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07952F69-D8A9-D24E-A818-926C563E481D}" xr6:coauthVersionLast="45" xr6:coauthVersionMax="45" xr10:uidLastSave="{00000000-0000-0000-0000-000000000000}"/>
  <bookViews>
    <workbookView xWindow="1400" yWindow="460" windowWidth="25880" windowHeight="15840" tabRatio="818" activeTab="2" xr2:uid="{00000000-000D-0000-FFFF-FFFF00000000}"/>
  </bookViews>
  <sheets>
    <sheet name="Summary-Bus-Aggregated" sheetId="34" r:id="rId1"/>
    <sheet name="Summary-Bus" sheetId="21" r:id="rId2"/>
    <sheet name="Summary-Rail" sheetId="22" r:id="rId3"/>
    <sheet name="FAC 2002-2018 BUS" sheetId="25" r:id="rId4"/>
    <sheet name="FAC 2012-2018 BUS" sheetId="31" r:id="rId5"/>
    <sheet name="FAC 2002-2018 RAIL" sheetId="32" r:id="rId6"/>
    <sheet name="FAC 2012-2018 RAIL" sheetId="33" r:id="rId7"/>
    <sheet name="FAC_TOTALS_APTA" sheetId="1" r:id="rId8"/>
    <sheet name="Sheet1" sheetId="27" r:id="rId9"/>
  </sheets>
  <definedNames>
    <definedName name="_xlnm._FilterDatabase" localSheetId="7" hidden="1">FAC_TOTALS_APTA!$C$2:$BP$122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2" l="1"/>
  <c r="D7" i="22"/>
  <c r="E7" i="22"/>
  <c r="F7" i="22"/>
  <c r="G7" i="22"/>
  <c r="H7" i="22"/>
  <c r="J7" i="22"/>
  <c r="C8" i="22"/>
  <c r="D8" i="22"/>
  <c r="E8" i="22"/>
  <c r="F8" i="22"/>
  <c r="G8" i="22"/>
  <c r="H8" i="22"/>
  <c r="J8" i="22"/>
  <c r="C9" i="22"/>
  <c r="D9" i="22"/>
  <c r="E9" i="22"/>
  <c r="F9" i="22"/>
  <c r="G9" i="22"/>
  <c r="H9" i="22"/>
  <c r="J9" i="22"/>
  <c r="C10" i="22"/>
  <c r="D10" i="22"/>
  <c r="E10" i="22"/>
  <c r="F10" i="22"/>
  <c r="G10" i="22"/>
  <c r="H10" i="22"/>
  <c r="J10" i="22"/>
  <c r="C11" i="22"/>
  <c r="D11" i="22"/>
  <c r="E11" i="22"/>
  <c r="F11" i="22"/>
  <c r="G11" i="22"/>
  <c r="H11" i="22"/>
  <c r="J11" i="22"/>
  <c r="C12" i="22"/>
  <c r="D12" i="22"/>
  <c r="E12" i="22"/>
  <c r="F12" i="22"/>
  <c r="G12" i="22"/>
  <c r="H12" i="22"/>
  <c r="J12" i="22"/>
  <c r="C13" i="22"/>
  <c r="D13" i="22"/>
  <c r="E13" i="22"/>
  <c r="F13" i="22"/>
  <c r="G13" i="22"/>
  <c r="H13" i="22"/>
  <c r="J13" i="22"/>
  <c r="C14" i="22"/>
  <c r="D14" i="22"/>
  <c r="E14" i="22"/>
  <c r="F14" i="22"/>
  <c r="G14" i="22"/>
  <c r="H14" i="22"/>
  <c r="J14" i="22"/>
  <c r="C15" i="22"/>
  <c r="D15" i="22"/>
  <c r="E15" i="22"/>
  <c r="G15" i="22"/>
  <c r="H15" i="22"/>
  <c r="J15" i="22"/>
  <c r="C16" i="22"/>
  <c r="D16" i="22"/>
  <c r="E16" i="22"/>
  <c r="G16" i="22"/>
  <c r="H16" i="22"/>
  <c r="J16" i="22"/>
  <c r="C17" i="22"/>
  <c r="D17" i="22"/>
  <c r="E17" i="22"/>
  <c r="G17" i="22"/>
  <c r="H17" i="22"/>
  <c r="J17" i="22"/>
  <c r="G18" i="22"/>
  <c r="H18" i="22"/>
  <c r="J18" i="22"/>
  <c r="G19" i="22"/>
  <c r="H19" i="22"/>
  <c r="J19" i="22"/>
  <c r="G20" i="22"/>
  <c r="H20" i="22"/>
  <c r="J20" i="22"/>
  <c r="G21" i="22"/>
  <c r="H21" i="22"/>
  <c r="J21" i="22"/>
  <c r="M7" i="22"/>
  <c r="N7" i="22"/>
  <c r="O7" i="22"/>
  <c r="P7" i="22"/>
  <c r="Q7" i="22"/>
  <c r="R7" i="22"/>
  <c r="T7" i="22"/>
  <c r="M8" i="22"/>
  <c r="N8" i="22"/>
  <c r="O8" i="22"/>
  <c r="P8" i="22"/>
  <c r="Q8" i="22"/>
  <c r="R8" i="22"/>
  <c r="T8" i="22"/>
  <c r="M9" i="22"/>
  <c r="N9" i="22"/>
  <c r="O9" i="22"/>
  <c r="P9" i="22"/>
  <c r="Q9" i="22"/>
  <c r="R9" i="22"/>
  <c r="T9" i="22"/>
  <c r="M10" i="22"/>
  <c r="N10" i="22"/>
  <c r="O10" i="22"/>
  <c r="P10" i="22"/>
  <c r="Q10" i="22"/>
  <c r="R10" i="22"/>
  <c r="T10" i="22"/>
  <c r="M11" i="22"/>
  <c r="N11" i="22"/>
  <c r="O11" i="22"/>
  <c r="P11" i="22"/>
  <c r="Q11" i="22"/>
  <c r="R11" i="22"/>
  <c r="T11" i="22"/>
  <c r="M12" i="22"/>
  <c r="N12" i="22"/>
  <c r="O12" i="22"/>
  <c r="P12" i="22"/>
  <c r="Q12" i="22"/>
  <c r="R12" i="22"/>
  <c r="T12" i="22"/>
  <c r="M13" i="22"/>
  <c r="N13" i="22"/>
  <c r="O13" i="22"/>
  <c r="P13" i="22"/>
  <c r="Q13" i="22"/>
  <c r="R13" i="22"/>
  <c r="T13" i="22"/>
  <c r="M14" i="22"/>
  <c r="N14" i="22"/>
  <c r="O14" i="22"/>
  <c r="P14" i="22"/>
  <c r="Q14" i="22"/>
  <c r="R14" i="22"/>
  <c r="T14" i="22"/>
  <c r="M15" i="22"/>
  <c r="N15" i="22"/>
  <c r="O15" i="22"/>
  <c r="P15" i="22"/>
  <c r="Q15" i="22"/>
  <c r="R15" i="22"/>
  <c r="T15" i="22"/>
  <c r="M16" i="22"/>
  <c r="N16" i="22"/>
  <c r="O16" i="22"/>
  <c r="P16" i="22"/>
  <c r="Q16" i="22"/>
  <c r="R16" i="22"/>
  <c r="T16" i="22"/>
  <c r="M17" i="22"/>
  <c r="N17" i="22"/>
  <c r="O17" i="22"/>
  <c r="P17" i="22"/>
  <c r="Q17" i="22"/>
  <c r="R17" i="22"/>
  <c r="T17" i="22"/>
  <c r="Q18" i="22"/>
  <c r="R18" i="22"/>
  <c r="T18" i="22"/>
  <c r="Q19" i="22"/>
  <c r="R19" i="22"/>
  <c r="T19" i="22"/>
  <c r="Q20" i="22"/>
  <c r="R20" i="22"/>
  <c r="T20" i="22"/>
  <c r="Q21" i="22"/>
  <c r="R21" i="22"/>
  <c r="T21" i="22"/>
  <c r="P14" i="34" l="1"/>
  <c r="F101" i="31"/>
  <c r="J101" i="31"/>
  <c r="K101" i="31" s="1"/>
  <c r="L101" i="31" s="1"/>
  <c r="F102" i="31"/>
  <c r="J102" i="31"/>
  <c r="K102" i="31" s="1"/>
  <c r="L102" i="31" s="1"/>
  <c r="F103" i="31"/>
  <c r="J103" i="31"/>
  <c r="K103" i="31" s="1"/>
  <c r="L103" i="31" s="1"/>
  <c r="F104" i="31"/>
  <c r="J104" i="31"/>
  <c r="K104" i="31" s="1"/>
  <c r="L104" i="31" s="1"/>
  <c r="F105" i="31"/>
  <c r="J105" i="31"/>
  <c r="K105" i="31" s="1"/>
  <c r="L105" i="31" s="1"/>
  <c r="F106" i="31"/>
  <c r="J106" i="31"/>
  <c r="K106" i="31" s="1"/>
  <c r="L106" i="31" s="1"/>
  <c r="F107" i="31"/>
  <c r="J107" i="31"/>
  <c r="K107" i="31" s="1"/>
  <c r="L107" i="31" s="1"/>
  <c r="F108" i="31"/>
  <c r="J108" i="31"/>
  <c r="K108" i="31" s="1"/>
  <c r="L108" i="31" s="1"/>
  <c r="F109" i="31"/>
  <c r="J109" i="31"/>
  <c r="K109" i="31" s="1"/>
  <c r="L109" i="31" s="1"/>
  <c r="G33" i="25"/>
  <c r="G35" i="25" s="1"/>
  <c r="H33" i="25"/>
  <c r="W35" i="25"/>
  <c r="X35" i="25"/>
  <c r="F37" i="25"/>
  <c r="J37" i="25"/>
  <c r="K37" i="25" s="1"/>
  <c r="L37" i="25" s="1"/>
  <c r="F38" i="25"/>
  <c r="J38" i="25"/>
  <c r="K38" i="25" s="1"/>
  <c r="L38" i="25" s="1"/>
  <c r="F39" i="25"/>
  <c r="J39" i="25"/>
  <c r="K39" i="25" s="1"/>
  <c r="L39" i="25" s="1"/>
  <c r="F40" i="25"/>
  <c r="J40" i="25"/>
  <c r="K40" i="25" s="1"/>
  <c r="L40" i="25" s="1"/>
  <c r="F41" i="25"/>
  <c r="J41" i="25"/>
  <c r="K41" i="25" s="1"/>
  <c r="L41" i="25" s="1"/>
  <c r="F42" i="25"/>
  <c r="J42" i="25"/>
  <c r="K42" i="25" s="1"/>
  <c r="L42" i="25" s="1"/>
  <c r="F43" i="25"/>
  <c r="J43" i="25"/>
  <c r="K43" i="25" s="1"/>
  <c r="L43" i="25" s="1"/>
  <c r="F44" i="25"/>
  <c r="J44" i="25"/>
  <c r="K44" i="25" s="1"/>
  <c r="L44" i="25" s="1"/>
  <c r="F45" i="25"/>
  <c r="J45" i="25"/>
  <c r="K45" i="25" s="1"/>
  <c r="L45" i="25" s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4" i="1"/>
  <c r="P35" i="25" l="1"/>
  <c r="AB35" i="25"/>
  <c r="O35" i="25"/>
  <c r="O37" i="25" s="1"/>
  <c r="AA35" i="25"/>
  <c r="N35" i="25"/>
  <c r="N41" i="25" s="1"/>
  <c r="Z35" i="25"/>
  <c r="Q35" i="25"/>
  <c r="U35" i="25"/>
  <c r="R35" i="25"/>
  <c r="AB41" i="25"/>
  <c r="AA41" i="25"/>
  <c r="R39" i="25"/>
  <c r="AB39" i="25"/>
  <c r="AA39" i="25"/>
  <c r="N37" i="25"/>
  <c r="W37" i="25"/>
  <c r="X37" i="25"/>
  <c r="AA37" i="25"/>
  <c r="AB37" i="25"/>
  <c r="U37" i="25"/>
  <c r="Z37" i="25"/>
  <c r="M35" i="25"/>
  <c r="G40" i="25"/>
  <c r="G37" i="25"/>
  <c r="G38" i="25"/>
  <c r="G45" i="25"/>
  <c r="G41" i="25"/>
  <c r="G43" i="25"/>
  <c r="R37" i="25"/>
  <c r="P39" i="25"/>
  <c r="G44" i="25"/>
  <c r="O40" i="25"/>
  <c r="X39" i="25"/>
  <c r="W40" i="25"/>
  <c r="W39" i="25"/>
  <c r="G39" i="25"/>
  <c r="V35" i="25"/>
  <c r="Z39" i="25"/>
  <c r="U39" i="25"/>
  <c r="G42" i="25"/>
  <c r="N39" i="25"/>
  <c r="P37" i="25"/>
  <c r="S35" i="25"/>
  <c r="S37" i="25" s="1"/>
  <c r="AA44" i="25"/>
  <c r="AB44" i="25"/>
  <c r="M44" i="25"/>
  <c r="U44" i="25"/>
  <c r="N44" i="25"/>
  <c r="V44" i="25"/>
  <c r="O44" i="25"/>
  <c r="W44" i="25"/>
  <c r="P44" i="25"/>
  <c r="X44" i="25"/>
  <c r="R44" i="25"/>
  <c r="Z44" i="25"/>
  <c r="AB43" i="25"/>
  <c r="M43" i="25"/>
  <c r="U43" i="25"/>
  <c r="N43" i="25"/>
  <c r="V43" i="25"/>
  <c r="O43" i="25"/>
  <c r="W43" i="25"/>
  <c r="P43" i="25"/>
  <c r="X43" i="25"/>
  <c r="R43" i="25"/>
  <c r="Z43" i="25"/>
  <c r="S43" i="25"/>
  <c r="AA43" i="25"/>
  <c r="R45" i="25"/>
  <c r="Z45" i="25"/>
  <c r="S45" i="25"/>
  <c r="AA45" i="25"/>
  <c r="AB45" i="25"/>
  <c r="M45" i="25"/>
  <c r="U45" i="25"/>
  <c r="N45" i="25"/>
  <c r="V45" i="25"/>
  <c r="O45" i="25"/>
  <c r="W45" i="25"/>
  <c r="P45" i="25"/>
  <c r="X45" i="25"/>
  <c r="M42" i="25"/>
  <c r="U42" i="25"/>
  <c r="N42" i="25"/>
  <c r="V42" i="25"/>
  <c r="O42" i="25"/>
  <c r="W42" i="25"/>
  <c r="P42" i="25"/>
  <c r="X42" i="25"/>
  <c r="R42" i="25"/>
  <c r="Z42" i="25"/>
  <c r="S42" i="25"/>
  <c r="AA42" i="25"/>
  <c r="AB42" i="25"/>
  <c r="R38" i="25"/>
  <c r="Z38" i="25"/>
  <c r="S38" i="25"/>
  <c r="AA38" i="25"/>
  <c r="AB38" i="25"/>
  <c r="M38" i="25"/>
  <c r="U38" i="25"/>
  <c r="N38" i="25"/>
  <c r="V38" i="25"/>
  <c r="O38" i="25"/>
  <c r="W38" i="25"/>
  <c r="P38" i="25"/>
  <c r="X38" i="25"/>
  <c r="Q38" i="25"/>
  <c r="Q39" i="25"/>
  <c r="Q40" i="25"/>
  <c r="Q41" i="25"/>
  <c r="Q42" i="25"/>
  <c r="Q43" i="25"/>
  <c r="Q44" i="25"/>
  <c r="Q37" i="25"/>
  <c r="Q45" i="25"/>
  <c r="P40" i="25"/>
  <c r="X40" i="25"/>
  <c r="R40" i="25"/>
  <c r="Z40" i="25"/>
  <c r="S40" i="25"/>
  <c r="AA40" i="25"/>
  <c r="AB40" i="25"/>
  <c r="M40" i="25"/>
  <c r="U40" i="25"/>
  <c r="N40" i="25"/>
  <c r="V40" i="25"/>
  <c r="U41" i="25"/>
  <c r="M41" i="25"/>
  <c r="O39" i="25"/>
  <c r="S41" i="25"/>
  <c r="Z41" i="25"/>
  <c r="R41" i="25"/>
  <c r="S39" i="25"/>
  <c r="T35" i="25"/>
  <c r="H35" i="25"/>
  <c r="X41" i="25"/>
  <c r="P41" i="25"/>
  <c r="W41" i="25"/>
  <c r="O41" i="25"/>
  <c r="V41" i="25"/>
  <c r="Y35" i="25"/>
  <c r="BC193" i="27"/>
  <c r="BD193" i="27"/>
  <c r="BC194" i="27"/>
  <c r="BD194" i="27"/>
  <c r="BC195" i="27"/>
  <c r="BD195" i="27"/>
  <c r="BC196" i="27"/>
  <c r="BD196" i="27"/>
  <c r="BC197" i="27"/>
  <c r="BD197" i="27"/>
  <c r="BC198" i="27"/>
  <c r="BD198" i="27"/>
  <c r="BC199" i="27"/>
  <c r="BD199" i="27"/>
  <c r="BC200" i="27"/>
  <c r="BD200" i="27"/>
  <c r="BC201" i="27"/>
  <c r="BD201" i="27"/>
  <c r="BC202" i="27"/>
  <c r="BD202" i="27"/>
  <c r="BC203" i="27"/>
  <c r="BD203" i="27"/>
  <c r="BC204" i="27"/>
  <c r="BD204" i="27"/>
  <c r="BC205" i="27"/>
  <c r="BD205" i="27"/>
  <c r="BC206" i="27"/>
  <c r="BD206" i="27"/>
  <c r="BC207" i="27"/>
  <c r="BD207" i="27"/>
  <c r="BC208" i="27"/>
  <c r="BD208" i="27"/>
  <c r="BC209" i="27"/>
  <c r="BD209" i="27"/>
  <c r="BC210" i="27"/>
  <c r="BD210" i="27"/>
  <c r="BC211" i="27"/>
  <c r="BD211" i="27"/>
  <c r="BC212" i="27"/>
  <c r="BD212" i="27"/>
  <c r="BC213" i="27"/>
  <c r="BD213" i="27"/>
  <c r="BC214" i="27"/>
  <c r="BD214" i="27"/>
  <c r="BC215" i="27"/>
  <c r="BD215" i="27"/>
  <c r="BC216" i="27"/>
  <c r="BD216" i="27"/>
  <c r="BC217" i="27"/>
  <c r="BD217" i="27"/>
  <c r="BC218" i="27"/>
  <c r="BD218" i="27"/>
  <c r="BC219" i="27"/>
  <c r="BD219" i="27"/>
  <c r="BC220" i="27"/>
  <c r="BD220" i="27"/>
  <c r="BC221" i="27"/>
  <c r="BD221" i="27"/>
  <c r="BC222" i="27"/>
  <c r="BD222" i="27"/>
  <c r="BC223" i="27"/>
  <c r="BD223" i="27"/>
  <c r="BC224" i="27"/>
  <c r="BD224" i="27"/>
  <c r="BC225" i="27"/>
  <c r="BD225" i="27"/>
  <c r="BC226" i="27"/>
  <c r="BD226" i="27"/>
  <c r="F124" i="33"/>
  <c r="F123" i="33"/>
  <c r="L122" i="33"/>
  <c r="K122" i="33"/>
  <c r="J121" i="33"/>
  <c r="K121" i="33" s="1"/>
  <c r="L121" i="33" s="1"/>
  <c r="F121" i="33"/>
  <c r="J120" i="33"/>
  <c r="K120" i="33" s="1"/>
  <c r="L120" i="33" s="1"/>
  <c r="F120" i="33"/>
  <c r="J119" i="33"/>
  <c r="K119" i="33" s="1"/>
  <c r="L119" i="33" s="1"/>
  <c r="F119" i="33"/>
  <c r="J118" i="33"/>
  <c r="K118" i="33" s="1"/>
  <c r="L118" i="33" s="1"/>
  <c r="F118" i="33"/>
  <c r="J117" i="33"/>
  <c r="K117" i="33" s="1"/>
  <c r="L117" i="33" s="1"/>
  <c r="F117" i="33"/>
  <c r="J116" i="33"/>
  <c r="K116" i="33" s="1"/>
  <c r="L116" i="33" s="1"/>
  <c r="F116" i="33"/>
  <c r="J115" i="33"/>
  <c r="K115" i="33" s="1"/>
  <c r="L115" i="33" s="1"/>
  <c r="F115" i="33"/>
  <c r="J114" i="33"/>
  <c r="K114" i="33" s="1"/>
  <c r="L114" i="33" s="1"/>
  <c r="F114" i="33"/>
  <c r="J113" i="33"/>
  <c r="K113" i="33" s="1"/>
  <c r="L113" i="33" s="1"/>
  <c r="F113" i="33"/>
  <c r="J112" i="33"/>
  <c r="K112" i="33" s="1"/>
  <c r="L112" i="33" s="1"/>
  <c r="F112" i="33"/>
  <c r="K111" i="33"/>
  <c r="L111" i="33" s="1"/>
  <c r="J111" i="33"/>
  <c r="F111" i="33"/>
  <c r="J110" i="33"/>
  <c r="K110" i="33" s="1"/>
  <c r="L110" i="33" s="1"/>
  <c r="F110" i="33"/>
  <c r="J109" i="33"/>
  <c r="K109" i="33" s="1"/>
  <c r="L109" i="33" s="1"/>
  <c r="F109" i="33"/>
  <c r="J108" i="33"/>
  <c r="K108" i="33" s="1"/>
  <c r="L108" i="33" s="1"/>
  <c r="F108" i="33"/>
  <c r="J107" i="33"/>
  <c r="K107" i="33" s="1"/>
  <c r="L107" i="33" s="1"/>
  <c r="F107" i="33"/>
  <c r="J106" i="33"/>
  <c r="K106" i="33" s="1"/>
  <c r="L106" i="33" s="1"/>
  <c r="F106" i="33"/>
  <c r="J105" i="33"/>
  <c r="K105" i="33" s="1"/>
  <c r="L105" i="33" s="1"/>
  <c r="F105" i="33"/>
  <c r="J104" i="33"/>
  <c r="K104" i="33" s="1"/>
  <c r="L104" i="33" s="1"/>
  <c r="F104" i="33"/>
  <c r="J103" i="33"/>
  <c r="K103" i="33" s="1"/>
  <c r="L103" i="33" s="1"/>
  <c r="F103" i="33"/>
  <c r="K102" i="33"/>
  <c r="L102" i="33" s="1"/>
  <c r="J102" i="33"/>
  <c r="F102" i="33"/>
  <c r="J101" i="33"/>
  <c r="K101" i="33" s="1"/>
  <c r="L101" i="33" s="1"/>
  <c r="F101" i="33"/>
  <c r="H99" i="33"/>
  <c r="H97" i="33"/>
  <c r="G97" i="33"/>
  <c r="F89" i="33"/>
  <c r="F88" i="33"/>
  <c r="K87" i="33"/>
  <c r="L87" i="33" s="1"/>
  <c r="J86" i="33"/>
  <c r="K86" i="33" s="1"/>
  <c r="L86" i="33" s="1"/>
  <c r="F86" i="33"/>
  <c r="J85" i="33"/>
  <c r="K85" i="33" s="1"/>
  <c r="L85" i="33" s="1"/>
  <c r="F85" i="33"/>
  <c r="J84" i="33"/>
  <c r="K84" i="33" s="1"/>
  <c r="L84" i="33" s="1"/>
  <c r="F84" i="33"/>
  <c r="J83" i="33"/>
  <c r="K83" i="33" s="1"/>
  <c r="L83" i="33" s="1"/>
  <c r="F83" i="33"/>
  <c r="J82" i="33"/>
  <c r="K82" i="33" s="1"/>
  <c r="L82" i="33" s="1"/>
  <c r="F82" i="33"/>
  <c r="K81" i="33"/>
  <c r="L81" i="33" s="1"/>
  <c r="J81" i="33"/>
  <c r="F81" i="33"/>
  <c r="J80" i="33"/>
  <c r="K80" i="33" s="1"/>
  <c r="L80" i="33" s="1"/>
  <c r="F80" i="33"/>
  <c r="J79" i="33"/>
  <c r="K79" i="33" s="1"/>
  <c r="L79" i="33" s="1"/>
  <c r="F79" i="33"/>
  <c r="J78" i="33"/>
  <c r="K78" i="33" s="1"/>
  <c r="L78" i="33" s="1"/>
  <c r="F78" i="33"/>
  <c r="J77" i="33"/>
  <c r="K77" i="33" s="1"/>
  <c r="L77" i="33" s="1"/>
  <c r="F77" i="33"/>
  <c r="J76" i="33"/>
  <c r="K76" i="33" s="1"/>
  <c r="L76" i="33" s="1"/>
  <c r="F76" i="33"/>
  <c r="J75" i="33"/>
  <c r="K75" i="33" s="1"/>
  <c r="L75" i="33" s="1"/>
  <c r="F75" i="33"/>
  <c r="J74" i="33"/>
  <c r="K74" i="33" s="1"/>
  <c r="L74" i="33" s="1"/>
  <c r="F74" i="33"/>
  <c r="J73" i="33"/>
  <c r="K73" i="33" s="1"/>
  <c r="L73" i="33" s="1"/>
  <c r="F73" i="33"/>
  <c r="J72" i="33"/>
  <c r="K72" i="33" s="1"/>
  <c r="L72" i="33" s="1"/>
  <c r="F72" i="33"/>
  <c r="J71" i="33"/>
  <c r="K71" i="33" s="1"/>
  <c r="L71" i="33" s="1"/>
  <c r="F71" i="33"/>
  <c r="J70" i="33"/>
  <c r="K70" i="33" s="1"/>
  <c r="L70" i="33" s="1"/>
  <c r="F70" i="33"/>
  <c r="J69" i="33"/>
  <c r="K69" i="33" s="1"/>
  <c r="L69" i="33" s="1"/>
  <c r="F69" i="33"/>
  <c r="K68" i="33"/>
  <c r="L68" i="33" s="1"/>
  <c r="J68" i="33"/>
  <c r="F68" i="33"/>
  <c r="K67" i="33"/>
  <c r="L67" i="33" s="1"/>
  <c r="J67" i="33"/>
  <c r="F67" i="33"/>
  <c r="J66" i="33"/>
  <c r="K66" i="33" s="1"/>
  <c r="L66" i="33" s="1"/>
  <c r="F66" i="33"/>
  <c r="G64" i="33"/>
  <c r="H62" i="33"/>
  <c r="G62" i="33"/>
  <c r="F54" i="33"/>
  <c r="F53" i="33"/>
  <c r="K52" i="33"/>
  <c r="L52" i="33" s="1"/>
  <c r="J51" i="33"/>
  <c r="K51" i="33" s="1"/>
  <c r="L51" i="33" s="1"/>
  <c r="F51" i="33"/>
  <c r="J50" i="33"/>
  <c r="K50" i="33" s="1"/>
  <c r="L50" i="33" s="1"/>
  <c r="F50" i="33"/>
  <c r="J49" i="33"/>
  <c r="K49" i="33" s="1"/>
  <c r="L49" i="33" s="1"/>
  <c r="F49" i="33"/>
  <c r="J48" i="33"/>
  <c r="K48" i="33" s="1"/>
  <c r="L48" i="33" s="1"/>
  <c r="F48" i="33"/>
  <c r="J47" i="33"/>
  <c r="K47" i="33" s="1"/>
  <c r="L47" i="33" s="1"/>
  <c r="F47" i="33"/>
  <c r="J46" i="33"/>
  <c r="K46" i="33" s="1"/>
  <c r="L46" i="33" s="1"/>
  <c r="F46" i="33"/>
  <c r="J45" i="33"/>
  <c r="K45" i="33" s="1"/>
  <c r="L45" i="33" s="1"/>
  <c r="F45" i="33"/>
  <c r="J44" i="33"/>
  <c r="K44" i="33" s="1"/>
  <c r="L44" i="33" s="1"/>
  <c r="F44" i="33"/>
  <c r="J43" i="33"/>
  <c r="K43" i="33" s="1"/>
  <c r="L43" i="33" s="1"/>
  <c r="F43" i="33"/>
  <c r="J42" i="33"/>
  <c r="K42" i="33" s="1"/>
  <c r="L42" i="33" s="1"/>
  <c r="F42" i="33"/>
  <c r="J41" i="33"/>
  <c r="K41" i="33" s="1"/>
  <c r="L41" i="33" s="1"/>
  <c r="F41" i="33"/>
  <c r="J40" i="33"/>
  <c r="K40" i="33" s="1"/>
  <c r="L40" i="33" s="1"/>
  <c r="F40" i="33"/>
  <c r="H38" i="33"/>
  <c r="H36" i="33"/>
  <c r="G36" i="33"/>
  <c r="F27" i="33"/>
  <c r="F26" i="33"/>
  <c r="K25" i="33"/>
  <c r="L25" i="33" s="1"/>
  <c r="J24" i="33"/>
  <c r="K24" i="33" s="1"/>
  <c r="L24" i="33" s="1"/>
  <c r="F24" i="33"/>
  <c r="J23" i="33"/>
  <c r="K23" i="33" s="1"/>
  <c r="L23" i="33" s="1"/>
  <c r="F23" i="33"/>
  <c r="J22" i="33"/>
  <c r="K22" i="33" s="1"/>
  <c r="L22" i="33" s="1"/>
  <c r="F22" i="33"/>
  <c r="J21" i="33"/>
  <c r="K21" i="33" s="1"/>
  <c r="L21" i="33" s="1"/>
  <c r="F21" i="33"/>
  <c r="J20" i="33"/>
  <c r="K20" i="33" s="1"/>
  <c r="L20" i="33" s="1"/>
  <c r="F20" i="33"/>
  <c r="J19" i="33"/>
  <c r="K19" i="33" s="1"/>
  <c r="L19" i="33" s="1"/>
  <c r="F19" i="33"/>
  <c r="J18" i="33"/>
  <c r="K18" i="33" s="1"/>
  <c r="L18" i="33" s="1"/>
  <c r="F18" i="33"/>
  <c r="J17" i="33"/>
  <c r="K17" i="33" s="1"/>
  <c r="L17" i="33" s="1"/>
  <c r="F17" i="33"/>
  <c r="J16" i="33"/>
  <c r="K16" i="33" s="1"/>
  <c r="L16" i="33" s="1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G9" i="33"/>
  <c r="F115" i="32"/>
  <c r="F114" i="32"/>
  <c r="K113" i="32"/>
  <c r="L113" i="32" s="1"/>
  <c r="J112" i="32"/>
  <c r="K112" i="32" s="1"/>
  <c r="L112" i="32" s="1"/>
  <c r="F112" i="32"/>
  <c r="J111" i="32"/>
  <c r="K111" i="32" s="1"/>
  <c r="L111" i="32" s="1"/>
  <c r="F111" i="32"/>
  <c r="J110" i="32"/>
  <c r="K110" i="32" s="1"/>
  <c r="L110" i="32" s="1"/>
  <c r="F110" i="32"/>
  <c r="J109" i="32"/>
  <c r="K109" i="32" s="1"/>
  <c r="L109" i="32" s="1"/>
  <c r="F109" i="32"/>
  <c r="J108" i="32"/>
  <c r="K108" i="32" s="1"/>
  <c r="L108" i="32" s="1"/>
  <c r="F108" i="32"/>
  <c r="J107" i="32"/>
  <c r="K107" i="32" s="1"/>
  <c r="L107" i="32" s="1"/>
  <c r="F107" i="32"/>
  <c r="J106" i="32"/>
  <c r="K106" i="32" s="1"/>
  <c r="L106" i="32" s="1"/>
  <c r="F106" i="32"/>
  <c r="J105" i="32"/>
  <c r="K105" i="32" s="1"/>
  <c r="L105" i="32" s="1"/>
  <c r="F105" i="32"/>
  <c r="J104" i="32"/>
  <c r="K104" i="32" s="1"/>
  <c r="L104" i="32" s="1"/>
  <c r="F104" i="32"/>
  <c r="J103" i="32"/>
  <c r="K103" i="32" s="1"/>
  <c r="L103" i="32" s="1"/>
  <c r="F103" i="32"/>
  <c r="K102" i="32"/>
  <c r="L102" i="32" s="1"/>
  <c r="J102" i="32"/>
  <c r="F102" i="32"/>
  <c r="J101" i="32"/>
  <c r="K101" i="32" s="1"/>
  <c r="L101" i="32" s="1"/>
  <c r="F101" i="32"/>
  <c r="H97" i="32"/>
  <c r="H99" i="32" s="1"/>
  <c r="G97" i="32"/>
  <c r="F89" i="32"/>
  <c r="F88" i="32"/>
  <c r="K87" i="32"/>
  <c r="L87" i="32" s="1"/>
  <c r="J86" i="32"/>
  <c r="K86" i="32" s="1"/>
  <c r="L86" i="32" s="1"/>
  <c r="F86" i="32"/>
  <c r="J85" i="32"/>
  <c r="K85" i="32" s="1"/>
  <c r="L85" i="32" s="1"/>
  <c r="F85" i="32"/>
  <c r="J84" i="32"/>
  <c r="K84" i="32" s="1"/>
  <c r="L84" i="32" s="1"/>
  <c r="F84" i="32"/>
  <c r="J83" i="32"/>
  <c r="K83" i="32" s="1"/>
  <c r="L83" i="32" s="1"/>
  <c r="F83" i="32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J78" i="32"/>
  <c r="K78" i="32" s="1"/>
  <c r="L78" i="32" s="1"/>
  <c r="F78" i="32"/>
  <c r="J77" i="32"/>
  <c r="K77" i="32" s="1"/>
  <c r="L77" i="32" s="1"/>
  <c r="F77" i="32"/>
  <c r="J76" i="32"/>
  <c r="K76" i="32" s="1"/>
  <c r="L76" i="32" s="1"/>
  <c r="F76" i="32"/>
  <c r="J75" i="32"/>
  <c r="K75" i="32" s="1"/>
  <c r="L75" i="32" s="1"/>
  <c r="F75" i="32"/>
  <c r="J74" i="32"/>
  <c r="K74" i="32" s="1"/>
  <c r="L74" i="32" s="1"/>
  <c r="F74" i="32"/>
  <c r="J73" i="32"/>
  <c r="K73" i="32" s="1"/>
  <c r="L73" i="32" s="1"/>
  <c r="F73" i="32"/>
  <c r="K72" i="32"/>
  <c r="L72" i="32" s="1"/>
  <c r="J72" i="32"/>
  <c r="F72" i="32"/>
  <c r="J71" i="32"/>
  <c r="K71" i="32" s="1"/>
  <c r="L71" i="32" s="1"/>
  <c r="F71" i="32"/>
  <c r="J70" i="32"/>
  <c r="K70" i="32" s="1"/>
  <c r="L70" i="32" s="1"/>
  <c r="F70" i="32"/>
  <c r="J69" i="32"/>
  <c r="K69" i="32" s="1"/>
  <c r="L69" i="32" s="1"/>
  <c r="F69" i="32"/>
  <c r="J68" i="32"/>
  <c r="K68" i="32" s="1"/>
  <c r="L68" i="32" s="1"/>
  <c r="F68" i="32"/>
  <c r="J67" i="32"/>
  <c r="K67" i="32" s="1"/>
  <c r="L67" i="32" s="1"/>
  <c r="F67" i="32"/>
  <c r="J66" i="32"/>
  <c r="K66" i="32" s="1"/>
  <c r="L66" i="32" s="1"/>
  <c r="F66" i="32"/>
  <c r="H64" i="32"/>
  <c r="H62" i="32"/>
  <c r="G62" i="32"/>
  <c r="F54" i="32"/>
  <c r="F53" i="32"/>
  <c r="K52" i="32"/>
  <c r="L52" i="32" s="1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J48" i="32"/>
  <c r="K48" i="32" s="1"/>
  <c r="L48" i="32" s="1"/>
  <c r="F48" i="32"/>
  <c r="J47" i="32"/>
  <c r="K47" i="32" s="1"/>
  <c r="L47" i="32" s="1"/>
  <c r="F47" i="32"/>
  <c r="J46" i="32"/>
  <c r="K46" i="32" s="1"/>
  <c r="L46" i="32" s="1"/>
  <c r="F46" i="32"/>
  <c r="J45" i="32"/>
  <c r="K45" i="32" s="1"/>
  <c r="L45" i="32" s="1"/>
  <c r="F45" i="32"/>
  <c r="J44" i="32"/>
  <c r="K44" i="32" s="1"/>
  <c r="L44" i="32" s="1"/>
  <c r="F44" i="32"/>
  <c r="J43" i="32"/>
  <c r="K43" i="32" s="1"/>
  <c r="L43" i="32" s="1"/>
  <c r="F43" i="32"/>
  <c r="J42" i="32"/>
  <c r="K42" i="32" s="1"/>
  <c r="L42" i="32" s="1"/>
  <c r="F42" i="32"/>
  <c r="J41" i="32"/>
  <c r="K41" i="32" s="1"/>
  <c r="L41" i="32" s="1"/>
  <c r="F41" i="32"/>
  <c r="J40" i="32"/>
  <c r="K40" i="32" s="1"/>
  <c r="L40" i="32" s="1"/>
  <c r="F40" i="32"/>
  <c r="H36" i="32"/>
  <c r="G36" i="32"/>
  <c r="F27" i="32"/>
  <c r="F26" i="32"/>
  <c r="K25" i="32"/>
  <c r="L25" i="32" s="1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J13" i="32"/>
  <c r="K13" i="32" s="1"/>
  <c r="L13" i="32" s="1"/>
  <c r="F13" i="32"/>
  <c r="H9" i="32"/>
  <c r="G9" i="32"/>
  <c r="X11" i="32" s="1"/>
  <c r="F302" i="31"/>
  <c r="F301" i="31"/>
  <c r="K300" i="31"/>
  <c r="L300" i="31" s="1"/>
  <c r="J299" i="31"/>
  <c r="K299" i="31" s="1"/>
  <c r="L299" i="31" s="1"/>
  <c r="F299" i="31"/>
  <c r="J298" i="31"/>
  <c r="K298" i="31" s="1"/>
  <c r="L298" i="31" s="1"/>
  <c r="F298" i="31"/>
  <c r="J297" i="31"/>
  <c r="K297" i="31" s="1"/>
  <c r="L297" i="31" s="1"/>
  <c r="F297" i="31"/>
  <c r="J296" i="31"/>
  <c r="K296" i="31" s="1"/>
  <c r="L296" i="31" s="1"/>
  <c r="F296" i="31"/>
  <c r="J295" i="31"/>
  <c r="K295" i="31" s="1"/>
  <c r="L295" i="31" s="1"/>
  <c r="F295" i="31"/>
  <c r="J294" i="31"/>
  <c r="K294" i="31" s="1"/>
  <c r="L294" i="31" s="1"/>
  <c r="F294" i="31"/>
  <c r="J293" i="31"/>
  <c r="K293" i="31" s="1"/>
  <c r="L293" i="31" s="1"/>
  <c r="F293" i="31"/>
  <c r="J292" i="31"/>
  <c r="K292" i="31" s="1"/>
  <c r="L292" i="31" s="1"/>
  <c r="F292" i="31"/>
  <c r="J291" i="31"/>
  <c r="K291" i="31" s="1"/>
  <c r="L291" i="31" s="1"/>
  <c r="F291" i="31"/>
  <c r="J290" i="31"/>
  <c r="K290" i="31" s="1"/>
  <c r="L290" i="31" s="1"/>
  <c r="F290" i="31"/>
  <c r="J289" i="31"/>
  <c r="K289" i="31" s="1"/>
  <c r="L289" i="31" s="1"/>
  <c r="F289" i="31"/>
  <c r="J288" i="31"/>
  <c r="K288" i="31" s="1"/>
  <c r="L288" i="31" s="1"/>
  <c r="F288" i="31"/>
  <c r="H284" i="31"/>
  <c r="H286" i="31" s="1"/>
  <c r="G284" i="31"/>
  <c r="F279" i="31"/>
  <c r="F278" i="31"/>
  <c r="K277" i="31"/>
  <c r="L277" i="31" s="1"/>
  <c r="J276" i="31"/>
  <c r="K276" i="31" s="1"/>
  <c r="L276" i="31" s="1"/>
  <c r="F276" i="31"/>
  <c r="J275" i="31"/>
  <c r="K275" i="31" s="1"/>
  <c r="L275" i="31" s="1"/>
  <c r="F275" i="31"/>
  <c r="J274" i="31"/>
  <c r="K274" i="31" s="1"/>
  <c r="L274" i="31" s="1"/>
  <c r="F274" i="31"/>
  <c r="J273" i="31"/>
  <c r="K273" i="31" s="1"/>
  <c r="L273" i="31" s="1"/>
  <c r="F273" i="31"/>
  <c r="J272" i="31"/>
  <c r="K272" i="31" s="1"/>
  <c r="L272" i="31" s="1"/>
  <c r="F272" i="31"/>
  <c r="J271" i="31"/>
  <c r="K271" i="31" s="1"/>
  <c r="L271" i="31" s="1"/>
  <c r="F271" i="31"/>
  <c r="J270" i="31"/>
  <c r="K270" i="31" s="1"/>
  <c r="L270" i="31" s="1"/>
  <c r="F270" i="31"/>
  <c r="J269" i="31"/>
  <c r="K269" i="31" s="1"/>
  <c r="L269" i="31" s="1"/>
  <c r="F269" i="31"/>
  <c r="J268" i="31"/>
  <c r="K268" i="31" s="1"/>
  <c r="L268" i="31" s="1"/>
  <c r="F268" i="31"/>
  <c r="J267" i="31"/>
  <c r="K267" i="31" s="1"/>
  <c r="L267" i="31" s="1"/>
  <c r="F267" i="31"/>
  <c r="J266" i="31"/>
  <c r="K266" i="31" s="1"/>
  <c r="L266" i="31" s="1"/>
  <c r="F266" i="31"/>
  <c r="J265" i="31"/>
  <c r="K265" i="31" s="1"/>
  <c r="L265" i="31" s="1"/>
  <c r="F265" i="31"/>
  <c r="J264" i="31"/>
  <c r="K264" i="31" s="1"/>
  <c r="L264" i="31" s="1"/>
  <c r="F264" i="31"/>
  <c r="J263" i="31"/>
  <c r="K263" i="31" s="1"/>
  <c r="L263" i="31" s="1"/>
  <c r="F263" i="31"/>
  <c r="J262" i="31"/>
  <c r="K262" i="31" s="1"/>
  <c r="L262" i="31" s="1"/>
  <c r="F262" i="31"/>
  <c r="J261" i="31"/>
  <c r="K261" i="31" s="1"/>
  <c r="L261" i="31" s="1"/>
  <c r="F261" i="31"/>
  <c r="J260" i="31"/>
  <c r="K260" i="31" s="1"/>
  <c r="L260" i="31" s="1"/>
  <c r="F260" i="31"/>
  <c r="J259" i="31"/>
  <c r="K259" i="31" s="1"/>
  <c r="L259" i="31" s="1"/>
  <c r="F259" i="31"/>
  <c r="J258" i="31"/>
  <c r="K258" i="31" s="1"/>
  <c r="L258" i="31" s="1"/>
  <c r="F258" i="31"/>
  <c r="J257" i="31"/>
  <c r="K257" i="31" s="1"/>
  <c r="L257" i="31" s="1"/>
  <c r="F257" i="31"/>
  <c r="J256" i="31"/>
  <c r="K256" i="31" s="1"/>
  <c r="L256" i="31" s="1"/>
  <c r="F256" i="31"/>
  <c r="H252" i="31"/>
  <c r="H254" i="31" s="1"/>
  <c r="G252" i="31"/>
  <c r="F247" i="31"/>
  <c r="F246" i="31"/>
  <c r="K245" i="31"/>
  <c r="L245" i="31" s="1"/>
  <c r="J244" i="31"/>
  <c r="K244" i="31" s="1"/>
  <c r="L244" i="31" s="1"/>
  <c r="F244" i="31"/>
  <c r="J243" i="31"/>
  <c r="K243" i="31" s="1"/>
  <c r="L243" i="31" s="1"/>
  <c r="F243" i="31"/>
  <c r="J242" i="31"/>
  <c r="K242" i="31" s="1"/>
  <c r="L242" i="31" s="1"/>
  <c r="F242" i="31"/>
  <c r="J241" i="31"/>
  <c r="K241" i="31" s="1"/>
  <c r="L241" i="31" s="1"/>
  <c r="F241" i="31"/>
  <c r="J240" i="31"/>
  <c r="K240" i="31" s="1"/>
  <c r="L240" i="31" s="1"/>
  <c r="F240" i="31"/>
  <c r="J239" i="31"/>
  <c r="K239" i="31" s="1"/>
  <c r="L239" i="31" s="1"/>
  <c r="F239" i="31"/>
  <c r="J238" i="31"/>
  <c r="K238" i="31" s="1"/>
  <c r="L238" i="31" s="1"/>
  <c r="F238" i="31"/>
  <c r="J237" i="31"/>
  <c r="K237" i="31" s="1"/>
  <c r="L237" i="31" s="1"/>
  <c r="F237" i="31"/>
  <c r="J236" i="31"/>
  <c r="K236" i="31" s="1"/>
  <c r="L236" i="31" s="1"/>
  <c r="F236" i="31"/>
  <c r="J235" i="31"/>
  <c r="K235" i="31" s="1"/>
  <c r="L235" i="31" s="1"/>
  <c r="F235" i="31"/>
  <c r="J234" i="31"/>
  <c r="K234" i="31" s="1"/>
  <c r="L234" i="31" s="1"/>
  <c r="F234" i="31"/>
  <c r="J233" i="31"/>
  <c r="K233" i="31" s="1"/>
  <c r="L233" i="31" s="1"/>
  <c r="F233" i="31"/>
  <c r="J232" i="31"/>
  <c r="K232" i="31" s="1"/>
  <c r="L232" i="31" s="1"/>
  <c r="F232" i="31"/>
  <c r="J231" i="31"/>
  <c r="K231" i="31" s="1"/>
  <c r="L231" i="31" s="1"/>
  <c r="F231" i="31"/>
  <c r="J230" i="31"/>
  <c r="K230" i="31" s="1"/>
  <c r="L230" i="31" s="1"/>
  <c r="F230" i="31"/>
  <c r="J229" i="31"/>
  <c r="K229" i="31" s="1"/>
  <c r="L229" i="31" s="1"/>
  <c r="F229" i="31"/>
  <c r="J228" i="31"/>
  <c r="K228" i="31" s="1"/>
  <c r="L228" i="31" s="1"/>
  <c r="F228" i="31"/>
  <c r="J227" i="31"/>
  <c r="K227" i="31" s="1"/>
  <c r="L227" i="31" s="1"/>
  <c r="F227" i="31"/>
  <c r="K226" i="31"/>
  <c r="L226" i="31" s="1"/>
  <c r="J226" i="31"/>
  <c r="F226" i="31"/>
  <c r="J225" i="31"/>
  <c r="K225" i="31" s="1"/>
  <c r="L225" i="31" s="1"/>
  <c r="F225" i="31"/>
  <c r="J224" i="31"/>
  <c r="K224" i="31" s="1"/>
  <c r="L224" i="31" s="1"/>
  <c r="F224" i="31"/>
  <c r="H222" i="31"/>
  <c r="H220" i="31"/>
  <c r="G220" i="31"/>
  <c r="T222" i="31" s="1"/>
  <c r="F215" i="31"/>
  <c r="F214" i="31"/>
  <c r="K213" i="31"/>
  <c r="L213" i="31" s="1"/>
  <c r="J212" i="31"/>
  <c r="K212" i="31" s="1"/>
  <c r="L212" i="31" s="1"/>
  <c r="F212" i="31"/>
  <c r="J211" i="31"/>
  <c r="K211" i="31" s="1"/>
  <c r="L211" i="31" s="1"/>
  <c r="F211" i="31"/>
  <c r="J210" i="31"/>
  <c r="K210" i="31" s="1"/>
  <c r="L210" i="31" s="1"/>
  <c r="F210" i="31"/>
  <c r="J209" i="31"/>
  <c r="K209" i="31" s="1"/>
  <c r="L209" i="31" s="1"/>
  <c r="F209" i="31"/>
  <c r="J208" i="31"/>
  <c r="K208" i="31" s="1"/>
  <c r="L208" i="31" s="1"/>
  <c r="F208" i="31"/>
  <c r="J207" i="31"/>
  <c r="K207" i="31" s="1"/>
  <c r="L207" i="31" s="1"/>
  <c r="F207" i="31"/>
  <c r="J206" i="31"/>
  <c r="K206" i="31" s="1"/>
  <c r="L206" i="31" s="1"/>
  <c r="F206" i="31"/>
  <c r="J205" i="31"/>
  <c r="K205" i="31" s="1"/>
  <c r="L205" i="31" s="1"/>
  <c r="F205" i="31"/>
  <c r="J204" i="31"/>
  <c r="K204" i="31" s="1"/>
  <c r="L204" i="31" s="1"/>
  <c r="F204" i="31"/>
  <c r="J203" i="31"/>
  <c r="K203" i="31" s="1"/>
  <c r="L203" i="31" s="1"/>
  <c r="F203" i="31"/>
  <c r="J202" i="31"/>
  <c r="K202" i="31" s="1"/>
  <c r="L202" i="31" s="1"/>
  <c r="F202" i="31"/>
  <c r="J201" i="31"/>
  <c r="K201" i="31" s="1"/>
  <c r="L201" i="31" s="1"/>
  <c r="F201" i="31"/>
  <c r="K200" i="31"/>
  <c r="L200" i="31" s="1"/>
  <c r="J200" i="31"/>
  <c r="F200" i="31"/>
  <c r="J199" i="31"/>
  <c r="K199" i="31" s="1"/>
  <c r="L199" i="31" s="1"/>
  <c r="F199" i="31"/>
  <c r="J198" i="31"/>
  <c r="K198" i="31" s="1"/>
  <c r="L198" i="31" s="1"/>
  <c r="F198" i="31"/>
  <c r="J197" i="31"/>
  <c r="K197" i="31" s="1"/>
  <c r="L197" i="31" s="1"/>
  <c r="F197" i="31"/>
  <c r="J196" i="31"/>
  <c r="K196" i="31" s="1"/>
  <c r="L196" i="31" s="1"/>
  <c r="F196" i="31"/>
  <c r="J195" i="31"/>
  <c r="K195" i="31" s="1"/>
  <c r="L195" i="31" s="1"/>
  <c r="F195" i="31"/>
  <c r="J194" i="31"/>
  <c r="K194" i="31" s="1"/>
  <c r="L194" i="31" s="1"/>
  <c r="F194" i="31"/>
  <c r="J193" i="31"/>
  <c r="K193" i="31" s="1"/>
  <c r="L193" i="31" s="1"/>
  <c r="F193" i="31"/>
  <c r="J192" i="31"/>
  <c r="K192" i="31" s="1"/>
  <c r="L192" i="31" s="1"/>
  <c r="F192" i="31"/>
  <c r="H188" i="31"/>
  <c r="G188" i="31"/>
  <c r="F182" i="31"/>
  <c r="F181" i="31"/>
  <c r="K180" i="31"/>
  <c r="L180" i="31" s="1"/>
  <c r="J179" i="31"/>
  <c r="K179" i="31" s="1"/>
  <c r="L179" i="31" s="1"/>
  <c r="F179" i="31"/>
  <c r="J178" i="31"/>
  <c r="K178" i="31" s="1"/>
  <c r="L178" i="31" s="1"/>
  <c r="F178" i="31"/>
  <c r="J177" i="31"/>
  <c r="K177" i="31" s="1"/>
  <c r="L177" i="31" s="1"/>
  <c r="F177" i="31"/>
  <c r="J176" i="31"/>
  <c r="K176" i="31" s="1"/>
  <c r="L176" i="31" s="1"/>
  <c r="F176" i="31"/>
  <c r="J175" i="31"/>
  <c r="K175" i="31" s="1"/>
  <c r="L175" i="31" s="1"/>
  <c r="F175" i="31"/>
  <c r="J174" i="31"/>
  <c r="K174" i="31" s="1"/>
  <c r="L174" i="31" s="1"/>
  <c r="F174" i="31"/>
  <c r="J173" i="31"/>
  <c r="K173" i="31" s="1"/>
  <c r="L173" i="31" s="1"/>
  <c r="F173" i="31"/>
  <c r="J172" i="31"/>
  <c r="K172" i="31" s="1"/>
  <c r="L172" i="31" s="1"/>
  <c r="F172" i="31"/>
  <c r="J171" i="31"/>
  <c r="K171" i="31" s="1"/>
  <c r="L171" i="31" s="1"/>
  <c r="F171" i="31"/>
  <c r="J170" i="31"/>
  <c r="K170" i="31" s="1"/>
  <c r="L170" i="31" s="1"/>
  <c r="F170" i="31"/>
  <c r="J169" i="31"/>
  <c r="K169" i="31" s="1"/>
  <c r="L169" i="31" s="1"/>
  <c r="F169" i="31"/>
  <c r="J168" i="31"/>
  <c r="K168" i="31" s="1"/>
  <c r="L168" i="31" s="1"/>
  <c r="F168" i="31"/>
  <c r="J167" i="31"/>
  <c r="K167" i="31" s="1"/>
  <c r="L167" i="31" s="1"/>
  <c r="F167" i="31"/>
  <c r="J166" i="31"/>
  <c r="K166" i="31" s="1"/>
  <c r="L166" i="31" s="1"/>
  <c r="F166" i="31"/>
  <c r="J165" i="31"/>
  <c r="K165" i="31" s="1"/>
  <c r="L165" i="31" s="1"/>
  <c r="F165" i="31"/>
  <c r="J164" i="31"/>
  <c r="K164" i="31" s="1"/>
  <c r="L164" i="31" s="1"/>
  <c r="F164" i="31"/>
  <c r="J163" i="31"/>
  <c r="K163" i="31" s="1"/>
  <c r="L163" i="31" s="1"/>
  <c r="F163" i="31"/>
  <c r="J162" i="31"/>
  <c r="K162" i="31" s="1"/>
  <c r="L162" i="31" s="1"/>
  <c r="F162" i="31"/>
  <c r="J161" i="31"/>
  <c r="K161" i="31" s="1"/>
  <c r="L161" i="31" s="1"/>
  <c r="F161" i="31"/>
  <c r="J160" i="31"/>
  <c r="K160" i="31" s="1"/>
  <c r="L160" i="31" s="1"/>
  <c r="F160" i="31"/>
  <c r="J159" i="31"/>
  <c r="K159" i="31" s="1"/>
  <c r="L159" i="31" s="1"/>
  <c r="F159" i="31"/>
  <c r="H155" i="31"/>
  <c r="G155" i="31"/>
  <c r="G157" i="31" s="1"/>
  <c r="F150" i="31"/>
  <c r="F149" i="31"/>
  <c r="K148" i="31"/>
  <c r="L148" i="31" s="1"/>
  <c r="J147" i="31"/>
  <c r="K147" i="31" s="1"/>
  <c r="L147" i="31" s="1"/>
  <c r="F147" i="31"/>
  <c r="J146" i="31"/>
  <c r="K146" i="31" s="1"/>
  <c r="L146" i="31" s="1"/>
  <c r="F146" i="31"/>
  <c r="J145" i="31"/>
  <c r="K145" i="31" s="1"/>
  <c r="L145" i="31" s="1"/>
  <c r="F145" i="31"/>
  <c r="J144" i="31"/>
  <c r="K144" i="31" s="1"/>
  <c r="L144" i="31" s="1"/>
  <c r="F144" i="31"/>
  <c r="J143" i="31"/>
  <c r="K143" i="31" s="1"/>
  <c r="L143" i="31" s="1"/>
  <c r="F143" i="31"/>
  <c r="J142" i="31"/>
  <c r="K142" i="31" s="1"/>
  <c r="L142" i="31" s="1"/>
  <c r="F142" i="31"/>
  <c r="J141" i="31"/>
  <c r="K141" i="31" s="1"/>
  <c r="L141" i="31" s="1"/>
  <c r="F141" i="31"/>
  <c r="J140" i="31"/>
  <c r="K140" i="31" s="1"/>
  <c r="L140" i="31" s="1"/>
  <c r="F140" i="31"/>
  <c r="J139" i="31"/>
  <c r="K139" i="31" s="1"/>
  <c r="L139" i="31" s="1"/>
  <c r="F139" i="31"/>
  <c r="J138" i="31"/>
  <c r="K138" i="31" s="1"/>
  <c r="L138" i="31" s="1"/>
  <c r="F138" i="31"/>
  <c r="J137" i="31"/>
  <c r="K137" i="31" s="1"/>
  <c r="L137" i="31" s="1"/>
  <c r="F137" i="31"/>
  <c r="J136" i="31"/>
  <c r="K136" i="31" s="1"/>
  <c r="L136" i="31" s="1"/>
  <c r="F136" i="31"/>
  <c r="J135" i="31"/>
  <c r="K135" i="31" s="1"/>
  <c r="L135" i="31" s="1"/>
  <c r="F135" i="31"/>
  <c r="J134" i="31"/>
  <c r="K134" i="31" s="1"/>
  <c r="L134" i="31" s="1"/>
  <c r="F134" i="31"/>
  <c r="J133" i="31"/>
  <c r="K133" i="31" s="1"/>
  <c r="L133" i="31" s="1"/>
  <c r="F133" i="31"/>
  <c r="J132" i="31"/>
  <c r="K132" i="31" s="1"/>
  <c r="L132" i="31" s="1"/>
  <c r="F132" i="31"/>
  <c r="J131" i="31"/>
  <c r="K131" i="31" s="1"/>
  <c r="L131" i="31" s="1"/>
  <c r="F131" i="31"/>
  <c r="J130" i="31"/>
  <c r="K130" i="31" s="1"/>
  <c r="L130" i="31" s="1"/>
  <c r="F130" i="31"/>
  <c r="J129" i="31"/>
  <c r="K129" i="31" s="1"/>
  <c r="L129" i="31" s="1"/>
  <c r="F129" i="31"/>
  <c r="J128" i="31"/>
  <c r="K128" i="31" s="1"/>
  <c r="L128" i="31" s="1"/>
  <c r="F128" i="31"/>
  <c r="J127" i="31"/>
  <c r="K127" i="31" s="1"/>
  <c r="L127" i="31" s="1"/>
  <c r="F127" i="31"/>
  <c r="H123" i="31"/>
  <c r="G123" i="31"/>
  <c r="F115" i="31"/>
  <c r="F114" i="31"/>
  <c r="K113" i="31"/>
  <c r="L113" i="31" s="1"/>
  <c r="J112" i="31"/>
  <c r="K112" i="31" s="1"/>
  <c r="L112" i="31" s="1"/>
  <c r="F112" i="31"/>
  <c r="J111" i="31"/>
  <c r="K111" i="31" s="1"/>
  <c r="L111" i="31" s="1"/>
  <c r="F111" i="31"/>
  <c r="J110" i="31"/>
  <c r="K110" i="31" s="1"/>
  <c r="L110" i="31" s="1"/>
  <c r="F110" i="31"/>
  <c r="J100" i="31"/>
  <c r="K100" i="31" s="1"/>
  <c r="L100" i="31" s="1"/>
  <c r="F100" i="31"/>
  <c r="J99" i="31"/>
  <c r="K99" i="31" s="1"/>
  <c r="L99" i="31" s="1"/>
  <c r="F99" i="31"/>
  <c r="J98" i="31"/>
  <c r="K98" i="31" s="1"/>
  <c r="L98" i="31" s="1"/>
  <c r="F98" i="31"/>
  <c r="J97" i="31"/>
  <c r="K97" i="31" s="1"/>
  <c r="L97" i="31" s="1"/>
  <c r="F97" i="31"/>
  <c r="J96" i="31"/>
  <c r="K96" i="31" s="1"/>
  <c r="L96" i="31" s="1"/>
  <c r="F96" i="31"/>
  <c r="J95" i="31"/>
  <c r="K95" i="31" s="1"/>
  <c r="L95" i="31" s="1"/>
  <c r="F95" i="31"/>
  <c r="J94" i="31"/>
  <c r="K94" i="31" s="1"/>
  <c r="L94" i="31" s="1"/>
  <c r="F94" i="31"/>
  <c r="J93" i="31"/>
  <c r="K93" i="31" s="1"/>
  <c r="L93" i="31" s="1"/>
  <c r="F93" i="31"/>
  <c r="J92" i="31"/>
  <c r="K92" i="31" s="1"/>
  <c r="L92" i="31" s="1"/>
  <c r="F92" i="31"/>
  <c r="H88" i="31"/>
  <c r="H90" i="31" s="1"/>
  <c r="G88" i="31"/>
  <c r="F80" i="31"/>
  <c r="F79" i="31"/>
  <c r="K78" i="31"/>
  <c r="L78" i="31" s="1"/>
  <c r="J77" i="31"/>
  <c r="K77" i="31" s="1"/>
  <c r="L77" i="31" s="1"/>
  <c r="F77" i="31"/>
  <c r="J76" i="31"/>
  <c r="K76" i="31" s="1"/>
  <c r="L76" i="31" s="1"/>
  <c r="F76" i="31"/>
  <c r="J75" i="31"/>
  <c r="K75" i="31" s="1"/>
  <c r="L75" i="31" s="1"/>
  <c r="F75" i="31"/>
  <c r="J74" i="31"/>
  <c r="K74" i="31" s="1"/>
  <c r="L74" i="31" s="1"/>
  <c r="F74" i="31"/>
  <c r="J73" i="31"/>
  <c r="K73" i="31" s="1"/>
  <c r="L73" i="31" s="1"/>
  <c r="F73" i="31"/>
  <c r="J72" i="31"/>
  <c r="K72" i="31" s="1"/>
  <c r="L72" i="31" s="1"/>
  <c r="F72" i="31"/>
  <c r="J71" i="31"/>
  <c r="K71" i="31" s="1"/>
  <c r="L71" i="31" s="1"/>
  <c r="F71" i="31"/>
  <c r="J70" i="31"/>
  <c r="K70" i="31" s="1"/>
  <c r="L70" i="31" s="1"/>
  <c r="F70" i="31"/>
  <c r="J69" i="31"/>
  <c r="K69" i="31" s="1"/>
  <c r="L69" i="31" s="1"/>
  <c r="F69" i="31"/>
  <c r="J68" i="31"/>
  <c r="K68" i="31" s="1"/>
  <c r="L68" i="31" s="1"/>
  <c r="F68" i="31"/>
  <c r="J67" i="31"/>
  <c r="K67" i="31" s="1"/>
  <c r="L67" i="31" s="1"/>
  <c r="F67" i="31"/>
  <c r="J66" i="31"/>
  <c r="K66" i="31" s="1"/>
  <c r="L66" i="31" s="1"/>
  <c r="F66" i="31"/>
  <c r="H62" i="31"/>
  <c r="H64" i="31" s="1"/>
  <c r="G62" i="31"/>
  <c r="N64" i="31" s="1"/>
  <c r="F54" i="31"/>
  <c r="F53" i="31"/>
  <c r="K52" i="31"/>
  <c r="L52" i="31" s="1"/>
  <c r="J51" i="31"/>
  <c r="K51" i="31" s="1"/>
  <c r="L51" i="31" s="1"/>
  <c r="F51" i="31"/>
  <c r="J50" i="31"/>
  <c r="K50" i="31" s="1"/>
  <c r="L50" i="31" s="1"/>
  <c r="F50" i="31"/>
  <c r="J49" i="31"/>
  <c r="K49" i="31" s="1"/>
  <c r="L49" i="31" s="1"/>
  <c r="F49" i="31"/>
  <c r="J48" i="31"/>
  <c r="K48" i="31" s="1"/>
  <c r="L48" i="31" s="1"/>
  <c r="F48" i="31"/>
  <c r="J47" i="31"/>
  <c r="K47" i="31" s="1"/>
  <c r="L47" i="31" s="1"/>
  <c r="F47" i="31"/>
  <c r="J46" i="31"/>
  <c r="K46" i="31" s="1"/>
  <c r="L46" i="31" s="1"/>
  <c r="F46" i="31"/>
  <c r="J45" i="31"/>
  <c r="K45" i="31" s="1"/>
  <c r="L45" i="31" s="1"/>
  <c r="F45" i="31"/>
  <c r="J44" i="31"/>
  <c r="K44" i="31" s="1"/>
  <c r="L44" i="31" s="1"/>
  <c r="F44" i="31"/>
  <c r="J43" i="31"/>
  <c r="K43" i="31" s="1"/>
  <c r="L43" i="31" s="1"/>
  <c r="F43" i="31"/>
  <c r="J42" i="31"/>
  <c r="K42" i="31" s="1"/>
  <c r="L42" i="31" s="1"/>
  <c r="F42" i="31"/>
  <c r="J41" i="31"/>
  <c r="K41" i="31" s="1"/>
  <c r="L41" i="31" s="1"/>
  <c r="F41" i="31"/>
  <c r="J40" i="31"/>
  <c r="K40" i="31" s="1"/>
  <c r="L40" i="31" s="1"/>
  <c r="F40" i="31"/>
  <c r="H36" i="31"/>
  <c r="H38" i="31" s="1"/>
  <c r="G36" i="31"/>
  <c r="F27" i="31"/>
  <c r="F26" i="31"/>
  <c r="K25" i="31"/>
  <c r="L25" i="31" s="1"/>
  <c r="J24" i="31"/>
  <c r="K24" i="31" s="1"/>
  <c r="L24" i="31" s="1"/>
  <c r="F24" i="31"/>
  <c r="J23" i="31"/>
  <c r="K23" i="31" s="1"/>
  <c r="L23" i="31" s="1"/>
  <c r="F23" i="31"/>
  <c r="J22" i="31"/>
  <c r="K22" i="31" s="1"/>
  <c r="L22" i="31" s="1"/>
  <c r="F22" i="31"/>
  <c r="J21" i="31"/>
  <c r="K21" i="31" s="1"/>
  <c r="L21" i="31" s="1"/>
  <c r="F21" i="31"/>
  <c r="J20" i="31"/>
  <c r="K20" i="31" s="1"/>
  <c r="L20" i="31" s="1"/>
  <c r="F20" i="31"/>
  <c r="J19" i="31"/>
  <c r="K19" i="31" s="1"/>
  <c r="L19" i="31" s="1"/>
  <c r="F19" i="31"/>
  <c r="J18" i="31"/>
  <c r="K18" i="31" s="1"/>
  <c r="L18" i="31" s="1"/>
  <c r="F18" i="31"/>
  <c r="J17" i="31"/>
  <c r="K17" i="31" s="1"/>
  <c r="L17" i="31" s="1"/>
  <c r="F17" i="31"/>
  <c r="J16" i="31"/>
  <c r="K16" i="31" s="1"/>
  <c r="L16" i="31" s="1"/>
  <c r="F16" i="31"/>
  <c r="K15" i="31"/>
  <c r="L15" i="31" s="1"/>
  <c r="J15" i="31"/>
  <c r="F15" i="31"/>
  <c r="J14" i="31"/>
  <c r="K14" i="31" s="1"/>
  <c r="L14" i="31" s="1"/>
  <c r="F14" i="31"/>
  <c r="J13" i="31"/>
  <c r="K13" i="31" s="1"/>
  <c r="L13" i="31" s="1"/>
  <c r="F13" i="31"/>
  <c r="AB11" i="31"/>
  <c r="AB24" i="31" s="1"/>
  <c r="T11" i="31"/>
  <c r="T24" i="31" s="1"/>
  <c r="H9" i="31"/>
  <c r="G9" i="31"/>
  <c r="F299" i="25"/>
  <c r="F298" i="25"/>
  <c r="K297" i="25"/>
  <c r="L297" i="25" s="1"/>
  <c r="J296" i="25"/>
  <c r="K296" i="25" s="1"/>
  <c r="L296" i="25" s="1"/>
  <c r="F296" i="25"/>
  <c r="J295" i="25"/>
  <c r="K295" i="25" s="1"/>
  <c r="L295" i="25" s="1"/>
  <c r="F295" i="25"/>
  <c r="J294" i="25"/>
  <c r="K294" i="25" s="1"/>
  <c r="L294" i="25" s="1"/>
  <c r="F294" i="25"/>
  <c r="J293" i="25"/>
  <c r="K293" i="25" s="1"/>
  <c r="L293" i="25" s="1"/>
  <c r="F293" i="25"/>
  <c r="J292" i="25"/>
  <c r="K292" i="25" s="1"/>
  <c r="L292" i="25" s="1"/>
  <c r="F292" i="25"/>
  <c r="J291" i="25"/>
  <c r="K291" i="25" s="1"/>
  <c r="L291" i="25" s="1"/>
  <c r="F291" i="25"/>
  <c r="J290" i="25"/>
  <c r="K290" i="25" s="1"/>
  <c r="L290" i="25" s="1"/>
  <c r="F290" i="25"/>
  <c r="J289" i="25"/>
  <c r="K289" i="25" s="1"/>
  <c r="L289" i="25" s="1"/>
  <c r="F289" i="25"/>
  <c r="J288" i="25"/>
  <c r="K288" i="25" s="1"/>
  <c r="L288" i="25" s="1"/>
  <c r="F288" i="25"/>
  <c r="J287" i="25"/>
  <c r="K287" i="25" s="1"/>
  <c r="L287" i="25" s="1"/>
  <c r="F287" i="25"/>
  <c r="J286" i="25"/>
  <c r="K286" i="25" s="1"/>
  <c r="L286" i="25" s="1"/>
  <c r="F286" i="25"/>
  <c r="J285" i="25"/>
  <c r="K285" i="25" s="1"/>
  <c r="L285" i="25" s="1"/>
  <c r="F285" i="25"/>
  <c r="H281" i="25"/>
  <c r="H283" i="25" s="1"/>
  <c r="G281" i="25"/>
  <c r="F276" i="25"/>
  <c r="F275" i="25"/>
  <c r="K274" i="25"/>
  <c r="L274" i="25" s="1"/>
  <c r="J273" i="25"/>
  <c r="K273" i="25" s="1"/>
  <c r="L273" i="25" s="1"/>
  <c r="F273" i="25"/>
  <c r="J272" i="25"/>
  <c r="K272" i="25" s="1"/>
  <c r="L272" i="25" s="1"/>
  <c r="F272" i="25"/>
  <c r="J271" i="25"/>
  <c r="K271" i="25" s="1"/>
  <c r="L271" i="25" s="1"/>
  <c r="F271" i="25"/>
  <c r="J270" i="25"/>
  <c r="K270" i="25" s="1"/>
  <c r="L270" i="25" s="1"/>
  <c r="F270" i="25"/>
  <c r="J269" i="25"/>
  <c r="K269" i="25" s="1"/>
  <c r="L269" i="25" s="1"/>
  <c r="F269" i="25"/>
  <c r="J268" i="25"/>
  <c r="K268" i="25" s="1"/>
  <c r="L268" i="25" s="1"/>
  <c r="F268" i="25"/>
  <c r="J267" i="25"/>
  <c r="K267" i="25" s="1"/>
  <c r="L267" i="25" s="1"/>
  <c r="F267" i="25"/>
  <c r="J266" i="25"/>
  <c r="K266" i="25" s="1"/>
  <c r="L266" i="25" s="1"/>
  <c r="F266" i="25"/>
  <c r="J265" i="25"/>
  <c r="K265" i="25" s="1"/>
  <c r="L265" i="25" s="1"/>
  <c r="F265" i="25"/>
  <c r="J264" i="25"/>
  <c r="K264" i="25" s="1"/>
  <c r="L264" i="25" s="1"/>
  <c r="F264" i="25"/>
  <c r="J263" i="25"/>
  <c r="K263" i="25" s="1"/>
  <c r="L263" i="25" s="1"/>
  <c r="F263" i="25"/>
  <c r="J262" i="25"/>
  <c r="K262" i="25" s="1"/>
  <c r="L262" i="25" s="1"/>
  <c r="F262" i="25"/>
  <c r="J261" i="25"/>
  <c r="K261" i="25" s="1"/>
  <c r="L261" i="25" s="1"/>
  <c r="F261" i="25"/>
  <c r="J260" i="25"/>
  <c r="K260" i="25" s="1"/>
  <c r="L260" i="25" s="1"/>
  <c r="F260" i="25"/>
  <c r="J259" i="25"/>
  <c r="K259" i="25" s="1"/>
  <c r="L259" i="25" s="1"/>
  <c r="F259" i="25"/>
  <c r="J258" i="25"/>
  <c r="K258" i="25" s="1"/>
  <c r="L258" i="25" s="1"/>
  <c r="F258" i="25"/>
  <c r="J257" i="25"/>
  <c r="K257" i="25" s="1"/>
  <c r="L257" i="25" s="1"/>
  <c r="F257" i="25"/>
  <c r="J256" i="25"/>
  <c r="K256" i="25" s="1"/>
  <c r="L256" i="25" s="1"/>
  <c r="F256" i="25"/>
  <c r="J255" i="25"/>
  <c r="K255" i="25" s="1"/>
  <c r="L255" i="25" s="1"/>
  <c r="F255" i="25"/>
  <c r="J254" i="25"/>
  <c r="K254" i="25" s="1"/>
  <c r="L254" i="25" s="1"/>
  <c r="F254" i="25"/>
  <c r="J253" i="25"/>
  <c r="K253" i="25" s="1"/>
  <c r="L253" i="25" s="1"/>
  <c r="F253" i="25"/>
  <c r="H249" i="25"/>
  <c r="H251" i="25" s="1"/>
  <c r="G249" i="25"/>
  <c r="F244" i="25"/>
  <c r="F243" i="25"/>
  <c r="K242" i="25"/>
  <c r="L242" i="25" s="1"/>
  <c r="J241" i="25"/>
  <c r="K241" i="25" s="1"/>
  <c r="L241" i="25" s="1"/>
  <c r="F241" i="25"/>
  <c r="J240" i="25"/>
  <c r="K240" i="25" s="1"/>
  <c r="L240" i="25" s="1"/>
  <c r="F240" i="25"/>
  <c r="J239" i="25"/>
  <c r="K239" i="25" s="1"/>
  <c r="L239" i="25" s="1"/>
  <c r="F239" i="25"/>
  <c r="J238" i="25"/>
  <c r="K238" i="25" s="1"/>
  <c r="L238" i="25" s="1"/>
  <c r="F238" i="25"/>
  <c r="J237" i="25"/>
  <c r="K237" i="25" s="1"/>
  <c r="L237" i="25" s="1"/>
  <c r="F237" i="25"/>
  <c r="J236" i="25"/>
  <c r="K236" i="25" s="1"/>
  <c r="L236" i="25" s="1"/>
  <c r="F236" i="25"/>
  <c r="J235" i="25"/>
  <c r="K235" i="25" s="1"/>
  <c r="L235" i="25" s="1"/>
  <c r="F235" i="25"/>
  <c r="J234" i="25"/>
  <c r="K234" i="25" s="1"/>
  <c r="L234" i="25" s="1"/>
  <c r="F234" i="25"/>
  <c r="J233" i="25"/>
  <c r="K233" i="25" s="1"/>
  <c r="L233" i="25" s="1"/>
  <c r="F233" i="25"/>
  <c r="J232" i="25"/>
  <c r="K232" i="25" s="1"/>
  <c r="L232" i="25" s="1"/>
  <c r="F232" i="25"/>
  <c r="J231" i="25"/>
  <c r="K231" i="25" s="1"/>
  <c r="L231" i="25" s="1"/>
  <c r="F231" i="25"/>
  <c r="J230" i="25"/>
  <c r="K230" i="25" s="1"/>
  <c r="L230" i="25" s="1"/>
  <c r="F230" i="25"/>
  <c r="J229" i="25"/>
  <c r="K229" i="25" s="1"/>
  <c r="L229" i="25" s="1"/>
  <c r="F229" i="25"/>
  <c r="J228" i="25"/>
  <c r="K228" i="25" s="1"/>
  <c r="L228" i="25" s="1"/>
  <c r="F228" i="25"/>
  <c r="J227" i="25"/>
  <c r="K227" i="25" s="1"/>
  <c r="L227" i="25" s="1"/>
  <c r="F227" i="25"/>
  <c r="J226" i="25"/>
  <c r="K226" i="25" s="1"/>
  <c r="L226" i="25" s="1"/>
  <c r="F226" i="25"/>
  <c r="J225" i="25"/>
  <c r="K225" i="25" s="1"/>
  <c r="L225" i="25" s="1"/>
  <c r="F225" i="25"/>
  <c r="K224" i="25"/>
  <c r="L224" i="25" s="1"/>
  <c r="J224" i="25"/>
  <c r="F224" i="25"/>
  <c r="J223" i="25"/>
  <c r="K223" i="25" s="1"/>
  <c r="L223" i="25" s="1"/>
  <c r="F223" i="25"/>
  <c r="J222" i="25"/>
  <c r="K222" i="25" s="1"/>
  <c r="L222" i="25" s="1"/>
  <c r="F222" i="25"/>
  <c r="J221" i="25"/>
  <c r="K221" i="25" s="1"/>
  <c r="L221" i="25" s="1"/>
  <c r="F221" i="25"/>
  <c r="H217" i="25"/>
  <c r="H219" i="25" s="1"/>
  <c r="G217" i="25"/>
  <c r="F212" i="25"/>
  <c r="F211" i="25"/>
  <c r="K210" i="25"/>
  <c r="L210" i="25" s="1"/>
  <c r="J209" i="25"/>
  <c r="K209" i="25" s="1"/>
  <c r="L209" i="25" s="1"/>
  <c r="F209" i="25"/>
  <c r="J208" i="25"/>
  <c r="K208" i="25" s="1"/>
  <c r="L208" i="25" s="1"/>
  <c r="F208" i="25"/>
  <c r="J207" i="25"/>
  <c r="K207" i="25" s="1"/>
  <c r="L207" i="25" s="1"/>
  <c r="F207" i="25"/>
  <c r="J206" i="25"/>
  <c r="K206" i="25" s="1"/>
  <c r="L206" i="25" s="1"/>
  <c r="F206" i="25"/>
  <c r="J205" i="25"/>
  <c r="K205" i="25" s="1"/>
  <c r="L205" i="25" s="1"/>
  <c r="F205" i="25"/>
  <c r="J204" i="25"/>
  <c r="K204" i="25" s="1"/>
  <c r="L204" i="25" s="1"/>
  <c r="F204" i="25"/>
  <c r="J203" i="25"/>
  <c r="K203" i="25" s="1"/>
  <c r="L203" i="25" s="1"/>
  <c r="F203" i="25"/>
  <c r="J202" i="25"/>
  <c r="K202" i="25" s="1"/>
  <c r="L202" i="25" s="1"/>
  <c r="F202" i="25"/>
  <c r="J201" i="25"/>
  <c r="K201" i="25" s="1"/>
  <c r="L201" i="25" s="1"/>
  <c r="F201" i="25"/>
  <c r="J200" i="25"/>
  <c r="K200" i="25" s="1"/>
  <c r="L200" i="25" s="1"/>
  <c r="F200" i="25"/>
  <c r="J199" i="25"/>
  <c r="K199" i="25" s="1"/>
  <c r="L199" i="25" s="1"/>
  <c r="F199" i="25"/>
  <c r="J198" i="25"/>
  <c r="K198" i="25" s="1"/>
  <c r="L198" i="25" s="1"/>
  <c r="F198" i="25"/>
  <c r="J197" i="25"/>
  <c r="K197" i="25" s="1"/>
  <c r="L197" i="25" s="1"/>
  <c r="F197" i="25"/>
  <c r="J196" i="25"/>
  <c r="K196" i="25" s="1"/>
  <c r="L196" i="25" s="1"/>
  <c r="F196" i="25"/>
  <c r="J195" i="25"/>
  <c r="K195" i="25" s="1"/>
  <c r="L195" i="25" s="1"/>
  <c r="F195" i="25"/>
  <c r="J194" i="25"/>
  <c r="K194" i="25" s="1"/>
  <c r="L194" i="25" s="1"/>
  <c r="F194" i="25"/>
  <c r="J193" i="25"/>
  <c r="K193" i="25" s="1"/>
  <c r="L193" i="25" s="1"/>
  <c r="F193" i="25"/>
  <c r="J192" i="25"/>
  <c r="K192" i="25" s="1"/>
  <c r="L192" i="25" s="1"/>
  <c r="F192" i="25"/>
  <c r="J191" i="25"/>
  <c r="K191" i="25" s="1"/>
  <c r="L191" i="25" s="1"/>
  <c r="F191" i="25"/>
  <c r="J190" i="25"/>
  <c r="K190" i="25" s="1"/>
  <c r="L190" i="25" s="1"/>
  <c r="F190" i="25"/>
  <c r="J189" i="25"/>
  <c r="K189" i="25" s="1"/>
  <c r="L189" i="25" s="1"/>
  <c r="F189" i="25"/>
  <c r="H185" i="25"/>
  <c r="G185" i="25"/>
  <c r="F179" i="25"/>
  <c r="F178" i="25"/>
  <c r="K177" i="25"/>
  <c r="L177" i="25" s="1"/>
  <c r="J176" i="25"/>
  <c r="K176" i="25" s="1"/>
  <c r="L176" i="25" s="1"/>
  <c r="F176" i="25"/>
  <c r="J175" i="25"/>
  <c r="K175" i="25" s="1"/>
  <c r="L175" i="25" s="1"/>
  <c r="F175" i="25"/>
  <c r="J174" i="25"/>
  <c r="K174" i="25" s="1"/>
  <c r="L174" i="25" s="1"/>
  <c r="F174" i="25"/>
  <c r="J173" i="25"/>
  <c r="K173" i="25" s="1"/>
  <c r="L173" i="25" s="1"/>
  <c r="F173" i="25"/>
  <c r="J172" i="25"/>
  <c r="K172" i="25" s="1"/>
  <c r="L172" i="25" s="1"/>
  <c r="F172" i="25"/>
  <c r="J171" i="25"/>
  <c r="K171" i="25" s="1"/>
  <c r="L171" i="25" s="1"/>
  <c r="F171" i="25"/>
  <c r="J170" i="25"/>
  <c r="K170" i="25" s="1"/>
  <c r="L170" i="25" s="1"/>
  <c r="F170" i="25"/>
  <c r="J169" i="25"/>
  <c r="K169" i="25" s="1"/>
  <c r="L169" i="25" s="1"/>
  <c r="F169" i="25"/>
  <c r="J168" i="25"/>
  <c r="K168" i="25" s="1"/>
  <c r="L168" i="25" s="1"/>
  <c r="F168" i="25"/>
  <c r="J167" i="25"/>
  <c r="K167" i="25" s="1"/>
  <c r="L167" i="25" s="1"/>
  <c r="F167" i="25"/>
  <c r="J166" i="25"/>
  <c r="K166" i="25" s="1"/>
  <c r="L166" i="25" s="1"/>
  <c r="F166" i="25"/>
  <c r="J165" i="25"/>
  <c r="K165" i="25" s="1"/>
  <c r="L165" i="25" s="1"/>
  <c r="F165" i="25"/>
  <c r="J164" i="25"/>
  <c r="K164" i="25" s="1"/>
  <c r="L164" i="25" s="1"/>
  <c r="F164" i="25"/>
  <c r="J163" i="25"/>
  <c r="K163" i="25" s="1"/>
  <c r="L163" i="25" s="1"/>
  <c r="F163" i="25"/>
  <c r="J162" i="25"/>
  <c r="K162" i="25" s="1"/>
  <c r="L162" i="25" s="1"/>
  <c r="F162" i="25"/>
  <c r="J161" i="25"/>
  <c r="K161" i="25" s="1"/>
  <c r="L161" i="25" s="1"/>
  <c r="F161" i="25"/>
  <c r="J160" i="25"/>
  <c r="K160" i="25" s="1"/>
  <c r="L160" i="25" s="1"/>
  <c r="F160" i="25"/>
  <c r="J159" i="25"/>
  <c r="K159" i="25" s="1"/>
  <c r="L159" i="25" s="1"/>
  <c r="F159" i="25"/>
  <c r="J158" i="25"/>
  <c r="K158" i="25" s="1"/>
  <c r="L158" i="25" s="1"/>
  <c r="F158" i="25"/>
  <c r="K157" i="25"/>
  <c r="L157" i="25" s="1"/>
  <c r="J157" i="25"/>
  <c r="F157" i="25"/>
  <c r="J156" i="25"/>
  <c r="K156" i="25" s="1"/>
  <c r="L156" i="25" s="1"/>
  <c r="F156" i="25"/>
  <c r="H152" i="25"/>
  <c r="H154" i="25" s="1"/>
  <c r="G152" i="25"/>
  <c r="Z154" i="25" s="1"/>
  <c r="F147" i="25"/>
  <c r="F146" i="25"/>
  <c r="K145" i="25"/>
  <c r="L145" i="25" s="1"/>
  <c r="J144" i="25"/>
  <c r="K144" i="25" s="1"/>
  <c r="L144" i="25" s="1"/>
  <c r="F144" i="25"/>
  <c r="J143" i="25"/>
  <c r="K143" i="25" s="1"/>
  <c r="L143" i="25" s="1"/>
  <c r="F143" i="25"/>
  <c r="J142" i="25"/>
  <c r="K142" i="25" s="1"/>
  <c r="L142" i="25" s="1"/>
  <c r="F142" i="25"/>
  <c r="J141" i="25"/>
  <c r="K141" i="25" s="1"/>
  <c r="L141" i="25" s="1"/>
  <c r="F141" i="25"/>
  <c r="J140" i="25"/>
  <c r="K140" i="25" s="1"/>
  <c r="L140" i="25" s="1"/>
  <c r="F140" i="25"/>
  <c r="J139" i="25"/>
  <c r="K139" i="25" s="1"/>
  <c r="L139" i="25" s="1"/>
  <c r="F139" i="25"/>
  <c r="J138" i="25"/>
  <c r="K138" i="25" s="1"/>
  <c r="L138" i="25" s="1"/>
  <c r="F138" i="25"/>
  <c r="J137" i="25"/>
  <c r="K137" i="25" s="1"/>
  <c r="L137" i="25" s="1"/>
  <c r="F137" i="25"/>
  <c r="K136" i="25"/>
  <c r="L136" i="25" s="1"/>
  <c r="J136" i="25"/>
  <c r="F136" i="25"/>
  <c r="J135" i="25"/>
  <c r="K135" i="25" s="1"/>
  <c r="L135" i="25" s="1"/>
  <c r="F135" i="25"/>
  <c r="J134" i="25"/>
  <c r="K134" i="25" s="1"/>
  <c r="L134" i="25" s="1"/>
  <c r="F134" i="25"/>
  <c r="J133" i="25"/>
  <c r="K133" i="25" s="1"/>
  <c r="L133" i="25" s="1"/>
  <c r="F133" i="25"/>
  <c r="J132" i="25"/>
  <c r="K132" i="25" s="1"/>
  <c r="L132" i="25" s="1"/>
  <c r="F132" i="25"/>
  <c r="J131" i="25"/>
  <c r="K131" i="25" s="1"/>
  <c r="L131" i="25" s="1"/>
  <c r="F131" i="25"/>
  <c r="J130" i="25"/>
  <c r="K130" i="25" s="1"/>
  <c r="L130" i="25" s="1"/>
  <c r="F130" i="25"/>
  <c r="J129" i="25"/>
  <c r="K129" i="25" s="1"/>
  <c r="L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H120" i="25"/>
  <c r="H122" i="25" s="1"/>
  <c r="G120" i="25"/>
  <c r="F112" i="25"/>
  <c r="F111" i="25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J90" i="25"/>
  <c r="K90" i="25" s="1"/>
  <c r="L90" i="25" s="1"/>
  <c r="F90" i="25"/>
  <c r="J89" i="25"/>
  <c r="K89" i="25" s="1"/>
  <c r="L89" i="25" s="1"/>
  <c r="F89" i="25"/>
  <c r="H87" i="25"/>
  <c r="H85" i="25"/>
  <c r="G85" i="25"/>
  <c r="Z87" i="25" s="1"/>
  <c r="F77" i="25"/>
  <c r="F76" i="25"/>
  <c r="K75" i="25"/>
  <c r="L75" i="25" s="1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J64" i="25"/>
  <c r="K64" i="25" s="1"/>
  <c r="L64" i="25" s="1"/>
  <c r="F64" i="25"/>
  <c r="J63" i="25"/>
  <c r="K63" i="25" s="1"/>
  <c r="L63" i="25" s="1"/>
  <c r="F63" i="25"/>
  <c r="H59" i="25"/>
  <c r="Z61" i="25" s="1"/>
  <c r="G59" i="25"/>
  <c r="F51" i="25"/>
  <c r="F50" i="25"/>
  <c r="K49" i="25"/>
  <c r="L49" i="25" s="1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13" i="25"/>
  <c r="K13" i="25" s="1"/>
  <c r="L13" i="25" s="1"/>
  <c r="F13" i="25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F24" i="25"/>
  <c r="F23" i="25"/>
  <c r="K22" i="25"/>
  <c r="L22" i="25" s="1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2" i="25"/>
  <c r="K12" i="25" s="1"/>
  <c r="L12" i="25" s="1"/>
  <c r="F12" i="25"/>
  <c r="J11" i="25"/>
  <c r="K11" i="25" s="1"/>
  <c r="L11" i="25" s="1"/>
  <c r="F11" i="25"/>
  <c r="J10" i="25"/>
  <c r="K10" i="25" s="1"/>
  <c r="L10" i="25" s="1"/>
  <c r="F10" i="25"/>
  <c r="H6" i="25"/>
  <c r="G6" i="25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D70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54" i="27"/>
  <c r="D53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37" i="27"/>
  <c r="D36" i="27"/>
  <c r="D21" i="27"/>
  <c r="D20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T99" i="32" l="1"/>
  <c r="R8" i="25"/>
  <c r="AA187" i="25"/>
  <c r="Q64" i="33"/>
  <c r="S38" i="33"/>
  <c r="S46" i="33" s="1"/>
  <c r="Y11" i="33"/>
  <c r="Y24" i="33" s="1"/>
  <c r="U64" i="33"/>
  <c r="U78" i="33" s="1"/>
  <c r="Z64" i="33"/>
  <c r="Z66" i="33" s="1"/>
  <c r="AB64" i="33"/>
  <c r="AB72" i="33" s="1"/>
  <c r="AA64" i="33"/>
  <c r="AA87" i="33" s="1"/>
  <c r="Y99" i="33"/>
  <c r="Y121" i="33" s="1"/>
  <c r="X11" i="33"/>
  <c r="H64" i="33"/>
  <c r="Q99" i="33"/>
  <c r="G11" i="33"/>
  <c r="N64" i="33"/>
  <c r="T99" i="33"/>
  <c r="T118" i="33" s="1"/>
  <c r="O99" i="32"/>
  <c r="U64" i="32"/>
  <c r="AA99" i="32"/>
  <c r="S99" i="32"/>
  <c r="AB38" i="32"/>
  <c r="O11" i="32"/>
  <c r="W11" i="32"/>
  <c r="T64" i="32"/>
  <c r="Y99" i="32"/>
  <c r="G99" i="32"/>
  <c r="AA222" i="31"/>
  <c r="AA239" i="31" s="1"/>
  <c r="N125" i="31"/>
  <c r="V190" i="31"/>
  <c r="AA11" i="31"/>
  <c r="AA23" i="31" s="1"/>
  <c r="G190" i="31"/>
  <c r="AA286" i="31"/>
  <c r="O190" i="31"/>
  <c r="R190" i="31"/>
  <c r="G286" i="31"/>
  <c r="X125" i="31"/>
  <c r="W190" i="31"/>
  <c r="X90" i="31"/>
  <c r="X94" i="31" s="1"/>
  <c r="H125" i="31"/>
  <c r="H107" i="31"/>
  <c r="H108" i="31"/>
  <c r="H101" i="31"/>
  <c r="H109" i="31"/>
  <c r="H102" i="31"/>
  <c r="H103" i="31"/>
  <c r="H104" i="31"/>
  <c r="H105" i="31"/>
  <c r="H106" i="31"/>
  <c r="R222" i="31"/>
  <c r="V205" i="31"/>
  <c r="V193" i="31"/>
  <c r="O64" i="31"/>
  <c r="V64" i="31"/>
  <c r="Q125" i="31"/>
  <c r="U222" i="31"/>
  <c r="P286" i="31"/>
  <c r="W64" i="31"/>
  <c r="W78" i="31" s="1"/>
  <c r="S125" i="31"/>
  <c r="S136" i="31" s="1"/>
  <c r="V222" i="31"/>
  <c r="Q286" i="31"/>
  <c r="AB222" i="31"/>
  <c r="V286" i="31"/>
  <c r="Z11" i="31"/>
  <c r="Z24" i="31" s="1"/>
  <c r="H11" i="31"/>
  <c r="U64" i="31"/>
  <c r="U78" i="31" s="1"/>
  <c r="T125" i="31"/>
  <c r="T134" i="31" s="1"/>
  <c r="Z190" i="31"/>
  <c r="M222" i="31"/>
  <c r="N222" i="31"/>
  <c r="N286" i="31"/>
  <c r="M37" i="25"/>
  <c r="M39" i="25"/>
  <c r="X8" i="25"/>
  <c r="G187" i="25"/>
  <c r="T187" i="25"/>
  <c r="Z219" i="25"/>
  <c r="AB187" i="25"/>
  <c r="G8" i="25"/>
  <c r="S87" i="25"/>
  <c r="S187" i="25"/>
  <c r="U219" i="25"/>
  <c r="Z283" i="25"/>
  <c r="V39" i="25"/>
  <c r="V37" i="25"/>
  <c r="S44" i="25"/>
  <c r="T61" i="25"/>
  <c r="O283" i="25"/>
  <c r="AA283" i="25"/>
  <c r="S61" i="25"/>
  <c r="G154" i="25"/>
  <c r="U61" i="25"/>
  <c r="M87" i="25"/>
  <c r="S219" i="25"/>
  <c r="Z251" i="25"/>
  <c r="Y38" i="25"/>
  <c r="Y39" i="25"/>
  <c r="Y40" i="25"/>
  <c r="Y41" i="25"/>
  <c r="Y42" i="25"/>
  <c r="Y43" i="25"/>
  <c r="Y44" i="25"/>
  <c r="AC44" i="25" s="1"/>
  <c r="Y37" i="25"/>
  <c r="Y45" i="25"/>
  <c r="H39" i="25"/>
  <c r="I39" i="25" s="1"/>
  <c r="H40" i="25"/>
  <c r="I40" i="25" s="1"/>
  <c r="H41" i="25"/>
  <c r="I41" i="25" s="1"/>
  <c r="H42" i="25"/>
  <c r="I42" i="25" s="1"/>
  <c r="H43" i="25"/>
  <c r="I43" i="25" s="1"/>
  <c r="H44" i="25"/>
  <c r="I44" i="25" s="1"/>
  <c r="H37" i="25"/>
  <c r="I37" i="25" s="1"/>
  <c r="H45" i="25"/>
  <c r="I45" i="25" s="1"/>
  <c r="H38" i="25"/>
  <c r="I38" i="25" s="1"/>
  <c r="T43" i="25"/>
  <c r="T44" i="25"/>
  <c r="T37" i="25"/>
  <c r="T45" i="25"/>
  <c r="T38" i="25"/>
  <c r="AC38" i="25" s="1"/>
  <c r="T39" i="25"/>
  <c r="AC39" i="25" s="1"/>
  <c r="T40" i="25"/>
  <c r="AC40" i="25" s="1"/>
  <c r="T41" i="25"/>
  <c r="AC41" i="25" s="1"/>
  <c r="T42" i="25"/>
  <c r="H61" i="25"/>
  <c r="G87" i="25"/>
  <c r="AA87" i="25"/>
  <c r="AA154" i="25"/>
  <c r="H187" i="25"/>
  <c r="AB219" i="25"/>
  <c r="M251" i="25"/>
  <c r="AB251" i="25"/>
  <c r="M61" i="25"/>
  <c r="AB87" i="25"/>
  <c r="AA122" i="25"/>
  <c r="AB154" i="25"/>
  <c r="G219" i="25"/>
  <c r="N251" i="25"/>
  <c r="O251" i="25"/>
  <c r="P87" i="25"/>
  <c r="G122" i="25"/>
  <c r="M219" i="25"/>
  <c r="S251" i="25"/>
  <c r="G283" i="25"/>
  <c r="T251" i="25"/>
  <c r="Y61" i="25"/>
  <c r="AA61" i="25"/>
  <c r="T87" i="25"/>
  <c r="Z187" i="25"/>
  <c r="T219" i="25"/>
  <c r="U251" i="25"/>
  <c r="S283" i="25"/>
  <c r="AB61" i="25"/>
  <c r="U87" i="25"/>
  <c r="S154" i="25"/>
  <c r="G251" i="25"/>
  <c r="V251" i="25"/>
  <c r="W283" i="25"/>
  <c r="AB8" i="25"/>
  <c r="G61" i="25"/>
  <c r="X87" i="25"/>
  <c r="T154" i="25"/>
  <c r="AA219" i="25"/>
  <c r="AA251" i="25"/>
  <c r="Y25" i="33"/>
  <c r="Y23" i="33"/>
  <c r="Y21" i="33"/>
  <c r="Y18" i="33"/>
  <c r="Y19" i="33"/>
  <c r="Y14" i="33"/>
  <c r="Y22" i="33"/>
  <c r="Y16" i="33"/>
  <c r="Y17" i="33"/>
  <c r="X22" i="33"/>
  <c r="X21" i="33"/>
  <c r="X24" i="33"/>
  <c r="X25" i="33"/>
  <c r="X20" i="33"/>
  <c r="X23" i="33"/>
  <c r="X18" i="33"/>
  <c r="X19" i="33"/>
  <c r="X14" i="33"/>
  <c r="X13" i="33"/>
  <c r="X17" i="33"/>
  <c r="X15" i="33"/>
  <c r="X16" i="33"/>
  <c r="S11" i="33"/>
  <c r="AA11" i="33"/>
  <c r="H11" i="33"/>
  <c r="T11" i="33"/>
  <c r="AB11" i="33"/>
  <c r="M11" i="33"/>
  <c r="U11" i="33"/>
  <c r="N11" i="33"/>
  <c r="V11" i="33"/>
  <c r="AB38" i="33"/>
  <c r="T38" i="33"/>
  <c r="Z38" i="33"/>
  <c r="R38" i="33"/>
  <c r="AA38" i="33"/>
  <c r="P38" i="33"/>
  <c r="Y38" i="33"/>
  <c r="O38" i="33"/>
  <c r="X38" i="33"/>
  <c r="N38" i="33"/>
  <c r="W38" i="33"/>
  <c r="M38" i="33"/>
  <c r="V38" i="33"/>
  <c r="U38" i="33"/>
  <c r="G38" i="33"/>
  <c r="Z11" i="33"/>
  <c r="O11" i="33"/>
  <c r="W11" i="33"/>
  <c r="R11" i="33"/>
  <c r="S52" i="33"/>
  <c r="S42" i="33"/>
  <c r="S49" i="33"/>
  <c r="S50" i="33"/>
  <c r="S47" i="33"/>
  <c r="S51" i="33"/>
  <c r="S45" i="33"/>
  <c r="S40" i="33"/>
  <c r="S41" i="33"/>
  <c r="S43" i="33"/>
  <c r="S44" i="33"/>
  <c r="S48" i="33"/>
  <c r="P11" i="33"/>
  <c r="Q11" i="33"/>
  <c r="Q38" i="33"/>
  <c r="U87" i="33"/>
  <c r="U86" i="33"/>
  <c r="U85" i="33"/>
  <c r="U84" i="33"/>
  <c r="U77" i="33"/>
  <c r="U69" i="33"/>
  <c r="U76" i="33"/>
  <c r="U75" i="33"/>
  <c r="U82" i="33"/>
  <c r="U79" i="33"/>
  <c r="U66" i="33"/>
  <c r="U72" i="33"/>
  <c r="U68" i="33"/>
  <c r="U71" i="33"/>
  <c r="U80" i="33"/>
  <c r="Z87" i="33"/>
  <c r="Z86" i="33"/>
  <c r="Z81" i="33"/>
  <c r="Z73" i="33"/>
  <c r="Z83" i="33"/>
  <c r="Z80" i="33"/>
  <c r="Z78" i="33"/>
  <c r="Z76" i="33"/>
  <c r="Z71" i="33"/>
  <c r="Z70" i="33"/>
  <c r="Z75" i="33"/>
  <c r="Z69" i="33"/>
  <c r="Z77" i="33"/>
  <c r="Z74" i="33"/>
  <c r="Z84" i="33"/>
  <c r="Z68" i="33"/>
  <c r="U67" i="33"/>
  <c r="U74" i="33"/>
  <c r="AB79" i="33"/>
  <c r="AB71" i="33"/>
  <c r="AB85" i="33"/>
  <c r="AB78" i="33"/>
  <c r="AB70" i="33"/>
  <c r="AB77" i="33"/>
  <c r="AB82" i="33"/>
  <c r="AB74" i="33"/>
  <c r="AB75" i="33"/>
  <c r="AB73" i="33"/>
  <c r="AB69" i="33"/>
  <c r="AB67" i="33"/>
  <c r="AB80" i="33"/>
  <c r="AB66" i="33"/>
  <c r="AB68" i="33"/>
  <c r="AA84" i="33"/>
  <c r="AA72" i="33"/>
  <c r="AA78" i="33"/>
  <c r="R64" i="33"/>
  <c r="X64" i="33"/>
  <c r="P64" i="33"/>
  <c r="W64" i="33"/>
  <c r="O64" i="33"/>
  <c r="S64" i="33"/>
  <c r="Y103" i="33"/>
  <c r="Y118" i="33"/>
  <c r="Y110" i="33"/>
  <c r="Y102" i="33"/>
  <c r="Y122" i="33"/>
  <c r="Y117" i="33"/>
  <c r="Y116" i="33"/>
  <c r="Y108" i="33"/>
  <c r="Y115" i="33"/>
  <c r="Y107" i="33"/>
  <c r="Y114" i="33"/>
  <c r="Y106" i="33"/>
  <c r="Y112" i="33"/>
  <c r="Y105" i="33"/>
  <c r="Y104" i="33"/>
  <c r="T64" i="33"/>
  <c r="V64" i="33"/>
  <c r="M64" i="33"/>
  <c r="Y64" i="33"/>
  <c r="S99" i="33"/>
  <c r="T116" i="33"/>
  <c r="T108" i="33"/>
  <c r="T115" i="33"/>
  <c r="T107" i="33"/>
  <c r="T114" i="33"/>
  <c r="T106" i="33"/>
  <c r="T105" i="33"/>
  <c r="T120" i="33"/>
  <c r="T112" i="33"/>
  <c r="T104" i="33"/>
  <c r="T119" i="33"/>
  <c r="T111" i="33"/>
  <c r="T102" i="33"/>
  <c r="Z99" i="33"/>
  <c r="R99" i="33"/>
  <c r="X99" i="33"/>
  <c r="P99" i="33"/>
  <c r="W99" i="33"/>
  <c r="O99" i="33"/>
  <c r="V99" i="33"/>
  <c r="N99" i="33"/>
  <c r="U99" i="33"/>
  <c r="M99" i="33"/>
  <c r="AA99" i="33"/>
  <c r="T109" i="33"/>
  <c r="T122" i="33"/>
  <c r="AB99" i="33"/>
  <c r="G99" i="33"/>
  <c r="T117" i="33"/>
  <c r="W99" i="32"/>
  <c r="Z99" i="32"/>
  <c r="AB99" i="32"/>
  <c r="V11" i="32"/>
  <c r="T38" i="32"/>
  <c r="R99" i="32"/>
  <c r="Q11" i="32"/>
  <c r="Y11" i="32"/>
  <c r="H38" i="32"/>
  <c r="V38" i="32"/>
  <c r="R11" i="32"/>
  <c r="Z11" i="32"/>
  <c r="M38" i="32"/>
  <c r="Y38" i="32"/>
  <c r="G11" i="32"/>
  <c r="S11" i="32"/>
  <c r="AA11" i="32"/>
  <c r="N38" i="32"/>
  <c r="Z38" i="32"/>
  <c r="H11" i="32"/>
  <c r="T11" i="32"/>
  <c r="AB11" i="32"/>
  <c r="Q38" i="32"/>
  <c r="AA38" i="32"/>
  <c r="M11" i="32"/>
  <c r="U11" i="32"/>
  <c r="R38" i="32"/>
  <c r="N11" i="32"/>
  <c r="X38" i="32"/>
  <c r="P38" i="32"/>
  <c r="W38" i="32"/>
  <c r="O38" i="32"/>
  <c r="S38" i="32"/>
  <c r="P11" i="32"/>
  <c r="G38" i="32"/>
  <c r="U38" i="32"/>
  <c r="AA64" i="32"/>
  <c r="S64" i="32"/>
  <c r="G64" i="32"/>
  <c r="Z64" i="32"/>
  <c r="R64" i="32"/>
  <c r="Y64" i="32"/>
  <c r="O64" i="32"/>
  <c r="X64" i="32"/>
  <c r="N64" i="32"/>
  <c r="W64" i="32"/>
  <c r="M64" i="32"/>
  <c r="V64" i="32"/>
  <c r="Q64" i="32"/>
  <c r="AB64" i="32"/>
  <c r="P64" i="32"/>
  <c r="M99" i="32"/>
  <c r="U99" i="32"/>
  <c r="N99" i="32"/>
  <c r="V99" i="32"/>
  <c r="P99" i="32"/>
  <c r="X99" i="32"/>
  <c r="Q99" i="32"/>
  <c r="AA22" i="31"/>
  <c r="AA15" i="31"/>
  <c r="AA21" i="31"/>
  <c r="AA13" i="31"/>
  <c r="AA20" i="31"/>
  <c r="AA25" i="31"/>
  <c r="AA19" i="31"/>
  <c r="AA18" i="31"/>
  <c r="AA16" i="31"/>
  <c r="M11" i="31"/>
  <c r="U11" i="31"/>
  <c r="T15" i="31"/>
  <c r="AB15" i="31"/>
  <c r="T22" i="31"/>
  <c r="AB22" i="31"/>
  <c r="T23" i="31"/>
  <c r="W38" i="31"/>
  <c r="O38" i="31"/>
  <c r="V38" i="31"/>
  <c r="N38" i="31"/>
  <c r="U38" i="31"/>
  <c r="M38" i="31"/>
  <c r="AB38" i="31"/>
  <c r="T38" i="31"/>
  <c r="Z38" i="31"/>
  <c r="R38" i="31"/>
  <c r="Y38" i="31"/>
  <c r="N11" i="31"/>
  <c r="V11" i="31"/>
  <c r="T16" i="31"/>
  <c r="AB16" i="31"/>
  <c r="AA38" i="31"/>
  <c r="O11" i="31"/>
  <c r="W11" i="31"/>
  <c r="T17" i="31"/>
  <c r="AB17" i="31"/>
  <c r="G38" i="31"/>
  <c r="P11" i="31"/>
  <c r="X11" i="31"/>
  <c r="T18" i="31"/>
  <c r="AB18" i="31"/>
  <c r="Q11" i="31"/>
  <c r="Y11" i="31"/>
  <c r="T19" i="31"/>
  <c r="AB19" i="31"/>
  <c r="AB25" i="31"/>
  <c r="P38" i="31"/>
  <c r="R11" i="31"/>
  <c r="T20" i="31"/>
  <c r="AB20" i="31"/>
  <c r="Q38" i="31"/>
  <c r="U67" i="31"/>
  <c r="G11" i="31"/>
  <c r="S11" i="31"/>
  <c r="T13" i="31"/>
  <c r="AB13" i="31"/>
  <c r="T21" i="31"/>
  <c r="AB21" i="31"/>
  <c r="S38" i="31"/>
  <c r="T14" i="31"/>
  <c r="AB14" i="31"/>
  <c r="AB23" i="31"/>
  <c r="T25" i="31"/>
  <c r="X38" i="31"/>
  <c r="V75" i="31"/>
  <c r="P64" i="31"/>
  <c r="X64" i="31"/>
  <c r="V69" i="31"/>
  <c r="W90" i="31"/>
  <c r="O90" i="31"/>
  <c r="V90" i="31"/>
  <c r="N90" i="31"/>
  <c r="AB90" i="31"/>
  <c r="T90" i="31"/>
  <c r="AA90" i="31"/>
  <c r="S90" i="31"/>
  <c r="G90" i="31"/>
  <c r="Y90" i="31"/>
  <c r="Q64" i="31"/>
  <c r="Y64" i="31"/>
  <c r="Z90" i="31"/>
  <c r="R64" i="31"/>
  <c r="Z64" i="31"/>
  <c r="V71" i="31"/>
  <c r="M90" i="31"/>
  <c r="G64" i="31"/>
  <c r="S64" i="31"/>
  <c r="AA64" i="31"/>
  <c r="P90" i="31"/>
  <c r="T64" i="31"/>
  <c r="AB64" i="31"/>
  <c r="Q90" i="31"/>
  <c r="X148" i="31"/>
  <c r="X143" i="31"/>
  <c r="X135" i="31"/>
  <c r="X127" i="31"/>
  <c r="X146" i="31"/>
  <c r="X138" i="31"/>
  <c r="X130" i="31"/>
  <c r="X142" i="31"/>
  <c r="X137" i="31"/>
  <c r="X147" i="31"/>
  <c r="X132" i="31"/>
  <c r="X144" i="31"/>
  <c r="X134" i="31"/>
  <c r="X133" i="31"/>
  <c r="X131" i="31"/>
  <c r="X145" i="31"/>
  <c r="X128" i="31"/>
  <c r="X129" i="31"/>
  <c r="X141" i="31"/>
  <c r="X139" i="31"/>
  <c r="X140" i="31"/>
  <c r="X136" i="31"/>
  <c r="M64" i="31"/>
  <c r="V66" i="31"/>
  <c r="V74" i="31"/>
  <c r="R90" i="31"/>
  <c r="X95" i="31"/>
  <c r="X98" i="31"/>
  <c r="V77" i="31"/>
  <c r="V78" i="31"/>
  <c r="V67" i="31"/>
  <c r="U90" i="31"/>
  <c r="T147" i="31"/>
  <c r="T139" i="31"/>
  <c r="T131" i="31"/>
  <c r="T142" i="31"/>
  <c r="T143" i="31"/>
  <c r="T128" i="31"/>
  <c r="T140" i="31"/>
  <c r="T148" i="31"/>
  <c r="T127" i="31"/>
  <c r="T146" i="31"/>
  <c r="T137" i="31"/>
  <c r="T136" i="31"/>
  <c r="S140" i="31"/>
  <c r="S132" i="31"/>
  <c r="S148" i="31"/>
  <c r="S143" i="31"/>
  <c r="S138" i="31"/>
  <c r="S133" i="31"/>
  <c r="S145" i="31"/>
  <c r="S147" i="31"/>
  <c r="S142" i="31"/>
  <c r="S144" i="31"/>
  <c r="W125" i="31"/>
  <c r="O125" i="31"/>
  <c r="Z125" i="31"/>
  <c r="R125" i="31"/>
  <c r="AA125" i="31"/>
  <c r="P125" i="31"/>
  <c r="U125" i="31"/>
  <c r="G125" i="31"/>
  <c r="V125" i="31"/>
  <c r="S141" i="31"/>
  <c r="S157" i="31"/>
  <c r="R157" i="31"/>
  <c r="AB157" i="31"/>
  <c r="Q157" i="31"/>
  <c r="AA157" i="31"/>
  <c r="O157" i="31"/>
  <c r="H157" i="31"/>
  <c r="Y157" i="31"/>
  <c r="Y125" i="31"/>
  <c r="S128" i="31"/>
  <c r="S146" i="31"/>
  <c r="M125" i="31"/>
  <c r="AB125" i="31"/>
  <c r="W157" i="31"/>
  <c r="Z157" i="31"/>
  <c r="V213" i="31"/>
  <c r="V208" i="31"/>
  <c r="V206" i="31"/>
  <c r="V211" i="31"/>
  <c r="V210" i="31"/>
  <c r="V204" i="31"/>
  <c r="V196" i="31"/>
  <c r="V209" i="31"/>
  <c r="V203" i="31"/>
  <c r="V195" i="31"/>
  <c r="V202" i="31"/>
  <c r="V194" i="31"/>
  <c r="V201" i="31"/>
  <c r="V200" i="31"/>
  <c r="V192" i="31"/>
  <c r="V199" i="31"/>
  <c r="V207" i="31"/>
  <c r="V198" i="31"/>
  <c r="V212" i="31"/>
  <c r="W207" i="31"/>
  <c r="W212" i="31"/>
  <c r="W209" i="31"/>
  <c r="W206" i="31"/>
  <c r="W203" i="31"/>
  <c r="W195" i="31"/>
  <c r="W202" i="31"/>
  <c r="W194" i="31"/>
  <c r="W208" i="31"/>
  <c r="W201" i="31"/>
  <c r="W200" i="31"/>
  <c r="W213" i="31"/>
  <c r="W199" i="31"/>
  <c r="W198" i="31"/>
  <c r="W205" i="31"/>
  <c r="W197" i="31"/>
  <c r="W192" i="31"/>
  <c r="W210" i="31"/>
  <c r="W204" i="31"/>
  <c r="W196" i="31"/>
  <c r="W193" i="31"/>
  <c r="V197" i="31"/>
  <c r="W211" i="31"/>
  <c r="Z212" i="31"/>
  <c r="Z210" i="31"/>
  <c r="Z209" i="31"/>
  <c r="Z213" i="31"/>
  <c r="Z200" i="31"/>
  <c r="Z192" i="31"/>
  <c r="Z199" i="31"/>
  <c r="Z198" i="31"/>
  <c r="Z207" i="31"/>
  <c r="Z205" i="31"/>
  <c r="Z197" i="31"/>
  <c r="Z204" i="31"/>
  <c r="Z196" i="31"/>
  <c r="Z203" i="31"/>
  <c r="Z195" i="31"/>
  <c r="Z211" i="31"/>
  <c r="Z206" i="31"/>
  <c r="Z202" i="31"/>
  <c r="Z194" i="31"/>
  <c r="Z208" i="31"/>
  <c r="Z201" i="31"/>
  <c r="V157" i="31"/>
  <c r="N157" i="31"/>
  <c r="U157" i="31"/>
  <c r="M157" i="31"/>
  <c r="X157" i="31"/>
  <c r="P157" i="31"/>
  <c r="T157" i="31"/>
  <c r="Z193" i="31"/>
  <c r="N190" i="31"/>
  <c r="AB239" i="31"/>
  <c r="AB237" i="31"/>
  <c r="AB244" i="31"/>
  <c r="AB243" i="31"/>
  <c r="AB235" i="31"/>
  <c r="AB242" i="31"/>
  <c r="AB241" i="31"/>
  <c r="AB236" i="31"/>
  <c r="AB233" i="31"/>
  <c r="AB225" i="31"/>
  <c r="AB245" i="31"/>
  <c r="AB238" i="31"/>
  <c r="AB232" i="31"/>
  <c r="AB224" i="31"/>
  <c r="AB231" i="31"/>
  <c r="AB230" i="31"/>
  <c r="AB240" i="31"/>
  <c r="AB229" i="31"/>
  <c r="AB228" i="31"/>
  <c r="AB227" i="31"/>
  <c r="AB234" i="31"/>
  <c r="AB226" i="31"/>
  <c r="X254" i="31"/>
  <c r="P254" i="31"/>
  <c r="W254" i="31"/>
  <c r="O254" i="31"/>
  <c r="V254" i="31"/>
  <c r="N254" i="31"/>
  <c r="U254" i="31"/>
  <c r="M254" i="31"/>
  <c r="AB254" i="31"/>
  <c r="T254" i="31"/>
  <c r="AA254" i="31"/>
  <c r="S254" i="31"/>
  <c r="G254" i="31"/>
  <c r="Z254" i="31"/>
  <c r="Y254" i="31"/>
  <c r="R254" i="31"/>
  <c r="Q254" i="31"/>
  <c r="Y190" i="31"/>
  <c r="P190" i="31"/>
  <c r="U190" i="31"/>
  <c r="M190" i="31"/>
  <c r="H190" i="31"/>
  <c r="AA190" i="31"/>
  <c r="S190" i="31"/>
  <c r="T190" i="31"/>
  <c r="AB190" i="31"/>
  <c r="T239" i="31"/>
  <c r="T237" i="31"/>
  <c r="T244" i="31"/>
  <c r="T243" i="31"/>
  <c r="T235" i="31"/>
  <c r="T242" i="31"/>
  <c r="T233" i="31"/>
  <c r="T225" i="31"/>
  <c r="T232" i="31"/>
  <c r="T224" i="31"/>
  <c r="T231" i="31"/>
  <c r="T241" i="31"/>
  <c r="T230" i="31"/>
  <c r="T245" i="31"/>
  <c r="T238" i="31"/>
  <c r="T236" i="31"/>
  <c r="T229" i="31"/>
  <c r="T228" i="31"/>
  <c r="T226" i="31"/>
  <c r="U238" i="31"/>
  <c r="U244" i="31"/>
  <c r="U236" i="31"/>
  <c r="U243" i="31"/>
  <c r="U242" i="31"/>
  <c r="U241" i="31"/>
  <c r="U232" i="31"/>
  <c r="U239" i="31"/>
  <c r="U235" i="31"/>
  <c r="U231" i="31"/>
  <c r="U230" i="31"/>
  <c r="U245" i="31"/>
  <c r="U229" i="31"/>
  <c r="U228" i="31"/>
  <c r="U227" i="31"/>
  <c r="U240" i="31"/>
  <c r="U237" i="31"/>
  <c r="U234" i="31"/>
  <c r="U226" i="31"/>
  <c r="T227" i="31"/>
  <c r="T234" i="31"/>
  <c r="X190" i="31"/>
  <c r="AA245" i="31"/>
  <c r="AA240" i="31"/>
  <c r="AA238" i="31"/>
  <c r="AA237" i="31"/>
  <c r="AA244" i="31"/>
  <c r="AA236" i="31"/>
  <c r="AA243" i="31"/>
  <c r="AA235" i="31"/>
  <c r="AA234" i="31"/>
  <c r="AA226" i="31"/>
  <c r="AA241" i="31"/>
  <c r="AA233" i="31"/>
  <c r="AA225" i="31"/>
  <c r="AA232" i="31"/>
  <c r="AA231" i="31"/>
  <c r="AA230" i="31"/>
  <c r="AA229" i="31"/>
  <c r="AA242" i="31"/>
  <c r="V237" i="31"/>
  <c r="V243" i="31"/>
  <c r="V235" i="31"/>
  <c r="V242" i="31"/>
  <c r="V241" i="31"/>
  <c r="V245" i="31"/>
  <c r="V240" i="31"/>
  <c r="V239" i="31"/>
  <c r="V231" i="31"/>
  <c r="V230" i="31"/>
  <c r="V229" i="31"/>
  <c r="V238" i="31"/>
  <c r="V236" i="31"/>
  <c r="V228" i="31"/>
  <c r="V244" i="31"/>
  <c r="V227" i="31"/>
  <c r="V234" i="31"/>
  <c r="V226" i="31"/>
  <c r="V233" i="31"/>
  <c r="AA227" i="31"/>
  <c r="AA228" i="31"/>
  <c r="Q190" i="31"/>
  <c r="X222" i="31"/>
  <c r="P222" i="31"/>
  <c r="W222" i="31"/>
  <c r="O222" i="31"/>
  <c r="Z222" i="31"/>
  <c r="U233" i="31"/>
  <c r="T240" i="31"/>
  <c r="Q222" i="31"/>
  <c r="Y222" i="31"/>
  <c r="G222" i="31"/>
  <c r="S222" i="31"/>
  <c r="AA300" i="31"/>
  <c r="AA296" i="31"/>
  <c r="AA288" i="31"/>
  <c r="AA294" i="31"/>
  <c r="AA293" i="31"/>
  <c r="AA298" i="31"/>
  <c r="AA291" i="31"/>
  <c r="AA297" i="31"/>
  <c r="AA290" i="31"/>
  <c r="AA295" i="31"/>
  <c r="AA299" i="31"/>
  <c r="AA292" i="31"/>
  <c r="AA289" i="31"/>
  <c r="V292" i="31"/>
  <c r="S286" i="31"/>
  <c r="V293" i="31"/>
  <c r="V299" i="31"/>
  <c r="V298" i="31"/>
  <c r="V291" i="31"/>
  <c r="V297" i="31"/>
  <c r="V290" i="31"/>
  <c r="V300" i="31"/>
  <c r="V296" i="31"/>
  <c r="V288" i="31"/>
  <c r="V295" i="31"/>
  <c r="Z286" i="31"/>
  <c r="R286" i="31"/>
  <c r="W286" i="31"/>
  <c r="O286" i="31"/>
  <c r="U286" i="31"/>
  <c r="M286" i="31"/>
  <c r="AB286" i="31"/>
  <c r="T286" i="31"/>
  <c r="X286" i="31"/>
  <c r="Y286" i="31"/>
  <c r="V289" i="31"/>
  <c r="V294" i="31"/>
  <c r="T283" i="25"/>
  <c r="AB283" i="25"/>
  <c r="M283" i="25"/>
  <c r="U283" i="25"/>
  <c r="N283" i="25"/>
  <c r="V283" i="25"/>
  <c r="P283" i="25"/>
  <c r="X283" i="25"/>
  <c r="Q283" i="25"/>
  <c r="Y283" i="25"/>
  <c r="R283" i="25"/>
  <c r="W251" i="25"/>
  <c r="P251" i="25"/>
  <c r="X251" i="25"/>
  <c r="Q251" i="25"/>
  <c r="Y251" i="25"/>
  <c r="R251" i="25"/>
  <c r="N219" i="25"/>
  <c r="V219" i="25"/>
  <c r="O219" i="25"/>
  <c r="W219" i="25"/>
  <c r="P219" i="25"/>
  <c r="X219" i="25"/>
  <c r="Q219" i="25"/>
  <c r="Y219" i="25"/>
  <c r="R219" i="25"/>
  <c r="M187" i="25"/>
  <c r="U187" i="25"/>
  <c r="N187" i="25"/>
  <c r="V187" i="25"/>
  <c r="O187" i="25"/>
  <c r="W187" i="25"/>
  <c r="P187" i="25"/>
  <c r="X187" i="25"/>
  <c r="Q187" i="25"/>
  <c r="Y187" i="25"/>
  <c r="R187" i="25"/>
  <c r="M154" i="25"/>
  <c r="U154" i="25"/>
  <c r="N154" i="25"/>
  <c r="V154" i="25"/>
  <c r="O154" i="25"/>
  <c r="W154" i="25"/>
  <c r="P154" i="25"/>
  <c r="X154" i="25"/>
  <c r="Q154" i="25"/>
  <c r="Y154" i="25"/>
  <c r="R154" i="25"/>
  <c r="Y122" i="25"/>
  <c r="Z122" i="25"/>
  <c r="R122" i="25"/>
  <c r="X122" i="25"/>
  <c r="P122" i="25"/>
  <c r="W122" i="25"/>
  <c r="O122" i="25"/>
  <c r="V122" i="25"/>
  <c r="N122" i="25"/>
  <c r="U122" i="25"/>
  <c r="M122" i="25"/>
  <c r="AB122" i="25"/>
  <c r="T122" i="25"/>
  <c r="Q122" i="25"/>
  <c r="S122" i="25"/>
  <c r="N87" i="25"/>
  <c r="V87" i="25"/>
  <c r="O87" i="25"/>
  <c r="W87" i="25"/>
  <c r="Q87" i="25"/>
  <c r="Y87" i="25"/>
  <c r="R87" i="25"/>
  <c r="N61" i="25"/>
  <c r="V61" i="25"/>
  <c r="O61" i="25"/>
  <c r="W61" i="25"/>
  <c r="P61" i="25"/>
  <c r="X61" i="25"/>
  <c r="Q61" i="25"/>
  <c r="R61" i="25"/>
  <c r="AA8" i="25"/>
  <c r="Y8" i="25"/>
  <c r="O8" i="25"/>
  <c r="T8" i="25"/>
  <c r="H8" i="25"/>
  <c r="U8" i="25"/>
  <c r="M8" i="25"/>
  <c r="V8" i="25"/>
  <c r="N8" i="25"/>
  <c r="W8" i="25"/>
  <c r="P8" i="25"/>
  <c r="Z8" i="25"/>
  <c r="S8" i="25"/>
  <c r="Q8" i="25"/>
  <c r="E193" i="27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AK193" i="27"/>
  <c r="AL193" i="27"/>
  <c r="AM193" i="27"/>
  <c r="AN193" i="27"/>
  <c r="AO193" i="27"/>
  <c r="AP193" i="27"/>
  <c r="AQ193" i="27"/>
  <c r="AR193" i="27"/>
  <c r="AS193" i="27"/>
  <c r="AT193" i="27"/>
  <c r="AU193" i="27"/>
  <c r="AV193" i="27"/>
  <c r="AW193" i="27"/>
  <c r="AX193" i="27"/>
  <c r="AY193" i="27"/>
  <c r="AZ193" i="27"/>
  <c r="BA193" i="27"/>
  <c r="BB193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AK194" i="27"/>
  <c r="AL194" i="27"/>
  <c r="AM194" i="27"/>
  <c r="AN194" i="27"/>
  <c r="AO194" i="27"/>
  <c r="AP194" i="27"/>
  <c r="AQ194" i="27"/>
  <c r="AR194" i="27"/>
  <c r="AS194" i="27"/>
  <c r="AT194" i="27"/>
  <c r="AU194" i="27"/>
  <c r="AV194" i="27"/>
  <c r="AW194" i="27"/>
  <c r="AX194" i="27"/>
  <c r="AY194" i="27"/>
  <c r="AZ194" i="27"/>
  <c r="BA194" i="27"/>
  <c r="BB194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AK195" i="27"/>
  <c r="AL195" i="27"/>
  <c r="AM195" i="27"/>
  <c r="AN195" i="27"/>
  <c r="AO195" i="27"/>
  <c r="AP195" i="27"/>
  <c r="AQ195" i="27"/>
  <c r="AR195" i="27"/>
  <c r="AS195" i="27"/>
  <c r="AT195" i="27"/>
  <c r="AU195" i="27"/>
  <c r="AV195" i="27"/>
  <c r="AW195" i="27"/>
  <c r="AX195" i="27"/>
  <c r="AY195" i="27"/>
  <c r="AZ195" i="27"/>
  <c r="BA195" i="27"/>
  <c r="BB195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AL196" i="27"/>
  <c r="AM196" i="27"/>
  <c r="AN196" i="27"/>
  <c r="AO196" i="27"/>
  <c r="AP196" i="27"/>
  <c r="AQ196" i="27"/>
  <c r="AR196" i="27"/>
  <c r="AS196" i="27"/>
  <c r="AT196" i="27"/>
  <c r="AU196" i="27"/>
  <c r="AV196" i="27"/>
  <c r="AW196" i="27"/>
  <c r="AX196" i="27"/>
  <c r="AY196" i="27"/>
  <c r="AZ196" i="27"/>
  <c r="BA196" i="27"/>
  <c r="BB196" i="27"/>
  <c r="E197" i="27"/>
  <c r="F197" i="27"/>
  <c r="G197" i="27"/>
  <c r="H197" i="27"/>
  <c r="I197" i="27"/>
  <c r="J197" i="27"/>
  <c r="K197" i="27"/>
  <c r="L197" i="27"/>
  <c r="M197" i="27"/>
  <c r="N197" i="27"/>
  <c r="O197" i="27"/>
  <c r="P197" i="27"/>
  <c r="Q197" i="27"/>
  <c r="R197" i="27"/>
  <c r="S197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AK197" i="27"/>
  <c r="AL197" i="27"/>
  <c r="AM197" i="27"/>
  <c r="AN197" i="27"/>
  <c r="AO197" i="27"/>
  <c r="AP197" i="27"/>
  <c r="AQ197" i="27"/>
  <c r="AR197" i="27"/>
  <c r="AS197" i="27"/>
  <c r="AT197" i="27"/>
  <c r="AU197" i="27"/>
  <c r="AV197" i="27"/>
  <c r="AW197" i="27"/>
  <c r="AX197" i="27"/>
  <c r="AY197" i="27"/>
  <c r="AZ197" i="27"/>
  <c r="BA197" i="27"/>
  <c r="BB197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R198" i="27"/>
  <c r="S198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AK198" i="27"/>
  <c r="AL198" i="27"/>
  <c r="AM198" i="27"/>
  <c r="AN198" i="27"/>
  <c r="AO198" i="27"/>
  <c r="AP198" i="27"/>
  <c r="AQ198" i="27"/>
  <c r="AR198" i="27"/>
  <c r="AS198" i="27"/>
  <c r="AT198" i="27"/>
  <c r="AU198" i="27"/>
  <c r="AV198" i="27"/>
  <c r="AW198" i="27"/>
  <c r="AX198" i="27"/>
  <c r="AY198" i="27"/>
  <c r="AZ198" i="27"/>
  <c r="BA198" i="27"/>
  <c r="BB198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R199" i="27"/>
  <c r="S199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AK199" i="27"/>
  <c r="AL199" i="27"/>
  <c r="AM199" i="27"/>
  <c r="AN199" i="27"/>
  <c r="AO199" i="27"/>
  <c r="AP199" i="27"/>
  <c r="AQ199" i="27"/>
  <c r="AR199" i="27"/>
  <c r="AS199" i="27"/>
  <c r="AT199" i="27"/>
  <c r="AU199" i="27"/>
  <c r="AV199" i="27"/>
  <c r="AW199" i="27"/>
  <c r="AX199" i="27"/>
  <c r="AY199" i="27"/>
  <c r="AZ199" i="27"/>
  <c r="BA199" i="27"/>
  <c r="BB199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AK200" i="27"/>
  <c r="AL200" i="27"/>
  <c r="AM200" i="27"/>
  <c r="AN200" i="27"/>
  <c r="AO200" i="27"/>
  <c r="AP200" i="27"/>
  <c r="AQ200" i="27"/>
  <c r="AR200" i="27"/>
  <c r="AS200" i="27"/>
  <c r="AT200" i="27"/>
  <c r="AU200" i="27"/>
  <c r="AV200" i="27"/>
  <c r="AW200" i="27"/>
  <c r="AX200" i="27"/>
  <c r="AY200" i="27"/>
  <c r="AZ200" i="27"/>
  <c r="BA200" i="27"/>
  <c r="BB200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AK201" i="27"/>
  <c r="AL201" i="27"/>
  <c r="AM201" i="27"/>
  <c r="AN201" i="27"/>
  <c r="AO201" i="27"/>
  <c r="AP201" i="27"/>
  <c r="AQ201" i="27"/>
  <c r="AR201" i="27"/>
  <c r="AS201" i="27"/>
  <c r="AT201" i="27"/>
  <c r="AU201" i="27"/>
  <c r="AV201" i="27"/>
  <c r="AW201" i="27"/>
  <c r="AX201" i="27"/>
  <c r="AY201" i="27"/>
  <c r="AZ201" i="27"/>
  <c r="BA201" i="27"/>
  <c r="BB201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AK202" i="27"/>
  <c r="AL202" i="27"/>
  <c r="AM202" i="27"/>
  <c r="AN202" i="27"/>
  <c r="AO202" i="27"/>
  <c r="AP202" i="27"/>
  <c r="AQ202" i="27"/>
  <c r="AR202" i="27"/>
  <c r="AS202" i="27"/>
  <c r="AT202" i="27"/>
  <c r="AU202" i="27"/>
  <c r="AV202" i="27"/>
  <c r="AW202" i="27"/>
  <c r="AX202" i="27"/>
  <c r="AY202" i="27"/>
  <c r="AZ202" i="27"/>
  <c r="BA202" i="27"/>
  <c r="BB202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AK203" i="27"/>
  <c r="AL203" i="27"/>
  <c r="AM203" i="27"/>
  <c r="AN203" i="27"/>
  <c r="AO203" i="27"/>
  <c r="AP203" i="27"/>
  <c r="AQ203" i="27"/>
  <c r="AR203" i="27"/>
  <c r="AS203" i="27"/>
  <c r="AT203" i="27"/>
  <c r="AU203" i="27"/>
  <c r="AV203" i="27"/>
  <c r="AW203" i="27"/>
  <c r="AX203" i="27"/>
  <c r="AY203" i="27"/>
  <c r="AZ203" i="27"/>
  <c r="BA203" i="27"/>
  <c r="BB203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R204" i="27"/>
  <c r="S204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AK204" i="27"/>
  <c r="AL204" i="27"/>
  <c r="AM204" i="27"/>
  <c r="AN204" i="27"/>
  <c r="AO204" i="27"/>
  <c r="AP204" i="27"/>
  <c r="AQ204" i="27"/>
  <c r="AR204" i="27"/>
  <c r="AS204" i="27"/>
  <c r="AT204" i="27"/>
  <c r="AU204" i="27"/>
  <c r="AV204" i="27"/>
  <c r="AW204" i="27"/>
  <c r="AX204" i="27"/>
  <c r="AY204" i="27"/>
  <c r="AZ204" i="27"/>
  <c r="BA204" i="27"/>
  <c r="BB204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AL205" i="27"/>
  <c r="AM205" i="27"/>
  <c r="AN205" i="27"/>
  <c r="AO205" i="27"/>
  <c r="AP205" i="27"/>
  <c r="AQ205" i="27"/>
  <c r="AR205" i="27"/>
  <c r="AS205" i="27"/>
  <c r="AT205" i="27"/>
  <c r="AU205" i="27"/>
  <c r="AV205" i="27"/>
  <c r="AW205" i="27"/>
  <c r="AX205" i="27"/>
  <c r="AY205" i="27"/>
  <c r="AZ205" i="27"/>
  <c r="BA205" i="27"/>
  <c r="BB205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AK206" i="27"/>
  <c r="AL206" i="27"/>
  <c r="AM206" i="27"/>
  <c r="AN206" i="27"/>
  <c r="AO206" i="27"/>
  <c r="AP206" i="27"/>
  <c r="AQ206" i="27"/>
  <c r="AR206" i="27"/>
  <c r="AS206" i="27"/>
  <c r="AT206" i="27"/>
  <c r="AU206" i="27"/>
  <c r="AV206" i="27"/>
  <c r="AW206" i="27"/>
  <c r="AX206" i="27"/>
  <c r="AY206" i="27"/>
  <c r="AZ206" i="27"/>
  <c r="BA206" i="27"/>
  <c r="BB206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AK207" i="27"/>
  <c r="AL207" i="27"/>
  <c r="AM207" i="27"/>
  <c r="AN207" i="27"/>
  <c r="AO207" i="27"/>
  <c r="AP207" i="27"/>
  <c r="AQ207" i="27"/>
  <c r="AR207" i="27"/>
  <c r="AS207" i="27"/>
  <c r="AT207" i="27"/>
  <c r="AU207" i="27"/>
  <c r="AV207" i="27"/>
  <c r="AW207" i="27"/>
  <c r="AX207" i="27"/>
  <c r="AY207" i="27"/>
  <c r="AZ207" i="27"/>
  <c r="BA207" i="27"/>
  <c r="BB207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AK208" i="27"/>
  <c r="AL208" i="27"/>
  <c r="AM208" i="27"/>
  <c r="AN208" i="27"/>
  <c r="AO208" i="27"/>
  <c r="AP208" i="27"/>
  <c r="AQ208" i="27"/>
  <c r="AR208" i="27"/>
  <c r="AS208" i="27"/>
  <c r="AT208" i="27"/>
  <c r="AU208" i="27"/>
  <c r="AV208" i="27"/>
  <c r="AW208" i="27"/>
  <c r="AX208" i="27"/>
  <c r="AY208" i="27"/>
  <c r="AZ208" i="27"/>
  <c r="BA208" i="27"/>
  <c r="BB208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AK209" i="27"/>
  <c r="AL209" i="27"/>
  <c r="AM209" i="27"/>
  <c r="AN209" i="27"/>
  <c r="AO209" i="27"/>
  <c r="AP209" i="27"/>
  <c r="AQ209" i="27"/>
  <c r="AR209" i="27"/>
  <c r="AS209" i="27"/>
  <c r="AT209" i="27"/>
  <c r="AU209" i="27"/>
  <c r="AV209" i="27"/>
  <c r="AW209" i="27"/>
  <c r="AX209" i="27"/>
  <c r="AY209" i="27"/>
  <c r="AZ209" i="27"/>
  <c r="BA209" i="27"/>
  <c r="BB209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AK210" i="27"/>
  <c r="AL210" i="27"/>
  <c r="AM210" i="27"/>
  <c r="AN210" i="27"/>
  <c r="AO210" i="27"/>
  <c r="AP210" i="27"/>
  <c r="AQ210" i="27"/>
  <c r="AR210" i="27"/>
  <c r="AS210" i="27"/>
  <c r="AT210" i="27"/>
  <c r="AU210" i="27"/>
  <c r="AV210" i="27"/>
  <c r="AW210" i="27"/>
  <c r="AX210" i="27"/>
  <c r="AY210" i="27"/>
  <c r="AZ210" i="27"/>
  <c r="BA210" i="27"/>
  <c r="BB210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AK211" i="27"/>
  <c r="AL211" i="27"/>
  <c r="AM211" i="27"/>
  <c r="AN211" i="27"/>
  <c r="AO211" i="27"/>
  <c r="AP211" i="27"/>
  <c r="AQ211" i="27"/>
  <c r="AR211" i="27"/>
  <c r="AS211" i="27"/>
  <c r="AT211" i="27"/>
  <c r="AU211" i="27"/>
  <c r="AV211" i="27"/>
  <c r="AW211" i="27"/>
  <c r="AX211" i="27"/>
  <c r="AY211" i="27"/>
  <c r="AZ211" i="27"/>
  <c r="BA211" i="27"/>
  <c r="BB211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AK212" i="27"/>
  <c r="AL212" i="27"/>
  <c r="AM212" i="27"/>
  <c r="AN212" i="27"/>
  <c r="AO212" i="27"/>
  <c r="AP212" i="27"/>
  <c r="AQ212" i="27"/>
  <c r="AR212" i="27"/>
  <c r="AS212" i="27"/>
  <c r="AT212" i="27"/>
  <c r="AU212" i="27"/>
  <c r="AV212" i="27"/>
  <c r="AW212" i="27"/>
  <c r="AX212" i="27"/>
  <c r="AY212" i="27"/>
  <c r="AZ212" i="27"/>
  <c r="BA212" i="27"/>
  <c r="BB212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AK213" i="27"/>
  <c r="AL213" i="27"/>
  <c r="AM213" i="27"/>
  <c r="AN213" i="27"/>
  <c r="AO213" i="27"/>
  <c r="AP213" i="27"/>
  <c r="AQ213" i="27"/>
  <c r="AR213" i="27"/>
  <c r="AS213" i="27"/>
  <c r="AT213" i="27"/>
  <c r="AU213" i="27"/>
  <c r="AV213" i="27"/>
  <c r="AW213" i="27"/>
  <c r="AX213" i="27"/>
  <c r="AY213" i="27"/>
  <c r="AZ213" i="27"/>
  <c r="BA213" i="27"/>
  <c r="BB213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AK214" i="27"/>
  <c r="AL214" i="27"/>
  <c r="AM214" i="27"/>
  <c r="AN214" i="27"/>
  <c r="AO214" i="27"/>
  <c r="AP214" i="27"/>
  <c r="AQ214" i="27"/>
  <c r="AR214" i="27"/>
  <c r="AS214" i="27"/>
  <c r="AT214" i="27"/>
  <c r="AU214" i="27"/>
  <c r="AV214" i="27"/>
  <c r="AW214" i="27"/>
  <c r="AX214" i="27"/>
  <c r="AY214" i="27"/>
  <c r="AZ214" i="27"/>
  <c r="BA214" i="27"/>
  <c r="BB214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AK215" i="27"/>
  <c r="AL215" i="27"/>
  <c r="AM215" i="27"/>
  <c r="AN215" i="27"/>
  <c r="AO215" i="27"/>
  <c r="AP215" i="27"/>
  <c r="AQ215" i="27"/>
  <c r="AR215" i="27"/>
  <c r="AS215" i="27"/>
  <c r="AT215" i="27"/>
  <c r="AU215" i="27"/>
  <c r="AV215" i="27"/>
  <c r="AW215" i="27"/>
  <c r="AX215" i="27"/>
  <c r="AY215" i="27"/>
  <c r="AZ215" i="27"/>
  <c r="BA215" i="27"/>
  <c r="BB215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AK216" i="27"/>
  <c r="AL216" i="27"/>
  <c r="AM216" i="27"/>
  <c r="AN216" i="27"/>
  <c r="AO216" i="27"/>
  <c r="AP216" i="27"/>
  <c r="AQ216" i="27"/>
  <c r="AR216" i="27"/>
  <c r="AS216" i="27"/>
  <c r="AT216" i="27"/>
  <c r="AU216" i="27"/>
  <c r="AV216" i="27"/>
  <c r="AW216" i="27"/>
  <c r="AX216" i="27"/>
  <c r="AY216" i="27"/>
  <c r="AZ216" i="27"/>
  <c r="BA216" i="27"/>
  <c r="BB216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AK217" i="27"/>
  <c r="AL217" i="27"/>
  <c r="AM217" i="27"/>
  <c r="AN217" i="27"/>
  <c r="AO217" i="27"/>
  <c r="AP217" i="27"/>
  <c r="AQ217" i="27"/>
  <c r="AR217" i="27"/>
  <c r="AS217" i="27"/>
  <c r="AT217" i="27"/>
  <c r="AU217" i="27"/>
  <c r="AV217" i="27"/>
  <c r="AW217" i="27"/>
  <c r="AX217" i="27"/>
  <c r="AY217" i="27"/>
  <c r="AZ217" i="27"/>
  <c r="BA217" i="27"/>
  <c r="BB217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AK218" i="27"/>
  <c r="AL218" i="27"/>
  <c r="AM218" i="27"/>
  <c r="AN218" i="27"/>
  <c r="AO218" i="27"/>
  <c r="AP218" i="27"/>
  <c r="AQ218" i="27"/>
  <c r="AR218" i="27"/>
  <c r="AS218" i="27"/>
  <c r="AT218" i="27"/>
  <c r="AU218" i="27"/>
  <c r="AV218" i="27"/>
  <c r="AW218" i="27"/>
  <c r="AX218" i="27"/>
  <c r="AY218" i="27"/>
  <c r="AZ218" i="27"/>
  <c r="BA218" i="27"/>
  <c r="BB218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AK219" i="27"/>
  <c r="AL219" i="27"/>
  <c r="AM219" i="27"/>
  <c r="AN219" i="27"/>
  <c r="AO219" i="27"/>
  <c r="AP219" i="27"/>
  <c r="AQ219" i="27"/>
  <c r="AR219" i="27"/>
  <c r="AS219" i="27"/>
  <c r="AT219" i="27"/>
  <c r="AU219" i="27"/>
  <c r="AV219" i="27"/>
  <c r="AW219" i="27"/>
  <c r="AX219" i="27"/>
  <c r="AY219" i="27"/>
  <c r="AZ219" i="27"/>
  <c r="BA219" i="27"/>
  <c r="BB219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AK220" i="27"/>
  <c r="AL220" i="27"/>
  <c r="AM220" i="27"/>
  <c r="AN220" i="27"/>
  <c r="AO220" i="27"/>
  <c r="AP220" i="27"/>
  <c r="AQ220" i="27"/>
  <c r="AR220" i="27"/>
  <c r="AS220" i="27"/>
  <c r="AT220" i="27"/>
  <c r="AU220" i="27"/>
  <c r="AV220" i="27"/>
  <c r="AW220" i="27"/>
  <c r="AX220" i="27"/>
  <c r="AY220" i="27"/>
  <c r="AZ220" i="27"/>
  <c r="BA220" i="27"/>
  <c r="BB220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AK221" i="27"/>
  <c r="AL221" i="27"/>
  <c r="AM221" i="27"/>
  <c r="AN221" i="27"/>
  <c r="AO221" i="27"/>
  <c r="AP221" i="27"/>
  <c r="AQ221" i="27"/>
  <c r="AR221" i="27"/>
  <c r="AS221" i="27"/>
  <c r="AT221" i="27"/>
  <c r="AU221" i="27"/>
  <c r="AV221" i="27"/>
  <c r="AW221" i="27"/>
  <c r="AX221" i="27"/>
  <c r="AY221" i="27"/>
  <c r="AZ221" i="27"/>
  <c r="BA221" i="27"/>
  <c r="BB221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AK222" i="27"/>
  <c r="AL222" i="27"/>
  <c r="AM222" i="27"/>
  <c r="AN222" i="27"/>
  <c r="AO222" i="27"/>
  <c r="AP222" i="27"/>
  <c r="AQ222" i="27"/>
  <c r="AR222" i="27"/>
  <c r="AS222" i="27"/>
  <c r="AT222" i="27"/>
  <c r="AU222" i="27"/>
  <c r="AV222" i="27"/>
  <c r="AW222" i="27"/>
  <c r="AX222" i="27"/>
  <c r="AY222" i="27"/>
  <c r="AZ222" i="27"/>
  <c r="BA222" i="27"/>
  <c r="BB222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AK223" i="27"/>
  <c r="AL223" i="27"/>
  <c r="AM223" i="27"/>
  <c r="AN223" i="27"/>
  <c r="AO223" i="27"/>
  <c r="AP223" i="27"/>
  <c r="AQ223" i="27"/>
  <c r="AR223" i="27"/>
  <c r="AS223" i="27"/>
  <c r="AT223" i="27"/>
  <c r="AU223" i="27"/>
  <c r="AV223" i="27"/>
  <c r="AW223" i="27"/>
  <c r="AX223" i="27"/>
  <c r="AY223" i="27"/>
  <c r="AZ223" i="27"/>
  <c r="BA223" i="27"/>
  <c r="BB223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AK224" i="27"/>
  <c r="AL224" i="27"/>
  <c r="AM224" i="27"/>
  <c r="AN224" i="27"/>
  <c r="AO224" i="27"/>
  <c r="AP224" i="27"/>
  <c r="AQ224" i="27"/>
  <c r="AR224" i="27"/>
  <c r="AS224" i="27"/>
  <c r="AT224" i="27"/>
  <c r="AU224" i="27"/>
  <c r="AV224" i="27"/>
  <c r="AW224" i="27"/>
  <c r="AX224" i="27"/>
  <c r="AY224" i="27"/>
  <c r="AZ224" i="27"/>
  <c r="BA224" i="27"/>
  <c r="BB224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AK225" i="27"/>
  <c r="AL225" i="27"/>
  <c r="AM225" i="27"/>
  <c r="AN225" i="27"/>
  <c r="AO225" i="27"/>
  <c r="AP225" i="27"/>
  <c r="AQ225" i="27"/>
  <c r="AR225" i="27"/>
  <c r="AS225" i="27"/>
  <c r="AT225" i="27"/>
  <c r="AU225" i="27"/>
  <c r="AV225" i="27"/>
  <c r="AW225" i="27"/>
  <c r="AX225" i="27"/>
  <c r="AY225" i="27"/>
  <c r="AZ225" i="27"/>
  <c r="BA225" i="27"/>
  <c r="BB225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AK226" i="27"/>
  <c r="AL226" i="27"/>
  <c r="AM226" i="27"/>
  <c r="AN226" i="27"/>
  <c r="AO226" i="27"/>
  <c r="AP226" i="27"/>
  <c r="AQ226" i="27"/>
  <c r="AR226" i="27"/>
  <c r="AS226" i="27"/>
  <c r="AT226" i="27"/>
  <c r="AU226" i="27"/>
  <c r="AV226" i="27"/>
  <c r="AW226" i="27"/>
  <c r="AX226" i="27"/>
  <c r="AY226" i="27"/>
  <c r="AZ226" i="27"/>
  <c r="BA226" i="27"/>
  <c r="BB226" i="27"/>
  <c r="D226" i="27"/>
  <c r="D225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10" i="27"/>
  <c r="D209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193" i="27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177" i="1"/>
  <c r="A72" i="1"/>
  <c r="A73" i="1"/>
  <c r="A74" i="1"/>
  <c r="A75" i="1"/>
  <c r="X96" i="31" l="1"/>
  <c r="X99" i="31"/>
  <c r="X113" i="31"/>
  <c r="X92" i="31"/>
  <c r="X100" i="31"/>
  <c r="AA224" i="31"/>
  <c r="Z20" i="31"/>
  <c r="AC42" i="25"/>
  <c r="AC43" i="25"/>
  <c r="T110" i="33"/>
  <c r="T101" i="33"/>
  <c r="T113" i="33"/>
  <c r="Y113" i="33"/>
  <c r="Y101" i="33"/>
  <c r="Y111" i="33"/>
  <c r="AA74" i="33"/>
  <c r="AB81" i="33"/>
  <c r="AB88" i="33" s="1"/>
  <c r="AB84" i="33"/>
  <c r="AB86" i="33"/>
  <c r="Z82" i="33"/>
  <c r="Z79" i="33"/>
  <c r="Z85" i="33"/>
  <c r="U73" i="33"/>
  <c r="U70" i="33"/>
  <c r="U88" i="33" s="1"/>
  <c r="Y15" i="33"/>
  <c r="Y20" i="33"/>
  <c r="T103" i="33"/>
  <c r="T121" i="33"/>
  <c r="Y120" i="33"/>
  <c r="Y109" i="33"/>
  <c r="Y119" i="33"/>
  <c r="AA69" i="33"/>
  <c r="AB87" i="33"/>
  <c r="AB76" i="33"/>
  <c r="AB83" i="33"/>
  <c r="Z67" i="33"/>
  <c r="Z72" i="33"/>
  <c r="U83" i="33"/>
  <c r="U81" i="33"/>
  <c r="Y13" i="33"/>
  <c r="AA73" i="33"/>
  <c r="AA80" i="33"/>
  <c r="AA66" i="33"/>
  <c r="AA75" i="33"/>
  <c r="AA83" i="33"/>
  <c r="AA86" i="33"/>
  <c r="AA77" i="33"/>
  <c r="AA76" i="33"/>
  <c r="AA68" i="33"/>
  <c r="AA70" i="33"/>
  <c r="AA81" i="33"/>
  <c r="AA85" i="33"/>
  <c r="AA82" i="33"/>
  <c r="AA71" i="33"/>
  <c r="AA67" i="33"/>
  <c r="AA79" i="33"/>
  <c r="Z13" i="31"/>
  <c r="W71" i="31"/>
  <c r="Z23" i="31"/>
  <c r="Z15" i="31"/>
  <c r="U72" i="31"/>
  <c r="Z25" i="31"/>
  <c r="S129" i="31"/>
  <c r="S127" i="31"/>
  <c r="T132" i="31"/>
  <c r="T145" i="31"/>
  <c r="V70" i="31"/>
  <c r="V68" i="31"/>
  <c r="AA24" i="31"/>
  <c r="AA14" i="31"/>
  <c r="S135" i="31"/>
  <c r="T141" i="31"/>
  <c r="T133" i="31"/>
  <c r="W69" i="31"/>
  <c r="Z17" i="31"/>
  <c r="AA17" i="31"/>
  <c r="S137" i="31"/>
  <c r="S131" i="31"/>
  <c r="T135" i="31"/>
  <c r="T129" i="31"/>
  <c r="T138" i="31"/>
  <c r="S139" i="31"/>
  <c r="T130" i="31"/>
  <c r="T144" i="31"/>
  <c r="AA104" i="31"/>
  <c r="AA105" i="31"/>
  <c r="AA106" i="31"/>
  <c r="AA107" i="31"/>
  <c r="AA108" i="31"/>
  <c r="AA101" i="31"/>
  <c r="AA109" i="31"/>
  <c r="AA102" i="31"/>
  <c r="AA103" i="31"/>
  <c r="M102" i="31"/>
  <c r="M103" i="31"/>
  <c r="M104" i="31"/>
  <c r="M105" i="31"/>
  <c r="M106" i="31"/>
  <c r="M107" i="31"/>
  <c r="M108" i="31"/>
  <c r="M101" i="31"/>
  <c r="M109" i="31"/>
  <c r="T103" i="31"/>
  <c r="T104" i="31"/>
  <c r="T105" i="31"/>
  <c r="T106" i="31"/>
  <c r="T107" i="31"/>
  <c r="T108" i="31"/>
  <c r="T101" i="31"/>
  <c r="T109" i="31"/>
  <c r="T102" i="31"/>
  <c r="X107" i="31"/>
  <c r="X108" i="31"/>
  <c r="X101" i="31"/>
  <c r="X109" i="31"/>
  <c r="X102" i="31"/>
  <c r="X103" i="31"/>
  <c r="X104" i="31"/>
  <c r="X105" i="31"/>
  <c r="X106" i="31"/>
  <c r="U102" i="31"/>
  <c r="U103" i="31"/>
  <c r="U104" i="31"/>
  <c r="U105" i="31"/>
  <c r="U106" i="31"/>
  <c r="U107" i="31"/>
  <c r="U108" i="31"/>
  <c r="U101" i="31"/>
  <c r="U109" i="31"/>
  <c r="P107" i="31"/>
  <c r="P108" i="31"/>
  <c r="P101" i="31"/>
  <c r="P109" i="31"/>
  <c r="P102" i="31"/>
  <c r="P103" i="31"/>
  <c r="P104" i="31"/>
  <c r="P105" i="31"/>
  <c r="P106" i="31"/>
  <c r="AB103" i="31"/>
  <c r="AB104" i="31"/>
  <c r="AB105" i="31"/>
  <c r="AB106" i="31"/>
  <c r="AB107" i="31"/>
  <c r="AB108" i="31"/>
  <c r="AB101" i="31"/>
  <c r="AB109" i="31"/>
  <c r="AB102" i="31"/>
  <c r="R105" i="31"/>
  <c r="R106" i="31"/>
  <c r="R107" i="31"/>
  <c r="R108" i="31"/>
  <c r="R101" i="31"/>
  <c r="R109" i="31"/>
  <c r="R102" i="31"/>
  <c r="R103" i="31"/>
  <c r="R104" i="31"/>
  <c r="N101" i="31"/>
  <c r="N109" i="31"/>
  <c r="N102" i="31"/>
  <c r="N103" i="31"/>
  <c r="N104" i="31"/>
  <c r="N105" i="31"/>
  <c r="N106" i="31"/>
  <c r="N107" i="31"/>
  <c r="N108" i="31"/>
  <c r="V72" i="31"/>
  <c r="X93" i="31"/>
  <c r="V101" i="31"/>
  <c r="V109" i="31"/>
  <c r="V102" i="31"/>
  <c r="V103" i="31"/>
  <c r="V104" i="31"/>
  <c r="V105" i="31"/>
  <c r="V106" i="31"/>
  <c r="V107" i="31"/>
  <c r="V108" i="31"/>
  <c r="X111" i="31"/>
  <c r="X110" i="31"/>
  <c r="Z21" i="31"/>
  <c r="Z22" i="31"/>
  <c r="Q106" i="31"/>
  <c r="Q107" i="31"/>
  <c r="Q108" i="31"/>
  <c r="Q101" i="31"/>
  <c r="Q109" i="31"/>
  <c r="Q102" i="31"/>
  <c r="Q103" i="31"/>
  <c r="Q104" i="31"/>
  <c r="Q105" i="31"/>
  <c r="Y106" i="31"/>
  <c r="Y107" i="31"/>
  <c r="Y108" i="31"/>
  <c r="Y101" i="31"/>
  <c r="Y109" i="31"/>
  <c r="Y102" i="31"/>
  <c r="Y103" i="31"/>
  <c r="Y104" i="31"/>
  <c r="Y105" i="31"/>
  <c r="O108" i="31"/>
  <c r="O101" i="31"/>
  <c r="O109" i="31"/>
  <c r="O102" i="31"/>
  <c r="O103" i="31"/>
  <c r="O104" i="31"/>
  <c r="O105" i="31"/>
  <c r="O106" i="31"/>
  <c r="O107" i="31"/>
  <c r="X112" i="31"/>
  <c r="V76" i="31"/>
  <c r="Z18" i="31"/>
  <c r="Z16" i="31"/>
  <c r="Z105" i="31"/>
  <c r="Z106" i="31"/>
  <c r="Z107" i="31"/>
  <c r="Z108" i="31"/>
  <c r="Z101" i="31"/>
  <c r="Z109" i="31"/>
  <c r="Z102" i="31"/>
  <c r="Z103" i="31"/>
  <c r="Z104" i="31"/>
  <c r="G108" i="31"/>
  <c r="I108" i="31" s="1"/>
  <c r="G101" i="31"/>
  <c r="I101" i="31" s="1"/>
  <c r="G109" i="31"/>
  <c r="I109" i="31" s="1"/>
  <c r="G102" i="31"/>
  <c r="I102" i="31" s="1"/>
  <c r="G103" i="31"/>
  <c r="I103" i="31" s="1"/>
  <c r="G104" i="31"/>
  <c r="I104" i="31" s="1"/>
  <c r="G105" i="31"/>
  <c r="I105" i="31" s="1"/>
  <c r="G106" i="31"/>
  <c r="I106" i="31" s="1"/>
  <c r="G107" i="31"/>
  <c r="I107" i="31" s="1"/>
  <c r="W108" i="31"/>
  <c r="W101" i="31"/>
  <c r="W109" i="31"/>
  <c r="W102" i="31"/>
  <c r="W103" i="31"/>
  <c r="W104" i="31"/>
  <c r="W105" i="31"/>
  <c r="W106" i="31"/>
  <c r="W107" i="31"/>
  <c r="Z14" i="31"/>
  <c r="V73" i="31"/>
  <c r="S104" i="31"/>
  <c r="S105" i="31"/>
  <c r="S106" i="31"/>
  <c r="S107" i="31"/>
  <c r="S108" i="31"/>
  <c r="S101" i="31"/>
  <c r="S109" i="31"/>
  <c r="S102" i="31"/>
  <c r="S103" i="31"/>
  <c r="X97" i="31"/>
  <c r="Z19" i="31"/>
  <c r="W72" i="31"/>
  <c r="W70" i="31"/>
  <c r="U69" i="31"/>
  <c r="W74" i="31"/>
  <c r="U73" i="31"/>
  <c r="U225" i="31"/>
  <c r="U224" i="31"/>
  <c r="W68" i="31"/>
  <c r="U70" i="31"/>
  <c r="U68" i="31"/>
  <c r="W66" i="31"/>
  <c r="W73" i="31"/>
  <c r="U66" i="31"/>
  <c r="W77" i="31"/>
  <c r="U71" i="31"/>
  <c r="U74" i="31"/>
  <c r="U75" i="31"/>
  <c r="W76" i="31"/>
  <c r="W67" i="31"/>
  <c r="U76" i="31"/>
  <c r="V232" i="31"/>
  <c r="V225" i="31"/>
  <c r="V224" i="31"/>
  <c r="W75" i="31"/>
  <c r="U77" i="31"/>
  <c r="S130" i="31"/>
  <c r="S134" i="31"/>
  <c r="AC37" i="25"/>
  <c r="AC45" i="25"/>
  <c r="AA246" i="31"/>
  <c r="U246" i="31"/>
  <c r="X26" i="33"/>
  <c r="Z88" i="33"/>
  <c r="T83" i="33"/>
  <c r="T86" i="33"/>
  <c r="T79" i="33"/>
  <c r="T71" i="33"/>
  <c r="T78" i="33"/>
  <c r="T70" i="33"/>
  <c r="T87" i="33"/>
  <c r="T84" i="33"/>
  <c r="T77" i="33"/>
  <c r="T76" i="33"/>
  <c r="T85" i="33"/>
  <c r="T82" i="33"/>
  <c r="T74" i="33"/>
  <c r="T66" i="33"/>
  <c r="T72" i="33"/>
  <c r="T68" i="33"/>
  <c r="T81" i="33"/>
  <c r="T75" i="33"/>
  <c r="T73" i="33"/>
  <c r="T80" i="33"/>
  <c r="T67" i="33"/>
  <c r="T69" i="33"/>
  <c r="S84" i="33"/>
  <c r="S87" i="33"/>
  <c r="S80" i="33"/>
  <c r="S72" i="33"/>
  <c r="S79" i="33"/>
  <c r="S71" i="33"/>
  <c r="S86" i="33"/>
  <c r="S78" i="33"/>
  <c r="S77" i="33"/>
  <c r="S85" i="33"/>
  <c r="S75" i="33"/>
  <c r="S74" i="33"/>
  <c r="S69" i="33"/>
  <c r="S67" i="33"/>
  <c r="S76" i="33"/>
  <c r="S66" i="33"/>
  <c r="S68" i="33"/>
  <c r="S82" i="33"/>
  <c r="S81" i="33"/>
  <c r="S70" i="33"/>
  <c r="S73" i="33"/>
  <c r="S83" i="33"/>
  <c r="Z23" i="33"/>
  <c r="Z22" i="33"/>
  <c r="Z21" i="33"/>
  <c r="Z24" i="33"/>
  <c r="Z19" i="33"/>
  <c r="Z25" i="33"/>
  <c r="Z14" i="33"/>
  <c r="Z13" i="33"/>
  <c r="Z15" i="33"/>
  <c r="Z20" i="33"/>
  <c r="Z18" i="33"/>
  <c r="Z16" i="33"/>
  <c r="Z17" i="33"/>
  <c r="X50" i="33"/>
  <c r="X45" i="33"/>
  <c r="X51" i="33"/>
  <c r="X42" i="33"/>
  <c r="X49" i="33"/>
  <c r="X48" i="33"/>
  <c r="X44" i="33"/>
  <c r="X40" i="33"/>
  <c r="X46" i="33"/>
  <c r="X52" i="33"/>
  <c r="X41" i="33"/>
  <c r="X47" i="33"/>
  <c r="X43" i="33"/>
  <c r="AB41" i="33"/>
  <c r="AB49" i="33"/>
  <c r="AB50" i="33"/>
  <c r="AB46" i="33"/>
  <c r="AB52" i="33"/>
  <c r="AB51" i="33"/>
  <c r="AB48" i="33"/>
  <c r="AB43" i="33"/>
  <c r="AB42" i="33"/>
  <c r="AB47" i="33"/>
  <c r="AB40" i="33"/>
  <c r="AB45" i="33"/>
  <c r="AB44" i="33"/>
  <c r="U115" i="33"/>
  <c r="U107" i="33"/>
  <c r="U114" i="33"/>
  <c r="U106" i="33"/>
  <c r="U121" i="33"/>
  <c r="U113" i="33"/>
  <c r="U105" i="33"/>
  <c r="U120" i="33"/>
  <c r="U112" i="33"/>
  <c r="U104" i="33"/>
  <c r="U119" i="33"/>
  <c r="U111" i="33"/>
  <c r="U103" i="33"/>
  <c r="U118" i="33"/>
  <c r="U110" i="33"/>
  <c r="U102" i="33"/>
  <c r="U116" i="33"/>
  <c r="U122" i="33"/>
  <c r="U109" i="33"/>
  <c r="U108" i="33"/>
  <c r="U101" i="33"/>
  <c r="U117" i="33"/>
  <c r="Z118" i="33"/>
  <c r="Z110" i="33"/>
  <c r="Z102" i="33"/>
  <c r="Z122" i="33"/>
  <c r="Z117" i="33"/>
  <c r="Z109" i="33"/>
  <c r="Z101" i="33"/>
  <c r="Z116" i="33"/>
  <c r="Z108" i="33"/>
  <c r="Z115" i="33"/>
  <c r="Z107" i="33"/>
  <c r="Z114" i="33"/>
  <c r="Z106" i="33"/>
  <c r="Z121" i="33"/>
  <c r="Z113" i="33"/>
  <c r="Z105" i="33"/>
  <c r="Z112" i="33"/>
  <c r="Z111" i="33"/>
  <c r="Z104" i="33"/>
  <c r="Z103" i="33"/>
  <c r="Z120" i="33"/>
  <c r="Z119" i="33"/>
  <c r="U22" i="33"/>
  <c r="U25" i="33"/>
  <c r="U16" i="33"/>
  <c r="U21" i="33"/>
  <c r="U20" i="33"/>
  <c r="U17" i="33"/>
  <c r="U24" i="33"/>
  <c r="U23" i="33"/>
  <c r="U18" i="33"/>
  <c r="U14" i="33"/>
  <c r="U19" i="33"/>
  <c r="U15" i="33"/>
  <c r="U13" i="33"/>
  <c r="AA24" i="33"/>
  <c r="AA22" i="33"/>
  <c r="AA25" i="33"/>
  <c r="AA18" i="33"/>
  <c r="AA23" i="33"/>
  <c r="AA19" i="33"/>
  <c r="AA15" i="33"/>
  <c r="AA16" i="33"/>
  <c r="AA21" i="33"/>
  <c r="AA13" i="33"/>
  <c r="AA17" i="33"/>
  <c r="AA14" i="33"/>
  <c r="AA20" i="33"/>
  <c r="Y26" i="33"/>
  <c r="W86" i="33"/>
  <c r="W85" i="33"/>
  <c r="W87" i="33"/>
  <c r="W84" i="33"/>
  <c r="W76" i="33"/>
  <c r="W68" i="33"/>
  <c r="W75" i="33"/>
  <c r="W67" i="33"/>
  <c r="W82" i="33"/>
  <c r="W81" i="33"/>
  <c r="W73" i="33"/>
  <c r="W83" i="33"/>
  <c r="W79" i="33"/>
  <c r="W71" i="33"/>
  <c r="W72" i="33"/>
  <c r="W78" i="33"/>
  <c r="W70" i="33"/>
  <c r="W80" i="33"/>
  <c r="W66" i="33"/>
  <c r="W69" i="33"/>
  <c r="W74" i="33"/>
  <c r="W77" i="33"/>
  <c r="Y49" i="33"/>
  <c r="Y51" i="33"/>
  <c r="Y44" i="33"/>
  <c r="Y52" i="33"/>
  <c r="Y47" i="33"/>
  <c r="Y42" i="33"/>
  <c r="Y48" i="33"/>
  <c r="Y40" i="33"/>
  <c r="Y50" i="33"/>
  <c r="Y45" i="33"/>
  <c r="Y46" i="33"/>
  <c r="Y41" i="33"/>
  <c r="Y43" i="33"/>
  <c r="S24" i="33"/>
  <c r="S22" i="33"/>
  <c r="S25" i="33"/>
  <c r="S23" i="33"/>
  <c r="S18" i="33"/>
  <c r="S16" i="33"/>
  <c r="S13" i="33"/>
  <c r="S19" i="33"/>
  <c r="S21" i="33"/>
  <c r="S20" i="33"/>
  <c r="S17" i="33"/>
  <c r="S15" i="33"/>
  <c r="S14" i="33"/>
  <c r="V114" i="33"/>
  <c r="V106" i="33"/>
  <c r="V121" i="33"/>
  <c r="V113" i="33"/>
  <c r="V105" i="33"/>
  <c r="V120" i="33"/>
  <c r="V112" i="33"/>
  <c r="V104" i="33"/>
  <c r="V119" i="33"/>
  <c r="V111" i="33"/>
  <c r="V103" i="33"/>
  <c r="V118" i="33"/>
  <c r="V110" i="33"/>
  <c r="V102" i="33"/>
  <c r="V122" i="33"/>
  <c r="V117" i="33"/>
  <c r="V109" i="33"/>
  <c r="V101" i="33"/>
  <c r="V115" i="33"/>
  <c r="V108" i="33"/>
  <c r="V107" i="33"/>
  <c r="V116" i="33"/>
  <c r="T123" i="33"/>
  <c r="S122" i="33"/>
  <c r="S117" i="33"/>
  <c r="S109" i="33"/>
  <c r="S101" i="33"/>
  <c r="S116" i="33"/>
  <c r="S108" i="33"/>
  <c r="S115" i="33"/>
  <c r="S107" i="33"/>
  <c r="S114" i="33"/>
  <c r="S106" i="33"/>
  <c r="S121" i="33"/>
  <c r="S113" i="33"/>
  <c r="S105" i="33"/>
  <c r="S120" i="33"/>
  <c r="S112" i="33"/>
  <c r="S104" i="33"/>
  <c r="S119" i="33"/>
  <c r="S118" i="33"/>
  <c r="S111" i="33"/>
  <c r="S110" i="33"/>
  <c r="S103" i="33"/>
  <c r="S102" i="33"/>
  <c r="U48" i="33"/>
  <c r="U52" i="33"/>
  <c r="U50" i="33"/>
  <c r="U51" i="33"/>
  <c r="U45" i="33"/>
  <c r="U40" i="33"/>
  <c r="U42" i="33"/>
  <c r="U41" i="33"/>
  <c r="U49" i="33"/>
  <c r="U47" i="33"/>
  <c r="U44" i="33"/>
  <c r="U43" i="33"/>
  <c r="U46" i="33"/>
  <c r="AB116" i="33"/>
  <c r="AB108" i="33"/>
  <c r="AB115" i="33"/>
  <c r="AB107" i="33"/>
  <c r="AB114" i="33"/>
  <c r="AB106" i="33"/>
  <c r="AB121" i="33"/>
  <c r="AB113" i="33"/>
  <c r="AB105" i="33"/>
  <c r="AB120" i="33"/>
  <c r="AB112" i="33"/>
  <c r="AB104" i="33"/>
  <c r="AB119" i="33"/>
  <c r="AB111" i="33"/>
  <c r="AB103" i="33"/>
  <c r="AB122" i="33"/>
  <c r="AB109" i="33"/>
  <c r="AB102" i="33"/>
  <c r="AB101" i="33"/>
  <c r="AB118" i="33"/>
  <c r="AB110" i="33"/>
  <c r="AB117" i="33"/>
  <c r="Y86" i="33"/>
  <c r="Y87" i="33"/>
  <c r="Y82" i="33"/>
  <c r="Y74" i="33"/>
  <c r="Y66" i="33"/>
  <c r="Y81" i="33"/>
  <c r="Y73" i="33"/>
  <c r="Y83" i="33"/>
  <c r="Y80" i="33"/>
  <c r="Y85" i="33"/>
  <c r="Y79" i="33"/>
  <c r="Y77" i="33"/>
  <c r="Y72" i="33"/>
  <c r="Y68" i="33"/>
  <c r="Y78" i="33"/>
  <c r="Y71" i="33"/>
  <c r="Y70" i="33"/>
  <c r="Y75" i="33"/>
  <c r="Y69" i="33"/>
  <c r="Y67" i="33"/>
  <c r="Y84" i="33"/>
  <c r="Y76" i="33"/>
  <c r="V86" i="33"/>
  <c r="V85" i="33"/>
  <c r="V84" i="33"/>
  <c r="V77" i="33"/>
  <c r="V69" i="33"/>
  <c r="V87" i="33"/>
  <c r="V76" i="33"/>
  <c r="V68" i="33"/>
  <c r="V75" i="33"/>
  <c r="V82" i="33"/>
  <c r="V74" i="33"/>
  <c r="V81" i="33"/>
  <c r="V83" i="33"/>
  <c r="V80" i="33"/>
  <c r="V72" i="33"/>
  <c r="V79" i="33"/>
  <c r="V66" i="33"/>
  <c r="V78" i="33"/>
  <c r="V71" i="33"/>
  <c r="V73" i="33"/>
  <c r="V70" i="33"/>
  <c r="V67" i="33"/>
  <c r="Y123" i="33"/>
  <c r="X85" i="33"/>
  <c r="X84" i="33"/>
  <c r="X87" i="33"/>
  <c r="X75" i="33"/>
  <c r="X67" i="33"/>
  <c r="X86" i="33"/>
  <c r="X82" i="33"/>
  <c r="X74" i="33"/>
  <c r="X66" i="33"/>
  <c r="X81" i="33"/>
  <c r="X83" i="33"/>
  <c r="X80" i="33"/>
  <c r="X72" i="33"/>
  <c r="X78" i="33"/>
  <c r="X76" i="33"/>
  <c r="X68" i="33"/>
  <c r="X71" i="33"/>
  <c r="X70" i="33"/>
  <c r="X73" i="33"/>
  <c r="X77" i="33"/>
  <c r="X69" i="33"/>
  <c r="X79" i="33"/>
  <c r="V52" i="33"/>
  <c r="V50" i="33"/>
  <c r="V47" i="33"/>
  <c r="V44" i="33"/>
  <c r="V45" i="33"/>
  <c r="V42" i="33"/>
  <c r="V49" i="33"/>
  <c r="V43" i="33"/>
  <c r="V51" i="33"/>
  <c r="V40" i="33"/>
  <c r="V48" i="33"/>
  <c r="V46" i="33"/>
  <c r="V41" i="33"/>
  <c r="AA52" i="33"/>
  <c r="AA42" i="33"/>
  <c r="AA47" i="33"/>
  <c r="AA50" i="33"/>
  <c r="AA51" i="33"/>
  <c r="AA49" i="33"/>
  <c r="AA46" i="33"/>
  <c r="AA40" i="33"/>
  <c r="AA45" i="33"/>
  <c r="AA48" i="33"/>
  <c r="AA41" i="33"/>
  <c r="AA43" i="33"/>
  <c r="AA44" i="33"/>
  <c r="V23" i="33"/>
  <c r="V15" i="33"/>
  <c r="V22" i="33"/>
  <c r="V21" i="33"/>
  <c r="V24" i="33"/>
  <c r="V20" i="33"/>
  <c r="V17" i="33"/>
  <c r="V18" i="33"/>
  <c r="V14" i="33"/>
  <c r="V19" i="33"/>
  <c r="V13" i="33"/>
  <c r="V16" i="33"/>
  <c r="V25" i="33"/>
  <c r="AB23" i="33"/>
  <c r="AB17" i="33"/>
  <c r="AB16" i="33"/>
  <c r="AB15" i="33"/>
  <c r="AB24" i="33"/>
  <c r="AB22" i="33"/>
  <c r="AB19" i="33"/>
  <c r="AB25" i="33"/>
  <c r="AB20" i="33"/>
  <c r="AB21" i="33"/>
  <c r="AB18" i="33"/>
  <c r="AB14" i="33"/>
  <c r="AB13" i="33"/>
  <c r="W121" i="33"/>
  <c r="W113" i="33"/>
  <c r="W105" i="33"/>
  <c r="W120" i="33"/>
  <c r="W112" i="33"/>
  <c r="W104" i="33"/>
  <c r="W119" i="33"/>
  <c r="W111" i="33"/>
  <c r="W103" i="33"/>
  <c r="W118" i="33"/>
  <c r="W110" i="33"/>
  <c r="W102" i="33"/>
  <c r="W122" i="33"/>
  <c r="W117" i="33"/>
  <c r="W109" i="33"/>
  <c r="W101" i="33"/>
  <c r="W116" i="33"/>
  <c r="W108" i="33"/>
  <c r="W114" i="33"/>
  <c r="W107" i="33"/>
  <c r="W106" i="33"/>
  <c r="W115" i="33"/>
  <c r="T23" i="33"/>
  <c r="T17" i="33"/>
  <c r="T22" i="33"/>
  <c r="T16" i="33"/>
  <c r="T21" i="33"/>
  <c r="T20" i="33"/>
  <c r="T24" i="33"/>
  <c r="T18" i="33"/>
  <c r="T14" i="33"/>
  <c r="T25" i="33"/>
  <c r="T19" i="33"/>
  <c r="T15" i="33"/>
  <c r="T13" i="33"/>
  <c r="S53" i="33"/>
  <c r="W25" i="33"/>
  <c r="W14" i="33"/>
  <c r="W22" i="33"/>
  <c r="W24" i="33"/>
  <c r="W20" i="33"/>
  <c r="W17" i="33"/>
  <c r="W21" i="33"/>
  <c r="W23" i="33"/>
  <c r="W18" i="33"/>
  <c r="W19" i="33"/>
  <c r="W13" i="33"/>
  <c r="W15" i="33"/>
  <c r="W16" i="33"/>
  <c r="W51" i="33"/>
  <c r="W46" i="33"/>
  <c r="W43" i="33"/>
  <c r="W49" i="33"/>
  <c r="W50" i="33"/>
  <c r="W44" i="33"/>
  <c r="W47" i="33"/>
  <c r="W40" i="33"/>
  <c r="W48" i="33"/>
  <c r="W45" i="33"/>
  <c r="W52" i="33"/>
  <c r="W41" i="33"/>
  <c r="W42" i="33"/>
  <c r="Z52" i="33"/>
  <c r="Z43" i="33"/>
  <c r="Z49" i="33"/>
  <c r="Z48" i="33"/>
  <c r="Z50" i="33"/>
  <c r="Z46" i="33"/>
  <c r="Z44" i="33"/>
  <c r="Z47" i="33"/>
  <c r="Z41" i="33"/>
  <c r="Z45" i="33"/>
  <c r="Z51" i="33"/>
  <c r="Z40" i="33"/>
  <c r="Z42" i="33"/>
  <c r="AA122" i="33"/>
  <c r="AA117" i="33"/>
  <c r="AA109" i="33"/>
  <c r="AA101" i="33"/>
  <c r="AA116" i="33"/>
  <c r="AA108" i="33"/>
  <c r="AA115" i="33"/>
  <c r="AA107" i="33"/>
  <c r="AA114" i="33"/>
  <c r="AA106" i="33"/>
  <c r="AA121" i="33"/>
  <c r="AA113" i="33"/>
  <c r="AA105" i="33"/>
  <c r="AA120" i="33"/>
  <c r="AA112" i="33"/>
  <c r="AA104" i="33"/>
  <c r="AA111" i="33"/>
  <c r="AA110" i="33"/>
  <c r="AA103" i="33"/>
  <c r="AA102" i="33"/>
  <c r="AA118" i="33"/>
  <c r="AA119" i="33"/>
  <c r="X120" i="33"/>
  <c r="X112" i="33"/>
  <c r="X104" i="33"/>
  <c r="X119" i="33"/>
  <c r="X111" i="33"/>
  <c r="X103" i="33"/>
  <c r="X118" i="33"/>
  <c r="X110" i="33"/>
  <c r="X102" i="33"/>
  <c r="X122" i="33"/>
  <c r="X117" i="33"/>
  <c r="X109" i="33"/>
  <c r="X101" i="33"/>
  <c r="X116" i="33"/>
  <c r="X108" i="33"/>
  <c r="X115" i="33"/>
  <c r="X107" i="33"/>
  <c r="X114" i="33"/>
  <c r="X113" i="33"/>
  <c r="X106" i="33"/>
  <c r="X105" i="33"/>
  <c r="X121" i="33"/>
  <c r="AA88" i="33"/>
  <c r="T49" i="33"/>
  <c r="T46" i="33"/>
  <c r="T51" i="33"/>
  <c r="T52" i="33"/>
  <c r="T43" i="33"/>
  <c r="T41" i="33"/>
  <c r="T42" i="33"/>
  <c r="T50" i="33"/>
  <c r="T47" i="33"/>
  <c r="T44" i="33"/>
  <c r="T45" i="33"/>
  <c r="T40" i="33"/>
  <c r="T48" i="33"/>
  <c r="Y297" i="31"/>
  <c r="Y290" i="31"/>
  <c r="Y300" i="31"/>
  <c r="Y296" i="31"/>
  <c r="Y295" i="31"/>
  <c r="Y293" i="31"/>
  <c r="Y299" i="31"/>
  <c r="Y292" i="31"/>
  <c r="Y298" i="31"/>
  <c r="Y289" i="31"/>
  <c r="Y291" i="31"/>
  <c r="Y288" i="31"/>
  <c r="Y294" i="31"/>
  <c r="X298" i="31"/>
  <c r="X291" i="31"/>
  <c r="X297" i="31"/>
  <c r="X300" i="31"/>
  <c r="X296" i="31"/>
  <c r="X288" i="31"/>
  <c r="X294" i="31"/>
  <c r="X293" i="31"/>
  <c r="X290" i="31"/>
  <c r="X295" i="31"/>
  <c r="X299" i="31"/>
  <c r="X292" i="31"/>
  <c r="X289" i="31"/>
  <c r="Z289" i="31"/>
  <c r="Z300" i="31"/>
  <c r="Z295" i="31"/>
  <c r="Z294" i="31"/>
  <c r="Z299" i="31"/>
  <c r="Z292" i="31"/>
  <c r="Z298" i="31"/>
  <c r="Z291" i="31"/>
  <c r="Z296" i="31"/>
  <c r="Z293" i="31"/>
  <c r="Z290" i="31"/>
  <c r="Z288" i="31"/>
  <c r="Z297" i="31"/>
  <c r="W244" i="31"/>
  <c r="W236" i="31"/>
  <c r="W242" i="31"/>
  <c r="W241" i="31"/>
  <c r="W245" i="31"/>
  <c r="W240" i="31"/>
  <c r="W239" i="31"/>
  <c r="W235" i="31"/>
  <c r="W230" i="31"/>
  <c r="W229" i="31"/>
  <c r="W238" i="31"/>
  <c r="W228" i="31"/>
  <c r="W227" i="31"/>
  <c r="W234" i="31"/>
  <c r="W226" i="31"/>
  <c r="W237" i="31"/>
  <c r="W233" i="31"/>
  <c r="W225" i="31"/>
  <c r="W243" i="31"/>
  <c r="W232" i="31"/>
  <c r="W231" i="31"/>
  <c r="W224" i="31"/>
  <c r="Y211" i="31"/>
  <c r="Y210" i="31"/>
  <c r="Y208" i="31"/>
  <c r="Y201" i="31"/>
  <c r="Y193" i="31"/>
  <c r="Y200" i="31"/>
  <c r="Y192" i="31"/>
  <c r="Y213" i="31"/>
  <c r="Y199" i="31"/>
  <c r="Y198" i="31"/>
  <c r="Y207" i="31"/>
  <c r="Y205" i="31"/>
  <c r="Y197" i="31"/>
  <c r="Y204" i="31"/>
  <c r="Y196" i="31"/>
  <c r="Y212" i="31"/>
  <c r="Y209" i="31"/>
  <c r="Y203" i="31"/>
  <c r="Y195" i="31"/>
  <c r="Y202" i="31"/>
  <c r="Y206" i="31"/>
  <c r="Y194" i="31"/>
  <c r="T276" i="31"/>
  <c r="T275" i="31"/>
  <c r="T273" i="31"/>
  <c r="T265" i="31"/>
  <c r="T277" i="31"/>
  <c r="T271" i="31"/>
  <c r="T268" i="31"/>
  <c r="T260" i="31"/>
  <c r="T261" i="31"/>
  <c r="T257" i="31"/>
  <c r="T272" i="31"/>
  <c r="T270" i="31"/>
  <c r="T262" i="31"/>
  <c r="T258" i="31"/>
  <c r="T269" i="31"/>
  <c r="T267" i="31"/>
  <c r="T266" i="31"/>
  <c r="T263" i="31"/>
  <c r="T259" i="31"/>
  <c r="T264" i="31"/>
  <c r="T274" i="31"/>
  <c r="T256" i="31"/>
  <c r="V180" i="31"/>
  <c r="V176" i="31"/>
  <c r="V168" i="31"/>
  <c r="V160" i="31"/>
  <c r="V179" i="31"/>
  <c r="V175" i="31"/>
  <c r="V167" i="31"/>
  <c r="V159" i="31"/>
  <c r="V178" i="31"/>
  <c r="V170" i="31"/>
  <c r="V162" i="31"/>
  <c r="V177" i="31"/>
  <c r="V174" i="31"/>
  <c r="V161" i="31"/>
  <c r="V173" i="31"/>
  <c r="V172" i="31"/>
  <c r="V171" i="31"/>
  <c r="V169" i="31"/>
  <c r="V166" i="31"/>
  <c r="V165" i="31"/>
  <c r="V164" i="31"/>
  <c r="V163" i="31"/>
  <c r="Z214" i="31"/>
  <c r="AB147" i="31"/>
  <c r="AB139" i="31"/>
  <c r="AB131" i="31"/>
  <c r="AB142" i="31"/>
  <c r="AB134" i="31"/>
  <c r="AB146" i="31"/>
  <c r="AB141" i="31"/>
  <c r="AB136" i="31"/>
  <c r="AB138" i="31"/>
  <c r="AB133" i="31"/>
  <c r="AB145" i="31"/>
  <c r="AB143" i="31"/>
  <c r="AB140" i="31"/>
  <c r="AB137" i="31"/>
  <c r="AB135" i="31"/>
  <c r="AB148" i="31"/>
  <c r="AB129" i="31"/>
  <c r="AB144" i="31"/>
  <c r="AB130" i="31"/>
  <c r="AB127" i="31"/>
  <c r="AB132" i="31"/>
  <c r="AB128" i="31"/>
  <c r="Y178" i="31"/>
  <c r="Y180" i="31"/>
  <c r="Y179" i="31"/>
  <c r="Y173" i="31"/>
  <c r="Y165" i="31"/>
  <c r="Y172" i="31"/>
  <c r="Y164" i="31"/>
  <c r="Y175" i="31"/>
  <c r="Y167" i="31"/>
  <c r="Y159" i="31"/>
  <c r="Y170" i="31"/>
  <c r="Y169" i="31"/>
  <c r="Y168" i="31"/>
  <c r="Y166" i="31"/>
  <c r="Y163" i="31"/>
  <c r="Y162" i="31"/>
  <c r="Y177" i="31"/>
  <c r="Y176" i="31"/>
  <c r="Y161" i="31"/>
  <c r="Y160" i="31"/>
  <c r="Y174" i="31"/>
  <c r="Y171" i="31"/>
  <c r="Z141" i="31"/>
  <c r="Z133" i="31"/>
  <c r="Z144" i="31"/>
  <c r="Z136" i="31"/>
  <c r="Z128" i="31"/>
  <c r="Z127" i="31"/>
  <c r="Z139" i="31"/>
  <c r="Z134" i="31"/>
  <c r="Z129" i="31"/>
  <c r="Z146" i="31"/>
  <c r="Z143" i="31"/>
  <c r="Z145" i="31"/>
  <c r="Z140" i="31"/>
  <c r="Z131" i="31"/>
  <c r="Z148" i="31"/>
  <c r="Z138" i="31"/>
  <c r="Z137" i="31"/>
  <c r="Z130" i="31"/>
  <c r="Z147" i="31"/>
  <c r="Z142" i="31"/>
  <c r="Z135" i="31"/>
  <c r="Z132" i="31"/>
  <c r="Y78" i="31"/>
  <c r="Y72" i="31"/>
  <c r="Y71" i="31"/>
  <c r="Y77" i="31"/>
  <c r="Y70" i="31"/>
  <c r="Y69" i="31"/>
  <c r="Y76" i="31"/>
  <c r="Y75" i="31"/>
  <c r="Y68" i="31"/>
  <c r="Y67" i="31"/>
  <c r="Y74" i="31"/>
  <c r="Y66" i="31"/>
  <c r="Y73" i="31"/>
  <c r="AA110" i="31"/>
  <c r="AA113" i="31"/>
  <c r="AA97" i="31"/>
  <c r="AA96" i="31"/>
  <c r="AA94" i="31"/>
  <c r="AA112" i="31"/>
  <c r="AA111" i="31"/>
  <c r="AA93" i="31"/>
  <c r="AA98" i="31"/>
  <c r="AA95" i="31"/>
  <c r="AA92" i="31"/>
  <c r="AA99" i="31"/>
  <c r="AA100" i="31"/>
  <c r="AA45" i="31"/>
  <c r="AA51" i="31"/>
  <c r="AA44" i="31"/>
  <c r="AA50" i="31"/>
  <c r="AA43" i="31"/>
  <c r="AA49" i="31"/>
  <c r="AA42" i="31"/>
  <c r="AA52" i="31"/>
  <c r="AA48" i="31"/>
  <c r="AA40" i="31"/>
  <c r="AA47" i="31"/>
  <c r="AA46" i="31"/>
  <c r="AA41" i="31"/>
  <c r="U51" i="31"/>
  <c r="U50" i="31"/>
  <c r="U43" i="31"/>
  <c r="U49" i="31"/>
  <c r="U42" i="31"/>
  <c r="U41" i="31"/>
  <c r="U52" i="31"/>
  <c r="U48" i="31"/>
  <c r="U40" i="31"/>
  <c r="U47" i="31"/>
  <c r="U46" i="31"/>
  <c r="U45" i="31"/>
  <c r="U44" i="31"/>
  <c r="T295" i="31"/>
  <c r="T293" i="31"/>
  <c r="T299" i="31"/>
  <c r="T292" i="31"/>
  <c r="T297" i="31"/>
  <c r="T290" i="31"/>
  <c r="T289" i="31"/>
  <c r="T300" i="31"/>
  <c r="T294" i="31"/>
  <c r="T291" i="31"/>
  <c r="T296" i="31"/>
  <c r="T298" i="31"/>
  <c r="T288" i="31"/>
  <c r="AB276" i="31"/>
  <c r="AB275" i="31"/>
  <c r="AB265" i="31"/>
  <c r="AB274" i="31"/>
  <c r="AB273" i="31"/>
  <c r="AB271" i="31"/>
  <c r="AB277" i="31"/>
  <c r="AB268" i="31"/>
  <c r="AB260" i="31"/>
  <c r="AB264" i="31"/>
  <c r="AB256" i="31"/>
  <c r="AB261" i="31"/>
  <c r="AB257" i="31"/>
  <c r="AB262" i="31"/>
  <c r="AB258" i="31"/>
  <c r="AB272" i="31"/>
  <c r="AB270" i="31"/>
  <c r="AB263" i="31"/>
  <c r="AB259" i="31"/>
  <c r="AB267" i="31"/>
  <c r="AB266" i="31"/>
  <c r="AB269" i="31"/>
  <c r="X274" i="31"/>
  <c r="X277" i="31"/>
  <c r="X269" i="31"/>
  <c r="X267" i="31"/>
  <c r="X275" i="31"/>
  <c r="X273" i="31"/>
  <c r="X272" i="31"/>
  <c r="X264" i="31"/>
  <c r="X256" i="31"/>
  <c r="X270" i="31"/>
  <c r="X263" i="31"/>
  <c r="X268" i="31"/>
  <c r="X266" i="31"/>
  <c r="X259" i="31"/>
  <c r="X265" i="31"/>
  <c r="X276" i="31"/>
  <c r="X260" i="31"/>
  <c r="X261" i="31"/>
  <c r="X271" i="31"/>
  <c r="X257" i="31"/>
  <c r="X258" i="31"/>
  <c r="X262" i="31"/>
  <c r="V214" i="31"/>
  <c r="T111" i="31"/>
  <c r="T112" i="31"/>
  <c r="T110" i="31"/>
  <c r="T96" i="31"/>
  <c r="T95" i="31"/>
  <c r="T113" i="31"/>
  <c r="T93" i="31"/>
  <c r="T100" i="31"/>
  <c r="T92" i="31"/>
  <c r="T94" i="31"/>
  <c r="T97" i="31"/>
  <c r="T98" i="31"/>
  <c r="T99" i="31"/>
  <c r="S45" i="31"/>
  <c r="S51" i="31"/>
  <c r="S44" i="31"/>
  <c r="S50" i="31"/>
  <c r="S43" i="31"/>
  <c r="S49" i="31"/>
  <c r="S42" i="31"/>
  <c r="S52" i="31"/>
  <c r="S48" i="31"/>
  <c r="S40" i="31"/>
  <c r="S47" i="31"/>
  <c r="S46" i="31"/>
  <c r="S41" i="31"/>
  <c r="AB26" i="31"/>
  <c r="X25" i="31"/>
  <c r="X18" i="31"/>
  <c r="X17" i="31"/>
  <c r="X24" i="31"/>
  <c r="X16" i="31"/>
  <c r="X22" i="31"/>
  <c r="X15" i="31"/>
  <c r="X23" i="31"/>
  <c r="X14" i="31"/>
  <c r="X21" i="31"/>
  <c r="X13" i="31"/>
  <c r="X20" i="31"/>
  <c r="X19" i="31"/>
  <c r="Z26" i="31"/>
  <c r="AB295" i="31"/>
  <c r="AB293" i="31"/>
  <c r="AB299" i="31"/>
  <c r="AB292" i="31"/>
  <c r="AB297" i="31"/>
  <c r="AB290" i="31"/>
  <c r="AB289" i="31"/>
  <c r="AB296" i="31"/>
  <c r="AB288" i="31"/>
  <c r="AB298" i="31"/>
  <c r="AB300" i="31"/>
  <c r="AB294" i="31"/>
  <c r="AB291" i="31"/>
  <c r="S245" i="31"/>
  <c r="S240" i="31"/>
  <c r="S238" i="31"/>
  <c r="S237" i="31"/>
  <c r="S244" i="31"/>
  <c r="S236" i="31"/>
  <c r="S243" i="31"/>
  <c r="S234" i="31"/>
  <c r="S226" i="31"/>
  <c r="S242" i="31"/>
  <c r="S233" i="31"/>
  <c r="S225" i="31"/>
  <c r="S239" i="31"/>
  <c r="S235" i="31"/>
  <c r="S232" i="31"/>
  <c r="S231" i="31"/>
  <c r="S241" i="31"/>
  <c r="S230" i="31"/>
  <c r="S229" i="31"/>
  <c r="S228" i="31"/>
  <c r="S227" i="31"/>
  <c r="S224" i="31"/>
  <c r="X243" i="31"/>
  <c r="X235" i="31"/>
  <c r="X241" i="31"/>
  <c r="X245" i="31"/>
  <c r="X240" i="31"/>
  <c r="X239" i="31"/>
  <c r="X238" i="31"/>
  <c r="X242" i="31"/>
  <c r="X229" i="31"/>
  <c r="X228" i="31"/>
  <c r="X236" i="31"/>
  <c r="X227" i="31"/>
  <c r="X244" i="31"/>
  <c r="X234" i="31"/>
  <c r="X226" i="31"/>
  <c r="X237" i="31"/>
  <c r="X233" i="31"/>
  <c r="X225" i="31"/>
  <c r="X232" i="31"/>
  <c r="X224" i="31"/>
  <c r="X231" i="31"/>
  <c r="X230" i="31"/>
  <c r="X206" i="31"/>
  <c r="X212" i="31"/>
  <c r="X211" i="31"/>
  <c r="X202" i="31"/>
  <c r="X194" i="31"/>
  <c r="X208" i="31"/>
  <c r="X201" i="31"/>
  <c r="X193" i="31"/>
  <c r="X200" i="31"/>
  <c r="X213" i="31"/>
  <c r="X199" i="31"/>
  <c r="X198" i="31"/>
  <c r="X207" i="31"/>
  <c r="X205" i="31"/>
  <c r="X197" i="31"/>
  <c r="X210" i="31"/>
  <c r="X204" i="31"/>
  <c r="X196" i="31"/>
  <c r="X203" i="31"/>
  <c r="X209" i="31"/>
  <c r="X195" i="31"/>
  <c r="X192" i="31"/>
  <c r="S211" i="31"/>
  <c r="S209" i="31"/>
  <c r="S213" i="31"/>
  <c r="S207" i="31"/>
  <c r="S199" i="31"/>
  <c r="S198" i="31"/>
  <c r="S212" i="31"/>
  <c r="S210" i="31"/>
  <c r="S205" i="31"/>
  <c r="S197" i="31"/>
  <c r="S206" i="31"/>
  <c r="S204" i="31"/>
  <c r="S196" i="31"/>
  <c r="S208" i="31"/>
  <c r="S203" i="31"/>
  <c r="S195" i="31"/>
  <c r="S202" i="31"/>
  <c r="S194" i="31"/>
  <c r="S201" i="31"/>
  <c r="S193" i="31"/>
  <c r="S192" i="31"/>
  <c r="S200" i="31"/>
  <c r="AB246" i="31"/>
  <c r="T180" i="31"/>
  <c r="T179" i="31"/>
  <c r="T178" i="31"/>
  <c r="T170" i="31"/>
  <c r="T162" i="31"/>
  <c r="T177" i="31"/>
  <c r="T169" i="31"/>
  <c r="T161" i="31"/>
  <c r="T172" i="31"/>
  <c r="T164" i="31"/>
  <c r="T176" i="31"/>
  <c r="T160" i="31"/>
  <c r="T175" i="31"/>
  <c r="T159" i="31"/>
  <c r="T174" i="31"/>
  <c r="T173" i="31"/>
  <c r="T171" i="31"/>
  <c r="T168" i="31"/>
  <c r="T167" i="31"/>
  <c r="T166" i="31"/>
  <c r="T165" i="31"/>
  <c r="T163" i="31"/>
  <c r="V145" i="31"/>
  <c r="V137" i="31"/>
  <c r="V129" i="31"/>
  <c r="V140" i="31"/>
  <c r="V132" i="31"/>
  <c r="V135" i="31"/>
  <c r="V130" i="31"/>
  <c r="V148" i="31"/>
  <c r="V147" i="31"/>
  <c r="V142" i="31"/>
  <c r="V144" i="31"/>
  <c r="V139" i="31"/>
  <c r="V146" i="31"/>
  <c r="V141" i="31"/>
  <c r="V136" i="31"/>
  <c r="V143" i="31"/>
  <c r="V128" i="31"/>
  <c r="V134" i="31"/>
  <c r="V131" i="31"/>
  <c r="V138" i="31"/>
  <c r="V133" i="31"/>
  <c r="V127" i="31"/>
  <c r="W144" i="31"/>
  <c r="W136" i="31"/>
  <c r="W128" i="31"/>
  <c r="W147" i="31"/>
  <c r="W139" i="31"/>
  <c r="W131" i="31"/>
  <c r="W140" i="31"/>
  <c r="W135" i="31"/>
  <c r="W130" i="31"/>
  <c r="W148" i="31"/>
  <c r="W142" i="31"/>
  <c r="W137" i="31"/>
  <c r="W132" i="31"/>
  <c r="W146" i="31"/>
  <c r="W141" i="31"/>
  <c r="W143" i="31"/>
  <c r="W138" i="31"/>
  <c r="W134" i="31"/>
  <c r="W129" i="31"/>
  <c r="W133" i="31"/>
  <c r="W145" i="31"/>
  <c r="W127" i="31"/>
  <c r="Z78" i="31"/>
  <c r="Z77" i="31"/>
  <c r="Z71" i="31"/>
  <c r="Z70" i="31"/>
  <c r="Z69" i="31"/>
  <c r="Z76" i="31"/>
  <c r="Z75" i="31"/>
  <c r="Z68" i="31"/>
  <c r="Z67" i="31"/>
  <c r="Z74" i="31"/>
  <c r="Z66" i="31"/>
  <c r="Z73" i="31"/>
  <c r="Z72" i="31"/>
  <c r="AB113" i="31"/>
  <c r="AB96" i="31"/>
  <c r="AB95" i="31"/>
  <c r="AB112" i="31"/>
  <c r="AB111" i="31"/>
  <c r="AB110" i="31"/>
  <c r="AB93" i="31"/>
  <c r="AB100" i="31"/>
  <c r="AB92" i="31"/>
  <c r="AB99" i="31"/>
  <c r="AB94" i="31"/>
  <c r="AB97" i="31"/>
  <c r="AB98" i="31"/>
  <c r="T26" i="31"/>
  <c r="Y52" i="31"/>
  <c r="Y47" i="31"/>
  <c r="Y46" i="31"/>
  <c r="Y45" i="31"/>
  <c r="Y51" i="31"/>
  <c r="Y44" i="31"/>
  <c r="Y50" i="31"/>
  <c r="Y49" i="31"/>
  <c r="Y42" i="31"/>
  <c r="Y48" i="31"/>
  <c r="Y41" i="31"/>
  <c r="Y43" i="31"/>
  <c r="Y40" i="31"/>
  <c r="V50" i="31"/>
  <c r="V49" i="31"/>
  <c r="V42" i="31"/>
  <c r="V41" i="31"/>
  <c r="V52" i="31"/>
  <c r="V48" i="31"/>
  <c r="V40" i="31"/>
  <c r="V47" i="31"/>
  <c r="V46" i="31"/>
  <c r="V45" i="31"/>
  <c r="V44" i="31"/>
  <c r="V51" i="31"/>
  <c r="V43" i="31"/>
  <c r="AA211" i="31"/>
  <c r="AA209" i="31"/>
  <c r="AA213" i="31"/>
  <c r="AA199" i="31"/>
  <c r="AA198" i="31"/>
  <c r="AA207" i="31"/>
  <c r="AA205" i="31"/>
  <c r="AA197" i="31"/>
  <c r="AA204" i="31"/>
  <c r="AA196" i="31"/>
  <c r="AA203" i="31"/>
  <c r="AA195" i="31"/>
  <c r="AA212" i="31"/>
  <c r="AA210" i="31"/>
  <c r="AA206" i="31"/>
  <c r="AA202" i="31"/>
  <c r="AA194" i="31"/>
  <c r="AA208" i="31"/>
  <c r="AA201" i="31"/>
  <c r="AA193" i="31"/>
  <c r="AA192" i="31"/>
  <c r="AA200" i="31"/>
  <c r="Y273" i="31"/>
  <c r="Y277" i="31"/>
  <c r="Y268" i="31"/>
  <c r="Y266" i="31"/>
  <c r="Y271" i="31"/>
  <c r="Y263" i="31"/>
  <c r="Y269" i="31"/>
  <c r="Y267" i="31"/>
  <c r="Y259" i="31"/>
  <c r="Y265" i="31"/>
  <c r="Y276" i="31"/>
  <c r="Y260" i="31"/>
  <c r="Y264" i="31"/>
  <c r="Y256" i="31"/>
  <c r="Y275" i="31"/>
  <c r="Y261" i="31"/>
  <c r="Y262" i="31"/>
  <c r="Y257" i="31"/>
  <c r="Y274" i="31"/>
  <c r="Y270" i="31"/>
  <c r="Y258" i="31"/>
  <c r="Y272" i="31"/>
  <c r="U275" i="31"/>
  <c r="U274" i="31"/>
  <c r="U272" i="31"/>
  <c r="U264" i="31"/>
  <c r="U277" i="31"/>
  <c r="U270" i="31"/>
  <c r="U267" i="31"/>
  <c r="U259" i="31"/>
  <c r="U261" i="31"/>
  <c r="U257" i="31"/>
  <c r="U271" i="31"/>
  <c r="U262" i="31"/>
  <c r="U258" i="31"/>
  <c r="U273" i="31"/>
  <c r="U269" i="31"/>
  <c r="U268" i="31"/>
  <c r="U266" i="31"/>
  <c r="U263" i="31"/>
  <c r="U276" i="31"/>
  <c r="U265" i="31"/>
  <c r="U256" i="31"/>
  <c r="U260" i="31"/>
  <c r="Z177" i="31"/>
  <c r="Z179" i="31"/>
  <c r="Z172" i="31"/>
  <c r="Z164" i="31"/>
  <c r="Z171" i="31"/>
  <c r="Z163" i="31"/>
  <c r="Z174" i="31"/>
  <c r="Z166" i="31"/>
  <c r="Z170" i="31"/>
  <c r="Z169" i="31"/>
  <c r="Z168" i="31"/>
  <c r="Z178" i="31"/>
  <c r="Z167" i="31"/>
  <c r="Z165" i="31"/>
  <c r="Z180" i="31"/>
  <c r="Z162" i="31"/>
  <c r="Z176" i="31"/>
  <c r="Z161" i="31"/>
  <c r="Z160" i="31"/>
  <c r="Z175" i="31"/>
  <c r="Z159" i="31"/>
  <c r="Z173" i="31"/>
  <c r="AA180" i="31"/>
  <c r="AA179" i="31"/>
  <c r="AA171" i="31"/>
  <c r="AA163" i="31"/>
  <c r="AA170" i="31"/>
  <c r="AA162" i="31"/>
  <c r="AA173" i="31"/>
  <c r="AA165" i="31"/>
  <c r="AA169" i="31"/>
  <c r="AA168" i="31"/>
  <c r="AA178" i="31"/>
  <c r="AA167" i="31"/>
  <c r="AA166" i="31"/>
  <c r="AA164" i="31"/>
  <c r="AA176" i="31"/>
  <c r="AA161" i="31"/>
  <c r="AA160" i="31"/>
  <c r="AA177" i="31"/>
  <c r="AA175" i="31"/>
  <c r="AA159" i="31"/>
  <c r="AA174" i="31"/>
  <c r="AA172" i="31"/>
  <c r="X73" i="31"/>
  <c r="X78" i="31"/>
  <c r="X72" i="31"/>
  <c r="X71" i="31"/>
  <c r="X77" i="31"/>
  <c r="X70" i="31"/>
  <c r="X69" i="31"/>
  <c r="X76" i="31"/>
  <c r="X75" i="31"/>
  <c r="X68" i="31"/>
  <c r="X67" i="31"/>
  <c r="X74" i="31"/>
  <c r="X66" i="31"/>
  <c r="S23" i="31"/>
  <c r="S22" i="31"/>
  <c r="S15" i="31"/>
  <c r="S25" i="31"/>
  <c r="S14" i="31"/>
  <c r="S21" i="31"/>
  <c r="S13" i="31"/>
  <c r="S20" i="31"/>
  <c r="S24" i="31"/>
  <c r="S19" i="31"/>
  <c r="S18" i="31"/>
  <c r="S17" i="31"/>
  <c r="S16" i="31"/>
  <c r="U294" i="31"/>
  <c r="U299" i="31"/>
  <c r="U292" i="31"/>
  <c r="U298" i="31"/>
  <c r="U291" i="31"/>
  <c r="U289" i="31"/>
  <c r="U300" i="31"/>
  <c r="U296" i="31"/>
  <c r="U288" i="31"/>
  <c r="U293" i="31"/>
  <c r="U295" i="31"/>
  <c r="U297" i="31"/>
  <c r="U290" i="31"/>
  <c r="Z277" i="31"/>
  <c r="Z267" i="31"/>
  <c r="Z276" i="31"/>
  <c r="Z265" i="31"/>
  <c r="Z270" i="31"/>
  <c r="Z262" i="31"/>
  <c r="Z273" i="31"/>
  <c r="Z268" i="31"/>
  <c r="Z266" i="31"/>
  <c r="Z260" i="31"/>
  <c r="Z264" i="31"/>
  <c r="Z256" i="31"/>
  <c r="Z275" i="31"/>
  <c r="Z261" i="31"/>
  <c r="Z257" i="31"/>
  <c r="Z274" i="31"/>
  <c r="Z258" i="31"/>
  <c r="Z269" i="31"/>
  <c r="Z271" i="31"/>
  <c r="Z272" i="31"/>
  <c r="Z259" i="31"/>
  <c r="Z263" i="31"/>
  <c r="X179" i="31"/>
  <c r="X180" i="31"/>
  <c r="X174" i="31"/>
  <c r="X166" i="31"/>
  <c r="X173" i="31"/>
  <c r="X165" i="31"/>
  <c r="X176" i="31"/>
  <c r="X168" i="31"/>
  <c r="X160" i="31"/>
  <c r="X171" i="31"/>
  <c r="X170" i="31"/>
  <c r="X178" i="31"/>
  <c r="X169" i="31"/>
  <c r="X167" i="31"/>
  <c r="X164" i="31"/>
  <c r="X163" i="31"/>
  <c r="X162" i="31"/>
  <c r="X177" i="31"/>
  <c r="X175" i="31"/>
  <c r="X172" i="31"/>
  <c r="X159" i="31"/>
  <c r="X161" i="31"/>
  <c r="W214" i="31"/>
  <c r="U146" i="31"/>
  <c r="U138" i="31"/>
  <c r="U130" i="31"/>
  <c r="U141" i="31"/>
  <c r="U133" i="31"/>
  <c r="U145" i="31"/>
  <c r="U143" i="31"/>
  <c r="U128" i="31"/>
  <c r="U140" i="31"/>
  <c r="U137" i="31"/>
  <c r="U135" i="31"/>
  <c r="U148" i="31"/>
  <c r="U147" i="31"/>
  <c r="U144" i="31"/>
  <c r="U139" i="31"/>
  <c r="U134" i="31"/>
  <c r="U136" i="31"/>
  <c r="U132" i="31"/>
  <c r="U127" i="31"/>
  <c r="U131" i="31"/>
  <c r="U129" i="31"/>
  <c r="U142" i="31"/>
  <c r="X149" i="31"/>
  <c r="AA77" i="31"/>
  <c r="AA76" i="31"/>
  <c r="AA78" i="31"/>
  <c r="AA70" i="31"/>
  <c r="AA69" i="31"/>
  <c r="AA75" i="31"/>
  <c r="AA68" i="31"/>
  <c r="AA67" i="31"/>
  <c r="AA74" i="31"/>
  <c r="AA66" i="31"/>
  <c r="AA73" i="31"/>
  <c r="AA72" i="31"/>
  <c r="AA71" i="31"/>
  <c r="V112" i="31"/>
  <c r="V113" i="31"/>
  <c r="V94" i="31"/>
  <c r="V93" i="31"/>
  <c r="V99" i="31"/>
  <c r="V98" i="31"/>
  <c r="V100" i="31"/>
  <c r="V97" i="31"/>
  <c r="V110" i="31"/>
  <c r="V111" i="31"/>
  <c r="V95" i="31"/>
  <c r="V92" i="31"/>
  <c r="V96" i="31"/>
  <c r="Z46" i="31"/>
  <c r="Z45" i="31"/>
  <c r="Z51" i="31"/>
  <c r="Z44" i="31"/>
  <c r="Z50" i="31"/>
  <c r="Z43" i="31"/>
  <c r="Z49" i="31"/>
  <c r="Z41" i="31"/>
  <c r="Z52" i="31"/>
  <c r="Z48" i="31"/>
  <c r="Z47" i="31"/>
  <c r="Z40" i="31"/>
  <c r="Z42" i="31"/>
  <c r="W49" i="31"/>
  <c r="W41" i="31"/>
  <c r="W52" i="31"/>
  <c r="W48" i="31"/>
  <c r="W40" i="31"/>
  <c r="W47" i="31"/>
  <c r="W46" i="31"/>
  <c r="W45" i="31"/>
  <c r="W51" i="31"/>
  <c r="W44" i="31"/>
  <c r="W42" i="31"/>
  <c r="W50" i="31"/>
  <c r="W43" i="31"/>
  <c r="AA26" i="31"/>
  <c r="V301" i="31"/>
  <c r="T246" i="31"/>
  <c r="V276" i="31"/>
  <c r="V274" i="31"/>
  <c r="V273" i="31"/>
  <c r="V277" i="31"/>
  <c r="V271" i="31"/>
  <c r="V269" i="31"/>
  <c r="V266" i="31"/>
  <c r="V258" i="31"/>
  <c r="V262" i="31"/>
  <c r="V272" i="31"/>
  <c r="V270" i="31"/>
  <c r="V268" i="31"/>
  <c r="V267" i="31"/>
  <c r="V263" i="31"/>
  <c r="V265" i="31"/>
  <c r="V259" i="31"/>
  <c r="V275" i="31"/>
  <c r="V264" i="31"/>
  <c r="V260" i="31"/>
  <c r="V256" i="31"/>
  <c r="V261" i="31"/>
  <c r="V257" i="31"/>
  <c r="AB180" i="31"/>
  <c r="AB179" i="31"/>
  <c r="AB178" i="31"/>
  <c r="AB170" i="31"/>
  <c r="AB162" i="31"/>
  <c r="AB169" i="31"/>
  <c r="AB161" i="31"/>
  <c r="AB172" i="31"/>
  <c r="AB164" i="31"/>
  <c r="AB167" i="31"/>
  <c r="AB166" i="31"/>
  <c r="AB165" i="31"/>
  <c r="AB163" i="31"/>
  <c r="AB176" i="31"/>
  <c r="AB160" i="31"/>
  <c r="AB177" i="31"/>
  <c r="AB175" i="31"/>
  <c r="AB159" i="31"/>
  <c r="AB174" i="31"/>
  <c r="AB173" i="31"/>
  <c r="AB171" i="31"/>
  <c r="AB168" i="31"/>
  <c r="S77" i="31"/>
  <c r="S70" i="31"/>
  <c r="S76" i="31"/>
  <c r="S69" i="31"/>
  <c r="S75" i="31"/>
  <c r="S68" i="31"/>
  <c r="S67" i="31"/>
  <c r="S78" i="31"/>
  <c r="S74" i="31"/>
  <c r="S66" i="31"/>
  <c r="S73" i="31"/>
  <c r="S72" i="31"/>
  <c r="S71" i="31"/>
  <c r="Y112" i="31"/>
  <c r="Y110" i="31"/>
  <c r="Y111" i="31"/>
  <c r="Y113" i="31"/>
  <c r="Y99" i="31"/>
  <c r="Y98" i="31"/>
  <c r="Y96" i="31"/>
  <c r="Y95" i="31"/>
  <c r="Y92" i="31"/>
  <c r="Y93" i="31"/>
  <c r="Y94" i="31"/>
  <c r="Y100" i="31"/>
  <c r="Y97" i="31"/>
  <c r="W19" i="31"/>
  <c r="W18" i="31"/>
  <c r="W17" i="31"/>
  <c r="W24" i="31"/>
  <c r="W16" i="31"/>
  <c r="W22" i="31"/>
  <c r="W15" i="31"/>
  <c r="W25" i="31"/>
  <c r="W23" i="31"/>
  <c r="W14" i="31"/>
  <c r="W21" i="31"/>
  <c r="W13" i="31"/>
  <c r="W20" i="31"/>
  <c r="T51" i="31"/>
  <c r="T44" i="31"/>
  <c r="T50" i="31"/>
  <c r="T43" i="31"/>
  <c r="T49" i="31"/>
  <c r="T42" i="31"/>
  <c r="T41" i="31"/>
  <c r="T52" i="31"/>
  <c r="T48" i="31"/>
  <c r="T47" i="31"/>
  <c r="T46" i="31"/>
  <c r="T45" i="31"/>
  <c r="T40" i="31"/>
  <c r="W299" i="31"/>
  <c r="W292" i="31"/>
  <c r="W298" i="31"/>
  <c r="W297" i="31"/>
  <c r="W290" i="31"/>
  <c r="W289" i="31"/>
  <c r="W295" i="31"/>
  <c r="W294" i="31"/>
  <c r="W291" i="31"/>
  <c r="W296" i="31"/>
  <c r="W293" i="31"/>
  <c r="W300" i="31"/>
  <c r="W288" i="31"/>
  <c r="S300" i="31"/>
  <c r="S296" i="31"/>
  <c r="S288" i="31"/>
  <c r="S294" i="31"/>
  <c r="S293" i="31"/>
  <c r="S298" i="31"/>
  <c r="S291" i="31"/>
  <c r="S297" i="31"/>
  <c r="S290" i="31"/>
  <c r="S289" i="31"/>
  <c r="S299" i="31"/>
  <c r="S295" i="31"/>
  <c r="S292" i="31"/>
  <c r="AA301" i="31"/>
  <c r="Y242" i="31"/>
  <c r="Y245" i="31"/>
  <c r="Y240" i="31"/>
  <c r="Y239" i="31"/>
  <c r="Y238" i="31"/>
  <c r="Y237" i="31"/>
  <c r="Y228" i="31"/>
  <c r="Y236" i="31"/>
  <c r="Y227" i="31"/>
  <c r="Y244" i="31"/>
  <c r="Y241" i="31"/>
  <c r="Y234" i="31"/>
  <c r="Y226" i="31"/>
  <c r="Y233" i="31"/>
  <c r="Y225" i="31"/>
  <c r="Y232" i="31"/>
  <c r="Y224" i="31"/>
  <c r="Y243" i="31"/>
  <c r="Y231" i="31"/>
  <c r="Y230" i="31"/>
  <c r="Y235" i="31"/>
  <c r="Y229" i="31"/>
  <c r="Z241" i="31"/>
  <c r="Z239" i="31"/>
  <c r="Z238" i="31"/>
  <c r="Z237" i="31"/>
  <c r="Z244" i="31"/>
  <c r="Z236" i="31"/>
  <c r="Z227" i="31"/>
  <c r="Z234" i="31"/>
  <c r="Z226" i="31"/>
  <c r="Z245" i="31"/>
  <c r="Z233" i="31"/>
  <c r="Z225" i="31"/>
  <c r="Z232" i="31"/>
  <c r="Z224" i="31"/>
  <c r="Z243" i="31"/>
  <c r="Z231" i="31"/>
  <c r="Z240" i="31"/>
  <c r="Z230" i="31"/>
  <c r="Z235" i="31"/>
  <c r="Z229" i="31"/>
  <c r="Z242" i="31"/>
  <c r="Z228" i="31"/>
  <c r="AB210" i="31"/>
  <c r="AB213" i="31"/>
  <c r="AB208" i="31"/>
  <c r="AB198" i="31"/>
  <c r="AB207" i="31"/>
  <c r="AB205" i="31"/>
  <c r="AB197" i="31"/>
  <c r="AB204" i="31"/>
  <c r="AB196" i="31"/>
  <c r="AB203" i="31"/>
  <c r="AB212" i="31"/>
  <c r="AB206" i="31"/>
  <c r="AB202" i="31"/>
  <c r="AB194" i="31"/>
  <c r="AB211" i="31"/>
  <c r="AB209" i="31"/>
  <c r="AB201" i="31"/>
  <c r="AB193" i="31"/>
  <c r="AB200" i="31"/>
  <c r="AB192" i="31"/>
  <c r="AB195" i="31"/>
  <c r="AB199" i="31"/>
  <c r="U209" i="31"/>
  <c r="U207" i="31"/>
  <c r="U212" i="31"/>
  <c r="U205" i="31"/>
  <c r="U197" i="31"/>
  <c r="U211" i="31"/>
  <c r="U210" i="31"/>
  <c r="U206" i="31"/>
  <c r="U204" i="31"/>
  <c r="U196" i="31"/>
  <c r="U203" i="31"/>
  <c r="U195" i="31"/>
  <c r="U208" i="31"/>
  <c r="U202" i="31"/>
  <c r="U201" i="31"/>
  <c r="U193" i="31"/>
  <c r="U213" i="31"/>
  <c r="U200" i="31"/>
  <c r="U192" i="31"/>
  <c r="U199" i="31"/>
  <c r="U194" i="31"/>
  <c r="U198" i="31"/>
  <c r="S276" i="31"/>
  <c r="S266" i="31"/>
  <c r="S273" i="31"/>
  <c r="S272" i="31"/>
  <c r="S269" i="31"/>
  <c r="S261" i="31"/>
  <c r="S274" i="31"/>
  <c r="S256" i="31"/>
  <c r="S271" i="31"/>
  <c r="S257" i="31"/>
  <c r="S270" i="31"/>
  <c r="S262" i="31"/>
  <c r="S258" i="31"/>
  <c r="S268" i="31"/>
  <c r="S267" i="31"/>
  <c r="S277" i="31"/>
  <c r="S265" i="31"/>
  <c r="S263" i="31"/>
  <c r="S259" i="31"/>
  <c r="S260" i="31"/>
  <c r="S264" i="31"/>
  <c r="S275" i="31"/>
  <c r="U178" i="31"/>
  <c r="U177" i="31"/>
  <c r="U169" i="31"/>
  <c r="U161" i="31"/>
  <c r="U180" i="31"/>
  <c r="U176" i="31"/>
  <c r="U168" i="31"/>
  <c r="U160" i="31"/>
  <c r="U171" i="31"/>
  <c r="U163" i="31"/>
  <c r="U175" i="31"/>
  <c r="U162" i="31"/>
  <c r="U159" i="31"/>
  <c r="U174" i="31"/>
  <c r="U179" i="31"/>
  <c r="U173" i="31"/>
  <c r="U172" i="31"/>
  <c r="U170" i="31"/>
  <c r="U167" i="31"/>
  <c r="U166" i="31"/>
  <c r="U165" i="31"/>
  <c r="U164" i="31"/>
  <c r="AA140" i="31"/>
  <c r="AA132" i="31"/>
  <c r="AA148" i="31"/>
  <c r="AA143" i="31"/>
  <c r="AA135" i="31"/>
  <c r="AA127" i="31"/>
  <c r="AA144" i="31"/>
  <c r="AA139" i="31"/>
  <c r="AA134" i="31"/>
  <c r="AA129" i="31"/>
  <c r="AA146" i="31"/>
  <c r="AA141" i="31"/>
  <c r="AA136" i="31"/>
  <c r="AA131" i="31"/>
  <c r="AA145" i="31"/>
  <c r="AA130" i="31"/>
  <c r="AA147" i="31"/>
  <c r="AA142" i="31"/>
  <c r="AA137" i="31"/>
  <c r="AA138" i="31"/>
  <c r="AA133" i="31"/>
  <c r="AA128" i="31"/>
  <c r="AB76" i="31"/>
  <c r="AB69" i="31"/>
  <c r="AB77" i="31"/>
  <c r="AB75" i="31"/>
  <c r="AB68" i="31"/>
  <c r="AB67" i="31"/>
  <c r="AB74" i="31"/>
  <c r="AB66" i="31"/>
  <c r="AB73" i="31"/>
  <c r="AB72" i="31"/>
  <c r="AB71" i="31"/>
  <c r="AB78" i="31"/>
  <c r="AB70" i="31"/>
  <c r="W111" i="31"/>
  <c r="W93" i="31"/>
  <c r="W100" i="31"/>
  <c r="W92" i="31"/>
  <c r="W98" i="31"/>
  <c r="W97" i="31"/>
  <c r="W110" i="31"/>
  <c r="W113" i="31"/>
  <c r="W94" i="31"/>
  <c r="W95" i="31"/>
  <c r="W99" i="31"/>
  <c r="W112" i="31"/>
  <c r="W96" i="31"/>
  <c r="X52" i="31"/>
  <c r="X48" i="31"/>
  <c r="X40" i="31"/>
  <c r="X47" i="31"/>
  <c r="X46" i="31"/>
  <c r="X45" i="31"/>
  <c r="X51" i="31"/>
  <c r="X50" i="31"/>
  <c r="X43" i="31"/>
  <c r="X42" i="31"/>
  <c r="X44" i="31"/>
  <c r="X41" i="31"/>
  <c r="X49" i="31"/>
  <c r="AB51" i="31"/>
  <c r="AB44" i="31"/>
  <c r="AB50" i="31"/>
  <c r="AB43" i="31"/>
  <c r="AB49" i="31"/>
  <c r="AB42" i="31"/>
  <c r="AB41" i="31"/>
  <c r="AB52" i="31"/>
  <c r="AB48" i="31"/>
  <c r="AB47" i="31"/>
  <c r="AB45" i="31"/>
  <c r="AB40" i="31"/>
  <c r="AB46" i="31"/>
  <c r="U24" i="31"/>
  <c r="U21" i="31"/>
  <c r="U13" i="31"/>
  <c r="U20" i="31"/>
  <c r="U19" i="31"/>
  <c r="U18" i="31"/>
  <c r="U17" i="31"/>
  <c r="U16" i="31"/>
  <c r="U23" i="31"/>
  <c r="U22" i="31"/>
  <c r="U15" i="31"/>
  <c r="U25" i="31"/>
  <c r="U14" i="31"/>
  <c r="T210" i="31"/>
  <c r="T213" i="31"/>
  <c r="T208" i="31"/>
  <c r="T198" i="31"/>
  <c r="T212" i="31"/>
  <c r="T205" i="31"/>
  <c r="T197" i="31"/>
  <c r="T211" i="31"/>
  <c r="T209" i="31"/>
  <c r="T206" i="31"/>
  <c r="T204" i="31"/>
  <c r="T196" i="31"/>
  <c r="T203" i="31"/>
  <c r="T202" i="31"/>
  <c r="T194" i="31"/>
  <c r="T201" i="31"/>
  <c r="T193" i="31"/>
  <c r="T200" i="31"/>
  <c r="T192" i="31"/>
  <c r="T199" i="31"/>
  <c r="T195" i="31"/>
  <c r="T207" i="31"/>
  <c r="AA276" i="31"/>
  <c r="AA266" i="31"/>
  <c r="AA275" i="31"/>
  <c r="AA274" i="31"/>
  <c r="AA272" i="31"/>
  <c r="AA269" i="31"/>
  <c r="AA261" i="31"/>
  <c r="AA265" i="31"/>
  <c r="AA260" i="31"/>
  <c r="AA264" i="31"/>
  <c r="AA256" i="31"/>
  <c r="AA257" i="31"/>
  <c r="AA277" i="31"/>
  <c r="AA262" i="31"/>
  <c r="AA258" i="31"/>
  <c r="AA271" i="31"/>
  <c r="AA270" i="31"/>
  <c r="AA259" i="31"/>
  <c r="AA267" i="31"/>
  <c r="AA268" i="31"/>
  <c r="AA263" i="31"/>
  <c r="AA273" i="31"/>
  <c r="W275" i="31"/>
  <c r="W277" i="31"/>
  <c r="W270" i="31"/>
  <c r="W268" i="31"/>
  <c r="W276" i="31"/>
  <c r="W274" i="31"/>
  <c r="W265" i="31"/>
  <c r="W257" i="31"/>
  <c r="W272" i="31"/>
  <c r="W271" i="31"/>
  <c r="W258" i="31"/>
  <c r="W273" i="31"/>
  <c r="W269" i="31"/>
  <c r="W267" i="31"/>
  <c r="W263" i="31"/>
  <c r="W266" i="31"/>
  <c r="W259" i="31"/>
  <c r="W264" i="31"/>
  <c r="W260" i="31"/>
  <c r="W256" i="31"/>
  <c r="W261" i="31"/>
  <c r="W262" i="31"/>
  <c r="W179" i="31"/>
  <c r="W180" i="31"/>
  <c r="W175" i="31"/>
  <c r="W167" i="31"/>
  <c r="W159" i="31"/>
  <c r="W174" i="31"/>
  <c r="W166" i="31"/>
  <c r="W177" i="31"/>
  <c r="W169" i="31"/>
  <c r="W161" i="31"/>
  <c r="W173" i="31"/>
  <c r="W172" i="31"/>
  <c r="W171" i="31"/>
  <c r="W170" i="31"/>
  <c r="W168" i="31"/>
  <c r="W178" i="31"/>
  <c r="W165" i="31"/>
  <c r="W164" i="31"/>
  <c r="W163" i="31"/>
  <c r="W176" i="31"/>
  <c r="W160" i="31"/>
  <c r="W162" i="31"/>
  <c r="Y142" i="31"/>
  <c r="Y134" i="31"/>
  <c r="Y145" i="31"/>
  <c r="Y137" i="31"/>
  <c r="Y129" i="31"/>
  <c r="Y148" i="31"/>
  <c r="Y147" i="31"/>
  <c r="Y132" i="31"/>
  <c r="Y144" i="31"/>
  <c r="Y127" i="31"/>
  <c r="Y141" i="31"/>
  <c r="Y139" i="31"/>
  <c r="Y146" i="31"/>
  <c r="Y143" i="31"/>
  <c r="Y138" i="31"/>
  <c r="Y128" i="31"/>
  <c r="Y140" i="31"/>
  <c r="Y131" i="31"/>
  <c r="Y136" i="31"/>
  <c r="Y133" i="31"/>
  <c r="Y130" i="31"/>
  <c r="Y135" i="31"/>
  <c r="S180" i="31"/>
  <c r="S179" i="31"/>
  <c r="S171" i="31"/>
  <c r="S163" i="31"/>
  <c r="S170" i="31"/>
  <c r="S162" i="31"/>
  <c r="S173" i="31"/>
  <c r="S165" i="31"/>
  <c r="S177" i="31"/>
  <c r="S176" i="31"/>
  <c r="S161" i="31"/>
  <c r="S160" i="31"/>
  <c r="S175" i="31"/>
  <c r="S159" i="31"/>
  <c r="S174" i="31"/>
  <c r="S172" i="31"/>
  <c r="S178" i="31"/>
  <c r="S169" i="31"/>
  <c r="S168" i="31"/>
  <c r="S167" i="31"/>
  <c r="S164" i="31"/>
  <c r="S166" i="31"/>
  <c r="T149" i="31"/>
  <c r="U113" i="31"/>
  <c r="U112" i="31"/>
  <c r="U111" i="31"/>
  <c r="U110" i="31"/>
  <c r="U95" i="31"/>
  <c r="U94" i="31"/>
  <c r="U100" i="31"/>
  <c r="U92" i="31"/>
  <c r="U99" i="31"/>
  <c r="U97" i="31"/>
  <c r="U98" i="31"/>
  <c r="U96" i="31"/>
  <c r="U93" i="31"/>
  <c r="T76" i="31"/>
  <c r="T69" i="31"/>
  <c r="T75" i="31"/>
  <c r="T68" i="31"/>
  <c r="T67" i="31"/>
  <c r="T78" i="31"/>
  <c r="T74" i="31"/>
  <c r="T66" i="31"/>
  <c r="T73" i="31"/>
  <c r="T72" i="31"/>
  <c r="T77" i="31"/>
  <c r="T71" i="31"/>
  <c r="T70" i="31"/>
  <c r="Z113" i="31"/>
  <c r="Z111" i="31"/>
  <c r="Z112" i="31"/>
  <c r="Z98" i="31"/>
  <c r="Z97" i="31"/>
  <c r="Z95" i="31"/>
  <c r="Z110" i="31"/>
  <c r="Z94" i="31"/>
  <c r="Z92" i="31"/>
  <c r="Z99" i="31"/>
  <c r="Z96" i="31"/>
  <c r="Z93" i="31"/>
  <c r="Z100" i="31"/>
  <c r="S110" i="31"/>
  <c r="S112" i="31"/>
  <c r="S111" i="31"/>
  <c r="S97" i="31"/>
  <c r="S96" i="31"/>
  <c r="S94" i="31"/>
  <c r="S113" i="31"/>
  <c r="S93" i="31"/>
  <c r="S100" i="31"/>
  <c r="S98" i="31"/>
  <c r="S95" i="31"/>
  <c r="S92" i="31"/>
  <c r="S99" i="31"/>
  <c r="Y25" i="31"/>
  <c r="Y17" i="31"/>
  <c r="Y24" i="31"/>
  <c r="Y16" i="31"/>
  <c r="Y22" i="31"/>
  <c r="Y15" i="31"/>
  <c r="Y23" i="31"/>
  <c r="Y14" i="31"/>
  <c r="Y21" i="31"/>
  <c r="Y13" i="31"/>
  <c r="Y20" i="31"/>
  <c r="Y19" i="31"/>
  <c r="Y18" i="31"/>
  <c r="V24" i="31"/>
  <c r="V23" i="31"/>
  <c r="V20" i="31"/>
  <c r="V19" i="31"/>
  <c r="V18" i="31"/>
  <c r="V17" i="31"/>
  <c r="V16" i="31"/>
  <c r="V22" i="31"/>
  <c r="V15" i="31"/>
  <c r="V25" i="31"/>
  <c r="V14" i="31"/>
  <c r="V21" i="31"/>
  <c r="V13" i="31"/>
  <c r="X114" i="31" l="1"/>
  <c r="V246" i="31"/>
  <c r="V79" i="31"/>
  <c r="S149" i="31"/>
  <c r="W79" i="31"/>
  <c r="U79" i="31"/>
  <c r="AC107" i="31"/>
  <c r="AC106" i="31"/>
  <c r="AC105" i="31"/>
  <c r="AC104" i="31"/>
  <c r="AC103" i="31"/>
  <c r="AC109" i="31"/>
  <c r="AC102" i="31"/>
  <c r="AC101" i="31"/>
  <c r="AC108" i="31"/>
  <c r="S214" i="31"/>
  <c r="AA26" i="33"/>
  <c r="AB214" i="31"/>
  <c r="Y301" i="31"/>
  <c r="V123" i="33"/>
  <c r="S26" i="33"/>
  <c r="X214" i="31"/>
  <c r="X246" i="31"/>
  <c r="W123" i="33"/>
  <c r="AB26" i="33"/>
  <c r="V26" i="33"/>
  <c r="T53" i="33"/>
  <c r="T26" i="33"/>
  <c r="V88" i="33"/>
  <c r="AB123" i="33"/>
  <c r="Y53" i="33"/>
  <c r="AB53" i="33"/>
  <c r="Z26" i="33"/>
  <c r="W88" i="33"/>
  <c r="Z123" i="33"/>
  <c r="U123" i="33"/>
  <c r="AA123" i="33"/>
  <c r="W53" i="33"/>
  <c r="Y88" i="33"/>
  <c r="S123" i="33"/>
  <c r="X123" i="33"/>
  <c r="AA53" i="33"/>
  <c r="W26" i="33"/>
  <c r="U53" i="33"/>
  <c r="U26" i="33"/>
  <c r="X53" i="33"/>
  <c r="V53" i="33"/>
  <c r="Z53" i="33"/>
  <c r="X88" i="33"/>
  <c r="S88" i="33"/>
  <c r="T88" i="33"/>
  <c r="S114" i="31"/>
  <c r="W181" i="31"/>
  <c r="W278" i="31"/>
  <c r="Z246" i="31"/>
  <c r="Y114" i="31"/>
  <c r="Y26" i="31"/>
  <c r="Z114" i="31"/>
  <c r="S181" i="31"/>
  <c r="U26" i="31"/>
  <c r="AA149" i="31"/>
  <c r="AA214" i="31"/>
  <c r="Y53" i="31"/>
  <c r="AB114" i="31"/>
  <c r="Z79" i="31"/>
  <c r="T114" i="31"/>
  <c r="Z301" i="31"/>
  <c r="U214" i="31"/>
  <c r="S79" i="31"/>
  <c r="Y278" i="31"/>
  <c r="S246" i="31"/>
  <c r="X278" i="31"/>
  <c r="U53" i="31"/>
  <c r="AA53" i="31"/>
  <c r="Y79" i="31"/>
  <c r="Y214" i="31"/>
  <c r="U181" i="31"/>
  <c r="S301" i="31"/>
  <c r="AB181" i="31"/>
  <c r="W53" i="31"/>
  <c r="AA79" i="31"/>
  <c r="T181" i="31"/>
  <c r="U114" i="31"/>
  <c r="W114" i="31"/>
  <c r="V278" i="31"/>
  <c r="Z53" i="31"/>
  <c r="V149" i="31"/>
  <c r="T301" i="31"/>
  <c r="Z149" i="31"/>
  <c r="AB149" i="31"/>
  <c r="V26" i="31"/>
  <c r="Y149" i="31"/>
  <c r="T214" i="31"/>
  <c r="AB79" i="31"/>
  <c r="U301" i="31"/>
  <c r="U278" i="31"/>
  <c r="T278" i="31"/>
  <c r="W246" i="31"/>
  <c r="T79" i="31"/>
  <c r="AB53" i="31"/>
  <c r="T53" i="31"/>
  <c r="W26" i="31"/>
  <c r="V114" i="31"/>
  <c r="AA181" i="31"/>
  <c r="Z181" i="31"/>
  <c r="V53" i="31"/>
  <c r="W149" i="31"/>
  <c r="X26" i="31"/>
  <c r="S53" i="31"/>
  <c r="AB278" i="31"/>
  <c r="AA114" i="31"/>
  <c r="Y181" i="31"/>
  <c r="AA278" i="31"/>
  <c r="X53" i="31"/>
  <c r="S278" i="31"/>
  <c r="Y246" i="31"/>
  <c r="W301" i="31"/>
  <c r="U149" i="31"/>
  <c r="X181" i="31"/>
  <c r="Z278" i="31"/>
  <c r="S26" i="31"/>
  <c r="X79" i="31"/>
  <c r="AB301" i="31"/>
  <c r="V181" i="31"/>
  <c r="X301" i="31"/>
  <c r="O6" i="22" l="1"/>
  <c r="A122" i="1" l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296" i="25" l="1"/>
  <c r="G294" i="25"/>
  <c r="G292" i="25"/>
  <c r="G286" i="25"/>
  <c r="G289" i="25"/>
  <c r="G287" i="25"/>
  <c r="G290" i="25"/>
  <c r="G295" i="25"/>
  <c r="G293" i="25"/>
  <c r="G285" i="25"/>
  <c r="G291" i="25"/>
  <c r="G298" i="25"/>
  <c r="G288" i="25"/>
  <c r="G299" i="25"/>
  <c r="A5" i="1"/>
  <c r="Y285" i="25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V92" i="25" l="1"/>
  <c r="O110" i="25"/>
  <c r="N95" i="25"/>
  <c r="S134" i="25"/>
  <c r="Z133" i="25"/>
  <c r="M129" i="25"/>
  <c r="Y141" i="25"/>
  <c r="T138" i="25"/>
  <c r="Q167" i="25"/>
  <c r="W168" i="25"/>
  <c r="R172" i="25"/>
  <c r="X157" i="25"/>
  <c r="O202" i="25"/>
  <c r="Q91" i="25"/>
  <c r="W106" i="25"/>
  <c r="V126" i="25"/>
  <c r="Z130" i="25"/>
  <c r="R131" i="25"/>
  <c r="Y143" i="25"/>
  <c r="P125" i="25"/>
  <c r="O159" i="25"/>
  <c r="W158" i="25"/>
  <c r="R159" i="25"/>
  <c r="X163" i="25"/>
  <c r="N209" i="25"/>
  <c r="V98" i="25"/>
  <c r="O103" i="25"/>
  <c r="W109" i="25"/>
  <c r="V134" i="25"/>
  <c r="U133" i="25"/>
  <c r="M134" i="25"/>
  <c r="X130" i="25"/>
  <c r="T130" i="25"/>
  <c r="Q168" i="25"/>
  <c r="Y159" i="25"/>
  <c r="R175" i="25"/>
  <c r="X173" i="25"/>
  <c r="O198" i="25"/>
  <c r="V93" i="25"/>
  <c r="O106" i="25"/>
  <c r="N109" i="25"/>
  <c r="N136" i="25"/>
  <c r="W127" i="25"/>
  <c r="M130" i="25"/>
  <c r="X125" i="25"/>
  <c r="T127" i="25"/>
  <c r="Q161" i="25"/>
  <c r="Y167" i="25"/>
  <c r="R157" i="25"/>
  <c r="X158" i="25"/>
  <c r="O206" i="25"/>
  <c r="V104" i="25"/>
  <c r="O91" i="25"/>
  <c r="N94" i="25"/>
  <c r="S135" i="25"/>
  <c r="U131" i="25"/>
  <c r="R125" i="25"/>
  <c r="Y124" i="25"/>
  <c r="P139" i="25"/>
  <c r="O171" i="25"/>
  <c r="W161" i="25"/>
  <c r="N161" i="25"/>
  <c r="X168" i="25"/>
  <c r="O189" i="25"/>
  <c r="Q110" i="25"/>
  <c r="W92" i="25"/>
  <c r="V125" i="25"/>
  <c r="Z124" i="25"/>
  <c r="W143" i="25"/>
  <c r="Q142" i="25"/>
  <c r="AB137" i="25"/>
  <c r="M159" i="25"/>
  <c r="U168" i="25"/>
  <c r="N174" i="25"/>
  <c r="P158" i="25"/>
  <c r="N208" i="25"/>
  <c r="Q92" i="25"/>
  <c r="W95" i="25"/>
  <c r="V131" i="25"/>
  <c r="N144" i="25"/>
  <c r="W145" i="25"/>
  <c r="Q124" i="25"/>
  <c r="AB135" i="25"/>
  <c r="M167" i="25"/>
  <c r="U166" i="25"/>
  <c r="N157" i="25"/>
  <c r="P156" i="25"/>
  <c r="N206" i="25"/>
  <c r="Q109" i="25"/>
  <c r="W102" i="25"/>
  <c r="V139" i="25"/>
  <c r="N129" i="25"/>
  <c r="W125" i="25"/>
  <c r="X136" i="25"/>
  <c r="W165" i="25"/>
  <c r="Y100" i="25"/>
  <c r="O100" i="25"/>
  <c r="N90" i="25"/>
  <c r="S144" i="25"/>
  <c r="U145" i="25"/>
  <c r="M141" i="25"/>
  <c r="X129" i="25"/>
  <c r="T126" i="25"/>
  <c r="Q171" i="25"/>
  <c r="Y170" i="25"/>
  <c r="V156" i="25"/>
  <c r="X167" i="25"/>
  <c r="O203" i="25"/>
  <c r="V90" i="25"/>
  <c r="O102" i="25"/>
  <c r="W101" i="25"/>
  <c r="V137" i="25"/>
  <c r="Z141" i="25"/>
  <c r="M124" i="25"/>
  <c r="Y126" i="25"/>
  <c r="T124" i="25"/>
  <c r="Q175" i="25"/>
  <c r="W176" i="25"/>
  <c r="R177" i="25"/>
  <c r="X165" i="25"/>
  <c r="O196" i="25"/>
  <c r="V108" i="25"/>
  <c r="O98" i="25"/>
  <c r="N103" i="25"/>
  <c r="S133" i="25"/>
  <c r="U143" i="25"/>
  <c r="M144" i="25"/>
  <c r="X145" i="25"/>
  <c r="T142" i="25"/>
  <c r="Q156" i="25"/>
  <c r="Y163" i="25"/>
  <c r="V172" i="25"/>
  <c r="O193" i="25"/>
  <c r="Y93" i="25"/>
  <c r="O101" i="25"/>
  <c r="O127" i="25"/>
  <c r="N145" i="25"/>
  <c r="W124" i="25"/>
  <c r="Q135" i="25"/>
  <c r="AB138" i="25"/>
  <c r="T137" i="25"/>
  <c r="Q164" i="25"/>
  <c r="Y171" i="25"/>
  <c r="V177" i="25"/>
  <c r="O201" i="25"/>
  <c r="V101" i="25"/>
  <c r="O109" i="25"/>
  <c r="O129" i="25"/>
  <c r="S130" i="25"/>
  <c r="U139" i="25"/>
  <c r="M145" i="25"/>
  <c r="X128" i="25"/>
  <c r="P142" i="25"/>
  <c r="O173" i="25"/>
  <c r="W172" i="25"/>
  <c r="R160" i="25"/>
  <c r="X164" i="25"/>
  <c r="O191" i="25"/>
  <c r="V89" i="25"/>
  <c r="O89" i="25"/>
  <c r="N97" i="25"/>
  <c r="V135" i="25"/>
  <c r="Z136" i="25"/>
  <c r="R127" i="25"/>
  <c r="Y137" i="25"/>
  <c r="P144" i="25"/>
  <c r="M169" i="25"/>
  <c r="W169" i="25"/>
  <c r="N169" i="25"/>
  <c r="X160" i="25"/>
  <c r="O197" i="25"/>
  <c r="Q101" i="25"/>
  <c r="W110" i="25"/>
  <c r="V133" i="25"/>
  <c r="Z126" i="25"/>
  <c r="W128" i="25"/>
  <c r="Y127" i="25"/>
  <c r="AB131" i="25"/>
  <c r="M177" i="25"/>
  <c r="U176" i="25"/>
  <c r="N159" i="25"/>
  <c r="P166" i="25"/>
  <c r="N196" i="25"/>
  <c r="Q98" i="25"/>
  <c r="W90" i="25"/>
  <c r="V141" i="25"/>
  <c r="Z134" i="25"/>
  <c r="W136" i="25"/>
  <c r="X127" i="25"/>
  <c r="W160" i="25"/>
  <c r="O210" i="25"/>
  <c r="Y109" i="25"/>
  <c r="R107" i="25"/>
  <c r="N108" i="25"/>
  <c r="S140" i="25"/>
  <c r="U127" i="25"/>
  <c r="M128" i="25"/>
  <c r="X132" i="25"/>
  <c r="T144" i="25"/>
  <c r="Q173" i="25"/>
  <c r="Y160" i="25"/>
  <c r="V166" i="25"/>
  <c r="O200" i="25"/>
  <c r="V100" i="25"/>
  <c r="O90" i="25"/>
  <c r="N96" i="25"/>
  <c r="S142" i="25"/>
  <c r="U125" i="25"/>
  <c r="M126" i="25"/>
  <c r="X137" i="25"/>
  <c r="T134" i="25"/>
  <c r="Q160" i="25"/>
  <c r="Y168" i="25"/>
  <c r="V164" i="25"/>
  <c r="X175" i="25"/>
  <c r="O190" i="25"/>
  <c r="Y92" i="25"/>
  <c r="O93" i="25"/>
  <c r="N106" i="25"/>
  <c r="S129" i="25"/>
  <c r="W139" i="25"/>
  <c r="Q127" i="25"/>
  <c r="AB124" i="25"/>
  <c r="T129" i="25"/>
  <c r="Q158" i="25"/>
  <c r="Y165" i="25"/>
  <c r="V159" i="25"/>
  <c r="Y89" i="25"/>
  <c r="R109" i="25"/>
  <c r="O132" i="25"/>
  <c r="N127" i="25"/>
  <c r="W134" i="25"/>
  <c r="Q138" i="25"/>
  <c r="AB134" i="25"/>
  <c r="M171" i="25"/>
  <c r="Q166" i="25"/>
  <c r="Y173" i="25"/>
  <c r="V167" i="25"/>
  <c r="Y94" i="25"/>
  <c r="R108" i="25"/>
  <c r="O140" i="25"/>
  <c r="N128" i="25"/>
  <c r="U136" i="25"/>
  <c r="M127" i="25"/>
  <c r="X131" i="25"/>
  <c r="T125" i="25"/>
  <c r="O160" i="25"/>
  <c r="W159" i="25"/>
  <c r="R163" i="25"/>
  <c r="X166" i="25"/>
  <c r="O209" i="25"/>
  <c r="V91" i="25"/>
  <c r="O99" i="25"/>
  <c r="N107" i="25"/>
  <c r="S139" i="25"/>
  <c r="Z140" i="25"/>
  <c r="R137" i="25"/>
  <c r="Y132" i="25"/>
  <c r="P124" i="25"/>
  <c r="O156" i="25"/>
  <c r="W177" i="25"/>
  <c r="R168" i="25"/>
  <c r="X172" i="25"/>
  <c r="O199" i="25"/>
  <c r="Q90" i="25"/>
  <c r="W100" i="25"/>
  <c r="V143" i="25"/>
  <c r="Z144" i="25"/>
  <c r="R135" i="25"/>
  <c r="Y130" i="25"/>
  <c r="P129" i="25"/>
  <c r="O164" i="25"/>
  <c r="W162" i="25"/>
  <c r="R176" i="25"/>
  <c r="X162" i="25"/>
  <c r="O205" i="25"/>
  <c r="V105" i="25"/>
  <c r="O95" i="25"/>
  <c r="W108" i="25"/>
  <c r="V144" i="25"/>
  <c r="Z129" i="25"/>
  <c r="R143" i="25"/>
  <c r="P140" i="25"/>
  <c r="Y177" i="25"/>
  <c r="O192" i="25"/>
  <c r="AB291" i="25"/>
  <c r="Y90" i="25"/>
  <c r="R95" i="25"/>
  <c r="O131" i="25"/>
  <c r="N124" i="25"/>
  <c r="W137" i="25"/>
  <c r="Q133" i="25"/>
  <c r="X135" i="25"/>
  <c r="M164" i="25"/>
  <c r="U172" i="25"/>
  <c r="N162" i="25"/>
  <c r="V168" i="25"/>
  <c r="Y108" i="25"/>
  <c r="O108" i="25"/>
  <c r="N98" i="25"/>
  <c r="S141" i="25"/>
  <c r="U135" i="25"/>
  <c r="M136" i="25"/>
  <c r="X140" i="25"/>
  <c r="T145" i="25"/>
  <c r="Q176" i="25"/>
  <c r="Y157" i="25"/>
  <c r="V174" i="25"/>
  <c r="O208" i="25"/>
  <c r="Y104" i="25"/>
  <c r="R101" i="25"/>
  <c r="N101" i="25"/>
  <c r="N140" i="25"/>
  <c r="W126" i="25"/>
  <c r="Q130" i="25"/>
  <c r="AB126" i="25"/>
  <c r="M166" i="25"/>
  <c r="U165" i="25"/>
  <c r="N156" i="25"/>
  <c r="V161" i="25"/>
  <c r="Y91" i="25"/>
  <c r="R104" i="25"/>
  <c r="O142" i="25"/>
  <c r="Z143" i="25"/>
  <c r="R126" i="25"/>
  <c r="Q126" i="25"/>
  <c r="AB144" i="25"/>
  <c r="M174" i="25"/>
  <c r="U173" i="25"/>
  <c r="N164" i="25"/>
  <c r="V169" i="25"/>
  <c r="M204" i="25"/>
  <c r="Y97" i="25"/>
  <c r="R89" i="25"/>
  <c r="O143" i="25"/>
  <c r="N125" i="25"/>
  <c r="W129" i="25"/>
  <c r="M138" i="25"/>
  <c r="X133" i="25"/>
  <c r="T135" i="25"/>
  <c r="Q169" i="25"/>
  <c r="Y175" i="25"/>
  <c r="R165" i="25"/>
  <c r="V109" i="25"/>
  <c r="R91" i="25"/>
  <c r="N102" i="25"/>
  <c r="S143" i="25"/>
  <c r="U124" i="25"/>
  <c r="R133" i="25"/>
  <c r="X134" i="25"/>
  <c r="P127" i="25"/>
  <c r="O158" i="25"/>
  <c r="W167" i="25"/>
  <c r="R171" i="25"/>
  <c r="X174" i="25"/>
  <c r="V97" i="25"/>
  <c r="O97" i="25"/>
  <c r="N105" i="25"/>
  <c r="S125" i="25"/>
  <c r="Z145" i="25"/>
  <c r="R142" i="25"/>
  <c r="Y140" i="25"/>
  <c r="P132" i="25"/>
  <c r="O166" i="25"/>
  <c r="W157" i="25"/>
  <c r="R156" i="25"/>
  <c r="X177" i="25"/>
  <c r="O207" i="25"/>
  <c r="V107" i="25"/>
  <c r="O105" i="25"/>
  <c r="N110" i="25"/>
  <c r="S126" i="25"/>
  <c r="Z125" i="25"/>
  <c r="R130" i="25"/>
  <c r="P143" i="25"/>
  <c r="R164" i="25"/>
  <c r="P101" i="25"/>
  <c r="H168" i="25"/>
  <c r="U104" i="25"/>
  <c r="H176" i="25"/>
  <c r="H128" i="25"/>
  <c r="AB177" i="25"/>
  <c r="G135" i="25"/>
  <c r="P295" i="31"/>
  <c r="N129" i="31"/>
  <c r="N130" i="31"/>
  <c r="Q145" i="31"/>
  <c r="G167" i="31"/>
  <c r="Q137" i="31"/>
  <c r="N143" i="31"/>
  <c r="G171" i="31"/>
  <c r="Q295" i="31"/>
  <c r="Q138" i="31"/>
  <c r="G174" i="31"/>
  <c r="Z158" i="25"/>
  <c r="Q300" i="31"/>
  <c r="W292" i="25"/>
  <c r="H292" i="25"/>
  <c r="I292" i="25" s="1"/>
  <c r="H94" i="31"/>
  <c r="G298" i="31"/>
  <c r="H293" i="31"/>
  <c r="Z294" i="25"/>
  <c r="H149" i="31"/>
  <c r="X93" i="25"/>
  <c r="M104" i="25"/>
  <c r="H160" i="25"/>
  <c r="G102" i="25"/>
  <c r="G288" i="31"/>
  <c r="H112" i="31"/>
  <c r="N139" i="31"/>
  <c r="Q134" i="31"/>
  <c r="N140" i="31"/>
  <c r="Q143" i="31"/>
  <c r="H130" i="31"/>
  <c r="AB164" i="25"/>
  <c r="Q140" i="31"/>
  <c r="G162" i="31"/>
  <c r="H175" i="25"/>
  <c r="H136" i="31"/>
  <c r="Q294" i="31"/>
  <c r="O288" i="25"/>
  <c r="N136" i="31"/>
  <c r="G302" i="31"/>
  <c r="W296" i="25"/>
  <c r="N145" i="31"/>
  <c r="G295" i="31"/>
  <c r="W297" i="25"/>
  <c r="Q292" i="31"/>
  <c r="P296" i="31"/>
  <c r="O291" i="25"/>
  <c r="X94" i="25"/>
  <c r="AA98" i="25"/>
  <c r="P94" i="25"/>
  <c r="AB89" i="25"/>
  <c r="N135" i="31"/>
  <c r="U89" i="25"/>
  <c r="H139" i="31"/>
  <c r="Q133" i="31"/>
  <c r="N134" i="31"/>
  <c r="G168" i="31"/>
  <c r="Q144" i="31"/>
  <c r="H142" i="31"/>
  <c r="U103" i="25"/>
  <c r="Q131" i="31"/>
  <c r="H132" i="31"/>
  <c r="H99" i="31"/>
  <c r="P294" i="31"/>
  <c r="AA297" i="25"/>
  <c r="Q139" i="31"/>
  <c r="G291" i="31"/>
  <c r="O285" i="25"/>
  <c r="AA296" i="25"/>
  <c r="H131" i="31"/>
  <c r="G290" i="31"/>
  <c r="P298" i="31"/>
  <c r="O296" i="25"/>
  <c r="H291" i="25"/>
  <c r="I291" i="25" s="1"/>
  <c r="P289" i="31"/>
  <c r="S285" i="25"/>
  <c r="Z296" i="25"/>
  <c r="G209" i="25"/>
  <c r="S158" i="25"/>
  <c r="N296" i="31"/>
  <c r="Z295" i="25"/>
  <c r="T177" i="25"/>
  <c r="H134" i="31"/>
  <c r="T164" i="25"/>
  <c r="G164" i="31"/>
  <c r="AA165" i="25"/>
  <c r="P108" i="25"/>
  <c r="G202" i="25"/>
  <c r="Q127" i="31"/>
  <c r="H140" i="31"/>
  <c r="Q296" i="31"/>
  <c r="N132" i="31"/>
  <c r="H100" i="31"/>
  <c r="N147" i="31"/>
  <c r="N289" i="31"/>
  <c r="O293" i="25"/>
  <c r="AA291" i="25"/>
  <c r="N291" i="31"/>
  <c r="AA287" i="25"/>
  <c r="N128" i="31"/>
  <c r="Q293" i="31"/>
  <c r="H296" i="25"/>
  <c r="I296" i="25" s="1"/>
  <c r="X101" i="25"/>
  <c r="G181" i="31"/>
  <c r="N137" i="31"/>
  <c r="N299" i="31"/>
  <c r="S289" i="25"/>
  <c r="Z285" i="25"/>
  <c r="H299" i="25"/>
  <c r="G191" i="25"/>
  <c r="AA156" i="25"/>
  <c r="G294" i="31"/>
  <c r="G194" i="25"/>
  <c r="AA157" i="25"/>
  <c r="H289" i="25"/>
  <c r="H144" i="31"/>
  <c r="M96" i="25"/>
  <c r="X109" i="25"/>
  <c r="H95" i="31"/>
  <c r="N146" i="31"/>
  <c r="G170" i="31"/>
  <c r="G159" i="31"/>
  <c r="N138" i="31"/>
  <c r="G163" i="31"/>
  <c r="Q141" i="31"/>
  <c r="O290" i="25"/>
  <c r="Q128" i="31"/>
  <c r="Q291" i="31"/>
  <c r="P293" i="31"/>
  <c r="AA293" i="25"/>
  <c r="Q298" i="31"/>
  <c r="P292" i="31"/>
  <c r="AA295" i="25"/>
  <c r="N300" i="31"/>
  <c r="H288" i="31"/>
  <c r="S286" i="25"/>
  <c r="Z289" i="25"/>
  <c r="P109" i="25"/>
  <c r="H293" i="25"/>
  <c r="M103" i="25"/>
  <c r="H292" i="31"/>
  <c r="G95" i="25"/>
  <c r="G94" i="25"/>
  <c r="H285" i="25"/>
  <c r="H93" i="31"/>
  <c r="Q136" i="31"/>
  <c r="H145" i="31"/>
  <c r="G161" i="31"/>
  <c r="H138" i="31"/>
  <c r="G175" i="31"/>
  <c r="H114" i="31"/>
  <c r="H147" i="31"/>
  <c r="Q129" i="31"/>
  <c r="H115" i="31"/>
  <c r="H135" i="31"/>
  <c r="H294" i="31"/>
  <c r="S288" i="25"/>
  <c r="H127" i="31"/>
  <c r="G289" i="31"/>
  <c r="Q146" i="31"/>
  <c r="N297" i="31"/>
  <c r="H299" i="31"/>
  <c r="S297" i="25"/>
  <c r="Q148" i="31"/>
  <c r="N290" i="31"/>
  <c r="H296" i="31"/>
  <c r="Z293" i="25"/>
  <c r="AA106" i="25"/>
  <c r="P93" i="25"/>
  <c r="S165" i="25"/>
  <c r="H109" i="25"/>
  <c r="X108" i="25"/>
  <c r="Q132" i="31"/>
  <c r="H129" i="31"/>
  <c r="H97" i="31"/>
  <c r="H133" i="31"/>
  <c r="G165" i="31"/>
  <c r="N148" i="31"/>
  <c r="Q297" i="31"/>
  <c r="Q135" i="31"/>
  <c r="N127" i="31"/>
  <c r="Z291" i="25"/>
  <c r="Z288" i="25"/>
  <c r="N133" i="31"/>
  <c r="G293" i="31"/>
  <c r="W294" i="25"/>
  <c r="H287" i="25"/>
  <c r="I287" i="25" s="1"/>
  <c r="N295" i="31"/>
  <c r="S291" i="25"/>
  <c r="H290" i="31"/>
  <c r="G160" i="31"/>
  <c r="G292" i="31"/>
  <c r="I292" i="31" s="1"/>
  <c r="Y9" i="21" s="1"/>
  <c r="H298" i="31"/>
  <c r="I298" i="31" s="1"/>
  <c r="Y24" i="21" s="1"/>
  <c r="P300" i="31"/>
  <c r="G168" i="25"/>
  <c r="AA294" i="25"/>
  <c r="G160" i="25"/>
  <c r="AA286" i="25"/>
  <c r="S171" i="25"/>
  <c r="O295" i="25"/>
  <c r="G196" i="25"/>
  <c r="AA159" i="25"/>
  <c r="T161" i="25"/>
  <c r="H132" i="25"/>
  <c r="T106" i="25"/>
  <c r="AA102" i="25"/>
  <c r="M106" i="25"/>
  <c r="S296" i="25"/>
  <c r="G192" i="25"/>
  <c r="Z156" i="25"/>
  <c r="AA144" i="25"/>
  <c r="U105" i="25"/>
  <c r="T89" i="25"/>
  <c r="H97" i="25"/>
  <c r="X105" i="25"/>
  <c r="G164" i="25"/>
  <c r="H171" i="25"/>
  <c r="H144" i="25"/>
  <c r="T108" i="25"/>
  <c r="AA97" i="25"/>
  <c r="P95" i="25"/>
  <c r="G163" i="25"/>
  <c r="T175" i="25"/>
  <c r="H141" i="25"/>
  <c r="T100" i="25"/>
  <c r="AA89" i="25"/>
  <c r="X95" i="25"/>
  <c r="AA168" i="25"/>
  <c r="AB169" i="25"/>
  <c r="G144" i="25"/>
  <c r="P102" i="25"/>
  <c r="AA101" i="25"/>
  <c r="M91" i="25"/>
  <c r="G190" i="25"/>
  <c r="Z160" i="25"/>
  <c r="AA130" i="25"/>
  <c r="S110" i="25"/>
  <c r="T105" i="25"/>
  <c r="H96" i="25"/>
  <c r="X110" i="25"/>
  <c r="G140" i="25"/>
  <c r="H164" i="25"/>
  <c r="G138" i="25"/>
  <c r="G130" i="25"/>
  <c r="H167" i="25"/>
  <c r="S166" i="25"/>
  <c r="Z177" i="25"/>
  <c r="H102" i="25"/>
  <c r="Q142" i="31"/>
  <c r="H141" i="31"/>
  <c r="Z286" i="25"/>
  <c r="H289" i="31"/>
  <c r="H295" i="25"/>
  <c r="I295" i="25" s="1"/>
  <c r="Q147" i="31"/>
  <c r="O287" i="25"/>
  <c r="Q130" i="31"/>
  <c r="G158" i="25"/>
  <c r="G178" i="25"/>
  <c r="G179" i="31"/>
  <c r="G296" i="31"/>
  <c r="S168" i="25"/>
  <c r="O294" i="25"/>
  <c r="T156" i="25"/>
  <c r="G208" i="25"/>
  <c r="Z164" i="25"/>
  <c r="H169" i="25"/>
  <c r="H137" i="25"/>
  <c r="Z98" i="25"/>
  <c r="AA100" i="25"/>
  <c r="M99" i="25"/>
  <c r="H294" i="25"/>
  <c r="I294" i="25" s="1"/>
  <c r="Z169" i="25"/>
  <c r="AA126" i="25"/>
  <c r="S104" i="25"/>
  <c r="Z92" i="25"/>
  <c r="H94" i="25"/>
  <c r="I94" i="25" s="1"/>
  <c r="C10" i="21" s="1"/>
  <c r="U93" i="25"/>
  <c r="S161" i="25"/>
  <c r="T176" i="25"/>
  <c r="G129" i="25"/>
  <c r="U96" i="25"/>
  <c r="AA107" i="25"/>
  <c r="P104" i="25"/>
  <c r="S160" i="25"/>
  <c r="H156" i="25"/>
  <c r="H147" i="25"/>
  <c r="T97" i="25"/>
  <c r="AA109" i="25"/>
  <c r="X104" i="25"/>
  <c r="Z165" i="25"/>
  <c r="T162" i="25"/>
  <c r="G141" i="25"/>
  <c r="Z97" i="25"/>
  <c r="Z99" i="25"/>
  <c r="M107" i="25"/>
  <c r="G174" i="25"/>
  <c r="H162" i="25"/>
  <c r="AA135" i="25"/>
  <c r="S102" i="25"/>
  <c r="G101" i="25"/>
  <c r="AB103" i="25"/>
  <c r="U101" i="25"/>
  <c r="S92" i="25"/>
  <c r="T110" i="25"/>
  <c r="M110" i="25"/>
  <c r="H143" i="25"/>
  <c r="T94" i="25"/>
  <c r="H146" i="31"/>
  <c r="G166" i="31"/>
  <c r="W295" i="25"/>
  <c r="N144" i="31"/>
  <c r="S287" i="25"/>
  <c r="G156" i="25"/>
  <c r="Q289" i="31"/>
  <c r="G179" i="25"/>
  <c r="G172" i="31"/>
  <c r="H290" i="25"/>
  <c r="I290" i="25" s="1"/>
  <c r="G193" i="25"/>
  <c r="T171" i="25"/>
  <c r="S292" i="25"/>
  <c r="G159" i="25"/>
  <c r="H302" i="31"/>
  <c r="G204" i="25"/>
  <c r="Z175" i="25"/>
  <c r="AB170" i="25"/>
  <c r="G142" i="25"/>
  <c r="Z103" i="25"/>
  <c r="H92" i="25"/>
  <c r="P89" i="25"/>
  <c r="AB172" i="25"/>
  <c r="T174" i="25"/>
  <c r="H126" i="25"/>
  <c r="S109" i="25"/>
  <c r="G92" i="25"/>
  <c r="AB109" i="25"/>
  <c r="U109" i="25"/>
  <c r="H150" i="31"/>
  <c r="AA164" i="25"/>
  <c r="H165" i="25"/>
  <c r="G126" i="25"/>
  <c r="Z110" i="25"/>
  <c r="AA90" i="25"/>
  <c r="M92" i="25"/>
  <c r="AA171" i="25"/>
  <c r="AB176" i="25"/>
  <c r="G146" i="25"/>
  <c r="Z105" i="25"/>
  <c r="AA91" i="25"/>
  <c r="U92" i="25"/>
  <c r="Z163" i="25"/>
  <c r="H159" i="25"/>
  <c r="G131" i="25"/>
  <c r="Z94" i="25"/>
  <c r="H111" i="25"/>
  <c r="P97" i="25"/>
  <c r="S177" i="25"/>
  <c r="T159" i="25"/>
  <c r="AA125" i="25"/>
  <c r="S100" i="25"/>
  <c r="G111" i="25"/>
  <c r="AB108" i="25"/>
  <c r="X91" i="25"/>
  <c r="Z104" i="25"/>
  <c r="P90" i="25"/>
  <c r="AB156" i="25"/>
  <c r="Z96" i="25"/>
  <c r="S94" i="25"/>
  <c r="G166" i="25"/>
  <c r="Z109" i="25"/>
  <c r="T109" i="25"/>
  <c r="AB165" i="25"/>
  <c r="G182" i="31"/>
  <c r="N288" i="31"/>
  <c r="G173" i="31"/>
  <c r="S295" i="25"/>
  <c r="W285" i="25"/>
  <c r="S164" i="25"/>
  <c r="S156" i="25"/>
  <c r="H291" i="31"/>
  <c r="G211" i="25"/>
  <c r="N294" i="31"/>
  <c r="G157" i="25"/>
  <c r="O292" i="25"/>
  <c r="T172" i="25"/>
  <c r="T165" i="25"/>
  <c r="AA145" i="25"/>
  <c r="G132" i="25"/>
  <c r="Z93" i="25"/>
  <c r="H105" i="25"/>
  <c r="P105" i="25"/>
  <c r="G172" i="25"/>
  <c r="AB167" i="25"/>
  <c r="H142" i="25"/>
  <c r="T104" i="25"/>
  <c r="G105" i="25"/>
  <c r="AB107" i="25"/>
  <c r="X99" i="25"/>
  <c r="N142" i="31"/>
  <c r="AA161" i="25"/>
  <c r="T173" i="25"/>
  <c r="G147" i="25"/>
  <c r="Z108" i="25"/>
  <c r="H99" i="25"/>
  <c r="M108" i="25"/>
  <c r="AA176" i="25"/>
  <c r="T169" i="25"/>
  <c r="G139" i="25"/>
  <c r="Z102" i="25"/>
  <c r="H91" i="25"/>
  <c r="U108" i="25"/>
  <c r="H128" i="31"/>
  <c r="G206" i="25"/>
  <c r="Z168" i="25"/>
  <c r="AA138" i="25"/>
  <c r="M97" i="25"/>
  <c r="AB97" i="25"/>
  <c r="H104" i="25"/>
  <c r="P110" i="25"/>
  <c r="S159" i="25"/>
  <c r="H179" i="25"/>
  <c r="H125" i="25"/>
  <c r="T102" i="25"/>
  <c r="G104" i="25"/>
  <c r="H93" i="25"/>
  <c r="X107" i="25"/>
  <c r="AA170" i="25"/>
  <c r="G106" i="25"/>
  <c r="AA162" i="25"/>
  <c r="G98" i="25"/>
  <c r="AB95" i="25"/>
  <c r="AA175" i="25"/>
  <c r="G96" i="25"/>
  <c r="H295" i="31"/>
  <c r="Z101" i="25"/>
  <c r="N141" i="31"/>
  <c r="H301" i="31"/>
  <c r="H96" i="31"/>
  <c r="S293" i="25"/>
  <c r="G178" i="31"/>
  <c r="W286" i="25"/>
  <c r="W287" i="25"/>
  <c r="AA288" i="25"/>
  <c r="S174" i="25"/>
  <c r="S176" i="25"/>
  <c r="O289" i="25"/>
  <c r="G212" i="25"/>
  <c r="AA285" i="25"/>
  <c r="G161" i="25"/>
  <c r="Z292" i="25"/>
  <c r="G170" i="25"/>
  <c r="H170" i="25"/>
  <c r="AA129" i="25"/>
  <c r="S89" i="25"/>
  <c r="Z91" i="25"/>
  <c r="H95" i="25"/>
  <c r="M93" i="25"/>
  <c r="S169" i="25"/>
  <c r="H172" i="25"/>
  <c r="H124" i="25"/>
  <c r="T93" i="25"/>
  <c r="AA105" i="25"/>
  <c r="U90" i="25"/>
  <c r="M95" i="25"/>
  <c r="AB171" i="25"/>
  <c r="AA132" i="25"/>
  <c r="M105" i="25"/>
  <c r="S90" i="25"/>
  <c r="H89" i="25"/>
  <c r="P98" i="25"/>
  <c r="H111" i="31"/>
  <c r="S294" i="25"/>
  <c r="Z297" i="25"/>
  <c r="N293" i="31"/>
  <c r="AA292" i="25"/>
  <c r="H110" i="31"/>
  <c r="Q299" i="31"/>
  <c r="Q288" i="31"/>
  <c r="O286" i="25"/>
  <c r="G201" i="25"/>
  <c r="AA174" i="25"/>
  <c r="G175" i="25"/>
  <c r="I175" i="25" s="1"/>
  <c r="E24" i="21" s="1"/>
  <c r="P290" i="31"/>
  <c r="H143" i="31"/>
  <c r="G299" i="31"/>
  <c r="S170" i="25"/>
  <c r="S162" i="25"/>
  <c r="T167" i="25"/>
  <c r="AA134" i="25"/>
  <c r="S99" i="25"/>
  <c r="G100" i="25"/>
  <c r="AB94" i="25"/>
  <c r="M109" i="25"/>
  <c r="AA172" i="25"/>
  <c r="AB161" i="25"/>
  <c r="H129" i="25"/>
  <c r="M89" i="25"/>
  <c r="AA94" i="25"/>
  <c r="U106" i="25"/>
  <c r="P288" i="31"/>
  <c r="G207" i="25"/>
  <c r="Z159" i="25"/>
  <c r="AA136" i="25"/>
  <c r="S96" i="25"/>
  <c r="H101" i="25"/>
  <c r="I101" i="25" s="1"/>
  <c r="C17" i="21" s="1"/>
  <c r="S98" i="25"/>
  <c r="M102" i="25"/>
  <c r="H137" i="31"/>
  <c r="G199" i="25"/>
  <c r="Z171" i="25"/>
  <c r="AA124" i="25"/>
  <c r="S103" i="25"/>
  <c r="AB105" i="25"/>
  <c r="AB104" i="25"/>
  <c r="U102" i="25"/>
  <c r="W293" i="25"/>
  <c r="Z174" i="25"/>
  <c r="AB175" i="25"/>
  <c r="AA139" i="25"/>
  <c r="S108" i="25"/>
  <c r="G91" i="25"/>
  <c r="AB106" i="25"/>
  <c r="P91" i="25"/>
  <c r="AA160" i="25"/>
  <c r="H173" i="25"/>
  <c r="G136" i="25"/>
  <c r="X102" i="25"/>
  <c r="AA93" i="25"/>
  <c r="U91" i="25"/>
  <c r="AB159" i="25"/>
  <c r="AB100" i="25"/>
  <c r="H163" i="25"/>
  <c r="I163" i="25" s="1"/>
  <c r="E12" i="21" s="1"/>
  <c r="AB92" i="25"/>
  <c r="H157" i="25"/>
  <c r="T98" i="25"/>
  <c r="AA167" i="25"/>
  <c r="H90" i="25"/>
  <c r="H98" i="31"/>
  <c r="N131" i="31"/>
  <c r="Z290" i="25"/>
  <c r="P299" i="31"/>
  <c r="N292" i="31"/>
  <c r="W289" i="25"/>
  <c r="N298" i="31"/>
  <c r="Z287" i="25"/>
  <c r="G203" i="25"/>
  <c r="S290" i="25"/>
  <c r="G173" i="25"/>
  <c r="H92" i="31"/>
  <c r="H297" i="31"/>
  <c r="G169" i="31"/>
  <c r="P291" i="31"/>
  <c r="H288" i="25"/>
  <c r="I288" i="25" s="1"/>
  <c r="G200" i="25"/>
  <c r="S175" i="25"/>
  <c r="AA177" i="25"/>
  <c r="AB173" i="25"/>
  <c r="H134" i="25"/>
  <c r="U110" i="25"/>
  <c r="G90" i="25"/>
  <c r="AB98" i="25"/>
  <c r="P99" i="25"/>
  <c r="Q290" i="31"/>
  <c r="AA169" i="25"/>
  <c r="H174" i="25"/>
  <c r="I174" i="25" s="1"/>
  <c r="E23" i="21" s="1"/>
  <c r="G134" i="25"/>
  <c r="Z90" i="25"/>
  <c r="AA92" i="25"/>
  <c r="U99" i="25"/>
  <c r="Z161" i="25"/>
  <c r="AA141" i="25"/>
  <c r="S101" i="25"/>
  <c r="G107" i="25"/>
  <c r="AB101" i="25"/>
  <c r="U95" i="25"/>
  <c r="W288" i="25"/>
  <c r="Z176" i="25"/>
  <c r="AA128" i="25"/>
  <c r="S93" i="25"/>
  <c r="G99" i="25"/>
  <c r="G297" i="31"/>
  <c r="AA290" i="25"/>
  <c r="G301" i="31"/>
  <c r="H298" i="25"/>
  <c r="Y15" i="21"/>
  <c r="G197" i="25"/>
  <c r="W291" i="25"/>
  <c r="G189" i="25"/>
  <c r="W290" i="25"/>
  <c r="G171" i="25"/>
  <c r="G177" i="31"/>
  <c r="G176" i="31"/>
  <c r="Y21" i="21"/>
  <c r="G198" i="25"/>
  <c r="S173" i="25"/>
  <c r="AA158" i="25"/>
  <c r="AB168" i="25"/>
  <c r="H127" i="25"/>
  <c r="T101" i="25"/>
  <c r="AA110" i="25"/>
  <c r="M90" i="25"/>
  <c r="X92" i="25"/>
  <c r="P297" i="31"/>
  <c r="AA173" i="25"/>
  <c r="AA140" i="25"/>
  <c r="G124" i="25"/>
  <c r="Z95" i="25"/>
  <c r="H107" i="25"/>
  <c r="X89" i="25"/>
  <c r="H286" i="25"/>
  <c r="I286" i="25" s="1"/>
  <c r="G176" i="25"/>
  <c r="I176" i="25" s="1"/>
  <c r="E25" i="21" s="1"/>
  <c r="AB174" i="25"/>
  <c r="H146" i="25"/>
  <c r="T96" i="25"/>
  <c r="G97" i="25"/>
  <c r="AB99" i="25"/>
  <c r="G167" i="25"/>
  <c r="T158" i="25"/>
  <c r="AA131" i="25"/>
  <c r="T103" i="25"/>
  <c r="G89" i="25"/>
  <c r="AB91" i="25"/>
  <c r="AA163" i="25"/>
  <c r="T157" i="25"/>
  <c r="H139" i="25"/>
  <c r="T92" i="25"/>
  <c r="AA104" i="25"/>
  <c r="M98" i="25"/>
  <c r="X100" i="25"/>
  <c r="H158" i="25"/>
  <c r="T160" i="25"/>
  <c r="AB90" i="25"/>
  <c r="Z157" i="25"/>
  <c r="T107" i="25"/>
  <c r="X97" i="25"/>
  <c r="P96" i="25"/>
  <c r="H140" i="25"/>
  <c r="I140" i="25" s="1"/>
  <c r="D21" i="21" s="1"/>
  <c r="AB163" i="25"/>
  <c r="G165" i="25"/>
  <c r="S172" i="25"/>
  <c r="M100" i="25"/>
  <c r="G128" i="25"/>
  <c r="I128" i="25" s="1"/>
  <c r="D9" i="21" s="1"/>
  <c r="U94" i="25"/>
  <c r="X90" i="25"/>
  <c r="P92" i="25"/>
  <c r="M100" i="31"/>
  <c r="U97" i="25"/>
  <c r="AA143" i="25"/>
  <c r="M101" i="25"/>
  <c r="Z167" i="25"/>
  <c r="Z89" i="25"/>
  <c r="P106" i="25"/>
  <c r="H100" i="25"/>
  <c r="H138" i="25"/>
  <c r="I138" i="25" s="1"/>
  <c r="D19" i="21" s="1"/>
  <c r="H161" i="25"/>
  <c r="T166" i="25"/>
  <c r="M94" i="25"/>
  <c r="S97" i="25"/>
  <c r="AA127" i="25"/>
  <c r="AA108" i="25"/>
  <c r="H166" i="25"/>
  <c r="I166" i="25" s="1"/>
  <c r="E15" i="21" s="1"/>
  <c r="S91" i="25"/>
  <c r="H133" i="25"/>
  <c r="P107" i="25"/>
  <c r="AB160" i="25"/>
  <c r="Z100" i="25"/>
  <c r="X96" i="25"/>
  <c r="H98" i="25"/>
  <c r="H178" i="25"/>
  <c r="AA133" i="25"/>
  <c r="T91" i="25"/>
  <c r="AA99" i="25"/>
  <c r="AA142" i="25"/>
  <c r="H135" i="25"/>
  <c r="I135" i="25" s="1"/>
  <c r="D16" i="21" s="1"/>
  <c r="H112" i="25"/>
  <c r="S95" i="25"/>
  <c r="AB162" i="25"/>
  <c r="AA96" i="25"/>
  <c r="X106" i="25"/>
  <c r="H130" i="25"/>
  <c r="S105" i="25"/>
  <c r="G205" i="25"/>
  <c r="T90" i="25"/>
  <c r="AB102" i="25"/>
  <c r="AB93" i="25"/>
  <c r="T95" i="25"/>
  <c r="T163" i="25"/>
  <c r="Z107" i="25"/>
  <c r="S157" i="25"/>
  <c r="O297" i="25"/>
  <c r="AA289" i="25"/>
  <c r="G103" i="25"/>
  <c r="T99" i="25"/>
  <c r="Z170" i="25"/>
  <c r="S163" i="25"/>
  <c r="AA95" i="25"/>
  <c r="G169" i="25"/>
  <c r="Z162" i="25"/>
  <c r="X98" i="25"/>
  <c r="G162" i="25"/>
  <c r="G109" i="25"/>
  <c r="I109" i="25" s="1"/>
  <c r="C25" i="21" s="1"/>
  <c r="H131" i="25"/>
  <c r="H106" i="25"/>
  <c r="T170" i="25"/>
  <c r="S106" i="25"/>
  <c r="AB110" i="25"/>
  <c r="G143" i="25"/>
  <c r="Z172" i="25"/>
  <c r="H103" i="25"/>
  <c r="T168" i="25"/>
  <c r="S107" i="25"/>
  <c r="G125" i="25"/>
  <c r="P100" i="25"/>
  <c r="S167" i="25"/>
  <c r="G112" i="25"/>
  <c r="G133" i="25"/>
  <c r="U98" i="25"/>
  <c r="H136" i="25"/>
  <c r="Z166" i="25"/>
  <c r="AA103" i="25"/>
  <c r="G93" i="25"/>
  <c r="AB166" i="25"/>
  <c r="X103" i="25"/>
  <c r="G108" i="25"/>
  <c r="Z173" i="25"/>
  <c r="AB158" i="25"/>
  <c r="AB96" i="25"/>
  <c r="AA166" i="25"/>
  <c r="G137" i="25"/>
  <c r="U107" i="25"/>
  <c r="H108" i="25"/>
  <c r="G127" i="25"/>
  <c r="AB157" i="25"/>
  <c r="G195" i="25"/>
  <c r="P103" i="25"/>
  <c r="AA137" i="25"/>
  <c r="U100" i="25"/>
  <c r="Z106" i="25"/>
  <c r="M127" i="31"/>
  <c r="P167" i="31"/>
  <c r="O143" i="31"/>
  <c r="P178" i="31"/>
  <c r="P95" i="31"/>
  <c r="H162" i="31"/>
  <c r="I162" i="31" s="1"/>
  <c r="U8" i="21" s="1"/>
  <c r="O170" i="31"/>
  <c r="P92" i="31"/>
  <c r="M112" i="31"/>
  <c r="M128" i="31"/>
  <c r="O167" i="31"/>
  <c r="R93" i="31"/>
  <c r="M140" i="31"/>
  <c r="O159" i="31"/>
  <c r="M297" i="31"/>
  <c r="G132" i="31"/>
  <c r="I132" i="31" s="1"/>
  <c r="T10" i="21" s="1"/>
  <c r="R100" i="31"/>
  <c r="H178" i="31"/>
  <c r="I178" i="31" s="1"/>
  <c r="U24" i="21" s="1"/>
  <c r="G131" i="31"/>
  <c r="N110" i="31"/>
  <c r="M94" i="31"/>
  <c r="H182" i="31"/>
  <c r="P159" i="31"/>
  <c r="Q173" i="31"/>
  <c r="M146" i="31"/>
  <c r="O137" i="31"/>
  <c r="P164" i="31"/>
  <c r="O294" i="31"/>
  <c r="H170" i="31"/>
  <c r="I170" i="31" s="1"/>
  <c r="U16" i="21" s="1"/>
  <c r="O173" i="31"/>
  <c r="O290" i="31"/>
  <c r="M98" i="31"/>
  <c r="H173" i="31"/>
  <c r="I173" i="31" s="1"/>
  <c r="U19" i="21" s="1"/>
  <c r="O168" i="31"/>
  <c r="H165" i="31"/>
  <c r="I165" i="31" s="1"/>
  <c r="U11" i="21" s="1"/>
  <c r="O165" i="31"/>
  <c r="P99" i="31"/>
  <c r="H161" i="31"/>
  <c r="O174" i="31"/>
  <c r="M295" i="31"/>
  <c r="G142" i="31"/>
  <c r="I142" i="31" s="1"/>
  <c r="T20" i="21" s="1"/>
  <c r="N99" i="31"/>
  <c r="M97" i="31"/>
  <c r="H160" i="31"/>
  <c r="I160" i="31" s="1"/>
  <c r="U6" i="21" s="1"/>
  <c r="M300" i="31"/>
  <c r="G144" i="31"/>
  <c r="I144" i="31" s="1"/>
  <c r="T22" i="21" s="1"/>
  <c r="Q163" i="31"/>
  <c r="M147" i="31"/>
  <c r="P171" i="31"/>
  <c r="Q165" i="31"/>
  <c r="O139" i="31"/>
  <c r="P173" i="31"/>
  <c r="P112" i="31"/>
  <c r="O300" i="31"/>
  <c r="H177" i="31"/>
  <c r="I177" i="31" s="1"/>
  <c r="U23" i="21" s="1"/>
  <c r="O172" i="31"/>
  <c r="O299" i="31"/>
  <c r="M111" i="31"/>
  <c r="H175" i="31"/>
  <c r="I175" i="31" s="1"/>
  <c r="U21" i="21" s="1"/>
  <c r="O178" i="31"/>
  <c r="M110" i="31"/>
  <c r="H164" i="31"/>
  <c r="I164" i="31" s="1"/>
  <c r="U10" i="21" s="1"/>
  <c r="O164" i="31"/>
  <c r="G127" i="31"/>
  <c r="N100" i="31"/>
  <c r="M96" i="31"/>
  <c r="H172" i="31"/>
  <c r="I172" i="31" s="1"/>
  <c r="U18" i="21" s="1"/>
  <c r="O179" i="31"/>
  <c r="M293" i="31"/>
  <c r="G143" i="31"/>
  <c r="Q171" i="31"/>
  <c r="M139" i="31"/>
  <c r="M292" i="31"/>
  <c r="G136" i="31"/>
  <c r="I136" i="31" s="1"/>
  <c r="T14" i="21" s="1"/>
  <c r="Q162" i="31"/>
  <c r="O145" i="31"/>
  <c r="P163" i="31"/>
  <c r="Q172" i="31"/>
  <c r="H169" i="31"/>
  <c r="P165" i="31"/>
  <c r="Q164" i="31"/>
  <c r="H167" i="31"/>
  <c r="I167" i="31" s="1"/>
  <c r="U13" i="21" s="1"/>
  <c r="Q175" i="31"/>
  <c r="O134" i="31"/>
  <c r="O171" i="31"/>
  <c r="O128" i="31"/>
  <c r="O169" i="31"/>
  <c r="G129" i="31"/>
  <c r="I129" i="31" s="1"/>
  <c r="T7" i="21" s="1"/>
  <c r="N92" i="31"/>
  <c r="R98" i="31"/>
  <c r="M95" i="31"/>
  <c r="H174" i="31"/>
  <c r="I174" i="31" s="1"/>
  <c r="U20" i="21" s="1"/>
  <c r="G138" i="31"/>
  <c r="Q180" i="31"/>
  <c r="M138" i="31"/>
  <c r="O142" i="31"/>
  <c r="P170" i="31"/>
  <c r="Q179" i="31"/>
  <c r="O131" i="31"/>
  <c r="P162" i="31"/>
  <c r="Q177" i="31"/>
  <c r="O132" i="31"/>
  <c r="P176" i="31"/>
  <c r="Q176" i="31"/>
  <c r="O135" i="31"/>
  <c r="P93" i="31"/>
  <c r="O141" i="31"/>
  <c r="O162" i="31"/>
  <c r="P113" i="31"/>
  <c r="N95" i="31"/>
  <c r="M93" i="31"/>
  <c r="H163" i="31"/>
  <c r="I163" i="31" s="1"/>
  <c r="U9" i="21" s="1"/>
  <c r="O180" i="31"/>
  <c r="G133" i="31"/>
  <c r="I133" i="31" s="1"/>
  <c r="T11" i="21" s="1"/>
  <c r="R112" i="31"/>
  <c r="M142" i="31"/>
  <c r="M298" i="31"/>
  <c r="G128" i="31"/>
  <c r="Q170" i="31"/>
  <c r="O140" i="31"/>
  <c r="G147" i="31"/>
  <c r="N112" i="31"/>
  <c r="Q169" i="31"/>
  <c r="O133" i="31"/>
  <c r="P177" i="31"/>
  <c r="Q168" i="31"/>
  <c r="M133" i="31"/>
  <c r="P179" i="31"/>
  <c r="Q167" i="31"/>
  <c r="O138" i="31"/>
  <c r="P96" i="31"/>
  <c r="R99" i="31"/>
  <c r="H171" i="31"/>
  <c r="I171" i="31" s="1"/>
  <c r="U17" i="21" s="1"/>
  <c r="O161" i="31"/>
  <c r="P100" i="31"/>
  <c r="R94" i="31"/>
  <c r="M134" i="31"/>
  <c r="M296" i="31"/>
  <c r="G150" i="31"/>
  <c r="N94" i="31"/>
  <c r="M130" i="31"/>
  <c r="O127" i="31"/>
  <c r="G145" i="31"/>
  <c r="I145" i="31" s="1"/>
  <c r="T23" i="21" s="1"/>
  <c r="R113" i="31"/>
  <c r="M148" i="31"/>
  <c r="P166" i="31"/>
  <c r="P98" i="31"/>
  <c r="O147" i="31"/>
  <c r="O160" i="31"/>
  <c r="H166" i="31"/>
  <c r="O175" i="31"/>
  <c r="G135" i="31"/>
  <c r="N96" i="31"/>
  <c r="R96" i="31"/>
  <c r="M132" i="31"/>
  <c r="M288" i="31"/>
  <c r="G130" i="31"/>
  <c r="I130" i="31" s="1"/>
  <c r="T8" i="21" s="1"/>
  <c r="M291" i="31"/>
  <c r="R97" i="31"/>
  <c r="O144" i="31"/>
  <c r="O163" i="31"/>
  <c r="H179" i="31"/>
  <c r="M290" i="31"/>
  <c r="G141" i="31"/>
  <c r="I141" i="31" s="1"/>
  <c r="T19" i="21" s="1"/>
  <c r="N113" i="31"/>
  <c r="M175" i="31"/>
  <c r="O96" i="31"/>
  <c r="R137" i="31"/>
  <c r="N288" i="25"/>
  <c r="AB285" i="25"/>
  <c r="X290" i="25"/>
  <c r="P132" i="31"/>
  <c r="R160" i="31"/>
  <c r="M288" i="25"/>
  <c r="Q296" i="25"/>
  <c r="P286" i="25"/>
  <c r="P128" i="31"/>
  <c r="R174" i="31"/>
  <c r="G93" i="31"/>
  <c r="I93" i="31" s="1"/>
  <c r="S6" i="21" s="1"/>
  <c r="U290" i="25"/>
  <c r="M200" i="25"/>
  <c r="O289" i="31"/>
  <c r="Q95" i="31"/>
  <c r="U295" i="25"/>
  <c r="M292" i="25"/>
  <c r="Q289" i="25"/>
  <c r="P292" i="25"/>
  <c r="P136" i="31"/>
  <c r="R179" i="31"/>
  <c r="R133" i="31"/>
  <c r="R296" i="25"/>
  <c r="AB297" i="25"/>
  <c r="X296" i="25"/>
  <c r="Q93" i="31"/>
  <c r="R293" i="31"/>
  <c r="T290" i="25"/>
  <c r="M168" i="31"/>
  <c r="O113" i="31"/>
  <c r="R136" i="31"/>
  <c r="M294" i="25"/>
  <c r="Q286" i="25"/>
  <c r="Q96" i="31"/>
  <c r="R128" i="31"/>
  <c r="M291" i="25"/>
  <c r="AB289" i="25"/>
  <c r="O194" i="25"/>
  <c r="X170" i="25"/>
  <c r="R161" i="25"/>
  <c r="W170" i="25"/>
  <c r="O172" i="25"/>
  <c r="P137" i="25"/>
  <c r="Y138" i="25"/>
  <c r="M141" i="31"/>
  <c r="G139" i="31"/>
  <c r="Q161" i="31"/>
  <c r="O129" i="31"/>
  <c r="P180" i="31"/>
  <c r="O296" i="31"/>
  <c r="M113" i="31"/>
  <c r="H168" i="31"/>
  <c r="I168" i="31" s="1"/>
  <c r="U14" i="21" s="1"/>
  <c r="G134" i="31"/>
  <c r="I134" i="31" s="1"/>
  <c r="T12" i="21" s="1"/>
  <c r="P148" i="31"/>
  <c r="R171" i="31"/>
  <c r="R129" i="31"/>
  <c r="M287" i="25"/>
  <c r="Q297" i="25"/>
  <c r="M193" i="25"/>
  <c r="O297" i="31"/>
  <c r="R167" i="31"/>
  <c r="G97" i="31"/>
  <c r="R295" i="31"/>
  <c r="U287" i="25"/>
  <c r="T296" i="25"/>
  <c r="Q99" i="31"/>
  <c r="R175" i="31"/>
  <c r="S21" i="21"/>
  <c r="Y286" i="25"/>
  <c r="P293" i="25"/>
  <c r="M198" i="25"/>
  <c r="M169" i="31"/>
  <c r="T291" i="25"/>
  <c r="P289" i="25"/>
  <c r="Q166" i="31"/>
  <c r="P147" i="31"/>
  <c r="R165" i="31"/>
  <c r="G114" i="31"/>
  <c r="I114" i="31" s="1"/>
  <c r="AD114" i="31" s="1"/>
  <c r="Z27" i="21" s="1"/>
  <c r="R145" i="31"/>
  <c r="N289" i="25"/>
  <c r="R291" i="25"/>
  <c r="X285" i="25"/>
  <c r="M176" i="31"/>
  <c r="N175" i="31"/>
  <c r="U286" i="25"/>
  <c r="T287" i="25"/>
  <c r="M164" i="31"/>
  <c r="O95" i="31"/>
  <c r="R300" i="31"/>
  <c r="R147" i="31"/>
  <c r="N295" i="25"/>
  <c r="Q295" i="25"/>
  <c r="O292" i="31"/>
  <c r="R142" i="31"/>
  <c r="P295" i="25"/>
  <c r="N193" i="25"/>
  <c r="P174" i="25"/>
  <c r="N167" i="25"/>
  <c r="U164" i="25"/>
  <c r="M162" i="25"/>
  <c r="AB139" i="25"/>
  <c r="M144" i="31"/>
  <c r="G140" i="31"/>
  <c r="I140" i="31" s="1"/>
  <c r="T18" i="21" s="1"/>
  <c r="M294" i="31"/>
  <c r="R111" i="31"/>
  <c r="O130" i="31"/>
  <c r="P160" i="31"/>
  <c r="Q159" i="31"/>
  <c r="M99" i="31"/>
  <c r="H181" i="31"/>
  <c r="O177" i="31"/>
  <c r="P110" i="31"/>
  <c r="P134" i="31"/>
  <c r="R161" i="31"/>
  <c r="S20" i="21"/>
  <c r="U291" i="25"/>
  <c r="M285" i="25"/>
  <c r="Q290" i="25"/>
  <c r="M197" i="25"/>
  <c r="O293" i="31"/>
  <c r="R291" i="31"/>
  <c r="U285" i="25"/>
  <c r="Y291" i="25"/>
  <c r="T297" i="25"/>
  <c r="V289" i="25"/>
  <c r="M167" i="31"/>
  <c r="N168" i="31"/>
  <c r="U292" i="25"/>
  <c r="Y290" i="25"/>
  <c r="T294" i="25"/>
  <c r="V294" i="25"/>
  <c r="R110" i="31"/>
  <c r="Q110" i="31"/>
  <c r="R173" i="31"/>
  <c r="G100" i="31"/>
  <c r="I100" i="31" s="1"/>
  <c r="S13" i="21" s="1"/>
  <c r="R127" i="31"/>
  <c r="N297" i="25"/>
  <c r="M289" i="25"/>
  <c r="P294" i="25"/>
  <c r="N98" i="31"/>
  <c r="M165" i="31"/>
  <c r="O99" i="31"/>
  <c r="N164" i="31"/>
  <c r="R293" i="25"/>
  <c r="AB296" i="25"/>
  <c r="X287" i="25"/>
  <c r="M172" i="31"/>
  <c r="R172" i="31"/>
  <c r="G110" i="31"/>
  <c r="R292" i="31"/>
  <c r="R134" i="31"/>
  <c r="N293" i="25"/>
  <c r="Q292" i="25"/>
  <c r="V288" i="25"/>
  <c r="O291" i="31"/>
  <c r="O100" i="31"/>
  <c r="R140" i="31"/>
  <c r="N285" i="25"/>
  <c r="M293" i="25"/>
  <c r="N204" i="25"/>
  <c r="P164" i="25"/>
  <c r="N165" i="25"/>
  <c r="U174" i="25"/>
  <c r="M175" i="25"/>
  <c r="AB143" i="25"/>
  <c r="Q132" i="25"/>
  <c r="M131" i="31"/>
  <c r="P168" i="31"/>
  <c r="M137" i="31"/>
  <c r="P172" i="31"/>
  <c r="N111" i="31"/>
  <c r="Q160" i="31"/>
  <c r="O136" i="31"/>
  <c r="O176" i="31"/>
  <c r="P137" i="31"/>
  <c r="R168" i="31"/>
  <c r="S18" i="21"/>
  <c r="T292" i="25"/>
  <c r="P296" i="25"/>
  <c r="M178" i="31"/>
  <c r="Q97" i="31"/>
  <c r="N180" i="31"/>
  <c r="Y292" i="25"/>
  <c r="V286" i="25"/>
  <c r="M203" i="25"/>
  <c r="M177" i="31"/>
  <c r="N176" i="31"/>
  <c r="R286" i="25"/>
  <c r="Y288" i="25"/>
  <c r="T293" i="25"/>
  <c r="M174" i="31"/>
  <c r="N166" i="31"/>
  <c r="R297" i="25"/>
  <c r="T289" i="25"/>
  <c r="V297" i="25"/>
  <c r="Q113" i="31"/>
  <c r="G94" i="31"/>
  <c r="I94" i="31" s="1"/>
  <c r="S7" i="21" s="1"/>
  <c r="R299" i="31"/>
  <c r="N291" i="25"/>
  <c r="M286" i="25"/>
  <c r="M173" i="31"/>
  <c r="N178" i="31"/>
  <c r="R92" i="31"/>
  <c r="P130" i="31"/>
  <c r="R177" i="31"/>
  <c r="G98" i="31"/>
  <c r="I98" i="31" s="1"/>
  <c r="S11" i="21" s="1"/>
  <c r="R290" i="31"/>
  <c r="U289" i="25"/>
  <c r="Y293" i="25"/>
  <c r="T295" i="25"/>
  <c r="V285" i="25"/>
  <c r="M160" i="31"/>
  <c r="Y287" i="25"/>
  <c r="P290" i="25"/>
  <c r="N203" i="25"/>
  <c r="P160" i="25"/>
  <c r="Y174" i="25"/>
  <c r="U171" i="25"/>
  <c r="M173" i="25"/>
  <c r="AB133" i="25"/>
  <c r="Q144" i="25"/>
  <c r="N93" i="31"/>
  <c r="M129" i="31"/>
  <c r="P175" i="31"/>
  <c r="M145" i="31"/>
  <c r="G146" i="31"/>
  <c r="O146" i="31"/>
  <c r="P174" i="31"/>
  <c r="P111" i="31"/>
  <c r="Q112" i="31"/>
  <c r="G96" i="31"/>
  <c r="I96" i="31" s="1"/>
  <c r="S9" i="21" s="1"/>
  <c r="U293" i="25"/>
  <c r="T288" i="25"/>
  <c r="V296" i="25"/>
  <c r="M163" i="31"/>
  <c r="N162" i="31"/>
  <c r="R292" i="25"/>
  <c r="AB290" i="25"/>
  <c r="X288" i="25"/>
  <c r="M208" i="25"/>
  <c r="M170" i="31"/>
  <c r="O111" i="31"/>
  <c r="N169" i="31"/>
  <c r="AB295" i="25"/>
  <c r="X297" i="25"/>
  <c r="V291" i="25"/>
  <c r="P127" i="31"/>
  <c r="O94" i="31"/>
  <c r="N173" i="31"/>
  <c r="R290" i="25"/>
  <c r="X294" i="25"/>
  <c r="V287" i="25"/>
  <c r="M202" i="25"/>
  <c r="O295" i="31"/>
  <c r="M161" i="31"/>
  <c r="Q92" i="31"/>
  <c r="R296" i="31"/>
  <c r="U296" i="25"/>
  <c r="Y297" i="25"/>
  <c r="P285" i="25"/>
  <c r="M194" i="25"/>
  <c r="Q174" i="31"/>
  <c r="P138" i="31"/>
  <c r="R178" i="31"/>
  <c r="R144" i="31"/>
  <c r="R287" i="25"/>
  <c r="P140" i="31"/>
  <c r="R170" i="31"/>
  <c r="G99" i="31"/>
  <c r="U297" i="25"/>
  <c r="Y289" i="25"/>
  <c r="M179" i="31"/>
  <c r="R164" i="31"/>
  <c r="G112" i="31"/>
  <c r="I112" i="31" s="1"/>
  <c r="S25" i="21" s="1"/>
  <c r="R298" i="31"/>
  <c r="M136" i="31"/>
  <c r="G137" i="31"/>
  <c r="I137" i="31" s="1"/>
  <c r="T15" i="21" s="1"/>
  <c r="N97" i="31"/>
  <c r="O148" i="31"/>
  <c r="P169" i="31"/>
  <c r="R288" i="31"/>
  <c r="N170" i="31"/>
  <c r="T286" i="25"/>
  <c r="M162" i="31"/>
  <c r="O110" i="31"/>
  <c r="N174" i="31"/>
  <c r="N290" i="25"/>
  <c r="R288" i="25"/>
  <c r="X286" i="25"/>
  <c r="M206" i="25"/>
  <c r="M159" i="31"/>
  <c r="O98" i="31"/>
  <c r="N161" i="31"/>
  <c r="N296" i="25"/>
  <c r="R294" i="25"/>
  <c r="P139" i="31"/>
  <c r="G111" i="31"/>
  <c r="I111" i="31" s="1"/>
  <c r="S24" i="21" s="1"/>
  <c r="R141" i="31"/>
  <c r="AB286" i="25"/>
  <c r="X292" i="25"/>
  <c r="M192" i="25"/>
  <c r="M166" i="31"/>
  <c r="O112" i="31"/>
  <c r="N160" i="31"/>
  <c r="Y296" i="25"/>
  <c r="V295" i="25"/>
  <c r="M207" i="25"/>
  <c r="R95" i="31"/>
  <c r="P145" i="31"/>
  <c r="R162" i="31"/>
  <c r="G115" i="31"/>
  <c r="R148" i="31"/>
  <c r="N294" i="25"/>
  <c r="M295" i="25"/>
  <c r="P291" i="25"/>
  <c r="M210" i="25"/>
  <c r="N167" i="31"/>
  <c r="R285" i="25"/>
  <c r="P144" i="31"/>
  <c r="R176" i="31"/>
  <c r="R297" i="31"/>
  <c r="Y295" i="25"/>
  <c r="V158" i="25"/>
  <c r="Y162" i="25"/>
  <c r="Q163" i="25"/>
  <c r="T132" i="25"/>
  <c r="X124" i="25"/>
  <c r="M133" i="25"/>
  <c r="H176" i="31"/>
  <c r="I176" i="31" s="1"/>
  <c r="U22" i="21" s="1"/>
  <c r="P97" i="31"/>
  <c r="M135" i="31"/>
  <c r="M299" i="31"/>
  <c r="P161" i="31"/>
  <c r="Q100" i="31"/>
  <c r="N177" i="31"/>
  <c r="V292" i="25"/>
  <c r="P143" i="31"/>
  <c r="R131" i="31"/>
  <c r="M290" i="25"/>
  <c r="Q294" i="25"/>
  <c r="P135" i="31"/>
  <c r="R143" i="31"/>
  <c r="M296" i="25"/>
  <c r="X293" i="25"/>
  <c r="Q178" i="31"/>
  <c r="P131" i="31"/>
  <c r="R166" i="31"/>
  <c r="S22" i="21"/>
  <c r="R138" i="31"/>
  <c r="N286" i="25"/>
  <c r="Q287" i="25"/>
  <c r="X289" i="25"/>
  <c r="M190" i="25"/>
  <c r="M180" i="31"/>
  <c r="O97" i="31"/>
  <c r="N165" i="31"/>
  <c r="U288" i="25"/>
  <c r="AB292" i="25"/>
  <c r="T285" i="25"/>
  <c r="M196" i="25"/>
  <c r="P133" i="31"/>
  <c r="R180" i="31"/>
  <c r="G92" i="31"/>
  <c r="R289" i="31"/>
  <c r="R139" i="31"/>
  <c r="M297" i="25"/>
  <c r="Q291" i="25"/>
  <c r="M199" i="25"/>
  <c r="Q94" i="31"/>
  <c r="N163" i="31"/>
  <c r="R289" i="25"/>
  <c r="AB294" i="25"/>
  <c r="X291" i="25"/>
  <c r="P142" i="31"/>
  <c r="R169" i="31"/>
  <c r="N159" i="31"/>
  <c r="M92" i="31"/>
  <c r="H159" i="31"/>
  <c r="I159" i="31" s="1"/>
  <c r="U5" i="21" s="1"/>
  <c r="O166" i="31"/>
  <c r="P94" i="31"/>
  <c r="O298" i="31"/>
  <c r="M143" i="31"/>
  <c r="M289" i="31"/>
  <c r="G149" i="31"/>
  <c r="M171" i="31"/>
  <c r="O92" i="31"/>
  <c r="R146" i="31"/>
  <c r="AB287" i="25"/>
  <c r="P129" i="31"/>
  <c r="R163" i="31"/>
  <c r="R132" i="31"/>
  <c r="N292" i="25"/>
  <c r="P288" i="25"/>
  <c r="P141" i="31"/>
  <c r="R135" i="31"/>
  <c r="Q293" i="25"/>
  <c r="P297" i="25"/>
  <c r="M195" i="25"/>
  <c r="Q111" i="31"/>
  <c r="R159" i="31"/>
  <c r="S17" i="21"/>
  <c r="R294" i="31"/>
  <c r="R130" i="31"/>
  <c r="Q285" i="25"/>
  <c r="P146" i="31"/>
  <c r="N172" i="31"/>
  <c r="AB288" i="25"/>
  <c r="Q98" i="31"/>
  <c r="G95" i="31"/>
  <c r="I95" i="31" s="1"/>
  <c r="S8" i="21" s="1"/>
  <c r="N287" i="25"/>
  <c r="Y294" i="25"/>
  <c r="Q288" i="25"/>
  <c r="V293" i="25"/>
  <c r="M189" i="25"/>
  <c r="O288" i="31"/>
  <c r="O93" i="31"/>
  <c r="N171" i="31"/>
  <c r="AB293" i="25"/>
  <c r="P287" i="25"/>
  <c r="N179" i="31"/>
  <c r="Q108" i="25"/>
  <c r="R90" i="25"/>
  <c r="O141" i="25"/>
  <c r="N134" i="25"/>
  <c r="W133" i="25"/>
  <c r="Q129" i="25"/>
  <c r="AB141" i="25"/>
  <c r="M160" i="25"/>
  <c r="U159" i="25"/>
  <c r="N173" i="25"/>
  <c r="P161" i="25"/>
  <c r="Y96" i="25"/>
  <c r="R93" i="25"/>
  <c r="N93" i="25"/>
  <c r="S145" i="25"/>
  <c r="W131" i="25"/>
  <c r="Q125" i="25"/>
  <c r="X143" i="25"/>
  <c r="M158" i="25"/>
  <c r="U157" i="25"/>
  <c r="N170" i="25"/>
  <c r="V176" i="25"/>
  <c r="Y106" i="25"/>
  <c r="R96" i="25"/>
  <c r="O135" i="25"/>
  <c r="N130" i="25"/>
  <c r="R140" i="25"/>
  <c r="Q141" i="25"/>
  <c r="AB136" i="25"/>
  <c r="M176" i="25"/>
  <c r="U175" i="25"/>
  <c r="N171" i="25"/>
  <c r="P162" i="25"/>
  <c r="N205" i="25"/>
  <c r="Q102" i="25"/>
  <c r="W89" i="25"/>
  <c r="V140" i="25"/>
  <c r="Z131" i="25"/>
  <c r="R144" i="25"/>
  <c r="Y144" i="25"/>
  <c r="P126" i="25"/>
  <c r="M156" i="25"/>
  <c r="U177" i="25"/>
  <c r="N158" i="25"/>
  <c r="P170" i="25"/>
  <c r="N210" i="25"/>
  <c r="Y99" i="25"/>
  <c r="W97" i="25"/>
  <c r="V128" i="25"/>
  <c r="N135" i="25"/>
  <c r="W132" i="25"/>
  <c r="Q143" i="25"/>
  <c r="AB130" i="25"/>
  <c r="T131" i="25"/>
  <c r="Q172" i="25"/>
  <c r="Y156" i="25"/>
  <c r="V157" i="25"/>
  <c r="M205" i="25"/>
  <c r="Y102" i="25"/>
  <c r="R94" i="25"/>
  <c r="O137" i="25"/>
  <c r="S138" i="25"/>
  <c r="U126" i="25"/>
  <c r="M139" i="25"/>
  <c r="X139" i="25"/>
  <c r="T133" i="25"/>
  <c r="O168" i="25"/>
  <c r="Y161" i="25"/>
  <c r="R173" i="25"/>
  <c r="M191" i="25"/>
  <c r="V99" i="25"/>
  <c r="O107" i="25"/>
  <c r="N92" i="25"/>
  <c r="S128" i="25"/>
  <c r="U132" i="25"/>
  <c r="R141" i="25"/>
  <c r="X126" i="25"/>
  <c r="P135" i="25"/>
  <c r="O176" i="25"/>
  <c r="W175" i="25"/>
  <c r="V162" i="25"/>
  <c r="X176" i="25"/>
  <c r="M201" i="25"/>
  <c r="V102" i="25"/>
  <c r="O92" i="25"/>
  <c r="N100" i="25"/>
  <c r="S136" i="25"/>
  <c r="U140" i="25"/>
  <c r="M137" i="25"/>
  <c r="T136" i="25"/>
  <c r="V170" i="25"/>
  <c r="R295" i="25"/>
  <c r="Q96" i="25"/>
  <c r="W103" i="25"/>
  <c r="V138" i="25"/>
  <c r="N137" i="25"/>
  <c r="W144" i="25"/>
  <c r="Q140" i="25"/>
  <c r="AB145" i="25"/>
  <c r="M170" i="25"/>
  <c r="U161" i="25"/>
  <c r="N175" i="25"/>
  <c r="P172" i="25"/>
  <c r="N189" i="25"/>
  <c r="Y98" i="25"/>
  <c r="R103" i="25"/>
  <c r="O139" i="25"/>
  <c r="N132" i="25"/>
  <c r="W141" i="25"/>
  <c r="Q137" i="25"/>
  <c r="AB132" i="25"/>
  <c r="M168" i="25"/>
  <c r="U167" i="25"/>
  <c r="N163" i="25"/>
  <c r="P169" i="25"/>
  <c r="Q94" i="25"/>
  <c r="R106" i="25"/>
  <c r="O124" i="25"/>
  <c r="Z135" i="25"/>
  <c r="R136" i="25"/>
  <c r="Y136" i="25"/>
  <c r="P134" i="25"/>
  <c r="O169" i="25"/>
  <c r="U162" i="25"/>
  <c r="N168" i="25"/>
  <c r="P157" i="25"/>
  <c r="N207" i="25"/>
  <c r="Q97" i="25"/>
  <c r="W99" i="25"/>
  <c r="V142" i="25"/>
  <c r="U137" i="25"/>
  <c r="R145" i="25"/>
  <c r="Y139" i="25"/>
  <c r="P131" i="25"/>
  <c r="O163" i="25"/>
  <c r="U170" i="25"/>
  <c r="N176" i="25"/>
  <c r="P165" i="25"/>
  <c r="N192" i="25"/>
  <c r="Q95" i="25"/>
  <c r="W107" i="25"/>
  <c r="V145" i="25"/>
  <c r="Z132" i="25"/>
  <c r="W142" i="25"/>
  <c r="Q131" i="25"/>
  <c r="AB142" i="25"/>
  <c r="M163" i="25"/>
  <c r="Q174" i="25"/>
  <c r="Y176" i="25"/>
  <c r="V175" i="25"/>
  <c r="Y105" i="25"/>
  <c r="R97" i="25"/>
  <c r="O145" i="25"/>
  <c r="N138" i="25"/>
  <c r="U144" i="25"/>
  <c r="M135" i="25"/>
  <c r="X141" i="25"/>
  <c r="T143" i="25"/>
  <c r="Q162" i="25"/>
  <c r="Y164" i="25"/>
  <c r="V165" i="25"/>
  <c r="V94" i="25"/>
  <c r="R92" i="25"/>
  <c r="O130" i="25"/>
  <c r="S124" i="25"/>
  <c r="U134" i="25"/>
  <c r="M125" i="25"/>
  <c r="X144" i="25"/>
  <c r="T141" i="25"/>
  <c r="Q170" i="25"/>
  <c r="Y169" i="25"/>
  <c r="V173" i="25"/>
  <c r="Y103" i="25"/>
  <c r="R99" i="25"/>
  <c r="O138" i="25"/>
  <c r="S132" i="25"/>
  <c r="U142" i="25"/>
  <c r="M131" i="25"/>
  <c r="O174" i="25"/>
  <c r="V160" i="25"/>
  <c r="V290" i="25"/>
  <c r="Q106" i="25"/>
  <c r="W98" i="25"/>
  <c r="V130" i="25"/>
  <c r="Z142" i="25"/>
  <c r="R134" i="25"/>
  <c r="Y133" i="25"/>
  <c r="P136" i="25"/>
  <c r="O177" i="25"/>
  <c r="W163" i="25"/>
  <c r="R174" i="25"/>
  <c r="P176" i="25"/>
  <c r="N191" i="25"/>
  <c r="Q100" i="25"/>
  <c r="R98" i="25"/>
  <c r="O126" i="25"/>
  <c r="N142" i="25"/>
  <c r="R132" i="25"/>
  <c r="Q145" i="25"/>
  <c r="AB128" i="25"/>
  <c r="O161" i="25"/>
  <c r="U169" i="25"/>
  <c r="N160" i="25"/>
  <c r="P177" i="25"/>
  <c r="N197" i="25"/>
  <c r="Q89" i="25"/>
  <c r="W104" i="25"/>
  <c r="O134" i="25"/>
  <c r="Z138" i="25"/>
  <c r="R139" i="25"/>
  <c r="Y131" i="25"/>
  <c r="P138" i="25"/>
  <c r="O157" i="25"/>
  <c r="W156" i="25"/>
  <c r="R166" i="25"/>
  <c r="P167" i="25"/>
  <c r="N194" i="25"/>
  <c r="V96" i="25"/>
  <c r="Q107" i="25"/>
  <c r="N104" i="25"/>
  <c r="S127" i="25"/>
  <c r="U141" i="25"/>
  <c r="M140" i="25"/>
  <c r="Y142" i="25"/>
  <c r="P141" i="25"/>
  <c r="O165" i="25"/>
  <c r="W164" i="25"/>
  <c r="R167" i="25"/>
  <c r="P175" i="25"/>
  <c r="N202" i="25"/>
  <c r="Q105" i="25"/>
  <c r="N89" i="25"/>
  <c r="V127" i="25"/>
  <c r="Z128" i="25"/>
  <c r="R124" i="25"/>
  <c r="Q134" i="25"/>
  <c r="AB129" i="25"/>
  <c r="M172" i="25"/>
  <c r="U156" i="25"/>
  <c r="N172" i="25"/>
  <c r="P163" i="25"/>
  <c r="N190" i="25"/>
  <c r="Y107" i="25"/>
  <c r="W94" i="25"/>
  <c r="O128" i="25"/>
  <c r="N133" i="25"/>
  <c r="W135" i="25"/>
  <c r="Q128" i="25"/>
  <c r="AB140" i="25"/>
  <c r="T139" i="25"/>
  <c r="Q177" i="25"/>
  <c r="Y158" i="25"/>
  <c r="V163" i="25"/>
  <c r="Y95" i="25"/>
  <c r="R102" i="25"/>
  <c r="O125" i="25"/>
  <c r="N131" i="25"/>
  <c r="U130" i="25"/>
  <c r="M143" i="25"/>
  <c r="X142" i="25"/>
  <c r="T128" i="25"/>
  <c r="Q157" i="25"/>
  <c r="Y172" i="25"/>
  <c r="V171" i="25"/>
  <c r="Y101" i="25"/>
  <c r="R100" i="25"/>
  <c r="O133" i="25"/>
  <c r="N139" i="25"/>
  <c r="U138" i="25"/>
  <c r="Y125" i="25"/>
  <c r="Q159" i="25"/>
  <c r="X161" i="25"/>
  <c r="M209" i="25"/>
  <c r="U294" i="25"/>
  <c r="V110" i="25"/>
  <c r="O94" i="25"/>
  <c r="W93" i="25"/>
  <c r="V129" i="25"/>
  <c r="Z137" i="25"/>
  <c r="R138" i="25"/>
  <c r="Y135" i="25"/>
  <c r="P145" i="25"/>
  <c r="O162" i="25"/>
  <c r="W173" i="25"/>
  <c r="R169" i="25"/>
  <c r="X169" i="25"/>
  <c r="N201" i="25"/>
  <c r="Q104" i="25"/>
  <c r="W96" i="25"/>
  <c r="V124" i="25"/>
  <c r="Z127" i="25"/>
  <c r="R128" i="25"/>
  <c r="Y128" i="25"/>
  <c r="P130" i="25"/>
  <c r="O170" i="25"/>
  <c r="W171" i="25"/>
  <c r="R158" i="25"/>
  <c r="P159" i="25"/>
  <c r="N199" i="25"/>
  <c r="V95" i="25"/>
  <c r="Q99" i="25"/>
  <c r="W91" i="25"/>
  <c r="V132" i="25"/>
  <c r="U129" i="25"/>
  <c r="M132" i="25"/>
  <c r="Y134" i="25"/>
  <c r="P133" i="25"/>
  <c r="O167" i="25"/>
  <c r="W166" i="25"/>
  <c r="R162" i="25"/>
  <c r="X171" i="25"/>
  <c r="O204" i="25"/>
  <c r="V106" i="25"/>
  <c r="O96" i="25"/>
  <c r="N91" i="25"/>
  <c r="S137" i="25"/>
  <c r="U128" i="25"/>
  <c r="M142" i="25"/>
  <c r="X138" i="25"/>
  <c r="T140" i="25"/>
  <c r="O175" i="25"/>
  <c r="W174" i="25"/>
  <c r="R170" i="25"/>
  <c r="X156" i="25"/>
  <c r="O195" i="25"/>
  <c r="V103" i="25"/>
  <c r="O104" i="25"/>
  <c r="N99" i="25"/>
  <c r="S131" i="25"/>
  <c r="Z139" i="25"/>
  <c r="R129" i="25"/>
  <c r="Y129" i="25"/>
  <c r="P128" i="25"/>
  <c r="M161" i="25"/>
  <c r="U160" i="25"/>
  <c r="N166" i="25"/>
  <c r="P173" i="25"/>
  <c r="N200" i="25"/>
  <c r="Q103" i="25"/>
  <c r="W105" i="25"/>
  <c r="V136" i="25"/>
  <c r="N143" i="25"/>
  <c r="W140" i="25"/>
  <c r="Q139" i="25"/>
  <c r="AB127" i="25"/>
  <c r="M157" i="25"/>
  <c r="U158" i="25"/>
  <c r="N177" i="25"/>
  <c r="P171" i="25"/>
  <c r="N198" i="25"/>
  <c r="Y110" i="25"/>
  <c r="R105" i="25"/>
  <c r="O136" i="25"/>
  <c r="N141" i="25"/>
  <c r="W130" i="25"/>
  <c r="Q136" i="25"/>
  <c r="AB125" i="25"/>
  <c r="M165" i="25"/>
  <c r="U163" i="25"/>
  <c r="Y166" i="25"/>
  <c r="P168" i="25"/>
  <c r="N195" i="25"/>
  <c r="Q93" i="25"/>
  <c r="R110" i="25"/>
  <c r="O144" i="25"/>
  <c r="N126" i="25"/>
  <c r="W138" i="25"/>
  <c r="Y145" i="25"/>
  <c r="Q165" i="25"/>
  <c r="X159" i="25"/>
  <c r="X295" i="25"/>
  <c r="I285" i="25"/>
  <c r="F5" i="34" s="1"/>
  <c r="I293" i="25"/>
  <c r="I289" i="25"/>
  <c r="AC143" i="31" l="1"/>
  <c r="AD143" i="31" s="1"/>
  <c r="AA21" i="21" s="1"/>
  <c r="I295" i="31"/>
  <c r="Y12" i="21" s="1"/>
  <c r="AD103" i="31"/>
  <c r="AD106" i="31"/>
  <c r="Z19" i="21" s="1"/>
  <c r="AD107" i="31"/>
  <c r="AD109" i="31"/>
  <c r="AD102" i="31"/>
  <c r="Z15" i="21" s="1"/>
  <c r="AD104" i="31"/>
  <c r="Z17" i="21" s="1"/>
  <c r="AD105" i="31"/>
  <c r="Z18" i="21" s="1"/>
  <c r="AD108" i="31"/>
  <c r="Z21" i="21" s="1"/>
  <c r="AD101" i="31"/>
  <c r="I147" i="31"/>
  <c r="T25" i="21" s="1"/>
  <c r="AF19" i="21"/>
  <c r="I142" i="25"/>
  <c r="D23" i="21" s="1"/>
  <c r="I168" i="25"/>
  <c r="E17" i="21" s="1"/>
  <c r="AF15" i="21"/>
  <c r="AF14" i="21"/>
  <c r="P17" i="21"/>
  <c r="AF18" i="21"/>
  <c r="AC136" i="31"/>
  <c r="AD136" i="31" s="1"/>
  <c r="AA14" i="21" s="1"/>
  <c r="AC172" i="25"/>
  <c r="AD172" i="25" s="1"/>
  <c r="L21" i="21" s="1"/>
  <c r="I136" i="25"/>
  <c r="D17" i="21" s="1"/>
  <c r="I131" i="25"/>
  <c r="D12" i="21" s="1"/>
  <c r="I139" i="25"/>
  <c r="D20" i="21" s="1"/>
  <c r="I107" i="25"/>
  <c r="C23" i="21" s="1"/>
  <c r="S14" i="21"/>
  <c r="I138" i="31"/>
  <c r="T16" i="21" s="1"/>
  <c r="I90" i="25"/>
  <c r="C6" i="21" s="1"/>
  <c r="I161" i="25"/>
  <c r="E10" i="21" s="1"/>
  <c r="I129" i="25"/>
  <c r="D10" i="21" s="1"/>
  <c r="I97" i="31"/>
  <c r="S10" i="21" s="1"/>
  <c r="I157" i="25"/>
  <c r="E6" i="21" s="1"/>
  <c r="I169" i="31"/>
  <c r="U15" i="21" s="1"/>
  <c r="I92" i="31"/>
  <c r="S5" i="21" s="1"/>
  <c r="I98" i="25"/>
  <c r="C14" i="21" s="1"/>
  <c r="I100" i="25"/>
  <c r="C16" i="21" s="1"/>
  <c r="I179" i="31"/>
  <c r="U25" i="21" s="1"/>
  <c r="I99" i="31"/>
  <c r="S12" i="21" s="1"/>
  <c r="I130" i="25"/>
  <c r="D11" i="21" s="1"/>
  <c r="I95" i="25"/>
  <c r="C11" i="21" s="1"/>
  <c r="I102" i="25"/>
  <c r="C18" i="21" s="1"/>
  <c r="I92" i="25"/>
  <c r="C8" i="21" s="1"/>
  <c r="AC299" i="31"/>
  <c r="AD299" i="31" s="1"/>
  <c r="AF25" i="21" s="1"/>
  <c r="AC180" i="31"/>
  <c r="AD180" i="31" s="1"/>
  <c r="AB26" i="21" s="1"/>
  <c r="I103" i="25"/>
  <c r="C19" i="21" s="1"/>
  <c r="I89" i="25"/>
  <c r="T298" i="25"/>
  <c r="R181" i="31"/>
  <c r="AC289" i="31"/>
  <c r="AD289" i="31" s="1"/>
  <c r="AF6" i="21" s="1"/>
  <c r="S16" i="21"/>
  <c r="I161" i="31"/>
  <c r="U7" i="21" s="1"/>
  <c r="I108" i="25"/>
  <c r="C24" i="21" s="1"/>
  <c r="I5" i="21"/>
  <c r="I158" i="25"/>
  <c r="E7" i="21" s="1"/>
  <c r="I291" i="31"/>
  <c r="Y8" i="21" s="1"/>
  <c r="I159" i="25"/>
  <c r="E8" i="21" s="1"/>
  <c r="I164" i="25"/>
  <c r="E13" i="21" s="1"/>
  <c r="AC157" i="25"/>
  <c r="AD157" i="25" s="1"/>
  <c r="L6" i="21" s="1"/>
  <c r="AC161" i="25"/>
  <c r="AD161" i="25" s="1"/>
  <c r="L10" i="21" s="1"/>
  <c r="AC142" i="25"/>
  <c r="AD142" i="25" s="1"/>
  <c r="K23" i="21" s="1"/>
  <c r="O301" i="31"/>
  <c r="AC296" i="25"/>
  <c r="AD296" i="25" s="1"/>
  <c r="J16" i="34" s="1"/>
  <c r="I139" i="31"/>
  <c r="T17" i="21" s="1"/>
  <c r="I166" i="31"/>
  <c r="U12" i="21" s="1"/>
  <c r="AC109" i="25"/>
  <c r="AD109" i="25" s="1"/>
  <c r="J25" i="21" s="1"/>
  <c r="I172" i="25"/>
  <c r="E21" i="21" s="1"/>
  <c r="AC115" i="31"/>
  <c r="I110" i="31"/>
  <c r="S23" i="21" s="1"/>
  <c r="I294" i="31"/>
  <c r="I288" i="31"/>
  <c r="P5" i="34" s="1"/>
  <c r="I126" i="25"/>
  <c r="D7" i="21" s="1"/>
  <c r="S19" i="21"/>
  <c r="I106" i="25"/>
  <c r="C22" i="21" s="1"/>
  <c r="I134" i="25"/>
  <c r="D15" i="21" s="1"/>
  <c r="I289" i="31"/>
  <c r="U178" i="25"/>
  <c r="AC140" i="25"/>
  <c r="AD140" i="25" s="1"/>
  <c r="K21" i="21" s="1"/>
  <c r="W178" i="25"/>
  <c r="Q111" i="25"/>
  <c r="AC125" i="25"/>
  <c r="AD125" i="25" s="1"/>
  <c r="K6" i="21" s="1"/>
  <c r="AC171" i="31"/>
  <c r="AD171" i="31" s="1"/>
  <c r="AB17" i="21" s="1"/>
  <c r="N181" i="31"/>
  <c r="M181" i="31"/>
  <c r="AC159" i="31"/>
  <c r="AD159" i="31" s="1"/>
  <c r="AB5" i="21" s="1"/>
  <c r="P149" i="31"/>
  <c r="AC176" i="25"/>
  <c r="AD176" i="25" s="1"/>
  <c r="L25" i="21" s="1"/>
  <c r="AC160" i="25"/>
  <c r="AD160" i="25" s="1"/>
  <c r="L9" i="21" s="1"/>
  <c r="AC297" i="25"/>
  <c r="AD297" i="25" s="1"/>
  <c r="AC164" i="31"/>
  <c r="AD164" i="31" s="1"/>
  <c r="AB10" i="21" s="1"/>
  <c r="S146" i="25"/>
  <c r="AC168" i="25"/>
  <c r="AD168" i="25" s="1"/>
  <c r="L17" i="21" s="1"/>
  <c r="N211" i="25"/>
  <c r="AC135" i="31"/>
  <c r="AD135" i="31" s="1"/>
  <c r="AA13" i="21" s="1"/>
  <c r="AC133" i="25"/>
  <c r="AD133" i="25" s="1"/>
  <c r="K14" i="21" s="1"/>
  <c r="R298" i="25"/>
  <c r="AC166" i="31"/>
  <c r="AD166" i="31" s="1"/>
  <c r="AB12" i="21" s="1"/>
  <c r="R301" i="31"/>
  <c r="P298" i="25"/>
  <c r="AC144" i="31"/>
  <c r="AD144" i="31" s="1"/>
  <c r="AA22" i="21" s="1"/>
  <c r="F13" i="34"/>
  <c r="I13" i="21"/>
  <c r="AC143" i="25"/>
  <c r="AD143" i="25" s="1"/>
  <c r="K24" i="21" s="1"/>
  <c r="O146" i="25"/>
  <c r="W111" i="25"/>
  <c r="X146" i="25"/>
  <c r="AC162" i="31"/>
  <c r="AD162" i="31" s="1"/>
  <c r="AB8" i="21" s="1"/>
  <c r="AC177" i="31"/>
  <c r="AD177" i="31" s="1"/>
  <c r="AB23" i="21" s="1"/>
  <c r="AC165" i="25"/>
  <c r="AD165" i="25" s="1"/>
  <c r="L14" i="21" s="1"/>
  <c r="R146" i="25"/>
  <c r="AC131" i="25"/>
  <c r="AD131" i="25" s="1"/>
  <c r="K12" i="21" s="1"/>
  <c r="AC135" i="25"/>
  <c r="AD135" i="25" s="1"/>
  <c r="K16" i="21" s="1"/>
  <c r="AC179" i="31"/>
  <c r="AD179" i="31" s="1"/>
  <c r="AB25" i="21" s="1"/>
  <c r="Q114" i="31"/>
  <c r="X178" i="25"/>
  <c r="V146" i="25"/>
  <c r="M178" i="25"/>
  <c r="AC156" i="25"/>
  <c r="AD156" i="25" s="1"/>
  <c r="L5" i="21" s="1"/>
  <c r="AC158" i="25"/>
  <c r="AD158" i="25" s="1"/>
  <c r="L7" i="21" s="1"/>
  <c r="M211" i="25"/>
  <c r="Q298" i="25"/>
  <c r="AC295" i="25"/>
  <c r="AD295" i="25" s="1"/>
  <c r="AC161" i="31"/>
  <c r="AD161" i="31" s="1"/>
  <c r="AB7" i="21" s="1"/>
  <c r="AC145" i="31"/>
  <c r="AD145" i="31" s="1"/>
  <c r="AA23" i="21" s="1"/>
  <c r="AC163" i="25"/>
  <c r="AD163" i="25" s="1"/>
  <c r="L12" i="21" s="1"/>
  <c r="AC170" i="25"/>
  <c r="AD170" i="25" s="1"/>
  <c r="L19" i="21" s="1"/>
  <c r="F9" i="34"/>
  <c r="I9" i="21"/>
  <c r="AC132" i="25"/>
  <c r="AD132" i="25" s="1"/>
  <c r="K13" i="21" s="1"/>
  <c r="N111" i="25"/>
  <c r="AC137" i="25"/>
  <c r="AD137" i="25" s="1"/>
  <c r="K18" i="21" s="1"/>
  <c r="AC139" i="25"/>
  <c r="AD139" i="25" s="1"/>
  <c r="K20" i="21" s="1"/>
  <c r="Y178" i="25"/>
  <c r="O114" i="31"/>
  <c r="M114" i="31"/>
  <c r="AC92" i="31"/>
  <c r="AD92" i="31" s="1"/>
  <c r="Z5" i="21" s="1"/>
  <c r="AC290" i="25"/>
  <c r="AD290" i="25" s="1"/>
  <c r="AC170" i="31"/>
  <c r="AD170" i="31" s="1"/>
  <c r="AB16" i="21" s="1"/>
  <c r="AC175" i="25"/>
  <c r="AD175" i="25" s="1"/>
  <c r="L24" i="21" s="1"/>
  <c r="AC160" i="31"/>
  <c r="AD160" i="31" s="1"/>
  <c r="AB6" i="21" s="1"/>
  <c r="AC286" i="25"/>
  <c r="AD286" i="25" s="1"/>
  <c r="AC131" i="31"/>
  <c r="AD131" i="31" s="1"/>
  <c r="AA9" i="21" s="1"/>
  <c r="AC165" i="31"/>
  <c r="AD165" i="31" s="1"/>
  <c r="AB11" i="21" s="1"/>
  <c r="AC167" i="31"/>
  <c r="AD167" i="31" s="1"/>
  <c r="AB13" i="21" s="1"/>
  <c r="AC181" i="31"/>
  <c r="I181" i="31"/>
  <c r="AD181" i="31" s="1"/>
  <c r="AB27" i="21" s="1"/>
  <c r="Q181" i="31"/>
  <c r="AC175" i="31"/>
  <c r="AD175" i="31" s="1"/>
  <c r="AB21" i="21" s="1"/>
  <c r="AC132" i="31"/>
  <c r="AD132" i="31" s="1"/>
  <c r="AA10" i="21" s="1"/>
  <c r="AC134" i="31"/>
  <c r="AD134" i="31" s="1"/>
  <c r="AA12" i="21" s="1"/>
  <c r="AF21" i="21"/>
  <c r="Z14" i="21"/>
  <c r="AC147" i="31"/>
  <c r="AD147" i="31" s="1"/>
  <c r="AA25" i="21" s="1"/>
  <c r="AC94" i="25"/>
  <c r="AD94" i="25" s="1"/>
  <c r="J10" i="21" s="1"/>
  <c r="M298" i="25"/>
  <c r="AC285" i="25"/>
  <c r="AD285" i="25" s="1"/>
  <c r="J5" i="34" s="1"/>
  <c r="O149" i="31"/>
  <c r="AF20" i="21"/>
  <c r="AC139" i="31"/>
  <c r="AD139" i="31" s="1"/>
  <c r="AA17" i="21" s="1"/>
  <c r="AC96" i="31"/>
  <c r="AD96" i="31" s="1"/>
  <c r="Z9" i="21" s="1"/>
  <c r="P181" i="31"/>
  <c r="AC297" i="31"/>
  <c r="AD297" i="31" s="1"/>
  <c r="AF23" i="21" s="1"/>
  <c r="AC146" i="25"/>
  <c r="I146" i="25"/>
  <c r="AD146" i="25" s="1"/>
  <c r="K27" i="21" s="1"/>
  <c r="AC150" i="31"/>
  <c r="I150" i="31"/>
  <c r="AD150" i="31" s="1"/>
  <c r="AA28" i="21" s="1"/>
  <c r="R114" i="31"/>
  <c r="AC178" i="31"/>
  <c r="AD178" i="31" s="1"/>
  <c r="AB24" i="21" s="1"/>
  <c r="AC99" i="31"/>
  <c r="AD99" i="31" s="1"/>
  <c r="Z12" i="21" s="1"/>
  <c r="AC162" i="25"/>
  <c r="AD162" i="25" s="1"/>
  <c r="L11" i="21" s="1"/>
  <c r="AC141" i="31"/>
  <c r="AD141" i="31" s="1"/>
  <c r="AA19" i="21" s="1"/>
  <c r="AC130" i="31"/>
  <c r="AD130" i="31" s="1"/>
  <c r="AA8" i="21" s="1"/>
  <c r="AC110" i="31"/>
  <c r="AD110" i="31" s="1"/>
  <c r="Z23" i="21" s="1"/>
  <c r="AF17" i="21"/>
  <c r="O181" i="31"/>
  <c r="AC128" i="31"/>
  <c r="AD128" i="31" s="1"/>
  <c r="AA6" i="21" s="1"/>
  <c r="I146" i="31"/>
  <c r="T24" i="21" s="1"/>
  <c r="AC173" i="25"/>
  <c r="AD173" i="25" s="1"/>
  <c r="L22" i="21" s="1"/>
  <c r="AC137" i="31"/>
  <c r="AD137" i="31" s="1"/>
  <c r="AA15" i="21" s="1"/>
  <c r="AC294" i="31"/>
  <c r="AD294" i="31" s="1"/>
  <c r="AF11" i="21" s="1"/>
  <c r="AC176" i="31"/>
  <c r="AD176" i="31" s="1"/>
  <c r="AB22" i="21" s="1"/>
  <c r="AC169" i="31"/>
  <c r="AD169" i="31" s="1"/>
  <c r="AB15" i="21" s="1"/>
  <c r="AC291" i="25"/>
  <c r="AD291" i="25" s="1"/>
  <c r="AC294" i="25"/>
  <c r="AD294" i="25" s="1"/>
  <c r="AC168" i="31"/>
  <c r="AD168" i="31" s="1"/>
  <c r="AB14" i="21" s="1"/>
  <c r="AC148" i="31"/>
  <c r="AD148" i="31" s="1"/>
  <c r="AA26" i="21" s="1"/>
  <c r="AC298" i="31"/>
  <c r="AD298" i="31" s="1"/>
  <c r="AF24" i="21" s="1"/>
  <c r="AC300" i="31"/>
  <c r="AD300" i="31" s="1"/>
  <c r="AF26" i="21" s="1"/>
  <c r="Z16" i="21"/>
  <c r="Q301" i="31"/>
  <c r="AC129" i="31"/>
  <c r="AD129" i="31" s="1"/>
  <c r="AA7" i="21" s="1"/>
  <c r="AC173" i="31"/>
  <c r="AD173" i="31" s="1"/>
  <c r="AB19" i="21" s="1"/>
  <c r="AC174" i="31"/>
  <c r="AD174" i="31" s="1"/>
  <c r="AB20" i="21" s="1"/>
  <c r="AC293" i="25"/>
  <c r="AD293" i="25" s="1"/>
  <c r="AC172" i="31"/>
  <c r="AD172" i="31" s="1"/>
  <c r="AB18" i="21" s="1"/>
  <c r="AC289" i="25"/>
  <c r="AD289" i="25" s="1"/>
  <c r="AC287" i="25"/>
  <c r="AD287" i="25" s="1"/>
  <c r="AC288" i="25"/>
  <c r="AD288" i="25" s="1"/>
  <c r="AC290" i="31"/>
  <c r="AD290" i="31" s="1"/>
  <c r="AF7" i="21" s="1"/>
  <c r="N114" i="31"/>
  <c r="AC293" i="31"/>
  <c r="AD293" i="31" s="1"/>
  <c r="AF10" i="21" s="1"/>
  <c r="AC295" i="31"/>
  <c r="AD295" i="31" s="1"/>
  <c r="AF12" i="21" s="1"/>
  <c r="AC98" i="31"/>
  <c r="AD98" i="31" s="1"/>
  <c r="Z11" i="21" s="1"/>
  <c r="AF22" i="21"/>
  <c r="AC140" i="31"/>
  <c r="AD140" i="31" s="1"/>
  <c r="AA18" i="21" s="1"/>
  <c r="AC112" i="31"/>
  <c r="AD112" i="31" s="1"/>
  <c r="Z25" i="21" s="1"/>
  <c r="P114" i="31"/>
  <c r="N298" i="25"/>
  <c r="X298" i="25"/>
  <c r="Y298" i="25"/>
  <c r="AC113" i="31"/>
  <c r="AD113" i="31" s="1"/>
  <c r="Z26" i="21" s="1"/>
  <c r="AC291" i="31"/>
  <c r="AD291" i="31" s="1"/>
  <c r="AF8" i="21" s="1"/>
  <c r="M301" i="31"/>
  <c r="AC288" i="31"/>
  <c r="AD288" i="31" s="1"/>
  <c r="AC296" i="31"/>
  <c r="AD296" i="31" s="1"/>
  <c r="AF13" i="21" s="1"/>
  <c r="AC133" i="31"/>
  <c r="AD133" i="31" s="1"/>
  <c r="AA11" i="21" s="1"/>
  <c r="AC138" i="31"/>
  <c r="AD138" i="31" s="1"/>
  <c r="AA16" i="21" s="1"/>
  <c r="AC95" i="31"/>
  <c r="AD95" i="31" s="1"/>
  <c r="Z8" i="21" s="1"/>
  <c r="I182" i="31"/>
  <c r="AD182" i="31" s="1"/>
  <c r="AB28" i="21" s="1"/>
  <c r="AC182" i="31"/>
  <c r="AC94" i="31"/>
  <c r="AD94" i="31" s="1"/>
  <c r="Z7" i="21" s="1"/>
  <c r="M149" i="31"/>
  <c r="AC127" i="31"/>
  <c r="AD127" i="31" s="1"/>
  <c r="AA5" i="21" s="1"/>
  <c r="AC163" i="31"/>
  <c r="AD163" i="31" s="1"/>
  <c r="AB9" i="21" s="1"/>
  <c r="V298" i="25"/>
  <c r="R149" i="31"/>
  <c r="U298" i="25"/>
  <c r="AC292" i="25"/>
  <c r="AD292" i="25" s="1"/>
  <c r="AC142" i="31"/>
  <c r="AD142" i="31" s="1"/>
  <c r="AA20" i="21" s="1"/>
  <c r="AC93" i="31"/>
  <c r="AD93" i="31" s="1"/>
  <c r="Z6" i="21" s="1"/>
  <c r="AC292" i="31"/>
  <c r="AD292" i="31" s="1"/>
  <c r="AF9" i="21" s="1"/>
  <c r="Z22" i="21"/>
  <c r="Z20" i="21"/>
  <c r="AC112" i="25"/>
  <c r="I112" i="25"/>
  <c r="AD112" i="25" s="1"/>
  <c r="W298" i="25"/>
  <c r="AB298" i="25"/>
  <c r="AF16" i="21"/>
  <c r="AC111" i="31"/>
  <c r="AD111" i="31" s="1"/>
  <c r="Z24" i="21" s="1"/>
  <c r="AC97" i="31"/>
  <c r="AD97" i="31" s="1"/>
  <c r="Z10" i="21" s="1"/>
  <c r="AC146" i="31"/>
  <c r="AD146" i="31" s="1"/>
  <c r="AA24" i="21" s="1"/>
  <c r="I133" i="25"/>
  <c r="D14" i="21" s="1"/>
  <c r="AC99" i="25"/>
  <c r="AD99" i="25" s="1"/>
  <c r="J15" i="21" s="1"/>
  <c r="I132" i="25"/>
  <c r="D13" i="21" s="1"/>
  <c r="I18" i="21"/>
  <c r="Y16" i="21"/>
  <c r="S298" i="25"/>
  <c r="I131" i="31"/>
  <c r="T9" i="21" s="1"/>
  <c r="U111" i="25"/>
  <c r="I149" i="31"/>
  <c r="AD149" i="31" s="1"/>
  <c r="AA27" i="21" s="1"/>
  <c r="AC149" i="31"/>
  <c r="I293" i="31"/>
  <c r="Y10" i="21" s="1"/>
  <c r="I12" i="21"/>
  <c r="F12" i="34"/>
  <c r="AC174" i="25"/>
  <c r="AD174" i="25" s="1"/>
  <c r="L23" i="21" s="1"/>
  <c r="N146" i="25"/>
  <c r="T146" i="25"/>
  <c r="AC167" i="25"/>
  <c r="AD167" i="25" s="1"/>
  <c r="L16" i="21" s="1"/>
  <c r="Z146" i="25"/>
  <c r="AC101" i="25"/>
  <c r="AD101" i="25" s="1"/>
  <c r="J17" i="21" s="1"/>
  <c r="AC98" i="25"/>
  <c r="AD98" i="25" s="1"/>
  <c r="J14" i="21" s="1"/>
  <c r="AC298" i="25"/>
  <c r="I298" i="25"/>
  <c r="AD298" i="25" s="1"/>
  <c r="M111" i="25"/>
  <c r="AC89" i="25"/>
  <c r="AD89" i="25" s="1"/>
  <c r="AC95" i="25"/>
  <c r="AD95" i="25" s="1"/>
  <c r="J11" i="21" s="1"/>
  <c r="I170" i="25"/>
  <c r="E19" i="21" s="1"/>
  <c r="I125" i="25"/>
  <c r="D6" i="21" s="1"/>
  <c r="I104" i="25"/>
  <c r="C20" i="21" s="1"/>
  <c r="I128" i="31"/>
  <c r="T6" i="21" s="1"/>
  <c r="S178" i="25"/>
  <c r="N301" i="31"/>
  <c r="F10" i="34"/>
  <c r="I10" i="21"/>
  <c r="I162" i="25"/>
  <c r="E11" i="21" s="1"/>
  <c r="Y19" i="21"/>
  <c r="I141" i="25"/>
  <c r="D22" i="21" s="1"/>
  <c r="Y14" i="21"/>
  <c r="F7" i="34"/>
  <c r="I7" i="21"/>
  <c r="I127" i="31"/>
  <c r="T5" i="21" s="1"/>
  <c r="I115" i="31"/>
  <c r="AD115" i="31" s="1"/>
  <c r="Z28" i="21" s="1"/>
  <c r="Q149" i="31"/>
  <c r="F11" i="34"/>
  <c r="I11" i="21"/>
  <c r="I15" i="21"/>
  <c r="R178" i="25"/>
  <c r="AB146" i="25"/>
  <c r="V178" i="25"/>
  <c r="AC100" i="25"/>
  <c r="AD100" i="25" s="1"/>
  <c r="J16" i="21" s="1"/>
  <c r="AC90" i="25"/>
  <c r="AD90" i="25" s="1"/>
  <c r="J6" i="21" s="1"/>
  <c r="F8" i="34"/>
  <c r="I8" i="21"/>
  <c r="I173" i="25"/>
  <c r="E22" i="21" s="1"/>
  <c r="AC105" i="25"/>
  <c r="AD105" i="25" s="1"/>
  <c r="J21" i="21" s="1"/>
  <c r="AC179" i="25"/>
  <c r="I179" i="25"/>
  <c r="AD179" i="25" s="1"/>
  <c r="I105" i="25"/>
  <c r="C21" i="21" s="1"/>
  <c r="T178" i="25"/>
  <c r="F15" i="34"/>
  <c r="I24" i="21"/>
  <c r="I96" i="25"/>
  <c r="C12" i="21" s="1"/>
  <c r="P9" i="34"/>
  <c r="I19" i="21"/>
  <c r="S15" i="21"/>
  <c r="R111" i="25"/>
  <c r="N178" i="25"/>
  <c r="AC136" i="25"/>
  <c r="AD136" i="25" s="1"/>
  <c r="K17" i="21" s="1"/>
  <c r="AC127" i="25"/>
  <c r="AD127" i="25" s="1"/>
  <c r="K8" i="21" s="1"/>
  <c r="AC128" i="25"/>
  <c r="AD128" i="25" s="1"/>
  <c r="K9" i="21" s="1"/>
  <c r="AC124" i="25"/>
  <c r="AD124" i="25" s="1"/>
  <c r="K5" i="21" s="1"/>
  <c r="M146" i="25"/>
  <c r="Q146" i="25"/>
  <c r="Y146" i="25"/>
  <c r="I17" i="21"/>
  <c r="AC97" i="25"/>
  <c r="AD97" i="25" s="1"/>
  <c r="J13" i="21" s="1"/>
  <c r="I91" i="25"/>
  <c r="C7" i="21" s="1"/>
  <c r="I165" i="25"/>
  <c r="E14" i="21" s="1"/>
  <c r="I137" i="25"/>
  <c r="D18" i="21" s="1"/>
  <c r="I144" i="25"/>
  <c r="D25" i="21" s="1"/>
  <c r="I97" i="25"/>
  <c r="C13" i="21" s="1"/>
  <c r="I296" i="31"/>
  <c r="Y13" i="21" s="1"/>
  <c r="I135" i="31"/>
  <c r="T13" i="21" s="1"/>
  <c r="F16" i="34"/>
  <c r="I25" i="21"/>
  <c r="I20" i="21"/>
  <c r="U146" i="25"/>
  <c r="O178" i="25"/>
  <c r="Y111" i="25"/>
  <c r="AC177" i="25"/>
  <c r="AD177" i="25" s="1"/>
  <c r="L26" i="21" s="1"/>
  <c r="W146" i="25"/>
  <c r="Q178" i="25"/>
  <c r="AC134" i="25"/>
  <c r="AD134" i="25" s="1"/>
  <c r="K15" i="21" s="1"/>
  <c r="AC129" i="25"/>
  <c r="AD129" i="25" s="1"/>
  <c r="K10" i="21" s="1"/>
  <c r="I297" i="31"/>
  <c r="Y23" i="21" s="1"/>
  <c r="AC102" i="25"/>
  <c r="AD102" i="25" s="1"/>
  <c r="J18" i="21" s="1"/>
  <c r="AC93" i="25"/>
  <c r="AD93" i="25" s="1"/>
  <c r="J9" i="21" s="1"/>
  <c r="AC301" i="31"/>
  <c r="I301" i="31"/>
  <c r="AD301" i="31" s="1"/>
  <c r="AF27" i="21" s="1"/>
  <c r="AC108" i="25"/>
  <c r="AD108" i="25" s="1"/>
  <c r="J24" i="21" s="1"/>
  <c r="AC111" i="25"/>
  <c r="I111" i="25"/>
  <c r="AD111" i="25" s="1"/>
  <c r="J27" i="21" s="1"/>
  <c r="P111" i="25"/>
  <c r="AC147" i="25"/>
  <c r="I147" i="25"/>
  <c r="AD147" i="25" s="1"/>
  <c r="I169" i="25"/>
  <c r="E18" i="21" s="1"/>
  <c r="AC91" i="25"/>
  <c r="AD91" i="25" s="1"/>
  <c r="J7" i="21" s="1"/>
  <c r="I171" i="25"/>
  <c r="E20" i="21" s="1"/>
  <c r="T111" i="25"/>
  <c r="AC103" i="25"/>
  <c r="AD103" i="25" s="1"/>
  <c r="J19" i="21" s="1"/>
  <c r="AA178" i="25"/>
  <c r="AC299" i="25"/>
  <c r="I299" i="25"/>
  <c r="AD299" i="25" s="1"/>
  <c r="I21" i="21"/>
  <c r="AC166" i="25"/>
  <c r="AD166" i="25" s="1"/>
  <c r="L15" i="21" s="1"/>
  <c r="AC164" i="25"/>
  <c r="AD164" i="25" s="1"/>
  <c r="L13" i="21" s="1"/>
  <c r="P146" i="25"/>
  <c r="AC171" i="25"/>
  <c r="AD171" i="25" s="1"/>
  <c r="L20" i="21" s="1"/>
  <c r="AC159" i="25"/>
  <c r="AD159" i="25" s="1"/>
  <c r="L8" i="21" s="1"/>
  <c r="O211" i="25"/>
  <c r="F6" i="34"/>
  <c r="I6" i="21"/>
  <c r="I127" i="25"/>
  <c r="D8" i="21" s="1"/>
  <c r="P301" i="31"/>
  <c r="I143" i="31"/>
  <c r="T21" i="21" s="1"/>
  <c r="I124" i="25"/>
  <c r="I99" i="25"/>
  <c r="C15" i="21" s="1"/>
  <c r="AB178" i="25"/>
  <c r="AC302" i="31"/>
  <c r="I302" i="31"/>
  <c r="AD302" i="31" s="1"/>
  <c r="AF28" i="21" s="1"/>
  <c r="I156" i="25"/>
  <c r="AC106" i="25"/>
  <c r="AD106" i="25" s="1"/>
  <c r="J22" i="21" s="1"/>
  <c r="Y22" i="21"/>
  <c r="I160" i="25"/>
  <c r="E9" i="21" s="1"/>
  <c r="P178" i="25"/>
  <c r="Z111" i="25"/>
  <c r="AC100" i="31"/>
  <c r="AD100" i="31" s="1"/>
  <c r="Z13" i="21" s="1"/>
  <c r="I14" i="21"/>
  <c r="I16" i="21"/>
  <c r="AA146" i="25"/>
  <c r="AA298" i="25"/>
  <c r="P12" i="34"/>
  <c r="I93" i="25"/>
  <c r="C9" i="21" s="1"/>
  <c r="I23" i="21"/>
  <c r="F14" i="34"/>
  <c r="P15" i="34"/>
  <c r="N149" i="31"/>
  <c r="I299" i="31"/>
  <c r="AC96" i="25"/>
  <c r="AD96" i="25" s="1"/>
  <c r="J12" i="21" s="1"/>
  <c r="Z298" i="25"/>
  <c r="I290" i="31"/>
  <c r="Y7" i="21" s="1"/>
  <c r="AB111" i="25"/>
  <c r="AC138" i="25"/>
  <c r="AD138" i="25" s="1"/>
  <c r="K19" i="21" s="1"/>
  <c r="AC126" i="25"/>
  <c r="AD126" i="25" s="1"/>
  <c r="K7" i="21" s="1"/>
  <c r="O111" i="25"/>
  <c r="AC145" i="25"/>
  <c r="AD145" i="25" s="1"/>
  <c r="K26" i="21" s="1"/>
  <c r="AC144" i="25"/>
  <c r="AD144" i="25" s="1"/>
  <c r="K25" i="21" s="1"/>
  <c r="AC141" i="25"/>
  <c r="AD141" i="25" s="1"/>
  <c r="K22" i="21" s="1"/>
  <c r="AC178" i="25"/>
  <c r="I178" i="25"/>
  <c r="AD178" i="25" s="1"/>
  <c r="L27" i="21" s="1"/>
  <c r="X111" i="25"/>
  <c r="S111" i="25"/>
  <c r="AC92" i="25"/>
  <c r="AD92" i="25" s="1"/>
  <c r="J8" i="21" s="1"/>
  <c r="I143" i="25"/>
  <c r="D24" i="21" s="1"/>
  <c r="AC110" i="25"/>
  <c r="AD110" i="25" s="1"/>
  <c r="J26" i="21" s="1"/>
  <c r="AC107" i="25"/>
  <c r="AD107" i="25" s="1"/>
  <c r="J23" i="21" s="1"/>
  <c r="Y18" i="21"/>
  <c r="I167" i="25"/>
  <c r="E16" i="21" s="1"/>
  <c r="AA111" i="25"/>
  <c r="Z178" i="25"/>
  <c r="AC114" i="31"/>
  <c r="Y17" i="21"/>
  <c r="O298" i="25"/>
  <c r="I22" i="21"/>
  <c r="AC104" i="25"/>
  <c r="AD104" i="25" s="1"/>
  <c r="J20" i="21" s="1"/>
  <c r="AC169" i="25"/>
  <c r="AD169" i="25" s="1"/>
  <c r="L18" i="21" s="1"/>
  <c r="V111" i="25"/>
  <c r="AC130" i="25"/>
  <c r="AD130" i="25" s="1"/>
  <c r="K11" i="21" s="1"/>
  <c r="Y11" i="21" l="1"/>
  <c r="P8" i="34"/>
  <c r="P14" i="21"/>
  <c r="Y20" i="21"/>
  <c r="P6" i="34"/>
  <c r="Y6" i="21"/>
  <c r="P16" i="34"/>
  <c r="Y25" i="21"/>
  <c r="P25" i="21"/>
  <c r="T16" i="34"/>
  <c r="Y5" i="21"/>
  <c r="T6" i="34"/>
  <c r="P5" i="21"/>
  <c r="P11" i="34"/>
  <c r="P10" i="34"/>
  <c r="T10" i="34"/>
  <c r="T15" i="34"/>
  <c r="T11" i="34"/>
  <c r="P21" i="21"/>
  <c r="P13" i="34"/>
  <c r="AD180" i="25"/>
  <c r="L29" i="21" s="1"/>
  <c r="L28" i="21"/>
  <c r="AD116" i="31"/>
  <c r="Z29" i="21" s="1"/>
  <c r="T9" i="34"/>
  <c r="T13" i="34"/>
  <c r="AD151" i="31"/>
  <c r="AA29" i="21" s="1"/>
  <c r="P15" i="21"/>
  <c r="P7" i="34"/>
  <c r="T5" i="34"/>
  <c r="AF5" i="21"/>
  <c r="T7" i="34"/>
  <c r="P18" i="21"/>
  <c r="P8" i="21"/>
  <c r="J8" i="34"/>
  <c r="J14" i="34"/>
  <c r="P23" i="21"/>
  <c r="J10" i="34"/>
  <c r="P10" i="21"/>
  <c r="P20" i="21"/>
  <c r="J28" i="21"/>
  <c r="AD113" i="25"/>
  <c r="J29" i="21" s="1"/>
  <c r="J12" i="34"/>
  <c r="P12" i="21"/>
  <c r="T8" i="34"/>
  <c r="P7" i="21"/>
  <c r="J7" i="34"/>
  <c r="J11" i="34"/>
  <c r="P11" i="21"/>
  <c r="P16" i="21"/>
  <c r="J6" i="34"/>
  <c r="P6" i="21"/>
  <c r="AD303" i="31"/>
  <c r="T19" i="34"/>
  <c r="T18" i="34"/>
  <c r="J18" i="34"/>
  <c r="P27" i="21"/>
  <c r="AD183" i="31"/>
  <c r="AB29" i="21" s="1"/>
  <c r="J9" i="34"/>
  <c r="P9" i="21"/>
  <c r="J15" i="34"/>
  <c r="P24" i="21"/>
  <c r="P19" i="21"/>
  <c r="T14" i="34"/>
  <c r="J17" i="34"/>
  <c r="P26" i="21"/>
  <c r="P28" i="21"/>
  <c r="AD300" i="25"/>
  <c r="J19" i="34"/>
  <c r="K28" i="21"/>
  <c r="AD148" i="25"/>
  <c r="K29" i="21" s="1"/>
  <c r="T12" i="34"/>
  <c r="J13" i="34"/>
  <c r="P13" i="21"/>
  <c r="T17" i="34"/>
  <c r="P22" i="21"/>
  <c r="A76" i="1"/>
  <c r="T20" i="34" l="1"/>
  <c r="AF29" i="21"/>
  <c r="W19" i="25"/>
  <c r="H19" i="25"/>
  <c r="W47" i="25"/>
  <c r="P205" i="25"/>
  <c r="R209" i="25"/>
  <c r="R207" i="25"/>
  <c r="V16" i="25"/>
  <c r="W74" i="25"/>
  <c r="M16" i="25"/>
  <c r="P21" i="25"/>
  <c r="S17" i="25"/>
  <c r="P48" i="25"/>
  <c r="W204" i="25"/>
  <c r="P46" i="25"/>
  <c r="V21" i="25"/>
  <c r="O46" i="25"/>
  <c r="M19" i="25"/>
  <c r="W194" i="25"/>
  <c r="W206" i="25"/>
  <c r="W189" i="25"/>
  <c r="W200" i="25"/>
  <c r="H13" i="25"/>
  <c r="R104" i="32"/>
  <c r="Q84" i="33"/>
  <c r="W14" i="32"/>
  <c r="X17" i="32"/>
  <c r="G84" i="33"/>
  <c r="H278" i="31"/>
  <c r="H74" i="31"/>
  <c r="AB109" i="32"/>
  <c r="O102" i="32"/>
  <c r="S255" i="25"/>
  <c r="N231" i="31"/>
  <c r="N86" i="33"/>
  <c r="U274" i="25"/>
  <c r="U66" i="32"/>
  <c r="U88" i="32" s="1"/>
  <c r="AB45" i="32"/>
  <c r="T87" i="32"/>
  <c r="O72" i="31"/>
  <c r="AA104" i="32"/>
  <c r="V19" i="32"/>
  <c r="R231" i="31"/>
  <c r="O212" i="31"/>
  <c r="H66" i="31"/>
  <c r="R213" i="31"/>
  <c r="O253" i="25"/>
  <c r="U254" i="25"/>
  <c r="AB274" i="25"/>
  <c r="H72" i="32"/>
  <c r="N79" i="33"/>
  <c r="T66" i="32"/>
  <c r="T88" i="32" s="1"/>
  <c r="Q122" i="33"/>
  <c r="G13" i="33"/>
  <c r="G101" i="32"/>
  <c r="H115" i="33"/>
  <c r="N239" i="31"/>
  <c r="W21" i="32"/>
  <c r="H264" i="31"/>
  <c r="U261" i="25"/>
  <c r="H276" i="31"/>
  <c r="AB107" i="32"/>
  <c r="AB263" i="25"/>
  <c r="G13" i="25"/>
  <c r="U72" i="32"/>
  <c r="T238" i="25"/>
  <c r="V17" i="32"/>
  <c r="G77" i="33"/>
  <c r="T63" i="25"/>
  <c r="H247" i="31"/>
  <c r="O71" i="31"/>
  <c r="X21" i="32"/>
  <c r="N245" i="31"/>
  <c r="S270" i="25"/>
  <c r="S189" i="25"/>
  <c r="H42" i="31"/>
  <c r="U70" i="25"/>
  <c r="Q103" i="33"/>
  <c r="H102" i="33"/>
  <c r="AA224" i="25"/>
  <c r="H77" i="32"/>
  <c r="G81" i="33"/>
  <c r="H242" i="31"/>
  <c r="AB50" i="32"/>
  <c r="R245" i="31"/>
  <c r="G206" i="31"/>
  <c r="AB51" i="32"/>
  <c r="S273" i="25"/>
  <c r="N230" i="31"/>
  <c r="G24" i="33"/>
  <c r="H53" i="33"/>
  <c r="T46" i="32"/>
  <c r="U237" i="25"/>
  <c r="X20" i="32"/>
  <c r="N80" i="33"/>
  <c r="S102" i="32"/>
  <c r="T75" i="32"/>
  <c r="G202" i="31"/>
  <c r="H89" i="32"/>
  <c r="H66" i="33"/>
  <c r="H229" i="31"/>
  <c r="Z268" i="25"/>
  <c r="U268" i="25"/>
  <c r="Z239" i="25"/>
  <c r="H84" i="33"/>
  <c r="I84" i="33" s="1"/>
  <c r="T110" i="32"/>
  <c r="H74" i="33"/>
  <c r="Q67" i="33"/>
  <c r="H50" i="31"/>
  <c r="N67" i="33"/>
  <c r="H226" i="31"/>
  <c r="W17" i="32"/>
  <c r="M262" i="25"/>
  <c r="H108" i="33"/>
  <c r="AA109" i="32"/>
  <c r="H259" i="25"/>
  <c r="Z226" i="25"/>
  <c r="AB242" i="25"/>
  <c r="H263" i="25"/>
  <c r="H225" i="31"/>
  <c r="AB234" i="25"/>
  <c r="Y64" i="25"/>
  <c r="AB64" i="25"/>
  <c r="AB22" i="25"/>
  <c r="H261" i="31"/>
  <c r="M261" i="25"/>
  <c r="AA194" i="25"/>
  <c r="M225" i="25"/>
  <c r="G240" i="25"/>
  <c r="Z234" i="25"/>
  <c r="AB204" i="25"/>
  <c r="U273" i="25"/>
  <c r="M67" i="25"/>
  <c r="H50" i="25"/>
  <c r="O113" i="32"/>
  <c r="Z258" i="25"/>
  <c r="N274" i="25"/>
  <c r="U221" i="25"/>
  <c r="AA242" i="25"/>
  <c r="V258" i="25"/>
  <c r="R236" i="31"/>
  <c r="Z195" i="25"/>
  <c r="V270" i="25"/>
  <c r="H64" i="25"/>
  <c r="T84" i="32"/>
  <c r="O274" i="25"/>
  <c r="AB259" i="25"/>
  <c r="Z235" i="25"/>
  <c r="S235" i="25"/>
  <c r="Z256" i="25"/>
  <c r="AA241" i="25"/>
  <c r="R14" i="25"/>
  <c r="H107" i="33"/>
  <c r="V18" i="32"/>
  <c r="M227" i="31"/>
  <c r="AB265" i="25"/>
  <c r="T241" i="25"/>
  <c r="AA223" i="25"/>
  <c r="G233" i="25"/>
  <c r="H198" i="25"/>
  <c r="I198" i="25" s="1"/>
  <c r="F14" i="21" s="1"/>
  <c r="T266" i="25"/>
  <c r="N244" i="31"/>
  <c r="R192" i="31"/>
  <c r="T253" i="25"/>
  <c r="Z272" i="25"/>
  <c r="G210" i="31"/>
  <c r="Z190" i="25"/>
  <c r="AA226" i="25"/>
  <c r="T227" i="25"/>
  <c r="N271" i="25"/>
  <c r="T198" i="25"/>
  <c r="V267" i="25"/>
  <c r="R225" i="31"/>
  <c r="G253" i="25"/>
  <c r="T255" i="25"/>
  <c r="G203" i="31"/>
  <c r="Z196" i="25"/>
  <c r="T231" i="25"/>
  <c r="H240" i="25"/>
  <c r="AB193" i="25"/>
  <c r="AA206" i="25"/>
  <c r="R237" i="31"/>
  <c r="G201" i="31"/>
  <c r="AA263" i="25"/>
  <c r="AB262" i="25"/>
  <c r="H274" i="31"/>
  <c r="Z208" i="25"/>
  <c r="S239" i="25"/>
  <c r="U235" i="25"/>
  <c r="V257" i="25"/>
  <c r="AB196" i="25"/>
  <c r="R193" i="31"/>
  <c r="Z68" i="25"/>
  <c r="M65" i="25"/>
  <c r="M45" i="33"/>
  <c r="M66" i="33"/>
  <c r="M69" i="33"/>
  <c r="AC69" i="33" s="1"/>
  <c r="O114" i="33"/>
  <c r="P66" i="33"/>
  <c r="P88" i="33" s="1"/>
  <c r="AA20" i="32"/>
  <c r="N206" i="31"/>
  <c r="P78" i="32"/>
  <c r="M22" i="32"/>
  <c r="Z43" i="32"/>
  <c r="H49" i="32"/>
  <c r="H63" i="25"/>
  <c r="R23" i="33"/>
  <c r="M20" i="33"/>
  <c r="G46" i="33"/>
  <c r="Q21" i="33"/>
  <c r="N113" i="33"/>
  <c r="O50" i="33"/>
  <c r="N76" i="32"/>
  <c r="R49" i="32"/>
  <c r="M73" i="32"/>
  <c r="AC73" i="32" s="1"/>
  <c r="AA43" i="32"/>
  <c r="AB102" i="32"/>
  <c r="R14" i="32"/>
  <c r="AB201" i="25"/>
  <c r="Y17" i="25"/>
  <c r="N114" i="33"/>
  <c r="G124" i="33"/>
  <c r="H24" i="25"/>
  <c r="Z17" i="25"/>
  <c r="W18" i="25"/>
  <c r="V49" i="25"/>
  <c r="N73" i="25"/>
  <c r="U205" i="25"/>
  <c r="Q72" i="25"/>
  <c r="X224" i="25"/>
  <c r="P239" i="25"/>
  <c r="Q73" i="25"/>
  <c r="N19" i="25"/>
  <c r="H18" i="25"/>
  <c r="R199" i="25"/>
  <c r="R204" i="25"/>
  <c r="X70" i="25"/>
  <c r="R200" i="25"/>
  <c r="Z48" i="25"/>
  <c r="R202" i="25"/>
  <c r="Y235" i="25"/>
  <c r="V47" i="25"/>
  <c r="U20" i="25"/>
  <c r="M22" i="25"/>
  <c r="R193" i="25"/>
  <c r="X64" i="25"/>
  <c r="X203" i="25"/>
  <c r="R205" i="25"/>
  <c r="X67" i="25"/>
  <c r="G50" i="25"/>
  <c r="R190" i="25"/>
  <c r="X193" i="25"/>
  <c r="N69" i="25"/>
  <c r="X189" i="25"/>
  <c r="X74" i="25"/>
  <c r="X205" i="25"/>
  <c r="R227" i="25"/>
  <c r="S254" i="25"/>
  <c r="Q118" i="33"/>
  <c r="T105" i="32"/>
  <c r="T44" i="32"/>
  <c r="H69" i="33"/>
  <c r="H110" i="33"/>
  <c r="N70" i="31"/>
  <c r="H81" i="32"/>
  <c r="G80" i="33"/>
  <c r="H230" i="31"/>
  <c r="AA108" i="32"/>
  <c r="H68" i="31"/>
  <c r="M270" i="25"/>
  <c r="H106" i="33"/>
  <c r="H44" i="33"/>
  <c r="Q80" i="33"/>
  <c r="H49" i="33"/>
  <c r="N69" i="33"/>
  <c r="H107" i="32"/>
  <c r="O22" i="32"/>
  <c r="S107" i="32"/>
  <c r="Y104" i="32"/>
  <c r="N72" i="31"/>
  <c r="R200" i="31"/>
  <c r="M264" i="25"/>
  <c r="M260" i="25"/>
  <c r="H54" i="33"/>
  <c r="S110" i="32"/>
  <c r="H71" i="33"/>
  <c r="Q81" i="33"/>
  <c r="Z207" i="25"/>
  <c r="T74" i="32"/>
  <c r="H262" i="31"/>
  <c r="R198" i="31"/>
  <c r="N75" i="31"/>
  <c r="T45" i="32"/>
  <c r="S258" i="25"/>
  <c r="O208" i="31"/>
  <c r="T273" i="25"/>
  <c r="G270" i="25"/>
  <c r="T106" i="32"/>
  <c r="T69" i="32"/>
  <c r="Q114" i="33"/>
  <c r="N68" i="33"/>
  <c r="Q109" i="33"/>
  <c r="G199" i="31"/>
  <c r="AB113" i="32"/>
  <c r="T79" i="32"/>
  <c r="H268" i="31"/>
  <c r="G256" i="25"/>
  <c r="AA106" i="32"/>
  <c r="AB271" i="25"/>
  <c r="U84" i="32"/>
  <c r="AB203" i="25"/>
  <c r="G74" i="33"/>
  <c r="V25" i="32"/>
  <c r="AB110" i="32"/>
  <c r="T47" i="32"/>
  <c r="R232" i="31"/>
  <c r="O194" i="31"/>
  <c r="U67" i="32"/>
  <c r="H42" i="33"/>
  <c r="N254" i="25"/>
  <c r="H273" i="25"/>
  <c r="N259" i="25"/>
  <c r="H85" i="33"/>
  <c r="Q87" i="33"/>
  <c r="H47" i="33"/>
  <c r="H76" i="33"/>
  <c r="O16" i="32"/>
  <c r="H104" i="33"/>
  <c r="T210" i="25"/>
  <c r="AA111" i="32"/>
  <c r="S112" i="32"/>
  <c r="G23" i="33"/>
  <c r="M244" i="31"/>
  <c r="O73" i="31"/>
  <c r="G111" i="32"/>
  <c r="V16" i="32"/>
  <c r="R242" i="31"/>
  <c r="M271" i="25"/>
  <c r="M228" i="25"/>
  <c r="Y102" i="32"/>
  <c r="U81" i="32"/>
  <c r="X14" i="32"/>
  <c r="Z103" i="32"/>
  <c r="R241" i="31"/>
  <c r="V271" i="25"/>
  <c r="H74" i="32"/>
  <c r="H51" i="31"/>
  <c r="AA199" i="25"/>
  <c r="S191" i="25"/>
  <c r="AB225" i="25"/>
  <c r="AA253" i="25"/>
  <c r="AA270" i="25"/>
  <c r="R235" i="31"/>
  <c r="H194" i="25"/>
  <c r="I194" i="25" s="1"/>
  <c r="F10" i="21" s="1"/>
  <c r="H258" i="25"/>
  <c r="S65" i="25"/>
  <c r="AA71" i="25"/>
  <c r="N269" i="25"/>
  <c r="G17" i="25"/>
  <c r="T269" i="25"/>
  <c r="Z253" i="25"/>
  <c r="O263" i="25"/>
  <c r="H204" i="25"/>
  <c r="I204" i="25" s="1"/>
  <c r="F20" i="21" s="1"/>
  <c r="G226" i="25"/>
  <c r="M230" i="25"/>
  <c r="U226" i="25"/>
  <c r="AA75" i="25"/>
  <c r="G10" i="25"/>
  <c r="U87" i="32"/>
  <c r="O74" i="31"/>
  <c r="G102" i="32"/>
  <c r="Z206" i="25"/>
  <c r="T207" i="25"/>
  <c r="H243" i="25"/>
  <c r="S264" i="25"/>
  <c r="M224" i="25"/>
  <c r="AA70" i="25"/>
  <c r="AA73" i="25"/>
  <c r="T14" i="25"/>
  <c r="T21" i="25"/>
  <c r="AA72" i="25"/>
  <c r="M221" i="25"/>
  <c r="N268" i="25"/>
  <c r="G221" i="25"/>
  <c r="AB233" i="25"/>
  <c r="G273" i="25"/>
  <c r="H69" i="32"/>
  <c r="T209" i="25"/>
  <c r="Z227" i="25"/>
  <c r="H239" i="25"/>
  <c r="R11" i="25"/>
  <c r="AB68" i="25"/>
  <c r="H272" i="31"/>
  <c r="H43" i="31"/>
  <c r="S190" i="25"/>
  <c r="AA202" i="25"/>
  <c r="M233" i="25"/>
  <c r="N261" i="25"/>
  <c r="U227" i="25"/>
  <c r="H79" i="31"/>
  <c r="O206" i="31"/>
  <c r="H262" i="25"/>
  <c r="N258" i="25"/>
  <c r="AA189" i="25"/>
  <c r="AA232" i="25"/>
  <c r="S223" i="25"/>
  <c r="O268" i="25"/>
  <c r="AB14" i="25"/>
  <c r="AA64" i="25"/>
  <c r="R106" i="32"/>
  <c r="H270" i="25"/>
  <c r="AA222" i="25"/>
  <c r="H226" i="25"/>
  <c r="T240" i="25"/>
  <c r="U265" i="25"/>
  <c r="T259" i="25"/>
  <c r="G241" i="25"/>
  <c r="AA191" i="25"/>
  <c r="S196" i="25"/>
  <c r="T230" i="25"/>
  <c r="Y70" i="25"/>
  <c r="G24" i="25"/>
  <c r="H68" i="25"/>
  <c r="P118" i="33"/>
  <c r="R47" i="33"/>
  <c r="R51" i="33"/>
  <c r="O106" i="33"/>
  <c r="O109" i="33"/>
  <c r="R80" i="32"/>
  <c r="M78" i="33"/>
  <c r="AC78" i="33" s="1"/>
  <c r="G40" i="32"/>
  <c r="U75" i="25"/>
  <c r="M66" i="25"/>
  <c r="Y65" i="25"/>
  <c r="O116" i="33"/>
  <c r="R21" i="33"/>
  <c r="H20" i="25"/>
  <c r="O47" i="25"/>
  <c r="P19" i="25"/>
  <c r="R73" i="25"/>
  <c r="O69" i="25"/>
  <c r="V69" i="25"/>
  <c r="R64" i="25"/>
  <c r="U10" i="25"/>
  <c r="H11" i="25"/>
  <c r="P226" i="25"/>
  <c r="N49" i="25"/>
  <c r="Q225" i="25"/>
  <c r="Q67" i="25"/>
  <c r="Q265" i="25"/>
  <c r="H16" i="25"/>
  <c r="Q14" i="25"/>
  <c r="R47" i="25"/>
  <c r="Q66" i="25"/>
  <c r="P233" i="25"/>
  <c r="P74" i="25"/>
  <c r="Q68" i="25"/>
  <c r="G51" i="25"/>
  <c r="Q10" i="25"/>
  <c r="R66" i="25"/>
  <c r="N48" i="25"/>
  <c r="W272" i="25"/>
  <c r="Z13" i="25"/>
  <c r="AB189" i="25"/>
  <c r="Y106" i="32"/>
  <c r="U86" i="32"/>
  <c r="G115" i="32"/>
  <c r="AB48" i="32"/>
  <c r="R234" i="31"/>
  <c r="O199" i="31"/>
  <c r="N76" i="31"/>
  <c r="H254" i="25"/>
  <c r="AA258" i="25"/>
  <c r="Q120" i="33"/>
  <c r="H116" i="33"/>
  <c r="Q85" i="33"/>
  <c r="Y113" i="32"/>
  <c r="O23" i="32"/>
  <c r="O204" i="31"/>
  <c r="H102" i="32"/>
  <c r="N227" i="31"/>
  <c r="G104" i="32"/>
  <c r="Q77" i="33"/>
  <c r="AB255" i="25"/>
  <c r="H272" i="25"/>
  <c r="H241" i="25"/>
  <c r="Q112" i="33"/>
  <c r="W20" i="32"/>
  <c r="Q106" i="33"/>
  <c r="AA101" i="32"/>
  <c r="Q115" i="33"/>
  <c r="M236" i="31"/>
  <c r="H46" i="33"/>
  <c r="G271" i="25"/>
  <c r="H266" i="31"/>
  <c r="Z262" i="25"/>
  <c r="V269" i="25"/>
  <c r="H51" i="33"/>
  <c r="O273" i="25"/>
  <c r="H72" i="33"/>
  <c r="AB43" i="32"/>
  <c r="Q69" i="33"/>
  <c r="T72" i="32"/>
  <c r="R203" i="31"/>
  <c r="O68" i="31"/>
  <c r="R113" i="32"/>
  <c r="S271" i="25"/>
  <c r="H68" i="32"/>
  <c r="G268" i="25"/>
  <c r="H70" i="33"/>
  <c r="Q13" i="25"/>
  <c r="U83" i="32"/>
  <c r="H53" i="31"/>
  <c r="V22" i="32"/>
  <c r="Q83" i="33"/>
  <c r="S64" i="25"/>
  <c r="G103" i="32"/>
  <c r="AB101" i="32"/>
  <c r="T242" i="25"/>
  <c r="H234" i="31"/>
  <c r="N73" i="31"/>
  <c r="N234" i="31"/>
  <c r="O192" i="31"/>
  <c r="Q73" i="33"/>
  <c r="G265" i="25"/>
  <c r="H86" i="33"/>
  <c r="H48" i="25"/>
  <c r="Q116" i="33"/>
  <c r="N13" i="25"/>
  <c r="AB105" i="32"/>
  <c r="G69" i="33"/>
  <c r="U68" i="32"/>
  <c r="Z104" i="32"/>
  <c r="H48" i="33"/>
  <c r="AB40" i="32"/>
  <c r="G200" i="31"/>
  <c r="O201" i="31"/>
  <c r="H72" i="31"/>
  <c r="U267" i="25"/>
  <c r="AA259" i="25"/>
  <c r="AA272" i="25"/>
  <c r="H232" i="31"/>
  <c r="H79" i="33"/>
  <c r="G71" i="33"/>
  <c r="N74" i="33"/>
  <c r="H40" i="33"/>
  <c r="W106" i="32"/>
  <c r="H67" i="32"/>
  <c r="T108" i="32"/>
  <c r="H83" i="32"/>
  <c r="H258" i="31"/>
  <c r="R195" i="31"/>
  <c r="M226" i="31"/>
  <c r="H78" i="32"/>
  <c r="Y107" i="32"/>
  <c r="H70" i="31"/>
  <c r="Z198" i="25"/>
  <c r="T228" i="25"/>
  <c r="H269" i="25"/>
  <c r="O270" i="25"/>
  <c r="H261" i="25"/>
  <c r="H237" i="25"/>
  <c r="Y75" i="25"/>
  <c r="T193" i="25"/>
  <c r="Q47" i="25"/>
  <c r="G107" i="32"/>
  <c r="AA262" i="25"/>
  <c r="AB253" i="25"/>
  <c r="AB223" i="25"/>
  <c r="G244" i="25"/>
  <c r="S193" i="25"/>
  <c r="G228" i="25"/>
  <c r="G224" i="25"/>
  <c r="H208" i="25"/>
  <c r="I208" i="25" s="1"/>
  <c r="F24" i="21" s="1"/>
  <c r="T197" i="25"/>
  <c r="H43" i="33"/>
  <c r="H267" i="31"/>
  <c r="G275" i="25"/>
  <c r="Z193" i="25"/>
  <c r="S230" i="25"/>
  <c r="V264" i="25"/>
  <c r="S256" i="25"/>
  <c r="AB190" i="25"/>
  <c r="T270" i="25"/>
  <c r="G63" i="25"/>
  <c r="Z113" i="32"/>
  <c r="N262" i="25"/>
  <c r="U255" i="25"/>
  <c r="M229" i="25"/>
  <c r="T236" i="25"/>
  <c r="U264" i="25"/>
  <c r="T113" i="32"/>
  <c r="T190" i="25"/>
  <c r="T200" i="25"/>
  <c r="M235" i="25"/>
  <c r="Q48" i="25"/>
  <c r="U66" i="25"/>
  <c r="S206" i="25"/>
  <c r="O213" i="31"/>
  <c r="AA265" i="25"/>
  <c r="N224" i="31"/>
  <c r="Z201" i="25"/>
  <c r="H212" i="25"/>
  <c r="U230" i="25"/>
  <c r="O256" i="25"/>
  <c r="V261" i="25"/>
  <c r="H205" i="25"/>
  <c r="I205" i="25" s="1"/>
  <c r="F21" i="21" s="1"/>
  <c r="U258" i="25"/>
  <c r="H73" i="33"/>
  <c r="S267" i="25"/>
  <c r="AB241" i="25"/>
  <c r="H223" i="25"/>
  <c r="V268" i="25"/>
  <c r="H14" i="31"/>
  <c r="AA201" i="25"/>
  <c r="AB191" i="25"/>
  <c r="T226" i="25"/>
  <c r="U256" i="25"/>
  <c r="Z254" i="25"/>
  <c r="S272" i="25"/>
  <c r="AB230" i="25"/>
  <c r="H235" i="25"/>
  <c r="S265" i="25"/>
  <c r="AA209" i="25"/>
  <c r="AB229" i="25"/>
  <c r="AB222" i="25"/>
  <c r="G263" i="25"/>
  <c r="T254" i="25"/>
  <c r="M226" i="25"/>
  <c r="M241" i="25"/>
  <c r="Z267" i="25"/>
  <c r="AB198" i="25"/>
  <c r="H190" i="25"/>
  <c r="I190" i="25" s="1"/>
  <c r="F6" i="21" s="1"/>
  <c r="S261" i="25"/>
  <c r="AB66" i="25"/>
  <c r="H69" i="25"/>
  <c r="R18" i="25"/>
  <c r="S48" i="25"/>
  <c r="AB69" i="25"/>
  <c r="H23" i="33"/>
  <c r="I23" i="33" s="1"/>
  <c r="R79" i="33"/>
  <c r="P121" i="33"/>
  <c r="N15" i="25"/>
  <c r="S22" i="25"/>
  <c r="W72" i="25"/>
  <c r="W67" i="25"/>
  <c r="W65" i="25"/>
  <c r="V208" i="25"/>
  <c r="M15" i="25"/>
  <c r="Q16" i="25"/>
  <c r="W22" i="25"/>
  <c r="N21" i="25"/>
  <c r="V75" i="25"/>
  <c r="V197" i="25"/>
  <c r="R67" i="25"/>
  <c r="V10" i="25"/>
  <c r="V195" i="25"/>
  <c r="V199" i="25"/>
  <c r="V74" i="25"/>
  <c r="V12" i="25"/>
  <c r="H14" i="25"/>
  <c r="V17" i="25"/>
  <c r="V203" i="25"/>
  <c r="O66" i="25"/>
  <c r="X47" i="25"/>
  <c r="V196" i="25"/>
  <c r="O73" i="25"/>
  <c r="V66" i="25"/>
  <c r="H49" i="31"/>
  <c r="Q86" i="33"/>
  <c r="N70" i="33"/>
  <c r="H114" i="32"/>
  <c r="H73" i="31"/>
  <c r="H279" i="31"/>
  <c r="O209" i="31"/>
  <c r="R102" i="32"/>
  <c r="U269" i="25"/>
  <c r="G106" i="32"/>
  <c r="Q107" i="33"/>
  <c r="M75" i="25"/>
  <c r="Z107" i="32"/>
  <c r="AB41" i="32"/>
  <c r="N229" i="31"/>
  <c r="O18" i="32"/>
  <c r="R209" i="31"/>
  <c r="T265" i="25"/>
  <c r="G257" i="25"/>
  <c r="N82" i="33"/>
  <c r="Z223" i="25"/>
  <c r="AB63" i="25"/>
  <c r="Z108" i="32"/>
  <c r="O17" i="32"/>
  <c r="AB52" i="32"/>
  <c r="T76" i="32"/>
  <c r="N66" i="31"/>
  <c r="H103" i="32"/>
  <c r="I103" i="32" s="1"/>
  <c r="T48" i="32"/>
  <c r="G209" i="31"/>
  <c r="O200" i="31"/>
  <c r="R201" i="31"/>
  <c r="H110" i="32"/>
  <c r="G258" i="25"/>
  <c r="U263" i="25"/>
  <c r="O257" i="25"/>
  <c r="O13" i="25"/>
  <c r="H106" i="32"/>
  <c r="X15" i="32"/>
  <c r="H45" i="31"/>
  <c r="R112" i="32"/>
  <c r="M230" i="31"/>
  <c r="H47" i="31"/>
  <c r="AB103" i="32"/>
  <c r="N71" i="31"/>
  <c r="G114" i="32"/>
  <c r="G269" i="25"/>
  <c r="H17" i="31"/>
  <c r="Z260" i="25"/>
  <c r="T109" i="32"/>
  <c r="G86" i="33"/>
  <c r="T70" i="32"/>
  <c r="AA102" i="32"/>
  <c r="N72" i="33"/>
  <c r="O104" i="32"/>
  <c r="R227" i="31"/>
  <c r="O101" i="32"/>
  <c r="U82" i="32"/>
  <c r="G267" i="25"/>
  <c r="V20" i="32"/>
  <c r="S257" i="25"/>
  <c r="Q71" i="33"/>
  <c r="T274" i="25"/>
  <c r="H193" i="25"/>
  <c r="I193" i="25" s="1"/>
  <c r="F9" i="21" s="1"/>
  <c r="H75" i="33"/>
  <c r="H121" i="33"/>
  <c r="G75" i="33"/>
  <c r="O25" i="32"/>
  <c r="H46" i="25"/>
  <c r="H239" i="31"/>
  <c r="Z101" i="32"/>
  <c r="G266" i="25"/>
  <c r="M254" i="25"/>
  <c r="Z240" i="25"/>
  <c r="Q111" i="33"/>
  <c r="Q72" i="33"/>
  <c r="G66" i="33"/>
  <c r="H15" i="31"/>
  <c r="S111" i="32"/>
  <c r="U74" i="32"/>
  <c r="R207" i="31"/>
  <c r="H67" i="33"/>
  <c r="M229" i="31"/>
  <c r="N67" i="31"/>
  <c r="H256" i="31"/>
  <c r="H48" i="31"/>
  <c r="H109" i="33"/>
  <c r="H111" i="32"/>
  <c r="M263" i="25"/>
  <c r="O210" i="31"/>
  <c r="AA234" i="25"/>
  <c r="M222" i="25"/>
  <c r="AA239" i="25"/>
  <c r="U229" i="25"/>
  <c r="AB205" i="25"/>
  <c r="AB272" i="25"/>
  <c r="S203" i="25"/>
  <c r="H77" i="33"/>
  <c r="N242" i="31"/>
  <c r="H267" i="25"/>
  <c r="S229" i="25"/>
  <c r="S221" i="25"/>
  <c r="V274" i="25"/>
  <c r="N238" i="31"/>
  <c r="AB207" i="25"/>
  <c r="T196" i="25"/>
  <c r="Z232" i="25"/>
  <c r="G229" i="25"/>
  <c r="O16" i="25"/>
  <c r="G108" i="32"/>
  <c r="R210" i="31"/>
  <c r="T257" i="25"/>
  <c r="S238" i="25"/>
  <c r="G238" i="25"/>
  <c r="M265" i="25"/>
  <c r="G232" i="25"/>
  <c r="U228" i="25"/>
  <c r="AA66" i="25"/>
  <c r="R21" i="25"/>
  <c r="AB74" i="25"/>
  <c r="G88" i="33"/>
  <c r="S194" i="25"/>
  <c r="AA240" i="25"/>
  <c r="T222" i="25"/>
  <c r="H257" i="31"/>
  <c r="H200" i="25"/>
  <c r="I200" i="25" s="1"/>
  <c r="F16" i="21" s="1"/>
  <c r="U272" i="25"/>
  <c r="AA196" i="25"/>
  <c r="AA20" i="25"/>
  <c r="AB71" i="25"/>
  <c r="H80" i="32"/>
  <c r="S106" i="32"/>
  <c r="S201" i="25"/>
  <c r="AB228" i="25"/>
  <c r="N257" i="25"/>
  <c r="H224" i="25"/>
  <c r="I224" i="25" s="1"/>
  <c r="G8" i="21" s="1"/>
  <c r="X23" i="32"/>
  <c r="W24" i="32"/>
  <c r="AB273" i="25"/>
  <c r="U231" i="25"/>
  <c r="T229" i="25"/>
  <c r="N264" i="25"/>
  <c r="H203" i="25"/>
  <c r="I203" i="25" s="1"/>
  <c r="F19" i="21" s="1"/>
  <c r="M258" i="25"/>
  <c r="Z205" i="25"/>
  <c r="H231" i="31"/>
  <c r="M257" i="25"/>
  <c r="M237" i="25"/>
  <c r="U233" i="25"/>
  <c r="N272" i="25"/>
  <c r="S198" i="25"/>
  <c r="Z202" i="25"/>
  <c r="R224" i="31"/>
  <c r="X22" i="32"/>
  <c r="Z221" i="25"/>
  <c r="U223" i="25"/>
  <c r="H255" i="25"/>
  <c r="G272" i="25"/>
  <c r="G239" i="25"/>
  <c r="AA17" i="25"/>
  <c r="R112" i="33"/>
  <c r="M116" i="33"/>
  <c r="H26" i="33"/>
  <c r="P109" i="33"/>
  <c r="P101" i="33"/>
  <c r="V79" i="32"/>
  <c r="O42" i="32"/>
  <c r="AB69" i="32"/>
  <c r="G68" i="32"/>
  <c r="I68" i="32" s="1"/>
  <c r="N51" i="32"/>
  <c r="T15" i="25"/>
  <c r="M68" i="25"/>
  <c r="P108" i="33"/>
  <c r="N22" i="33"/>
  <c r="R44" i="33"/>
  <c r="P13" i="33"/>
  <c r="M86" i="33"/>
  <c r="AC86" i="33" s="1"/>
  <c r="M85" i="33"/>
  <c r="AC85" i="33" s="1"/>
  <c r="R71" i="32"/>
  <c r="M41" i="33"/>
  <c r="V49" i="32"/>
  <c r="Q104" i="32"/>
  <c r="V106" i="32"/>
  <c r="G64" i="25"/>
  <c r="T19" i="25"/>
  <c r="P14" i="33"/>
  <c r="M84" i="33"/>
  <c r="AC84" i="33" s="1"/>
  <c r="O122" i="33"/>
  <c r="R18" i="33"/>
  <c r="Q110" i="32"/>
  <c r="Z19" i="25"/>
  <c r="H10" i="25"/>
  <c r="I10" i="25" s="1"/>
  <c r="C5" i="34" s="1"/>
  <c r="P199" i="25"/>
  <c r="R201" i="25"/>
  <c r="Z46" i="25"/>
  <c r="P208" i="25"/>
  <c r="R191" i="25"/>
  <c r="Q222" i="25"/>
  <c r="S18" i="25"/>
  <c r="S14" i="25"/>
  <c r="W70" i="25"/>
  <c r="V20" i="25"/>
  <c r="O49" i="25"/>
  <c r="U14" i="25"/>
  <c r="N12" i="25"/>
  <c r="W196" i="25"/>
  <c r="V22" i="25"/>
  <c r="V15" i="25"/>
  <c r="O17" i="25"/>
  <c r="W191" i="25"/>
  <c r="W197" i="25"/>
  <c r="Q101" i="33"/>
  <c r="H123" i="33"/>
  <c r="Q66" i="33"/>
  <c r="Q88" i="33" s="1"/>
  <c r="H23" i="31"/>
  <c r="U78" i="32"/>
  <c r="AB210" i="25"/>
  <c r="R196" i="31"/>
  <c r="AA110" i="32"/>
  <c r="Q121" i="33"/>
  <c r="N241" i="31"/>
  <c r="M256" i="25"/>
  <c r="U13" i="25"/>
  <c r="G196" i="31"/>
  <c r="T86" i="32"/>
  <c r="AB44" i="32"/>
  <c r="G76" i="33"/>
  <c r="I76" i="33" s="1"/>
  <c r="T268" i="25"/>
  <c r="W15" i="32"/>
  <c r="H265" i="31"/>
  <c r="R208" i="31"/>
  <c r="M242" i="31"/>
  <c r="R244" i="31"/>
  <c r="Q68" i="33"/>
  <c r="G21" i="33"/>
  <c r="Q78" i="33"/>
  <c r="N81" i="33"/>
  <c r="AB104" i="32"/>
  <c r="Y110" i="32"/>
  <c r="H67" i="31"/>
  <c r="O196" i="31"/>
  <c r="O261" i="25"/>
  <c r="AA254" i="25"/>
  <c r="G197" i="31"/>
  <c r="W19" i="32"/>
  <c r="H231" i="25"/>
  <c r="T271" i="25"/>
  <c r="Y74" i="25"/>
  <c r="N71" i="33"/>
  <c r="N266" i="25"/>
  <c r="AA231" i="25"/>
  <c r="W107" i="32"/>
  <c r="O21" i="32"/>
  <c r="U77" i="32"/>
  <c r="O77" i="31"/>
  <c r="AB106" i="32"/>
  <c r="T80" i="32"/>
  <c r="M224" i="31"/>
  <c r="O197" i="31"/>
  <c r="H228" i="31"/>
  <c r="O110" i="32"/>
  <c r="Z269" i="25"/>
  <c r="U271" i="25"/>
  <c r="H260" i="25"/>
  <c r="H44" i="31"/>
  <c r="S72" i="25"/>
  <c r="Y101" i="32"/>
  <c r="H118" i="33"/>
  <c r="H70" i="32"/>
  <c r="AB46" i="32"/>
  <c r="H119" i="33"/>
  <c r="M267" i="25"/>
  <c r="H76" i="31"/>
  <c r="U80" i="32"/>
  <c r="O259" i="25"/>
  <c r="O75" i="31"/>
  <c r="Z274" i="25"/>
  <c r="H80" i="31"/>
  <c r="M255" i="25"/>
  <c r="Y13" i="25"/>
  <c r="U70" i="32"/>
  <c r="S101" i="32"/>
  <c r="T85" i="32"/>
  <c r="X16" i="32"/>
  <c r="Y108" i="32"/>
  <c r="X19" i="32"/>
  <c r="N228" i="31"/>
  <c r="H27" i="31"/>
  <c r="T67" i="32"/>
  <c r="V263" i="25"/>
  <c r="G261" i="25"/>
  <c r="G214" i="31"/>
  <c r="H265" i="25"/>
  <c r="X18" i="32"/>
  <c r="O105" i="32"/>
  <c r="H78" i="33"/>
  <c r="V266" i="25"/>
  <c r="AA113" i="32"/>
  <c r="T103" i="32"/>
  <c r="M235" i="31"/>
  <c r="T43" i="32"/>
  <c r="O193" i="31"/>
  <c r="M240" i="31"/>
  <c r="N75" i="33"/>
  <c r="O76" i="31"/>
  <c r="G262" i="25"/>
  <c r="AA197" i="25"/>
  <c r="H236" i="25"/>
  <c r="H228" i="25"/>
  <c r="I228" i="25" s="1"/>
  <c r="G12" i="21" s="1"/>
  <c r="H206" i="25"/>
  <c r="I206" i="25" s="1"/>
  <c r="F22" i="21" s="1"/>
  <c r="T234" i="25"/>
  <c r="Z73" i="25"/>
  <c r="AA65" i="25"/>
  <c r="Q46" i="25"/>
  <c r="U74" i="25"/>
  <c r="S105" i="32"/>
  <c r="AA112" i="32"/>
  <c r="AA227" i="25"/>
  <c r="Z236" i="25"/>
  <c r="H271" i="25"/>
  <c r="G205" i="31"/>
  <c r="Z210" i="25"/>
  <c r="AB197" i="25"/>
  <c r="AB269" i="25"/>
  <c r="S197" i="25"/>
  <c r="T195" i="25"/>
  <c r="O70" i="31"/>
  <c r="G260" i="25"/>
  <c r="AA190" i="25"/>
  <c r="M238" i="25"/>
  <c r="G230" i="25"/>
  <c r="Z231" i="25"/>
  <c r="AA198" i="25"/>
  <c r="V265" i="25"/>
  <c r="U63" i="25"/>
  <c r="O109" i="32"/>
  <c r="G207" i="31"/>
  <c r="AA268" i="25"/>
  <c r="R194" i="31"/>
  <c r="Z192" i="25"/>
  <c r="AA205" i="25"/>
  <c r="H244" i="25"/>
  <c r="Z271" i="25"/>
  <c r="H225" i="25"/>
  <c r="AA67" i="25"/>
  <c r="U67" i="25"/>
  <c r="G18" i="25"/>
  <c r="S69" i="25"/>
  <c r="H101" i="33"/>
  <c r="O195" i="31"/>
  <c r="S266" i="25"/>
  <c r="N226" i="31"/>
  <c r="AB192" i="25"/>
  <c r="S225" i="25"/>
  <c r="AB235" i="25"/>
  <c r="T208" i="25"/>
  <c r="AA74" i="25"/>
  <c r="N76" i="33"/>
  <c r="Q74" i="33"/>
  <c r="T202" i="25"/>
  <c r="T237" i="25"/>
  <c r="G243" i="25"/>
  <c r="T262" i="25"/>
  <c r="S231" i="25"/>
  <c r="H77" i="25"/>
  <c r="N77" i="31"/>
  <c r="T192" i="25"/>
  <c r="S207" i="25"/>
  <c r="G236" i="25"/>
  <c r="T260" i="25"/>
  <c r="O207" i="31"/>
  <c r="AA210" i="25"/>
  <c r="S209" i="25"/>
  <c r="AB236" i="25"/>
  <c r="H253" i="25"/>
  <c r="I253" i="25" s="1"/>
  <c r="G264" i="25"/>
  <c r="S192" i="25"/>
  <c r="S269" i="25"/>
  <c r="R19" i="25"/>
  <c r="U65" i="25"/>
  <c r="G11" i="25"/>
  <c r="O47" i="33"/>
  <c r="O70" i="33"/>
  <c r="R113" i="33"/>
  <c r="M113" i="33"/>
  <c r="O24" i="33"/>
  <c r="P74" i="32"/>
  <c r="P263" i="31"/>
  <c r="X110" i="32"/>
  <c r="Z87" i="32"/>
  <c r="G237" i="25"/>
  <c r="M69" i="25"/>
  <c r="AA12" i="25"/>
  <c r="Y193" i="25"/>
  <c r="N71" i="25"/>
  <c r="X239" i="25"/>
  <c r="P68" i="25"/>
  <c r="P231" i="25"/>
  <c r="N74" i="25"/>
  <c r="X226" i="25"/>
  <c r="X266" i="25"/>
  <c r="U19" i="25"/>
  <c r="P207" i="25"/>
  <c r="R189" i="25"/>
  <c r="R194" i="25"/>
  <c r="Z49" i="25"/>
  <c r="W12" i="25"/>
  <c r="X72" i="25"/>
  <c r="R203" i="25"/>
  <c r="R206" i="25"/>
  <c r="R197" i="25"/>
  <c r="R210" i="25"/>
  <c r="R232" i="25"/>
  <c r="D12" i="34"/>
  <c r="U21" i="25"/>
  <c r="R196" i="25"/>
  <c r="X73" i="25"/>
  <c r="X197" i="25"/>
  <c r="X71" i="25"/>
  <c r="G192" i="31"/>
  <c r="AB47" i="32"/>
  <c r="H112" i="32"/>
  <c r="Q102" i="33"/>
  <c r="AA105" i="32"/>
  <c r="T102" i="32"/>
  <c r="AB49" i="32"/>
  <c r="N243" i="31"/>
  <c r="H69" i="31"/>
  <c r="O15" i="32"/>
  <c r="N237" i="31"/>
  <c r="G204" i="31"/>
  <c r="H84" i="32"/>
  <c r="N87" i="33"/>
  <c r="H82" i="33"/>
  <c r="G27" i="33"/>
  <c r="Z111" i="32"/>
  <c r="G79" i="33"/>
  <c r="N235" i="31"/>
  <c r="H115" i="32"/>
  <c r="N236" i="31"/>
  <c r="S253" i="25"/>
  <c r="R233" i="31"/>
  <c r="T13" i="25"/>
  <c r="H101" i="32"/>
  <c r="H88" i="33"/>
  <c r="H68" i="33"/>
  <c r="Y112" i="32"/>
  <c r="H240" i="31"/>
  <c r="AB111" i="32"/>
  <c r="H66" i="32"/>
  <c r="R239" i="31"/>
  <c r="H244" i="31"/>
  <c r="G85" i="33"/>
  <c r="U262" i="25"/>
  <c r="T223" i="25"/>
  <c r="G22" i="33"/>
  <c r="H103" i="33"/>
  <c r="G83" i="33"/>
  <c r="N78" i="33"/>
  <c r="R107" i="32"/>
  <c r="W25" i="32"/>
  <c r="O202" i="31"/>
  <c r="O67" i="31"/>
  <c r="S104" i="32"/>
  <c r="H26" i="31"/>
  <c r="H238" i="31"/>
  <c r="H263" i="31"/>
  <c r="H54" i="31"/>
  <c r="O269" i="25"/>
  <c r="S268" i="25"/>
  <c r="M245" i="31"/>
  <c r="O265" i="25"/>
  <c r="W13" i="25"/>
  <c r="Z191" i="25"/>
  <c r="H47" i="25"/>
  <c r="O78" i="31"/>
  <c r="S113" i="32"/>
  <c r="T81" i="32"/>
  <c r="O107" i="32"/>
  <c r="M225" i="31"/>
  <c r="O112" i="32"/>
  <c r="AA269" i="25"/>
  <c r="R206" i="31"/>
  <c r="V23" i="32"/>
  <c r="AA260" i="25"/>
  <c r="Y73" i="25"/>
  <c r="G82" i="33"/>
  <c r="S13" i="25"/>
  <c r="G67" i="33"/>
  <c r="N85" i="33"/>
  <c r="AB268" i="25"/>
  <c r="H85" i="32"/>
  <c r="T49" i="32"/>
  <c r="T111" i="32"/>
  <c r="H24" i="31"/>
  <c r="H75" i="32"/>
  <c r="H275" i="31"/>
  <c r="R211" i="31"/>
  <c r="N233" i="31"/>
  <c r="H77" i="31"/>
  <c r="U71" i="32"/>
  <c r="Z261" i="25"/>
  <c r="H41" i="33"/>
  <c r="T51" i="32"/>
  <c r="U71" i="25"/>
  <c r="X13" i="32"/>
  <c r="N66" i="33"/>
  <c r="N88" i="33" s="1"/>
  <c r="U76" i="32"/>
  <c r="H269" i="31"/>
  <c r="H88" i="32"/>
  <c r="Q105" i="33"/>
  <c r="H233" i="31"/>
  <c r="G194" i="31"/>
  <c r="S259" i="25"/>
  <c r="N263" i="25"/>
  <c r="H211" i="25"/>
  <c r="U240" i="25"/>
  <c r="U232" i="25"/>
  <c r="H256" i="25"/>
  <c r="I256" i="25" s="1"/>
  <c r="H8" i="21" s="1"/>
  <c r="Z200" i="25"/>
  <c r="G208" i="31"/>
  <c r="G67" i="25"/>
  <c r="AA203" i="25"/>
  <c r="T71" i="32"/>
  <c r="O108" i="32"/>
  <c r="AB208" i="25"/>
  <c r="T194" i="25"/>
  <c r="H234" i="25"/>
  <c r="M268" i="25"/>
  <c r="H222" i="25"/>
  <c r="T70" i="25"/>
  <c r="V14" i="32"/>
  <c r="G198" i="31"/>
  <c r="N253" i="25"/>
  <c r="O271" i="25"/>
  <c r="Z230" i="25"/>
  <c r="U222" i="25"/>
  <c r="AA267" i="25"/>
  <c r="Z237" i="25"/>
  <c r="G77" i="25"/>
  <c r="AA18" i="25"/>
  <c r="R105" i="32"/>
  <c r="N74" i="31"/>
  <c r="O14" i="32"/>
  <c r="H191" i="25"/>
  <c r="I191" i="25" s="1"/>
  <c r="F7" i="21" s="1"/>
  <c r="U225" i="25"/>
  <c r="V272" i="25"/>
  <c r="Z257" i="25"/>
  <c r="Z194" i="25"/>
  <c r="AB266" i="25"/>
  <c r="R10" i="25"/>
  <c r="T67" i="25"/>
  <c r="M238" i="31"/>
  <c r="AB267" i="25"/>
  <c r="AA229" i="25"/>
  <c r="S240" i="25"/>
  <c r="AB256" i="25"/>
  <c r="H243" i="31"/>
  <c r="Z270" i="25"/>
  <c r="H199" i="25"/>
  <c r="I199" i="25" s="1"/>
  <c r="F15" i="21" s="1"/>
  <c r="AA207" i="25"/>
  <c r="M223" i="25"/>
  <c r="O264" i="25"/>
  <c r="AB270" i="25"/>
  <c r="G254" i="25"/>
  <c r="AB260" i="25"/>
  <c r="U73" i="25"/>
  <c r="V273" i="25"/>
  <c r="AA21" i="25"/>
  <c r="Z109" i="32"/>
  <c r="H189" i="25"/>
  <c r="I189" i="25" s="1"/>
  <c r="AB195" i="25"/>
  <c r="S236" i="25"/>
  <c r="AB264" i="25"/>
  <c r="AA228" i="25"/>
  <c r="U69" i="32"/>
  <c r="H13" i="31"/>
  <c r="AB200" i="25"/>
  <c r="S233" i="25"/>
  <c r="M259" i="25"/>
  <c r="O254" i="25"/>
  <c r="T256" i="25"/>
  <c r="AB226" i="25"/>
  <c r="Z72" i="25"/>
  <c r="M266" i="25"/>
  <c r="G227" i="25"/>
  <c r="X11" i="25"/>
  <c r="T66" i="25"/>
  <c r="G54" i="33"/>
  <c r="N117" i="33"/>
  <c r="G111" i="33"/>
  <c r="G121" i="33"/>
  <c r="O45" i="33"/>
  <c r="O68" i="33"/>
  <c r="R108" i="33"/>
  <c r="H16" i="33"/>
  <c r="P47" i="32"/>
  <c r="V41" i="32"/>
  <c r="X83" i="32"/>
  <c r="Q80" i="32"/>
  <c r="O66" i="32"/>
  <c r="O88" i="32" s="1"/>
  <c r="M48" i="32"/>
  <c r="AA19" i="25"/>
  <c r="AB15" i="25"/>
  <c r="X16" i="25"/>
  <c r="R122" i="33"/>
  <c r="M114" i="33"/>
  <c r="R103" i="32"/>
  <c r="N47" i="33"/>
  <c r="H20" i="33"/>
  <c r="P113" i="33"/>
  <c r="P106" i="33"/>
  <c r="Z17" i="32"/>
  <c r="V76" i="32"/>
  <c r="O51" i="32"/>
  <c r="Y77" i="32"/>
  <c r="P15" i="32"/>
  <c r="U69" i="25"/>
  <c r="M73" i="25"/>
  <c r="R15" i="25"/>
  <c r="O14" i="25"/>
  <c r="X18" i="25"/>
  <c r="AA22" i="25"/>
  <c r="O22" i="33"/>
  <c r="H17" i="33"/>
  <c r="R86" i="33"/>
  <c r="P104" i="33"/>
  <c r="R50" i="33"/>
  <c r="Y42" i="32"/>
  <c r="N78" i="32"/>
  <c r="Z15" i="25"/>
  <c r="M10" i="25"/>
  <c r="Z18" i="25"/>
  <c r="N16" i="25"/>
  <c r="V73" i="25"/>
  <c r="V65" i="25"/>
  <c r="M48" i="25"/>
  <c r="M49" i="25"/>
  <c r="Q18" i="25"/>
  <c r="V46" i="25"/>
  <c r="Y191" i="25"/>
  <c r="P69" i="25"/>
  <c r="Q226" i="25"/>
  <c r="Z16" i="25"/>
  <c r="H12" i="25"/>
  <c r="P75" i="25"/>
  <c r="X229" i="25"/>
  <c r="P65" i="25"/>
  <c r="Q70" i="25"/>
  <c r="Y264" i="25"/>
  <c r="P12" i="25"/>
  <c r="S12" i="25"/>
  <c r="Q71" i="25"/>
  <c r="X237" i="25"/>
  <c r="P63" i="25"/>
  <c r="P67" i="25"/>
  <c r="G15" i="33"/>
  <c r="O20" i="32"/>
  <c r="G193" i="31"/>
  <c r="W112" i="32"/>
  <c r="O19" i="32"/>
  <c r="H260" i="31"/>
  <c r="R199" i="31"/>
  <c r="T101" i="32"/>
  <c r="G212" i="31"/>
  <c r="S109" i="32"/>
  <c r="H113" i="33"/>
  <c r="M63" i="25"/>
  <c r="Q70" i="33"/>
  <c r="W23" i="32"/>
  <c r="X24" i="32"/>
  <c r="G72" i="33"/>
  <c r="H16" i="31"/>
  <c r="H19" i="31"/>
  <c r="T41" i="32"/>
  <c r="H273" i="31"/>
  <c r="R212" i="31"/>
  <c r="N68" i="31"/>
  <c r="T112" i="32"/>
  <c r="G20" i="33"/>
  <c r="T261" i="25"/>
  <c r="H224" i="31"/>
  <c r="O266" i="25"/>
  <c r="R13" i="25"/>
  <c r="U260" i="25"/>
  <c r="R101" i="32"/>
  <c r="V13" i="32"/>
  <c r="N225" i="31"/>
  <c r="T78" i="32"/>
  <c r="U242" i="25"/>
  <c r="R205" i="31"/>
  <c r="H259" i="31"/>
  <c r="H108" i="32"/>
  <c r="M272" i="25"/>
  <c r="M228" i="31"/>
  <c r="U236" i="25"/>
  <c r="AB13" i="25"/>
  <c r="O106" i="32"/>
  <c r="H89" i="33"/>
  <c r="H112" i="33"/>
  <c r="Z263" i="25"/>
  <c r="W16" i="32"/>
  <c r="N83" i="33"/>
  <c r="H236" i="31"/>
  <c r="Y111" i="32"/>
  <c r="R226" i="31"/>
  <c r="M232" i="31"/>
  <c r="H120" i="33"/>
  <c r="U270" i="25"/>
  <c r="H46" i="31"/>
  <c r="H221" i="25"/>
  <c r="I221" i="25" s="1"/>
  <c r="V262" i="25"/>
  <c r="M71" i="25"/>
  <c r="H45" i="33"/>
  <c r="G110" i="32"/>
  <c r="W13" i="32"/>
  <c r="Z110" i="32"/>
  <c r="U79" i="32"/>
  <c r="M233" i="31"/>
  <c r="M241" i="31"/>
  <c r="H20" i="31"/>
  <c r="Z266" i="25"/>
  <c r="H71" i="31"/>
  <c r="Z265" i="25"/>
  <c r="H41" i="31"/>
  <c r="Q75" i="33"/>
  <c r="W113" i="32"/>
  <c r="Z255" i="25"/>
  <c r="H257" i="25"/>
  <c r="H81" i="33"/>
  <c r="Q79" i="33"/>
  <c r="G73" i="33"/>
  <c r="U73" i="32"/>
  <c r="S103" i="32"/>
  <c r="G112" i="32"/>
  <c r="G70" i="33"/>
  <c r="M243" i="31"/>
  <c r="N270" i="25"/>
  <c r="G19" i="33"/>
  <c r="G26" i="33"/>
  <c r="O13" i="32"/>
  <c r="G16" i="33"/>
  <c r="T40" i="32"/>
  <c r="H117" i="33"/>
  <c r="G18" i="33"/>
  <c r="M231" i="31"/>
  <c r="O66" i="31"/>
  <c r="T52" i="32"/>
  <c r="R230" i="31"/>
  <c r="AA255" i="25"/>
  <c r="U75" i="32"/>
  <c r="AA266" i="25"/>
  <c r="T267" i="25"/>
  <c r="G223" i="25"/>
  <c r="S204" i="25"/>
  <c r="S208" i="25"/>
  <c r="AA236" i="25"/>
  <c r="AB237" i="25"/>
  <c r="T16" i="25"/>
  <c r="H266" i="25"/>
  <c r="Z204" i="25"/>
  <c r="T225" i="25"/>
  <c r="N256" i="25"/>
  <c r="V259" i="25"/>
  <c r="AA200" i="25"/>
  <c r="T272" i="25"/>
  <c r="Y68" i="25"/>
  <c r="X15" i="25"/>
  <c r="G21" i="25"/>
  <c r="AB65" i="25"/>
  <c r="H76" i="32"/>
  <c r="AA274" i="25"/>
  <c r="G231" i="25"/>
  <c r="AA238" i="25"/>
  <c r="T204" i="25"/>
  <c r="Z222" i="25"/>
  <c r="AB227" i="25"/>
  <c r="H196" i="25"/>
  <c r="I196" i="25" s="1"/>
  <c r="F12" i="21" s="1"/>
  <c r="AB224" i="25"/>
  <c r="Y10" i="25"/>
  <c r="M70" i="25"/>
  <c r="O10" i="25"/>
  <c r="T83" i="32"/>
  <c r="R204" i="31"/>
  <c r="S199" i="25"/>
  <c r="AB221" i="25"/>
  <c r="M273" i="25"/>
  <c r="G234" i="25"/>
  <c r="U234" i="25"/>
  <c r="S75" i="25"/>
  <c r="O262" i="25"/>
  <c r="H227" i="25"/>
  <c r="G259" i="25"/>
  <c r="Z102" i="32"/>
  <c r="T191" i="25"/>
  <c r="AA221" i="25"/>
  <c r="M232" i="25"/>
  <c r="H21" i="31"/>
  <c r="AA107" i="32"/>
  <c r="Z238" i="25"/>
  <c r="AB231" i="25"/>
  <c r="N265" i="25"/>
  <c r="M240" i="25"/>
  <c r="AA235" i="25"/>
  <c r="T71" i="25"/>
  <c r="T12" i="25"/>
  <c r="Q76" i="33"/>
  <c r="V24" i="32"/>
  <c r="Z273" i="25"/>
  <c r="Z228" i="25"/>
  <c r="O272" i="25"/>
  <c r="H268" i="25"/>
  <c r="I268" i="25" s="1"/>
  <c r="H20" i="21" s="1"/>
  <c r="Z264" i="25"/>
  <c r="H201" i="25"/>
  <c r="I201" i="25" s="1"/>
  <c r="F17" i="21" s="1"/>
  <c r="G222" i="25"/>
  <c r="H104" i="32"/>
  <c r="I104" i="32" s="1"/>
  <c r="O24" i="32"/>
  <c r="M269" i="25"/>
  <c r="N78" i="31"/>
  <c r="AA237" i="25"/>
  <c r="H238" i="25"/>
  <c r="I238" i="25" s="1"/>
  <c r="G22" i="21" s="1"/>
  <c r="U259" i="25"/>
  <c r="T224" i="25"/>
  <c r="T189" i="25"/>
  <c r="T263" i="25"/>
  <c r="H65" i="25"/>
  <c r="Z197" i="25"/>
  <c r="Z189" i="25"/>
  <c r="P76" i="33"/>
  <c r="M18" i="33"/>
  <c r="Q16" i="33"/>
  <c r="G108" i="33"/>
  <c r="N85" i="32"/>
  <c r="R52" i="32"/>
  <c r="U107" i="32"/>
  <c r="W86" i="32"/>
  <c r="Z74" i="25"/>
  <c r="Y12" i="25"/>
  <c r="O19" i="25"/>
  <c r="G104" i="33"/>
  <c r="Q50" i="33"/>
  <c r="M118" i="33"/>
  <c r="O17" i="33"/>
  <c r="O86" i="32"/>
  <c r="S17" i="32"/>
  <c r="N204" i="31"/>
  <c r="H229" i="25"/>
  <c r="I229" i="25" s="1"/>
  <c r="G13" i="21" s="1"/>
  <c r="G14" i="25"/>
  <c r="O21" i="25"/>
  <c r="Q43" i="33"/>
  <c r="R114" i="33"/>
  <c r="M119" i="33"/>
  <c r="M106" i="33"/>
  <c r="N42" i="33"/>
  <c r="O25" i="33"/>
  <c r="R83" i="33"/>
  <c r="R81" i="33"/>
  <c r="Z19" i="32"/>
  <c r="V67" i="32"/>
  <c r="Y73" i="32"/>
  <c r="P13" i="32"/>
  <c r="N105" i="32"/>
  <c r="S15" i="25"/>
  <c r="P22" i="25"/>
  <c r="N14" i="25"/>
  <c r="P49" i="25"/>
  <c r="M20" i="31"/>
  <c r="M21" i="25"/>
  <c r="X46" i="25"/>
  <c r="R74" i="25"/>
  <c r="V189" i="25"/>
  <c r="O70" i="25"/>
  <c r="V63" i="25"/>
  <c r="V64" i="25"/>
  <c r="O71" i="25"/>
  <c r="O75" i="25"/>
  <c r="X49" i="25"/>
  <c r="V207" i="25"/>
  <c r="O64" i="25"/>
  <c r="V70" i="25"/>
  <c r="V14" i="25"/>
  <c r="AB47" i="25"/>
  <c r="V206" i="25"/>
  <c r="V209" i="25"/>
  <c r="W69" i="25"/>
  <c r="V205" i="25"/>
  <c r="O68" i="25"/>
  <c r="V68" i="25"/>
  <c r="R243" i="31"/>
  <c r="Y66" i="25"/>
  <c r="H79" i="32"/>
  <c r="N84" i="33"/>
  <c r="W22" i="32"/>
  <c r="H105" i="33"/>
  <c r="Y103" i="32"/>
  <c r="N73" i="33"/>
  <c r="M234" i="31"/>
  <c r="AA103" i="32"/>
  <c r="W18" i="32"/>
  <c r="G195" i="31"/>
  <c r="N260" i="25"/>
  <c r="Z225" i="25"/>
  <c r="H73" i="32"/>
  <c r="O267" i="25"/>
  <c r="Q108" i="33"/>
  <c r="Y105" i="32"/>
  <c r="Q117" i="33"/>
  <c r="Q119" i="33"/>
  <c r="T104" i="32"/>
  <c r="H114" i="33"/>
  <c r="G215" i="31"/>
  <c r="G105" i="32"/>
  <c r="O69" i="31"/>
  <c r="Z112" i="32"/>
  <c r="S263" i="25"/>
  <c r="AA264" i="25"/>
  <c r="M13" i="25"/>
  <c r="T77" i="32"/>
  <c r="T68" i="32"/>
  <c r="AB42" i="32"/>
  <c r="G89" i="33"/>
  <c r="Z106" i="32"/>
  <c r="H82" i="32"/>
  <c r="R110" i="32"/>
  <c r="H71" i="32"/>
  <c r="M239" i="31"/>
  <c r="H80" i="33"/>
  <c r="I80" i="33" s="1"/>
  <c r="N267" i="25"/>
  <c r="AA273" i="25"/>
  <c r="AA192" i="25"/>
  <c r="Z199" i="25"/>
  <c r="AA13" i="25"/>
  <c r="S262" i="25"/>
  <c r="H109" i="32"/>
  <c r="Q104" i="33"/>
  <c r="R111" i="32"/>
  <c r="T50" i="32"/>
  <c r="R240" i="31"/>
  <c r="U85" i="32"/>
  <c r="G17" i="33"/>
  <c r="R202" i="31"/>
  <c r="M253" i="25"/>
  <c r="R229" i="31"/>
  <c r="U241" i="25"/>
  <c r="G14" i="33"/>
  <c r="H124" i="33"/>
  <c r="I124" i="33" s="1"/>
  <c r="AD124" i="33" s="1"/>
  <c r="G78" i="33"/>
  <c r="O111" i="32"/>
  <c r="R109" i="32"/>
  <c r="T73" i="32"/>
  <c r="Z105" i="32"/>
  <c r="O198" i="31"/>
  <c r="Y109" i="32"/>
  <c r="H237" i="31"/>
  <c r="H40" i="31"/>
  <c r="H276" i="25"/>
  <c r="AB261" i="25"/>
  <c r="O203" i="31"/>
  <c r="AB257" i="25"/>
  <c r="P13" i="25"/>
  <c r="S222" i="25"/>
  <c r="X13" i="25"/>
  <c r="X25" i="32"/>
  <c r="Q113" i="33"/>
  <c r="H83" i="33"/>
  <c r="I83" i="33" s="1"/>
  <c r="T107" i="32"/>
  <c r="Q110" i="33"/>
  <c r="M237" i="31"/>
  <c r="H22" i="31"/>
  <c r="V21" i="32"/>
  <c r="H270" i="31"/>
  <c r="O211" i="31"/>
  <c r="R228" i="31"/>
  <c r="H227" i="31"/>
  <c r="H111" i="33"/>
  <c r="G276" i="25"/>
  <c r="V13" i="25"/>
  <c r="O258" i="25"/>
  <c r="R108" i="32"/>
  <c r="Q82" i="33"/>
  <c r="G68" i="33"/>
  <c r="O103" i="32"/>
  <c r="V15" i="32"/>
  <c r="G211" i="31"/>
  <c r="O205" i="31"/>
  <c r="H75" i="31"/>
  <c r="H86" i="32"/>
  <c r="N77" i="33"/>
  <c r="V253" i="25"/>
  <c r="V260" i="25"/>
  <c r="AA261" i="25"/>
  <c r="M239" i="25"/>
  <c r="M231" i="25"/>
  <c r="O260" i="25"/>
  <c r="H241" i="31"/>
  <c r="AB194" i="25"/>
  <c r="AB199" i="25"/>
  <c r="AA271" i="25"/>
  <c r="AA233" i="25"/>
  <c r="U239" i="25"/>
  <c r="S47" i="25"/>
  <c r="T64" i="25"/>
  <c r="S227" i="25"/>
  <c r="Y47" i="25"/>
  <c r="N240" i="31"/>
  <c r="S224" i="25"/>
  <c r="G225" i="25"/>
  <c r="V256" i="25"/>
  <c r="S241" i="25"/>
  <c r="H271" i="31"/>
  <c r="G109" i="32"/>
  <c r="AB202" i="25"/>
  <c r="Z209" i="25"/>
  <c r="H264" i="25"/>
  <c r="I264" i="25" s="1"/>
  <c r="H16" i="21" s="1"/>
  <c r="S274" i="25"/>
  <c r="O255" i="25"/>
  <c r="T82" i="32"/>
  <c r="AB240" i="25"/>
  <c r="AB19" i="25"/>
  <c r="S226" i="25"/>
  <c r="S242" i="25"/>
  <c r="R24" i="33"/>
  <c r="AB21" i="32"/>
  <c r="N113" i="32"/>
  <c r="N48" i="33"/>
  <c r="H14" i="33"/>
  <c r="P78" i="33"/>
  <c r="Q19" i="33"/>
  <c r="Y82" i="32"/>
  <c r="G15" i="32"/>
  <c r="AB72" i="25"/>
  <c r="M72" i="25"/>
  <c r="P40" i="33"/>
  <c r="R16" i="33"/>
  <c r="O66" i="33"/>
  <c r="O88" i="33" s="1"/>
  <c r="M83" i="33"/>
  <c r="AC83" i="33" s="1"/>
  <c r="R74" i="33"/>
  <c r="R72" i="32"/>
  <c r="S81" i="32"/>
  <c r="AB78" i="32"/>
  <c r="P260" i="31"/>
  <c r="H232" i="25"/>
  <c r="I232" i="25" s="1"/>
  <c r="G16" i="21" s="1"/>
  <c r="O22" i="25"/>
  <c r="X21" i="25"/>
  <c r="R20" i="25"/>
  <c r="M115" i="33"/>
  <c r="O20" i="33"/>
  <c r="R75" i="33"/>
  <c r="P117" i="33"/>
  <c r="R41" i="33"/>
  <c r="R42" i="33"/>
  <c r="Q13" i="32"/>
  <c r="N75" i="32"/>
  <c r="R44" i="32"/>
  <c r="M80" i="32"/>
  <c r="AC80" i="32" s="1"/>
  <c r="N14" i="32"/>
  <c r="AA45" i="32"/>
  <c r="H209" i="25"/>
  <c r="I209" i="25" s="1"/>
  <c r="F25" i="21" s="1"/>
  <c r="Y46" i="25"/>
  <c r="M112" i="33"/>
  <c r="O14" i="33"/>
  <c r="P114" i="33"/>
  <c r="N42" i="32"/>
  <c r="Q20" i="32"/>
  <c r="N67" i="32"/>
  <c r="T10" i="25"/>
  <c r="M117" i="33"/>
  <c r="Y22" i="25"/>
  <c r="O23" i="33"/>
  <c r="H197" i="25"/>
  <c r="I197" i="25" s="1"/>
  <c r="F13" i="21" s="1"/>
  <c r="Z233" i="25"/>
  <c r="H66" i="25"/>
  <c r="N21" i="33"/>
  <c r="R43" i="33"/>
  <c r="M46" i="33"/>
  <c r="M40" i="33"/>
  <c r="H275" i="25"/>
  <c r="AA225" i="25"/>
  <c r="M274" i="25"/>
  <c r="U64" i="25"/>
  <c r="Q15" i="33"/>
  <c r="N103" i="33"/>
  <c r="N19" i="33"/>
  <c r="P257" i="31"/>
  <c r="M66" i="32"/>
  <c r="AA48" i="32"/>
  <c r="Q102" i="32"/>
  <c r="V102" i="32"/>
  <c r="T21" i="32"/>
  <c r="Y40" i="32"/>
  <c r="N81" i="32"/>
  <c r="U104" i="32"/>
  <c r="W48" i="32"/>
  <c r="P273" i="31"/>
  <c r="R42" i="31"/>
  <c r="Q265" i="31"/>
  <c r="P76" i="31"/>
  <c r="Q101" i="32"/>
  <c r="G236" i="31"/>
  <c r="O101" i="33"/>
  <c r="N116" i="33"/>
  <c r="P111" i="33"/>
  <c r="Q44" i="33"/>
  <c r="M84" i="32"/>
  <c r="AC84" i="32" s="1"/>
  <c r="Y41" i="32"/>
  <c r="Q106" i="32"/>
  <c r="V107" i="32"/>
  <c r="Y47" i="32"/>
  <c r="N69" i="32"/>
  <c r="R48" i="32"/>
  <c r="M77" i="32"/>
  <c r="AC77" i="32" s="1"/>
  <c r="AA49" i="32"/>
  <c r="N201" i="31"/>
  <c r="O52" i="31"/>
  <c r="N44" i="31"/>
  <c r="G238" i="31"/>
  <c r="I238" i="31" s="1"/>
  <c r="W19" i="21" s="1"/>
  <c r="S72" i="32"/>
  <c r="M71" i="33"/>
  <c r="AC71" i="33" s="1"/>
  <c r="N86" i="32"/>
  <c r="M20" i="32"/>
  <c r="U16" i="32"/>
  <c r="Z23" i="32"/>
  <c r="Z84" i="32"/>
  <c r="Z51" i="32"/>
  <c r="Y66" i="32"/>
  <c r="Y88" i="32" s="1"/>
  <c r="G23" i="32"/>
  <c r="P228" i="31"/>
  <c r="P18" i="31"/>
  <c r="N268" i="31"/>
  <c r="N45" i="31"/>
  <c r="Y19" i="32"/>
  <c r="N52" i="33"/>
  <c r="X81" i="32"/>
  <c r="N47" i="32"/>
  <c r="AA79" i="32"/>
  <c r="W68" i="32"/>
  <c r="G24" i="32"/>
  <c r="G112" i="33"/>
  <c r="I112" i="33" s="1"/>
  <c r="G54" i="32"/>
  <c r="M46" i="32"/>
  <c r="V105" i="32"/>
  <c r="M120" i="33"/>
  <c r="P83" i="32"/>
  <c r="M25" i="32"/>
  <c r="G16" i="31"/>
  <c r="M277" i="31"/>
  <c r="G67" i="32"/>
  <c r="I67" i="32" s="1"/>
  <c r="O40" i="31"/>
  <c r="P230" i="31"/>
  <c r="P74" i="31"/>
  <c r="M16" i="33"/>
  <c r="AB85" i="32"/>
  <c r="X45" i="32"/>
  <c r="G50" i="33"/>
  <c r="O49" i="32"/>
  <c r="AB74" i="32"/>
  <c r="G84" i="32"/>
  <c r="N49" i="32"/>
  <c r="S78" i="32"/>
  <c r="R43" i="32"/>
  <c r="U111" i="32"/>
  <c r="AA22" i="32"/>
  <c r="P262" i="31"/>
  <c r="O51" i="31"/>
  <c r="Q270" i="31"/>
  <c r="G27" i="31"/>
  <c r="R269" i="31"/>
  <c r="P72" i="33"/>
  <c r="M105" i="33"/>
  <c r="P49" i="32"/>
  <c r="N68" i="32"/>
  <c r="R45" i="32"/>
  <c r="Y24" i="32"/>
  <c r="P258" i="31"/>
  <c r="Z69" i="32"/>
  <c r="AB14" i="32"/>
  <c r="G243" i="31"/>
  <c r="N21" i="31"/>
  <c r="Q199" i="31"/>
  <c r="G76" i="32"/>
  <c r="O43" i="33"/>
  <c r="P274" i="31"/>
  <c r="W76" i="32"/>
  <c r="R70" i="32"/>
  <c r="S44" i="32"/>
  <c r="AA23" i="32"/>
  <c r="N13" i="32"/>
  <c r="AA41" i="32"/>
  <c r="S68" i="32"/>
  <c r="W67" i="32"/>
  <c r="P22" i="32"/>
  <c r="R46" i="31"/>
  <c r="Q274" i="31"/>
  <c r="AA70" i="32"/>
  <c r="R52" i="33"/>
  <c r="R118" i="33"/>
  <c r="N112" i="32"/>
  <c r="AA75" i="32"/>
  <c r="S49" i="32"/>
  <c r="AA16" i="32"/>
  <c r="N211" i="31"/>
  <c r="P69" i="32"/>
  <c r="M13" i="32"/>
  <c r="P40" i="32"/>
  <c r="G83" i="32"/>
  <c r="I83" i="32" s="1"/>
  <c r="R49" i="31"/>
  <c r="P242" i="31"/>
  <c r="Q76" i="31"/>
  <c r="S82" i="32"/>
  <c r="Q16" i="31"/>
  <c r="N263" i="31"/>
  <c r="Q200" i="25"/>
  <c r="P202" i="31"/>
  <c r="V229" i="25"/>
  <c r="G267" i="31"/>
  <c r="P225" i="25"/>
  <c r="X272" i="25"/>
  <c r="G261" i="31"/>
  <c r="I261" i="31" s="1"/>
  <c r="X10" i="21" s="1"/>
  <c r="P234" i="25"/>
  <c r="R254" i="25"/>
  <c r="P43" i="31"/>
  <c r="X274" i="25"/>
  <c r="N18" i="31"/>
  <c r="P16" i="31"/>
  <c r="Q67" i="32"/>
  <c r="O226" i="31"/>
  <c r="V237" i="25"/>
  <c r="R23" i="31"/>
  <c r="N259" i="31"/>
  <c r="Q240" i="25"/>
  <c r="P51" i="31"/>
  <c r="Y272" i="25"/>
  <c r="AB258" i="25"/>
  <c r="T203" i="25"/>
  <c r="H202" i="25"/>
  <c r="I202" i="25" s="1"/>
  <c r="F18" i="21" s="1"/>
  <c r="S202" i="25"/>
  <c r="AA63" i="25"/>
  <c r="AA208" i="25"/>
  <c r="T205" i="25"/>
  <c r="AB238" i="25"/>
  <c r="H105" i="32"/>
  <c r="H230" i="25"/>
  <c r="I230" i="25" s="1"/>
  <c r="G14" i="21" s="1"/>
  <c r="P73" i="33"/>
  <c r="T20" i="32"/>
  <c r="U112" i="32"/>
  <c r="T239" i="25"/>
  <c r="G101" i="33"/>
  <c r="O112" i="33"/>
  <c r="P70" i="33"/>
  <c r="P82" i="32"/>
  <c r="Z46" i="32"/>
  <c r="AB21" i="25"/>
  <c r="R22" i="25"/>
  <c r="R45" i="33"/>
  <c r="N118" i="33"/>
  <c r="O21" i="33"/>
  <c r="Y46" i="32"/>
  <c r="Y14" i="32"/>
  <c r="S73" i="25"/>
  <c r="T258" i="25"/>
  <c r="H233" i="25"/>
  <c r="I233" i="25" s="1"/>
  <c r="G17" i="21" s="1"/>
  <c r="Q40" i="33"/>
  <c r="R111" i="33"/>
  <c r="M122" i="33"/>
  <c r="M111" i="33"/>
  <c r="W111" i="32"/>
  <c r="O18" i="33"/>
  <c r="R78" i="33"/>
  <c r="R76" i="33"/>
  <c r="X111" i="32"/>
  <c r="Z75" i="32"/>
  <c r="AB18" i="32"/>
  <c r="Y74" i="32"/>
  <c r="G19" i="32"/>
  <c r="AA15" i="25"/>
  <c r="G16" i="25"/>
  <c r="S234" i="25"/>
  <c r="O82" i="33"/>
  <c r="R117" i="33"/>
  <c r="M109" i="33"/>
  <c r="M121" i="33"/>
  <c r="O15" i="33"/>
  <c r="R68" i="33"/>
  <c r="R77" i="33"/>
  <c r="Z70" i="32"/>
  <c r="T18" i="25"/>
  <c r="AA230" i="25"/>
  <c r="AB18" i="25"/>
  <c r="G12" i="25"/>
  <c r="O77" i="33"/>
  <c r="Q46" i="33"/>
  <c r="R106" i="33"/>
  <c r="R109" i="33"/>
  <c r="G70" i="25"/>
  <c r="S68" i="25"/>
  <c r="H15" i="33"/>
  <c r="R72" i="33"/>
  <c r="P102" i="33"/>
  <c r="P112" i="33"/>
  <c r="T74" i="25"/>
  <c r="Z65" i="25"/>
  <c r="Z71" i="25"/>
  <c r="T232" i="25"/>
  <c r="Y16" i="25"/>
  <c r="P81" i="33"/>
  <c r="P52" i="33"/>
  <c r="S71" i="32"/>
  <c r="AA85" i="32"/>
  <c r="V69" i="32"/>
  <c r="Z14" i="32"/>
  <c r="V84" i="32"/>
  <c r="Y68" i="32"/>
  <c r="N43" i="32"/>
  <c r="Q25" i="32"/>
  <c r="N14" i="31"/>
  <c r="N275" i="31"/>
  <c r="N213" i="31"/>
  <c r="H196" i="31"/>
  <c r="N50" i="31"/>
  <c r="R20" i="32"/>
  <c r="M75" i="33"/>
  <c r="AC75" i="33" s="1"/>
  <c r="S70" i="32"/>
  <c r="O47" i="32"/>
  <c r="Z74" i="32"/>
  <c r="U22" i="32"/>
  <c r="Z24" i="32"/>
  <c r="V75" i="32"/>
  <c r="Y67" i="32"/>
  <c r="H45" i="32"/>
  <c r="Q17" i="32"/>
  <c r="P243" i="31"/>
  <c r="U19" i="32"/>
  <c r="N205" i="31"/>
  <c r="N258" i="31"/>
  <c r="AB67" i="32"/>
  <c r="N51" i="33"/>
  <c r="X82" i="32"/>
  <c r="AA83" i="32"/>
  <c r="M109" i="32"/>
  <c r="N41" i="32"/>
  <c r="O72" i="33"/>
  <c r="O67" i="32"/>
  <c r="Q43" i="32"/>
  <c r="S51" i="32"/>
  <c r="AA15" i="32"/>
  <c r="P84" i="32"/>
  <c r="M23" i="32"/>
  <c r="G19" i="31"/>
  <c r="I19" i="31" s="1"/>
  <c r="M11" i="34" s="1"/>
  <c r="R263" i="31"/>
  <c r="O73" i="32"/>
  <c r="M86" i="32"/>
  <c r="AC86" i="32" s="1"/>
  <c r="R47" i="31"/>
  <c r="P226" i="31"/>
  <c r="P78" i="31"/>
  <c r="P86" i="32"/>
  <c r="G51" i="32"/>
  <c r="X105" i="32"/>
  <c r="S75" i="32"/>
  <c r="H13" i="32"/>
  <c r="W70" i="32"/>
  <c r="R66" i="32"/>
  <c r="R88" i="32" s="1"/>
  <c r="P116" i="33"/>
  <c r="V51" i="32"/>
  <c r="AB15" i="32"/>
  <c r="M14" i="32"/>
  <c r="R70" i="31"/>
  <c r="W44" i="32"/>
  <c r="G228" i="31"/>
  <c r="I228" i="31" s="1"/>
  <c r="W9" i="21" s="1"/>
  <c r="Q18" i="33"/>
  <c r="H13" i="33"/>
  <c r="U18" i="32"/>
  <c r="S77" i="32"/>
  <c r="R17" i="32"/>
  <c r="P271" i="31"/>
  <c r="Z77" i="32"/>
  <c r="Y87" i="32"/>
  <c r="G247" i="31"/>
  <c r="N16" i="31"/>
  <c r="M71" i="32"/>
  <c r="AC71" i="32" s="1"/>
  <c r="R41" i="31"/>
  <c r="P84" i="33"/>
  <c r="N108" i="33"/>
  <c r="M41" i="32"/>
  <c r="Z67" i="32"/>
  <c r="Y75" i="32"/>
  <c r="AB22" i="32"/>
  <c r="Y84" i="32"/>
  <c r="X69" i="32"/>
  <c r="Q82" i="32"/>
  <c r="G42" i="32"/>
  <c r="AA13" i="32"/>
  <c r="N111" i="32"/>
  <c r="H209" i="31"/>
  <c r="I209" i="31" s="1"/>
  <c r="V22" i="21" s="1"/>
  <c r="G13" i="31"/>
  <c r="I13" i="31" s="1"/>
  <c r="M5" i="34" s="1"/>
  <c r="M275" i="31"/>
  <c r="X102" i="32"/>
  <c r="Q19" i="31"/>
  <c r="M47" i="33"/>
  <c r="AB108" i="32"/>
  <c r="P277" i="31"/>
  <c r="V86" i="32"/>
  <c r="U44" i="32"/>
  <c r="R85" i="32"/>
  <c r="G21" i="32"/>
  <c r="N101" i="32"/>
  <c r="O50" i="32"/>
  <c r="AB72" i="32"/>
  <c r="T22" i="32"/>
  <c r="Y43" i="32"/>
  <c r="N20" i="31"/>
  <c r="N271" i="31"/>
  <c r="G46" i="31"/>
  <c r="M256" i="31"/>
  <c r="P112" i="32"/>
  <c r="V42" i="32"/>
  <c r="Z73" i="32"/>
  <c r="X51" i="32"/>
  <c r="AB24" i="32"/>
  <c r="Y80" i="32"/>
  <c r="X67" i="32"/>
  <c r="R75" i="32"/>
  <c r="P103" i="33"/>
  <c r="V43" i="32"/>
  <c r="S52" i="32"/>
  <c r="V109" i="32"/>
  <c r="M19" i="32"/>
  <c r="N269" i="31"/>
  <c r="M273" i="31"/>
  <c r="Q276" i="31"/>
  <c r="Q77" i="31"/>
  <c r="O271" i="31"/>
  <c r="G24" i="31"/>
  <c r="I24" i="31" s="1"/>
  <c r="M16" i="34" s="1"/>
  <c r="N230" i="25"/>
  <c r="Y265" i="25"/>
  <c r="U198" i="25"/>
  <c r="O242" i="31"/>
  <c r="P260" i="25"/>
  <c r="U192" i="25"/>
  <c r="O227" i="31"/>
  <c r="V227" i="25"/>
  <c r="O240" i="31"/>
  <c r="V232" i="25"/>
  <c r="P19" i="31"/>
  <c r="W81" i="32"/>
  <c r="O46" i="31"/>
  <c r="N238" i="25"/>
  <c r="G259" i="31"/>
  <c r="Y203" i="25"/>
  <c r="Q240" i="31"/>
  <c r="P270" i="25"/>
  <c r="Q199" i="25"/>
  <c r="Q238" i="31"/>
  <c r="P267" i="25"/>
  <c r="Q201" i="31"/>
  <c r="Y254" i="25"/>
  <c r="G262" i="31"/>
  <c r="W239" i="25"/>
  <c r="Q245" i="31"/>
  <c r="V226" i="25"/>
  <c r="R17" i="31"/>
  <c r="N239" i="25"/>
  <c r="O260" i="31"/>
  <c r="R52" i="31"/>
  <c r="Y228" i="25"/>
  <c r="N221" i="25"/>
  <c r="Q23" i="31"/>
  <c r="M194" i="31"/>
  <c r="P223" i="25"/>
  <c r="P52" i="31"/>
  <c r="Q269" i="25"/>
  <c r="X198" i="25"/>
  <c r="N234" i="25"/>
  <c r="N231" i="25"/>
  <c r="O272" i="31"/>
  <c r="Q75" i="31"/>
  <c r="P23" i="31"/>
  <c r="Y256" i="25"/>
  <c r="Y198" i="25"/>
  <c r="Q241" i="31"/>
  <c r="V235" i="25"/>
  <c r="AA257" i="25"/>
  <c r="O12" i="25"/>
  <c r="AA193" i="25"/>
  <c r="S108" i="32"/>
  <c r="AB232" i="25"/>
  <c r="S70" i="25"/>
  <c r="T42" i="32"/>
  <c r="P82" i="33"/>
  <c r="Y86" i="32"/>
  <c r="AA71" i="32"/>
  <c r="H74" i="25"/>
  <c r="M68" i="33"/>
  <c r="AC68" i="33" s="1"/>
  <c r="N18" i="33"/>
  <c r="M44" i="33"/>
  <c r="U224" i="25"/>
  <c r="G117" i="33"/>
  <c r="O86" i="33"/>
  <c r="Q41" i="33"/>
  <c r="M25" i="33"/>
  <c r="N43" i="33"/>
  <c r="U48" i="32"/>
  <c r="V71" i="32"/>
  <c r="Q85" i="32"/>
  <c r="S205" i="25"/>
  <c r="Y49" i="25"/>
  <c r="AB17" i="25"/>
  <c r="R12" i="25"/>
  <c r="G114" i="33"/>
  <c r="O42" i="33"/>
  <c r="O83" i="33"/>
  <c r="O81" i="33"/>
  <c r="O76" i="33"/>
  <c r="R116" i="33"/>
  <c r="R110" i="33"/>
  <c r="O76" i="32"/>
  <c r="M52" i="32"/>
  <c r="S48" i="32"/>
  <c r="N193" i="31"/>
  <c r="P70" i="32"/>
  <c r="M227" i="25"/>
  <c r="O15" i="25"/>
  <c r="N112" i="33"/>
  <c r="G119" i="33"/>
  <c r="O74" i="33"/>
  <c r="O69" i="33"/>
  <c r="O73" i="33"/>
  <c r="R105" i="33"/>
  <c r="N102" i="33"/>
  <c r="G46" i="32"/>
  <c r="M49" i="32"/>
  <c r="Z241" i="25"/>
  <c r="U257" i="25"/>
  <c r="T17" i="25"/>
  <c r="O20" i="25"/>
  <c r="S195" i="25"/>
  <c r="N122" i="33"/>
  <c r="G109" i="33"/>
  <c r="O46" i="33"/>
  <c r="AB16" i="25"/>
  <c r="S63" i="25"/>
  <c r="Y20" i="25"/>
  <c r="Y48" i="25"/>
  <c r="N255" i="25"/>
  <c r="R102" i="33"/>
  <c r="M107" i="33"/>
  <c r="N50" i="33"/>
  <c r="H18" i="33"/>
  <c r="AA48" i="25"/>
  <c r="H70" i="25"/>
  <c r="O121" i="33"/>
  <c r="R84" i="33"/>
  <c r="S14" i="32"/>
  <c r="W43" i="32"/>
  <c r="N84" i="32"/>
  <c r="Q15" i="32"/>
  <c r="P81" i="32"/>
  <c r="N210" i="31"/>
  <c r="Z81" i="32"/>
  <c r="P70" i="31"/>
  <c r="R273" i="31"/>
  <c r="G230" i="31"/>
  <c r="I230" i="31" s="1"/>
  <c r="W11" i="21" s="1"/>
  <c r="M104" i="32"/>
  <c r="R51" i="31"/>
  <c r="M269" i="31"/>
  <c r="R71" i="33"/>
  <c r="X78" i="32"/>
  <c r="W45" i="32"/>
  <c r="N70" i="32"/>
  <c r="M103" i="32"/>
  <c r="Q18" i="32"/>
  <c r="O77" i="32"/>
  <c r="Q49" i="32"/>
  <c r="X106" i="32"/>
  <c r="Z71" i="32"/>
  <c r="R272" i="31"/>
  <c r="Z16" i="32"/>
  <c r="G226" i="31"/>
  <c r="P240" i="31"/>
  <c r="P72" i="31"/>
  <c r="M45" i="32"/>
  <c r="G118" i="33"/>
  <c r="S43" i="32"/>
  <c r="X107" i="32"/>
  <c r="W101" i="32"/>
  <c r="M111" i="32"/>
  <c r="U49" i="32"/>
  <c r="R74" i="32"/>
  <c r="N14" i="33"/>
  <c r="P45" i="32"/>
  <c r="V48" i="32"/>
  <c r="N42" i="31"/>
  <c r="N77" i="32"/>
  <c r="V70" i="32"/>
  <c r="N267" i="31"/>
  <c r="X86" i="32"/>
  <c r="G246" i="31"/>
  <c r="N104" i="33"/>
  <c r="O117" i="33"/>
  <c r="AB80" i="32"/>
  <c r="AB86" i="32"/>
  <c r="O84" i="33"/>
  <c r="G45" i="32"/>
  <c r="AA80" i="32"/>
  <c r="G77" i="32"/>
  <c r="I77" i="32" s="1"/>
  <c r="N52" i="32"/>
  <c r="Y44" i="32"/>
  <c r="S80" i="32"/>
  <c r="U103" i="32"/>
  <c r="Y78" i="32"/>
  <c r="H54" i="32"/>
  <c r="O48" i="31"/>
  <c r="Q271" i="31"/>
  <c r="R262" i="31"/>
  <c r="U24" i="32"/>
  <c r="N110" i="33"/>
  <c r="M16" i="32"/>
  <c r="V82" i="32"/>
  <c r="Y69" i="32"/>
  <c r="AB71" i="32"/>
  <c r="Q69" i="32"/>
  <c r="P45" i="33"/>
  <c r="M51" i="32"/>
  <c r="H212" i="31"/>
  <c r="I212" i="31" s="1"/>
  <c r="V25" i="21" s="1"/>
  <c r="R257" i="31"/>
  <c r="N45" i="32"/>
  <c r="Q14" i="31"/>
  <c r="N262" i="31"/>
  <c r="O78" i="33"/>
  <c r="P24" i="33"/>
  <c r="W71" i="32"/>
  <c r="R68" i="32"/>
  <c r="AA18" i="32"/>
  <c r="AA47" i="32"/>
  <c r="S86" i="32"/>
  <c r="R21" i="32"/>
  <c r="W73" i="32"/>
  <c r="U43" i="32"/>
  <c r="R86" i="32"/>
  <c r="G85" i="32"/>
  <c r="I85" i="32" s="1"/>
  <c r="P244" i="31"/>
  <c r="Q70" i="31"/>
  <c r="W109" i="32"/>
  <c r="P24" i="31"/>
  <c r="N110" i="32"/>
  <c r="G17" i="31"/>
  <c r="R40" i="33"/>
  <c r="S24" i="32"/>
  <c r="Q105" i="32"/>
  <c r="R82" i="33"/>
  <c r="M43" i="32"/>
  <c r="T25" i="32"/>
  <c r="Y52" i="32"/>
  <c r="P77" i="32"/>
  <c r="M24" i="32"/>
  <c r="S23" i="32"/>
  <c r="P268" i="31"/>
  <c r="Z18" i="32"/>
  <c r="V87" i="32"/>
  <c r="Q258" i="31"/>
  <c r="N47" i="31"/>
  <c r="S40" i="32"/>
  <c r="N25" i="33"/>
  <c r="P256" i="31"/>
  <c r="W72" i="32"/>
  <c r="R81" i="32"/>
  <c r="S42" i="32"/>
  <c r="V112" i="32"/>
  <c r="Y45" i="32"/>
  <c r="N72" i="32"/>
  <c r="R13" i="32"/>
  <c r="W46" i="32"/>
  <c r="R43" i="31"/>
  <c r="Q261" i="31"/>
  <c r="Z45" i="32"/>
  <c r="M263" i="31"/>
  <c r="G70" i="31"/>
  <c r="W254" i="25"/>
  <c r="G257" i="31"/>
  <c r="I257" i="31" s="1"/>
  <c r="X6" i="21" s="1"/>
  <c r="P238" i="25"/>
  <c r="P273" i="25"/>
  <c r="R240" i="25"/>
  <c r="R24" i="31"/>
  <c r="X194" i="25"/>
  <c r="N235" i="25"/>
  <c r="N225" i="25"/>
  <c r="R75" i="31"/>
  <c r="M197" i="31"/>
  <c r="X221" i="25"/>
  <c r="Y259" i="25"/>
  <c r="P203" i="31"/>
  <c r="R221" i="25"/>
  <c r="X195" i="25"/>
  <c r="R239" i="25"/>
  <c r="O258" i="31"/>
  <c r="R19" i="31"/>
  <c r="S69" i="32"/>
  <c r="R260" i="31"/>
  <c r="N16" i="32"/>
  <c r="G227" i="31"/>
  <c r="O14" i="31"/>
  <c r="R269" i="25"/>
  <c r="Q203" i="25"/>
  <c r="P192" i="31"/>
  <c r="R225" i="25"/>
  <c r="M76" i="31"/>
  <c r="G264" i="31"/>
  <c r="I264" i="31" s="1"/>
  <c r="X13" i="21" s="1"/>
  <c r="X240" i="25"/>
  <c r="W253" i="25"/>
  <c r="M207" i="31"/>
  <c r="Y197" i="25"/>
  <c r="G66" i="32"/>
  <c r="O50" i="31"/>
  <c r="Q268" i="31"/>
  <c r="Y208" i="25"/>
  <c r="Q242" i="31"/>
  <c r="P255" i="25"/>
  <c r="R13" i="31"/>
  <c r="Q194" i="31"/>
  <c r="M18" i="31"/>
  <c r="Q233" i="25"/>
  <c r="Y253" i="25"/>
  <c r="M209" i="31"/>
  <c r="X232" i="25"/>
  <c r="Q260" i="25"/>
  <c r="G77" i="31"/>
  <c r="I77" i="31" s="1"/>
  <c r="O16" i="34" s="1"/>
  <c r="Y260" i="25"/>
  <c r="U68" i="25"/>
  <c r="Z259" i="25"/>
  <c r="AB254" i="25"/>
  <c r="G235" i="25"/>
  <c r="N232" i="31"/>
  <c r="H18" i="31"/>
  <c r="T199" i="25"/>
  <c r="M64" i="25"/>
  <c r="N15" i="33"/>
  <c r="Y48" i="32"/>
  <c r="W51" i="32"/>
  <c r="G66" i="25"/>
  <c r="R66" i="33"/>
  <c r="R88" i="33" s="1"/>
  <c r="O79" i="33"/>
  <c r="O16" i="33"/>
  <c r="M110" i="32"/>
  <c r="R76" i="32"/>
  <c r="G43" i="32"/>
  <c r="AB73" i="25"/>
  <c r="R13" i="33"/>
  <c r="G41" i="33"/>
  <c r="G123" i="33"/>
  <c r="M82" i="33"/>
  <c r="AC82" i="33" s="1"/>
  <c r="AA66" i="32"/>
  <c r="AA88" i="32" s="1"/>
  <c r="Q46" i="32"/>
  <c r="Q45" i="32"/>
  <c r="X85" i="32"/>
  <c r="U21" i="32"/>
  <c r="G255" i="25"/>
  <c r="AA69" i="25"/>
  <c r="R17" i="25"/>
  <c r="Q13" i="33"/>
  <c r="N119" i="33"/>
  <c r="N106" i="33"/>
  <c r="G116" i="33"/>
  <c r="I116" i="33" s="1"/>
  <c r="O49" i="33"/>
  <c r="Q47" i="33"/>
  <c r="W104" i="32"/>
  <c r="H26" i="32"/>
  <c r="W79" i="32"/>
  <c r="U42" i="32"/>
  <c r="R73" i="32"/>
  <c r="P83" i="33"/>
  <c r="V44" i="32"/>
  <c r="AB206" i="25"/>
  <c r="Z66" i="25"/>
  <c r="X14" i="25"/>
  <c r="G53" i="33"/>
  <c r="N109" i="33"/>
  <c r="N111" i="33"/>
  <c r="N121" i="33"/>
  <c r="O40" i="33"/>
  <c r="Q51" i="33"/>
  <c r="S74" i="32"/>
  <c r="W80" i="32"/>
  <c r="U41" i="32"/>
  <c r="H192" i="25"/>
  <c r="I192" i="25" s="1"/>
  <c r="F8" i="21" s="1"/>
  <c r="Z64" i="25"/>
  <c r="O18" i="25"/>
  <c r="M13" i="33"/>
  <c r="N101" i="33"/>
  <c r="T20" i="25"/>
  <c r="AB209" i="25"/>
  <c r="O51" i="33"/>
  <c r="Q48" i="33"/>
  <c r="R104" i="33"/>
  <c r="R121" i="33"/>
  <c r="M108" i="33"/>
  <c r="S46" i="25"/>
  <c r="Z63" i="25"/>
  <c r="G71" i="25"/>
  <c r="P20" i="33"/>
  <c r="O52" i="33"/>
  <c r="G16" i="32"/>
  <c r="X104" i="32"/>
  <c r="S50" i="32"/>
  <c r="G70" i="32"/>
  <c r="Z20" i="32"/>
  <c r="N45" i="33"/>
  <c r="M106" i="32"/>
  <c r="Q73" i="32"/>
  <c r="O111" i="33"/>
  <c r="G41" i="32"/>
  <c r="Q68" i="31"/>
  <c r="N120" i="33"/>
  <c r="Y50" i="32"/>
  <c r="N266" i="31"/>
  <c r="O52" i="32"/>
  <c r="G105" i="33"/>
  <c r="G18" i="32"/>
  <c r="O68" i="32"/>
  <c r="P17" i="32"/>
  <c r="AB112" i="32"/>
  <c r="H22" i="32"/>
  <c r="U46" i="32"/>
  <c r="R67" i="32"/>
  <c r="N109" i="32"/>
  <c r="N273" i="31"/>
  <c r="S20" i="32"/>
  <c r="O87" i="33"/>
  <c r="O104" i="33"/>
  <c r="R50" i="32"/>
  <c r="Q45" i="33"/>
  <c r="AA76" i="32"/>
  <c r="P108" i="32"/>
  <c r="M67" i="32"/>
  <c r="AC67" i="32" s="1"/>
  <c r="T13" i="32"/>
  <c r="S87" i="32"/>
  <c r="R51" i="32"/>
  <c r="M257" i="31"/>
  <c r="R46" i="32"/>
  <c r="P21" i="32"/>
  <c r="R48" i="31"/>
  <c r="P231" i="31"/>
  <c r="P69" i="31"/>
  <c r="V108" i="32"/>
  <c r="O41" i="33"/>
  <c r="R84" i="32"/>
  <c r="Q81" i="32"/>
  <c r="O82" i="32"/>
  <c r="S79" i="32"/>
  <c r="R16" i="32"/>
  <c r="Z40" i="32"/>
  <c r="P275" i="31"/>
  <c r="Z76" i="32"/>
  <c r="O43" i="32"/>
  <c r="Y83" i="32"/>
  <c r="U52" i="32"/>
  <c r="P17" i="31"/>
  <c r="R44" i="31"/>
  <c r="R101" i="33"/>
  <c r="P18" i="33"/>
  <c r="G73" i="32"/>
  <c r="M108" i="32"/>
  <c r="Q74" i="32"/>
  <c r="S19" i="32"/>
  <c r="Y21" i="32"/>
  <c r="AA50" i="32"/>
  <c r="S67" i="32"/>
  <c r="H17" i="32"/>
  <c r="W85" i="32"/>
  <c r="R87" i="32"/>
  <c r="M79" i="32"/>
  <c r="AC79" i="32" s="1"/>
  <c r="P227" i="31"/>
  <c r="H19" i="33"/>
  <c r="Q19" i="32"/>
  <c r="Q257" i="31"/>
  <c r="P66" i="31"/>
  <c r="M19" i="33"/>
  <c r="Q20" i="33"/>
  <c r="N103" i="32"/>
  <c r="X79" i="32"/>
  <c r="R83" i="32"/>
  <c r="O48" i="32"/>
  <c r="AB66" i="32"/>
  <c r="AB88" i="32" s="1"/>
  <c r="G74" i="32"/>
  <c r="I74" i="32" s="1"/>
  <c r="T16" i="32"/>
  <c r="Q13" i="31"/>
  <c r="H205" i="31"/>
  <c r="I205" i="31" s="1"/>
  <c r="V18" i="21" s="1"/>
  <c r="G41" i="31"/>
  <c r="M268" i="31"/>
  <c r="H27" i="32"/>
  <c r="G81" i="32"/>
  <c r="O44" i="31"/>
  <c r="N20" i="32"/>
  <c r="AB17" i="32"/>
  <c r="M72" i="32"/>
  <c r="AC72" i="32" s="1"/>
  <c r="P46" i="32"/>
  <c r="V46" i="32"/>
  <c r="X84" i="32"/>
  <c r="Q84" i="32"/>
  <c r="R17" i="33"/>
  <c r="O74" i="32"/>
  <c r="P265" i="31"/>
  <c r="H199" i="31"/>
  <c r="I199" i="31" s="1"/>
  <c r="V12" i="21" s="1"/>
  <c r="P50" i="33"/>
  <c r="R73" i="33"/>
  <c r="AA81" i="32"/>
  <c r="P259" i="31"/>
  <c r="V66" i="32"/>
  <c r="V88" i="32" s="1"/>
  <c r="U50" i="32"/>
  <c r="R77" i="32"/>
  <c r="G14" i="32"/>
  <c r="N106" i="32"/>
  <c r="O44" i="32"/>
  <c r="AB83" i="32"/>
  <c r="Q14" i="32"/>
  <c r="N17" i="31"/>
  <c r="N264" i="31"/>
  <c r="X52" i="32"/>
  <c r="N43" i="31"/>
  <c r="O24" i="31"/>
  <c r="X269" i="25"/>
  <c r="U191" i="25"/>
  <c r="P194" i="31"/>
  <c r="R229" i="25"/>
  <c r="M192" i="31"/>
  <c r="M15" i="31"/>
  <c r="Q236" i="25"/>
  <c r="M72" i="31"/>
  <c r="W265" i="25"/>
  <c r="Q200" i="31"/>
  <c r="G44" i="31"/>
  <c r="M14" i="31"/>
  <c r="X233" i="25"/>
  <c r="W66" i="32"/>
  <c r="W88" i="32" s="1"/>
  <c r="P229" i="31"/>
  <c r="Y206" i="25"/>
  <c r="R264" i="25"/>
  <c r="Q211" i="31"/>
  <c r="M47" i="31"/>
  <c r="Q231" i="25"/>
  <c r="W261" i="25"/>
  <c r="Q193" i="31"/>
  <c r="M46" i="31"/>
  <c r="Q228" i="25"/>
  <c r="G68" i="31"/>
  <c r="Y257" i="25"/>
  <c r="G66" i="31"/>
  <c r="I66" i="31" s="1"/>
  <c r="O5" i="34" s="1"/>
  <c r="W260" i="25"/>
  <c r="N15" i="31"/>
  <c r="AA51" i="32"/>
  <c r="P211" i="31"/>
  <c r="O233" i="25"/>
  <c r="R21" i="31"/>
  <c r="M24" i="31"/>
  <c r="X238" i="25"/>
  <c r="P42" i="31"/>
  <c r="Q255" i="25"/>
  <c r="W234" i="25"/>
  <c r="P41" i="31"/>
  <c r="X262" i="25"/>
  <c r="G258" i="31"/>
  <c r="P189" i="25"/>
  <c r="Z82" i="32"/>
  <c r="N23" i="31"/>
  <c r="Q43" i="31"/>
  <c r="X191" i="25"/>
  <c r="O235" i="25"/>
  <c r="W236" i="25"/>
  <c r="R270" i="25"/>
  <c r="W228" i="25"/>
  <c r="P256" i="25"/>
  <c r="R267" i="25"/>
  <c r="V77" i="32"/>
  <c r="P208" i="31"/>
  <c r="O227" i="25"/>
  <c r="T201" i="25"/>
  <c r="AA195" i="25"/>
  <c r="AA256" i="25"/>
  <c r="S228" i="25"/>
  <c r="N69" i="31"/>
  <c r="T235" i="25"/>
  <c r="T206" i="25"/>
  <c r="H50" i="33"/>
  <c r="Z203" i="25"/>
  <c r="Y15" i="25"/>
  <c r="P109" i="32"/>
  <c r="S237" i="25"/>
  <c r="Y19" i="25"/>
  <c r="G103" i="33"/>
  <c r="I103" i="33" s="1"/>
  <c r="G40" i="33"/>
  <c r="I40" i="33" s="1"/>
  <c r="N6" i="22" s="1"/>
  <c r="AB13" i="32"/>
  <c r="N108" i="32"/>
  <c r="AB87" i="32"/>
  <c r="AB20" i="25"/>
  <c r="M70" i="33"/>
  <c r="AC70" i="33" s="1"/>
  <c r="R14" i="33"/>
  <c r="O13" i="33"/>
  <c r="Z50" i="32"/>
  <c r="M107" i="32"/>
  <c r="G22" i="32"/>
  <c r="V40" i="32"/>
  <c r="N18" i="32"/>
  <c r="G73" i="25"/>
  <c r="G68" i="25"/>
  <c r="AA68" i="25"/>
  <c r="H72" i="25"/>
  <c r="R25" i="33"/>
  <c r="P80" i="33"/>
  <c r="M24" i="33"/>
  <c r="G42" i="33"/>
  <c r="I42" i="33" s="1"/>
  <c r="N115" i="33"/>
  <c r="G110" i="33"/>
  <c r="AA78" i="32"/>
  <c r="M69" i="32"/>
  <c r="AC69" i="32" s="1"/>
  <c r="T15" i="32"/>
  <c r="S84" i="32"/>
  <c r="R15" i="32"/>
  <c r="H67" i="25"/>
  <c r="I67" i="25" s="1"/>
  <c r="E9" i="34" s="1"/>
  <c r="T69" i="25"/>
  <c r="S74" i="25"/>
  <c r="P49" i="33"/>
  <c r="P69" i="33"/>
  <c r="G48" i="33"/>
  <c r="G107" i="33"/>
  <c r="P106" i="32"/>
  <c r="G86" i="32"/>
  <c r="I86" i="32" s="1"/>
  <c r="T14" i="32"/>
  <c r="H73" i="25"/>
  <c r="T65" i="25"/>
  <c r="P47" i="33"/>
  <c r="P75" i="33"/>
  <c r="S260" i="25"/>
  <c r="T221" i="25"/>
  <c r="V254" i="25"/>
  <c r="X22" i="25"/>
  <c r="Q23" i="33"/>
  <c r="G115" i="33"/>
  <c r="O48" i="33"/>
  <c r="O44" i="33"/>
  <c r="AB10" i="25"/>
  <c r="G74" i="25"/>
  <c r="P71" i="33"/>
  <c r="N197" i="31"/>
  <c r="O72" i="32"/>
  <c r="N83" i="32"/>
  <c r="R40" i="32"/>
  <c r="M85" i="32"/>
  <c r="AC85" i="32" s="1"/>
  <c r="N23" i="32"/>
  <c r="AA40" i="32"/>
  <c r="W110" i="32"/>
  <c r="R22" i="32"/>
  <c r="W77" i="32"/>
  <c r="M259" i="31"/>
  <c r="O71" i="32"/>
  <c r="M75" i="32"/>
  <c r="AC75" i="32" s="1"/>
  <c r="R45" i="31"/>
  <c r="P245" i="31"/>
  <c r="AB73" i="32"/>
  <c r="M104" i="33"/>
  <c r="P43" i="33"/>
  <c r="R23" i="32"/>
  <c r="T19" i="32"/>
  <c r="O69" i="32"/>
  <c r="AA67" i="32"/>
  <c r="P111" i="32"/>
  <c r="M70" i="32"/>
  <c r="AC70" i="32" s="1"/>
  <c r="T18" i="32"/>
  <c r="Y51" i="32"/>
  <c r="W75" i="32"/>
  <c r="M264" i="31"/>
  <c r="P43" i="32"/>
  <c r="G75" i="32"/>
  <c r="I75" i="32" s="1"/>
  <c r="P234" i="31"/>
  <c r="N52" i="31"/>
  <c r="Y15" i="32"/>
  <c r="Q52" i="33"/>
  <c r="H27" i="33"/>
  <c r="Q79" i="32"/>
  <c r="V110" i="32"/>
  <c r="O70" i="32"/>
  <c r="S83" i="32"/>
  <c r="R25" i="32"/>
  <c r="X49" i="32"/>
  <c r="H48" i="32"/>
  <c r="V81" i="32"/>
  <c r="AA68" i="32"/>
  <c r="AB77" i="32"/>
  <c r="S47" i="32"/>
  <c r="Q20" i="31"/>
  <c r="N272" i="31"/>
  <c r="W83" i="32"/>
  <c r="N105" i="33"/>
  <c r="P102" i="32"/>
  <c r="AB84" i="32"/>
  <c r="Q112" i="32"/>
  <c r="R15" i="33"/>
  <c r="O80" i="32"/>
  <c r="Q44" i="32"/>
  <c r="AA21" i="32"/>
  <c r="Q66" i="32"/>
  <c r="Q88" i="32" s="1"/>
  <c r="N192" i="31"/>
  <c r="O42" i="31"/>
  <c r="Q277" i="31"/>
  <c r="G18" i="31"/>
  <c r="R270" i="31"/>
  <c r="W41" i="32"/>
  <c r="G233" i="31"/>
  <c r="I233" i="31" s="1"/>
  <c r="W14" i="21" s="1"/>
  <c r="N265" i="31"/>
  <c r="H24" i="33"/>
  <c r="W103" i="32"/>
  <c r="H47" i="32"/>
  <c r="X71" i="32"/>
  <c r="Q86" i="32"/>
  <c r="AA73" i="32"/>
  <c r="P105" i="32"/>
  <c r="G88" i="32"/>
  <c r="AC88" i="32" s="1"/>
  <c r="N15" i="32"/>
  <c r="Q22" i="31"/>
  <c r="H193" i="31"/>
  <c r="G21" i="31"/>
  <c r="R259" i="31"/>
  <c r="O84" i="32"/>
  <c r="M83" i="32"/>
  <c r="AC83" i="32" s="1"/>
  <c r="X87" i="32"/>
  <c r="R46" i="33"/>
  <c r="AB20" i="32"/>
  <c r="Q107" i="32"/>
  <c r="Q42" i="32"/>
  <c r="X101" i="32"/>
  <c r="S21" i="32"/>
  <c r="Y22" i="32"/>
  <c r="P261" i="31"/>
  <c r="V83" i="32"/>
  <c r="Q273" i="31"/>
  <c r="Z44" i="32"/>
  <c r="M21" i="32"/>
  <c r="R258" i="31"/>
  <c r="P74" i="33"/>
  <c r="G53" i="32"/>
  <c r="N196" i="31"/>
  <c r="P66" i="32"/>
  <c r="P88" i="32" s="1"/>
  <c r="N80" i="32"/>
  <c r="R19" i="32"/>
  <c r="U110" i="32"/>
  <c r="N17" i="32"/>
  <c r="H24" i="32"/>
  <c r="M113" i="32"/>
  <c r="R261" i="31"/>
  <c r="G239" i="31"/>
  <c r="I239" i="31" s="1"/>
  <c r="W20" i="21" s="1"/>
  <c r="M101" i="32"/>
  <c r="N22" i="31"/>
  <c r="R87" i="33"/>
  <c r="X70" i="32"/>
  <c r="N49" i="33"/>
  <c r="V50" i="32"/>
  <c r="T17" i="32"/>
  <c r="P67" i="32"/>
  <c r="S22" i="32"/>
  <c r="N202" i="31"/>
  <c r="Z15" i="32"/>
  <c r="Z68" i="32"/>
  <c r="P77" i="31"/>
  <c r="N51" i="31"/>
  <c r="U47" i="32"/>
  <c r="G244" i="31"/>
  <c r="Y16" i="32"/>
  <c r="O239" i="31"/>
  <c r="V224" i="25"/>
  <c r="Q40" i="31"/>
  <c r="H195" i="31"/>
  <c r="M42" i="31"/>
  <c r="Q229" i="25"/>
  <c r="P48" i="31"/>
  <c r="Y261" i="25"/>
  <c r="W233" i="25"/>
  <c r="Q264" i="25"/>
  <c r="G273" i="31"/>
  <c r="R192" i="25"/>
  <c r="N261" i="31"/>
  <c r="Q52" i="31"/>
  <c r="P209" i="31"/>
  <c r="O225" i="25"/>
  <c r="W241" i="25"/>
  <c r="X270" i="25"/>
  <c r="W225" i="25"/>
  <c r="R272" i="25"/>
  <c r="O17" i="31"/>
  <c r="X258" i="25"/>
  <c r="M81" i="32"/>
  <c r="AC81" i="32" s="1"/>
  <c r="H201" i="31"/>
  <c r="M49" i="31"/>
  <c r="N228" i="25"/>
  <c r="G269" i="31"/>
  <c r="I269" i="31" s="1"/>
  <c r="X18" i="21" s="1"/>
  <c r="U203" i="25"/>
  <c r="Q226" i="31"/>
  <c r="P268" i="25"/>
  <c r="Q197" i="25"/>
  <c r="Q225" i="31"/>
  <c r="V225" i="25"/>
  <c r="Q78" i="31"/>
  <c r="G14" i="31"/>
  <c r="I14" i="31" s="1"/>
  <c r="M6" i="34" s="1"/>
  <c r="Q209" i="31"/>
  <c r="M19" i="31"/>
  <c r="Q237" i="25"/>
  <c r="P45" i="31"/>
  <c r="Q266" i="25"/>
  <c r="Q193" i="25"/>
  <c r="P193" i="31"/>
  <c r="V236" i="25"/>
  <c r="Q189" i="25"/>
  <c r="P210" i="31"/>
  <c r="R230" i="25"/>
  <c r="P212" i="31"/>
  <c r="O223" i="25"/>
  <c r="P16" i="32"/>
  <c r="G43" i="31"/>
  <c r="Y69" i="25"/>
  <c r="G65" i="25"/>
  <c r="S232" i="25"/>
  <c r="T264" i="25"/>
  <c r="T233" i="25"/>
  <c r="G72" i="25"/>
  <c r="R238" i="31"/>
  <c r="N273" i="25"/>
  <c r="S66" i="32"/>
  <c r="S88" i="32" s="1"/>
  <c r="O19" i="33"/>
  <c r="M76" i="33"/>
  <c r="AC76" i="33" s="1"/>
  <c r="R22" i="33"/>
  <c r="N212" i="31"/>
  <c r="X44" i="32"/>
  <c r="U266" i="25"/>
  <c r="Z69" i="25"/>
  <c r="M74" i="25"/>
  <c r="R80" i="33"/>
  <c r="P68" i="33"/>
  <c r="M68" i="32"/>
  <c r="AC68" i="32" s="1"/>
  <c r="P71" i="32"/>
  <c r="U108" i="32"/>
  <c r="X109" i="32"/>
  <c r="M50" i="32"/>
  <c r="Z229" i="25"/>
  <c r="S67" i="25"/>
  <c r="Y67" i="25"/>
  <c r="AB239" i="25"/>
  <c r="AA46" i="25"/>
  <c r="M73" i="33"/>
  <c r="AC73" i="33" s="1"/>
  <c r="O113" i="33"/>
  <c r="P42" i="33"/>
  <c r="R19" i="33"/>
  <c r="M21" i="33"/>
  <c r="G49" i="33"/>
  <c r="I49" i="33" s="1"/>
  <c r="Z47" i="32"/>
  <c r="X40" i="32"/>
  <c r="Z22" i="32"/>
  <c r="V68" i="32"/>
  <c r="AB79" i="32"/>
  <c r="G82" i="32"/>
  <c r="I82" i="32" s="1"/>
  <c r="O11" i="25"/>
  <c r="G19" i="25"/>
  <c r="M72" i="33"/>
  <c r="AC72" i="33" s="1"/>
  <c r="AD72" i="33" s="1"/>
  <c r="O118" i="33"/>
  <c r="P46" i="33"/>
  <c r="M15" i="33"/>
  <c r="G44" i="33"/>
  <c r="I44" i="33" s="1"/>
  <c r="Z42" i="32"/>
  <c r="X50" i="32"/>
  <c r="H51" i="32"/>
  <c r="X19" i="25"/>
  <c r="AB75" i="25"/>
  <c r="P21" i="33"/>
  <c r="O108" i="33"/>
  <c r="O105" i="33"/>
  <c r="H195" i="25"/>
  <c r="I195" i="25" s="1"/>
  <c r="F11" i="21" s="1"/>
  <c r="Z67" i="25"/>
  <c r="Y72" i="25"/>
  <c r="U72" i="25"/>
  <c r="AA11" i="25"/>
  <c r="P85" i="33"/>
  <c r="G45" i="33"/>
  <c r="Q25" i="33"/>
  <c r="R197" i="31"/>
  <c r="H71" i="25"/>
  <c r="G76" i="25"/>
  <c r="Y21" i="25"/>
  <c r="X10" i="25"/>
  <c r="S49" i="25"/>
  <c r="Y63" i="25"/>
  <c r="R67" i="33"/>
  <c r="Y17" i="32"/>
  <c r="AA17" i="32"/>
  <c r="P75" i="32"/>
  <c r="H18" i="32"/>
  <c r="Y70" i="32"/>
  <c r="G27" i="32"/>
  <c r="AA82" i="32"/>
  <c r="AB81" i="32"/>
  <c r="N87" i="32"/>
  <c r="P13" i="31"/>
  <c r="V85" i="32"/>
  <c r="Q25" i="31"/>
  <c r="N277" i="31"/>
  <c r="G51" i="31"/>
  <c r="I51" i="31" s="1"/>
  <c r="N16" i="34" s="1"/>
  <c r="M44" i="32"/>
  <c r="N46" i="33"/>
  <c r="P119" i="33"/>
  <c r="Q83" i="32"/>
  <c r="P68" i="32"/>
  <c r="H21" i="32"/>
  <c r="I21" i="32" s="1"/>
  <c r="Y71" i="32"/>
  <c r="H50" i="32"/>
  <c r="Z25" i="32"/>
  <c r="V74" i="32"/>
  <c r="AA72" i="32"/>
  <c r="AB70" i="32"/>
  <c r="AB25" i="32"/>
  <c r="M15" i="32"/>
  <c r="Q15" i="31"/>
  <c r="N256" i="31"/>
  <c r="G42" i="31"/>
  <c r="I42" i="31" s="1"/>
  <c r="N7" i="34" s="1"/>
  <c r="R103" i="33"/>
  <c r="O80" i="33"/>
  <c r="Z86" i="32"/>
  <c r="Q23" i="32"/>
  <c r="R41" i="32"/>
  <c r="O46" i="32"/>
  <c r="AB82" i="32"/>
  <c r="Q113" i="32"/>
  <c r="V113" i="32"/>
  <c r="M23" i="33"/>
  <c r="O83" i="32"/>
  <c r="Q52" i="32"/>
  <c r="Y18" i="32"/>
  <c r="P270" i="31"/>
  <c r="O45" i="31"/>
  <c r="Q272" i="31"/>
  <c r="P67" i="31"/>
  <c r="N46" i="31"/>
  <c r="Q103" i="32"/>
  <c r="G229" i="31"/>
  <c r="I229" i="31" s="1"/>
  <c r="W10" i="21" s="1"/>
  <c r="H192" i="31"/>
  <c r="I192" i="31" s="1"/>
  <c r="V5" i="21" s="1"/>
  <c r="M103" i="33"/>
  <c r="O119" i="33"/>
  <c r="G72" i="32"/>
  <c r="I72" i="32" s="1"/>
  <c r="M40" i="32"/>
  <c r="S16" i="32"/>
  <c r="Y23" i="32"/>
  <c r="W42" i="32"/>
  <c r="H20" i="32"/>
  <c r="X73" i="32"/>
  <c r="Q75" i="32"/>
  <c r="W69" i="32"/>
  <c r="P235" i="31"/>
  <c r="Q207" i="31"/>
  <c r="U20" i="32"/>
  <c r="Q264" i="31"/>
  <c r="P75" i="31"/>
  <c r="R48" i="33"/>
  <c r="M81" i="33"/>
  <c r="AC81" i="33" s="1"/>
  <c r="Q47" i="32"/>
  <c r="N19" i="32"/>
  <c r="AA44" i="32"/>
  <c r="X112" i="32"/>
  <c r="Z79" i="32"/>
  <c r="Z48" i="32"/>
  <c r="P267" i="31"/>
  <c r="G26" i="32"/>
  <c r="V80" i="32"/>
  <c r="Q275" i="31"/>
  <c r="Q73" i="31"/>
  <c r="AA74" i="32"/>
  <c r="P20" i="31"/>
  <c r="Z83" i="32"/>
  <c r="R67" i="31"/>
  <c r="Q17" i="31"/>
  <c r="R264" i="31"/>
  <c r="Q49" i="33"/>
  <c r="N22" i="32"/>
  <c r="AB16" i="32"/>
  <c r="U109" i="32"/>
  <c r="G20" i="32"/>
  <c r="M17" i="33"/>
  <c r="G48" i="32"/>
  <c r="V52" i="32"/>
  <c r="G106" i="33"/>
  <c r="I106" i="33" s="1"/>
  <c r="O81" i="32"/>
  <c r="Q41" i="32"/>
  <c r="X46" i="32"/>
  <c r="H40" i="32"/>
  <c r="I40" i="32" s="1"/>
  <c r="D6" i="22" s="1"/>
  <c r="H202" i="31"/>
  <c r="I202" i="31" s="1"/>
  <c r="V15" i="21" s="1"/>
  <c r="Q262" i="31"/>
  <c r="P14" i="31"/>
  <c r="M80" i="33"/>
  <c r="AC80" i="33" s="1"/>
  <c r="M48" i="33"/>
  <c r="X47" i="32"/>
  <c r="P79" i="33"/>
  <c r="P44" i="32"/>
  <c r="O40" i="32"/>
  <c r="AB68" i="32"/>
  <c r="P25" i="32"/>
  <c r="G17" i="32"/>
  <c r="N73" i="32"/>
  <c r="P107" i="32"/>
  <c r="M102" i="33"/>
  <c r="P25" i="31"/>
  <c r="Y49" i="32"/>
  <c r="H200" i="31"/>
  <c r="I200" i="31" s="1"/>
  <c r="V13" i="21" s="1"/>
  <c r="Q42" i="33"/>
  <c r="N50" i="32"/>
  <c r="X108" i="32"/>
  <c r="Z52" i="32"/>
  <c r="M87" i="32"/>
  <c r="AC87" i="32" s="1"/>
  <c r="P41" i="32"/>
  <c r="X66" i="32"/>
  <c r="X88" i="32" s="1"/>
  <c r="Q72" i="32"/>
  <c r="G47" i="32"/>
  <c r="Q71" i="31"/>
  <c r="R69" i="32"/>
  <c r="N209" i="31"/>
  <c r="H204" i="31"/>
  <c r="M258" i="31"/>
  <c r="G232" i="31"/>
  <c r="M105" i="32"/>
  <c r="N240" i="25"/>
  <c r="M198" i="31"/>
  <c r="Y190" i="25"/>
  <c r="R258" i="25"/>
  <c r="U190" i="25"/>
  <c r="P254" i="25"/>
  <c r="Q260" i="31"/>
  <c r="G26" i="31"/>
  <c r="M40" i="31"/>
  <c r="Y242" i="25"/>
  <c r="Q263" i="25"/>
  <c r="Q207" i="25"/>
  <c r="O229" i="31"/>
  <c r="V233" i="25"/>
  <c r="U204" i="25"/>
  <c r="O224" i="31"/>
  <c r="O231" i="25"/>
  <c r="O234" i="31"/>
  <c r="V242" i="25"/>
  <c r="R66" i="31"/>
  <c r="M201" i="31"/>
  <c r="X227" i="25"/>
  <c r="Q271" i="25"/>
  <c r="X208" i="25"/>
  <c r="R233" i="25"/>
  <c r="N241" i="25"/>
  <c r="O273" i="31"/>
  <c r="Q72" i="31"/>
  <c r="Q198" i="31"/>
  <c r="Y267" i="25"/>
  <c r="W229" i="25"/>
  <c r="Q234" i="31"/>
  <c r="V231" i="25"/>
  <c r="O270" i="31"/>
  <c r="G54" i="31"/>
  <c r="I54" i="31" s="1"/>
  <c r="AD54" i="31" s="1"/>
  <c r="M51" i="31"/>
  <c r="N236" i="25"/>
  <c r="O266" i="31"/>
  <c r="Y225" i="25"/>
  <c r="M43" i="31"/>
  <c r="Y230" i="25"/>
  <c r="G49" i="31"/>
  <c r="I49" i="31" s="1"/>
  <c r="N14" i="34" s="1"/>
  <c r="Q21" i="31"/>
  <c r="G265" i="31"/>
  <c r="P236" i="25"/>
  <c r="Q259" i="25"/>
  <c r="X202" i="25"/>
  <c r="M242" i="25"/>
  <c r="V255" i="25"/>
  <c r="S200" i="25"/>
  <c r="Y18" i="25"/>
  <c r="H246" i="31"/>
  <c r="Z224" i="25"/>
  <c r="H235" i="31"/>
  <c r="M236" i="25"/>
  <c r="O103" i="33"/>
  <c r="M74" i="32"/>
  <c r="AC74" i="32" s="1"/>
  <c r="Q24" i="33"/>
  <c r="R85" i="33"/>
  <c r="M42" i="33"/>
  <c r="T23" i="32"/>
  <c r="S73" i="32"/>
  <c r="U102" i="32"/>
  <c r="U13" i="32"/>
  <c r="X20" i="25"/>
  <c r="S66" i="25"/>
  <c r="O85" i="33"/>
  <c r="G120" i="33"/>
  <c r="O87" i="32"/>
  <c r="H42" i="32"/>
  <c r="I42" i="32" s="1"/>
  <c r="P51" i="32"/>
  <c r="N207" i="31"/>
  <c r="G49" i="32"/>
  <c r="W82" i="32"/>
  <c r="T11" i="25"/>
  <c r="H51" i="25"/>
  <c r="AC51" i="25" s="1"/>
  <c r="G69" i="25"/>
  <c r="R49" i="33"/>
  <c r="P17" i="33"/>
  <c r="P23" i="33"/>
  <c r="O107" i="33"/>
  <c r="P51" i="33"/>
  <c r="R20" i="33"/>
  <c r="V104" i="32"/>
  <c r="O78" i="32"/>
  <c r="Q40" i="32"/>
  <c r="S18" i="32"/>
  <c r="P266" i="31"/>
  <c r="AA14" i="25"/>
  <c r="T72" i="25"/>
  <c r="X12" i="25"/>
  <c r="Z70" i="25"/>
  <c r="M52" i="33"/>
  <c r="P15" i="33"/>
  <c r="M87" i="33"/>
  <c r="AC87" i="33" s="1"/>
  <c r="R115" i="33"/>
  <c r="O75" i="32"/>
  <c r="M234" i="25"/>
  <c r="AA47" i="25"/>
  <c r="T73" i="25"/>
  <c r="Y11" i="25"/>
  <c r="M49" i="33"/>
  <c r="M50" i="33"/>
  <c r="AA49" i="25"/>
  <c r="H76" i="25"/>
  <c r="P44" i="33"/>
  <c r="P86" i="33"/>
  <c r="P67" i="33"/>
  <c r="AB11" i="25"/>
  <c r="Q49" i="25"/>
  <c r="R107" i="33"/>
  <c r="P107" i="33"/>
  <c r="O75" i="33"/>
  <c r="N102" i="32"/>
  <c r="Q22" i="32"/>
  <c r="AA77" i="32"/>
  <c r="P79" i="32"/>
  <c r="M17" i="32"/>
  <c r="P14" i="32"/>
  <c r="P236" i="31"/>
  <c r="P73" i="31"/>
  <c r="Q67" i="31"/>
  <c r="AA69" i="32"/>
  <c r="P276" i="31"/>
  <c r="H210" i="31"/>
  <c r="O71" i="33"/>
  <c r="Q24" i="32"/>
  <c r="AA86" i="32"/>
  <c r="P101" i="32"/>
  <c r="S45" i="32"/>
  <c r="G102" i="33"/>
  <c r="P73" i="32"/>
  <c r="Y13" i="32"/>
  <c r="Y81" i="32"/>
  <c r="Q266" i="31"/>
  <c r="N41" i="31"/>
  <c r="G242" i="31"/>
  <c r="N208" i="31"/>
  <c r="H206" i="31"/>
  <c r="I206" i="31" s="1"/>
  <c r="V19" i="21" s="1"/>
  <c r="P41" i="33"/>
  <c r="AA14" i="32"/>
  <c r="S25" i="32"/>
  <c r="W47" i="32"/>
  <c r="U23" i="32"/>
  <c r="W108" i="32"/>
  <c r="M102" i="32"/>
  <c r="X76" i="32"/>
  <c r="Q70" i="32"/>
  <c r="R73" i="31"/>
  <c r="V101" i="32"/>
  <c r="P237" i="31"/>
  <c r="M22" i="33"/>
  <c r="H22" i="33"/>
  <c r="Q14" i="33"/>
  <c r="G80" i="32"/>
  <c r="I80" i="32" s="1"/>
  <c r="X77" i="32"/>
  <c r="Q78" i="32"/>
  <c r="N44" i="32"/>
  <c r="Q16" i="32"/>
  <c r="AA84" i="32"/>
  <c r="G89" i="32"/>
  <c r="N21" i="32"/>
  <c r="AA42" i="32"/>
  <c r="G22" i="31"/>
  <c r="R271" i="31"/>
  <c r="Z13" i="32"/>
  <c r="O49" i="31"/>
  <c r="S15" i="32"/>
  <c r="W40" i="32"/>
  <c r="AB19" i="32"/>
  <c r="U113" i="32"/>
  <c r="M42" i="32"/>
  <c r="O79" i="32"/>
  <c r="M260" i="31"/>
  <c r="P103" i="32"/>
  <c r="P24" i="32"/>
  <c r="Q263" i="31"/>
  <c r="U101" i="32"/>
  <c r="G43" i="33"/>
  <c r="I43" i="33" s="1"/>
  <c r="P269" i="31"/>
  <c r="P72" i="32"/>
  <c r="S76" i="32"/>
  <c r="R24" i="32"/>
  <c r="W74" i="32"/>
  <c r="W50" i="32"/>
  <c r="U14" i="32"/>
  <c r="H15" i="32"/>
  <c r="R267" i="31"/>
  <c r="U51" i="32"/>
  <c r="R72" i="31"/>
  <c r="N19" i="31"/>
  <c r="X113" i="32"/>
  <c r="O115" i="33"/>
  <c r="M110" i="33"/>
  <c r="AA46" i="32"/>
  <c r="U25" i="32"/>
  <c r="N82" i="32"/>
  <c r="R42" i="32"/>
  <c r="S13" i="32"/>
  <c r="AA25" i="32"/>
  <c r="N195" i="31"/>
  <c r="M18" i="32"/>
  <c r="AB23" i="32"/>
  <c r="X41" i="32"/>
  <c r="P80" i="32"/>
  <c r="G224" i="31"/>
  <c r="M78" i="32"/>
  <c r="AC78" i="32" s="1"/>
  <c r="P241" i="31"/>
  <c r="N23" i="33"/>
  <c r="P77" i="33"/>
  <c r="P42" i="32"/>
  <c r="U40" i="32"/>
  <c r="N200" i="31"/>
  <c r="O85" i="32"/>
  <c r="N66" i="32"/>
  <c r="N88" i="32" s="1"/>
  <c r="R47" i="32"/>
  <c r="N25" i="32"/>
  <c r="W102" i="32"/>
  <c r="R266" i="31"/>
  <c r="Z21" i="32"/>
  <c r="G234" i="31"/>
  <c r="I234" i="31" s="1"/>
  <c r="W15" i="21" s="1"/>
  <c r="U105" i="32"/>
  <c r="N13" i="31"/>
  <c r="O43" i="31"/>
  <c r="R77" i="31"/>
  <c r="N194" i="31"/>
  <c r="Q203" i="31"/>
  <c r="X231" i="25"/>
  <c r="Y274" i="25"/>
  <c r="P205" i="31"/>
  <c r="O228" i="25"/>
  <c r="X210" i="25"/>
  <c r="P204" i="31"/>
  <c r="R228" i="25"/>
  <c r="O256" i="31"/>
  <c r="R14" i="31"/>
  <c r="M271" i="31"/>
  <c r="W258" i="25"/>
  <c r="G279" i="31"/>
  <c r="AC279" i="31" s="1"/>
  <c r="P228" i="25"/>
  <c r="P253" i="25"/>
  <c r="N226" i="25"/>
  <c r="O274" i="31"/>
  <c r="Y238" i="25"/>
  <c r="N237" i="25"/>
  <c r="G79" i="32"/>
  <c r="P232" i="31"/>
  <c r="Y204" i="25"/>
  <c r="R263" i="25"/>
  <c r="R22" i="31"/>
  <c r="Q197" i="31"/>
  <c r="Q221" i="25"/>
  <c r="Y263" i="25"/>
  <c r="Q204" i="31"/>
  <c r="M13" i="31"/>
  <c r="Q232" i="25"/>
  <c r="Q254" i="25"/>
  <c r="Y262" i="25"/>
  <c r="G50" i="32"/>
  <c r="R276" i="31"/>
  <c r="G231" i="31"/>
  <c r="I231" i="31" s="1"/>
  <c r="W12" i="21" s="1"/>
  <c r="R259" i="25"/>
  <c r="N224" i="25"/>
  <c r="G72" i="31"/>
  <c r="I72" i="31" s="1"/>
  <c r="O11" i="34" s="1"/>
  <c r="G266" i="31"/>
  <c r="I266" i="31" s="1"/>
  <c r="X15" i="21" s="1"/>
  <c r="X222" i="25"/>
  <c r="G71" i="31"/>
  <c r="I71" i="31" s="1"/>
  <c r="O10" i="34" s="1"/>
  <c r="Y255" i="25"/>
  <c r="M195" i="31"/>
  <c r="Q192" i="31"/>
  <c r="U189" i="25"/>
  <c r="P19" i="32"/>
  <c r="H207" i="31"/>
  <c r="I207" i="31" s="1"/>
  <c r="V20" i="21" s="1"/>
  <c r="Q256" i="31"/>
  <c r="U193" i="25"/>
  <c r="Q227" i="31"/>
  <c r="P261" i="25"/>
  <c r="H207" i="25"/>
  <c r="I207" i="25" s="1"/>
  <c r="F23" i="21" s="1"/>
  <c r="G23" i="25"/>
  <c r="AA204" i="25"/>
  <c r="S210" i="25"/>
  <c r="U253" i="25"/>
  <c r="P25" i="33"/>
  <c r="G113" i="33"/>
  <c r="I113" i="33" s="1"/>
  <c r="R120" i="33"/>
  <c r="X72" i="32"/>
  <c r="O67" i="33"/>
  <c r="R16" i="25"/>
  <c r="P87" i="33"/>
  <c r="G47" i="33"/>
  <c r="M101" i="33"/>
  <c r="Q17" i="33"/>
  <c r="H14" i="32"/>
  <c r="N198" i="31"/>
  <c r="AA19" i="32"/>
  <c r="G51" i="33"/>
  <c r="I51" i="33" s="1"/>
  <c r="R18" i="32"/>
  <c r="G69" i="32"/>
  <c r="Y14" i="25"/>
  <c r="AB12" i="25"/>
  <c r="AB70" i="25"/>
  <c r="U238" i="25"/>
  <c r="X17" i="25"/>
  <c r="R69" i="33"/>
  <c r="N20" i="33"/>
  <c r="M51" i="33"/>
  <c r="M74" i="33"/>
  <c r="AC74" i="33" s="1"/>
  <c r="M79" i="33"/>
  <c r="AC79" i="33" s="1"/>
  <c r="U17" i="32"/>
  <c r="N44" i="33"/>
  <c r="H23" i="32"/>
  <c r="I23" i="32" s="1"/>
  <c r="X80" i="32"/>
  <c r="Q87" i="32"/>
  <c r="AA10" i="25"/>
  <c r="G20" i="25"/>
  <c r="AB67" i="25"/>
  <c r="AA16" i="25"/>
  <c r="R70" i="33"/>
  <c r="P110" i="33"/>
  <c r="N13" i="33"/>
  <c r="N17" i="33"/>
  <c r="M43" i="33"/>
  <c r="P22" i="33"/>
  <c r="W52" i="32"/>
  <c r="N41" i="33"/>
  <c r="Z242" i="25"/>
  <c r="T68" i="25"/>
  <c r="Z75" i="25"/>
  <c r="T22" i="25"/>
  <c r="S71" i="25"/>
  <c r="T75" i="25"/>
  <c r="H21" i="33"/>
  <c r="P115" i="33"/>
  <c r="P120" i="33"/>
  <c r="N16" i="33"/>
  <c r="P19" i="33"/>
  <c r="M77" i="33"/>
  <c r="AC77" i="33" s="1"/>
  <c r="O110" i="33"/>
  <c r="O120" i="33"/>
  <c r="Y71" i="25"/>
  <c r="G15" i="25"/>
  <c r="P122" i="33"/>
  <c r="M14" i="33"/>
  <c r="W87" i="32"/>
  <c r="Y20" i="32"/>
  <c r="X42" i="32"/>
  <c r="R79" i="32"/>
  <c r="N40" i="33"/>
  <c r="P50" i="32"/>
  <c r="Q109" i="32"/>
  <c r="V103" i="32"/>
  <c r="R71" i="31"/>
  <c r="N24" i="31"/>
  <c r="N260" i="31"/>
  <c r="G45" i="31"/>
  <c r="P113" i="32"/>
  <c r="P239" i="31"/>
  <c r="P48" i="33"/>
  <c r="U106" i="32"/>
  <c r="AA24" i="32"/>
  <c r="Z41" i="32"/>
  <c r="U45" i="32"/>
  <c r="R78" i="32"/>
  <c r="W105" i="32"/>
  <c r="M112" i="32"/>
  <c r="Q108" i="32"/>
  <c r="Q76" i="32"/>
  <c r="M47" i="32"/>
  <c r="R68" i="31"/>
  <c r="N257" i="31"/>
  <c r="X43" i="32"/>
  <c r="P233" i="31"/>
  <c r="N107" i="33"/>
  <c r="G78" i="32"/>
  <c r="I78" i="32" s="1"/>
  <c r="Q111" i="32"/>
  <c r="Q77" i="32"/>
  <c r="T24" i="32"/>
  <c r="AA87" i="32"/>
  <c r="P110" i="32"/>
  <c r="M82" i="32"/>
  <c r="AC82" i="32" s="1"/>
  <c r="AA52" i="32"/>
  <c r="R265" i="31"/>
  <c r="N48" i="32"/>
  <c r="G237" i="31"/>
  <c r="I237" i="31" s="1"/>
  <c r="W18" i="21" s="1"/>
  <c r="W78" i="32"/>
  <c r="O45" i="32"/>
  <c r="Z49" i="32"/>
  <c r="R119" i="33"/>
  <c r="Q51" i="32"/>
  <c r="N24" i="32"/>
  <c r="X103" i="32"/>
  <c r="Z80" i="32"/>
  <c r="X48" i="32"/>
  <c r="H43" i="32"/>
  <c r="P224" i="31"/>
  <c r="P15" i="31"/>
  <c r="N107" i="32"/>
  <c r="R76" i="31"/>
  <c r="R277" i="31"/>
  <c r="Q68" i="32"/>
  <c r="Q22" i="33"/>
  <c r="P87" i="32"/>
  <c r="X74" i="32"/>
  <c r="H41" i="32"/>
  <c r="I41" i="32" s="1"/>
  <c r="P85" i="32"/>
  <c r="S85" i="32"/>
  <c r="W84" i="32"/>
  <c r="W49" i="32"/>
  <c r="U15" i="32"/>
  <c r="P48" i="32"/>
  <c r="V45" i="32"/>
  <c r="S41" i="32"/>
  <c r="Q48" i="32"/>
  <c r="Q24" i="31"/>
  <c r="N40" i="32"/>
  <c r="G225" i="31"/>
  <c r="P16" i="33"/>
  <c r="Y85" i="32"/>
  <c r="O41" i="32"/>
  <c r="AB75" i="32"/>
  <c r="P23" i="32"/>
  <c r="N46" i="32"/>
  <c r="Q21" i="32"/>
  <c r="N79" i="32"/>
  <c r="M76" i="32"/>
  <c r="AC76" i="32" s="1"/>
  <c r="R82" i="32"/>
  <c r="N199" i="31"/>
  <c r="H211" i="31"/>
  <c r="Q259" i="31"/>
  <c r="G15" i="31"/>
  <c r="M274" i="31"/>
  <c r="V72" i="32"/>
  <c r="R78" i="31"/>
  <c r="O102" i="33"/>
  <c r="V47" i="32"/>
  <c r="Z78" i="32"/>
  <c r="Y79" i="32"/>
  <c r="Y72" i="32"/>
  <c r="X68" i="32"/>
  <c r="Q71" i="32"/>
  <c r="S46" i="32"/>
  <c r="V111" i="32"/>
  <c r="V73" i="32"/>
  <c r="H197" i="31"/>
  <c r="I197" i="31" s="1"/>
  <c r="V10" i="21" s="1"/>
  <c r="M266" i="31"/>
  <c r="N24" i="33"/>
  <c r="Y25" i="32"/>
  <c r="M67" i="33"/>
  <c r="AC67" i="33" s="1"/>
  <c r="H16" i="32"/>
  <c r="I16" i="32" s="1"/>
  <c r="Y76" i="32"/>
  <c r="G13" i="32"/>
  <c r="N104" i="32"/>
  <c r="N74" i="32"/>
  <c r="P104" i="32"/>
  <c r="P22" i="31"/>
  <c r="H214" i="31"/>
  <c r="G48" i="31"/>
  <c r="I48" i="31" s="1"/>
  <c r="N13" i="34" s="1"/>
  <c r="Z85" i="32"/>
  <c r="R40" i="31"/>
  <c r="W227" i="25"/>
  <c r="R261" i="25"/>
  <c r="Q44" i="31"/>
  <c r="Y233" i="25"/>
  <c r="G75" i="31"/>
  <c r="W263" i="25"/>
  <c r="M41" i="31"/>
  <c r="Q238" i="25"/>
  <c r="G79" i="31"/>
  <c r="I79" i="31" s="1"/>
  <c r="AD79" i="31" s="1"/>
  <c r="S18" i="34" s="1"/>
  <c r="Y268" i="25"/>
  <c r="M71" i="31"/>
  <c r="W262" i="25"/>
  <c r="G20" i="31"/>
  <c r="R275" i="31"/>
  <c r="X75" i="32"/>
  <c r="G240" i="31"/>
  <c r="X257" i="25"/>
  <c r="Q190" i="25"/>
  <c r="P198" i="31"/>
  <c r="R241" i="25"/>
  <c r="M73" i="31"/>
  <c r="G278" i="31"/>
  <c r="Q224" i="25"/>
  <c r="M69" i="31"/>
  <c r="W255" i="25"/>
  <c r="Q213" i="31"/>
  <c r="W240" i="25"/>
  <c r="H19" i="32"/>
  <c r="I19" i="32" s="1"/>
  <c r="Q51" i="31"/>
  <c r="P195" i="31"/>
  <c r="O230" i="25"/>
  <c r="M68" i="31"/>
  <c r="W223" i="25"/>
  <c r="X260" i="25"/>
  <c r="W230" i="25"/>
  <c r="R257" i="25"/>
  <c r="R274" i="25"/>
  <c r="P199" i="31"/>
  <c r="O238" i="25"/>
  <c r="R18" i="31"/>
  <c r="X236" i="25"/>
  <c r="Q253" i="25"/>
  <c r="Y207" i="25"/>
  <c r="O25" i="31"/>
  <c r="X267" i="25"/>
  <c r="P201" i="25"/>
  <c r="N25" i="31"/>
  <c r="R16" i="31"/>
  <c r="X204" i="25"/>
  <c r="N40" i="31"/>
  <c r="Q230" i="31"/>
  <c r="G53" i="31"/>
  <c r="Y227" i="25"/>
  <c r="P197" i="31"/>
  <c r="O224" i="25"/>
  <c r="Q46" i="31"/>
  <c r="Q194" i="25"/>
  <c r="P196" i="31"/>
  <c r="R235" i="25"/>
  <c r="P207" i="31"/>
  <c r="Q18" i="31"/>
  <c r="G256" i="31"/>
  <c r="I256" i="31" s="1"/>
  <c r="X5" i="21" s="1"/>
  <c r="P227" i="25"/>
  <c r="X263" i="25"/>
  <c r="N270" i="31"/>
  <c r="N229" i="25"/>
  <c r="Y223" i="25"/>
  <c r="M77" i="31"/>
  <c r="W270" i="25"/>
  <c r="H215" i="31"/>
  <c r="N49" i="31"/>
  <c r="N71" i="32"/>
  <c r="P46" i="31"/>
  <c r="Q267" i="25"/>
  <c r="Y192" i="25"/>
  <c r="O230" i="31"/>
  <c r="O222" i="25"/>
  <c r="Q206" i="31"/>
  <c r="M21" i="31"/>
  <c r="Y226" i="25"/>
  <c r="O41" i="31"/>
  <c r="Q196" i="31"/>
  <c r="N276" i="31"/>
  <c r="Q196" i="25"/>
  <c r="O238" i="31"/>
  <c r="V239" i="25"/>
  <c r="O262" i="31"/>
  <c r="G276" i="31"/>
  <c r="I276" i="31" s="1"/>
  <c r="X25" i="21" s="1"/>
  <c r="P222" i="25"/>
  <c r="O18" i="31"/>
  <c r="Q257" i="25"/>
  <c r="G272" i="31"/>
  <c r="I272" i="31" s="1"/>
  <c r="X21" i="21" s="1"/>
  <c r="P237" i="25"/>
  <c r="X259" i="25"/>
  <c r="D6" i="34"/>
  <c r="P16" i="25"/>
  <c r="N20" i="25"/>
  <c r="X68" i="25"/>
  <c r="R198" i="25"/>
  <c r="Q201" i="25"/>
  <c r="G48" i="25"/>
  <c r="I48" i="25" s="1"/>
  <c r="D16" i="34" s="1"/>
  <c r="P14" i="25"/>
  <c r="Q19" i="25"/>
  <c r="P71" i="25"/>
  <c r="P20" i="25"/>
  <c r="G46" i="25"/>
  <c r="X66" i="25"/>
  <c r="X207" i="25"/>
  <c r="Q74" i="25"/>
  <c r="W226" i="25"/>
  <c r="Y209" i="25"/>
  <c r="N66" i="25"/>
  <c r="S19" i="25"/>
  <c r="H21" i="25"/>
  <c r="U15" i="25"/>
  <c r="U11" i="25"/>
  <c r="P197" i="25"/>
  <c r="P192" i="25"/>
  <c r="P198" i="25"/>
  <c r="P194" i="25"/>
  <c r="Q235" i="25"/>
  <c r="R256" i="25"/>
  <c r="Q269" i="31"/>
  <c r="O225" i="31"/>
  <c r="Y222" i="25"/>
  <c r="P76" i="32"/>
  <c r="Q195" i="31"/>
  <c r="O259" i="31"/>
  <c r="Y231" i="25"/>
  <c r="P68" i="31"/>
  <c r="M52" i="31"/>
  <c r="Q230" i="25"/>
  <c r="P272" i="31"/>
  <c r="H198" i="31"/>
  <c r="I198" i="31" s="1"/>
  <c r="V11" i="21" s="1"/>
  <c r="Q267" i="31"/>
  <c r="U199" i="25"/>
  <c r="Q244" i="31"/>
  <c r="P257" i="25"/>
  <c r="O277" i="31"/>
  <c r="M200" i="31"/>
  <c r="X228" i="25"/>
  <c r="Q270" i="25"/>
  <c r="M211" i="31"/>
  <c r="X234" i="25"/>
  <c r="P47" i="31"/>
  <c r="X256" i="25"/>
  <c r="Q272" i="25"/>
  <c r="M261" i="31"/>
  <c r="Q228" i="31"/>
  <c r="P269" i="25"/>
  <c r="X206" i="25"/>
  <c r="Y240" i="25"/>
  <c r="W269" i="25"/>
  <c r="P242" i="25"/>
  <c r="Q262" i="25"/>
  <c r="G271" i="31"/>
  <c r="M202" i="31"/>
  <c r="P225" i="31"/>
  <c r="P71" i="31"/>
  <c r="O265" i="31"/>
  <c r="N274" i="31"/>
  <c r="N232" i="25"/>
  <c r="G67" i="31"/>
  <c r="Y269" i="25"/>
  <c r="U208" i="25"/>
  <c r="Q231" i="31"/>
  <c r="P262" i="25"/>
  <c r="U194" i="25"/>
  <c r="O245" i="31"/>
  <c r="V222" i="25"/>
  <c r="Q232" i="31"/>
  <c r="M17" i="25"/>
  <c r="S16" i="25"/>
  <c r="Q65" i="25"/>
  <c r="R71" i="25"/>
  <c r="N47" i="25"/>
  <c r="W16" i="25"/>
  <c r="N22" i="25"/>
  <c r="U17" i="25"/>
  <c r="M20" i="25"/>
  <c r="W71" i="25"/>
  <c r="V201" i="25"/>
  <c r="W75" i="25"/>
  <c r="V192" i="25"/>
  <c r="Z11" i="25"/>
  <c r="M47" i="25"/>
  <c r="P64" i="25"/>
  <c r="R69" i="25"/>
  <c r="Q63" i="25"/>
  <c r="U207" i="25"/>
  <c r="P221" i="25"/>
  <c r="Q64" i="25"/>
  <c r="W242" i="25"/>
  <c r="N72" i="25"/>
  <c r="W232" i="25"/>
  <c r="M23" i="31"/>
  <c r="O229" i="25"/>
  <c r="M45" i="31"/>
  <c r="M70" i="31"/>
  <c r="X255" i="25"/>
  <c r="G69" i="31"/>
  <c r="I69" i="31" s="1"/>
  <c r="O8" i="34" s="1"/>
  <c r="X241" i="25"/>
  <c r="Y273" i="25"/>
  <c r="M210" i="31"/>
  <c r="Q208" i="31"/>
  <c r="P18" i="32"/>
  <c r="R226" i="25"/>
  <c r="W259" i="25"/>
  <c r="Y195" i="25"/>
  <c r="Q239" i="31"/>
  <c r="R273" i="25"/>
  <c r="Y205" i="25"/>
  <c r="Q235" i="31"/>
  <c r="P259" i="25"/>
  <c r="P271" i="25"/>
  <c r="Q74" i="31"/>
  <c r="G241" i="31"/>
  <c r="Q50" i="32"/>
  <c r="R234" i="25"/>
  <c r="O261" i="31"/>
  <c r="M208" i="31"/>
  <c r="W231" i="25"/>
  <c r="X268" i="25"/>
  <c r="U202" i="25"/>
  <c r="R265" i="25"/>
  <c r="M267" i="31"/>
  <c r="W264" i="25"/>
  <c r="M206" i="31"/>
  <c r="X225" i="25"/>
  <c r="O21" i="31"/>
  <c r="R266" i="25"/>
  <c r="Q48" i="31"/>
  <c r="X200" i="25"/>
  <c r="R236" i="25"/>
  <c r="N223" i="25"/>
  <c r="W21" i="25"/>
  <c r="Q20" i="25"/>
  <c r="V193" i="25"/>
  <c r="X48" i="25"/>
  <c r="W64" i="25"/>
  <c r="AB46" i="25"/>
  <c r="V204" i="25"/>
  <c r="O63" i="25"/>
  <c r="Q22" i="25"/>
  <c r="W11" i="25"/>
  <c r="T48" i="25"/>
  <c r="W198" i="25"/>
  <c r="P203" i="25"/>
  <c r="W209" i="25"/>
  <c r="W14" i="25"/>
  <c r="D8" i="34"/>
  <c r="O72" i="25"/>
  <c r="W68" i="25"/>
  <c r="V200" i="25"/>
  <c r="Z20" i="25"/>
  <c r="Z22" i="25"/>
  <c r="M14" i="25"/>
  <c r="R46" i="25"/>
  <c r="R63" i="25"/>
  <c r="V72" i="25"/>
  <c r="Q261" i="25"/>
  <c r="Q205" i="25"/>
  <c r="O241" i="25"/>
  <c r="G71" i="32"/>
  <c r="I71" i="32" s="1"/>
  <c r="U197" i="25"/>
  <c r="M270" i="31"/>
  <c r="R274" i="31"/>
  <c r="N222" i="25"/>
  <c r="O22" i="31"/>
  <c r="Q258" i="25"/>
  <c r="Y210" i="25"/>
  <c r="O15" i="31"/>
  <c r="R262" i="25"/>
  <c r="M262" i="31"/>
  <c r="R256" i="31"/>
  <c r="M74" i="31"/>
  <c r="M213" i="31"/>
  <c r="X223" i="25"/>
  <c r="O19" i="31"/>
  <c r="X253" i="25"/>
  <c r="Q47" i="31"/>
  <c r="O242" i="25"/>
  <c r="Q49" i="31"/>
  <c r="R224" i="25"/>
  <c r="P213" i="31"/>
  <c r="R222" i="25"/>
  <c r="R74" i="31"/>
  <c r="H44" i="32"/>
  <c r="Q242" i="25"/>
  <c r="G76" i="31"/>
  <c r="I76" i="31" s="1"/>
  <c r="O15" i="34" s="1"/>
  <c r="W267" i="25"/>
  <c r="Q195" i="25"/>
  <c r="O233" i="31"/>
  <c r="O232" i="25"/>
  <c r="O264" i="31"/>
  <c r="O232" i="31"/>
  <c r="O237" i="25"/>
  <c r="Q42" i="31"/>
  <c r="N48" i="31"/>
  <c r="P49" i="31"/>
  <c r="X271" i="25"/>
  <c r="U210" i="25"/>
  <c r="O235" i="31"/>
  <c r="O234" i="25"/>
  <c r="M196" i="31"/>
  <c r="M25" i="31"/>
  <c r="Q223" i="25"/>
  <c r="M67" i="31"/>
  <c r="M17" i="31"/>
  <c r="P17" i="25"/>
  <c r="W46" i="25"/>
  <c r="W190" i="25"/>
  <c r="W203" i="25"/>
  <c r="W199" i="25"/>
  <c r="W205" i="25"/>
  <c r="R195" i="25"/>
  <c r="D9" i="34"/>
  <c r="P18" i="25"/>
  <c r="V18" i="25"/>
  <c r="U49" i="25"/>
  <c r="X75" i="25"/>
  <c r="X209" i="25"/>
  <c r="N75" i="25"/>
  <c r="U209" i="25"/>
  <c r="N70" i="25"/>
  <c r="Q209" i="25"/>
  <c r="M12" i="25"/>
  <c r="U48" i="25"/>
  <c r="P209" i="25"/>
  <c r="P210" i="25"/>
  <c r="W48" i="25"/>
  <c r="P196" i="25"/>
  <c r="P202" i="25"/>
  <c r="U18" i="25"/>
  <c r="U16" i="25"/>
  <c r="N11" i="25"/>
  <c r="AB49" i="25"/>
  <c r="O67" i="25"/>
  <c r="W238" i="25"/>
  <c r="X264" i="25"/>
  <c r="Y234" i="25"/>
  <c r="P206" i="31"/>
  <c r="M48" i="31"/>
  <c r="M66" i="31"/>
  <c r="V241" i="25"/>
  <c r="O275" i="31"/>
  <c r="R237" i="25"/>
  <c r="P230" i="25"/>
  <c r="O236" i="31"/>
  <c r="V223" i="25"/>
  <c r="R20" i="31"/>
  <c r="O241" i="31"/>
  <c r="V221" i="25"/>
  <c r="R25" i="31"/>
  <c r="H194" i="31"/>
  <c r="I194" i="31" s="1"/>
  <c r="V7" i="21" s="1"/>
  <c r="Q66" i="31"/>
  <c r="P105" i="33"/>
  <c r="P21" i="31"/>
  <c r="Q274" i="25"/>
  <c r="Y196" i="25"/>
  <c r="O244" i="31"/>
  <c r="O240" i="25"/>
  <c r="O269" i="31"/>
  <c r="Q210" i="31"/>
  <c r="Y221" i="25"/>
  <c r="M44" i="31"/>
  <c r="Q234" i="25"/>
  <c r="Y241" i="25"/>
  <c r="G44" i="32"/>
  <c r="G263" i="31"/>
  <c r="W224" i="25"/>
  <c r="X261" i="25"/>
  <c r="Y239" i="25"/>
  <c r="G80" i="31"/>
  <c r="AC80" i="31" s="1"/>
  <c r="Y236" i="25"/>
  <c r="W268" i="25"/>
  <c r="P20" i="32"/>
  <c r="AB76" i="32"/>
  <c r="Q224" i="31"/>
  <c r="P265" i="25"/>
  <c r="X196" i="25"/>
  <c r="Q239" i="25"/>
  <c r="Y271" i="25"/>
  <c r="P241" i="25"/>
  <c r="Q268" i="25"/>
  <c r="G274" i="31"/>
  <c r="I274" i="31" s="1"/>
  <c r="X23" i="21" s="1"/>
  <c r="M199" i="31"/>
  <c r="O48" i="25"/>
  <c r="Z21" i="25"/>
  <c r="X201" i="25"/>
  <c r="Q204" i="25"/>
  <c r="N65" i="25"/>
  <c r="X63" i="25"/>
  <c r="O221" i="25"/>
  <c r="P70" i="25"/>
  <c r="R49" i="25"/>
  <c r="R65" i="25"/>
  <c r="P66" i="25"/>
  <c r="U47" i="25"/>
  <c r="S20" i="25"/>
  <c r="P15" i="25"/>
  <c r="Q192" i="25"/>
  <c r="W235" i="25"/>
  <c r="Q69" i="25"/>
  <c r="Y200" i="25"/>
  <c r="Y189" i="25"/>
  <c r="P274" i="25"/>
  <c r="H15" i="25"/>
  <c r="Q11" i="25"/>
  <c r="W49" i="25"/>
  <c r="P193" i="25"/>
  <c r="Z47" i="25"/>
  <c r="P200" i="25"/>
  <c r="P206" i="25"/>
  <c r="G23" i="31"/>
  <c r="O231" i="31"/>
  <c r="Q202" i="25"/>
  <c r="V230" i="25"/>
  <c r="Q241" i="25"/>
  <c r="M22" i="31"/>
  <c r="U206" i="25"/>
  <c r="N242" i="25"/>
  <c r="N227" i="25"/>
  <c r="W257" i="25"/>
  <c r="Z72" i="32"/>
  <c r="M265" i="31"/>
  <c r="P52" i="32"/>
  <c r="P263" i="25"/>
  <c r="Y237" i="25"/>
  <c r="W271" i="25"/>
  <c r="P232" i="25"/>
  <c r="Y258" i="25"/>
  <c r="G268" i="31"/>
  <c r="M205" i="31"/>
  <c r="X190" i="25"/>
  <c r="N203" i="31"/>
  <c r="H203" i="31"/>
  <c r="Q198" i="25"/>
  <c r="O237" i="31"/>
  <c r="V234" i="25"/>
  <c r="O263" i="31"/>
  <c r="G275" i="31"/>
  <c r="P240" i="25"/>
  <c r="P44" i="31"/>
  <c r="Q273" i="25"/>
  <c r="G270" i="31"/>
  <c r="P224" i="25"/>
  <c r="X254" i="25"/>
  <c r="M272" i="31"/>
  <c r="G235" i="31"/>
  <c r="R231" i="25"/>
  <c r="M212" i="31"/>
  <c r="W221" i="25"/>
  <c r="R271" i="25"/>
  <c r="U200" i="25"/>
  <c r="P264" i="25"/>
  <c r="G47" i="25"/>
  <c r="I47" i="25" s="1"/>
  <c r="D15" i="34" s="1"/>
  <c r="V11" i="25"/>
  <c r="Q17" i="25"/>
  <c r="R72" i="25"/>
  <c r="N46" i="25"/>
  <c r="R48" i="25"/>
  <c r="AB48" i="25"/>
  <c r="V194" i="25"/>
  <c r="V190" i="25"/>
  <c r="O65" i="25"/>
  <c r="Z10" i="25"/>
  <c r="P10" i="25"/>
  <c r="M11" i="25"/>
  <c r="R68" i="25"/>
  <c r="P72" i="25"/>
  <c r="Q12" i="25"/>
  <c r="Z14" i="25"/>
  <c r="N64" i="25"/>
  <c r="Q208" i="25"/>
  <c r="Q75" i="25"/>
  <c r="P229" i="25"/>
  <c r="W222" i="25"/>
  <c r="N63" i="25"/>
  <c r="W63" i="25"/>
  <c r="P191" i="25"/>
  <c r="Q236" i="31"/>
  <c r="R15" i="31"/>
  <c r="M204" i="31"/>
  <c r="X230" i="25"/>
  <c r="P40" i="31"/>
  <c r="Y266" i="25"/>
  <c r="M203" i="31"/>
  <c r="X242" i="25"/>
  <c r="Q256" i="25"/>
  <c r="Q69" i="31"/>
  <c r="Z66" i="32"/>
  <c r="Z88" i="32" s="1"/>
  <c r="R242" i="25"/>
  <c r="O257" i="31"/>
  <c r="Q202" i="31"/>
  <c r="P235" i="25"/>
  <c r="O13" i="31"/>
  <c r="X273" i="25"/>
  <c r="Y202" i="25"/>
  <c r="O20" i="31"/>
  <c r="R260" i="25"/>
  <c r="W210" i="25"/>
  <c r="H53" i="32"/>
  <c r="P238" i="31"/>
  <c r="H208" i="31"/>
  <c r="I208" i="31" s="1"/>
  <c r="V21" i="21" s="1"/>
  <c r="R223" i="25"/>
  <c r="W274" i="25"/>
  <c r="U195" i="25"/>
  <c r="Q233" i="31"/>
  <c r="P272" i="25"/>
  <c r="Y194" i="25"/>
  <c r="Q229" i="31"/>
  <c r="V240" i="25"/>
  <c r="Q243" i="31"/>
  <c r="O47" i="31"/>
  <c r="P264" i="31"/>
  <c r="Q212" i="31"/>
  <c r="Q227" i="25"/>
  <c r="W266" i="25"/>
  <c r="P201" i="31"/>
  <c r="O236" i="25"/>
  <c r="O267" i="31"/>
  <c r="X192" i="25"/>
  <c r="P200" i="31"/>
  <c r="R238" i="25"/>
  <c r="O268" i="31"/>
  <c r="W10" i="25"/>
  <c r="H23" i="25"/>
  <c r="M18" i="25"/>
  <c r="V19" i="25"/>
  <c r="O74" i="25"/>
  <c r="V191" i="25"/>
  <c r="V210" i="25"/>
  <c r="V71" i="25"/>
  <c r="P11" i="25"/>
  <c r="U46" i="25"/>
  <c r="W208" i="25"/>
  <c r="T49" i="25"/>
  <c r="P195" i="25"/>
  <c r="W201" i="25"/>
  <c r="W192" i="25"/>
  <c r="R208" i="25"/>
  <c r="W20" i="25"/>
  <c r="W15" i="25"/>
  <c r="U12" i="25"/>
  <c r="N10" i="25"/>
  <c r="W17" i="25"/>
  <c r="W66" i="25"/>
  <c r="W73" i="25"/>
  <c r="V202" i="25"/>
  <c r="N18" i="25"/>
  <c r="H17" i="25"/>
  <c r="I17" i="25" s="1"/>
  <c r="C12" i="34" s="1"/>
  <c r="P73" i="25"/>
  <c r="V67" i="25"/>
  <c r="M46" i="25"/>
  <c r="R75" i="25"/>
  <c r="R70" i="25"/>
  <c r="P50" i="31"/>
  <c r="G260" i="31"/>
  <c r="I260" i="31" s="1"/>
  <c r="X9" i="21" s="1"/>
  <c r="V238" i="25"/>
  <c r="Q191" i="25"/>
  <c r="M75" i="31"/>
  <c r="R255" i="25"/>
  <c r="M16" i="31"/>
  <c r="Q205" i="31"/>
  <c r="Y201" i="25"/>
  <c r="R268" i="25"/>
  <c r="Y199" i="25"/>
  <c r="Q237" i="31"/>
  <c r="P266" i="25"/>
  <c r="R69" i="31"/>
  <c r="H46" i="32"/>
  <c r="Y224" i="25"/>
  <c r="G73" i="31"/>
  <c r="I73" i="31" s="1"/>
  <c r="O12" i="34" s="1"/>
  <c r="W256" i="25"/>
  <c r="Q210" i="25"/>
  <c r="O243" i="31"/>
  <c r="V228" i="25"/>
  <c r="O276" i="31"/>
  <c r="O228" i="31"/>
  <c r="O239" i="25"/>
  <c r="Q45" i="31"/>
  <c r="V198" i="25"/>
  <c r="M276" i="31"/>
  <c r="G50" i="31"/>
  <c r="I50" i="31" s="1"/>
  <c r="N15" i="34" s="1"/>
  <c r="R268" i="31"/>
  <c r="M78" i="31"/>
  <c r="M193" i="31"/>
  <c r="X235" i="25"/>
  <c r="O23" i="31"/>
  <c r="R253" i="25"/>
  <c r="Q50" i="31"/>
  <c r="O226" i="25"/>
  <c r="Q41" i="31"/>
  <c r="N233" i="25"/>
  <c r="V78" i="32"/>
  <c r="R50" i="31"/>
  <c r="W237" i="25"/>
  <c r="O16" i="31"/>
  <c r="X265" i="25"/>
  <c r="G40" i="31"/>
  <c r="Y229" i="25"/>
  <c r="W273" i="25"/>
  <c r="G47" i="31"/>
  <c r="M50" i="31"/>
  <c r="Y232" i="25"/>
  <c r="G74" i="31"/>
  <c r="I74" i="31" s="1"/>
  <c r="O13" i="34" s="1"/>
  <c r="Y270" i="25"/>
  <c r="S21" i="25"/>
  <c r="T46" i="25"/>
  <c r="W202" i="25"/>
  <c r="W193" i="25"/>
  <c r="T47" i="25"/>
  <c r="W207" i="25"/>
  <c r="Z12" i="25"/>
  <c r="Q21" i="25"/>
  <c r="U22" i="25"/>
  <c r="N68" i="25"/>
  <c r="X199" i="25"/>
  <c r="X69" i="25"/>
  <c r="U201" i="25"/>
  <c r="N67" i="25"/>
  <c r="Q206" i="25"/>
  <c r="X65" i="25"/>
  <c r="U196" i="25"/>
  <c r="P258" i="25"/>
  <c r="Q15" i="25"/>
  <c r="S11" i="25"/>
  <c r="W195" i="25"/>
  <c r="P190" i="25"/>
  <c r="P204" i="25"/>
  <c r="N17" i="25"/>
  <c r="V48" i="25"/>
  <c r="S10" i="25"/>
  <c r="P47" i="25"/>
  <c r="J20" i="34"/>
  <c r="P29" i="21"/>
  <c r="H5" i="21"/>
  <c r="F5" i="21"/>
  <c r="D5" i="21"/>
  <c r="E5" i="21"/>
  <c r="E6" i="22"/>
  <c r="I196" i="31" l="1"/>
  <c r="V9" i="21" s="1"/>
  <c r="I14" i="33"/>
  <c r="I76" i="32"/>
  <c r="I102" i="32"/>
  <c r="I203" i="31"/>
  <c r="V16" i="21" s="1"/>
  <c r="I201" i="31"/>
  <c r="V14" i="21" s="1"/>
  <c r="I242" i="31"/>
  <c r="W23" i="21" s="1"/>
  <c r="I67" i="31"/>
  <c r="O6" i="34" s="1"/>
  <c r="I40" i="31"/>
  <c r="N5" i="34" s="1"/>
  <c r="AC278" i="31"/>
  <c r="I47" i="31"/>
  <c r="N12" i="34" s="1"/>
  <c r="AD41" i="25"/>
  <c r="AD37" i="25"/>
  <c r="AD43" i="25"/>
  <c r="AD42" i="25"/>
  <c r="AD38" i="25"/>
  <c r="AD45" i="25"/>
  <c r="AD44" i="25"/>
  <c r="AD39" i="25"/>
  <c r="H7" i="34" s="1"/>
  <c r="AC50" i="25"/>
  <c r="AD40" i="25"/>
  <c r="I18" i="31"/>
  <c r="M10" i="34" s="1"/>
  <c r="I15" i="25"/>
  <c r="C10" i="34" s="1"/>
  <c r="I240" i="25"/>
  <c r="G24" i="21" s="1"/>
  <c r="AC203" i="31"/>
  <c r="AD203" i="31" s="1"/>
  <c r="AC16" i="21" s="1"/>
  <c r="I71" i="25"/>
  <c r="E13" i="34" s="1"/>
  <c r="I70" i="25"/>
  <c r="E12" i="34" s="1"/>
  <c r="I226" i="31"/>
  <c r="W7" i="21" s="1"/>
  <c r="I108" i="32"/>
  <c r="I271" i="31"/>
  <c r="X20" i="21" s="1"/>
  <c r="I89" i="32"/>
  <c r="AD89" i="32" s="1"/>
  <c r="I210" i="31"/>
  <c r="V23" i="21" s="1"/>
  <c r="I21" i="31"/>
  <c r="M13" i="34" s="1"/>
  <c r="AC123" i="33"/>
  <c r="D5" i="34"/>
  <c r="I22" i="33"/>
  <c r="I70" i="33"/>
  <c r="AC208" i="31"/>
  <c r="AD208" i="31" s="1"/>
  <c r="AC21" i="21" s="1"/>
  <c r="I204" i="31"/>
  <c r="V17" i="21" s="1"/>
  <c r="I224" i="31"/>
  <c r="W5" i="21" s="1"/>
  <c r="I22" i="31"/>
  <c r="M14" i="34" s="1"/>
  <c r="I27" i="31"/>
  <c r="AD27" i="31" s="1"/>
  <c r="Q19" i="34" s="1"/>
  <c r="I79" i="33"/>
  <c r="AC21" i="33"/>
  <c r="AD21" i="33" s="1"/>
  <c r="AC204" i="25"/>
  <c r="AD204" i="25" s="1"/>
  <c r="M20" i="21" s="1"/>
  <c r="AC270" i="31"/>
  <c r="AD270" i="31" s="1"/>
  <c r="AE19" i="21" s="1"/>
  <c r="AC48" i="33"/>
  <c r="AD48" i="33" s="1"/>
  <c r="AC266" i="31"/>
  <c r="AD266" i="31" s="1"/>
  <c r="AE15" i="21" s="1"/>
  <c r="AC271" i="31"/>
  <c r="AC204" i="31"/>
  <c r="AD204" i="31" s="1"/>
  <c r="AC17" i="21" s="1"/>
  <c r="AC202" i="31"/>
  <c r="AD202" i="31" s="1"/>
  <c r="AC15" i="21" s="1"/>
  <c r="AC202" i="25"/>
  <c r="AD202" i="25" s="1"/>
  <c r="M18" i="21" s="1"/>
  <c r="I66" i="32"/>
  <c r="I258" i="31"/>
  <c r="X7" i="21" s="1"/>
  <c r="I73" i="32"/>
  <c r="I84" i="32"/>
  <c r="I270" i="31"/>
  <c r="X19" i="21" s="1"/>
  <c r="AC70" i="31"/>
  <c r="AD70" i="31" s="1"/>
  <c r="S9" i="34" s="1"/>
  <c r="I211" i="31"/>
  <c r="V24" i="21" s="1"/>
  <c r="I81" i="32"/>
  <c r="I246" i="31"/>
  <c r="AD246" i="31" s="1"/>
  <c r="AD27" i="21" s="1"/>
  <c r="I44" i="31"/>
  <c r="N9" i="34" s="1"/>
  <c r="AC247" i="31"/>
  <c r="I266" i="25"/>
  <c r="H18" i="21" s="1"/>
  <c r="I111" i="32"/>
  <c r="I20" i="31"/>
  <c r="M12" i="34" s="1"/>
  <c r="I41" i="33"/>
  <c r="I17" i="31"/>
  <c r="M9" i="34" s="1"/>
  <c r="I15" i="33"/>
  <c r="I81" i="33"/>
  <c r="I195" i="31"/>
  <c r="V8" i="21" s="1"/>
  <c r="AC17" i="31"/>
  <c r="AD17" i="31" s="1"/>
  <c r="Q9" i="34" s="1"/>
  <c r="AC75" i="31"/>
  <c r="AD75" i="31" s="1"/>
  <c r="S14" i="34" s="1"/>
  <c r="AC52" i="33"/>
  <c r="AD52" i="33" s="1"/>
  <c r="AC73" i="31"/>
  <c r="AD73" i="31" s="1"/>
  <c r="S12" i="34" s="1"/>
  <c r="AC14" i="33"/>
  <c r="AD14" i="33" s="1"/>
  <c r="I226" i="25"/>
  <c r="G10" i="21" s="1"/>
  <c r="AC258" i="31"/>
  <c r="AD258" i="31" s="1"/>
  <c r="AE7" i="21" s="1"/>
  <c r="AC193" i="31"/>
  <c r="AD193" i="31" s="1"/>
  <c r="AC6" i="21" s="1"/>
  <c r="I46" i="33"/>
  <c r="I270" i="25"/>
  <c r="H22" i="21" s="1"/>
  <c r="I46" i="31"/>
  <c r="N11" i="34" s="1"/>
  <c r="I111" i="33"/>
  <c r="I271" i="25"/>
  <c r="H23" i="21" s="1"/>
  <c r="I46" i="32"/>
  <c r="I86" i="33"/>
  <c r="I273" i="25"/>
  <c r="H25" i="21" s="1"/>
  <c r="I267" i="25"/>
  <c r="H19" i="21" s="1"/>
  <c r="I106" i="32"/>
  <c r="AD271" i="31"/>
  <c r="AE20" i="21" s="1"/>
  <c r="AC78" i="31"/>
  <c r="AD78" i="31" s="1"/>
  <c r="S17" i="34" s="1"/>
  <c r="I51" i="32"/>
  <c r="I14" i="32"/>
  <c r="AD82" i="32"/>
  <c r="AD76" i="32"/>
  <c r="P50" i="25"/>
  <c r="AC16" i="31"/>
  <c r="AD16" i="31" s="1"/>
  <c r="Q8" i="34" s="1"/>
  <c r="AC212" i="31"/>
  <c r="AD212" i="31" s="1"/>
  <c r="AC25" i="21" s="1"/>
  <c r="I44" i="32"/>
  <c r="I20" i="32"/>
  <c r="AC77" i="31"/>
  <c r="AD77" i="31" s="1"/>
  <c r="S16" i="34" s="1"/>
  <c r="AC43" i="33"/>
  <c r="AD43" i="33" s="1"/>
  <c r="AD78" i="32"/>
  <c r="I79" i="32"/>
  <c r="I109" i="32"/>
  <c r="D11" i="34"/>
  <c r="I73" i="25"/>
  <c r="E15" i="34" s="1"/>
  <c r="AC195" i="25"/>
  <c r="AD195" i="25" s="1"/>
  <c r="M11" i="21" s="1"/>
  <c r="O26" i="31"/>
  <c r="AC44" i="31"/>
  <c r="AD44" i="31" s="1"/>
  <c r="R9" i="34" s="1"/>
  <c r="AC14" i="25"/>
  <c r="AD14" i="25" s="1"/>
  <c r="G9" i="34" s="1"/>
  <c r="P243" i="25"/>
  <c r="AC47" i="25"/>
  <c r="AD47" i="25" s="1"/>
  <c r="H15" i="34" s="1"/>
  <c r="AC51" i="33"/>
  <c r="AD51" i="33" s="1"/>
  <c r="AC260" i="31"/>
  <c r="AD260" i="31" s="1"/>
  <c r="AE9" i="21" s="1"/>
  <c r="AC17" i="33"/>
  <c r="AD17" i="33" s="1"/>
  <c r="AC23" i="33"/>
  <c r="AD23" i="33" s="1"/>
  <c r="AD68" i="32"/>
  <c r="Y50" i="25"/>
  <c r="I72" i="25"/>
  <c r="E14" i="34" s="1"/>
  <c r="AC14" i="31"/>
  <c r="AD14" i="31" s="1"/>
  <c r="Q6" i="34" s="1"/>
  <c r="AD72" i="32"/>
  <c r="AC122" i="33"/>
  <c r="AD122" i="33" s="1"/>
  <c r="AC46" i="33"/>
  <c r="AD46" i="33" s="1"/>
  <c r="T23" i="25"/>
  <c r="AD80" i="32"/>
  <c r="AC119" i="33"/>
  <c r="AD119" i="33" s="1"/>
  <c r="P76" i="25"/>
  <c r="S275" i="25"/>
  <c r="I112" i="32"/>
  <c r="I231" i="25"/>
  <c r="G15" i="21" s="1"/>
  <c r="I67" i="33"/>
  <c r="I110" i="32"/>
  <c r="I237" i="25"/>
  <c r="G21" i="21" s="1"/>
  <c r="I254" i="25"/>
  <c r="H6" i="21" s="1"/>
  <c r="I262" i="25"/>
  <c r="H14" i="21" s="1"/>
  <c r="I43" i="31"/>
  <c r="N8" i="34" s="1"/>
  <c r="I18" i="25"/>
  <c r="C13" i="34" s="1"/>
  <c r="I77" i="33"/>
  <c r="AC67" i="31"/>
  <c r="AD67" i="31" s="1"/>
  <c r="S6" i="34" s="1"/>
  <c r="I105" i="32"/>
  <c r="I75" i="31"/>
  <c r="O14" i="34" s="1"/>
  <c r="W275" i="25"/>
  <c r="AC257" i="25"/>
  <c r="AD257" i="25" s="1"/>
  <c r="O9" i="21" s="1"/>
  <c r="V23" i="25"/>
  <c r="T275" i="25"/>
  <c r="S23" i="25"/>
  <c r="AC272" i="31"/>
  <c r="AD272" i="31" s="1"/>
  <c r="AE21" i="21" s="1"/>
  <c r="AC205" i="31"/>
  <c r="AD205" i="31" s="1"/>
  <c r="AC18" i="21" s="1"/>
  <c r="AC265" i="31"/>
  <c r="AD265" i="31" s="1"/>
  <c r="AE14" i="21" s="1"/>
  <c r="AC199" i="31"/>
  <c r="AD199" i="31" s="1"/>
  <c r="AC12" i="21" s="1"/>
  <c r="AC210" i="25"/>
  <c r="AD210" i="25" s="1"/>
  <c r="M26" i="21" s="1"/>
  <c r="AC196" i="31"/>
  <c r="AD196" i="31" s="1"/>
  <c r="AC9" i="21" s="1"/>
  <c r="AC74" i="31"/>
  <c r="AD74" i="31" s="1"/>
  <c r="S13" i="34" s="1"/>
  <c r="AC206" i="31"/>
  <c r="AD206" i="31" s="1"/>
  <c r="AC19" i="21" s="1"/>
  <c r="AC201" i="25"/>
  <c r="AD201" i="25" s="1"/>
  <c r="M17" i="21" s="1"/>
  <c r="AD77" i="33"/>
  <c r="I15" i="32"/>
  <c r="AC22" i="33"/>
  <c r="AD22" i="33" s="1"/>
  <c r="AC17" i="32"/>
  <c r="AD17" i="32" s="1"/>
  <c r="Q53" i="32"/>
  <c r="R19" i="34"/>
  <c r="N278" i="31"/>
  <c r="P26" i="31"/>
  <c r="Y76" i="25"/>
  <c r="X53" i="32"/>
  <c r="AD73" i="33"/>
  <c r="AC50" i="32"/>
  <c r="AD50" i="32" s="1"/>
  <c r="Q211" i="25"/>
  <c r="AD70" i="32"/>
  <c r="AC104" i="33"/>
  <c r="AD104" i="33" s="1"/>
  <c r="AB26" i="32"/>
  <c r="P79" i="31"/>
  <c r="AD67" i="32"/>
  <c r="R26" i="33"/>
  <c r="AC76" i="31"/>
  <c r="AD76" i="31" s="1"/>
  <c r="S15" i="34" s="1"/>
  <c r="AC263" i="31"/>
  <c r="AD263" i="31" s="1"/>
  <c r="AE12" i="21" s="1"/>
  <c r="AC246" i="31"/>
  <c r="AC104" i="32"/>
  <c r="AD104" i="32" s="1"/>
  <c r="AC25" i="33"/>
  <c r="AD25" i="33" s="1"/>
  <c r="I259" i="31"/>
  <c r="X8" i="21" s="1"/>
  <c r="AC274" i="25"/>
  <c r="AD274" i="25" s="1"/>
  <c r="O26" i="21" s="1"/>
  <c r="AC115" i="33"/>
  <c r="AD115" i="33" s="1"/>
  <c r="P53" i="33"/>
  <c r="AC239" i="25"/>
  <c r="AD239" i="25" s="1"/>
  <c r="N23" i="21" s="1"/>
  <c r="I114" i="33"/>
  <c r="V76" i="25"/>
  <c r="AC273" i="25"/>
  <c r="AD273" i="25" s="1"/>
  <c r="O25" i="21" s="1"/>
  <c r="AC70" i="25"/>
  <c r="AD70" i="25" s="1"/>
  <c r="I12" i="34" s="1"/>
  <c r="T53" i="32"/>
  <c r="I12" i="25"/>
  <c r="C7" i="34" s="1"/>
  <c r="AC238" i="31"/>
  <c r="AD238" i="31" s="1"/>
  <c r="AD19" i="21" s="1"/>
  <c r="N275" i="25"/>
  <c r="I234" i="25"/>
  <c r="G18" i="21" s="1"/>
  <c r="AC211" i="25"/>
  <c r="I211" i="25"/>
  <c r="AD211" i="25" s="1"/>
  <c r="M27" i="21" s="1"/>
  <c r="AC245" i="31"/>
  <c r="AD245" i="31" s="1"/>
  <c r="AD26" i="21" s="1"/>
  <c r="AA23" i="25"/>
  <c r="AC255" i="25"/>
  <c r="AD255" i="25" s="1"/>
  <c r="O7" i="21" s="1"/>
  <c r="AC242" i="31"/>
  <c r="AD242" i="31" s="1"/>
  <c r="AD23" i="21" s="1"/>
  <c r="I23" i="31"/>
  <c r="M15" i="34" s="1"/>
  <c r="P26" i="33"/>
  <c r="I272" i="25"/>
  <c r="H24" i="21" s="1"/>
  <c r="I121" i="33"/>
  <c r="AB76" i="25"/>
  <c r="H12" i="34"/>
  <c r="AC241" i="25"/>
  <c r="AD241" i="25" s="1"/>
  <c r="N25" i="21" s="1"/>
  <c r="AC212" i="25"/>
  <c r="I212" i="25"/>
  <c r="AD212" i="25" s="1"/>
  <c r="AC229" i="25"/>
  <c r="AD229" i="25" s="1"/>
  <c r="N13" i="21" s="1"/>
  <c r="I72" i="33"/>
  <c r="AB211" i="25"/>
  <c r="I51" i="25"/>
  <c r="AD51" i="25" s="1"/>
  <c r="I11" i="25"/>
  <c r="C6" i="34" s="1"/>
  <c r="I20" i="25"/>
  <c r="C15" i="34" s="1"/>
  <c r="AC66" i="25"/>
  <c r="AD66" i="25" s="1"/>
  <c r="I8" i="34" s="1"/>
  <c r="I262" i="31"/>
  <c r="X11" i="21" s="1"/>
  <c r="AC22" i="25"/>
  <c r="AD22" i="25" s="1"/>
  <c r="G17" i="34" s="1"/>
  <c r="AC67" i="25"/>
  <c r="AD67" i="25" s="1"/>
  <c r="I9" i="34" s="1"/>
  <c r="AC261" i="25"/>
  <c r="AD261" i="25" s="1"/>
  <c r="O13" i="21" s="1"/>
  <c r="I263" i="25"/>
  <c r="H15" i="21" s="1"/>
  <c r="I247" i="31"/>
  <c r="AD247" i="31" s="1"/>
  <c r="AD28" i="21" s="1"/>
  <c r="I13" i="25"/>
  <c r="C8" i="34" s="1"/>
  <c r="AC205" i="25"/>
  <c r="AD205" i="25" s="1"/>
  <c r="M21" i="21" s="1"/>
  <c r="AC16" i="33"/>
  <c r="AD16" i="33" s="1"/>
  <c r="AC240" i="25"/>
  <c r="AD240" i="25" s="1"/>
  <c r="N24" i="21" s="1"/>
  <c r="I107" i="32"/>
  <c r="W23" i="25"/>
  <c r="P53" i="31"/>
  <c r="AC191" i="25"/>
  <c r="AD191" i="25" s="1"/>
  <c r="M7" i="21" s="1"/>
  <c r="P23" i="25"/>
  <c r="I268" i="31"/>
  <c r="X17" i="21" s="1"/>
  <c r="AC200" i="25"/>
  <c r="AD200" i="25" s="1"/>
  <c r="M16" i="21" s="1"/>
  <c r="Y23" i="25"/>
  <c r="Q246" i="31"/>
  <c r="Q79" i="31"/>
  <c r="R278" i="31"/>
  <c r="R76" i="25"/>
  <c r="AC203" i="25"/>
  <c r="AD203" i="25" s="1"/>
  <c r="M19" i="21" s="1"/>
  <c r="AC200" i="31"/>
  <c r="AD200" i="31" s="1"/>
  <c r="AC13" i="21" s="1"/>
  <c r="AC198" i="25"/>
  <c r="AD198" i="25" s="1"/>
  <c r="M14" i="21" s="1"/>
  <c r="AC71" i="31"/>
  <c r="AD71" i="31" s="1"/>
  <c r="S10" i="34" s="1"/>
  <c r="AC274" i="31"/>
  <c r="AD274" i="31" s="1"/>
  <c r="AE23" i="21" s="1"/>
  <c r="Q278" i="31"/>
  <c r="Q243" i="25"/>
  <c r="U53" i="32"/>
  <c r="S26" i="32"/>
  <c r="AC102" i="32"/>
  <c r="AD102" i="32" s="1"/>
  <c r="AC76" i="25"/>
  <c r="I76" i="25"/>
  <c r="AD76" i="25" s="1"/>
  <c r="I18" i="34" s="1"/>
  <c r="AC42" i="33"/>
  <c r="AD42" i="33" s="1"/>
  <c r="AC242" i="25"/>
  <c r="AD242" i="25" s="1"/>
  <c r="N26" i="21" s="1"/>
  <c r="I50" i="32"/>
  <c r="I18" i="32"/>
  <c r="AD81" i="32"/>
  <c r="Q53" i="31"/>
  <c r="X114" i="32"/>
  <c r="I48" i="32"/>
  <c r="AC27" i="33"/>
  <c r="I27" i="33"/>
  <c r="AD27" i="33" s="1"/>
  <c r="AC24" i="33"/>
  <c r="AD24" i="33" s="1"/>
  <c r="AC72" i="31"/>
  <c r="AD72" i="31" s="1"/>
  <c r="S11" i="34" s="1"/>
  <c r="Q26" i="31"/>
  <c r="O53" i="33"/>
  <c r="Q26" i="33"/>
  <c r="AC18" i="31"/>
  <c r="AD18" i="31" s="1"/>
  <c r="Q10" i="34" s="1"/>
  <c r="X243" i="25"/>
  <c r="I18" i="33"/>
  <c r="S76" i="25"/>
  <c r="AC44" i="33"/>
  <c r="AD44" i="33" s="1"/>
  <c r="AD71" i="32"/>
  <c r="AC14" i="32"/>
  <c r="AD14" i="32" s="1"/>
  <c r="AD75" i="33"/>
  <c r="N26" i="32"/>
  <c r="AC46" i="32"/>
  <c r="AD46" i="32" s="1"/>
  <c r="Q114" i="32"/>
  <c r="M88" i="32"/>
  <c r="AC66" i="32"/>
  <c r="AD66" i="32" s="1"/>
  <c r="I66" i="25"/>
  <c r="E8" i="34" s="1"/>
  <c r="AC117" i="33"/>
  <c r="AD117" i="33" s="1"/>
  <c r="AC72" i="25"/>
  <c r="AD72" i="25" s="1"/>
  <c r="I14" i="34" s="1"/>
  <c r="AC13" i="25"/>
  <c r="AD13" i="25" s="1"/>
  <c r="G8" i="34" s="1"/>
  <c r="I227" i="25"/>
  <c r="G11" i="21" s="1"/>
  <c r="AB243" i="25"/>
  <c r="AC241" i="31"/>
  <c r="AD241" i="31" s="1"/>
  <c r="AD22" i="21" s="1"/>
  <c r="I120" i="33"/>
  <c r="AC228" i="31"/>
  <c r="AD228" i="31" s="1"/>
  <c r="AD9" i="21" s="1"/>
  <c r="I273" i="31"/>
  <c r="X22" i="21" s="1"/>
  <c r="AC240" i="31"/>
  <c r="AD240" i="31" s="1"/>
  <c r="AD21" i="21" s="1"/>
  <c r="S114" i="32"/>
  <c r="I80" i="31"/>
  <c r="AD80" i="31" s="1"/>
  <c r="AC267" i="25"/>
  <c r="AD267" i="25" s="1"/>
  <c r="O19" i="21" s="1"/>
  <c r="I260" i="25"/>
  <c r="H12" i="21" s="1"/>
  <c r="T50" i="25"/>
  <c r="P123" i="33"/>
  <c r="I255" i="25"/>
  <c r="H7" i="21" s="1"/>
  <c r="I45" i="31"/>
  <c r="N10" i="34" s="1"/>
  <c r="I265" i="25"/>
  <c r="H17" i="21" s="1"/>
  <c r="D10" i="34"/>
  <c r="U23" i="25"/>
  <c r="AC233" i="25"/>
  <c r="AD233" i="25" s="1"/>
  <c r="N17" i="21" s="1"/>
  <c r="I239" i="25"/>
  <c r="G23" i="21" s="1"/>
  <c r="AC224" i="25"/>
  <c r="AD224" i="25" s="1"/>
  <c r="N8" i="21" s="1"/>
  <c r="AA275" i="25"/>
  <c r="I54" i="33"/>
  <c r="AD54" i="33" s="1"/>
  <c r="AC54" i="33"/>
  <c r="AD73" i="32"/>
  <c r="AC20" i="33"/>
  <c r="AD20" i="33" s="1"/>
  <c r="AC22" i="32"/>
  <c r="AD22" i="32" s="1"/>
  <c r="I66" i="33"/>
  <c r="S211" i="25"/>
  <c r="I115" i="33"/>
  <c r="AB50" i="25"/>
  <c r="AC25" i="32"/>
  <c r="AD25" i="32" s="1"/>
  <c r="Y53" i="32"/>
  <c r="N23" i="25"/>
  <c r="W76" i="25"/>
  <c r="N50" i="25"/>
  <c r="W243" i="25"/>
  <c r="AC209" i="25"/>
  <c r="AD209" i="25" s="1"/>
  <c r="M25" i="21" s="1"/>
  <c r="O76" i="25"/>
  <c r="I21" i="25"/>
  <c r="C16" i="34" s="1"/>
  <c r="AC21" i="31"/>
  <c r="AD21" i="31" s="1"/>
  <c r="Q13" i="34" s="1"/>
  <c r="AC68" i="31"/>
  <c r="AD68" i="31" s="1"/>
  <c r="S7" i="34" s="1"/>
  <c r="AC214" i="31"/>
  <c r="I214" i="31"/>
  <c r="AD214" i="31" s="1"/>
  <c r="AC27" i="21" s="1"/>
  <c r="P246" i="31"/>
  <c r="N26" i="33"/>
  <c r="AD79" i="33"/>
  <c r="N26" i="31"/>
  <c r="W53" i="32"/>
  <c r="AC236" i="25"/>
  <c r="AD236" i="25" s="1"/>
  <c r="N20" i="21" s="1"/>
  <c r="AC43" i="31"/>
  <c r="AD43" i="31" s="1"/>
  <c r="R8" i="34" s="1"/>
  <c r="AC40" i="31"/>
  <c r="AD40" i="31" s="1"/>
  <c r="R5" i="34" s="1"/>
  <c r="M53" i="31"/>
  <c r="AC74" i="25"/>
  <c r="AD74" i="25" s="1"/>
  <c r="I16" i="34" s="1"/>
  <c r="AD76" i="33"/>
  <c r="M114" i="32"/>
  <c r="AC101" i="32"/>
  <c r="AD101" i="32" s="1"/>
  <c r="J6" i="22" s="1"/>
  <c r="AC264" i="31"/>
  <c r="AD264" i="31" s="1"/>
  <c r="AE13" i="21" s="1"/>
  <c r="T243" i="25"/>
  <c r="AD69" i="32"/>
  <c r="AD70" i="33"/>
  <c r="P211" i="25"/>
  <c r="AC189" i="25"/>
  <c r="AD189" i="25" s="1"/>
  <c r="M5" i="21" s="1"/>
  <c r="AC24" i="31"/>
  <c r="AD24" i="31" s="1"/>
  <c r="Q16" i="34" s="1"/>
  <c r="AC108" i="32"/>
  <c r="AD108" i="32" s="1"/>
  <c r="AC257" i="31"/>
  <c r="AD257" i="31" s="1"/>
  <c r="AE6" i="21" s="1"/>
  <c r="AC106" i="32"/>
  <c r="AD106" i="32" s="1"/>
  <c r="AC108" i="33"/>
  <c r="AD108" i="33" s="1"/>
  <c r="AC26" i="32"/>
  <c r="I26" i="32"/>
  <c r="AD26" i="32" s="1"/>
  <c r="P214" i="31"/>
  <c r="AC197" i="31"/>
  <c r="AD197" i="31" s="1"/>
  <c r="AC10" i="21" s="1"/>
  <c r="R26" i="32"/>
  <c r="P278" i="31"/>
  <c r="AC43" i="32"/>
  <c r="AD43" i="32" s="1"/>
  <c r="AC52" i="32"/>
  <c r="AD52" i="32" s="1"/>
  <c r="AC194" i="31"/>
  <c r="AD194" i="31" s="1"/>
  <c r="AC7" i="21" s="1"/>
  <c r="AC19" i="32"/>
  <c r="AD19" i="32" s="1"/>
  <c r="M278" i="31"/>
  <c r="AC256" i="31"/>
  <c r="AD256" i="31" s="1"/>
  <c r="AE5" i="21" s="1"/>
  <c r="AC47" i="33"/>
  <c r="AD47" i="33" s="1"/>
  <c r="AA26" i="32"/>
  <c r="I13" i="32"/>
  <c r="C6" i="22" s="1"/>
  <c r="AC23" i="32"/>
  <c r="AD23" i="32" s="1"/>
  <c r="AC109" i="32"/>
  <c r="AD109" i="32" s="1"/>
  <c r="AA76" i="25"/>
  <c r="M26" i="32"/>
  <c r="AC13" i="32"/>
  <c r="AD13" i="32" s="1"/>
  <c r="G6" i="22" s="1"/>
  <c r="AC277" i="31"/>
  <c r="AD277" i="31" s="1"/>
  <c r="AE26" i="21" s="1"/>
  <c r="AD77" i="32"/>
  <c r="AD84" i="32"/>
  <c r="AC275" i="25"/>
  <c r="I275" i="25"/>
  <c r="AD275" i="25" s="1"/>
  <c r="O27" i="21" s="1"/>
  <c r="AC112" i="33"/>
  <c r="AD112" i="33" s="1"/>
  <c r="I276" i="25"/>
  <c r="AD276" i="25" s="1"/>
  <c r="AC276" i="25"/>
  <c r="P26" i="32"/>
  <c r="O79" i="31"/>
  <c r="O26" i="32"/>
  <c r="AC233" i="31"/>
  <c r="AD233" i="31" s="1"/>
  <c r="AD14" i="21" s="1"/>
  <c r="AC232" i="31"/>
  <c r="AD232" i="31" s="1"/>
  <c r="AD13" i="21" s="1"/>
  <c r="AC272" i="25"/>
  <c r="AD272" i="25" s="1"/>
  <c r="O24" i="21" s="1"/>
  <c r="V26" i="32"/>
  <c r="M76" i="25"/>
  <c r="AC63" i="25"/>
  <c r="AD63" i="25" s="1"/>
  <c r="I5" i="34" s="1"/>
  <c r="D13" i="34"/>
  <c r="AC49" i="25"/>
  <c r="AD49" i="25" s="1"/>
  <c r="H17" i="34" s="1"/>
  <c r="AC10" i="25"/>
  <c r="AD10" i="25" s="1"/>
  <c r="G5" i="34" s="1"/>
  <c r="M23" i="25"/>
  <c r="AC114" i="33"/>
  <c r="AD114" i="33" s="1"/>
  <c r="I16" i="33"/>
  <c r="AC259" i="25"/>
  <c r="AD259" i="25" s="1"/>
  <c r="O11" i="21" s="1"/>
  <c r="I243" i="31"/>
  <c r="W24" i="21" s="1"/>
  <c r="AC225" i="31"/>
  <c r="AD225" i="31" s="1"/>
  <c r="AD6" i="21" s="1"/>
  <c r="I240" i="31"/>
  <c r="W21" i="21" s="1"/>
  <c r="AC113" i="33"/>
  <c r="AD113" i="33" s="1"/>
  <c r="AC77" i="25"/>
  <c r="I77" i="25"/>
  <c r="AD77" i="25" s="1"/>
  <c r="I78" i="33"/>
  <c r="AC27" i="31"/>
  <c r="I119" i="33"/>
  <c r="I123" i="33"/>
  <c r="AD123" i="33" s="1"/>
  <c r="AC199" i="25"/>
  <c r="AD199" i="25" s="1"/>
  <c r="M15" i="21" s="1"/>
  <c r="AC222" i="25"/>
  <c r="AD222" i="25" s="1"/>
  <c r="N6" i="21" s="1"/>
  <c r="I15" i="31"/>
  <c r="M7" i="34" s="1"/>
  <c r="Z114" i="32"/>
  <c r="I69" i="25"/>
  <c r="E11" i="34" s="1"/>
  <c r="I235" i="25"/>
  <c r="G19" i="21" s="1"/>
  <c r="I73" i="33"/>
  <c r="N246" i="31"/>
  <c r="AC235" i="25"/>
  <c r="AD235" i="25" s="1"/>
  <c r="N19" i="21" s="1"/>
  <c r="AB275" i="25"/>
  <c r="I70" i="31"/>
  <c r="O9" i="34" s="1"/>
  <c r="AB114" i="32"/>
  <c r="V50" i="25"/>
  <c r="I241" i="25"/>
  <c r="G25" i="21" s="1"/>
  <c r="AA211" i="25"/>
  <c r="M243" i="25"/>
  <c r="AC221" i="25"/>
  <c r="AD221" i="25" s="1"/>
  <c r="N5" i="21" s="1"/>
  <c r="AC228" i="25"/>
  <c r="AD228" i="25" s="1"/>
  <c r="N12" i="21" s="1"/>
  <c r="AC244" i="31"/>
  <c r="AD244" i="31" s="1"/>
  <c r="AD25" i="21" s="1"/>
  <c r="AC260" i="25"/>
  <c r="AD260" i="25" s="1"/>
  <c r="O12" i="21" s="1"/>
  <c r="AC270" i="25"/>
  <c r="AD270" i="25" s="1"/>
  <c r="O22" i="21" s="1"/>
  <c r="I110" i="33"/>
  <c r="AD69" i="33"/>
  <c r="AC89" i="32"/>
  <c r="I101" i="32"/>
  <c r="F6" i="22" s="1"/>
  <c r="AC19" i="25"/>
  <c r="AD19" i="25" s="1"/>
  <c r="G14" i="34" s="1"/>
  <c r="V243" i="25"/>
  <c r="Q275" i="25"/>
  <c r="AC265" i="25"/>
  <c r="AD265" i="25" s="1"/>
  <c r="O17" i="21" s="1"/>
  <c r="AB53" i="32"/>
  <c r="N76" i="25"/>
  <c r="H13" i="34"/>
  <c r="Z23" i="25"/>
  <c r="AC193" i="25"/>
  <c r="AD193" i="25" s="1"/>
  <c r="M9" i="21" s="1"/>
  <c r="Y211" i="25"/>
  <c r="AC262" i="31"/>
  <c r="AD262" i="31" s="1"/>
  <c r="AE11" i="21" s="1"/>
  <c r="AC267" i="31"/>
  <c r="AD267" i="31" s="1"/>
  <c r="AE16" i="21" s="1"/>
  <c r="AC17" i="25"/>
  <c r="AD17" i="25" s="1"/>
  <c r="G12" i="34" s="1"/>
  <c r="AC52" i="31"/>
  <c r="AD52" i="31" s="1"/>
  <c r="R17" i="34" s="1"/>
  <c r="AC192" i="25"/>
  <c r="AD192" i="25" s="1"/>
  <c r="M8" i="21" s="1"/>
  <c r="I46" i="25"/>
  <c r="D14" i="34" s="1"/>
  <c r="AC215" i="31"/>
  <c r="I215" i="31"/>
  <c r="AD215" i="31" s="1"/>
  <c r="AC28" i="21" s="1"/>
  <c r="N53" i="31"/>
  <c r="AC69" i="31"/>
  <c r="AD69" i="31" s="1"/>
  <c r="S8" i="34" s="1"/>
  <c r="I21" i="33"/>
  <c r="AD74" i="33"/>
  <c r="U275" i="25"/>
  <c r="Q50" i="25"/>
  <c r="AC42" i="32"/>
  <c r="AD42" i="32" s="1"/>
  <c r="V114" i="32"/>
  <c r="I102" i="33"/>
  <c r="AC50" i="33"/>
  <c r="AD50" i="33" s="1"/>
  <c r="AD87" i="33"/>
  <c r="AA50" i="25"/>
  <c r="I235" i="31"/>
  <c r="W16" i="21" s="1"/>
  <c r="O246" i="31"/>
  <c r="AC198" i="31"/>
  <c r="AD198" i="31" s="1"/>
  <c r="AC11" i="21" s="1"/>
  <c r="M53" i="32"/>
  <c r="AC40" i="32"/>
  <c r="AD40" i="32" s="1"/>
  <c r="H6" i="22" s="1"/>
  <c r="AC15" i="32"/>
  <c r="AD15" i="32" s="1"/>
  <c r="AC44" i="32"/>
  <c r="AD44" i="32" s="1"/>
  <c r="X23" i="25"/>
  <c r="AD83" i="32"/>
  <c r="I47" i="32"/>
  <c r="AA53" i="32"/>
  <c r="AB23" i="25"/>
  <c r="V53" i="32"/>
  <c r="AC47" i="31"/>
  <c r="AD47" i="31" s="1"/>
  <c r="R12" i="34" s="1"/>
  <c r="AC15" i="31"/>
  <c r="AD15" i="31" s="1"/>
  <c r="Q7" i="34" s="1"/>
  <c r="I17" i="32"/>
  <c r="Z53" i="32"/>
  <c r="N123" i="33"/>
  <c r="R26" i="31"/>
  <c r="AC207" i="31"/>
  <c r="AD207" i="31" s="1"/>
  <c r="AC20" i="21" s="1"/>
  <c r="AC227" i="25"/>
  <c r="AD227" i="25" s="1"/>
  <c r="N11" i="21" s="1"/>
  <c r="AD68" i="33"/>
  <c r="N114" i="32"/>
  <c r="I13" i="33"/>
  <c r="M6" i="22" s="1"/>
  <c r="AC111" i="33"/>
  <c r="AD111" i="33" s="1"/>
  <c r="I16" i="31"/>
  <c r="M8" i="34" s="1"/>
  <c r="AC20" i="32"/>
  <c r="AD20" i="32" s="1"/>
  <c r="M53" i="33"/>
  <c r="AC40" i="33"/>
  <c r="AD40" i="33" s="1"/>
  <c r="R6" i="22" s="1"/>
  <c r="V275" i="25"/>
  <c r="AC237" i="31"/>
  <c r="AD237" i="31" s="1"/>
  <c r="AD18" i="21" s="1"/>
  <c r="M275" i="25"/>
  <c r="AC253" i="25"/>
  <c r="AD253" i="25" s="1"/>
  <c r="O5" i="21" s="1"/>
  <c r="I105" i="33"/>
  <c r="V211" i="25"/>
  <c r="AC20" i="31"/>
  <c r="AD20" i="31" s="1"/>
  <c r="Q12" i="34" s="1"/>
  <c r="AC106" i="33"/>
  <c r="AD106" i="33" s="1"/>
  <c r="S50" i="25"/>
  <c r="I65" i="25"/>
  <c r="E7" i="34" s="1"/>
  <c r="AC269" i="25"/>
  <c r="AD269" i="25" s="1"/>
  <c r="O21" i="21" s="1"/>
  <c r="AC231" i="31"/>
  <c r="AD231" i="31" s="1"/>
  <c r="AD12" i="21" s="1"/>
  <c r="I45" i="33"/>
  <c r="R114" i="32"/>
  <c r="AC48" i="32"/>
  <c r="AD48" i="32" s="1"/>
  <c r="R23" i="25"/>
  <c r="AC54" i="31"/>
  <c r="R211" i="25"/>
  <c r="I225" i="25"/>
  <c r="G9" i="21" s="1"/>
  <c r="I236" i="25"/>
  <c r="G20" i="21" s="1"/>
  <c r="Q123" i="33"/>
  <c r="AC41" i="33"/>
  <c r="AD41" i="33" s="1"/>
  <c r="AC26" i="33"/>
  <c r="I26" i="33"/>
  <c r="AD26" i="33" s="1"/>
  <c r="Z243" i="25"/>
  <c r="AC237" i="25"/>
  <c r="AD237" i="25" s="1"/>
  <c r="N21" i="21" s="1"/>
  <c r="AC258" i="25"/>
  <c r="AD258" i="25" s="1"/>
  <c r="O10" i="21" s="1"/>
  <c r="AC229" i="31"/>
  <c r="AD229" i="31" s="1"/>
  <c r="AD10" i="21" s="1"/>
  <c r="I75" i="33"/>
  <c r="N79" i="31"/>
  <c r="I257" i="25"/>
  <c r="H9" i="21" s="1"/>
  <c r="AC114" i="32"/>
  <c r="I114" i="32"/>
  <c r="AD114" i="32" s="1"/>
  <c r="AC15" i="25"/>
  <c r="AD15" i="25" s="1"/>
  <c r="G10" i="34" s="1"/>
  <c r="O214" i="31"/>
  <c r="AC236" i="31"/>
  <c r="AD236" i="31" s="1"/>
  <c r="AD17" i="21" s="1"/>
  <c r="X50" i="25"/>
  <c r="I68" i="25"/>
  <c r="E10" i="34" s="1"/>
  <c r="AC243" i="25"/>
  <c r="I243" i="25"/>
  <c r="AD243" i="25" s="1"/>
  <c r="N27" i="21" s="1"/>
  <c r="Z275" i="25"/>
  <c r="AC264" i="25"/>
  <c r="AD264" i="25" s="1"/>
  <c r="O16" i="21" s="1"/>
  <c r="I69" i="33"/>
  <c r="AC66" i="33"/>
  <c r="AD66" i="33" s="1"/>
  <c r="M88" i="33"/>
  <c r="I64" i="25"/>
  <c r="E6" i="34" s="1"/>
  <c r="U243" i="25"/>
  <c r="I259" i="25"/>
  <c r="H11" i="21" s="1"/>
  <c r="AC53" i="33"/>
  <c r="I53" i="33"/>
  <c r="AD53" i="33" s="1"/>
  <c r="T76" i="25"/>
  <c r="W211" i="25"/>
  <c r="O243" i="25"/>
  <c r="AC20" i="25"/>
  <c r="AD20" i="25" s="1"/>
  <c r="G15" i="34" s="1"/>
  <c r="AC47" i="32"/>
  <c r="AD47" i="32" s="1"/>
  <c r="AC107" i="33"/>
  <c r="AD107" i="33" s="1"/>
  <c r="AC232" i="25"/>
  <c r="AD232" i="25" s="1"/>
  <c r="N16" i="21" s="1"/>
  <c r="X211" i="25"/>
  <c r="O275" i="25"/>
  <c r="AC50" i="31"/>
  <c r="AD50" i="31" s="1"/>
  <c r="R15" i="34" s="1"/>
  <c r="AC276" i="31"/>
  <c r="AD276" i="31" s="1"/>
  <c r="AE25" i="21" s="1"/>
  <c r="X76" i="25"/>
  <c r="I263" i="31"/>
  <c r="X12" i="21" s="1"/>
  <c r="AC66" i="31"/>
  <c r="AD66" i="31" s="1"/>
  <c r="S5" i="34" s="1"/>
  <c r="M79" i="31"/>
  <c r="W50" i="25"/>
  <c r="AC45" i="31"/>
  <c r="AD45" i="31" s="1"/>
  <c r="R10" i="34" s="1"/>
  <c r="AC211" i="31"/>
  <c r="AD211" i="31" s="1"/>
  <c r="AC24" i="21" s="1"/>
  <c r="AC197" i="25"/>
  <c r="AD197" i="25" s="1"/>
  <c r="M13" i="21" s="1"/>
  <c r="AC41" i="31"/>
  <c r="AD41" i="31" s="1"/>
  <c r="R6" i="34" s="1"/>
  <c r="I43" i="32"/>
  <c r="Q214" i="31"/>
  <c r="AC18" i="32"/>
  <c r="AD18" i="32" s="1"/>
  <c r="U114" i="32"/>
  <c r="AC49" i="33"/>
  <c r="AD49" i="33" s="1"/>
  <c r="U26" i="32"/>
  <c r="AD74" i="32"/>
  <c r="AC105" i="32"/>
  <c r="AD105" i="32" s="1"/>
  <c r="AD80" i="33"/>
  <c r="I24" i="33"/>
  <c r="AD75" i="32"/>
  <c r="AD85" i="32"/>
  <c r="AC107" i="32"/>
  <c r="AD107" i="32" s="1"/>
  <c r="I68" i="31"/>
  <c r="O7" i="34" s="1"/>
  <c r="AC27" i="32"/>
  <c r="I27" i="32"/>
  <c r="AD27" i="32" s="1"/>
  <c r="I19" i="33"/>
  <c r="R123" i="33"/>
  <c r="AD82" i="33"/>
  <c r="AC111" i="32"/>
  <c r="AD111" i="32" s="1"/>
  <c r="AC269" i="31"/>
  <c r="AD269" i="31" s="1"/>
  <c r="AE18" i="21" s="1"/>
  <c r="I74" i="25"/>
  <c r="E16" i="34" s="1"/>
  <c r="N243" i="25"/>
  <c r="AC41" i="32"/>
  <c r="AD41" i="32" s="1"/>
  <c r="AC105" i="33"/>
  <c r="AD105" i="33" s="1"/>
  <c r="AD83" i="33"/>
  <c r="I241" i="31"/>
  <c r="W22" i="21" s="1"/>
  <c r="I227" i="31"/>
  <c r="W8" i="21" s="1"/>
  <c r="AC118" i="33"/>
  <c r="AD118" i="33" s="1"/>
  <c r="AC18" i="33"/>
  <c r="AD18" i="33" s="1"/>
  <c r="T211" i="25"/>
  <c r="AA243" i="25"/>
  <c r="R50" i="25"/>
  <c r="AC73" i="25"/>
  <c r="AD73" i="25" s="1"/>
  <c r="I15" i="34" s="1"/>
  <c r="AC266" i="25"/>
  <c r="AD266" i="25" s="1"/>
  <c r="O18" i="21" s="1"/>
  <c r="X26" i="32"/>
  <c r="I82" i="33"/>
  <c r="AC207" i="25"/>
  <c r="AD207" i="25" s="1"/>
  <c r="M23" i="21" s="1"/>
  <c r="I101" i="33"/>
  <c r="P6" i="22" s="1"/>
  <c r="AC244" i="25"/>
  <c r="I244" i="25"/>
  <c r="AD244" i="25" s="1"/>
  <c r="AC235" i="31"/>
  <c r="AD235" i="31" s="1"/>
  <c r="AD16" i="21" s="1"/>
  <c r="I118" i="33"/>
  <c r="AC263" i="25"/>
  <c r="AD263" i="25" s="1"/>
  <c r="O15" i="21" s="1"/>
  <c r="O114" i="32"/>
  <c r="AC75" i="25"/>
  <c r="AD75" i="25" s="1"/>
  <c r="I17" i="34" s="1"/>
  <c r="I279" i="31"/>
  <c r="AD279" i="31" s="1"/>
  <c r="AE28" i="21" s="1"/>
  <c r="I14" i="25"/>
  <c r="C9" i="34" s="1"/>
  <c r="D7" i="34"/>
  <c r="I261" i="25"/>
  <c r="H13" i="21" s="1"/>
  <c r="AA114" i="32"/>
  <c r="Q23" i="25"/>
  <c r="I16" i="25"/>
  <c r="C11" i="34" s="1"/>
  <c r="AC226" i="25"/>
  <c r="AD226" i="25" s="1"/>
  <c r="N10" i="21" s="1"/>
  <c r="H6" i="34"/>
  <c r="I258" i="25"/>
  <c r="H10" i="21" s="1"/>
  <c r="AC271" i="25"/>
  <c r="AD271" i="25" s="1"/>
  <c r="O23" i="21" s="1"/>
  <c r="AC124" i="33"/>
  <c r="I63" i="25"/>
  <c r="E5" i="34" s="1"/>
  <c r="AC65" i="25"/>
  <c r="AD65" i="25" s="1"/>
  <c r="I7" i="34" s="1"/>
  <c r="R214" i="31"/>
  <c r="AC227" i="31"/>
  <c r="AD227" i="31" s="1"/>
  <c r="AD8" i="21" s="1"/>
  <c r="I108" i="33"/>
  <c r="Z50" i="25"/>
  <c r="I19" i="25"/>
  <c r="C14" i="34" s="1"/>
  <c r="M50" i="25"/>
  <c r="H5" i="34"/>
  <c r="AC89" i="33"/>
  <c r="I89" i="33"/>
  <c r="AD89" i="33" s="1"/>
  <c r="I24" i="25"/>
  <c r="AD24" i="25" s="1"/>
  <c r="AC24" i="25"/>
  <c r="AC190" i="25"/>
  <c r="AD190" i="25" s="1"/>
  <c r="M6" i="21" s="1"/>
  <c r="R275" i="25"/>
  <c r="AC18" i="25"/>
  <c r="AD18" i="25" s="1"/>
  <c r="G13" i="34" s="1"/>
  <c r="AC53" i="32"/>
  <c r="I53" i="32"/>
  <c r="AD53" i="32" s="1"/>
  <c r="Y243" i="25"/>
  <c r="AC48" i="31"/>
  <c r="AD48" i="31" s="1"/>
  <c r="R13" i="34" s="1"/>
  <c r="AC196" i="25"/>
  <c r="AD196" i="25" s="1"/>
  <c r="M12" i="21" s="1"/>
  <c r="AC210" i="31"/>
  <c r="AD210" i="31" s="1"/>
  <c r="AC23" i="21" s="1"/>
  <c r="AD67" i="33"/>
  <c r="N53" i="33"/>
  <c r="M123" i="33"/>
  <c r="AC101" i="33"/>
  <c r="AD101" i="33" s="1"/>
  <c r="T6" i="22" s="1"/>
  <c r="AC195" i="31"/>
  <c r="AD195" i="31" s="1"/>
  <c r="AC8" i="21" s="1"/>
  <c r="AC13" i="31"/>
  <c r="AD13" i="31" s="1"/>
  <c r="Q5" i="34" s="1"/>
  <c r="M26" i="31"/>
  <c r="O278" i="31"/>
  <c r="P114" i="32"/>
  <c r="I265" i="31"/>
  <c r="X14" i="21" s="1"/>
  <c r="AC201" i="31"/>
  <c r="AD201" i="31" s="1"/>
  <c r="AC14" i="21" s="1"/>
  <c r="I232" i="31"/>
  <c r="W13" i="21" s="1"/>
  <c r="AD87" i="32"/>
  <c r="O53" i="32"/>
  <c r="AD81" i="33"/>
  <c r="AC103" i="33"/>
  <c r="AD103" i="33" s="1"/>
  <c r="AC113" i="32"/>
  <c r="AD113" i="32" s="1"/>
  <c r="R53" i="32"/>
  <c r="AC268" i="31"/>
  <c r="AD268" i="31" s="1"/>
  <c r="AE17" i="21" s="1"/>
  <c r="I22" i="32"/>
  <c r="I70" i="32"/>
  <c r="Z76" i="25"/>
  <c r="M26" i="33"/>
  <c r="AC13" i="33"/>
  <c r="AD13" i="33" s="1"/>
  <c r="Q6" i="22" s="1"/>
  <c r="AC110" i="32"/>
  <c r="AD110" i="32" s="1"/>
  <c r="AC209" i="31"/>
  <c r="AD209" i="31" s="1"/>
  <c r="AC22" i="21" s="1"/>
  <c r="R243" i="25"/>
  <c r="S53" i="32"/>
  <c r="AC24" i="32"/>
  <c r="AD24" i="32" s="1"/>
  <c r="R53" i="33"/>
  <c r="AC51" i="32"/>
  <c r="AD51" i="32" s="1"/>
  <c r="AC45" i="32"/>
  <c r="AD45" i="32" s="1"/>
  <c r="AC49" i="32"/>
  <c r="AD49" i="32" s="1"/>
  <c r="AC273" i="31"/>
  <c r="AD273" i="31" s="1"/>
  <c r="AE22" i="21" s="1"/>
  <c r="AC275" i="31"/>
  <c r="AD275" i="31" s="1"/>
  <c r="AE24" i="21" s="1"/>
  <c r="AD86" i="32"/>
  <c r="AC121" i="33"/>
  <c r="AD121" i="33" s="1"/>
  <c r="Q53" i="33"/>
  <c r="AC120" i="33"/>
  <c r="AD120" i="33" s="1"/>
  <c r="AD71" i="33"/>
  <c r="O123" i="33"/>
  <c r="O23" i="25"/>
  <c r="AC243" i="31"/>
  <c r="AD243" i="31" s="1"/>
  <c r="AD24" i="21" s="1"/>
  <c r="W26" i="32"/>
  <c r="I236" i="31"/>
  <c r="W17" i="21" s="1"/>
  <c r="I17" i="33"/>
  <c r="AC223" i="25"/>
  <c r="AD223" i="25" s="1"/>
  <c r="N7" i="21" s="1"/>
  <c r="I222" i="25"/>
  <c r="G6" i="21" s="1"/>
  <c r="I275" i="31"/>
  <c r="X24" i="21" s="1"/>
  <c r="I244" i="31"/>
  <c r="W25" i="21" s="1"/>
  <c r="I68" i="33"/>
  <c r="U50" i="25"/>
  <c r="AC69" i="25"/>
  <c r="AD69" i="25" s="1"/>
  <c r="I11" i="34" s="1"/>
  <c r="AC238" i="25"/>
  <c r="AD238" i="25" s="1"/>
  <c r="N22" i="21" s="1"/>
  <c r="Y114" i="32"/>
  <c r="AC256" i="25"/>
  <c r="AD256" i="25" s="1"/>
  <c r="O8" i="21" s="1"/>
  <c r="O50" i="25"/>
  <c r="AC208" i="25"/>
  <c r="AD208" i="25" s="1"/>
  <c r="M24" i="21" s="1"/>
  <c r="AD84" i="33"/>
  <c r="AD85" i="33"/>
  <c r="R246" i="31"/>
  <c r="AC230" i="31"/>
  <c r="AD230" i="31" s="1"/>
  <c r="AD11" i="21" s="1"/>
  <c r="AC226" i="31"/>
  <c r="AD226" i="31" s="1"/>
  <c r="AD7" i="21" s="1"/>
  <c r="AC79" i="31"/>
  <c r="I85" i="33"/>
  <c r="I49" i="32"/>
  <c r="AC225" i="25"/>
  <c r="AD225" i="25" s="1"/>
  <c r="N9" i="21" s="1"/>
  <c r="AC262" i="25"/>
  <c r="AD262" i="25" s="1"/>
  <c r="O14" i="21" s="1"/>
  <c r="X275" i="25"/>
  <c r="U211" i="25"/>
  <c r="AC234" i="25"/>
  <c r="AD234" i="25" s="1"/>
  <c r="N18" i="21" s="1"/>
  <c r="M214" i="31"/>
  <c r="AC192" i="31"/>
  <c r="AD192" i="31" s="1"/>
  <c r="AC5" i="21" s="1"/>
  <c r="AC71" i="25"/>
  <c r="AD71" i="25" s="1"/>
  <c r="I13" i="34" s="1"/>
  <c r="AC48" i="25"/>
  <c r="AD48" i="25" s="1"/>
  <c r="H16" i="34" s="1"/>
  <c r="S243" i="25"/>
  <c r="AC45" i="33"/>
  <c r="AD45" i="33" s="1"/>
  <c r="AC46" i="25"/>
  <c r="AD46" i="25" s="1"/>
  <c r="H14" i="34" s="1"/>
  <c r="I23" i="25"/>
  <c r="AD23" i="25" s="1"/>
  <c r="G18" i="34" s="1"/>
  <c r="AC23" i="25"/>
  <c r="AC11" i="25"/>
  <c r="AD11" i="25" s="1"/>
  <c r="G6" i="34" s="1"/>
  <c r="AC22" i="31"/>
  <c r="AD22" i="31" s="1"/>
  <c r="Q14" i="34" s="1"/>
  <c r="AC206" i="25"/>
  <c r="AD206" i="25" s="1"/>
  <c r="M22" i="21" s="1"/>
  <c r="AC12" i="25"/>
  <c r="AD12" i="25" s="1"/>
  <c r="G7" i="34" s="1"/>
  <c r="AC25" i="31"/>
  <c r="AD25" i="31" s="1"/>
  <c r="Q17" i="34" s="1"/>
  <c r="AC213" i="31"/>
  <c r="AD213" i="31" s="1"/>
  <c r="AC26" i="21" s="1"/>
  <c r="AC23" i="31"/>
  <c r="AD23" i="31" s="1"/>
  <c r="Q15" i="34" s="1"/>
  <c r="Q76" i="25"/>
  <c r="H10" i="34"/>
  <c r="AC261" i="31"/>
  <c r="AD261" i="31" s="1"/>
  <c r="AE10" i="21" s="1"/>
  <c r="AC194" i="25"/>
  <c r="AD194" i="25" s="1"/>
  <c r="M10" i="21" s="1"/>
  <c r="R53" i="31"/>
  <c r="N53" i="32"/>
  <c r="AC112" i="32"/>
  <c r="AD112" i="32" s="1"/>
  <c r="I69" i="32"/>
  <c r="I47" i="33"/>
  <c r="P275" i="25"/>
  <c r="AC110" i="33"/>
  <c r="AD110" i="33" s="1"/>
  <c r="Z26" i="32"/>
  <c r="Y26" i="32"/>
  <c r="AC51" i="31"/>
  <c r="AD51" i="31" s="1"/>
  <c r="R16" i="34" s="1"/>
  <c r="R79" i="31"/>
  <c r="AC102" i="33"/>
  <c r="AD102" i="33" s="1"/>
  <c r="AC15" i="33"/>
  <c r="AD15" i="33" s="1"/>
  <c r="AC19" i="31"/>
  <c r="AD19" i="31" s="1"/>
  <c r="Q11" i="34" s="1"/>
  <c r="AC49" i="31"/>
  <c r="AD49" i="31" s="1"/>
  <c r="R14" i="34" s="1"/>
  <c r="AC42" i="31"/>
  <c r="AD42" i="31" s="1"/>
  <c r="R7" i="34" s="1"/>
  <c r="I24" i="32"/>
  <c r="AC21" i="32"/>
  <c r="AD21" i="32" s="1"/>
  <c r="I193" i="31"/>
  <c r="V6" i="21" s="1"/>
  <c r="N214" i="31"/>
  <c r="AC259" i="31"/>
  <c r="AD259" i="31" s="1"/>
  <c r="AE8" i="21" s="1"/>
  <c r="O26" i="33"/>
  <c r="AC46" i="31"/>
  <c r="AD46" i="31" s="1"/>
  <c r="R11" i="34" s="1"/>
  <c r="I41" i="31"/>
  <c r="N6" i="34" s="1"/>
  <c r="AC19" i="33"/>
  <c r="AD19" i="33" s="1"/>
  <c r="AD79" i="32"/>
  <c r="T26" i="32"/>
  <c r="AC64" i="25"/>
  <c r="AD64" i="25" s="1"/>
  <c r="I6" i="34" s="1"/>
  <c r="Y275" i="25"/>
  <c r="AC16" i="32"/>
  <c r="AD16" i="32" s="1"/>
  <c r="AC54" i="32"/>
  <c r="I54" i="32"/>
  <c r="AD54" i="32" s="1"/>
  <c r="W114" i="32"/>
  <c r="AC103" i="32"/>
  <c r="AD103" i="32" s="1"/>
  <c r="I45" i="32"/>
  <c r="AC109" i="33"/>
  <c r="AD109" i="33" s="1"/>
  <c r="P53" i="32"/>
  <c r="I50" i="33"/>
  <c r="O53" i="31"/>
  <c r="Q26" i="32"/>
  <c r="AC231" i="25"/>
  <c r="AD231" i="25" s="1"/>
  <c r="N15" i="21" s="1"/>
  <c r="AC239" i="31"/>
  <c r="AD239" i="31" s="1"/>
  <c r="AD20" i="21" s="1"/>
  <c r="AC234" i="31"/>
  <c r="AD234" i="31" s="1"/>
  <c r="AD15" i="21" s="1"/>
  <c r="H9" i="34"/>
  <c r="H8" i="34"/>
  <c r="AC21" i="25"/>
  <c r="AD21" i="25" s="1"/>
  <c r="G16" i="34" s="1"/>
  <c r="Z211" i="25"/>
  <c r="I117" i="33"/>
  <c r="T114" i="32"/>
  <c r="I20" i="33"/>
  <c r="AC268" i="25"/>
  <c r="AD268" i="25" s="1"/>
  <c r="O20" i="21" s="1"/>
  <c r="I88" i="32"/>
  <c r="AD88" i="32" s="1"/>
  <c r="I26" i="31"/>
  <c r="AD26" i="31" s="1"/>
  <c r="Q18" i="34" s="1"/>
  <c r="AC26" i="31"/>
  <c r="AC88" i="33"/>
  <c r="I88" i="33"/>
  <c r="AD88" i="33" s="1"/>
  <c r="AC115" i="32"/>
  <c r="I115" i="32"/>
  <c r="AD115" i="32" s="1"/>
  <c r="U76" i="25"/>
  <c r="M246" i="31"/>
  <c r="AC224" i="31"/>
  <c r="AD224" i="31" s="1"/>
  <c r="AD5" i="21" s="1"/>
  <c r="AD86" i="33"/>
  <c r="AC68" i="25"/>
  <c r="AD68" i="25" s="1"/>
  <c r="I10" i="34" s="1"/>
  <c r="AC116" i="33"/>
  <c r="AD116" i="33" s="1"/>
  <c r="I109" i="33"/>
  <c r="AC254" i="25"/>
  <c r="AD254" i="25" s="1"/>
  <c r="O6" i="21" s="1"/>
  <c r="I223" i="25"/>
  <c r="G7" i="21" s="1"/>
  <c r="I267" i="31"/>
  <c r="X16" i="21" s="1"/>
  <c r="I269" i="25"/>
  <c r="H21" i="21" s="1"/>
  <c r="I48" i="33"/>
  <c r="I53" i="31"/>
  <c r="AD53" i="31" s="1"/>
  <c r="R18" i="34" s="1"/>
  <c r="AC53" i="31"/>
  <c r="H11" i="34"/>
  <c r="AD78" i="33"/>
  <c r="AC230" i="25"/>
  <c r="AD230" i="25" s="1"/>
  <c r="N14" i="21" s="1"/>
  <c r="I104" i="33"/>
  <c r="I71" i="33"/>
  <c r="I107" i="33"/>
  <c r="I50" i="25"/>
  <c r="AD50" i="25" s="1"/>
  <c r="H18" i="34" s="1"/>
  <c r="I225" i="31"/>
  <c r="W6" i="21" s="1"/>
  <c r="I74" i="33"/>
  <c r="I278" i="31"/>
  <c r="AD278" i="31" s="1"/>
  <c r="AE27" i="21" s="1"/>
  <c r="AC16" i="25"/>
  <c r="AD16" i="25" s="1"/>
  <c r="G11" i="34" s="1"/>
  <c r="G5" i="21"/>
  <c r="C5" i="21"/>
  <c r="J5" i="21"/>
  <c r="AD125" i="33" l="1"/>
  <c r="AD90" i="32"/>
  <c r="AD245" i="25"/>
  <c r="N29" i="21" s="1"/>
  <c r="N28" i="21"/>
  <c r="G19" i="34"/>
  <c r="AD25" i="25"/>
  <c r="G20" i="34" s="1"/>
  <c r="AD28" i="33"/>
  <c r="H19" i="34"/>
  <c r="AD52" i="25"/>
  <c r="H20" i="34" s="1"/>
  <c r="AD116" i="32"/>
  <c r="AD90" i="33"/>
  <c r="AD280" i="31"/>
  <c r="AE29" i="21" s="1"/>
  <c r="AD28" i="32"/>
  <c r="AD216" i="31"/>
  <c r="AC29" i="21" s="1"/>
  <c r="AD78" i="25"/>
  <c r="I20" i="34" s="1"/>
  <c r="I19" i="34"/>
  <c r="O28" i="21"/>
  <c r="AD277" i="25"/>
  <c r="O29" i="21" s="1"/>
  <c r="AD248" i="31"/>
  <c r="AD29" i="21" s="1"/>
  <c r="AD55" i="32"/>
  <c r="AD55" i="33"/>
  <c r="S19" i="34"/>
  <c r="AD81" i="31"/>
  <c r="S20" i="34" s="1"/>
  <c r="AD55" i="31"/>
  <c r="R20" i="34" s="1"/>
  <c r="M28" i="21"/>
  <c r="AD213" i="25"/>
  <c r="M29" i="21" s="1"/>
  <c r="AD28" i="31"/>
  <c r="Q20" i="34" s="1"/>
</calcChain>
</file>

<file path=xl/sharedStrings.xml><?xml version="1.0" encoding="utf-8"?>
<sst xmlns="http://schemas.openxmlformats.org/spreadsheetml/2006/main" count="2136" uniqueCount="122">
  <si>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</si>
  <si>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</si>
  <si>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</si>
  <si>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</si>
  <si>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</si>
  <si>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</si>
  <si>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</si>
  <si>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</si>
  <si>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</si>
  <si>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</si>
  <si>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</si>
  <si>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</si>
  <si>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</si>
  <si>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</si>
  <si>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</si>
  <si>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</si>
  <si>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</si>
  <si>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</si>
  <si>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</si>
  <si>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</si>
  <si>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</si>
  <si>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</si>
  <si>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</si>
  <si>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</si>
  <si>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</si>
  <si>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</si>
  <si>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</si>
  <si>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</si>
  <si>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</si>
  <si>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</si>
  <si>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</si>
  <si>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</si>
  <si>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</si>
  <si>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</si>
  <si>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</si>
  <si>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</si>
  <si>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</si>
  <si>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</si>
  <si>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</si>
  <si>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</si>
  <si>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</si>
  <si>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</si>
  <si>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</si>
  <si>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</si>
  <si>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</si>
  <si>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</si>
  <si>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</si>
  <si>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BIKE_SHARE_FAC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</si>
  <si>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</si>
  <si>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</si>
  <si>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</si>
  <si>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</si>
  <si>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</si>
  <si>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</si>
  <si>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</si>
  <si>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</si>
  <si>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</si>
  <si>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</si>
  <si>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</si>
  <si>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</si>
  <si>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</si>
  <si>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</si>
  <si>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</si>
  <si>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</si>
  <si>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</si>
  <si>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</si>
  <si>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</si>
  <si>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</si>
  <si>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</si>
  <si>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</si>
  <si>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</si>
  <si>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</si>
  <si>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Per capita TNC trips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</si>
  <si>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</si>
  <si>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</si>
  <si>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</si>
  <si>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</si>
  <si>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</si>
  <si>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</si>
  <si>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scooter_flag_BUS_FAC</t>
  </si>
  <si>
    <t>scooter_flag_RAIL_FAC</t>
  </si>
  <si>
    <t>TNC_TRIPS_PER_CAPITA_CLUSTER_BUS_HI_OPEX_FAV</t>
  </si>
  <si>
    <t>CLUSTER_APTA_FAV_UNFAV</t>
  </si>
  <si>
    <t>TNC_TRIPS_PER_CAPITA_CLUSTER_BUS_MID_OPEX_FAV</t>
  </si>
  <si>
    <t>TNC_TRIPS_PER_CAPITA_CLUSTER_BUS_LOW_OPEX_FAV</t>
  </si>
  <si>
    <t>TNC_TRIPS_PER_CAPITA_CLUSTER_BUS_HI_OPEX_UNFAV</t>
  </si>
  <si>
    <t>TNC_TRIPS_PER_CAPITA_CLUSTER_BUS_MID_OPEX_UNFAV</t>
  </si>
  <si>
    <t>TNC_TRIPS_PER_CAPITA_CLUSTER_BUS_LOW_OPEX_UNFAV</t>
  </si>
  <si>
    <t xml:space="preserve">High Operating Expense, Favorable External Conditions </t>
  </si>
  <si>
    <t xml:space="preserve">High Operating Expense, Unfavorable External Conditions </t>
  </si>
  <si>
    <t xml:space="preserve">Mid Operating Expense, Favorable External Conditions </t>
  </si>
  <si>
    <t xml:space="preserve">Mid Operating Expense, Unfavorable External Conditions </t>
  </si>
  <si>
    <t xml:space="preserve">Low Operating Expense, Favorable External Conditions </t>
  </si>
  <si>
    <t xml:space="preserve">Low Operating Expense, Unfavorable External Conditions </t>
  </si>
  <si>
    <t>High Op-Ex, Favorable External</t>
  </si>
  <si>
    <t>High Op-Ex, Unfavorable External</t>
  </si>
  <si>
    <t>TSD_POP_EMP_PCT</t>
  </si>
  <si>
    <t>TSD_POP_EMP_PCT_FAC</t>
  </si>
  <si>
    <t>TSD_POP_EMP</t>
  </si>
  <si>
    <t>YEARS_SINCE_TNC_NEW_YORK_BUS</t>
  </si>
  <si>
    <t>YEARS_SINCE_TNC_BUS_HI_FAV</t>
  </si>
  <si>
    <t>YEARS_SINCE_TNC_BUS_MID_FAV</t>
  </si>
  <si>
    <t>YEARS_SINCE_TNC_BUS_LOW_FAV</t>
  </si>
  <si>
    <t>YEARS_SINCE_TNC_BUS_HI_UNFAV</t>
  </si>
  <si>
    <t>YEARS_SINCE_TNC_BUS_MID_UNFAV</t>
  </si>
  <si>
    <t>YEARS_SINCE_TNC_BUS_LOW_UNFAV</t>
  </si>
  <si>
    <t>YEARS_SINCE_TNC_NEW_YORK_RAIL</t>
  </si>
  <si>
    <t>YEARS_SINCE_TNC_RAIL_HI</t>
  </si>
  <si>
    <t>YEARS_SINCE_TNC_RAIL_MID</t>
  </si>
  <si>
    <t>YEARS_SINCE_TNC_NEW_YORK_BUS_FAC</t>
  </si>
  <si>
    <t>YEARS_SINCE_TNC_BUS_HI_FAV_FAC</t>
  </si>
  <si>
    <t>YEARS_SINCE_TNC_BUS_MID_FAV_FAC</t>
  </si>
  <si>
    <t>YEARS_SINCE_TNC_BUS_LOW_FAV_FAC</t>
  </si>
  <si>
    <t>YEARS_SINCE_TNC_BUS_HI_UNFAV_FAC</t>
  </si>
  <si>
    <t>YEARS_SINCE_TNC_BUS_MID_UNFAV_FAC</t>
  </si>
  <si>
    <t>YEARS_SINCE_TNC_BUS_LOW_UNFAV_FAC</t>
  </si>
  <si>
    <t>YEARS_SINCE_TNC_NEW_YORK_RAIL_FAC</t>
  </si>
  <si>
    <t>YEARS_SINCE_TNC_RAIL_HI_FAC</t>
  </si>
  <si>
    <t>YEARS_SINCE_TNC_RAIL_MID_FAC</t>
  </si>
  <si>
    <t>Years since TNC arrival</t>
  </si>
  <si>
    <t>YEARS_SINCE_TNC</t>
  </si>
  <si>
    <t>YEARS_SINCE_TNC_FAC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</si>
</sst>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2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/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9" fontId="4" fillId="0" borderId="0" xfId="0" applyNumberFormat="1" applyFont="1" applyFill="1" applyBorder="1" applyAlignment="1">
      <alignment vertical="center"/>
    </xf>
    <xf numFmtId="169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7" xfId="0" applyNumberFormat="1" applyFont="1" applyBorder="1"/>
    <xf numFmtId="167" fontId="4" fillId="0" borderId="6" xfId="0" applyNumberFormat="1" applyFont="1" applyBorder="1"/>
    <xf numFmtId="167" fontId="4" fillId="0" borderId="3" xfId="0" applyNumberFormat="1" applyFont="1" applyBorder="1"/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61A4-7C9C-894A-8CFA-10C603F7CCE3}">
  <dimension ref="A1:U21"/>
  <sheetViews>
    <sheetView showGridLines="0" workbookViewId="0">
      <selection activeCell="B1" sqref="B1:T20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1" width="8" customWidth="1"/>
    <col min="12" max="12" width="22.5" customWidth="1"/>
    <col min="13" max="20" width="8.1640625" customWidth="1"/>
    <col min="21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1:21" x14ac:dyDescent="0.2">
      <c r="B1" s="54" t="s">
        <v>62</v>
      </c>
      <c r="L1" s="54" t="s">
        <v>63</v>
      </c>
    </row>
    <row r="2" spans="1:21" ht="17" thickBot="1" x14ac:dyDescent="0.25"/>
    <row r="3" spans="1:21" ht="17" thickTop="1" x14ac:dyDescent="0.2">
      <c r="B3" s="49"/>
      <c r="C3" s="81" t="s">
        <v>64</v>
      </c>
      <c r="D3" s="81"/>
      <c r="E3" s="81"/>
      <c r="F3" s="81"/>
      <c r="G3" s="81" t="s">
        <v>58</v>
      </c>
      <c r="H3" s="81"/>
      <c r="I3" s="81"/>
      <c r="J3" s="81"/>
      <c r="L3" s="49"/>
      <c r="M3" s="81" t="s">
        <v>64</v>
      </c>
      <c r="N3" s="81"/>
      <c r="O3" s="81"/>
      <c r="P3" s="81"/>
      <c r="Q3" s="81" t="s">
        <v>58</v>
      </c>
      <c r="R3" s="81"/>
      <c r="S3" s="81"/>
      <c r="T3" s="81"/>
    </row>
    <row r="4" spans="1:21" x14ac:dyDescent="0.2">
      <c r="B4" s="9" t="s">
        <v>20</v>
      </c>
      <c r="C4" s="27" t="s">
        <v>59</v>
      </c>
      <c r="D4" s="27" t="s">
        <v>60</v>
      </c>
      <c r="E4" s="27" t="s">
        <v>61</v>
      </c>
      <c r="F4" s="27" t="s">
        <v>30</v>
      </c>
      <c r="G4" s="27" t="s">
        <v>59</v>
      </c>
      <c r="H4" s="27" t="s">
        <v>60</v>
      </c>
      <c r="I4" s="27" t="s">
        <v>61</v>
      </c>
      <c r="J4" s="27" t="s">
        <v>30</v>
      </c>
      <c r="L4" s="9" t="s">
        <v>20</v>
      </c>
      <c r="M4" s="27" t="s">
        <v>59</v>
      </c>
      <c r="N4" s="27" t="s">
        <v>60</v>
      </c>
      <c r="O4" s="27" t="s">
        <v>61</v>
      </c>
      <c r="P4" s="27" t="s">
        <v>30</v>
      </c>
      <c r="Q4" s="27" t="s">
        <v>59</v>
      </c>
      <c r="R4" s="27" t="s">
        <v>60</v>
      </c>
      <c r="S4" s="27" t="s">
        <v>61</v>
      </c>
      <c r="T4" s="27" t="s">
        <v>30</v>
      </c>
    </row>
    <row r="5" spans="1:21" ht="14" customHeight="1" x14ac:dyDescent="0.2">
      <c r="B5" s="26" t="s">
        <v>36</v>
      </c>
      <c r="C5" s="51">
        <f>'FAC 2002-2018 BUS'!I10</f>
        <v>-2.701547488108802E-3</v>
      </c>
      <c r="D5" s="51">
        <f>'FAC 2002-2018 BUS'!I37</f>
        <v>-4.5100424261234839E-2</v>
      </c>
      <c r="E5" s="51">
        <f>'FAC 2002-2018 BUS'!I63</f>
        <v>-0.14190550994109097</v>
      </c>
      <c r="F5" s="51">
        <f>'FAC 2002-2018 BUS'!I285</f>
        <v>-9.1542864082622688E-2</v>
      </c>
      <c r="G5" s="51">
        <f>'FAC 2002-2018 BUS'!AD10</f>
        <v>-1.8678733681664662E-2</v>
      </c>
      <c r="H5" s="51">
        <f>'FAC 2002-2018 BUS'!AD37</f>
        <v>8.5839010691644457E-2</v>
      </c>
      <c r="I5" s="51">
        <f>'FAC 2002-2018 BUS'!AD63</f>
        <v>0.37913379286042637</v>
      </c>
      <c r="J5" s="51">
        <f>'FAC 2002-2018 BUS'!AD285</f>
        <v>-5.7495038602472411E-2</v>
      </c>
      <c r="L5" s="26" t="s">
        <v>36</v>
      </c>
      <c r="M5" s="51">
        <f>'FAC 2012-2018 BUS'!I13</f>
        <v>5.2755247725843279E-2</v>
      </c>
      <c r="N5" s="51">
        <f>'FAC 2012-2018 BUS'!I40</f>
        <v>0.12000258669428976</v>
      </c>
      <c r="O5" s="51">
        <f>'FAC 2012-2018 BUS'!I66</f>
        <v>7.7968347007619565E-2</v>
      </c>
      <c r="P5" s="51">
        <f>'FAC 2012-2018 BUS'!I288</f>
        <v>1.1857274652532057E-2</v>
      </c>
      <c r="Q5" s="51">
        <f>'FAC 2012-2018 BUS'!AD13</f>
        <v>3.8748310239299547E-2</v>
      </c>
      <c r="R5" s="51">
        <f>'FAC 2012-2018 BUS'!AD40</f>
        <v>7.2715261189903013E-2</v>
      </c>
      <c r="S5" s="51">
        <f>'FAC 2012-2018 BUS'!AD66</f>
        <v>6.4853514207780252E-2</v>
      </c>
      <c r="T5" s="51">
        <f>'FAC 2012-2018 BUS'!AD288</f>
        <v>8.4652858507268235E-3</v>
      </c>
    </row>
    <row r="6" spans="1:21" ht="14" customHeight="1" x14ac:dyDescent="0.2">
      <c r="B6" s="26" t="s">
        <v>55</v>
      </c>
      <c r="C6" s="51">
        <f>'FAC 2002-2018 BUS'!I11</f>
        <v>0.16528981779400342</v>
      </c>
      <c r="D6" s="51">
        <f>'FAC 2002-2018 BUS'!I38</f>
        <v>9.6556094219701238E-2</v>
      </c>
      <c r="E6" s="51">
        <f>'FAC 2002-2018 BUS'!I64</f>
        <v>7.5662795166893559E-2</v>
      </c>
      <c r="F6" s="51">
        <f>'FAC 2002-2018 BUS'!I286</f>
        <v>0.75919208340029121</v>
      </c>
      <c r="G6" s="51">
        <f>'FAC 2002-2018 BUS'!AD11</f>
        <v>-3.350682100395775E-2</v>
      </c>
      <c r="H6" s="51">
        <f>'FAC 2002-2018 BUS'!AD38</f>
        <v>-3.8163971935653282E-2</v>
      </c>
      <c r="I6" s="51">
        <f>'FAC 2002-2018 BUS'!AD64</f>
        <v>-8.1329199146503231E-2</v>
      </c>
      <c r="J6" s="51">
        <f>'FAC 2002-2018 BUS'!AD286</f>
        <v>-7.3913189653206562E-2</v>
      </c>
      <c r="L6" s="26" t="s">
        <v>55</v>
      </c>
      <c r="M6" s="51">
        <f>'FAC 2012-2018 BUS'!I14</f>
        <v>-1.4491526452749204E-2</v>
      </c>
      <c r="N6" s="51">
        <f>'FAC 2012-2018 BUS'!I41</f>
        <v>1.7462127618174117E-2</v>
      </c>
      <c r="O6" s="51">
        <f>'FAC 2012-2018 BUS'!I67</f>
        <v>0.17182137603862047</v>
      </c>
      <c r="P6" s="51">
        <f>'FAC 2012-2018 BUS'!I289</f>
        <v>0.25866623537223865</v>
      </c>
      <c r="Q6" s="51">
        <f>'FAC 2012-2018 BUS'!AD14</f>
        <v>-2.2078570275638012E-3</v>
      </c>
      <c r="R6" s="51">
        <f>'FAC 2012-2018 BUS'!AD41</f>
        <v>-2.9322456115547122E-3</v>
      </c>
      <c r="S6" s="51">
        <f>'FAC 2012-2018 BUS'!AD67</f>
        <v>-2.9792946182522647E-2</v>
      </c>
      <c r="T6" s="51">
        <f>'FAC 2012-2018 BUS'!AD289</f>
        <v>-5.67673236753376E-2</v>
      </c>
      <c r="U6" s="55"/>
    </row>
    <row r="7" spans="1:21" ht="14" customHeight="1" x14ac:dyDescent="0.2">
      <c r="B7" s="26" t="s">
        <v>51</v>
      </c>
      <c r="C7" s="51">
        <f>'FAC 2002-2018 BUS'!I12</f>
        <v>0.16104018291321065</v>
      </c>
      <c r="D7" s="51">
        <f>'FAC 2002-2018 BUS'!I39</f>
        <v>0.15275576827316439</v>
      </c>
      <c r="E7" s="51">
        <f>'FAC 2002-2018 BUS'!I65</f>
        <v>2.5740680587510667E-2</v>
      </c>
      <c r="F7" s="51">
        <f>'FAC 2002-2018 BUS'!I287</f>
        <v>0.15994463230777156</v>
      </c>
      <c r="G7" s="51">
        <f>'FAC 2002-2018 BUS'!AD12</f>
        <v>5.8448629138660571E-2</v>
      </c>
      <c r="H7" s="51">
        <f>'FAC 2002-2018 BUS'!AD39</f>
        <v>7.9127929243147085E-2</v>
      </c>
      <c r="I7" s="51">
        <f>'FAC 2002-2018 BUS'!AD65</f>
        <v>0.12775975636276135</v>
      </c>
      <c r="J7" s="51">
        <f>'FAC 2002-2018 BUS'!AD287</f>
        <v>3.5971769016477528E-2</v>
      </c>
      <c r="L7" s="26" t="s">
        <v>51</v>
      </c>
      <c r="M7" s="51">
        <f>'FAC 2012-2018 BUS'!I15</f>
        <v>7.0602523326082967E-2</v>
      </c>
      <c r="N7" s="51">
        <f>'FAC 2012-2018 BUS'!I42</f>
        <v>7.9326333507582225E-2</v>
      </c>
      <c r="O7" s="51">
        <f>'FAC 2012-2018 BUS'!I68</f>
        <v>3.7004333076915641E-2</v>
      </c>
      <c r="P7" s="51">
        <f>'FAC 2012-2018 BUS'!I290</f>
        <v>6.8027813555046501E-2</v>
      </c>
      <c r="Q7" s="51">
        <f>'FAC 2012-2018 BUS'!AD15</f>
        <v>1.7973790495439745E-2</v>
      </c>
      <c r="R7" s="51">
        <f>'FAC 2012-2018 BUS'!AD42</f>
        <v>2.0540477500010649E-2</v>
      </c>
      <c r="S7" s="51">
        <f>'FAC 2012-2018 BUS'!AD68</f>
        <v>1.4061944643861294E-2</v>
      </c>
      <c r="T7" s="51">
        <f>'FAC 2012-2018 BUS'!AD290</f>
        <v>1.7421016845825761E-2</v>
      </c>
      <c r="U7" s="55"/>
    </row>
    <row r="8" spans="1:21" ht="14" customHeight="1" x14ac:dyDescent="0.2">
      <c r="B8" s="26" t="s">
        <v>98</v>
      </c>
      <c r="C8" s="51">
        <f>'FAC 2002-2018 BUS'!I13</f>
        <v>3.0696377275758469E-3</v>
      </c>
      <c r="D8" s="51">
        <f>'FAC 2002-2018 BUS'!I40</f>
        <v>-7.9521600424430461E-2</v>
      </c>
      <c r="E8" s="51">
        <f>'FAC 2002-2018 BUS'!I66</f>
        <v>-0.1640062452047728</v>
      </c>
      <c r="F8" s="51">
        <f>'FAC 2002-2018 BUS'!I288</f>
        <v>-4.75040529289813E-2</v>
      </c>
      <c r="G8" s="51">
        <f>'FAC 2002-2018 BUS'!AD13</f>
        <v>4.8573941225415394E-4</v>
      </c>
      <c r="H8" s="51">
        <f>'FAC 2002-2018 BUS'!AD40</f>
        <v>-9.423096056234185E-4</v>
      </c>
      <c r="I8" s="51">
        <f>'FAC 2002-2018 BUS'!AD66</f>
        <v>-1.6370581689363886E-3</v>
      </c>
      <c r="J8" s="51">
        <f>'FAC 2002-2018 BUS'!AD288</f>
        <v>-4.9625527877041585E-4</v>
      </c>
      <c r="L8" s="26" t="s">
        <v>98</v>
      </c>
      <c r="M8" s="51">
        <f>'FAC 2012-2018 BUS'!I16</f>
        <v>-3.1163597843237856E-3</v>
      </c>
      <c r="N8" s="51">
        <f>'FAC 2012-2018 BUS'!I43</f>
        <v>-1.1982332886727565E-2</v>
      </c>
      <c r="O8" s="51">
        <f>'FAC 2012-2018 BUS'!I69</f>
        <v>-3.0663850338850329E-2</v>
      </c>
      <c r="P8" s="51">
        <f>'FAC 2012-2018 BUS'!I291</f>
        <v>-4.6506920664753926E-3</v>
      </c>
      <c r="Q8" s="51">
        <f>'FAC 2012-2018 BUS'!AD16</f>
        <v>-2.9718914849995194E-5</v>
      </c>
      <c r="R8" s="51">
        <f>'FAC 2012-2018 BUS'!AD43</f>
        <v>-9.1645376861990393E-5</v>
      </c>
      <c r="S8" s="51">
        <f>'FAC 2012-2018 BUS'!AD69</f>
        <v>-7.4786121259128401E-5</v>
      </c>
      <c r="T8" s="51">
        <f>'FAC 2012-2018 BUS'!AD291</f>
        <v>-4.4281840403549579E-5</v>
      </c>
      <c r="U8" s="55"/>
    </row>
    <row r="9" spans="1:21" ht="14" customHeight="1" x14ac:dyDescent="0.2">
      <c r="B9" s="26" t="s">
        <v>52</v>
      </c>
      <c r="C9" s="51">
        <f>'FAC 2002-2018 BUS'!I14</f>
        <v>0.52492774099192041</v>
      </c>
      <c r="D9" s="51">
        <f>'FAC 2002-2018 BUS'!I41</f>
        <v>0.47290131377875722</v>
      </c>
      <c r="E9" s="51">
        <f>'FAC 2002-2018 BUS'!I67</f>
        <v>0.45520219362972236</v>
      </c>
      <c r="F9" s="51">
        <f>'FAC 2002-2018 BUS'!I289</f>
        <v>0.4792299898682828</v>
      </c>
      <c r="G9" s="51">
        <f>'FAC 2002-2018 BUS'!AD14</f>
        <v>5.9085794828136293E-2</v>
      </c>
      <c r="H9" s="51">
        <f>'FAC 2002-2018 BUS'!AD41</f>
        <v>4.9036228516070111E-2</v>
      </c>
      <c r="I9" s="51">
        <f>'FAC 2002-2018 BUS'!AD67</f>
        <v>2.0091046221967966E-2</v>
      </c>
      <c r="J9" s="51">
        <f>'FAC 2002-2018 BUS'!AD289</f>
        <v>5.4485842652178082E-2</v>
      </c>
      <c r="L9" s="26" t="s">
        <v>52</v>
      </c>
      <c r="M9" s="51">
        <f>'FAC 2012-2018 BUS'!I17</f>
        <v>-0.26682819750242248</v>
      </c>
      <c r="N9" s="51">
        <f>'FAC 2012-2018 BUS'!I44</f>
        <v>-0.28918013648693042</v>
      </c>
      <c r="O9" s="51">
        <f>'FAC 2012-2018 BUS'!I70</f>
        <v>-0.29641522420035649</v>
      </c>
      <c r="P9" s="51">
        <f>'FAC 2012-2018 BUS'!I292</f>
        <v>-0.28941668897379358</v>
      </c>
      <c r="Q9" s="51">
        <f>'FAC 2012-2018 BUS'!AD17</f>
        <v>-4.5655275365225699E-2</v>
      </c>
      <c r="R9" s="51">
        <f>'FAC 2012-2018 BUS'!AD44</f>
        <v>-4.90718355274017E-2</v>
      </c>
      <c r="S9" s="51">
        <f>'FAC 2012-2018 BUS'!AD70</f>
        <v>-5.1968282956688309E-2</v>
      </c>
      <c r="T9" s="51">
        <f>'FAC 2012-2018 BUS'!AD292</f>
        <v>-4.8628767640643E-2</v>
      </c>
      <c r="U9" s="55"/>
    </row>
    <row r="10" spans="1:21" ht="14" customHeight="1" x14ac:dyDescent="0.2">
      <c r="B10" s="26" t="s">
        <v>49</v>
      </c>
      <c r="C10" s="51">
        <f>'FAC 2002-2018 BUS'!I15</f>
        <v>-5.1151521607461836E-2</v>
      </c>
      <c r="D10" s="51">
        <f>'FAC 2002-2018 BUS'!I42</f>
        <v>-0.11558099368023211</v>
      </c>
      <c r="E10" s="51">
        <f>'FAC 2002-2018 BUS'!I68</f>
        <v>-0.18079071948694259</v>
      </c>
      <c r="F10" s="51">
        <f>'FAC 2002-2018 BUS'!I290</f>
        <v>-0.13283925250491235</v>
      </c>
      <c r="G10" s="51">
        <f>'FAC 2002-2018 BUS'!AD15</f>
        <v>2.6966631864769171E-2</v>
      </c>
      <c r="H10" s="51">
        <f>'FAC 2002-2018 BUS'!AD42</f>
        <v>3.7932992394388458E-2</v>
      </c>
      <c r="I10" s="51">
        <f>'FAC 2002-2018 BUS'!AD68</f>
        <v>4.3946023074224044E-2</v>
      </c>
      <c r="J10" s="51">
        <f>'FAC 2002-2018 BUS'!AD290</f>
        <v>3.5184914824562645E-2</v>
      </c>
      <c r="L10" s="26" t="s">
        <v>49</v>
      </c>
      <c r="M10" s="51">
        <f>'FAC 2012-2018 BUS'!I18</f>
        <v>0.12309232342332521</v>
      </c>
      <c r="N10" s="51">
        <f>'FAC 2012-2018 BUS'!I45</f>
        <v>9.4942307880358845E-2</v>
      </c>
      <c r="O10" s="51">
        <f>'FAC 2012-2018 BUS'!I71</f>
        <v>7.8101104540354793E-2</v>
      </c>
      <c r="P10" s="51">
        <f>'FAC 2012-2018 BUS'!I293</f>
        <v>8.3566354398319831E-2</v>
      </c>
      <c r="Q10" s="51">
        <f>'FAC 2012-2018 BUS'!AD18</f>
        <v>-2.6785279585033742E-2</v>
      </c>
      <c r="R10" s="51">
        <f>'FAC 2012-2018 BUS'!AD45</f>
        <v>-2.0368057714803548E-2</v>
      </c>
      <c r="S10" s="51">
        <f>'FAC 2012-2018 BUS'!AD71</f>
        <v>-1.9447500499751899E-2</v>
      </c>
      <c r="T10" s="51">
        <f>'FAC 2012-2018 BUS'!AD293</f>
        <v>-1.8396052632686094E-2</v>
      </c>
      <c r="U10" s="55"/>
    </row>
    <row r="11" spans="1:21" ht="14" customHeight="1" x14ac:dyDescent="0.2">
      <c r="B11" s="26" t="s">
        <v>67</v>
      </c>
      <c r="C11" s="51">
        <f>'FAC 2002-2018 BUS'!I16</f>
        <v>-8.2075071860280624E-2</v>
      </c>
      <c r="D11" s="51">
        <f>'FAC 2002-2018 BUS'!I43</f>
        <v>-6.8041562577928816E-2</v>
      </c>
      <c r="E11" s="51">
        <f>'FAC 2002-2018 BUS'!I69</f>
        <v>4.479945901126281E-2</v>
      </c>
      <c r="F11" s="51">
        <f>'FAC 2002-2018 BUS'!I291</f>
        <v>-5.3610848312832027E-2</v>
      </c>
      <c r="G11" s="51">
        <f>'FAC 2002-2018 BUS'!AD16</f>
        <v>-8.4681346687440241E-3</v>
      </c>
      <c r="H11" s="51">
        <f>'FAC 2002-2018 BUS'!AD43</f>
        <v>-4.6588096971550141E-3</v>
      </c>
      <c r="I11" s="51">
        <f>'FAC 2002-2018 BUS'!AD69</f>
        <v>9.3120447174060792E-3</v>
      </c>
      <c r="J11" s="51">
        <f>'FAC 2002-2018 BUS'!AD291</f>
        <v>-1.5294233916874934E-2</v>
      </c>
      <c r="L11" s="26" t="s">
        <v>67</v>
      </c>
      <c r="M11" s="51">
        <f>'FAC 2012-2018 BUS'!I19</f>
        <v>-9.2024235762826478E-2</v>
      </c>
      <c r="N11" s="51">
        <f>'FAC 2012-2018 BUS'!I46</f>
        <v>-0.12796195723045345</v>
      </c>
      <c r="O11" s="51">
        <f>'FAC 2012-2018 BUS'!I72</f>
        <v>-5.7073578223168164E-2</v>
      </c>
      <c r="P11" s="51">
        <f>'FAC 2012-2018 BUS'!I294</f>
        <v>-4.7603935258648034E-2</v>
      </c>
      <c r="Q11" s="51">
        <f>'FAC 2012-2018 BUS'!AD19</f>
        <v>-8.1038616923273816E-3</v>
      </c>
      <c r="R11" s="51">
        <f>'FAC 2012-2018 BUS'!AD46</f>
        <v>-9.3824817201333677E-3</v>
      </c>
      <c r="S11" s="51">
        <f>'FAC 2012-2018 BUS'!AD72</f>
        <v>-2.9196987557195296E-3</v>
      </c>
      <c r="T11" s="51">
        <f>'FAC 2012-2018 BUS'!AD294</f>
        <v>-1.4639170036887821E-2</v>
      </c>
      <c r="U11" s="55"/>
    </row>
    <row r="12" spans="1:21" ht="14" customHeight="1" x14ac:dyDescent="0.2">
      <c r="B12" s="26" t="s">
        <v>50</v>
      </c>
      <c r="C12" s="51">
        <f>'FAC 2002-2018 BUS'!I17</f>
        <v>0.56387916789774906</v>
      </c>
      <c r="D12" s="51">
        <f>'FAC 2002-2018 BUS'!I44</f>
        <v>0.65478869385608696</v>
      </c>
      <c r="E12" s="51">
        <f>'FAC 2002-2018 BUS'!I70</f>
        <v>0.55592232021843468</v>
      </c>
      <c r="F12" s="51">
        <f>'FAC 2002-2018 BUS'!I292</f>
        <v>0.31428571428571428</v>
      </c>
      <c r="G12" s="51">
        <f>'FAC 2002-2018 BUS'!AD17</f>
        <v>-1.5130027316654464E-2</v>
      </c>
      <c r="H12" s="51">
        <f>'FAC 2002-2018 BUS'!AD44</f>
        <v>-1.6097584751280303E-2</v>
      </c>
      <c r="I12" s="51">
        <f>'FAC 2002-2018 BUS'!AD70</f>
        <v>-2.9354841317477606E-2</v>
      </c>
      <c r="J12" s="51">
        <f>'FAC 2002-2018 BUS'!AD292</f>
        <v>-5.5918653146962306E-3</v>
      </c>
      <c r="L12" s="26" t="s">
        <v>50</v>
      </c>
      <c r="M12" s="51">
        <f>'FAC 2012-2018 BUS'!I20</f>
        <v>0.24474684954218007</v>
      </c>
      <c r="N12" s="51">
        <f>'FAC 2012-2018 BUS'!I47</f>
        <v>0.33011745078689625</v>
      </c>
      <c r="O12" s="51">
        <f>'FAC 2012-2018 BUS'!I73</f>
        <v>0.35406552719956808</v>
      </c>
      <c r="P12" s="51">
        <f>'FAC 2012-2018 BUS'!I295</f>
        <v>0.12195121951219523</v>
      </c>
      <c r="Q12" s="51">
        <f>'FAC 2012-2018 BUS'!AD20</f>
        <v>-6.2644286746166783E-3</v>
      </c>
      <c r="R12" s="51">
        <f>'FAC 2012-2018 BUS'!AD47</f>
        <v>-7.2267768148988791E-3</v>
      </c>
      <c r="S12" s="51">
        <f>'FAC 2012-2018 BUS'!AD73</f>
        <v>-7.1323497890225188E-3</v>
      </c>
      <c r="T12" s="51">
        <f>'FAC 2012-2018 BUS'!AD295</f>
        <v>-2.7880447607769674E-3</v>
      </c>
      <c r="U12" s="55"/>
    </row>
    <row r="13" spans="1:21" ht="14" customHeight="1" x14ac:dyDescent="0.2">
      <c r="B13" s="12" t="s">
        <v>119</v>
      </c>
      <c r="C13" s="51" t="str">
        <f>'FAC 2002-2018 BUS'!I18</f>
        <v>-</v>
      </c>
      <c r="D13" s="51" t="str">
        <f>'FAC 2002-2018 BUS'!I45</f>
        <v>-</v>
      </c>
      <c r="E13" s="51" t="str">
        <f>'FAC 2002-2018 BUS'!I71</f>
        <v>-</v>
      </c>
      <c r="F13" s="51" t="str">
        <f>'FAC 2002-2018 BUS'!I293</f>
        <v>-</v>
      </c>
      <c r="G13" s="51">
        <f>'FAC 2002-2018 BUS'!AD18</f>
        <v>-0.11079789608617224</v>
      </c>
      <c r="H13" s="51">
        <f>'FAC 2002-2018 BUS'!AD45</f>
        <v>-0.14891368565618626</v>
      </c>
      <c r="I13" s="51">
        <f>'FAC 2002-2018 BUS'!AD71</f>
        <v>-0.16399139974877092</v>
      </c>
      <c r="J13" s="51">
        <f>'FAC 2002-2018 BUS'!AD293</f>
        <v>-3.8982045521759677E-2</v>
      </c>
      <c r="L13" s="12" t="s">
        <v>119</v>
      </c>
      <c r="M13" s="51">
        <f>'FAC 2012-2018 BUS'!I21</f>
        <v>12.712605725880762</v>
      </c>
      <c r="N13" s="51" t="str">
        <f>'FAC 2012-2018 BUS'!I48</f>
        <v>-</v>
      </c>
      <c r="O13" s="51" t="str">
        <f>'FAC 2012-2018 BUS'!I74</f>
        <v>-</v>
      </c>
      <c r="P13" s="51">
        <f>'FAC 2012-2018 BUS'!I296</f>
        <v>6</v>
      </c>
      <c r="Q13" s="51">
        <f>'FAC 2012-2018 BUS'!AD21</f>
        <v>-8.3335899884269524E-2</v>
      </c>
      <c r="R13" s="51">
        <f>'FAC 2012-2018 BUS'!AD48</f>
        <v>-0.10511936270241233</v>
      </c>
      <c r="S13" s="51">
        <f>'FAC 2012-2018 BUS'!AD74</f>
        <v>-5.0490829919525484E-2</v>
      </c>
      <c r="T13" s="51">
        <f>'FAC 2012-2018 BUS'!AD296</f>
        <v>-3.8749972884779972E-2</v>
      </c>
      <c r="U13" s="55"/>
    </row>
    <row r="14" spans="1:21" s="74" customFormat="1" ht="14" customHeight="1" x14ac:dyDescent="0.2">
      <c r="A14"/>
      <c r="B14" s="26" t="s">
        <v>68</v>
      </c>
      <c r="C14" s="51" t="str">
        <f>'FAC 2002-2018 BUS'!I19</f>
        <v>-</v>
      </c>
      <c r="D14" s="51">
        <f>'FAC 2002-2018 BUS'!I46</f>
        <v>14.371746436499318</v>
      </c>
      <c r="E14" s="51">
        <f>'FAC 2002-2018 BUS'!I72</f>
        <v>18.345314475304011</v>
      </c>
      <c r="F14" s="51" t="str">
        <f>'FAC 2002-2018 BUS'!I294</f>
        <v>-</v>
      </c>
      <c r="G14" s="51">
        <f>'FAC 2002-2018 BUS'!AD19</f>
        <v>7.305085379506848E-4</v>
      </c>
      <c r="H14" s="51">
        <f>'FAC 2002-2018 BUS'!AD46</f>
        <v>6.4664891182709234E-4</v>
      </c>
      <c r="I14" s="51">
        <f>'FAC 2002-2018 BUS'!AD72</f>
        <v>9.9708220040971296E-4</v>
      </c>
      <c r="J14" s="51">
        <f>'FAC 2002-2018 BUS'!AD294</f>
        <v>5.238707601121521E-4</v>
      </c>
      <c r="K14"/>
      <c r="L14" s="26" t="s">
        <v>68</v>
      </c>
      <c r="M14" s="51">
        <f>'FAC 2012-2018 BUS'!I22</f>
        <v>3.5145760044780792</v>
      </c>
      <c r="N14" s="51">
        <f>'FAC 2012-2018 BUS'!I49</f>
        <v>8.1112945284873792</v>
      </c>
      <c r="O14" s="51">
        <f>'FAC 2012-2018 BUS'!I75</f>
        <v>13.459172747407424</v>
      </c>
      <c r="P14" s="51" t="str">
        <f>'FAC 2012-2018 BUS'!I297</f>
        <v>-</v>
      </c>
      <c r="Q14" s="51">
        <f>'FAC 2012-2018 BUS'!AD22</f>
        <v>4.7232320736753902E-4</v>
      </c>
      <c r="R14" s="51">
        <f>'FAC 2012-2018 BUS'!AD49</f>
        <v>4.2313452912436642E-4</v>
      </c>
      <c r="S14" s="51">
        <f>'FAC 2012-2018 BUS'!AD75</f>
        <v>2.9301928300001177E-4</v>
      </c>
      <c r="T14" s="51">
        <f>'FAC 2012-2018 BUS'!AD297</f>
        <v>6.092733128730826E-4</v>
      </c>
    </row>
    <row r="15" spans="1:21" s="74" customFormat="1" ht="14" customHeight="1" x14ac:dyDescent="0.2">
      <c r="B15" s="26" t="s">
        <v>69</v>
      </c>
      <c r="C15" s="51" t="str">
        <f>'FAC 2002-2018 BUS'!I20</f>
        <v>-</v>
      </c>
      <c r="D15" s="51" t="str">
        <f>'FAC 2002-2018 BUS'!I47</f>
        <v>-</v>
      </c>
      <c r="E15" s="51" t="str">
        <f>'FAC 2002-2018 BUS'!I73</f>
        <v>-</v>
      </c>
      <c r="F15" s="51" t="str">
        <f>'FAC 2002-2018 BUS'!I295</f>
        <v>-</v>
      </c>
      <c r="G15" s="51">
        <f>'FAC 2002-2018 BUS'!AD20</f>
        <v>-1.695469540618039E-2</v>
      </c>
      <c r="H15" s="51">
        <f>'FAC 2002-2018 BUS'!AD47</f>
        <v>-1.3085727877240584E-2</v>
      </c>
      <c r="I15" s="51">
        <f>'FAC 2002-2018 BUS'!AD73</f>
        <v>-5.8941115926354724E-3</v>
      </c>
      <c r="J15" s="51">
        <f>'FAC 2002-2018 BUS'!AD295</f>
        <v>-2.1737911004340076E-2</v>
      </c>
      <c r="L15" s="26" t="s">
        <v>69</v>
      </c>
      <c r="M15" s="51" t="str">
        <f>'FAC 2012-2018 BUS'!I23</f>
        <v>-</v>
      </c>
      <c r="N15" s="51" t="str">
        <f>'FAC 2012-2018 BUS'!I50</f>
        <v>-</v>
      </c>
      <c r="O15" s="51" t="str">
        <f>'FAC 2012-2018 BUS'!I76</f>
        <v>-</v>
      </c>
      <c r="P15" s="51" t="str">
        <f>'FAC 2012-2018 BUS'!I298</f>
        <v>-</v>
      </c>
      <c r="Q15" s="51">
        <f>'FAC 2012-2018 BUS'!AD23</f>
        <v>-1.3796332658050522E-2</v>
      </c>
      <c r="R15" s="51">
        <f>'FAC 2012-2018 BUS'!AD50</f>
        <v>-9.2373200548446482E-3</v>
      </c>
      <c r="S15" s="51">
        <f>'FAC 2012-2018 BUS'!AD76</f>
        <v>-1.8147206890505947E-3</v>
      </c>
      <c r="T15" s="51">
        <f>'FAC 2012-2018 BUS'!AD298</f>
        <v>-2.5281672620398064E-2</v>
      </c>
    </row>
    <row r="16" spans="1:21" s="74" customFormat="1" ht="14" customHeight="1" x14ac:dyDescent="0.2">
      <c r="B16" s="9" t="s">
        <v>69</v>
      </c>
      <c r="C16" s="52" t="str">
        <f>'FAC 2002-2018 BUS'!I21</f>
        <v>-</v>
      </c>
      <c r="D16" s="52" t="str">
        <f>'FAC 2002-2018 BUS'!I48</f>
        <v>-</v>
      </c>
      <c r="E16" s="52" t="str">
        <f>'FAC 2002-2018 BUS'!I74</f>
        <v>-</v>
      </c>
      <c r="F16" s="52" t="str">
        <f>'FAC 2002-2018 BUS'!I296</f>
        <v>-</v>
      </c>
      <c r="G16" s="52">
        <f>'FAC 2002-2018 BUS'!AD21</f>
        <v>0</v>
      </c>
      <c r="H16" s="52">
        <f>'FAC 2002-2018 BUS'!AD48</f>
        <v>0</v>
      </c>
      <c r="I16" s="52">
        <f>'FAC 2002-2018 BUS'!AD74</f>
        <v>0</v>
      </c>
      <c r="J16" s="52">
        <f>'FAC 2002-2018 BUS'!AD296</f>
        <v>0</v>
      </c>
      <c r="L16" s="9" t="s">
        <v>69</v>
      </c>
      <c r="M16" s="52" t="str">
        <f>'FAC 2012-2018 BUS'!I24</f>
        <v>-</v>
      </c>
      <c r="N16" s="52" t="str">
        <f>'FAC 2012-2018 BUS'!I51</f>
        <v>-</v>
      </c>
      <c r="O16" s="52" t="str">
        <f>'FAC 2012-2018 BUS'!I77</f>
        <v>-</v>
      </c>
      <c r="P16" s="52" t="str">
        <f>'FAC 2012-2018 BUS'!I299</f>
        <v>-</v>
      </c>
      <c r="Q16" s="52">
        <f>'FAC 2012-2018 BUS'!AD24</f>
        <v>0</v>
      </c>
      <c r="R16" s="52">
        <f>'FAC 2012-2018 BUS'!AD51</f>
        <v>0</v>
      </c>
      <c r="S16" s="52">
        <f>'FAC 2012-2018 BUS'!AD77</f>
        <v>0</v>
      </c>
      <c r="T16" s="52">
        <f>'FAC 2012-2018 BUS'!AD299</f>
        <v>0</v>
      </c>
    </row>
    <row r="17" spans="2:20" s="74" customFormat="1" ht="14" customHeight="1" x14ac:dyDescent="0.2">
      <c r="B17" s="76" t="s">
        <v>56</v>
      </c>
      <c r="C17" s="67"/>
      <c r="D17" s="67"/>
      <c r="E17" s="67"/>
      <c r="F17" s="67"/>
      <c r="G17" s="53">
        <f>'FAC 2002-2018 BUS'!AD22</f>
        <v>0.14745462102812684</v>
      </c>
      <c r="H17" s="53">
        <f>'FAC 2002-2018 BUS'!AD49</f>
        <v>0.20887737945891771</v>
      </c>
      <c r="I17" s="53">
        <f>'FAC 2002-2018 BUS'!AD75</f>
        <v>1.6393513079505562</v>
      </c>
      <c r="J17" s="53">
        <f>'FAC 2002-2018 BUS'!AD297</f>
        <v>0</v>
      </c>
      <c r="L17" s="76" t="s">
        <v>56</v>
      </c>
      <c r="M17" s="67"/>
      <c r="N17" s="67"/>
      <c r="O17" s="67"/>
      <c r="P17" s="67"/>
      <c r="Q17" s="53">
        <f>'FAC 2012-2018 BUS'!AD25</f>
        <v>0</v>
      </c>
      <c r="R17" s="53">
        <f>'FAC 2012-2018 BUS'!AD52</f>
        <v>0</v>
      </c>
      <c r="S17" s="53">
        <f>'FAC 2012-2018 BUS'!AD78</f>
        <v>2.5405785200228227E-2</v>
      </c>
      <c r="T17" s="53">
        <f>'FAC 2012-2018 BUS'!AD300</f>
        <v>0</v>
      </c>
    </row>
    <row r="18" spans="2:20" s="74" customFormat="1" ht="14" customHeight="1" x14ac:dyDescent="0.2">
      <c r="B18" s="76" t="s">
        <v>70</v>
      </c>
      <c r="C18" s="67"/>
      <c r="D18" s="67"/>
      <c r="E18" s="67"/>
      <c r="F18" s="67"/>
      <c r="G18" s="53">
        <f>'FAC 2002-2018 BUS'!AD23</f>
        <v>0.20207403838031524</v>
      </c>
      <c r="H18" s="53">
        <f>'FAC 2002-2018 BUS'!AD50</f>
        <v>0.27687326515384192</v>
      </c>
      <c r="I18" s="53">
        <f>'FAC 2002-2018 BUS'!AD76</f>
        <v>2.0559033170270387</v>
      </c>
      <c r="J18" s="53">
        <f>'FAC 2002-2018 BUS'!AD298</f>
        <v>-0.15731848779635693</v>
      </c>
      <c r="L18" s="76" t="s">
        <v>70</v>
      </c>
      <c r="M18" s="67"/>
      <c r="N18" s="67"/>
      <c r="O18" s="67"/>
      <c r="P18" s="67"/>
      <c r="Q18" s="53">
        <f>'FAC 2012-2018 BUS'!AD26</f>
        <v>-0.12516979013988128</v>
      </c>
      <c r="R18" s="53">
        <f>'FAC 2012-2018 BUS'!AD53</f>
        <v>-0.11125827578747582</v>
      </c>
      <c r="S18" s="53">
        <f>'FAC 2012-2018 BUS'!AD79</f>
        <v>-5.8564387637995985E-2</v>
      </c>
      <c r="T18" s="53">
        <f>'FAC 2012-2018 BUS'!AD301</f>
        <v>-0.17013669148810295</v>
      </c>
    </row>
    <row r="19" spans="2:20" s="74" customFormat="1" ht="14" customHeight="1" thickBot="1" x14ac:dyDescent="0.25">
      <c r="B19" s="77" t="s">
        <v>53</v>
      </c>
      <c r="C19" s="68"/>
      <c r="D19" s="68"/>
      <c r="E19" s="68"/>
      <c r="F19" s="68"/>
      <c r="G19" s="78">
        <f>'FAC 2002-2018 BUS'!AD24</f>
        <v>5.256267595242381E-2</v>
      </c>
      <c r="H19" s="78">
        <f>'FAC 2002-2018 BUS'!AD51</f>
        <v>0.19306628256791569</v>
      </c>
      <c r="I19" s="78">
        <f>'FAC 2002-2018 BUS'!AD77</f>
        <v>1.8430312629402876</v>
      </c>
      <c r="J19" s="78">
        <f>'FAC 2002-2018 BUS'!AD299</f>
        <v>-0.22081445979118186</v>
      </c>
      <c r="L19" s="77" t="s">
        <v>53</v>
      </c>
      <c r="M19" s="68"/>
      <c r="N19" s="68"/>
      <c r="O19" s="68"/>
      <c r="P19" s="68"/>
      <c r="Q19" s="78">
        <f>'FAC 2012-2018 BUS'!AD27</f>
        <v>-0.14351131217644642</v>
      </c>
      <c r="R19" s="78">
        <f>'FAC 2012-2018 BUS'!AD54</f>
        <v>-0.15780496109112685</v>
      </c>
      <c r="S19" s="78">
        <f>'FAC 2012-2018 BUS'!AD80</f>
        <v>-0.12466746321501743</v>
      </c>
      <c r="T19" s="78">
        <f>'FAC 2012-2018 BUS'!AD302</f>
        <v>-9.3789935280610415E-2</v>
      </c>
    </row>
    <row r="20" spans="2:20" s="74" customFormat="1" ht="18" thickTop="1" thickBot="1" x14ac:dyDescent="0.25">
      <c r="B20" s="45" t="s">
        <v>71</v>
      </c>
      <c r="C20" s="69"/>
      <c r="D20" s="69"/>
      <c r="E20" s="69"/>
      <c r="F20" s="69"/>
      <c r="G20" s="79">
        <f>'FAC 2002-2018 BUS'!AD25</f>
        <v>-0.14951136242789143</v>
      </c>
      <c r="H20" s="79">
        <f>'FAC 2002-2018 BUS'!AD52</f>
        <v>-8.3806982585926226E-2</v>
      </c>
      <c r="I20" s="79">
        <f>'FAC 2002-2018 BUS'!AD78</f>
        <v>-0.21287205408675103</v>
      </c>
      <c r="J20" s="79">
        <f>'FAC 2002-2018 BUS'!AD300</f>
        <v>-6.3495971994824929E-2</v>
      </c>
      <c r="L20" s="45" t="s">
        <v>71</v>
      </c>
      <c r="M20" s="69"/>
      <c r="N20" s="69"/>
      <c r="O20" s="69"/>
      <c r="P20" s="69"/>
      <c r="Q20" s="79">
        <f>'FAC 2012-2018 BUS'!AD28</f>
        <v>-1.8341522036565139E-2</v>
      </c>
      <c r="R20" s="79">
        <f>'FAC 2012-2018 BUS'!AD55</f>
        <v>-4.6546685303651025E-2</v>
      </c>
      <c r="S20" s="79">
        <f>'FAC 2012-2018 BUS'!AD81</f>
        <v>-6.6103075577021442E-2</v>
      </c>
      <c r="T20" s="79">
        <f>'FAC 2012-2018 BUS'!AD303</f>
        <v>7.6346756207492539E-2</v>
      </c>
    </row>
    <row r="21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30"/>
  <sheetViews>
    <sheetView showGridLines="0" workbookViewId="0">
      <selection activeCell="A25" sqref="A25:XFD25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6" width="8" customWidth="1"/>
    <col min="17" max="17" width="5.1640625" customWidth="1"/>
    <col min="18" max="18" width="25.6640625" customWidth="1"/>
    <col min="19" max="19" width="8.33203125" bestFit="1" customWidth="1"/>
    <col min="20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32" x14ac:dyDescent="0.2">
      <c r="B1" s="54" t="s">
        <v>62</v>
      </c>
      <c r="R1" s="54" t="s">
        <v>63</v>
      </c>
    </row>
    <row r="2" spans="2:32" ht="17" thickBot="1" x14ac:dyDescent="0.25"/>
    <row r="3" spans="2:32" ht="17" thickTop="1" x14ac:dyDescent="0.2">
      <c r="B3" s="49"/>
      <c r="C3" s="81" t="s">
        <v>64</v>
      </c>
      <c r="D3" s="81"/>
      <c r="E3" s="81"/>
      <c r="F3" s="81"/>
      <c r="G3" s="81"/>
      <c r="H3" s="81"/>
      <c r="I3" s="81"/>
      <c r="J3" s="81" t="s">
        <v>58</v>
      </c>
      <c r="K3" s="81"/>
      <c r="L3" s="81"/>
      <c r="M3" s="81"/>
      <c r="N3" s="81"/>
      <c r="O3" s="81"/>
      <c r="P3" s="81"/>
      <c r="R3" s="49"/>
      <c r="S3" s="81" t="s">
        <v>64</v>
      </c>
      <c r="T3" s="81"/>
      <c r="U3" s="81"/>
      <c r="V3" s="81"/>
      <c r="W3" s="81"/>
      <c r="X3" s="81"/>
      <c r="Y3" s="81"/>
      <c r="Z3" s="81" t="s">
        <v>58</v>
      </c>
      <c r="AA3" s="81"/>
      <c r="AB3" s="81"/>
      <c r="AC3" s="81"/>
      <c r="AD3" s="81"/>
      <c r="AE3" s="81"/>
      <c r="AF3" s="81"/>
    </row>
    <row r="4" spans="2:32" s="73" customFormat="1" ht="135" x14ac:dyDescent="0.2">
      <c r="B4" s="9" t="s">
        <v>20</v>
      </c>
      <c r="C4" s="72" t="s">
        <v>94</v>
      </c>
      <c r="D4" s="72" t="s">
        <v>95</v>
      </c>
      <c r="E4" s="72" t="s">
        <v>90</v>
      </c>
      <c r="F4" s="72" t="s">
        <v>91</v>
      </c>
      <c r="G4" s="72" t="s">
        <v>92</v>
      </c>
      <c r="H4" s="72" t="s">
        <v>93</v>
      </c>
      <c r="I4" s="72" t="s">
        <v>30</v>
      </c>
      <c r="J4" s="72" t="s">
        <v>94</v>
      </c>
      <c r="K4" s="72" t="s">
        <v>95</v>
      </c>
      <c r="L4" s="72" t="s">
        <v>90</v>
      </c>
      <c r="M4" s="72" t="s">
        <v>91</v>
      </c>
      <c r="N4" s="72" t="s">
        <v>92</v>
      </c>
      <c r="O4" s="72" t="s">
        <v>93</v>
      </c>
      <c r="P4" s="72" t="s">
        <v>30</v>
      </c>
      <c r="R4" s="9" t="s">
        <v>20</v>
      </c>
      <c r="S4" s="72" t="s">
        <v>94</v>
      </c>
      <c r="T4" s="72" t="s">
        <v>95</v>
      </c>
      <c r="U4" s="72" t="s">
        <v>90</v>
      </c>
      <c r="V4" s="72" t="s">
        <v>91</v>
      </c>
      <c r="W4" s="72" t="s">
        <v>92</v>
      </c>
      <c r="X4" s="72" t="s">
        <v>93</v>
      </c>
      <c r="Y4" s="72" t="s">
        <v>30</v>
      </c>
      <c r="Z4" s="72" t="s">
        <v>94</v>
      </c>
      <c r="AA4" s="72" t="s">
        <v>95</v>
      </c>
      <c r="AB4" s="72" t="s">
        <v>90</v>
      </c>
      <c r="AC4" s="72" t="s">
        <v>91</v>
      </c>
      <c r="AD4" s="72" t="s">
        <v>92</v>
      </c>
      <c r="AE4" s="72" t="s">
        <v>93</v>
      </c>
      <c r="AF4" s="72" t="s">
        <v>30</v>
      </c>
    </row>
    <row r="5" spans="2:32" x14ac:dyDescent="0.2">
      <c r="B5" s="26" t="s">
        <v>36</v>
      </c>
      <c r="C5" s="51">
        <f>'FAC 2002-2018 BUS'!I89</f>
        <v>-7.4820120609021878E-2</v>
      </c>
      <c r="D5" s="51">
        <f>'FAC 2002-2018 BUS'!I124</f>
        <v>0.19882203507098439</v>
      </c>
      <c r="E5" s="51">
        <f>'FAC 2002-2018 BUS'!I156</f>
        <v>-0.12092078627466418</v>
      </c>
      <c r="F5" s="51">
        <f>'FAC 2002-2018 BUS'!I189</f>
        <v>6.3500310522627279E-2</v>
      </c>
      <c r="G5" s="51">
        <f>'FAC 2002-2018 BUS'!I221</f>
        <v>4.8262749071331212E-2</v>
      </c>
      <c r="H5" s="51">
        <f>'FAC 2002-2018 BUS'!I253</f>
        <v>-0.25911778563059007</v>
      </c>
      <c r="I5" s="51">
        <f>'FAC 2002-2018 BUS'!I285</f>
        <v>-9.1542864082622688E-2</v>
      </c>
      <c r="J5" s="51">
        <f>'FAC 2002-2018 BUS'!AD89</f>
        <v>-3.9214265642045325E-2</v>
      </c>
      <c r="K5" s="51">
        <f>'FAC 2002-2018 BUS'!AD124</f>
        <v>3.4098796882201257E-2</v>
      </c>
      <c r="L5" s="51">
        <f>'FAC 2002-2018 BUS'!AD156</f>
        <v>2.1563732663195778E-2</v>
      </c>
      <c r="M5" s="51">
        <f>'FAC 2002-2018 BUS'!AD189</f>
        <v>0.16341888764405291</v>
      </c>
      <c r="N5" s="51">
        <f>'FAC 2002-2018 BUS'!AD221</f>
        <v>0.45977651074558823</v>
      </c>
      <c r="O5" s="51">
        <f>'FAC 2002-2018 BUS'!AD253</f>
        <v>0.29263072187895495</v>
      </c>
      <c r="P5" s="51">
        <f>'FAC 2002-2018 BUS'!AD285</f>
        <v>-5.7495038602472411E-2</v>
      </c>
      <c r="R5" s="26" t="s">
        <v>36</v>
      </c>
      <c r="S5" s="51">
        <f>'FAC 2012-2018 BUS'!I92</f>
        <v>3.0268705746608227E-2</v>
      </c>
      <c r="T5" s="51">
        <f>'FAC 2012-2018 BUS'!I127</f>
        <v>0.10475337648845451</v>
      </c>
      <c r="U5" s="51">
        <f>'FAC 2012-2018 BUS'!I159</f>
        <v>0.12699710500671779</v>
      </c>
      <c r="V5" s="51">
        <f>'FAC 2012-2018 BUS'!I192</f>
        <v>0.11183277991772056</v>
      </c>
      <c r="W5" s="51">
        <f>'FAC 2012-2018 BUS'!I224</f>
        <v>4.3291441522893326E-2</v>
      </c>
      <c r="X5" s="51">
        <f>'FAC 2012-2018 BUS'!I256</f>
        <v>0.11014725718061213</v>
      </c>
      <c r="Y5" s="51">
        <f>'FAC 2012-2018 BUS'!I288</f>
        <v>1.1857274652532057E-2</v>
      </c>
      <c r="Z5" s="51">
        <f>'FAC 2012-2018 BUS'!AD92</f>
        <v>2.2618969086940492E-2</v>
      </c>
      <c r="AA5" s="51">
        <f>'FAC 2012-2018 BUS'!AD127</f>
        <v>7.8264847616477964E-2</v>
      </c>
      <c r="AB5" s="51">
        <f>'FAC 2012-2018 BUS'!AD159</f>
        <v>6.4027570516012142E-2</v>
      </c>
      <c r="AC5" s="51">
        <f>'FAC 2012-2018 BUS'!AD192</f>
        <v>8.0516365556965411E-2</v>
      </c>
      <c r="AD5" s="51">
        <f>'FAC 2012-2018 BUS'!AD224</f>
        <v>5.0938446097634642E-2</v>
      </c>
      <c r="AE5" s="51">
        <f>'FAC 2012-2018 BUS'!AD256</f>
        <v>7.9537997586428696E-2</v>
      </c>
      <c r="AF5" s="51">
        <f>'FAC 2012-2018 BUS'!AD288</f>
        <v>8.4652858507268235E-3</v>
      </c>
    </row>
    <row r="6" spans="2:32" x14ac:dyDescent="0.2">
      <c r="B6" s="26" t="s">
        <v>55</v>
      </c>
      <c r="C6" s="51">
        <f>'FAC 2002-2018 BUS'!I90</f>
        <v>6.8340598995229263E-2</v>
      </c>
      <c r="D6" s="51">
        <f>'FAC 2002-2018 BUS'!I125</f>
        <v>0.2613103950392679</v>
      </c>
      <c r="E6" s="51">
        <f>'FAC 2002-2018 BUS'!I157</f>
        <v>0.12373960155965613</v>
      </c>
      <c r="F6" s="51">
        <f>'FAC 2002-2018 BUS'!I190</f>
        <v>6.6746490365575895E-2</v>
      </c>
      <c r="G6" s="51">
        <f>'FAC 2002-2018 BUS'!I222</f>
        <v>0.17871637686871011</v>
      </c>
      <c r="H6" s="51">
        <f>'FAC 2002-2018 BUS'!I254</f>
        <v>-1.7049076018063158E-2</v>
      </c>
      <c r="I6" s="51">
        <f>'FAC 2002-2018 BUS'!I286</f>
        <v>0.75919208340029121</v>
      </c>
      <c r="J6" s="51">
        <f>'FAC 2002-2018 BUS'!AD90</f>
        <v>-2.815334692250919E-2</v>
      </c>
      <c r="K6" s="51">
        <f>'FAC 2002-2018 BUS'!AD125</f>
        <v>-4.7265565725137952E-2</v>
      </c>
      <c r="L6" s="51">
        <f>'FAC 2002-2018 BUS'!AD157</f>
        <v>-2.6585335856277145E-2</v>
      </c>
      <c r="M6" s="51">
        <f>'FAC 2002-2018 BUS'!AD190</f>
        <v>-5.213931657620291E-2</v>
      </c>
      <c r="N6" s="51">
        <f>'FAC 2002-2018 BUS'!AD222</f>
        <v>-8.1203774871353315E-2</v>
      </c>
      <c r="O6" s="51">
        <f>'FAC 2002-2018 BUS'!AD254</f>
        <v>-8.1463738076497427E-2</v>
      </c>
      <c r="P6" s="51">
        <f>'FAC 2002-2018 BUS'!AD286</f>
        <v>-7.3913189653206562E-2</v>
      </c>
      <c r="R6" s="26" t="s">
        <v>55</v>
      </c>
      <c r="S6" s="51">
        <f>'FAC 2012-2018 BUS'!I93</f>
        <v>6.1254289161611908E-3</v>
      </c>
      <c r="T6" s="51">
        <f>'FAC 2012-2018 BUS'!I128</f>
        <v>-3.1146286113064803E-2</v>
      </c>
      <c r="U6" s="51">
        <f>'FAC 2012-2018 BUS'!I160</f>
        <v>4.8948309575627347E-2</v>
      </c>
      <c r="V6" s="51">
        <f>'FAC 2012-2018 BUS'!I193</f>
        <v>-1.6636369103347981E-2</v>
      </c>
      <c r="W6" s="51">
        <f>'FAC 2012-2018 BUS'!I225</f>
        <v>0.13210167302729792</v>
      </c>
      <c r="X6" s="51">
        <f>'FAC 2012-2018 BUS'!I257</f>
        <v>0.21792012122953275</v>
      </c>
      <c r="Y6" s="51">
        <f>'FAC 2012-2018 BUS'!I289</f>
        <v>0.25866623537223865</v>
      </c>
      <c r="Z6" s="51">
        <f>'FAC 2012-2018 BUS'!AD93</f>
        <v>-5.9613921991763857E-3</v>
      </c>
      <c r="AA6" s="51">
        <f>'FAC 2012-2018 BUS'!AD128</f>
        <v>6.9882230543488145E-3</v>
      </c>
      <c r="AB6" s="51">
        <f>'FAC 2012-2018 BUS'!AD160</f>
        <v>-6.1264833427072968E-3</v>
      </c>
      <c r="AC6" s="51">
        <f>'FAC 2012-2018 BUS'!AD193</f>
        <v>-6.3982588698966364E-5</v>
      </c>
      <c r="AD6" s="51">
        <f>'FAC 2012-2018 BUS'!AD225</f>
        <v>-2.4778999468783043E-2</v>
      </c>
      <c r="AE6" s="51">
        <f>'FAC 2012-2018 BUS'!AD257</f>
        <v>-3.5084132441658221E-2</v>
      </c>
      <c r="AF6" s="51">
        <f>'FAC 2012-2018 BUS'!AD289</f>
        <v>-5.67673236753376E-2</v>
      </c>
    </row>
    <row r="7" spans="2:32" x14ac:dyDescent="0.2">
      <c r="B7" s="26" t="s">
        <v>51</v>
      </c>
      <c r="C7" s="51">
        <f>'FAC 2002-2018 BUS'!I91</f>
        <v>8.8324014087523439E-2</v>
      </c>
      <c r="D7" s="51">
        <f>'FAC 2002-2018 BUS'!I126</f>
        <v>0.3394215460704344</v>
      </c>
      <c r="E7" s="51">
        <f>'FAC 2002-2018 BUS'!I158</f>
        <v>9.4385615745984142E-2</v>
      </c>
      <c r="F7" s="51">
        <f>'FAC 2002-2018 BUS'!I191</f>
        <v>0.22745328324017411</v>
      </c>
      <c r="G7" s="51">
        <f>'FAC 2002-2018 BUS'!I223</f>
        <v>9.0714111986216484E-3</v>
      </c>
      <c r="H7" s="51">
        <f>'FAC 2002-2018 BUS'!I255</f>
        <v>3.9410850555898547E-2</v>
      </c>
      <c r="I7" s="51">
        <f>'FAC 2002-2018 BUS'!I287</f>
        <v>0.15994463230777156</v>
      </c>
      <c r="J7" s="51">
        <f>'FAC 2002-2018 BUS'!AD91</f>
        <v>4.623403275386475E-2</v>
      </c>
      <c r="K7" s="51">
        <f>'FAC 2002-2018 BUS'!AD126</f>
        <v>8.9840863596846871E-2</v>
      </c>
      <c r="L7" s="51">
        <f>'FAC 2002-2018 BUS'!AD158</f>
        <v>5.4326053785041198E-2</v>
      </c>
      <c r="M7" s="51">
        <f>'FAC 2002-2018 BUS'!AD191</f>
        <v>0.10906364489072755</v>
      </c>
      <c r="N7" s="51">
        <f>'FAC 2002-2018 BUS'!AD223</f>
        <v>0.15181593868260104</v>
      </c>
      <c r="O7" s="51">
        <f>'FAC 2002-2018 BUS'!AD255</f>
        <v>0.10195539731673289</v>
      </c>
      <c r="P7" s="51">
        <f>'FAC 2002-2018 BUS'!AD287</f>
        <v>3.5971769016477528E-2</v>
      </c>
      <c r="R7" s="26" t="s">
        <v>51</v>
      </c>
      <c r="S7" s="51">
        <f>'FAC 2012-2018 BUS'!I94</f>
        <v>5.1818217747938489E-2</v>
      </c>
      <c r="T7" s="51">
        <f>'FAC 2012-2018 BUS'!I129</f>
        <v>0.11011949030119794</v>
      </c>
      <c r="U7" s="51">
        <f>'FAC 2012-2018 BUS'!I161</f>
        <v>5.8484772258729611E-2</v>
      </c>
      <c r="V7" s="51">
        <f>'FAC 2012-2018 BUS'!I194</f>
        <v>0.10413179321842403</v>
      </c>
      <c r="W7" s="51">
        <f>'FAC 2012-2018 BUS'!I226</f>
        <v>2.3847527920066947E-2</v>
      </c>
      <c r="X7" s="51">
        <f>'FAC 2012-2018 BUS'!I258</f>
        <v>4.7723320786184242E-2</v>
      </c>
      <c r="Y7" s="51">
        <f>'FAC 2012-2018 BUS'!I290</f>
        <v>6.8027813555046501E-2</v>
      </c>
      <c r="Z7" s="51">
        <f>'FAC 2012-2018 BUS'!AD94</f>
        <v>1.4664210373550042E-2</v>
      </c>
      <c r="AA7" s="51">
        <f>'FAC 2012-2018 BUS'!AD129</f>
        <v>2.6082190296400815E-2</v>
      </c>
      <c r="AB7" s="51">
        <f>'FAC 2012-2018 BUS'!AD161</f>
        <v>1.5167646746049201E-2</v>
      </c>
      <c r="AC7" s="51">
        <f>'FAC 2012-2018 BUS'!AD194</f>
        <v>2.5365006253569987E-2</v>
      </c>
      <c r="AD7" s="51">
        <f>'FAC 2012-2018 BUS'!AD226</f>
        <v>1.595747345253095E-2</v>
      </c>
      <c r="AE7" s="51">
        <f>'FAC 2012-2018 BUS'!AD258</f>
        <v>1.2061605079273454E-2</v>
      </c>
      <c r="AF7" s="51">
        <f>'FAC 2012-2018 BUS'!AD290</f>
        <v>1.7421016845825761E-2</v>
      </c>
    </row>
    <row r="8" spans="2:32" x14ac:dyDescent="0.2">
      <c r="B8" s="26" t="s">
        <v>98</v>
      </c>
      <c r="C8" s="51">
        <f>'FAC 2002-2018 BUS'!I92</f>
        <v>2.1223738388799873E-2</v>
      </c>
      <c r="D8" s="51">
        <f>'FAC 2002-2018 BUS'!I127</f>
        <v>-2.6833561351175317E-2</v>
      </c>
      <c r="E8" s="51">
        <f>'FAC 2002-2018 BUS'!I159</f>
        <v>-9.1397181005608563E-2</v>
      </c>
      <c r="F8" s="51">
        <f>'FAC 2002-2018 BUS'!I192</f>
        <v>-5.7832200497577313E-2</v>
      </c>
      <c r="G8" s="51">
        <f>'FAC 2002-2018 BUS'!I224</f>
        <v>-0.1336828749843606</v>
      </c>
      <c r="H8" s="51">
        <f>'FAC 2002-2018 BUS'!I256</f>
        <v>-0.20227906968812726</v>
      </c>
      <c r="I8" s="51">
        <f>'FAC 2002-2018 BUS'!I288</f>
        <v>-4.75040529289813E-2</v>
      </c>
      <c r="J8" s="51">
        <f>'FAC 2002-2018 BUS'!AD92</f>
        <v>9.9071080438164344E-4</v>
      </c>
      <c r="K8" s="51">
        <f>'FAC 2002-2018 BUS'!AD127</f>
        <v>-8.6808847815382365E-4</v>
      </c>
      <c r="L8" s="51">
        <f>'FAC 2002-2018 BUS'!AD159</f>
        <v>-1.0568201896362184E-3</v>
      </c>
      <c r="M8" s="51">
        <f>'FAC 2002-2018 BUS'!AD192</f>
        <v>-8.0002833340373446E-4</v>
      </c>
      <c r="N8" s="51">
        <f>'FAC 2002-2018 BUS'!AD224</f>
        <v>-1.8988449453632415E-3</v>
      </c>
      <c r="O8" s="51">
        <f>'FAC 2002-2018 BUS'!AD256</f>
        <v>-1.3880766411244357E-3</v>
      </c>
      <c r="P8" s="51">
        <f>'FAC 2002-2018 BUS'!AD288</f>
        <v>-4.9625527877041585E-4</v>
      </c>
      <c r="R8" s="26" t="s">
        <v>98</v>
      </c>
      <c r="S8" s="51">
        <f>'FAC 2012-2018 BUS'!I95</f>
        <v>-1.3334844776651256E-3</v>
      </c>
      <c r="T8" s="51">
        <f>'FAC 2012-2018 BUS'!I130</f>
        <v>-6.1831461946771915E-3</v>
      </c>
      <c r="U8" s="51">
        <f>'FAC 2012-2018 BUS'!I162</f>
        <v>-8.170233310359154E-3</v>
      </c>
      <c r="V8" s="51">
        <f>'FAC 2012-2018 BUS'!I195</f>
        <v>-1.8625882863200327E-2</v>
      </c>
      <c r="W8" s="51">
        <f>'FAC 2012-2018 BUS'!I227</f>
        <v>-2.8182860215300032E-2</v>
      </c>
      <c r="X8" s="51">
        <f>'FAC 2012-2018 BUS'!I259</f>
        <v>-3.4044006620389644E-2</v>
      </c>
      <c r="Y8" s="51">
        <f>'FAC 2012-2018 BUS'!I291</f>
        <v>-4.6506920664753926E-3</v>
      </c>
      <c r="Z8" s="51">
        <f>'FAC 2012-2018 BUS'!AD95</f>
        <v>-1.9217864356067853E-5</v>
      </c>
      <c r="AA8" s="51">
        <f>'FAC 2012-2018 BUS'!AD130</f>
        <v>-5.4528876488461471E-5</v>
      </c>
      <c r="AB8" s="51">
        <f>'FAC 2012-2018 BUS'!AD162</f>
        <v>-8.7892515301215562E-5</v>
      </c>
      <c r="AC8" s="51">
        <f>'FAC 2012-2018 BUS'!AD195</f>
        <v>-9.5041411381169025E-5</v>
      </c>
      <c r="AD8" s="51">
        <f>'FAC 2012-2018 BUS'!AD227</f>
        <v>-5.187068793717999E-5</v>
      </c>
      <c r="AE8" s="51">
        <f>'FAC 2012-2018 BUS'!AD259</f>
        <v>-1.0005746941562826E-4</v>
      </c>
      <c r="AF8" s="51">
        <f>'FAC 2012-2018 BUS'!AD291</f>
        <v>-4.4281840403549579E-5</v>
      </c>
    </row>
    <row r="9" spans="2:32" x14ac:dyDescent="0.2">
      <c r="B9" s="26" t="s">
        <v>52</v>
      </c>
      <c r="C9" s="51">
        <f>'FAC 2002-2018 BUS'!I93</f>
        <v>0.52912703280350737</v>
      </c>
      <c r="D9" s="51">
        <f>'FAC 2002-2018 BUS'!I128</f>
        <v>0.52052371457742197</v>
      </c>
      <c r="E9" s="51">
        <f>'FAC 2002-2018 BUS'!I160</f>
        <v>0.49729587780532869</v>
      </c>
      <c r="F9" s="51">
        <f>'FAC 2002-2018 BUS'!I193</f>
        <v>0.44763674819847643</v>
      </c>
      <c r="G9" s="51">
        <f>'FAC 2002-2018 BUS'!I225</f>
        <v>0.46249218565348982</v>
      </c>
      <c r="H9" s="51">
        <f>'FAC 2002-2018 BUS'!I257</f>
        <v>0.44790532595103927</v>
      </c>
      <c r="I9" s="51">
        <f>'FAC 2002-2018 BUS'!I289</f>
        <v>0.4792299898682828</v>
      </c>
      <c r="J9" s="51">
        <f>'FAC 2002-2018 BUS'!AD93</f>
        <v>6.1476787025365971E-2</v>
      </c>
      <c r="K9" s="51">
        <f>'FAC 2002-2018 BUS'!AD128</f>
        <v>5.2940803599727061E-2</v>
      </c>
      <c r="L9" s="51">
        <f>'FAC 2002-2018 BUS'!AD160</f>
        <v>5.277134199845683E-2</v>
      </c>
      <c r="M9" s="51">
        <f>'FAC 2002-2018 BUS'!AD193</f>
        <v>4.4527968835908309E-2</v>
      </c>
      <c r="N9" s="51">
        <f>'FAC 2002-2018 BUS'!AD225</f>
        <v>1.8019441602960939E-2</v>
      </c>
      <c r="O9" s="51">
        <f>'FAC 2002-2018 BUS'!AD257</f>
        <v>2.2313195550549614E-2</v>
      </c>
      <c r="P9" s="51">
        <f>'FAC 2002-2018 BUS'!AD289</f>
        <v>5.4485842652178082E-2</v>
      </c>
      <c r="R9" s="26" t="s">
        <v>52</v>
      </c>
      <c r="S9" s="51">
        <f>'FAC 2012-2018 BUS'!I96</f>
        <v>-0.25803830464165267</v>
      </c>
      <c r="T9" s="51">
        <f>'FAC 2012-2018 BUS'!I131</f>
        <v>-0.27587592087779422</v>
      </c>
      <c r="U9" s="51">
        <f>'FAC 2012-2018 BUS'!I163</f>
        <v>-0.27549115267960023</v>
      </c>
      <c r="V9" s="51">
        <f>'FAC 2012-2018 BUS'!I196</f>
        <v>-0.30328119940440013</v>
      </c>
      <c r="W9" s="51">
        <f>'FAC 2012-2018 BUS'!I228</f>
        <v>-0.29374219976042981</v>
      </c>
      <c r="X9" s="51">
        <f>'FAC 2012-2018 BUS'!I260</f>
        <v>-0.29909723333572202</v>
      </c>
      <c r="Y9" s="51">
        <f>'FAC 2012-2018 BUS'!I292</f>
        <v>-0.28941668897379358</v>
      </c>
      <c r="Z9" s="51">
        <f>'FAC 2012-2018 BUS'!AD96</f>
        <v>-4.5349541608810946E-2</v>
      </c>
      <c r="AA9" s="51">
        <f>'FAC 2012-2018 BUS'!AD131</f>
        <v>-4.6404316463600749E-2</v>
      </c>
      <c r="AB9" s="51">
        <f>'FAC 2012-2018 BUS'!AD163</f>
        <v>-4.6344230817998697E-2</v>
      </c>
      <c r="AC9" s="51">
        <f>'FAC 2012-2018 BUS'!AD196</f>
        <v>-5.1521085829796982E-2</v>
      </c>
      <c r="AD9" s="51">
        <f>'FAC 2012-2018 BUS'!AD228</f>
        <v>-5.2866321011625958E-2</v>
      </c>
      <c r="AE9" s="51">
        <f>'FAC 2012-2018 BUS'!AD260</f>
        <v>-5.102058907644702E-2</v>
      </c>
      <c r="AF9" s="51">
        <f>'FAC 2012-2018 BUS'!AD292</f>
        <v>-4.8628767640643E-2</v>
      </c>
    </row>
    <row r="10" spans="2:32" x14ac:dyDescent="0.2">
      <c r="B10" s="26" t="s">
        <v>49</v>
      </c>
      <c r="C10" s="51">
        <f>'FAC 2002-2018 BUS'!I94</f>
        <v>-6.794416647077417E-2</v>
      </c>
      <c r="D10" s="51">
        <f>'FAC 2002-2018 BUS'!I129</f>
        <v>-3.3848578943978969E-2</v>
      </c>
      <c r="E10" s="51">
        <f>'FAC 2002-2018 BUS'!I161</f>
        <v>-0.12005862390767486</v>
      </c>
      <c r="F10" s="51">
        <f>'FAC 2002-2018 BUS'!I194</f>
        <v>-0.11114492021734712</v>
      </c>
      <c r="G10" s="51">
        <f>'FAC 2002-2018 BUS'!I226</f>
        <v>-0.15673335277361589</v>
      </c>
      <c r="H10" s="51">
        <f>'FAC 2002-2018 BUS'!I258</f>
        <v>-0.20397512583481547</v>
      </c>
      <c r="I10" s="51">
        <f>'FAC 2002-2018 BUS'!I290</f>
        <v>-0.13283925250491235</v>
      </c>
      <c r="J10" s="51">
        <f>'FAC 2002-2018 BUS'!AD94</f>
        <v>3.2135189856432572E-2</v>
      </c>
      <c r="K10" s="51">
        <f>'FAC 2002-2018 BUS'!AD129</f>
        <v>1.3683132420858288E-2</v>
      </c>
      <c r="L10" s="51">
        <f>'FAC 2002-2018 BUS'!AD161</f>
        <v>3.6708953406588453E-2</v>
      </c>
      <c r="M10" s="51">
        <f>'FAC 2002-2018 BUS'!AD194</f>
        <v>3.941040014696863E-2</v>
      </c>
      <c r="N10" s="51">
        <f>'FAC 2002-2018 BUS'!AD226</f>
        <v>3.8318975153367213E-2</v>
      </c>
      <c r="O10" s="51">
        <f>'FAC 2002-2018 BUS'!AD258</f>
        <v>4.9981991832211352E-2</v>
      </c>
      <c r="P10" s="51">
        <f>'FAC 2002-2018 BUS'!AD290</f>
        <v>3.5184914824562645E-2</v>
      </c>
      <c r="R10" s="26" t="s">
        <v>49</v>
      </c>
      <c r="S10" s="51">
        <f>'FAC 2012-2018 BUS'!I97</f>
        <v>0.12398906988292291</v>
      </c>
      <c r="T10" s="51">
        <f>'FAC 2012-2018 BUS'!I132</f>
        <v>0.1222023514007351</v>
      </c>
      <c r="U10" s="51">
        <f>'FAC 2012-2018 BUS'!I164</f>
        <v>9.4295471041369483E-2</v>
      </c>
      <c r="V10" s="51">
        <f>'FAC 2012-2018 BUS'!I197</f>
        <v>9.557745819372121E-2</v>
      </c>
      <c r="W10" s="51">
        <f>'FAC 2012-2018 BUS'!I229</f>
        <v>7.9006197204755324E-2</v>
      </c>
      <c r="X10" s="51">
        <f>'FAC 2012-2018 BUS'!I261</f>
        <v>7.7178654145613201E-2</v>
      </c>
      <c r="Y10" s="51">
        <f>'FAC 2012-2018 BUS'!I293</f>
        <v>8.3566354398319831E-2</v>
      </c>
      <c r="Z10" s="51">
        <f>'FAC 2012-2018 BUS'!AD97</f>
        <v>-2.6434857482256505E-2</v>
      </c>
      <c r="AA10" s="51">
        <f>'FAC 2012-2018 BUS'!AD132</f>
        <v>-2.7643806166583601E-2</v>
      </c>
      <c r="AB10" s="51">
        <f>'FAC 2012-2018 BUS'!AD164</f>
        <v>-1.9709463880175769E-2</v>
      </c>
      <c r="AC10" s="51">
        <f>'FAC 2012-2018 BUS'!AD197</f>
        <v>-2.0959441482054336E-2</v>
      </c>
      <c r="AD10" s="51">
        <f>'FAC 2012-2018 BUS'!AD229</f>
        <v>-2.1540590591161233E-2</v>
      </c>
      <c r="AE10" s="51">
        <f>'FAC 2012-2018 BUS'!AD261</f>
        <v>-1.7238675762853612E-2</v>
      </c>
      <c r="AF10" s="51">
        <f>'FAC 2012-2018 BUS'!AD293</f>
        <v>-1.8396052632686094E-2</v>
      </c>
    </row>
    <row r="11" spans="2:32" x14ac:dyDescent="0.2">
      <c r="B11" s="26" t="s">
        <v>67</v>
      </c>
      <c r="C11" s="51">
        <f>'FAC 2002-2018 BUS'!I95</f>
        <v>-8.1539957633736004E-2</v>
      </c>
      <c r="D11" s="51">
        <f>'FAC 2002-2018 BUS'!I130</f>
        <v>-8.2834755233983093E-2</v>
      </c>
      <c r="E11" s="51">
        <f>'FAC 2002-2018 BUS'!I162</f>
        <v>-0.11189501475521657</v>
      </c>
      <c r="F11" s="51">
        <f>'FAC 2002-2018 BUS'!I195</f>
        <v>-9.8893579696641698E-3</v>
      </c>
      <c r="G11" s="51">
        <f>'FAC 2002-2018 BUS'!I227</f>
        <v>5.962538492495284E-2</v>
      </c>
      <c r="H11" s="51">
        <f>'FAC 2002-2018 BUS'!I259</f>
        <v>3.0030529321589006E-2</v>
      </c>
      <c r="I11" s="51">
        <f>'FAC 2002-2018 BUS'!I291</f>
        <v>-5.3610848312832027E-2</v>
      </c>
      <c r="J11" s="51">
        <f>'FAC 2002-2018 BUS'!AD95</f>
        <v>-8.572288609967952E-3</v>
      </c>
      <c r="K11" s="51">
        <f>'FAC 2002-2018 BUS'!AD130</f>
        <v>-8.2004528854379855E-3</v>
      </c>
      <c r="L11" s="51">
        <f>'FAC 2002-2018 BUS'!AD162</f>
        <v>-7.8660742262201318E-3</v>
      </c>
      <c r="M11" s="51">
        <f>'FAC 2002-2018 BUS'!AD195</f>
        <v>-7.8766055317827427E-4</v>
      </c>
      <c r="N11" s="51">
        <f>'FAC 2002-2018 BUS'!AD227</f>
        <v>1.2262945727360055E-2</v>
      </c>
      <c r="O11" s="51">
        <f>'FAC 2002-2018 BUS'!AD259</f>
        <v>6.1467000189939355E-3</v>
      </c>
      <c r="P11" s="51">
        <f>'FAC 2002-2018 BUS'!AD291</f>
        <v>-1.5294233916874934E-2</v>
      </c>
      <c r="R11" s="26" t="s">
        <v>67</v>
      </c>
      <c r="S11" s="51">
        <f>'FAC 2012-2018 BUS'!I98</f>
        <v>-7.9137735723805336E-2</v>
      </c>
      <c r="T11" s="51">
        <f>'FAC 2012-2018 BUS'!I133</f>
        <v>-0.10973584382950086</v>
      </c>
      <c r="U11" s="51">
        <f>'FAC 2012-2018 BUS'!I165</f>
        <v>-0.14214875046477227</v>
      </c>
      <c r="V11" s="51">
        <f>'FAC 2012-2018 BUS'!I198</f>
        <v>-0.11046435322118242</v>
      </c>
      <c r="W11" s="51">
        <f>'FAC 2012-2018 BUS'!I230</f>
        <v>-3.9100149695549424E-2</v>
      </c>
      <c r="X11" s="51">
        <f>'FAC 2012-2018 BUS'!I262</f>
        <v>-7.4807883537733599E-2</v>
      </c>
      <c r="Y11" s="51">
        <f>'FAC 2012-2018 BUS'!I294</f>
        <v>-4.7603935258648034E-2</v>
      </c>
      <c r="Z11" s="51">
        <f>'FAC 2012-2018 BUS'!AD98</f>
        <v>-7.9192653023516021E-3</v>
      </c>
      <c r="AA11" s="51">
        <f>'FAC 2012-2018 BUS'!AD133</f>
        <v>-8.5561188598870918E-3</v>
      </c>
      <c r="AB11" s="51">
        <f>'FAC 2012-2018 BUS'!AD165</f>
        <v>-1.0779207560771048E-2</v>
      </c>
      <c r="AC11" s="51">
        <f>'FAC 2012-2018 BUS'!AD198</f>
        <v>-8.1282929530616665E-3</v>
      </c>
      <c r="AD11" s="51">
        <f>'FAC 2012-2018 BUS'!AD230</f>
        <v>-1.6366320073372912E-3</v>
      </c>
      <c r="AE11" s="51">
        <f>'FAC 2012-2018 BUS'!AD262</f>
        <v>-4.273710981256406E-3</v>
      </c>
      <c r="AF11" s="51">
        <f>'FAC 2012-2018 BUS'!AD294</f>
        <v>-1.4639170036887821E-2</v>
      </c>
    </row>
    <row r="12" spans="2:32" x14ac:dyDescent="0.2">
      <c r="B12" s="26" t="s">
        <v>50</v>
      </c>
      <c r="C12" s="51">
        <f>'FAC 2002-2018 BUS'!I96</f>
        <v>0.52742585676560694</v>
      </c>
      <c r="D12" s="51">
        <f>'FAC 2002-2018 BUS'!I131</f>
        <v>0.59944547187473307</v>
      </c>
      <c r="E12" s="51">
        <f>'FAC 2002-2018 BUS'!I163</f>
        <v>0.60622119695702081</v>
      </c>
      <c r="F12" s="51">
        <f>'FAC 2002-2018 BUS'!I196</f>
        <v>0.69942835101575129</v>
      </c>
      <c r="G12" s="51">
        <f>'FAC 2002-2018 BUS'!I228</f>
        <v>0.46980286801953941</v>
      </c>
      <c r="H12" s="51">
        <f>'FAC 2002-2018 BUS'!I260</f>
        <v>0.65552433045891378</v>
      </c>
      <c r="I12" s="51">
        <f>'FAC 2002-2018 BUS'!I292</f>
        <v>0.31428571428571428</v>
      </c>
      <c r="J12" s="51">
        <f>'FAC 2002-2018 BUS'!AD96</f>
        <v>-1.4174570687731468E-2</v>
      </c>
      <c r="K12" s="51">
        <f>'FAC 2002-2018 BUS'!AD131</f>
        <v>-1.7585607310039584E-2</v>
      </c>
      <c r="L12" s="51">
        <f>'FAC 2002-2018 BUS'!AD163</f>
        <v>-1.2131739732119015E-2</v>
      </c>
      <c r="M12" s="51">
        <f>'FAC 2002-2018 BUS'!AD196</f>
        <v>-2.0884336019204464E-2</v>
      </c>
      <c r="N12" s="51">
        <f>'FAC 2002-2018 BUS'!AD228</f>
        <v>-2.8686318915202704E-2</v>
      </c>
      <c r="O12" s="51">
        <f>'FAC 2002-2018 BUS'!AD260</f>
        <v>-3.0071945630591675E-2</v>
      </c>
      <c r="P12" s="51">
        <f>'FAC 2002-2018 BUS'!AD292</f>
        <v>-5.5918653146962306E-3</v>
      </c>
      <c r="R12" s="26" t="s">
        <v>50</v>
      </c>
      <c r="S12" s="51">
        <f>'FAC 2012-2018 BUS'!I99</f>
        <v>0.19812659891472717</v>
      </c>
      <c r="T12" s="51">
        <f>'FAC 2012-2018 BUS'!I134</f>
        <v>0.29157242368198477</v>
      </c>
      <c r="U12" s="51">
        <f>'FAC 2012-2018 BUS'!I166</f>
        <v>0.3524393233131986</v>
      </c>
      <c r="V12" s="51">
        <f>'FAC 2012-2018 BUS'!I199</f>
        <v>0.3113157244974416</v>
      </c>
      <c r="W12" s="51">
        <f>'FAC 2012-2018 BUS'!I231</f>
        <v>0.25745157735005098</v>
      </c>
      <c r="X12" s="51">
        <f>'FAC 2012-2018 BUS'!I263</f>
        <v>0.47004164690930184</v>
      </c>
      <c r="Y12" s="51">
        <f>'FAC 2012-2018 BUS'!I295</f>
        <v>0.12195121951219523</v>
      </c>
      <c r="Z12" s="51">
        <f>'FAC 2012-2018 BUS'!AD99</f>
        <v>-5.4407396785366513E-3</v>
      </c>
      <c r="AA12" s="51">
        <f>'FAC 2012-2018 BUS'!AD134</f>
        <v>-8.2824489206579349E-3</v>
      </c>
      <c r="AB12" s="51">
        <f>'FAC 2012-2018 BUS'!AD166</f>
        <v>-7.0543194364784713E-3</v>
      </c>
      <c r="AC12" s="51">
        <f>'FAC 2012-2018 BUS'!AD199</f>
        <v>-7.3816347694955799E-3</v>
      </c>
      <c r="AD12" s="51">
        <f>'FAC 2012-2018 BUS'!AD231</f>
        <v>-6.6161307830040397E-3</v>
      </c>
      <c r="AE12" s="51">
        <f>'FAC 2012-2018 BUS'!AD263</f>
        <v>-7.6771124415383109E-3</v>
      </c>
      <c r="AF12" s="51">
        <f>'FAC 2012-2018 BUS'!AD295</f>
        <v>-2.7880447607769674E-3</v>
      </c>
    </row>
    <row r="13" spans="2:32" x14ac:dyDescent="0.2">
      <c r="B13" s="12" t="s">
        <v>119</v>
      </c>
      <c r="C13" s="51" t="str">
        <f>'FAC 2002-2018 BUS'!I97</f>
        <v>-</v>
      </c>
      <c r="D13" s="51" t="str">
        <f>'FAC 2002-2018 BUS'!I132</f>
        <v>-</v>
      </c>
      <c r="E13" s="51" t="str">
        <f>'FAC 2002-2018 BUS'!I164</f>
        <v>-</v>
      </c>
      <c r="F13" s="51" t="str">
        <f>'FAC 2002-2018 BUS'!I197</f>
        <v>-</v>
      </c>
      <c r="G13" s="51" t="str">
        <f>'FAC 2002-2018 BUS'!I229</f>
        <v>-</v>
      </c>
      <c r="H13" s="51" t="str">
        <f>'FAC 2002-2018 BUS'!I261</f>
        <v>-</v>
      </c>
      <c r="I13" s="51" t="str">
        <f>'FAC 2002-2018 BUS'!I293</f>
        <v>-</v>
      </c>
      <c r="J13" s="51">
        <f>'FAC 2002-2018 BUS'!AD97</f>
        <v>0</v>
      </c>
      <c r="K13" s="51">
        <f>'FAC 2002-2018 BUS'!AD132</f>
        <v>0</v>
      </c>
      <c r="L13" s="51">
        <f>'FAC 2002-2018 BUS'!AD164</f>
        <v>0</v>
      </c>
      <c r="M13" s="51">
        <f>'FAC 2002-2018 BUS'!AD197</f>
        <v>0</v>
      </c>
      <c r="N13" s="51">
        <f>'FAC 2002-2018 BUS'!AD229</f>
        <v>0</v>
      </c>
      <c r="O13" s="51">
        <f>'FAC 2002-2018 BUS'!AD261</f>
        <v>0</v>
      </c>
      <c r="P13" s="51">
        <f>'FAC 2002-2018 BUS'!AD293</f>
        <v>-3.8982045521759677E-2</v>
      </c>
      <c r="R13" s="12" t="s">
        <v>119</v>
      </c>
      <c r="S13" s="51">
        <f>'FAC 2012-2018 BUS'!I100</f>
        <v>8.5332442687347143</v>
      </c>
      <c r="T13" s="51" t="str">
        <f>'FAC 2012-2018 BUS'!I135</f>
        <v>-</v>
      </c>
      <c r="U13" s="51" t="str">
        <f>'FAC 2012-2018 BUS'!I167</f>
        <v>-</v>
      </c>
      <c r="V13" s="51" t="str">
        <f>'FAC 2012-2018 BUS'!I200</f>
        <v>-</v>
      </c>
      <c r="W13" s="51" t="str">
        <f>'FAC 2012-2018 BUS'!I232</f>
        <v>-</v>
      </c>
      <c r="X13" s="51" t="str">
        <f>'FAC 2012-2018 BUS'!I264</f>
        <v>-</v>
      </c>
      <c r="Y13" s="51">
        <f>'FAC 2012-2018 BUS'!I296</f>
        <v>6</v>
      </c>
      <c r="Z13" s="51">
        <f>'FAC 2012-2018 BUS'!AD100</f>
        <v>-7.3377515148263892E-2</v>
      </c>
      <c r="AA13" s="51">
        <f>'FAC 2012-2018 BUS'!AD135</f>
        <v>0</v>
      </c>
      <c r="AB13" s="51">
        <f>'FAC 2012-2018 BUS'!AD167</f>
        <v>0</v>
      </c>
      <c r="AC13" s="51">
        <f>'FAC 2012-2018 BUS'!AD200</f>
        <v>0</v>
      </c>
      <c r="AD13" s="51">
        <f>'FAC 2012-2018 BUS'!AD232</f>
        <v>0</v>
      </c>
      <c r="AE13" s="51">
        <f>'FAC 2012-2018 BUS'!AD264</f>
        <v>0</v>
      </c>
      <c r="AF13" s="51">
        <f>'FAC 2012-2018 BUS'!AD296</f>
        <v>-3.8749972884779972E-2</v>
      </c>
    </row>
    <row r="14" spans="2:32" x14ac:dyDescent="0.2">
      <c r="B14" s="12" t="s">
        <v>119</v>
      </c>
      <c r="C14" s="51" t="str">
        <f>'FAC 2002-2018 BUS'!I98</f>
        <v>-</v>
      </c>
      <c r="D14" s="51" t="str">
        <f>'FAC 2002-2018 BUS'!I133</f>
        <v>-</v>
      </c>
      <c r="E14" s="51" t="str">
        <f>'FAC 2002-2018 BUS'!I165</f>
        <v>-</v>
      </c>
      <c r="F14" s="51" t="str">
        <f>'FAC 2002-2018 BUS'!I198</f>
        <v>-</v>
      </c>
      <c r="G14" s="51" t="str">
        <f>'FAC 2002-2018 BUS'!I230</f>
        <v>-</v>
      </c>
      <c r="H14" s="51" t="str">
        <f>'FAC 2002-2018 BUS'!I262</f>
        <v>-</v>
      </c>
      <c r="I14" s="51" t="e">
        <f>'FAC 2002-2018 BUS'!#REF!</f>
        <v>#REF!</v>
      </c>
      <c r="J14" s="51">
        <f>'FAC 2002-2018 BUS'!AD98</f>
        <v>-9.8542380764944926E-2</v>
      </c>
      <c r="K14" s="51">
        <f>'FAC 2002-2018 BUS'!AD133</f>
        <v>0</v>
      </c>
      <c r="L14" s="51">
        <f>'FAC 2002-2018 BUS'!AD165</f>
        <v>0</v>
      </c>
      <c r="M14" s="51">
        <f>'FAC 2002-2018 BUS'!AD198</f>
        <v>0</v>
      </c>
      <c r="N14" s="51">
        <f>'FAC 2002-2018 BUS'!AD230</f>
        <v>0</v>
      </c>
      <c r="O14" s="51">
        <f>'FAC 2002-2018 BUS'!AD262</f>
        <v>0</v>
      </c>
      <c r="P14" s="51" t="e">
        <f>'FAC 2002-2018 BUS'!#REF!</f>
        <v>#REF!</v>
      </c>
      <c r="R14" s="12" t="s">
        <v>119</v>
      </c>
      <c r="S14" s="51">
        <f>'FAC 2012-2018 BUS'!I101</f>
        <v>8.5332442687347143</v>
      </c>
      <c r="T14" s="51" t="str">
        <f>'FAC 2012-2018 BUS'!I136</f>
        <v>-</v>
      </c>
      <c r="U14" s="51" t="str">
        <f>'FAC 2012-2018 BUS'!I168</f>
        <v>-</v>
      </c>
      <c r="V14" s="51" t="str">
        <f>'FAC 2012-2018 BUS'!I201</f>
        <v>-</v>
      </c>
      <c r="W14" s="51" t="str">
        <f>'FAC 2012-2018 BUS'!I233</f>
        <v>-</v>
      </c>
      <c r="X14" s="51" t="str">
        <f>'FAC 2012-2018 BUS'!I265</f>
        <v>-</v>
      </c>
      <c r="Y14" s="51" t="e">
        <f>'FAC 2012-2018 BUS'!#REF!</f>
        <v>#REF!</v>
      </c>
      <c r="Z14" s="51">
        <f>'FAC 2012-2018 BUS'!AD101</f>
        <v>-7.3377515148263892E-2</v>
      </c>
      <c r="AA14" s="51">
        <f>'FAC 2012-2018 BUS'!AD136</f>
        <v>0</v>
      </c>
      <c r="AB14" s="51">
        <f>'FAC 2012-2018 BUS'!AD168</f>
        <v>0</v>
      </c>
      <c r="AC14" s="51">
        <f>'FAC 2012-2018 BUS'!AD201</f>
        <v>0</v>
      </c>
      <c r="AD14" s="51">
        <f>'FAC 2012-2018 BUS'!AD233</f>
        <v>0</v>
      </c>
      <c r="AE14" s="51">
        <f>'FAC 2012-2018 BUS'!AD265</f>
        <v>0</v>
      </c>
      <c r="AF14" s="51" t="e">
        <f>'FAC 2012-2018 BUS'!#REF!</f>
        <v>#REF!</v>
      </c>
    </row>
    <row r="15" spans="2:32" x14ac:dyDescent="0.2">
      <c r="B15" s="12" t="s">
        <v>119</v>
      </c>
      <c r="C15" s="51" t="str">
        <f>'FAC 2002-2018 BUS'!I99</f>
        <v>-</v>
      </c>
      <c r="D15" s="51" t="str">
        <f>'FAC 2002-2018 BUS'!I134</f>
        <v>-</v>
      </c>
      <c r="E15" s="51" t="str">
        <f>'FAC 2002-2018 BUS'!I166</f>
        <v>-</v>
      </c>
      <c r="F15" s="51" t="str">
        <f>'FAC 2002-2018 BUS'!I199</f>
        <v>-</v>
      </c>
      <c r="G15" s="51" t="str">
        <f>'FAC 2002-2018 BUS'!I231</f>
        <v>-</v>
      </c>
      <c r="H15" s="51" t="str">
        <f>'FAC 2002-2018 BUS'!I263</f>
        <v>-</v>
      </c>
      <c r="I15" s="51" t="e">
        <f>'FAC 2002-2018 BUS'!#REF!</f>
        <v>#REF!</v>
      </c>
      <c r="J15" s="51">
        <f>'FAC 2002-2018 BUS'!AD99</f>
        <v>0</v>
      </c>
      <c r="K15" s="51">
        <f>'FAC 2002-2018 BUS'!AD134</f>
        <v>0</v>
      </c>
      <c r="L15" s="51">
        <f>'FAC 2002-2018 BUS'!AD166</f>
        <v>-0.13369004880108884</v>
      </c>
      <c r="M15" s="51">
        <f>'FAC 2002-2018 BUS'!AD199</f>
        <v>0</v>
      </c>
      <c r="N15" s="51">
        <f>'FAC 2002-2018 BUS'!AD231</f>
        <v>0</v>
      </c>
      <c r="O15" s="51">
        <f>'FAC 2002-2018 BUS'!AD263</f>
        <v>0</v>
      </c>
      <c r="P15" s="51" t="e">
        <f>'FAC 2002-2018 BUS'!#REF!</f>
        <v>#REF!</v>
      </c>
      <c r="R15" s="12" t="s">
        <v>119</v>
      </c>
      <c r="S15" s="51" t="str">
        <f>'FAC 2012-2018 BUS'!I102</f>
        <v>-</v>
      </c>
      <c r="T15" s="51" t="str">
        <f>'FAC 2012-2018 BUS'!I137</f>
        <v>-</v>
      </c>
      <c r="U15" s="51" t="str">
        <f>'FAC 2012-2018 BUS'!I169</f>
        <v>-</v>
      </c>
      <c r="V15" s="51" t="str">
        <f>'FAC 2012-2018 BUS'!I202</f>
        <v>-</v>
      </c>
      <c r="W15" s="51" t="str">
        <f>'FAC 2012-2018 BUS'!I234</f>
        <v>-</v>
      </c>
      <c r="X15" s="51" t="str">
        <f>'FAC 2012-2018 BUS'!I266</f>
        <v>-</v>
      </c>
      <c r="Y15" s="51" t="e">
        <f>'FAC 2012-2018 BUS'!#REF!</f>
        <v>#REF!</v>
      </c>
      <c r="Z15" s="51">
        <f>'FAC 2012-2018 BUS'!AD102</f>
        <v>0</v>
      </c>
      <c r="AA15" s="51">
        <f>'FAC 2012-2018 BUS'!AD137</f>
        <v>0</v>
      </c>
      <c r="AB15" s="51">
        <f>'FAC 2012-2018 BUS'!AD169</f>
        <v>-0.10908975937406092</v>
      </c>
      <c r="AC15" s="51">
        <f>'FAC 2012-2018 BUS'!AD202</f>
        <v>0</v>
      </c>
      <c r="AD15" s="51">
        <f>'FAC 2012-2018 BUS'!AD234</f>
        <v>0</v>
      </c>
      <c r="AE15" s="51">
        <f>'FAC 2012-2018 BUS'!AD266</f>
        <v>0</v>
      </c>
      <c r="AF15" s="51" t="e">
        <f>'FAC 2012-2018 BUS'!#REF!</f>
        <v>#REF!</v>
      </c>
    </row>
    <row r="16" spans="2:32" x14ac:dyDescent="0.2">
      <c r="B16" s="12" t="s">
        <v>119</v>
      </c>
      <c r="C16" s="51" t="str">
        <f>'FAC 2002-2018 BUS'!I100</f>
        <v>-</v>
      </c>
      <c r="D16" s="51" t="str">
        <f>'FAC 2002-2018 BUS'!I135</f>
        <v>-</v>
      </c>
      <c r="E16" s="51" t="str">
        <f>'FAC 2002-2018 BUS'!I167</f>
        <v>-</v>
      </c>
      <c r="F16" s="51" t="str">
        <f>'FAC 2002-2018 BUS'!I200</f>
        <v>-</v>
      </c>
      <c r="G16" s="51" t="str">
        <f>'FAC 2002-2018 BUS'!I232</f>
        <v>-</v>
      </c>
      <c r="H16" s="51" t="str">
        <f>'FAC 2002-2018 BUS'!I264</f>
        <v>-</v>
      </c>
      <c r="I16" s="51" t="e">
        <f>'FAC 2002-2018 BUS'!#REF!</f>
        <v>#REF!</v>
      </c>
      <c r="J16" s="51">
        <f>'FAC 2002-2018 BUS'!AD100</f>
        <v>0</v>
      </c>
      <c r="K16" s="51">
        <f>'FAC 2002-2018 BUS'!AD135</f>
        <v>0</v>
      </c>
      <c r="L16" s="51">
        <f>'FAC 2002-2018 BUS'!AD167</f>
        <v>0</v>
      </c>
      <c r="M16" s="51">
        <f>'FAC 2002-2018 BUS'!AD200</f>
        <v>0</v>
      </c>
      <c r="N16" s="51">
        <f>'FAC 2002-2018 BUS'!AD232</f>
        <v>-0.10333809663997418</v>
      </c>
      <c r="O16" s="51">
        <f>'FAC 2002-2018 BUS'!AD264</f>
        <v>0</v>
      </c>
      <c r="P16" s="51" t="e">
        <f>'FAC 2002-2018 BUS'!#REF!</f>
        <v>#REF!</v>
      </c>
      <c r="R16" s="12" t="s">
        <v>119</v>
      </c>
      <c r="S16" s="51" t="str">
        <f>'FAC 2012-2018 BUS'!I103</f>
        <v>-</v>
      </c>
      <c r="T16" s="51" t="str">
        <f>'FAC 2012-2018 BUS'!I138</f>
        <v>-</v>
      </c>
      <c r="U16" s="51" t="str">
        <f>'FAC 2012-2018 BUS'!I170</f>
        <v>-</v>
      </c>
      <c r="V16" s="51" t="str">
        <f>'FAC 2012-2018 BUS'!I203</f>
        <v>-</v>
      </c>
      <c r="W16" s="51" t="str">
        <f>'FAC 2012-2018 BUS'!I235</f>
        <v>-</v>
      </c>
      <c r="X16" s="51" t="str">
        <f>'FAC 2012-2018 BUS'!I267</f>
        <v>-</v>
      </c>
      <c r="Y16" s="51" t="e">
        <f>'FAC 2012-2018 BUS'!#REF!</f>
        <v>#REF!</v>
      </c>
      <c r="Z16" s="51">
        <f>'FAC 2012-2018 BUS'!AD103</f>
        <v>0</v>
      </c>
      <c r="AA16" s="51">
        <f>'FAC 2012-2018 BUS'!AD138</f>
        <v>0</v>
      </c>
      <c r="AB16" s="51">
        <f>'FAC 2012-2018 BUS'!AD170</f>
        <v>0</v>
      </c>
      <c r="AC16" s="51">
        <f>'FAC 2012-2018 BUS'!AD203</f>
        <v>0</v>
      </c>
      <c r="AD16" s="51">
        <f>'FAC 2012-2018 BUS'!AD235</f>
        <v>-3.2069229929954438E-2</v>
      </c>
      <c r="AE16" s="51">
        <f>'FAC 2012-2018 BUS'!AD267</f>
        <v>0</v>
      </c>
      <c r="AF16" s="51" t="e">
        <f>'FAC 2012-2018 BUS'!#REF!</f>
        <v>#REF!</v>
      </c>
    </row>
    <row r="17" spans="2:32" x14ac:dyDescent="0.2">
      <c r="B17" s="12" t="s">
        <v>119</v>
      </c>
      <c r="C17" s="51" t="str">
        <f>'FAC 2002-2018 BUS'!I101</f>
        <v>-</v>
      </c>
      <c r="D17" s="51" t="str">
        <f>'FAC 2002-2018 BUS'!I136</f>
        <v>-</v>
      </c>
      <c r="E17" s="51" t="str">
        <f>'FAC 2002-2018 BUS'!I168</f>
        <v>-</v>
      </c>
      <c r="F17" s="51" t="str">
        <f>'FAC 2002-2018 BUS'!I201</f>
        <v>-</v>
      </c>
      <c r="G17" s="51" t="str">
        <f>'FAC 2002-2018 BUS'!I233</f>
        <v>-</v>
      </c>
      <c r="H17" s="51" t="str">
        <f>'FAC 2002-2018 BUS'!I265</f>
        <v>-</v>
      </c>
      <c r="I17" s="51" t="e">
        <f>'FAC 2002-2018 BUS'!#REF!</f>
        <v>#REF!</v>
      </c>
      <c r="J17" s="51">
        <f>'FAC 2002-2018 BUS'!AD101</f>
        <v>0</v>
      </c>
      <c r="K17" s="51">
        <f>'FAC 2002-2018 BUS'!AD136</f>
        <v>-0.14229529462884968</v>
      </c>
      <c r="L17" s="51">
        <f>'FAC 2002-2018 BUS'!AD168</f>
        <v>0</v>
      </c>
      <c r="M17" s="51">
        <f>'FAC 2002-2018 BUS'!AD201</f>
        <v>0</v>
      </c>
      <c r="N17" s="51">
        <f>'FAC 2002-2018 BUS'!AD233</f>
        <v>0</v>
      </c>
      <c r="O17" s="51">
        <f>'FAC 2002-2018 BUS'!AD265</f>
        <v>0</v>
      </c>
      <c r="P17" s="51" t="e">
        <f>'FAC 2002-2018 BUS'!#REF!</f>
        <v>#REF!</v>
      </c>
      <c r="R17" s="12" t="s">
        <v>119</v>
      </c>
      <c r="S17" s="51" t="str">
        <f>'FAC 2012-2018 BUS'!I104</f>
        <v>-</v>
      </c>
      <c r="T17" s="51">
        <f>'FAC 2012-2018 BUS'!I139</f>
        <v>28.852201295219974</v>
      </c>
      <c r="U17" s="51" t="str">
        <f>'FAC 2012-2018 BUS'!I171</f>
        <v>-</v>
      </c>
      <c r="V17" s="51" t="str">
        <f>'FAC 2012-2018 BUS'!I204</f>
        <v>-</v>
      </c>
      <c r="W17" s="51" t="str">
        <f>'FAC 2012-2018 BUS'!I236</f>
        <v>-</v>
      </c>
      <c r="X17" s="51" t="str">
        <f>'FAC 2012-2018 BUS'!I268</f>
        <v>-</v>
      </c>
      <c r="Y17" s="51" t="e">
        <f>'FAC 2012-2018 BUS'!#REF!</f>
        <v>#REF!</v>
      </c>
      <c r="Z17" s="51">
        <f>'FAC 2012-2018 BUS'!AD104</f>
        <v>0</v>
      </c>
      <c r="AA17" s="51">
        <f>'FAC 2012-2018 BUS'!AD139</f>
        <v>-0.10773372735406259</v>
      </c>
      <c r="AB17" s="51">
        <f>'FAC 2012-2018 BUS'!AD171</f>
        <v>0</v>
      </c>
      <c r="AC17" s="51">
        <f>'FAC 2012-2018 BUS'!AD204</f>
        <v>0</v>
      </c>
      <c r="AD17" s="51">
        <f>'FAC 2012-2018 BUS'!AD236</f>
        <v>0</v>
      </c>
      <c r="AE17" s="51">
        <f>'FAC 2012-2018 BUS'!AD268</f>
        <v>0</v>
      </c>
      <c r="AF17" s="51" t="e">
        <f>'FAC 2012-2018 BUS'!#REF!</f>
        <v>#REF!</v>
      </c>
    </row>
    <row r="18" spans="2:32" x14ac:dyDescent="0.2">
      <c r="B18" s="12" t="s">
        <v>119</v>
      </c>
      <c r="C18" s="51" t="str">
        <f>'FAC 2002-2018 BUS'!I102</f>
        <v>-</v>
      </c>
      <c r="D18" s="51" t="str">
        <f>'FAC 2002-2018 BUS'!I137</f>
        <v>-</v>
      </c>
      <c r="E18" s="51" t="str">
        <f>'FAC 2002-2018 BUS'!I169</f>
        <v>-</v>
      </c>
      <c r="F18" s="51" t="str">
        <f>'FAC 2002-2018 BUS'!I202</f>
        <v>-</v>
      </c>
      <c r="G18" s="51" t="str">
        <f>'FAC 2002-2018 BUS'!I234</f>
        <v>-</v>
      </c>
      <c r="H18" s="51" t="str">
        <f>'FAC 2002-2018 BUS'!I266</f>
        <v>-</v>
      </c>
      <c r="I18" s="51" t="e">
        <f>'FAC 2002-2018 BUS'!#REF!</f>
        <v>#REF!</v>
      </c>
      <c r="J18" s="51">
        <f>'FAC 2002-2018 BUS'!AD102</f>
        <v>0</v>
      </c>
      <c r="K18" s="51">
        <f>'FAC 2002-2018 BUS'!AD137</f>
        <v>0</v>
      </c>
      <c r="L18" s="51">
        <f>'FAC 2002-2018 BUS'!AD169</f>
        <v>0</v>
      </c>
      <c r="M18" s="51">
        <f>'FAC 2002-2018 BUS'!AD202</f>
        <v>-0.16728852447779144</v>
      </c>
      <c r="N18" s="51">
        <f>'FAC 2002-2018 BUS'!AD234</f>
        <v>0</v>
      </c>
      <c r="O18" s="51">
        <f>'FAC 2002-2018 BUS'!AD266</f>
        <v>0</v>
      </c>
      <c r="P18" s="51" t="e">
        <f>'FAC 2002-2018 BUS'!#REF!</f>
        <v>#REF!</v>
      </c>
      <c r="R18" s="12" t="s">
        <v>119</v>
      </c>
      <c r="S18" s="51" t="str">
        <f>'FAC 2012-2018 BUS'!I105</f>
        <v>-</v>
      </c>
      <c r="T18" s="51" t="str">
        <f>'FAC 2012-2018 BUS'!I140</f>
        <v>-</v>
      </c>
      <c r="U18" s="51" t="str">
        <f>'FAC 2012-2018 BUS'!I172</f>
        <v>-</v>
      </c>
      <c r="V18" s="51" t="str">
        <f>'FAC 2012-2018 BUS'!I205</f>
        <v>-</v>
      </c>
      <c r="W18" s="51" t="str">
        <f>'FAC 2012-2018 BUS'!I237</f>
        <v>-</v>
      </c>
      <c r="X18" s="51" t="str">
        <f>'FAC 2012-2018 BUS'!I269</f>
        <v>-</v>
      </c>
      <c r="Y18" s="51" t="e">
        <f>'FAC 2012-2018 BUS'!#REF!</f>
        <v>#REF!</v>
      </c>
      <c r="Z18" s="51">
        <f>'FAC 2012-2018 BUS'!AD105</f>
        <v>0</v>
      </c>
      <c r="AA18" s="51">
        <f>'FAC 2012-2018 BUS'!AD140</f>
        <v>0</v>
      </c>
      <c r="AB18" s="51">
        <f>'FAC 2012-2018 BUS'!AD172</f>
        <v>0</v>
      </c>
      <c r="AC18" s="51">
        <f>'FAC 2012-2018 BUS'!AD205</f>
        <v>-0.10155414842662641</v>
      </c>
      <c r="AD18" s="51">
        <f>'FAC 2012-2018 BUS'!AD237</f>
        <v>0</v>
      </c>
      <c r="AE18" s="51">
        <f>'FAC 2012-2018 BUS'!AD269</f>
        <v>0</v>
      </c>
      <c r="AF18" s="51" t="e">
        <f>'FAC 2012-2018 BUS'!#REF!</f>
        <v>#REF!</v>
      </c>
    </row>
    <row r="19" spans="2:32" x14ac:dyDescent="0.2">
      <c r="B19" s="12" t="s">
        <v>119</v>
      </c>
      <c r="C19" s="51" t="str">
        <f>'FAC 2002-2018 BUS'!I103</f>
        <v>-</v>
      </c>
      <c r="D19" s="51" t="str">
        <f>'FAC 2002-2018 BUS'!I138</f>
        <v>-</v>
      </c>
      <c r="E19" s="51" t="str">
        <f>'FAC 2002-2018 BUS'!I170</f>
        <v>-</v>
      </c>
      <c r="F19" s="51" t="str">
        <f>'FAC 2002-2018 BUS'!I203</f>
        <v>-</v>
      </c>
      <c r="G19" s="51" t="str">
        <f>'FAC 2002-2018 BUS'!I235</f>
        <v>-</v>
      </c>
      <c r="H19" s="51" t="str">
        <f>'FAC 2002-2018 BUS'!I267</f>
        <v>-</v>
      </c>
      <c r="I19" s="51" t="e">
        <f>'FAC 2002-2018 BUS'!#REF!</f>
        <v>#REF!</v>
      </c>
      <c r="J19" s="51">
        <f>'FAC 2002-2018 BUS'!AD103</f>
        <v>0</v>
      </c>
      <c r="K19" s="51">
        <f>'FAC 2002-2018 BUS'!AD138</f>
        <v>0</v>
      </c>
      <c r="L19" s="51">
        <f>'FAC 2002-2018 BUS'!AD170</f>
        <v>0</v>
      </c>
      <c r="M19" s="51">
        <f>'FAC 2002-2018 BUS'!AD203</f>
        <v>0</v>
      </c>
      <c r="N19" s="51">
        <f>'FAC 2002-2018 BUS'!AD235</f>
        <v>0</v>
      </c>
      <c r="O19" s="51">
        <f>'FAC 2002-2018 BUS'!AD267</f>
        <v>-0.22905241358454476</v>
      </c>
      <c r="P19" s="51" t="e">
        <f>'FAC 2002-2018 BUS'!#REF!</f>
        <v>#REF!</v>
      </c>
      <c r="R19" s="12" t="s">
        <v>119</v>
      </c>
      <c r="S19" s="51" t="str">
        <f>'FAC 2012-2018 BUS'!I106</f>
        <v>-</v>
      </c>
      <c r="T19" s="51" t="str">
        <f>'FAC 2012-2018 BUS'!I141</f>
        <v>-</v>
      </c>
      <c r="U19" s="51" t="str">
        <f>'FAC 2012-2018 BUS'!I173</f>
        <v>-</v>
      </c>
      <c r="V19" s="51" t="str">
        <f>'FAC 2012-2018 BUS'!I206</f>
        <v>-</v>
      </c>
      <c r="W19" s="51" t="str">
        <f>'FAC 2012-2018 BUS'!I238</f>
        <v>-</v>
      </c>
      <c r="X19" s="51" t="str">
        <f>'FAC 2012-2018 BUS'!I270</f>
        <v>-</v>
      </c>
      <c r="Y19" s="51" t="e">
        <f>'FAC 2012-2018 BUS'!#REF!</f>
        <v>#REF!</v>
      </c>
      <c r="Z19" s="51">
        <f>'FAC 2012-2018 BUS'!AD106</f>
        <v>0</v>
      </c>
      <c r="AA19" s="51">
        <f>'FAC 2012-2018 BUS'!AD141</f>
        <v>0</v>
      </c>
      <c r="AB19" s="51">
        <f>'FAC 2012-2018 BUS'!AD173</f>
        <v>0</v>
      </c>
      <c r="AC19" s="51">
        <f>'FAC 2012-2018 BUS'!AD206</f>
        <v>0</v>
      </c>
      <c r="AD19" s="51">
        <f>'FAC 2012-2018 BUS'!AD238</f>
        <v>0</v>
      </c>
      <c r="AE19" s="51">
        <f>'FAC 2012-2018 BUS'!AD270</f>
        <v>-6.9931027891516256E-2</v>
      </c>
      <c r="AF19" s="51" t="e">
        <f>'FAC 2012-2018 BUS'!#REF!</f>
        <v>#REF!</v>
      </c>
    </row>
    <row r="20" spans="2:32" hidden="1" x14ac:dyDescent="0.2">
      <c r="B20" s="12" t="s">
        <v>119</v>
      </c>
      <c r="C20" s="51" t="str">
        <f>'FAC 2002-2018 BUS'!I104</f>
        <v>-</v>
      </c>
      <c r="D20" s="51" t="str">
        <f>'FAC 2002-2018 BUS'!I139</f>
        <v>-</v>
      </c>
      <c r="E20" s="51" t="str">
        <f>'FAC 2002-2018 BUS'!I171</f>
        <v>-</v>
      </c>
      <c r="F20" s="51" t="str">
        <f>'FAC 2002-2018 BUS'!I204</f>
        <v>-</v>
      </c>
      <c r="G20" s="51" t="str">
        <f>'FAC 2002-2018 BUS'!I236</f>
        <v>-</v>
      </c>
      <c r="H20" s="51" t="str">
        <f>'FAC 2002-2018 BUS'!I268</f>
        <v>-</v>
      </c>
      <c r="I20" s="51" t="e">
        <f>'FAC 2002-2018 BUS'!#REF!</f>
        <v>#REF!</v>
      </c>
      <c r="J20" s="51">
        <f>'FAC 2002-2018 BUS'!AD104</f>
        <v>0</v>
      </c>
      <c r="K20" s="51">
        <f>'FAC 2002-2018 BUS'!AD139</f>
        <v>0</v>
      </c>
      <c r="L20" s="51">
        <f>'FAC 2002-2018 BUS'!AD171</f>
        <v>0</v>
      </c>
      <c r="M20" s="51">
        <f>'FAC 2002-2018 BUS'!AD204</f>
        <v>0</v>
      </c>
      <c r="N20" s="51">
        <f>'FAC 2002-2018 BUS'!AD236</f>
        <v>0</v>
      </c>
      <c r="O20" s="51">
        <f>'FAC 2002-2018 BUS'!AD268</f>
        <v>0</v>
      </c>
      <c r="P20" s="51" t="e">
        <f>'FAC 2002-2018 BUS'!#REF!</f>
        <v>#REF!</v>
      </c>
      <c r="R20" s="12" t="s">
        <v>119</v>
      </c>
      <c r="S20" s="51" t="str">
        <f>'FAC 2012-2018 BUS'!I107</f>
        <v>-</v>
      </c>
      <c r="T20" s="51" t="str">
        <f>'FAC 2012-2018 BUS'!I142</f>
        <v>-</v>
      </c>
      <c r="U20" s="51" t="str">
        <f>'FAC 2012-2018 BUS'!I174</f>
        <v>-</v>
      </c>
      <c r="V20" s="51" t="str">
        <f>'FAC 2012-2018 BUS'!I207</f>
        <v>-</v>
      </c>
      <c r="W20" s="51" t="str">
        <f>'FAC 2012-2018 BUS'!I239</f>
        <v>-</v>
      </c>
      <c r="X20" s="51" t="str">
        <f>'FAC 2012-2018 BUS'!I271</f>
        <v>-</v>
      </c>
      <c r="Y20" s="51" t="e">
        <f>'FAC 2012-2018 BUS'!#REF!</f>
        <v>#REF!</v>
      </c>
      <c r="Z20" s="51">
        <f>'FAC 2012-2018 BUS'!AD107</f>
        <v>0</v>
      </c>
      <c r="AA20" s="51">
        <f>'FAC 2012-2018 BUS'!AD142</f>
        <v>0</v>
      </c>
      <c r="AB20" s="51">
        <f>'FAC 2012-2018 BUS'!AD174</f>
        <v>0</v>
      </c>
      <c r="AC20" s="51">
        <f>'FAC 2012-2018 BUS'!AD207</f>
        <v>0</v>
      </c>
      <c r="AD20" s="51">
        <f>'FAC 2012-2018 BUS'!AD239</f>
        <v>0</v>
      </c>
      <c r="AE20" s="51">
        <f>'FAC 2012-2018 BUS'!AD271</f>
        <v>0</v>
      </c>
      <c r="AF20" s="51" t="e">
        <f>'FAC 2012-2018 BUS'!#REF!</f>
        <v>#REF!</v>
      </c>
    </row>
    <row r="21" spans="2:32" hidden="1" x14ac:dyDescent="0.2">
      <c r="B21" s="12" t="s">
        <v>119</v>
      </c>
      <c r="C21" s="51" t="str">
        <f>'FAC 2002-2018 BUS'!I105</f>
        <v>-</v>
      </c>
      <c r="D21" s="51" t="str">
        <f>'FAC 2002-2018 BUS'!I140</f>
        <v>-</v>
      </c>
      <c r="E21" s="51" t="str">
        <f>'FAC 2002-2018 BUS'!I172</f>
        <v>-</v>
      </c>
      <c r="F21" s="51" t="str">
        <f>'FAC 2002-2018 BUS'!I205</f>
        <v>-</v>
      </c>
      <c r="G21" s="51" t="str">
        <f>'FAC 2002-2018 BUS'!I237</f>
        <v>-</v>
      </c>
      <c r="H21" s="51" t="str">
        <f>'FAC 2002-2018 BUS'!I269</f>
        <v>-</v>
      </c>
      <c r="I21" s="51" t="e">
        <f>'FAC 2002-2018 BUS'!#REF!</f>
        <v>#REF!</v>
      </c>
      <c r="J21" s="51">
        <f>'FAC 2002-2018 BUS'!AD105</f>
        <v>0</v>
      </c>
      <c r="K21" s="51">
        <f>'FAC 2002-2018 BUS'!AD140</f>
        <v>0</v>
      </c>
      <c r="L21" s="51">
        <f>'FAC 2002-2018 BUS'!AD172</f>
        <v>0</v>
      </c>
      <c r="M21" s="51">
        <f>'FAC 2002-2018 BUS'!AD205</f>
        <v>0</v>
      </c>
      <c r="N21" s="51">
        <f>'FAC 2002-2018 BUS'!AD237</f>
        <v>0</v>
      </c>
      <c r="O21" s="51">
        <f>'FAC 2002-2018 BUS'!AD269</f>
        <v>0</v>
      </c>
      <c r="P21" s="51" t="e">
        <f>'FAC 2002-2018 BUS'!#REF!</f>
        <v>#REF!</v>
      </c>
      <c r="R21" s="12" t="s">
        <v>119</v>
      </c>
      <c r="S21" s="51" t="str">
        <f>'FAC 2012-2018 BUS'!I108</f>
        <v>-</v>
      </c>
      <c r="T21" s="51" t="str">
        <f>'FAC 2012-2018 BUS'!I143</f>
        <v>-</v>
      </c>
      <c r="U21" s="51" t="str">
        <f>'FAC 2012-2018 BUS'!I175</f>
        <v>-</v>
      </c>
      <c r="V21" s="51" t="str">
        <f>'FAC 2012-2018 BUS'!I208</f>
        <v>-</v>
      </c>
      <c r="W21" s="51" t="str">
        <f>'FAC 2012-2018 BUS'!I240</f>
        <v>-</v>
      </c>
      <c r="X21" s="51" t="str">
        <f>'FAC 2012-2018 BUS'!I272</f>
        <v>-</v>
      </c>
      <c r="Y21" s="51" t="e">
        <f>'FAC 2012-2018 BUS'!#REF!</f>
        <v>#REF!</v>
      </c>
      <c r="Z21" s="51">
        <f>'FAC 2012-2018 BUS'!AD108</f>
        <v>0</v>
      </c>
      <c r="AA21" s="51">
        <f>'FAC 2012-2018 BUS'!AD143</f>
        <v>0</v>
      </c>
      <c r="AB21" s="51">
        <f>'FAC 2012-2018 BUS'!AD175</f>
        <v>0</v>
      </c>
      <c r="AC21" s="51">
        <f>'FAC 2012-2018 BUS'!AD208</f>
        <v>0</v>
      </c>
      <c r="AD21" s="51">
        <f>'FAC 2012-2018 BUS'!AD240</f>
        <v>0</v>
      </c>
      <c r="AE21" s="51">
        <f>'FAC 2012-2018 BUS'!AD272</f>
        <v>0</v>
      </c>
      <c r="AF21" s="51" t="e">
        <f>'FAC 2012-2018 BUS'!#REF!</f>
        <v>#REF!</v>
      </c>
    </row>
    <row r="22" spans="2:32" hidden="1" x14ac:dyDescent="0.2">
      <c r="B22" s="12" t="s">
        <v>119</v>
      </c>
      <c r="C22" s="51" t="str">
        <f>'FAC 2002-2018 BUS'!I106</f>
        <v>-</v>
      </c>
      <c r="D22" s="51" t="str">
        <f>'FAC 2002-2018 BUS'!I141</f>
        <v>-</v>
      </c>
      <c r="E22" s="51" t="str">
        <f>'FAC 2002-2018 BUS'!I173</f>
        <v>-</v>
      </c>
      <c r="F22" s="51" t="str">
        <f>'FAC 2002-2018 BUS'!I206</f>
        <v>-</v>
      </c>
      <c r="G22" s="51" t="str">
        <f>'FAC 2002-2018 BUS'!I238</f>
        <v>-</v>
      </c>
      <c r="H22" s="51" t="str">
        <f>'FAC 2002-2018 BUS'!I270</f>
        <v>-</v>
      </c>
      <c r="I22" s="51" t="e">
        <f>'FAC 2002-2018 BUS'!#REF!</f>
        <v>#REF!</v>
      </c>
      <c r="J22" s="51">
        <f>'FAC 2002-2018 BUS'!AD106</f>
        <v>0</v>
      </c>
      <c r="K22" s="51">
        <f>'FAC 2002-2018 BUS'!AD141</f>
        <v>0</v>
      </c>
      <c r="L22" s="51">
        <f>'FAC 2002-2018 BUS'!AD173</f>
        <v>0</v>
      </c>
      <c r="M22" s="51">
        <f>'FAC 2002-2018 BUS'!AD206</f>
        <v>0</v>
      </c>
      <c r="N22" s="51">
        <f>'FAC 2002-2018 BUS'!AD238</f>
        <v>0</v>
      </c>
      <c r="O22" s="51">
        <f>'FAC 2002-2018 BUS'!AD270</f>
        <v>0</v>
      </c>
      <c r="P22" s="51" t="e">
        <f>'FAC 2002-2018 BUS'!#REF!</f>
        <v>#REF!</v>
      </c>
      <c r="R22" s="12" t="s">
        <v>119</v>
      </c>
      <c r="S22" s="51" t="str">
        <f>'FAC 2012-2018 BUS'!I109</f>
        <v>-</v>
      </c>
      <c r="T22" s="51" t="str">
        <f>'FAC 2012-2018 BUS'!I144</f>
        <v>-</v>
      </c>
      <c r="U22" s="51" t="str">
        <f>'FAC 2012-2018 BUS'!I176</f>
        <v>-</v>
      </c>
      <c r="V22" s="51" t="str">
        <f>'FAC 2012-2018 BUS'!I209</f>
        <v>-</v>
      </c>
      <c r="W22" s="51" t="str">
        <f>'FAC 2012-2018 BUS'!I241</f>
        <v>-</v>
      </c>
      <c r="X22" s="51" t="str">
        <f>'FAC 2012-2018 BUS'!I273</f>
        <v>-</v>
      </c>
      <c r="Y22" s="51" t="e">
        <f>'FAC 2012-2018 BUS'!#REF!</f>
        <v>#REF!</v>
      </c>
      <c r="Z22" s="51">
        <f>'FAC 2012-2018 BUS'!AD109</f>
        <v>0</v>
      </c>
      <c r="AA22" s="51">
        <f>'FAC 2012-2018 BUS'!AD144</f>
        <v>0</v>
      </c>
      <c r="AB22" s="51">
        <f>'FAC 2012-2018 BUS'!AD176</f>
        <v>0</v>
      </c>
      <c r="AC22" s="51">
        <f>'FAC 2012-2018 BUS'!AD209</f>
        <v>0</v>
      </c>
      <c r="AD22" s="51">
        <f>'FAC 2012-2018 BUS'!AD241</f>
        <v>0</v>
      </c>
      <c r="AE22" s="51">
        <f>'FAC 2012-2018 BUS'!AD273</f>
        <v>0</v>
      </c>
      <c r="AF22" s="51" t="e">
        <f>'FAC 2012-2018 BUS'!#REF!</f>
        <v>#REF!</v>
      </c>
    </row>
    <row r="23" spans="2:32" x14ac:dyDescent="0.2">
      <c r="B23" s="26" t="s">
        <v>68</v>
      </c>
      <c r="C23" s="51" t="str">
        <f>'FAC 2002-2018 BUS'!I107</f>
        <v>-</v>
      </c>
      <c r="D23" s="51" t="str">
        <f>'FAC 2002-2018 BUS'!I142</f>
        <v>-</v>
      </c>
      <c r="E23" s="51" t="str">
        <f>'FAC 2002-2018 BUS'!I174</f>
        <v>-</v>
      </c>
      <c r="F23" s="51">
        <f>'FAC 2002-2018 BUS'!I207</f>
        <v>7.249005575095353</v>
      </c>
      <c r="G23" s="51">
        <f>'FAC 2002-2018 BUS'!I239</f>
        <v>8.7096767808671025</v>
      </c>
      <c r="H23" s="51" t="str">
        <f>'FAC 2002-2018 BUS'!I271</f>
        <v>-</v>
      </c>
      <c r="I23" s="51" t="str">
        <f>'FAC 2002-2018 BUS'!I294</f>
        <v>-</v>
      </c>
      <c r="J23" s="51">
        <f>'FAC 2002-2018 BUS'!AD107</f>
        <v>7.0998347106994431E-4</v>
      </c>
      <c r="K23" s="51">
        <f>'FAC 2002-2018 BUS'!AD142</f>
        <v>7.8325917264150322E-4</v>
      </c>
      <c r="L23" s="51">
        <f>'FAC 2002-2018 BUS'!AD174</f>
        <v>5.3055694704437636E-4</v>
      </c>
      <c r="M23" s="51">
        <f>'FAC 2002-2018 BUS'!AD207</f>
        <v>7.8677122042325497E-4</v>
      </c>
      <c r="N23" s="51">
        <f>'FAC 2002-2018 BUS'!AD239</f>
        <v>1.018694988598494E-3</v>
      </c>
      <c r="O23" s="51">
        <f>'FAC 2002-2018 BUS'!AD271</f>
        <v>9.7389879836386488E-4</v>
      </c>
      <c r="P23" s="51">
        <f>'FAC 2002-2018 BUS'!AD294</f>
        <v>5.238707601121521E-4</v>
      </c>
      <c r="R23" s="26" t="s">
        <v>68</v>
      </c>
      <c r="S23" s="51">
        <f>'FAC 2012-2018 BUS'!I110</f>
        <v>8.3053254109276189</v>
      </c>
      <c r="T23" s="51">
        <f>'FAC 2012-2018 BUS'!I145</f>
        <v>1.9802338139015805</v>
      </c>
      <c r="U23" s="51">
        <f>'FAC 2012-2018 BUS'!I177</f>
        <v>27.55650336886502</v>
      </c>
      <c r="V23" s="51">
        <f>'FAC 2012-2018 BUS'!I210</f>
        <v>4.7377093745699614</v>
      </c>
      <c r="W23" s="51">
        <f>'FAC 2012-2018 BUS'!I242</f>
        <v>9.3337320944995721</v>
      </c>
      <c r="X23" s="51">
        <f>'FAC 2012-2018 BUS'!I274</f>
        <v>23.190883302908802</v>
      </c>
      <c r="Y23" s="51" t="str">
        <f>'FAC 2012-2018 BUS'!I297</f>
        <v>-</v>
      </c>
      <c r="Z23" s="51">
        <f>'FAC 2012-2018 BUS'!AD110</f>
        <v>4.8842587567863292E-4</v>
      </c>
      <c r="AA23" s="51">
        <f>'FAC 2012-2018 BUS'!AD145</f>
        <v>4.3287201787524013E-4</v>
      </c>
      <c r="AB23" s="51">
        <f>'FAC 2012-2018 BUS'!AD177</f>
        <v>4.1472601864348012E-4</v>
      </c>
      <c r="AC23" s="51">
        <f>'FAC 2012-2018 BUS'!AD210</f>
        <v>4.3068494387728414E-4</v>
      </c>
      <c r="AD23" s="51">
        <f>'FAC 2012-2018 BUS'!AD242</f>
        <v>2.9963813522947331E-4</v>
      </c>
      <c r="AE23" s="51">
        <f>'FAC 2012-2018 BUS'!AD274</f>
        <v>2.8603445009945332E-4</v>
      </c>
      <c r="AF23" s="51">
        <f>'FAC 2012-2018 BUS'!AD297</f>
        <v>6.092733128730826E-4</v>
      </c>
    </row>
    <row r="24" spans="2:32" x14ac:dyDescent="0.2">
      <c r="B24" s="26" t="s">
        <v>69</v>
      </c>
      <c r="C24" s="51" t="str">
        <f>'FAC 2002-2018 BUS'!I108</f>
        <v>-</v>
      </c>
      <c r="D24" s="51" t="str">
        <f>'FAC 2002-2018 BUS'!I143</f>
        <v>-</v>
      </c>
      <c r="E24" s="51" t="str">
        <f>'FAC 2002-2018 BUS'!I175</f>
        <v>-</v>
      </c>
      <c r="F24" s="51" t="str">
        <f>'FAC 2002-2018 BUS'!I208</f>
        <v>-</v>
      </c>
      <c r="G24" s="51" t="str">
        <f>'FAC 2002-2018 BUS'!I240</f>
        <v>-</v>
      </c>
      <c r="H24" s="51" t="str">
        <f>'FAC 2002-2018 BUS'!I272</f>
        <v>-</v>
      </c>
      <c r="I24" s="51" t="str">
        <f>'FAC 2002-2018 BUS'!I295</f>
        <v>-</v>
      </c>
      <c r="J24" s="51">
        <f>'FAC 2002-2018 BUS'!AD108</f>
        <v>-1.2885239545088158E-2</v>
      </c>
      <c r="K24" s="51">
        <f>'FAC 2002-2018 BUS'!AD143</f>
        <v>-2.7413437429589699E-2</v>
      </c>
      <c r="L24" s="51">
        <f>'FAC 2002-2018 BUS'!AD175</f>
        <v>-6.3831055690547834E-3</v>
      </c>
      <c r="M24" s="51">
        <f>'FAC 2002-2018 BUS'!AD208</f>
        <v>-2.1175752998522389E-2</v>
      </c>
      <c r="N24" s="51">
        <f>'FAC 2002-2018 BUS'!AD240</f>
        <v>-5.6899227418398977E-3</v>
      </c>
      <c r="O24" s="51">
        <f>'FAC 2002-2018 BUS'!AD272</f>
        <v>-6.1131389656854159E-3</v>
      </c>
      <c r="P24" s="51">
        <f>'FAC 2002-2018 BUS'!AD295</f>
        <v>-2.1737911004340076E-2</v>
      </c>
      <c r="Q24" s="74"/>
      <c r="R24" s="26" t="s">
        <v>69</v>
      </c>
      <c r="S24" s="51" t="str">
        <f>'FAC 2012-2018 BUS'!I111</f>
        <v>-</v>
      </c>
      <c r="T24" s="51" t="str">
        <f>'FAC 2012-2018 BUS'!I146</f>
        <v>-</v>
      </c>
      <c r="U24" s="51" t="str">
        <f>'FAC 2012-2018 BUS'!I178</f>
        <v>-</v>
      </c>
      <c r="V24" s="51" t="str">
        <f>'FAC 2012-2018 BUS'!I211</f>
        <v>-</v>
      </c>
      <c r="W24" s="51" t="str">
        <f>'FAC 2012-2018 BUS'!I243</f>
        <v>-</v>
      </c>
      <c r="X24" s="51" t="str">
        <f>'FAC 2012-2018 BUS'!I275</f>
        <v>-</v>
      </c>
      <c r="Y24" s="51" t="str">
        <f>'FAC 2012-2018 BUS'!I298</f>
        <v>-</v>
      </c>
      <c r="Z24" s="51">
        <f>'FAC 2012-2018 BUS'!AD111</f>
        <v>-1.0628891827795316E-2</v>
      </c>
      <c r="AA24" s="51">
        <f>'FAC 2012-2018 BUS'!AD146</f>
        <v>-2.1556494265176949E-2</v>
      </c>
      <c r="AB24" s="51">
        <f>'FAC 2012-2018 BUS'!AD178</f>
        <v>-5.2085510988439639E-3</v>
      </c>
      <c r="AC24" s="51">
        <f>'FAC 2012-2018 BUS'!AD211</f>
        <v>-1.2854949673149946E-2</v>
      </c>
      <c r="AD24" s="51">
        <f>'FAC 2012-2018 BUS'!AD243</f>
        <v>-1.7657712559528138E-3</v>
      </c>
      <c r="AE24" s="51">
        <f>'FAC 2012-2018 BUS'!AD275</f>
        <v>-1.8663767162456434E-3</v>
      </c>
      <c r="AF24" s="51">
        <f>'FAC 2012-2018 BUS'!AD298</f>
        <v>-2.5281672620398064E-2</v>
      </c>
    </row>
    <row r="25" spans="2:32" s="74" customFormat="1" hidden="1" x14ac:dyDescent="0.2">
      <c r="B25" s="9" t="s">
        <v>69</v>
      </c>
      <c r="C25" s="52" t="str">
        <f>'FAC 2002-2018 BUS'!I109</f>
        <v>-</v>
      </c>
      <c r="D25" s="52" t="str">
        <f>'FAC 2002-2018 BUS'!I144</f>
        <v>-</v>
      </c>
      <c r="E25" s="52" t="str">
        <f>'FAC 2002-2018 BUS'!I176</f>
        <v>-</v>
      </c>
      <c r="F25" s="52" t="str">
        <f>'FAC 2002-2018 BUS'!I209</f>
        <v>-</v>
      </c>
      <c r="G25" s="52" t="str">
        <f>'FAC 2002-2018 BUS'!I241</f>
        <v>-</v>
      </c>
      <c r="H25" s="52" t="str">
        <f>'FAC 2002-2018 BUS'!I273</f>
        <v>-</v>
      </c>
      <c r="I25" s="52" t="str">
        <f>'FAC 2002-2018 BUS'!I296</f>
        <v>-</v>
      </c>
      <c r="J25" s="52">
        <f>'FAC 2002-2018 BUS'!AD109</f>
        <v>0</v>
      </c>
      <c r="K25" s="52">
        <f>'FAC 2002-2018 BUS'!AD144</f>
        <v>0</v>
      </c>
      <c r="L25" s="52">
        <f>'FAC 2002-2018 BUS'!AD176</f>
        <v>0</v>
      </c>
      <c r="M25" s="52">
        <f>'FAC 2002-2018 BUS'!AD209</f>
        <v>0</v>
      </c>
      <c r="N25" s="52">
        <f>'FAC 2002-2018 BUS'!AD241</f>
        <v>0</v>
      </c>
      <c r="O25" s="52">
        <f>'FAC 2002-2018 BUS'!AD273</f>
        <v>0</v>
      </c>
      <c r="P25" s="52">
        <f>'FAC 2002-2018 BUS'!AD296</f>
        <v>0</v>
      </c>
      <c r="R25" s="9" t="s">
        <v>69</v>
      </c>
      <c r="S25" s="52" t="str">
        <f>'FAC 2012-2018 BUS'!I112</f>
        <v>-</v>
      </c>
      <c r="T25" s="52" t="str">
        <f>'FAC 2012-2018 BUS'!I147</f>
        <v>-</v>
      </c>
      <c r="U25" s="52" t="str">
        <f>'FAC 2012-2018 BUS'!I179</f>
        <v>-</v>
      </c>
      <c r="V25" s="52" t="str">
        <f>'FAC 2012-2018 BUS'!I212</f>
        <v>-</v>
      </c>
      <c r="W25" s="52" t="str">
        <f>'FAC 2012-2018 BUS'!I244</f>
        <v>-</v>
      </c>
      <c r="X25" s="52" t="str">
        <f>'FAC 2012-2018 BUS'!I276</f>
        <v>-</v>
      </c>
      <c r="Y25" s="52" t="str">
        <f>'FAC 2012-2018 BUS'!I299</f>
        <v>-</v>
      </c>
      <c r="Z25" s="52">
        <f>'FAC 2012-2018 BUS'!AD112</f>
        <v>0</v>
      </c>
      <c r="AA25" s="52">
        <f>'FAC 2012-2018 BUS'!AD147</f>
        <v>0</v>
      </c>
      <c r="AB25" s="52">
        <f>'FAC 2012-2018 BUS'!AD179</f>
        <v>0</v>
      </c>
      <c r="AC25" s="52">
        <f>'FAC 2012-2018 BUS'!AD212</f>
        <v>0</v>
      </c>
      <c r="AD25" s="52">
        <f>'FAC 2012-2018 BUS'!AD244</f>
        <v>0</v>
      </c>
      <c r="AE25" s="52">
        <f>'FAC 2012-2018 BUS'!AD276</f>
        <v>0</v>
      </c>
      <c r="AF25" s="52">
        <f>'FAC 2012-2018 BUS'!AD299</f>
        <v>0</v>
      </c>
    </row>
    <row r="26" spans="2:32" s="74" customFormat="1" x14ac:dyDescent="0.2">
      <c r="B26" s="76" t="s">
        <v>56</v>
      </c>
      <c r="C26" s="53"/>
      <c r="D26" s="53"/>
      <c r="E26" s="53"/>
      <c r="F26" s="53"/>
      <c r="G26" s="53"/>
      <c r="H26" s="53"/>
      <c r="I26" s="53"/>
      <c r="J26" s="53">
        <f>'FAC 2002-2018 BUS'!AD110</f>
        <v>0.12040467417258179</v>
      </c>
      <c r="K26" s="53">
        <f>'FAC 2002-2018 BUS'!AD145</f>
        <v>0.21697458280334703</v>
      </c>
      <c r="L26" s="53">
        <f>'FAC 2002-2018 BUS'!AD177</f>
        <v>9.1506308188047406E-2</v>
      </c>
      <c r="M26" s="53">
        <f>'FAC 2002-2018 BUS'!AD210</f>
        <v>0.35054356195191694</v>
      </c>
      <c r="N26" s="53">
        <f>'FAC 2002-2018 BUS'!AD242</f>
        <v>1.6679738841983827</v>
      </c>
      <c r="O26" s="53">
        <f>'FAC 2002-2018 BUS'!AD274</f>
        <v>1.6086487124804454</v>
      </c>
      <c r="P26" s="53">
        <f>'FAC 2002-2018 BUS'!AD297</f>
        <v>0</v>
      </c>
      <c r="R26" s="76" t="s">
        <v>56</v>
      </c>
      <c r="S26" s="53"/>
      <c r="T26" s="53"/>
      <c r="U26" s="53"/>
      <c r="V26" s="53"/>
      <c r="W26" s="67"/>
      <c r="X26" s="67"/>
      <c r="Y26" s="67"/>
      <c r="Z26" s="53">
        <f>'FAC 2012-2018 BUS'!AD113</f>
        <v>0</v>
      </c>
      <c r="AA26" s="53">
        <f>'FAC 2012-2018 BUS'!AD148</f>
        <v>0</v>
      </c>
      <c r="AB26" s="53">
        <f>'FAC 2012-2018 BUS'!AD180</f>
        <v>0</v>
      </c>
      <c r="AC26" s="53">
        <f>'FAC 2012-2018 BUS'!AD213</f>
        <v>0</v>
      </c>
      <c r="AD26" s="53">
        <f>'FAC 2012-2018 BUS'!AD245</f>
        <v>4.2799429424705909E-2</v>
      </c>
      <c r="AE26" s="53">
        <f>'FAC 2012-2018 BUS'!AD277</f>
        <v>7.050382446414886E-3</v>
      </c>
      <c r="AF26" s="53">
        <f>'FAC 2012-2018 BUS'!AD300</f>
        <v>0</v>
      </c>
    </row>
    <row r="27" spans="2:32" s="74" customFormat="1" x14ac:dyDescent="0.2">
      <c r="B27" s="76" t="s">
        <v>70</v>
      </c>
      <c r="C27" s="67"/>
      <c r="D27" s="67"/>
      <c r="E27" s="67"/>
      <c r="F27" s="67"/>
      <c r="G27" s="67"/>
      <c r="H27" s="67"/>
      <c r="I27" s="67"/>
      <c r="J27" s="53">
        <f>'FAC 2002-2018 BUS'!AD111</f>
        <v>0.14776892322919322</v>
      </c>
      <c r="K27" s="53">
        <f>'FAC 2002-2018 BUS'!AD146</f>
        <v>0.34766600780587065</v>
      </c>
      <c r="L27" s="53">
        <f>'FAC 2002-2018 BUS'!AD178</f>
        <v>7.6379061453772934E-2</v>
      </c>
      <c r="M27" s="53">
        <f>'FAC 2002-2018 BUS'!AD211</f>
        <v>0.52599059016835459</v>
      </c>
      <c r="N27" s="53">
        <f>'FAC 2002-2018 BUS'!AD243</f>
        <v>2.3847278837847874</v>
      </c>
      <c r="O27" s="53">
        <f>'FAC 2002-2018 BUS'!AD275</f>
        <v>1.7431631391963847</v>
      </c>
      <c r="P27" s="53">
        <f>'FAC 2002-2018 BUS'!AD298</f>
        <v>-0.15731848779635693</v>
      </c>
      <c r="R27" s="76" t="s">
        <v>70</v>
      </c>
      <c r="S27" s="67"/>
      <c r="T27" s="67"/>
      <c r="U27" s="67"/>
      <c r="V27" s="67"/>
      <c r="W27" s="67"/>
      <c r="X27" s="67"/>
      <c r="Y27" s="67"/>
      <c r="Z27" s="53">
        <f>'FAC 2012-2018 BUS'!AD114</f>
        <v>-0.13411134436209771</v>
      </c>
      <c r="AA27" s="53">
        <f>'FAC 2012-2018 BUS'!AD149</f>
        <v>-0.10404432108611938</v>
      </c>
      <c r="AB27" s="53">
        <f>'FAC 2012-2018 BUS'!AD181</f>
        <v>-0.12617111220735122</v>
      </c>
      <c r="AC27" s="53">
        <f>'FAC 2012-2018 BUS'!AD214</f>
        <v>-9.7763371581549019E-2</v>
      </c>
      <c r="AD27" s="53">
        <f>'FAC 2012-2018 BUS'!AD246</f>
        <v>-3.0790931682244782E-2</v>
      </c>
      <c r="AE27" s="53">
        <f>'FAC 2012-2018 BUS'!AD278</f>
        <v>-8.9193207311885403E-2</v>
      </c>
      <c r="AF27" s="53">
        <f>'FAC 2012-2018 BUS'!AD301</f>
        <v>-0.17013669148810295</v>
      </c>
    </row>
    <row r="28" spans="2:32" s="74" customFormat="1" ht="17" thickBot="1" x14ac:dyDescent="0.25">
      <c r="B28" s="77" t="s">
        <v>53</v>
      </c>
      <c r="C28" s="68"/>
      <c r="D28" s="68"/>
      <c r="E28" s="68"/>
      <c r="F28" s="68"/>
      <c r="G28" s="68"/>
      <c r="H28" s="68"/>
      <c r="I28" s="68"/>
      <c r="J28" s="78">
        <f>'FAC 2002-2018 BUS'!AD112</f>
        <v>-4.4881110483863118E-4</v>
      </c>
      <c r="K28" s="78">
        <f>'FAC 2002-2018 BUS'!AD147</f>
        <v>0.18880533008957956</v>
      </c>
      <c r="L28" s="78">
        <f>'FAC 2002-2018 BUS'!AD179</f>
        <v>2.0849452092087217E-2</v>
      </c>
      <c r="M28" s="78">
        <f>'FAC 2002-2018 BUS'!AD212</f>
        <v>0.40093096907359027</v>
      </c>
      <c r="N28" s="78">
        <f>'FAC 2002-2018 BUS'!AD244</f>
        <v>1.9605430680810096</v>
      </c>
      <c r="O28" s="78">
        <f>'FAC 2002-2018 BUS'!AD276</f>
        <v>1.7169798067415498</v>
      </c>
      <c r="P28" s="78">
        <f>'FAC 2002-2018 BUS'!AD299</f>
        <v>-0.22081445979118186</v>
      </c>
      <c r="R28" s="77" t="s">
        <v>53</v>
      </c>
      <c r="S28" s="68"/>
      <c r="T28" s="68"/>
      <c r="U28" s="68"/>
      <c r="V28" s="68"/>
      <c r="W28" s="68"/>
      <c r="X28" s="68"/>
      <c r="Y28" s="68"/>
      <c r="Z28" s="78">
        <f>'FAC 2012-2018 BUS'!AD115</f>
        <v>-0.17548126086947469</v>
      </c>
      <c r="AA28" s="78">
        <f>'FAC 2012-2018 BUS'!AD150</f>
        <v>-6.5185628533146467E-2</v>
      </c>
      <c r="AB28" s="78">
        <f>'FAC 2012-2018 BUS'!AD182</f>
        <v>-0.1669969299542905</v>
      </c>
      <c r="AC28" s="78">
        <f>'FAC 2012-2018 BUS'!AD215</f>
        <v>-0.14955104055781065</v>
      </c>
      <c r="AD28" s="78">
        <f>'FAC 2012-2018 BUS'!AD247</f>
        <v>-8.1245547819620012E-2</v>
      </c>
      <c r="AE28" s="78">
        <f>'FAC 2012-2018 BUS'!AD279</f>
        <v>-0.17049033593440355</v>
      </c>
      <c r="AF28" s="78">
        <f>'FAC 2012-2018 BUS'!AD302</f>
        <v>-9.3789935280610415E-2</v>
      </c>
    </row>
    <row r="29" spans="2:32" s="74" customFormat="1" ht="18" thickTop="1" thickBot="1" x14ac:dyDescent="0.25">
      <c r="B29" s="45" t="s">
        <v>71</v>
      </c>
      <c r="C29" s="69"/>
      <c r="D29" s="69"/>
      <c r="E29" s="69"/>
      <c r="F29" s="69"/>
      <c r="G29" s="69"/>
      <c r="H29" s="69"/>
      <c r="I29" s="69"/>
      <c r="J29" s="79">
        <f>'FAC 2002-2018 BUS'!AD113</f>
        <v>-0.14821773433403185</v>
      </c>
      <c r="K29" s="79">
        <f>'FAC 2002-2018 BUS'!AD148</f>
        <v>-0.15886067771629109</v>
      </c>
      <c r="L29" s="79">
        <f>'FAC 2002-2018 BUS'!AD180</f>
        <v>-5.5529609361685717E-2</v>
      </c>
      <c r="M29" s="79">
        <f>'FAC 2002-2018 BUS'!AD213</f>
        <v>-0.12505962109476432</v>
      </c>
      <c r="N29" s="79">
        <f>'FAC 2002-2018 BUS'!AD245</f>
        <v>-0.42418481570377775</v>
      </c>
      <c r="O29" s="79">
        <f>'FAC 2002-2018 BUS'!AD277</f>
        <v>-2.618333245483484E-2</v>
      </c>
      <c r="P29" s="79">
        <f>'FAC 2002-2018 BUS'!AD300</f>
        <v>-6.3495971994824929E-2</v>
      </c>
      <c r="R29" s="45" t="s">
        <v>71</v>
      </c>
      <c r="S29" s="69"/>
      <c r="T29" s="69"/>
      <c r="U29" s="69"/>
      <c r="V29" s="69"/>
      <c r="W29" s="69"/>
      <c r="X29" s="69"/>
      <c r="Y29" s="69"/>
      <c r="Z29" s="79">
        <f>'FAC 2012-2018 BUS'!AD116</f>
        <v>-4.136991650737698E-2</v>
      </c>
      <c r="AA29" s="79">
        <f>'FAC 2012-2018 BUS'!AD151</f>
        <v>3.8858692552972918E-2</v>
      </c>
      <c r="AB29" s="79">
        <f>'FAC 2012-2018 BUS'!AD183</f>
        <v>-4.0825817746939275E-2</v>
      </c>
      <c r="AC29" s="79">
        <f>'FAC 2012-2018 BUS'!AD216</f>
        <v>-5.1787668976261636E-2</v>
      </c>
      <c r="AD29" s="79">
        <f>'FAC 2012-2018 BUS'!AD248</f>
        <v>-5.045461613737523E-2</v>
      </c>
      <c r="AE29" s="79">
        <f>'FAC 2012-2018 BUS'!AD280</f>
        <v>-8.1297128622518144E-2</v>
      </c>
      <c r="AF29" s="79">
        <f>'FAC 2012-2018 BUS'!AD303</f>
        <v>7.6346756207492539E-2</v>
      </c>
    </row>
    <row r="30" spans="2:32" ht="17" thickTop="1" x14ac:dyDescent="0.2"/>
  </sheetData>
  <mergeCells count="4">
    <mergeCell ref="C3:I3"/>
    <mergeCell ref="J3:P3"/>
    <mergeCell ref="S3:Y3"/>
    <mergeCell ref="Z3:AF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showGridLines="0" tabSelected="1" workbookViewId="0">
      <selection activeCell="F21" sqref="F21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customWidth="1"/>
    <col min="16" max="16" width="7.33203125" bestFit="1" customWidth="1"/>
    <col min="17" max="17" width="8.33203125" bestFit="1" customWidth="1"/>
    <col min="18" max="18" width="8" bestFit="1" customWidth="1"/>
    <col min="19" max="19" width="8" customWidth="1"/>
    <col min="20" max="20" width="7.33203125" bestFit="1" customWidth="1"/>
    <col min="21" max="21" width="21.6640625" style="74" bestFit="1" customWidth="1"/>
    <col min="22" max="16384" width="8.83203125" style="74"/>
  </cols>
  <sheetData>
    <row r="1" spans="1:21" customFormat="1" x14ac:dyDescent="0.2"/>
    <row r="2" spans="1:21" customFormat="1" x14ac:dyDescent="0.2">
      <c r="B2" s="54" t="s">
        <v>65</v>
      </c>
      <c r="L2" s="54" t="s">
        <v>66</v>
      </c>
    </row>
    <row r="3" spans="1:21" customFormat="1" ht="17" thickBot="1" x14ac:dyDescent="0.25"/>
    <row r="4" spans="1:21" customFormat="1" ht="17" thickTop="1" x14ac:dyDescent="0.2">
      <c r="B4" s="49"/>
      <c r="C4" s="81" t="s">
        <v>64</v>
      </c>
      <c r="D4" s="81"/>
      <c r="E4" s="81"/>
      <c r="F4" s="81"/>
      <c r="G4" s="81" t="s">
        <v>58</v>
      </c>
      <c r="H4" s="81"/>
      <c r="I4" s="81"/>
      <c r="J4" s="81"/>
      <c r="L4" s="49"/>
      <c r="M4" s="81" t="s">
        <v>64</v>
      </c>
      <c r="N4" s="81"/>
      <c r="O4" s="81"/>
      <c r="P4" s="81"/>
      <c r="Q4" s="81" t="s">
        <v>58</v>
      </c>
      <c r="R4" s="81"/>
      <c r="S4" s="81"/>
      <c r="T4" s="81"/>
    </row>
    <row r="5" spans="1:21" customFormat="1" x14ac:dyDescent="0.2">
      <c r="B5" s="9" t="s">
        <v>20</v>
      </c>
      <c r="C5" s="27" t="s">
        <v>59</v>
      </c>
      <c r="D5" s="27" t="s">
        <v>60</v>
      </c>
      <c r="E5" s="27" t="s">
        <v>61</v>
      </c>
      <c r="F5" s="27" t="s">
        <v>30</v>
      </c>
      <c r="G5" s="27" t="s">
        <v>59</v>
      </c>
      <c r="H5" s="27" t="s">
        <v>60</v>
      </c>
      <c r="I5" s="27" t="s">
        <v>61</v>
      </c>
      <c r="J5" s="27" t="s">
        <v>30</v>
      </c>
      <c r="L5" s="9" t="s">
        <v>20</v>
      </c>
      <c r="M5" s="27" t="s">
        <v>59</v>
      </c>
      <c r="N5" s="27" t="s">
        <v>60</v>
      </c>
      <c r="O5" s="27" t="s">
        <v>61</v>
      </c>
      <c r="P5" s="27" t="s">
        <v>30</v>
      </c>
      <c r="Q5" s="27" t="s">
        <v>59</v>
      </c>
      <c r="R5" s="27" t="s">
        <v>60</v>
      </c>
      <c r="S5" s="27" t="s">
        <v>61</v>
      </c>
      <c r="T5" s="27" t="s">
        <v>30</v>
      </c>
    </row>
    <row r="6" spans="1:21" customFormat="1" x14ac:dyDescent="0.2">
      <c r="B6" s="26" t="s">
        <v>36</v>
      </c>
      <c r="C6" s="51">
        <f>'FAC 2002-2018 RAIL'!I13</f>
        <v>0.38541373407580837</v>
      </c>
      <c r="D6" s="51">
        <f>'FAC 2002-2018 RAIL'!I40</f>
        <v>0.31632749081972822</v>
      </c>
      <c r="E6" s="51">
        <f>'FAC 2002-2018 RAIL'!I56</f>
        <v>0</v>
      </c>
      <c r="F6" s="51">
        <f>'FAC 2002-2018 RAIL'!I101</f>
        <v>0.18137465287922283</v>
      </c>
      <c r="G6" s="51">
        <f>'FAC 2002-2018 RAIL'!AD13</f>
        <v>0.42135193050009845</v>
      </c>
      <c r="H6" s="51">
        <f>'FAC 2002-2018 RAIL'!AD40</f>
        <v>0.93345490147288801</v>
      </c>
      <c r="I6" s="51"/>
      <c r="J6" s="51">
        <f>'FAC 2002-2018 RAIL'!AD101</f>
        <v>0.13233175942344247</v>
      </c>
      <c r="L6" s="26" t="s">
        <v>36</v>
      </c>
      <c r="M6" s="51">
        <f>'FAC 2012-2018 RAIL'!I13</f>
        <v>0.14006413725639866</v>
      </c>
      <c r="N6" s="51">
        <f>'FAC 2012-2018 RAIL'!I40</f>
        <v>8.2208536725669079E-2</v>
      </c>
      <c r="O6" s="51">
        <f>'FAC 2012-2018 RAIL'!I56</f>
        <v>0</v>
      </c>
      <c r="P6" s="51">
        <f>'FAC 2012-2018 RAIL'!I101</f>
        <v>3.3807372825378934E-2</v>
      </c>
      <c r="Q6" s="51">
        <f>'FAC 2012-2018 RAIL'!AD13</f>
        <v>0.10512043764698095</v>
      </c>
      <c r="R6" s="51">
        <f>'FAC 2012-2018 RAIL'!AD40</f>
        <v>0.18341580169273336</v>
      </c>
      <c r="S6" s="51"/>
      <c r="T6" s="51">
        <f>'FAC 2012-2018 RAIL'!AD101</f>
        <v>2.3427518736871506E-2</v>
      </c>
    </row>
    <row r="7" spans="1:21" customFormat="1" x14ac:dyDescent="0.2">
      <c r="B7" s="26" t="s">
        <v>55</v>
      </c>
      <c r="C7" s="51">
        <f>'FAC 2002-2018 RAIL'!I14</f>
        <v>0.36770932650067856</v>
      </c>
      <c r="D7" s="51">
        <f>'FAC 2002-2018 RAIL'!I41</f>
        <v>7.3155663604620003E-2</v>
      </c>
      <c r="E7" s="51">
        <f>'FAC 2002-2018 RAIL'!I57</f>
        <v>0</v>
      </c>
      <c r="F7" s="51">
        <f>'FAC 2002-2018 RAIL'!I102</f>
        <v>0.11047617118090347</v>
      </c>
      <c r="G7" s="51">
        <f>'FAC 2002-2018 RAIL'!AD14</f>
        <v>-0.10353389687912955</v>
      </c>
      <c r="H7" s="51">
        <f>'FAC 2002-2018 RAIL'!AD41</f>
        <v>-4.444993596727053E-2</v>
      </c>
      <c r="I7" s="51"/>
      <c r="J7" s="51">
        <f>'FAC 2002-2018 RAIL'!AD102</f>
        <v>-5.0639915737759209E-2</v>
      </c>
      <c r="L7" s="26" t="s">
        <v>55</v>
      </c>
      <c r="M7" s="51">
        <f>'FAC 2012-2018 RAIL'!I14</f>
        <v>0.11408327468523938</v>
      </c>
      <c r="N7" s="51">
        <f>'FAC 2012-2018 RAIL'!I41</f>
        <v>-5.1324847307856469E-3</v>
      </c>
      <c r="O7" s="51">
        <f>'FAC 2012-2018 RAIL'!I57</f>
        <v>0</v>
      </c>
      <c r="P7" s="51">
        <f>'FAC 2012-2018 RAIL'!I102</f>
        <v>0.15271427994669717</v>
      </c>
      <c r="Q7" s="51">
        <f>'FAC 2012-2018 RAIL'!AD14</f>
        <v>-3.3634471491176779E-2</v>
      </c>
      <c r="R7" s="51">
        <f>'FAC 2012-2018 RAIL'!AD41</f>
        <v>-7.5092960348632281E-3</v>
      </c>
      <c r="S7" s="51"/>
      <c r="T7" s="51">
        <f>'FAC 2012-2018 RAIL'!AD102</f>
        <v>-3.9810964939003858E-2</v>
      </c>
      <c r="U7" s="55"/>
    </row>
    <row r="8" spans="1:21" customFormat="1" x14ac:dyDescent="0.2">
      <c r="B8" s="26" t="s">
        <v>51</v>
      </c>
      <c r="C8" s="51">
        <f>'FAC 2002-2018 RAIL'!I15</f>
        <v>0.21337346996298678</v>
      </c>
      <c r="D8" s="51">
        <f>'FAC 2002-2018 RAIL'!I42</f>
        <v>3.0949089227063853E-2</v>
      </c>
      <c r="E8" s="51">
        <f>'FAC 2002-2018 RAIL'!I58</f>
        <v>0</v>
      </c>
      <c r="F8" s="51">
        <f>'FAC 2002-2018 RAIL'!I103</f>
        <v>0.15994463230777156</v>
      </c>
      <c r="G8" s="51">
        <f>'FAC 2002-2018 RAIL'!AD15</f>
        <v>7.2526438140430666E-2</v>
      </c>
      <c r="H8" s="51">
        <f>'FAC 2002-2018 RAIL'!AD42</f>
        <v>6.6961042540228277E-2</v>
      </c>
      <c r="I8" s="51"/>
      <c r="J8" s="51">
        <f>'FAC 2002-2018 RAIL'!AD103</f>
        <v>5.0724503080743111E-2</v>
      </c>
      <c r="L8" s="26" t="s">
        <v>51</v>
      </c>
      <c r="M8" s="51">
        <f>'FAC 2012-2018 RAIL'!I15</f>
        <v>7.4209093944898497E-2</v>
      </c>
      <c r="N8" s="51">
        <f>'FAC 2012-2018 RAIL'!I42</f>
        <v>3.302468913519041E-2</v>
      </c>
      <c r="O8" s="51">
        <f>'FAC 2012-2018 RAIL'!I58</f>
        <v>0</v>
      </c>
      <c r="P8" s="51">
        <f>'FAC 2012-2018 RAIL'!I103</f>
        <v>6.8027813555046501E-2</v>
      </c>
      <c r="Q8" s="51">
        <f>'FAC 2012-2018 RAIL'!AD15</f>
        <v>1.7839506147017563E-2</v>
      </c>
      <c r="R8" s="51">
        <f>'FAC 2012-2018 RAIL'!AD42</f>
        <v>1.8360965183951295E-2</v>
      </c>
      <c r="S8" s="51"/>
      <c r="T8" s="51">
        <f>'FAC 2012-2018 RAIL'!AD103</f>
        <v>1.8106941059118302E-2</v>
      </c>
      <c r="U8" s="55"/>
    </row>
    <row r="9" spans="1:21" customFormat="1" x14ac:dyDescent="0.2">
      <c r="B9" s="26" t="s">
        <v>98</v>
      </c>
      <c r="C9" s="51">
        <f>'FAC 2002-2018 RAIL'!I16</f>
        <v>0.13542923080021674</v>
      </c>
      <c r="D9" s="51">
        <f>'FAC 2002-2018 RAIL'!I43</f>
        <v>2.8240837294944088E-2</v>
      </c>
      <c r="E9" s="51">
        <f>'FAC 2002-2018 RAIL'!I59</f>
        <v>0</v>
      </c>
      <c r="F9" s="51">
        <f>'FAC 2002-2018 RAIL'!I104</f>
        <v>-4.75040529289813E-2</v>
      </c>
      <c r="G9" s="51">
        <f>'FAC 2002-2018 RAIL'!AD16</f>
        <v>2.7145611466847784E-3</v>
      </c>
      <c r="H9" s="51">
        <f>'FAC 2002-2018 RAIL'!AD43</f>
        <v>-9.0434626519059799E-4</v>
      </c>
      <c r="I9" s="51"/>
      <c r="J9" s="51">
        <f>'FAC 2002-2018 RAIL'!AD104</f>
        <v>-6.3039296983069147E-4</v>
      </c>
      <c r="L9" s="26" t="s">
        <v>98</v>
      </c>
      <c r="M9" s="51">
        <f>'FAC 2012-2018 RAIL'!I16</f>
        <v>-8.1473703988121926E-4</v>
      </c>
      <c r="N9" s="51">
        <f>'FAC 2012-2018 RAIL'!I43</f>
        <v>4.8383228548142698E-2</v>
      </c>
      <c r="O9" s="51">
        <f>'FAC 2012-2018 RAIL'!I59</f>
        <v>0</v>
      </c>
      <c r="P9" s="51">
        <f>'FAC 2012-2018 RAIL'!I104</f>
        <v>-4.6506920664753926E-3</v>
      </c>
      <c r="Q9" s="51">
        <f>'FAC 2012-2018 RAIL'!AD16</f>
        <v>-7.4774508290703506E-6</v>
      </c>
      <c r="R9" s="51">
        <f>'FAC 2012-2018 RAIL'!AD43</f>
        <v>-1.3844016589548334E-4</v>
      </c>
      <c r="S9" s="51"/>
      <c r="T9" s="51">
        <f>'FAC 2012-2018 RAIL'!AD104</f>
        <v>-5.190312720767821E-5</v>
      </c>
      <c r="U9" s="55"/>
    </row>
    <row r="10" spans="1:21" customFormat="1" x14ac:dyDescent="0.2">
      <c r="B10" s="26" t="s">
        <v>52</v>
      </c>
      <c r="C10" s="51">
        <f>'FAC 2002-2018 RAIL'!I17</f>
        <v>0.50089054497425045</v>
      </c>
      <c r="D10" s="51">
        <f>'FAC 2002-2018 RAIL'!I44</f>
        <v>0.46628289151331481</v>
      </c>
      <c r="E10" s="51">
        <f>'FAC 2002-2018 RAIL'!I60</f>
        <v>0</v>
      </c>
      <c r="F10" s="51">
        <f>'FAC 2002-2018 RAIL'!I105</f>
        <v>0.4792299898682828</v>
      </c>
      <c r="G10" s="51">
        <f>'FAC 2002-2018 RAIL'!AD17</f>
        <v>5.46499354713827E-2</v>
      </c>
      <c r="H10" s="51">
        <f>'FAC 2002-2018 RAIL'!AD44</f>
        <v>2.7686352578401543E-2</v>
      </c>
      <c r="I10" s="51"/>
      <c r="J10" s="51">
        <f>'FAC 2002-2018 RAIL'!AD105</f>
        <v>4.4686878987974112E-2</v>
      </c>
      <c r="L10" s="26" t="s">
        <v>52</v>
      </c>
      <c r="M10" s="51">
        <f>'FAC 2012-2018 RAIL'!I17</f>
        <v>-0.28284848271592922</v>
      </c>
      <c r="N10" s="51">
        <f>'FAC 2012-2018 RAIL'!I44</f>
        <v>-0.28578528255612468</v>
      </c>
      <c r="O10" s="51">
        <f>'FAC 2012-2018 RAIL'!I60</f>
        <v>0</v>
      </c>
      <c r="P10" s="51">
        <f>'FAC 2012-2018 RAIL'!I105</f>
        <v>-0.28941668897379358</v>
      </c>
      <c r="Q10" s="51">
        <f>'FAC 2012-2018 RAIL'!AD17</f>
        <v>-4.8736953148769538E-2</v>
      </c>
      <c r="R10" s="51">
        <f>'FAC 2012-2018 RAIL'!AD44</f>
        <v>-4.8129251277335611E-2</v>
      </c>
      <c r="S10" s="51"/>
      <c r="T10" s="51">
        <f>'FAC 2012-2018 RAIL'!AD105</f>
        <v>-5.0973199191571103E-2</v>
      </c>
      <c r="U10" s="55"/>
    </row>
    <row r="11" spans="1:21" customFormat="1" x14ac:dyDescent="0.2">
      <c r="B11" s="26" t="s">
        <v>49</v>
      </c>
      <c r="C11" s="51">
        <f>'FAC 2002-2018 RAIL'!I18</f>
        <v>-0.10640627166391547</v>
      </c>
      <c r="D11" s="51">
        <f>'FAC 2002-2018 RAIL'!I45</f>
        <v>-0.11927491324544848</v>
      </c>
      <c r="E11" s="51">
        <f>'FAC 2002-2018 RAIL'!I61</f>
        <v>0</v>
      </c>
      <c r="F11" s="51">
        <f>'FAC 2002-2018 RAIL'!I106</f>
        <v>-0.13283925250491235</v>
      </c>
      <c r="G11" s="51">
        <f>'FAC 2002-2018 RAIL'!AD18</f>
        <v>2.5570707797056395E-2</v>
      </c>
      <c r="H11" s="51">
        <f>'FAC 2002-2018 RAIL'!AD45</f>
        <v>2.6632083372228967E-2</v>
      </c>
      <c r="I11" s="51"/>
      <c r="J11" s="51">
        <f>'FAC 2002-2018 RAIL'!AD106</f>
        <v>3.4058130492517526E-2</v>
      </c>
      <c r="L11" s="26" t="s">
        <v>49</v>
      </c>
      <c r="M11" s="51">
        <f>'FAC 2012-2018 RAIL'!I18</f>
        <v>0.10341376768534993</v>
      </c>
      <c r="N11" s="51">
        <f>'FAC 2012-2018 RAIL'!I45</f>
        <v>9.3129053179390242E-2</v>
      </c>
      <c r="O11" s="51">
        <f>'FAC 2012-2018 RAIL'!I61</f>
        <v>0</v>
      </c>
      <c r="P11" s="51">
        <f>'FAC 2012-2018 RAIL'!I106</f>
        <v>8.3566354398319831E-2</v>
      </c>
      <c r="Q11" s="51">
        <f>'FAC 2012-2018 RAIL'!AD18</f>
        <v>-2.7070363945385822E-2</v>
      </c>
      <c r="R11" s="51">
        <f>'FAC 2012-2018 RAIL'!AD45</f>
        <v>-2.3764510529207316E-2</v>
      </c>
      <c r="S11" s="51"/>
      <c r="T11" s="51">
        <f>'FAC 2012-2018 RAIL'!AD106</f>
        <v>-2.0469085178367704E-2</v>
      </c>
      <c r="U11" s="55"/>
    </row>
    <row r="12" spans="1:21" customFormat="1" ht="17" customHeight="1" x14ac:dyDescent="0.2">
      <c r="B12" s="26" t="s">
        <v>67</v>
      </c>
      <c r="C12" s="51">
        <f>'FAC 2002-2018 RAIL'!I19</f>
        <v>-4.1917668334005009E-2</v>
      </c>
      <c r="D12" s="51">
        <f>'FAC 2002-2018 RAIL'!I46</f>
        <v>-2.6870645185520736E-2</v>
      </c>
      <c r="E12" s="51" t="str">
        <f>'FAC 2002-2018 RAIL'!I62</f>
        <v>% Diff</v>
      </c>
      <c r="F12" s="51">
        <f>'FAC 2002-2018 RAIL'!I107</f>
        <v>-5.3610848312835024E-2</v>
      </c>
      <c r="G12" s="51">
        <f>'FAC 2002-2018 RAIL'!AD19</f>
        <v>-8.4202816939137788E-3</v>
      </c>
      <c r="H12" s="51">
        <f>'FAC 2002-2018 RAIL'!AD46</f>
        <v>-6.7797684501872029E-3</v>
      </c>
      <c r="I12" s="51"/>
      <c r="J12" s="51">
        <f>'FAC 2002-2018 RAIL'!AD107</f>
        <v>-1.9592506048744407E-2</v>
      </c>
      <c r="L12" s="26" t="s">
        <v>67</v>
      </c>
      <c r="M12" s="51">
        <f>'FAC 2012-2018 RAIL'!I19</f>
        <v>-9.6225630049772803E-2</v>
      </c>
      <c r="N12" s="51">
        <f>'FAC 2012-2018 RAIL'!I46</f>
        <v>-0.14864888870109816</v>
      </c>
      <c r="O12" s="51" t="str">
        <f>'FAC 2012-2018 RAIL'!I62</f>
        <v>% Diff</v>
      </c>
      <c r="P12" s="51">
        <f>'FAC 2012-2018 RAIL'!I107</f>
        <v>-4.7603935258648034E-2</v>
      </c>
      <c r="Q12" s="51">
        <f>'FAC 2012-2018 RAIL'!AD19</f>
        <v>-7.8658831635021065E-3</v>
      </c>
      <c r="R12" s="51">
        <f>'FAC 2012-2018 RAIL'!AD46</f>
        <v>-1.2346165650857624E-2</v>
      </c>
      <c r="S12" s="51"/>
      <c r="T12" s="51">
        <f>'FAC 2012-2018 RAIL'!AD107</f>
        <v>-1.4675300638960857E-2</v>
      </c>
      <c r="U12" s="55"/>
    </row>
    <row r="13" spans="1:21" customFormat="1" x14ac:dyDescent="0.2">
      <c r="B13" s="26" t="s">
        <v>50</v>
      </c>
      <c r="C13" s="51">
        <f>'FAC 2002-2018 RAIL'!I20</f>
        <v>0.54503585396484411</v>
      </c>
      <c r="D13" s="51">
        <f>'FAC 2002-2018 RAIL'!I47</f>
        <v>0.67158485704132009</v>
      </c>
      <c r="E13" s="51">
        <f>'FAC 2002-2018 RAIL'!I63</f>
        <v>0</v>
      </c>
      <c r="F13" s="51">
        <f>'FAC 2002-2018 RAIL'!I108</f>
        <v>0.31428571428571428</v>
      </c>
      <c r="G13" s="51">
        <f>'FAC 2002-2018 RAIL'!AD20</f>
        <v>-1.8886673303374638E-2</v>
      </c>
      <c r="H13" s="51">
        <f>'FAC 2002-2018 RAIL'!AD47</f>
        <v>-2.4604147851612742E-2</v>
      </c>
      <c r="I13" s="51"/>
      <c r="J13" s="51">
        <f>'FAC 2002-2018 RAIL'!AD108</f>
        <v>-9.0847799012030109E-3</v>
      </c>
      <c r="L13" s="26" t="s">
        <v>50</v>
      </c>
      <c r="M13" s="51">
        <f>'FAC 2012-2018 RAIL'!I20</f>
        <v>0.26248677896491213</v>
      </c>
      <c r="N13" s="51">
        <f>'FAC 2012-2018 RAIL'!I47</f>
        <v>0.29703489878686518</v>
      </c>
      <c r="O13" s="51">
        <f>'FAC 2012-2018 RAIL'!I63</f>
        <v>0</v>
      </c>
      <c r="P13" s="51">
        <f>'FAC 2012-2018 RAIL'!I108</f>
        <v>0.12195121951219523</v>
      </c>
      <c r="Q13" s="51">
        <f>'FAC 2012-2018 RAIL'!AD20</f>
        <v>-6.849761044787234E-3</v>
      </c>
      <c r="R13" s="51">
        <f>'FAC 2012-2018 RAIL'!AD47</f>
        <v>-9.8738536179376266E-3</v>
      </c>
      <c r="S13" s="51"/>
      <c r="T13" s="51">
        <f>'FAC 2012-2018 RAIL'!AD108</f>
        <v>-2.9989361679301956E-3</v>
      </c>
      <c r="U13" s="55"/>
    </row>
    <row r="14" spans="1:21" customFormat="1" x14ac:dyDescent="0.2">
      <c r="B14" s="12" t="s">
        <v>119</v>
      </c>
      <c r="C14" s="51" t="str">
        <f>'FAC 2002-2018 RAIL'!I21</f>
        <v>-</v>
      </c>
      <c r="D14" s="51" t="str">
        <f>'FAC 2002-2018 RAIL'!I48</f>
        <v>-</v>
      </c>
      <c r="E14" s="51">
        <f>'FAC 2002-2018 RAIL'!I64</f>
        <v>0</v>
      </c>
      <c r="F14" s="51" t="str">
        <f>'FAC 2002-2018 RAIL'!I109</f>
        <v>-</v>
      </c>
      <c r="G14" s="51">
        <f>'FAC 2002-2018 RAIL'!AD21</f>
        <v>6.8784818654548177E-2</v>
      </c>
      <c r="H14" s="51">
        <f>'FAC 2002-2018 RAIL'!AD48</f>
        <v>-0.12611128998807333</v>
      </c>
      <c r="I14" s="51"/>
      <c r="J14" s="51">
        <f>'FAC 2002-2018 RAIL'!AD109</f>
        <v>0.36047433057505796</v>
      </c>
      <c r="L14" s="12" t="s">
        <v>119</v>
      </c>
      <c r="M14" s="51">
        <f>'FAC 2012-2018 RAIL'!I21</f>
        <v>12.445257910880175</v>
      </c>
      <c r="N14" s="51" t="str">
        <f>'FAC 2012-2018 RAIL'!I48</f>
        <v>-</v>
      </c>
      <c r="O14" s="51">
        <f>'FAC 2012-2018 RAIL'!I64</f>
        <v>0</v>
      </c>
      <c r="P14" s="51" t="str">
        <f>'FAC 2012-2018 RAIL'!I109</f>
        <v>-</v>
      </c>
      <c r="Q14" s="51">
        <f>'FAC 2012-2018 RAIL'!AD21</f>
        <v>3.9770675995346443E-2</v>
      </c>
      <c r="R14" s="51">
        <f>'FAC 2012-2018 RAIL'!AD48</f>
        <v>-7.0335575181632262E-2</v>
      </c>
      <c r="S14" s="51"/>
      <c r="T14" s="51">
        <f>'FAC 2012-2018 RAIL'!AD109</f>
        <v>0</v>
      </c>
      <c r="U14" s="55"/>
    </row>
    <row r="15" spans="1:21" x14ac:dyDescent="0.2">
      <c r="B15" s="26" t="s">
        <v>68</v>
      </c>
      <c r="C15" s="51" t="str">
        <f>'FAC 2002-2018 RAIL'!I22</f>
        <v>-</v>
      </c>
      <c r="D15" s="51">
        <f>'FAC 2002-2018 RAIL'!I49</f>
        <v>0.78362838332497486</v>
      </c>
      <c r="E15" s="51" t="str">
        <f>'FAC 2002-2018 RAIL'!I74</f>
        <v>-</v>
      </c>
      <c r="F15" s="51"/>
      <c r="G15" s="51">
        <f>'FAC 2002-2018 RAIL'!AD22</f>
        <v>9.5555121230523016E-4</v>
      </c>
      <c r="H15" s="51">
        <f>'FAC 2002-2018 RAIL'!AD49</f>
        <v>6.8477421819653547E-4</v>
      </c>
      <c r="I15" s="51"/>
      <c r="J15" s="51">
        <f>'FAC 2002-2018 RAIL'!AD110</f>
        <v>8.7991289058696415E-4</v>
      </c>
      <c r="L15" s="26" t="s">
        <v>68</v>
      </c>
      <c r="M15" s="51">
        <f>'FAC 2012-2018 RAIL'!I22</f>
        <v>4.0398594527158354</v>
      </c>
      <c r="N15" s="51">
        <f>'FAC 2012-2018 RAIL'!I49</f>
        <v>0.84460994006339818</v>
      </c>
      <c r="O15" s="51">
        <f>'FAC 2012-2018 RAIL'!I65</f>
        <v>0</v>
      </c>
      <c r="P15" s="51" t="str">
        <f>'FAC 2012-2018 RAIL'!I110</f>
        <v>-</v>
      </c>
      <c r="Q15" s="51">
        <f>'FAC 2012-2018 RAIL'!AD22</f>
        <v>4.0374855869671329E-4</v>
      </c>
      <c r="R15" s="51">
        <f>'FAC 2012-2018 RAIL'!AD49</f>
        <v>3.5098851157710451E-4</v>
      </c>
      <c r="S15" s="51"/>
      <c r="T15" s="51">
        <f>'FAC 2012-2018 RAIL'!AD110</f>
        <v>0</v>
      </c>
    </row>
    <row r="16" spans="1:21" x14ac:dyDescent="0.2">
      <c r="A16" s="74"/>
      <c r="B16" s="26" t="s">
        <v>69</v>
      </c>
      <c r="C16" s="51" t="str">
        <f>'FAC 2002-2018 RAIL'!I23</f>
        <v>-</v>
      </c>
      <c r="D16" s="51" t="str">
        <f>'FAC 2002-2018 RAIL'!I50</f>
        <v>-</v>
      </c>
      <c r="E16" s="51" t="str">
        <f>'FAC 2002-2018 RAIL'!I75</f>
        <v>-</v>
      </c>
      <c r="F16" s="51"/>
      <c r="G16" s="51">
        <f>'FAC 2002-2018 RAIL'!AD23</f>
        <v>0</v>
      </c>
      <c r="H16" s="51">
        <f>'FAC 2002-2018 RAIL'!AD50</f>
        <v>0</v>
      </c>
      <c r="I16" s="51"/>
      <c r="J16" s="51">
        <f>'FAC 2002-2018 RAIL'!AD111</f>
        <v>0</v>
      </c>
      <c r="K16" s="74"/>
      <c r="L16" s="26" t="s">
        <v>69</v>
      </c>
      <c r="M16" s="51" t="str">
        <f>'FAC 2012-2018 RAIL'!I23</f>
        <v>-</v>
      </c>
      <c r="N16" s="51" t="str">
        <f>'FAC 2012-2018 RAIL'!I50</f>
        <v>-</v>
      </c>
      <c r="O16" s="51" t="str">
        <f>'FAC 2012-2018 RAIL'!I66</f>
        <v>-</v>
      </c>
      <c r="P16" s="51" t="str">
        <f>'FAC 2012-2018 RAIL'!I111</f>
        <v>-</v>
      </c>
      <c r="Q16" s="51">
        <f>'FAC 2012-2018 RAIL'!AD23</f>
        <v>0</v>
      </c>
      <c r="R16" s="51">
        <f>'FAC 2012-2018 RAIL'!AD50</f>
        <v>0</v>
      </c>
      <c r="S16" s="51"/>
      <c r="T16" s="51">
        <f>'FAC 2012-2018 RAIL'!AD111</f>
        <v>0</v>
      </c>
    </row>
    <row r="17" spans="1:20" x14ac:dyDescent="0.2">
      <c r="A17" s="74"/>
      <c r="B17" s="9" t="s">
        <v>69</v>
      </c>
      <c r="C17" s="52" t="str">
        <f>'FAC 2002-2018 RAIL'!I24</f>
        <v>-</v>
      </c>
      <c r="D17" s="52" t="str">
        <f>'FAC 2002-2018 RAIL'!I51</f>
        <v>-</v>
      </c>
      <c r="E17" s="52" t="str">
        <f>'FAC 2002-2018 RAIL'!I76</f>
        <v>-</v>
      </c>
      <c r="F17" s="52"/>
      <c r="G17" s="52">
        <f>'FAC 2002-2018 RAIL'!AD24</f>
        <v>-1.0621891520527626E-2</v>
      </c>
      <c r="H17" s="52">
        <f>'FAC 2002-2018 RAIL'!AD51</f>
        <v>-1.1577465643913329E-2</v>
      </c>
      <c r="I17" s="52"/>
      <c r="J17" s="52">
        <f>'FAC 2002-2018 RAIL'!AD112</f>
        <v>-1.6495800082805247E-2</v>
      </c>
      <c r="K17" s="74"/>
      <c r="L17" s="9" t="s">
        <v>69</v>
      </c>
      <c r="M17" s="52" t="str">
        <f>'FAC 2012-2018 RAIL'!I24</f>
        <v>-</v>
      </c>
      <c r="N17" s="52" t="str">
        <f>'FAC 2012-2018 RAIL'!I51</f>
        <v>-</v>
      </c>
      <c r="O17" s="52" t="str">
        <f>'FAC 2012-2018 RAIL'!I67</f>
        <v>-</v>
      </c>
      <c r="P17" s="52" t="str">
        <f>'FAC 2012-2018 RAIL'!I112</f>
        <v>-</v>
      </c>
      <c r="Q17" s="52">
        <f>'FAC 2012-2018 RAIL'!AD24</f>
        <v>-6.7481249744095178E-3</v>
      </c>
      <c r="R17" s="52">
        <f>'FAC 2012-2018 RAIL'!AD51</f>
        <v>-6.4570563451316837E-3</v>
      </c>
      <c r="S17" s="52"/>
      <c r="T17" s="52">
        <f>'FAC 2012-2018 RAIL'!AD112</f>
        <v>0</v>
      </c>
    </row>
    <row r="18" spans="1:20" x14ac:dyDescent="0.2">
      <c r="A18" s="74"/>
      <c r="B18" s="9" t="s">
        <v>56</v>
      </c>
      <c r="C18" s="71"/>
      <c r="D18" s="71"/>
      <c r="E18" s="71"/>
      <c r="F18" s="71"/>
      <c r="G18" s="52">
        <f>'FAC 2002-2018 RAIL'!AD25</f>
        <v>5.2750395249627914E-2</v>
      </c>
      <c r="H18" s="52">
        <f>'FAC 2002-2018 RAIL'!AD52</f>
        <v>0.31256999616775372</v>
      </c>
      <c r="I18" s="52"/>
      <c r="J18" s="52">
        <f>'FAC 2002-2018 RAIL'!AD113</f>
        <v>0</v>
      </c>
      <c r="K18" s="74"/>
      <c r="L18" s="76" t="s">
        <v>56</v>
      </c>
      <c r="M18" s="67"/>
      <c r="N18" s="67"/>
      <c r="O18" s="67"/>
      <c r="P18" s="67"/>
      <c r="Q18" s="53">
        <f>'FAC 2012-2018 RAIL'!AD25</f>
        <v>0</v>
      </c>
      <c r="R18" s="53">
        <f>'FAC 2012-2018 RAIL'!AD52</f>
        <v>5.1846237541278775E-2</v>
      </c>
      <c r="S18" s="53"/>
      <c r="T18" s="53">
        <f>'FAC 2012-2018 RAIL'!AD113</f>
        <v>0</v>
      </c>
    </row>
    <row r="19" spans="1:20" x14ac:dyDescent="0.2">
      <c r="A19" s="74"/>
      <c r="B19" s="9" t="s">
        <v>70</v>
      </c>
      <c r="C19" s="71"/>
      <c r="D19" s="71"/>
      <c r="E19" s="71"/>
      <c r="F19" s="71"/>
      <c r="G19" s="52">
        <f>'FAC 2002-2018 RAIL'!AD26</f>
        <v>0.84204972666464206</v>
      </c>
      <c r="H19" s="52">
        <f>'FAC 2002-2018 RAIL'!AD53</f>
        <v>1.242124989254636</v>
      </c>
      <c r="I19" s="52"/>
      <c r="J19" s="52">
        <f>'FAC 2002-2018 RAIL'!AD114</f>
        <v>0.51639712840502794</v>
      </c>
      <c r="K19" s="74"/>
      <c r="L19" s="9" t="s">
        <v>70</v>
      </c>
      <c r="M19" s="71"/>
      <c r="N19" s="67"/>
      <c r="O19" s="67"/>
      <c r="P19" s="67"/>
      <c r="Q19" s="53">
        <f>'FAC 2012-2018 RAIL'!AD26</f>
        <v>3.2701530563572057E-2</v>
      </c>
      <c r="R19" s="53">
        <f>'FAC 2012-2018 RAIL'!AD53</f>
        <v>6.6220660234173279E-2</v>
      </c>
      <c r="S19" s="53"/>
      <c r="T19" s="53">
        <f>'FAC 2012-2018 RAIL'!AD114</f>
        <v>0</v>
      </c>
    </row>
    <row r="20" spans="1:20" ht="17" thickBot="1" x14ac:dyDescent="0.25">
      <c r="A20" s="74"/>
      <c r="B20" s="10" t="s">
        <v>53</v>
      </c>
      <c r="C20" s="70"/>
      <c r="D20" s="70"/>
      <c r="E20" s="70"/>
      <c r="F20" s="70"/>
      <c r="G20" s="80">
        <f>'FAC 2002-2018 RAIL'!AD27</f>
        <v>0.52907541737111385</v>
      </c>
      <c r="H20" s="80">
        <f>'FAC 2002-2018 RAIL'!AD54</f>
        <v>0.82157762143969992</v>
      </c>
      <c r="I20" s="80"/>
      <c r="J20" s="80">
        <f>'FAC 2002-2018 RAIL'!AD115</f>
        <v>0.49309529238476402</v>
      </c>
      <c r="K20" s="74"/>
      <c r="L20" s="10" t="s">
        <v>53</v>
      </c>
      <c r="M20" s="70"/>
      <c r="N20" s="68"/>
      <c r="O20" s="68"/>
      <c r="P20" s="68"/>
      <c r="Q20" s="78">
        <f>'FAC 2012-2018 RAIL'!AD27</f>
        <v>-2.8573019054414117E-2</v>
      </c>
      <c r="R20" s="78">
        <f>'FAC 2012-2018 RAIL'!AD54</f>
        <v>1.5941631824301306E-2</v>
      </c>
      <c r="S20" s="78"/>
      <c r="T20" s="78">
        <f>'FAC 2012-2018 RAIL'!AD115</f>
        <v>0</v>
      </c>
    </row>
    <row r="21" spans="1:20" ht="18" thickTop="1" thickBot="1" x14ac:dyDescent="0.25">
      <c r="A21" s="74"/>
      <c r="B21" s="66" t="s">
        <v>71</v>
      </c>
      <c r="C21" s="70"/>
      <c r="D21" s="70"/>
      <c r="E21" s="70"/>
      <c r="F21" s="70"/>
      <c r="G21" s="80">
        <f>'FAC 2002-2018 RAIL'!AD28</f>
        <v>-0.31297430929352821</v>
      </c>
      <c r="H21" s="80">
        <f>'FAC 2002-2018 RAIL'!AD55</f>
        <v>-0.42054736781493607</v>
      </c>
      <c r="I21" s="80"/>
      <c r="J21" s="80">
        <f>'FAC 2002-2018 RAIL'!AD116</f>
        <v>-2.3301836020263922E-2</v>
      </c>
      <c r="K21" s="74"/>
      <c r="L21" s="66" t="s">
        <v>71</v>
      </c>
      <c r="M21" s="70"/>
      <c r="N21" s="69"/>
      <c r="O21" s="69"/>
      <c r="P21" s="69"/>
      <c r="Q21" s="79">
        <f>'FAC 2012-2018 RAIL'!AD28</f>
        <v>-6.1274549617986174E-2</v>
      </c>
      <c r="R21" s="79">
        <f>'FAC 2012-2018 RAIL'!AD55</f>
        <v>-5.0279028409871973E-2</v>
      </c>
      <c r="S21" s="79"/>
      <c r="T21" s="79">
        <f>'FAC 2012-2018 RAIL'!AD116</f>
        <v>0.2157252724829597</v>
      </c>
    </row>
    <row r="22" spans="1:20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01"/>
  <sheetViews>
    <sheetView showGridLines="0" topLeftCell="A277" workbookViewId="0">
      <selection activeCell="B294" sqref="B294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customWidth="1"/>
    <col min="12" max="12" width="12.6640625" style="13" customWidth="1"/>
    <col min="13" max="13" width="13.6640625" style="13" customWidth="1"/>
    <col min="14" max="14" width="13.1640625" style="13" customWidth="1"/>
    <col min="15" max="15" width="11.1640625" style="13" customWidth="1"/>
    <col min="16" max="28" width="11.6640625" style="13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29</v>
      </c>
      <c r="C3" s="20">
        <v>0</v>
      </c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6" thickBot="1" x14ac:dyDescent="0.25">
      <c r="B4" s="21" t="s">
        <v>37</v>
      </c>
      <c r="C4" s="22">
        <v>1</v>
      </c>
      <c r="D4" s="23"/>
      <c r="E4" s="24"/>
      <c r="F4" s="23"/>
      <c r="G4" s="23"/>
      <c r="H4" s="23"/>
      <c r="I4" s="2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1" ht="15" thickTop="1" x14ac:dyDescent="0.2">
      <c r="B5" s="49"/>
      <c r="C5" s="50"/>
      <c r="D5" s="50"/>
      <c r="E5" s="50"/>
      <c r="F5" s="50"/>
      <c r="G5" s="81" t="s">
        <v>54</v>
      </c>
      <c r="H5" s="81"/>
      <c r="I5" s="81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81" t="s">
        <v>58</v>
      </c>
      <c r="AD5" s="81"/>
    </row>
    <row r="6" spans="1:31" ht="15" x14ac:dyDescent="0.2">
      <c r="B6" s="9" t="s">
        <v>20</v>
      </c>
      <c r="C6" s="27" t="s">
        <v>21</v>
      </c>
      <c r="D6" s="8" t="s">
        <v>22</v>
      </c>
      <c r="E6" s="8" t="s">
        <v>28</v>
      </c>
      <c r="F6" s="8"/>
      <c r="G6" s="27">
        <f>$C$1</f>
        <v>2002</v>
      </c>
      <c r="H6" s="27">
        <f>$C$2</f>
        <v>2018</v>
      </c>
      <c r="I6" s="27" t="s">
        <v>24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 t="s">
        <v>26</v>
      </c>
      <c r="AD6" s="27" t="s">
        <v>24</v>
      </c>
    </row>
    <row r="7" spans="1:31" s="14" customFormat="1" x14ac:dyDescent="0.2">
      <c r="A7" s="7"/>
      <c r="B7" s="26"/>
      <c r="C7" s="28"/>
      <c r="D7" s="7"/>
      <c r="E7" s="7"/>
      <c r="F7" s="7"/>
      <c r="G7" s="7"/>
      <c r="H7" s="7"/>
      <c r="I7" s="28"/>
      <c r="J7" s="7"/>
      <c r="K7" s="7"/>
      <c r="L7" s="7"/>
      <c r="M7" s="7">
        <v>1</v>
      </c>
      <c r="N7" s="7">
        <v>2</v>
      </c>
      <c r="O7" s="7">
        <v>3</v>
      </c>
      <c r="P7" s="7">
        <v>4</v>
      </c>
      <c r="Q7" s="7">
        <v>5</v>
      </c>
      <c r="R7" s="7">
        <v>6</v>
      </c>
      <c r="S7" s="7">
        <v>7</v>
      </c>
      <c r="T7" s="7">
        <v>8</v>
      </c>
      <c r="U7" s="7">
        <v>9</v>
      </c>
      <c r="V7" s="7">
        <v>10</v>
      </c>
      <c r="W7" s="7">
        <v>11</v>
      </c>
      <c r="X7" s="7">
        <v>12</v>
      </c>
      <c r="Y7" s="7">
        <v>13</v>
      </c>
      <c r="Z7" s="7">
        <v>14</v>
      </c>
      <c r="AA7" s="7">
        <v>15</v>
      </c>
      <c r="AB7" s="7">
        <v>16</v>
      </c>
      <c r="AC7" s="7"/>
      <c r="AD7" s="7"/>
      <c r="AE7" s="7"/>
    </row>
    <row r="8" spans="1:31" x14ac:dyDescent="0.2">
      <c r="B8" s="26"/>
      <c r="C8" s="28"/>
      <c r="D8" s="7"/>
      <c r="E8" s="7"/>
      <c r="F8" s="7"/>
      <c r="G8" s="7" t="str">
        <f>CONCATENATE($C3,"_",$C4,"_",G6)</f>
        <v>0_1_2002</v>
      </c>
      <c r="H8" s="7" t="str">
        <f>CONCATENATE($C3,"_",$C4,"_",H6)</f>
        <v>0_1_2018</v>
      </c>
      <c r="I8" s="28"/>
      <c r="J8" s="7"/>
      <c r="K8" s="7"/>
      <c r="L8" s="7"/>
      <c r="M8" s="7" t="str">
        <f>IF($G6+M7&gt;$H6,0,CONCATENATE($C3,"_",$C4,"_",$G6+M7))</f>
        <v>0_1_2003</v>
      </c>
      <c r="N8" s="7" t="str">
        <f t="shared" ref="N8:AB8" si="0">IF($G6+N7&gt;$H6,0,CONCATENATE($C3,"_",$C4,"_",$G6+N7))</f>
        <v>0_1_2004</v>
      </c>
      <c r="O8" s="7" t="str">
        <f t="shared" si="0"/>
        <v>0_1_2005</v>
      </c>
      <c r="P8" s="7" t="str">
        <f t="shared" si="0"/>
        <v>0_1_2006</v>
      </c>
      <c r="Q8" s="7" t="str">
        <f t="shared" si="0"/>
        <v>0_1_2007</v>
      </c>
      <c r="R8" s="7" t="str">
        <f t="shared" si="0"/>
        <v>0_1_2008</v>
      </c>
      <c r="S8" s="7" t="str">
        <f t="shared" si="0"/>
        <v>0_1_2009</v>
      </c>
      <c r="T8" s="7" t="str">
        <f t="shared" si="0"/>
        <v>0_1_2010</v>
      </c>
      <c r="U8" s="7" t="str">
        <f t="shared" si="0"/>
        <v>0_1_2011</v>
      </c>
      <c r="V8" s="7" t="str">
        <f t="shared" si="0"/>
        <v>0_1_2012</v>
      </c>
      <c r="W8" s="7" t="str">
        <f t="shared" si="0"/>
        <v>0_1_2013</v>
      </c>
      <c r="X8" s="7" t="str">
        <f t="shared" si="0"/>
        <v>0_1_2014</v>
      </c>
      <c r="Y8" s="7" t="str">
        <f t="shared" si="0"/>
        <v>0_1_2015</v>
      </c>
      <c r="Z8" s="7" t="str">
        <f t="shared" si="0"/>
        <v>0_1_2016</v>
      </c>
      <c r="AA8" s="7" t="str">
        <f t="shared" si="0"/>
        <v>0_1_2017</v>
      </c>
      <c r="AB8" s="7" t="str">
        <f t="shared" si="0"/>
        <v>0_1_2018</v>
      </c>
      <c r="AC8" s="7"/>
      <c r="AD8" s="7"/>
    </row>
    <row r="9" spans="1:31" x14ac:dyDescent="0.2">
      <c r="B9" s="26"/>
      <c r="C9" s="28"/>
      <c r="D9" s="7"/>
      <c r="E9" s="7"/>
      <c r="F9" s="7" t="s">
        <v>25</v>
      </c>
      <c r="G9" s="29"/>
      <c r="H9" s="29"/>
      <c r="I9" s="28"/>
      <c r="J9" s="7"/>
      <c r="K9" s="7"/>
      <c r="L9" s="7" t="s">
        <v>25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s="14" customFormat="1" ht="15" x14ac:dyDescent="0.2">
      <c r="A10" s="7"/>
      <c r="B10" s="26" t="s">
        <v>36</v>
      </c>
      <c r="C10" s="28" t="s">
        <v>23</v>
      </c>
      <c r="D10" s="7" t="s">
        <v>8</v>
      </c>
      <c r="E10" s="43">
        <v>0.7087</v>
      </c>
      <c r="F10" s="7">
        <f>MATCH($D10,FAC_TOTALS_APTA!$A$2:$BR$2,)</f>
        <v>11</v>
      </c>
      <c r="G10" s="29">
        <f>VLOOKUP(G8,FAC_TOTALS_APTA!$A$4:$BR$227,$F10,FALSE)</f>
        <v>120248191.2119294</v>
      </c>
      <c r="H10" s="29">
        <f>VLOOKUP(H8,FAC_TOTALS_APTA!$A$4:$BR$227,$F10,FALSE)</f>
        <v>119923335.01301119</v>
      </c>
      <c r="I10" s="30">
        <f>IFERROR(H10/G10-1,"-")</f>
        <v>-2.701547488108802E-3</v>
      </c>
      <c r="J10" s="31" t="str">
        <f>IF(C10="Log","_log","")</f>
        <v>_log</v>
      </c>
      <c r="K10" s="31" t="str">
        <f>CONCATENATE(D10,J10,"_FAC")</f>
        <v>VRM_ADJ_log_FAC</v>
      </c>
      <c r="L10" s="7">
        <f>MATCH($K10,FAC_TOTALS_APTA!$A$2:$BR$2,)</f>
        <v>33</v>
      </c>
      <c r="M10" s="29">
        <f>IF(M8=0,0,VLOOKUP(M8,FAC_TOTALS_APTA!$A$4:$BR$227,$L10,FALSE))</f>
        <v>3276924.4108160795</v>
      </c>
      <c r="N10" s="29">
        <f>IF(N8=0,0,VLOOKUP(N8,FAC_TOTALS_APTA!$A$4:$BR$227,$L10,FALSE))</f>
        <v>28191032.132992819</v>
      </c>
      <c r="O10" s="29">
        <f>IF(O8=0,0,VLOOKUP(O8,FAC_TOTALS_APTA!$A$4:$BR$227,$L10,FALSE))</f>
        <v>-27863187.060201101</v>
      </c>
      <c r="P10" s="29">
        <f>IF(P8=0,0,VLOOKUP(P8,FAC_TOTALS_APTA!$A$4:$BR$227,$L10,FALSE))</f>
        <v>-6559789.8665096192</v>
      </c>
      <c r="Q10" s="29">
        <f>IF(Q8=0,0,VLOOKUP(Q8,FAC_TOTALS_APTA!$A$4:$BR$227,$L10,FALSE))</f>
        <v>29738649.467465598</v>
      </c>
      <c r="R10" s="29">
        <f>IF(R8=0,0,VLOOKUP(R8,FAC_TOTALS_APTA!$A$4:$BR$227,$L10,FALSE))</f>
        <v>14178504.94442673</v>
      </c>
      <c r="S10" s="29">
        <f>IF(S8=0,0,VLOOKUP(S8,FAC_TOTALS_APTA!$A$4:$BR$227,$L10,FALSE))</f>
        <v>-18897523.266545739</v>
      </c>
      <c r="T10" s="29">
        <f>IF(T8=0,0,VLOOKUP(T8,FAC_TOTALS_APTA!$A$4:$BR$227,$L10,FALSE))</f>
        <v>-82561769.645931989</v>
      </c>
      <c r="U10" s="29">
        <f>IF(U8=0,0,VLOOKUP(U8,FAC_TOTALS_APTA!$A$4:$BR$227,$L10,FALSE))</f>
        <v>-55231166.164127998</v>
      </c>
      <c r="V10" s="29">
        <f>IF(V8=0,0,VLOOKUP(V8,FAC_TOTALS_APTA!$A$4:$BR$227,$L10,FALSE))</f>
        <v>-21355407.711087883</v>
      </c>
      <c r="W10" s="29">
        <f>IF(W8=0,0,VLOOKUP(W8,FAC_TOTALS_APTA!$A$4:$BR$227,$L10,FALSE))</f>
        <v>23649207.949159998</v>
      </c>
      <c r="X10" s="29">
        <f>IF(X8=0,0,VLOOKUP(X8,FAC_TOTALS_APTA!$A$4:$BR$227,$L10,FALSE))</f>
        <v>4353964.1125491401</v>
      </c>
      <c r="Y10" s="29">
        <f>IF(Y8=0,0,VLOOKUP(Y8,FAC_TOTALS_APTA!$A$4:$BR$227,$L10,FALSE))</f>
        <v>24958109.523884099</v>
      </c>
      <c r="Z10" s="29">
        <f>IF(Z8=0,0,VLOOKUP(Z8,FAC_TOTALS_APTA!$A$4:$BR$227,$L10,FALSE))</f>
        <v>23915404.125462301</v>
      </c>
      <c r="AA10" s="29">
        <f>IF(AA8=0,0,VLOOKUP(AA8,FAC_TOTALS_APTA!$A$4:$BR$227,$L10,FALSE))</f>
        <v>12197753.09154018</v>
      </c>
      <c r="AB10" s="29">
        <f>IF(AB8=0,0,VLOOKUP(AB8,FAC_TOTALS_APTA!$A$4:$BR$227,$L10,FALSE))</f>
        <v>9387227.3881698493</v>
      </c>
      <c r="AC10" s="32">
        <f>SUM(M10:AB10)</f>
        <v>-38622066.567937545</v>
      </c>
      <c r="AD10" s="33">
        <f>AC10/G24</f>
        <v>-1.8678733681664662E-2</v>
      </c>
      <c r="AE10" s="7"/>
    </row>
    <row r="11" spans="1:31" s="14" customFormat="1" ht="15" x14ac:dyDescent="0.2">
      <c r="A11" s="7"/>
      <c r="B11" s="26" t="s">
        <v>55</v>
      </c>
      <c r="C11" s="28" t="s">
        <v>23</v>
      </c>
      <c r="D11" s="7" t="s">
        <v>17</v>
      </c>
      <c r="E11" s="43">
        <v>-0.40350000000000003</v>
      </c>
      <c r="F11" s="7">
        <f>MATCH($D11,FAC_TOTALS_APTA!$A$2:$BR$2,)</f>
        <v>12</v>
      </c>
      <c r="G11" s="29">
        <f>VLOOKUP(G8,FAC_TOTALS_APTA!$A$4:$BR$227,$F11,FALSE)</f>
        <v>1.855449762506026</v>
      </c>
      <c r="H11" s="29">
        <f>VLOOKUP(H8,FAC_TOTALS_APTA!$A$4:$BR$227,$F11,FALSE)</f>
        <v>2.1621367156765738</v>
      </c>
      <c r="I11" s="30">
        <f t="shared" ref="I11:I21" si="1">IFERROR(H11/G11-1,"-")</f>
        <v>0.16528981779400342</v>
      </c>
      <c r="J11" s="31" t="str">
        <f t="shared" ref="J11:J21" si="2">IF(C11="Log","_log","")</f>
        <v>_log</v>
      </c>
      <c r="K11" s="31" t="str">
        <f t="shared" ref="K11:K22" si="3">CONCATENATE(D11,J11,"_FAC")</f>
        <v>FARE_per_UPT_2018_log_FAC</v>
      </c>
      <c r="L11" s="7">
        <f>MATCH($K11,FAC_TOTALS_APTA!$A$2:$BR$2,)</f>
        <v>34</v>
      </c>
      <c r="M11" s="29">
        <f>IF(M8=0,0,VLOOKUP(M8,FAC_TOTALS_APTA!$A$4:$BR$227,$L11,FALSE))</f>
        <v>4197362.4807906598</v>
      </c>
      <c r="N11" s="29">
        <f>IF(N8=0,0,VLOOKUP(N8,FAC_TOTALS_APTA!$A$4:$BR$227,$L11,FALSE))</f>
        <v>9504220.4587948006</v>
      </c>
      <c r="O11" s="29">
        <f>IF(O8=0,0,VLOOKUP(O8,FAC_TOTALS_APTA!$A$4:$BR$227,$L11,FALSE))</f>
        <v>-7953452.80986939</v>
      </c>
      <c r="P11" s="29">
        <f>IF(P8=0,0,VLOOKUP(P8,FAC_TOTALS_APTA!$A$4:$BR$227,$L11,FALSE))</f>
        <v>11405904.40458058</v>
      </c>
      <c r="Q11" s="29">
        <f>IF(Q8=0,0,VLOOKUP(Q8,FAC_TOTALS_APTA!$A$4:$BR$227,$L11,FALSE))</f>
        <v>-19593560.239562821</v>
      </c>
      <c r="R11" s="29">
        <f>IF(R8=0,0,VLOOKUP(R8,FAC_TOTALS_APTA!$A$4:$BR$227,$L11,FALSE))</f>
        <v>10443935.58798912</v>
      </c>
      <c r="S11" s="29">
        <f>IF(S8=0,0,VLOOKUP(S8,FAC_TOTALS_APTA!$A$4:$BR$227,$L11,FALSE))</f>
        <v>-52418928.156841904</v>
      </c>
      <c r="T11" s="29">
        <f>IF(T8=0,0,VLOOKUP(T8,FAC_TOTALS_APTA!$A$4:$BR$227,$L11,FALSE))</f>
        <v>-9335552.8492092006</v>
      </c>
      <c r="U11" s="29">
        <f>IF(U8=0,0,VLOOKUP(U8,FAC_TOTALS_APTA!$A$4:$BR$227,$L11,FALSE))</f>
        <v>-10254101.43475751</v>
      </c>
      <c r="V11" s="29">
        <f>IF(V8=0,0,VLOOKUP(V8,FAC_TOTALS_APTA!$A$4:$BR$227,$L11,FALSE))</f>
        <v>332321.61171733029</v>
      </c>
      <c r="W11" s="29">
        <f>IF(W8=0,0,VLOOKUP(W8,FAC_TOTALS_APTA!$A$4:$BR$227,$L11,FALSE))</f>
        <v>-8899398.1522824429</v>
      </c>
      <c r="X11" s="29">
        <f>IF(X8=0,0,VLOOKUP(X8,FAC_TOTALS_APTA!$A$4:$BR$227,$L11,FALSE))</f>
        <v>-2572454.1195625998</v>
      </c>
      <c r="Y11" s="29">
        <f>IF(Y8=0,0,VLOOKUP(Y8,FAC_TOTALS_APTA!$A$4:$BR$227,$L11,FALSE))</f>
        <v>-14481500.03606806</v>
      </c>
      <c r="Z11" s="29">
        <f>IF(Z8=0,0,VLOOKUP(Z8,FAC_TOTALS_APTA!$A$4:$BR$227,$L11,FALSE))</f>
        <v>-11507562.767652821</v>
      </c>
      <c r="AA11" s="29">
        <f>IF(AA8=0,0,VLOOKUP(AA8,FAC_TOTALS_APTA!$A$4:$BR$227,$L11,FALSE))</f>
        <v>17486422.59935604</v>
      </c>
      <c r="AB11" s="29">
        <f>IF(AB8=0,0,VLOOKUP(AB8,FAC_TOTALS_APTA!$A$4:$BR$227,$L11,FALSE))</f>
        <v>14364201.851860508</v>
      </c>
      <c r="AC11" s="32">
        <f t="shared" ref="AC11:AC21" si="4">SUM(M11:AB11)</f>
        <v>-69282141.570717707</v>
      </c>
      <c r="AD11" s="33">
        <f>AC11/G24</f>
        <v>-3.350682100395775E-2</v>
      </c>
      <c r="AE11" s="7"/>
    </row>
    <row r="12" spans="1:31" s="14" customFormat="1" ht="15" x14ac:dyDescent="0.2">
      <c r="A12" s="7"/>
      <c r="B12" s="26" t="s">
        <v>51</v>
      </c>
      <c r="C12" s="28" t="s">
        <v>23</v>
      </c>
      <c r="D12" s="7" t="s">
        <v>9</v>
      </c>
      <c r="E12" s="43">
        <v>0.29659999999999997</v>
      </c>
      <c r="F12" s="7">
        <f>MATCH($D12,FAC_TOTALS_APTA!$A$2:$BR$2,)</f>
        <v>13</v>
      </c>
      <c r="G12" s="29">
        <f>VLOOKUP(G8,FAC_TOTALS_APTA!$A$4:$BR$227,$F12,FALSE)</f>
        <v>16629658.684496518</v>
      </c>
      <c r="H12" s="29">
        <f>VLOOKUP(H8,FAC_TOTALS_APTA!$A$4:$BR$227,$F12,FALSE)</f>
        <v>19307701.9608321</v>
      </c>
      <c r="I12" s="30">
        <f t="shared" si="1"/>
        <v>0.16104018291321065</v>
      </c>
      <c r="J12" s="31" t="str">
        <f t="shared" si="2"/>
        <v>_log</v>
      </c>
      <c r="K12" s="31" t="str">
        <f t="shared" si="3"/>
        <v>POP_EMP_log_FAC</v>
      </c>
      <c r="L12" s="7">
        <f>MATCH($K12,FAC_TOTALS_APTA!$A$2:$BR$2,)</f>
        <v>35</v>
      </c>
      <c r="M12" s="29">
        <f>IF(M8=0,0,VLOOKUP(M8,FAC_TOTALS_APTA!$A$4:$BR$227,$L12,FALSE))</f>
        <v>9025586.946383059</v>
      </c>
      <c r="N12" s="29">
        <f>IF(N8=0,0,VLOOKUP(N8,FAC_TOTALS_APTA!$A$4:$BR$227,$L12,FALSE))</f>
        <v>11570030.92331798</v>
      </c>
      <c r="O12" s="29">
        <f>IF(O8=0,0,VLOOKUP(O8,FAC_TOTALS_APTA!$A$4:$BR$227,$L12,FALSE))</f>
        <v>14050387.70109836</v>
      </c>
      <c r="P12" s="29">
        <f>IF(P8=0,0,VLOOKUP(P8,FAC_TOTALS_APTA!$A$4:$BR$227,$L12,FALSE))</f>
        <v>19036207.756093401</v>
      </c>
      <c r="Q12" s="29">
        <f>IF(Q8=0,0,VLOOKUP(Q8,FAC_TOTALS_APTA!$A$4:$BR$227,$L12,FALSE))</f>
        <v>5245679.4219490895</v>
      </c>
      <c r="R12" s="29">
        <f>IF(R8=0,0,VLOOKUP(R8,FAC_TOTALS_APTA!$A$4:$BR$227,$L12,FALSE))</f>
        <v>3468704.5012066499</v>
      </c>
      <c r="S12" s="29">
        <f>IF(S8=0,0,VLOOKUP(S8,FAC_TOTALS_APTA!$A$4:$BR$227,$L12,FALSE))</f>
        <v>-3278863.927621935</v>
      </c>
      <c r="T12" s="29">
        <f>IF(T8=0,0,VLOOKUP(T8,FAC_TOTALS_APTA!$A$4:$BR$227,$L12,FALSE))</f>
        <v>377391.12730120349</v>
      </c>
      <c r="U12" s="29">
        <f>IF(U8=0,0,VLOOKUP(U8,FAC_TOTALS_APTA!$A$4:$BR$227,$L12,FALSE))</f>
        <v>6931170.8295854107</v>
      </c>
      <c r="V12" s="29">
        <f>IF(V8=0,0,VLOOKUP(V8,FAC_TOTALS_APTA!$A$4:$BR$227,$L12,FALSE))</f>
        <v>8755661.5934027396</v>
      </c>
      <c r="W12" s="29">
        <f>IF(W8=0,0,VLOOKUP(W8,FAC_TOTALS_APTA!$A$4:$BR$227,$L12,FALSE))</f>
        <v>8192929.5865009297</v>
      </c>
      <c r="X12" s="29">
        <f>IF(X8=0,0,VLOOKUP(X8,FAC_TOTALS_APTA!$A$4:$BR$227,$L12,FALSE))</f>
        <v>9724486.7351232395</v>
      </c>
      <c r="Y12" s="29">
        <f>IF(Y8=0,0,VLOOKUP(Y8,FAC_TOTALS_APTA!$A$4:$BR$227,$L12,FALSE))</f>
        <v>8393126.4960180409</v>
      </c>
      <c r="Z12" s="29">
        <f>IF(Z8=0,0,VLOOKUP(Z8,FAC_TOTALS_APTA!$A$4:$BR$227,$L12,FALSE))</f>
        <v>6327618.0476013999</v>
      </c>
      <c r="AA12" s="29">
        <f>IF(AA8=0,0,VLOOKUP(AA8,FAC_TOTALS_APTA!$A$4:$BR$227,$L12,FALSE))</f>
        <v>7346612.6803339301</v>
      </c>
      <c r="AB12" s="29">
        <f>IF(AB8=0,0,VLOOKUP(AB8,FAC_TOTALS_APTA!$A$4:$BR$227,$L12,FALSE))</f>
        <v>5687653.1748485304</v>
      </c>
      <c r="AC12" s="32">
        <f t="shared" si="4"/>
        <v>120854383.593142</v>
      </c>
      <c r="AD12" s="33">
        <f>AC12/G24</f>
        <v>5.8448629138660571E-2</v>
      </c>
      <c r="AE12" s="7"/>
    </row>
    <row r="13" spans="1:31" s="14" customFormat="1" ht="15" x14ac:dyDescent="0.2">
      <c r="A13" s="7"/>
      <c r="B13" s="26" t="s">
        <v>98</v>
      </c>
      <c r="C13" s="28"/>
      <c r="D13" s="34" t="s">
        <v>96</v>
      </c>
      <c r="E13" s="43">
        <v>0.16120000000000001</v>
      </c>
      <c r="F13" s="7">
        <f>MATCH($D13,FAC_TOTALS_APTA!$A$2:$BR$2,)</f>
        <v>17</v>
      </c>
      <c r="G13" s="29">
        <f>VLOOKUP(G8,FAC_TOTALS_APTA!$A$4:$BR$227,$F13,FALSE)</f>
        <v>1.0892580391401629</v>
      </c>
      <c r="H13" s="29">
        <f>VLOOKUP(H8,FAC_TOTALS_APTA!$A$4:$BR$227,$F13,FALSE)</f>
        <v>1.092601666712173</v>
      </c>
      <c r="I13" s="30">
        <f t="shared" ref="I13" si="5">IFERROR(H13/G13-1,"-")</f>
        <v>3.0696377275758469E-3</v>
      </c>
      <c r="J13" s="31" t="str">
        <f t="shared" ref="J13" si="6">IF(C13="Log","_log","")</f>
        <v/>
      </c>
      <c r="K13" s="31" t="str">
        <f t="shared" ref="K13" si="7">CONCATENATE(D13,J13,"_FAC")</f>
        <v>TSD_POP_EMP_PCT_FAC</v>
      </c>
      <c r="L13" s="7">
        <f>MATCH($K13,FAC_TOTALS_APTA!$A$2:$BR$2,)</f>
        <v>39</v>
      </c>
      <c r="M13" s="29">
        <f>IF(M8=0,0,VLOOKUP(M8,FAC_TOTALS_APTA!$A$4:$BR$227,$L13,FALSE))</f>
        <v>-104860.88335368669</v>
      </c>
      <c r="N13" s="29">
        <f>IF(N8=0,0,VLOOKUP(N8,FAC_TOTALS_APTA!$A$4:$BR$227,$L13,FALSE))</f>
        <v>-99452.047895087089</v>
      </c>
      <c r="O13" s="29">
        <f>IF(O8=0,0,VLOOKUP(O8,FAC_TOTALS_APTA!$A$4:$BR$227,$L13,FALSE))</f>
        <v>-105351.65714619961</v>
      </c>
      <c r="P13" s="29">
        <f>IF(P8=0,0,VLOOKUP(P8,FAC_TOTALS_APTA!$A$4:$BR$227,$L13,FALSE))</f>
        <v>-82482.652328055992</v>
      </c>
      <c r="Q13" s="29">
        <f>IF(Q8=0,0,VLOOKUP(Q8,FAC_TOTALS_APTA!$A$4:$BR$227,$L13,FALSE))</f>
        <v>-289258.237375959</v>
      </c>
      <c r="R13" s="29">
        <f>IF(R8=0,0,VLOOKUP(R8,FAC_TOTALS_APTA!$A$4:$BR$227,$L13,FALSE))</f>
        <v>185066.85652307162</v>
      </c>
      <c r="S13" s="29">
        <f>IF(S8=0,0,VLOOKUP(S8,FAC_TOTALS_APTA!$A$4:$BR$227,$L13,FALSE))</f>
        <v>128226.61114282887</v>
      </c>
      <c r="T13" s="29">
        <f>IF(T8=0,0,VLOOKUP(T8,FAC_TOTALS_APTA!$A$4:$BR$227,$L13,FALSE))</f>
        <v>1771222.146550888</v>
      </c>
      <c r="U13" s="29">
        <f>IF(U8=0,0,VLOOKUP(U8,FAC_TOTALS_APTA!$A$4:$BR$227,$L13,FALSE))</f>
        <v>-199266.05187249181</v>
      </c>
      <c r="V13" s="29">
        <f>IF(V8=0,0,VLOOKUP(V8,FAC_TOTALS_APTA!$A$4:$BR$227,$L13,FALSE))</f>
        <v>-219933.68125556502</v>
      </c>
      <c r="W13" s="29">
        <f>IF(W8=0,0,VLOOKUP(W8,FAC_TOTALS_APTA!$A$4:$BR$227,$L13,FALSE))</f>
        <v>3133.6433633447996</v>
      </c>
      <c r="X13" s="29">
        <f>IF(X8=0,0,VLOOKUP(X8,FAC_TOTALS_APTA!$A$4:$BR$227,$L13,FALSE))</f>
        <v>-61733.775488568266</v>
      </c>
      <c r="Y13" s="29">
        <f>IF(Y8=0,0,VLOOKUP(Y8,FAC_TOTALS_APTA!$A$4:$BR$227,$L13,FALSE))</f>
        <v>44416.387654462575</v>
      </c>
      <c r="Z13" s="29">
        <f>IF(Z8=0,0,VLOOKUP(Z8,FAC_TOTALS_APTA!$A$4:$BR$227,$L13,FALSE))</f>
        <v>-41269.703440960227</v>
      </c>
      <c r="AA13" s="29">
        <f>IF(AA8=0,0,VLOOKUP(AA8,FAC_TOTALS_APTA!$A$4:$BR$227,$L13,FALSE))</f>
        <v>-86049.249189854003</v>
      </c>
      <c r="AB13" s="29">
        <f>IF(AB8=0,0,VLOOKUP(AB8,FAC_TOTALS_APTA!$A$4:$BR$227,$L13,FALSE))</f>
        <v>65200.755942263306</v>
      </c>
      <c r="AC13" s="32">
        <f t="shared" ref="AC13" si="8">SUM(M13:AB13)</f>
        <v>907608.46183043148</v>
      </c>
      <c r="AD13" s="33">
        <f>AC13/G23</f>
        <v>4.8573941225415394E-4</v>
      </c>
      <c r="AE13" s="7"/>
    </row>
    <row r="14" spans="1:31" s="14" customFormat="1" ht="15" x14ac:dyDescent="0.2">
      <c r="A14" s="7"/>
      <c r="B14" s="26" t="s">
        <v>52</v>
      </c>
      <c r="C14" s="28" t="s">
        <v>23</v>
      </c>
      <c r="D14" s="34" t="s">
        <v>16</v>
      </c>
      <c r="E14" s="43">
        <v>0.16120000000000001</v>
      </c>
      <c r="F14" s="7">
        <f>MATCH($D14,FAC_TOTALS_APTA!$A$2:$BR$2,)</f>
        <v>14</v>
      </c>
      <c r="G14" s="29">
        <f>VLOOKUP(G8,FAC_TOTALS_APTA!$A$4:$BR$227,$F14,FALSE)</f>
        <v>3.9543921170859599</v>
      </c>
      <c r="H14" s="29">
        <f>VLOOKUP(H8,FAC_TOTALS_APTA!$A$4:$BR$227,$F14,FALSE)</f>
        <v>6.0301622381041504</v>
      </c>
      <c r="I14" s="30">
        <f t="shared" si="1"/>
        <v>0.52492774099192041</v>
      </c>
      <c r="J14" s="31" t="str">
        <f t="shared" si="2"/>
        <v>_log</v>
      </c>
      <c r="K14" s="31" t="str">
        <f t="shared" si="3"/>
        <v>GAS_PRICE_2018_log_FAC</v>
      </c>
      <c r="L14" s="7">
        <f>MATCH($K14,FAC_TOTALS_APTA!$A$2:$BR$2,)</f>
        <v>36</v>
      </c>
      <c r="M14" s="29">
        <f>IF(M8=0,0,VLOOKUP(M8,FAC_TOTALS_APTA!$A$4:$BR$227,$L14,FALSE))</f>
        <v>37939800.081415288</v>
      </c>
      <c r="N14" s="29">
        <f>IF(N8=0,0,VLOOKUP(N8,FAC_TOTALS_APTA!$A$4:$BR$227,$L14,FALSE))</f>
        <v>36081596.175164498</v>
      </c>
      <c r="O14" s="29">
        <f>IF(O8=0,0,VLOOKUP(O8,FAC_TOTALS_APTA!$A$4:$BR$227,$L14,FALSE))</f>
        <v>53635885.9262679</v>
      </c>
      <c r="P14" s="29">
        <f>IF(P8=0,0,VLOOKUP(P8,FAC_TOTALS_APTA!$A$4:$BR$227,$L14,FALSE))</f>
        <v>33708985.313824482</v>
      </c>
      <c r="Q14" s="29">
        <f>IF(Q8=0,0,VLOOKUP(Q8,FAC_TOTALS_APTA!$A$4:$BR$227,$L14,FALSE))</f>
        <v>19247313.275856219</v>
      </c>
      <c r="R14" s="29">
        <f>IF(R8=0,0,VLOOKUP(R8,FAC_TOTALS_APTA!$A$4:$BR$227,$L14,FALSE))</f>
        <v>44141239.284919202</v>
      </c>
      <c r="S14" s="29">
        <f>IF(S8=0,0,VLOOKUP(S8,FAC_TOTALS_APTA!$A$4:$BR$227,$L14,FALSE))</f>
        <v>-116963126.92951861</v>
      </c>
      <c r="T14" s="29">
        <f>IF(T8=0,0,VLOOKUP(T8,FAC_TOTALS_APTA!$A$4:$BR$227,$L14,FALSE))</f>
        <v>53150103.741482101</v>
      </c>
      <c r="U14" s="29">
        <f>IF(U8=0,0,VLOOKUP(U8,FAC_TOTALS_APTA!$A$4:$BR$227,$L14,FALSE))</f>
        <v>73057873.043635204</v>
      </c>
      <c r="V14" s="29">
        <f>IF(V8=0,0,VLOOKUP(V8,FAC_TOTALS_APTA!$A$4:$BR$227,$L14,FALSE))</f>
        <v>4184841.3355141496</v>
      </c>
      <c r="W14" s="29">
        <f>IF(W8=0,0,VLOOKUP(W8,FAC_TOTALS_APTA!$A$4:$BR$227,$L14,FALSE))</f>
        <v>-16227985.740540251</v>
      </c>
      <c r="X14" s="29">
        <f>IF(X8=0,0,VLOOKUP(X8,FAC_TOTALS_APTA!$A$4:$BR$227,$L14,FALSE))</f>
        <v>-20226739.967161689</v>
      </c>
      <c r="Y14" s="29">
        <f>IF(Y8=0,0,VLOOKUP(Y8,FAC_TOTALS_APTA!$A$4:$BR$227,$L14,FALSE))</f>
        <v>-97847828.758053303</v>
      </c>
      <c r="Z14" s="29">
        <f>IF(Z8=0,0,VLOOKUP(Z8,FAC_TOTALS_APTA!$A$4:$BR$227,$L14,FALSE))</f>
        <v>-41193867.170747697</v>
      </c>
      <c r="AA14" s="29">
        <f>IF(AA8=0,0,VLOOKUP(AA8,FAC_TOTALS_APTA!$A$4:$BR$227,$L14,FALSE))</f>
        <v>26699261.469986599</v>
      </c>
      <c r="AB14" s="29">
        <f>IF(AB8=0,0,VLOOKUP(AB8,FAC_TOTALS_APTA!$A$4:$BR$227,$L14,FALSE))</f>
        <v>32784501.676467098</v>
      </c>
      <c r="AC14" s="32">
        <f t="shared" si="4"/>
        <v>122171852.75851125</v>
      </c>
      <c r="AD14" s="33">
        <f>AC14/G24</f>
        <v>5.9085794828136293E-2</v>
      </c>
      <c r="AE14" s="7"/>
    </row>
    <row r="15" spans="1:31" s="14" customFormat="1" ht="15" x14ac:dyDescent="0.2">
      <c r="A15" s="7"/>
      <c r="B15" s="26" t="s">
        <v>49</v>
      </c>
      <c r="C15" s="28" t="s">
        <v>23</v>
      </c>
      <c r="D15" s="7" t="s">
        <v>15</v>
      </c>
      <c r="E15" s="43">
        <v>-0.2555</v>
      </c>
      <c r="F15" s="7">
        <f>MATCH($D15,FAC_TOTALS_APTA!$A$2:$BR$2,)</f>
        <v>15</v>
      </c>
      <c r="G15" s="29">
        <f>VLOOKUP(G8,FAC_TOTALS_APTA!$A$4:$BR$227,$F15,FALSE)</f>
        <v>77823.029472963099</v>
      </c>
      <c r="H15" s="29">
        <f>VLOOKUP(H8,FAC_TOTALS_APTA!$A$4:$BR$227,$F15,FALSE)</f>
        <v>73842.26309931869</v>
      </c>
      <c r="I15" s="30">
        <f t="shared" si="1"/>
        <v>-5.1151521607461836E-2</v>
      </c>
      <c r="J15" s="31" t="str">
        <f t="shared" si="2"/>
        <v>_log</v>
      </c>
      <c r="K15" s="31" t="str">
        <f t="shared" si="3"/>
        <v>TOTAL_MED_INC_INDIV_2018_log_FAC</v>
      </c>
      <c r="L15" s="7">
        <f>MATCH($K15,FAC_TOTALS_APTA!$A$2:$BR$2,)</f>
        <v>37</v>
      </c>
      <c r="M15" s="29">
        <f>IF(M8=0,0,VLOOKUP(M8,FAC_TOTALS_APTA!$A$4:$BR$227,$L15,FALSE))</f>
        <v>11030542.075639069</v>
      </c>
      <c r="N15" s="29">
        <f>IF(N8=0,0,VLOOKUP(N8,FAC_TOTALS_APTA!$A$4:$BR$227,$L15,FALSE))</f>
        <v>16133410.041955741</v>
      </c>
      <c r="O15" s="29">
        <f>IF(O8=0,0,VLOOKUP(O8,FAC_TOTALS_APTA!$A$4:$BR$227,$L15,FALSE))</f>
        <v>15627139.60700825</v>
      </c>
      <c r="P15" s="29">
        <f>IF(P8=0,0,VLOOKUP(P8,FAC_TOTALS_APTA!$A$4:$BR$227,$L15,FALSE))</f>
        <v>25310718.288682368</v>
      </c>
      <c r="Q15" s="29">
        <f>IF(Q8=0,0,VLOOKUP(Q8,FAC_TOTALS_APTA!$A$4:$BR$227,$L15,FALSE))</f>
        <v>-8741800.4682765901</v>
      </c>
      <c r="R15" s="29">
        <f>IF(R8=0,0,VLOOKUP(R8,FAC_TOTALS_APTA!$A$4:$BR$227,$L15,FALSE))</f>
        <v>823743.88423479488</v>
      </c>
      <c r="S15" s="29">
        <f>IF(S8=0,0,VLOOKUP(S8,FAC_TOTALS_APTA!$A$4:$BR$227,$L15,FALSE))</f>
        <v>32500524.757463582</v>
      </c>
      <c r="T15" s="29">
        <f>IF(T8=0,0,VLOOKUP(T8,FAC_TOTALS_APTA!$A$4:$BR$227,$L15,FALSE))</f>
        <v>15462342.413815441</v>
      </c>
      <c r="U15" s="29">
        <f>IF(U8=0,0,VLOOKUP(U8,FAC_TOTALS_APTA!$A$4:$BR$227,$L15,FALSE))</f>
        <v>12042561.929719361</v>
      </c>
      <c r="V15" s="29">
        <f>IF(V8=0,0,VLOOKUP(V8,FAC_TOTALS_APTA!$A$4:$BR$227,$L15,FALSE))</f>
        <v>3632715.852625363</v>
      </c>
      <c r="W15" s="29">
        <f>IF(W8=0,0,VLOOKUP(W8,FAC_TOTALS_APTA!$A$4:$BR$227,$L15,FALSE))</f>
        <v>-3599804.8734814399</v>
      </c>
      <c r="X15" s="29">
        <f>IF(X8=0,0,VLOOKUP(X8,FAC_TOTALS_APTA!$A$4:$BR$227,$L15,FALSE))</f>
        <v>-5237823.7130549606</v>
      </c>
      <c r="Y15" s="29">
        <f>IF(Y8=0,0,VLOOKUP(Y8,FAC_TOTALS_APTA!$A$4:$BR$227,$L15,FALSE))</f>
        <v>-20236473.361727409</v>
      </c>
      <c r="Z15" s="29">
        <f>IF(Z8=0,0,VLOOKUP(Z8,FAC_TOTALS_APTA!$A$4:$BR$227,$L15,FALSE))</f>
        <v>-13019717.893715359</v>
      </c>
      <c r="AA15" s="29">
        <f>IF(AA8=0,0,VLOOKUP(AA8,FAC_TOTALS_APTA!$A$4:$BR$227,$L15,FALSE))</f>
        <v>-12878767.100592349</v>
      </c>
      <c r="AB15" s="29">
        <f>IF(AB8=0,0,VLOOKUP(AB8,FAC_TOTALS_APTA!$A$4:$BR$227,$L15,FALSE))</f>
        <v>-13090336.086600441</v>
      </c>
      <c r="AC15" s="32">
        <f t="shared" si="4"/>
        <v>55758975.353695437</v>
      </c>
      <c r="AD15" s="33">
        <f>AC15/G24</f>
        <v>2.6966631864769171E-2</v>
      </c>
      <c r="AE15" s="7"/>
    </row>
    <row r="16" spans="1:31" s="14" customFormat="1" ht="15" x14ac:dyDescent="0.2">
      <c r="A16" s="7"/>
      <c r="B16" s="26" t="s">
        <v>67</v>
      </c>
      <c r="C16" s="28"/>
      <c r="D16" s="7" t="s">
        <v>10</v>
      </c>
      <c r="E16" s="43">
        <v>1.0699999999999999E-2</v>
      </c>
      <c r="F16" s="7">
        <f>MATCH($D16,FAC_TOTALS_APTA!$A$2:$BR$2,)</f>
        <v>16</v>
      </c>
      <c r="G16" s="29">
        <f>VLOOKUP(G8,FAC_TOTALS_APTA!$A$4:$BR$227,$F16,FALSE)</f>
        <v>18.38028740282714</v>
      </c>
      <c r="H16" s="29">
        <f>VLOOKUP(H8,FAC_TOTALS_APTA!$A$4:$BR$227,$F16,FALSE)</f>
        <v>16.871723993427491</v>
      </c>
      <c r="I16" s="30">
        <f t="shared" si="1"/>
        <v>-8.2075071860280624E-2</v>
      </c>
      <c r="J16" s="31" t="str">
        <f t="shared" si="2"/>
        <v/>
      </c>
      <c r="K16" s="31" t="str">
        <f t="shared" si="3"/>
        <v>PCT_HH_NO_VEH_FAC</v>
      </c>
      <c r="L16" s="7">
        <f>MATCH($K16,FAC_TOTALS_APTA!$A$2:$BR$2,)</f>
        <v>38</v>
      </c>
      <c r="M16" s="29">
        <f>IF(M8=0,0,VLOOKUP(M8,FAC_TOTALS_APTA!$A$4:$BR$227,$L16,FALSE))</f>
        <v>-2068037.4742714949</v>
      </c>
      <c r="N16" s="29">
        <f>IF(N8=0,0,VLOOKUP(N8,FAC_TOTALS_APTA!$A$4:$BR$227,$L16,FALSE))</f>
        <v>-1709622.9110934741</v>
      </c>
      <c r="O16" s="29">
        <f>IF(O8=0,0,VLOOKUP(O8,FAC_TOTALS_APTA!$A$4:$BR$227,$L16,FALSE))</f>
        <v>-2829345.6713332161</v>
      </c>
      <c r="P16" s="29">
        <f>IF(P8=0,0,VLOOKUP(P8,FAC_TOTALS_APTA!$A$4:$BR$227,$L16,FALSE))</f>
        <v>-3156503.8640156211</v>
      </c>
      <c r="Q16" s="29">
        <f>IF(Q8=0,0,VLOOKUP(Q8,FAC_TOTALS_APTA!$A$4:$BR$227,$L16,FALSE))</f>
        <v>-4193170.5404482204</v>
      </c>
      <c r="R16" s="29">
        <f>IF(R8=0,0,VLOOKUP(R8,FAC_TOTALS_APTA!$A$4:$BR$227,$L16,FALSE))</f>
        <v>4151782.7628734102</v>
      </c>
      <c r="S16" s="29">
        <f>IF(S8=0,0,VLOOKUP(S8,FAC_TOTALS_APTA!$A$4:$BR$227,$L16,FALSE))</f>
        <v>2951361.6397415702</v>
      </c>
      <c r="T16" s="29">
        <f>IF(T8=0,0,VLOOKUP(T8,FAC_TOTALS_APTA!$A$4:$BR$227,$L16,FALSE))</f>
        <v>5502752.09236544</v>
      </c>
      <c r="U16" s="29">
        <f>IF(U8=0,0,VLOOKUP(U8,FAC_TOTALS_APTA!$A$4:$BR$227,$L16,FALSE))</f>
        <v>7154800.7432081895</v>
      </c>
      <c r="V16" s="29">
        <f>IF(V8=0,0,VLOOKUP(V8,FAC_TOTALS_APTA!$A$4:$BR$227,$L16,FALSE))</f>
        <v>-2721226.2810552199</v>
      </c>
      <c r="W16" s="29">
        <f>IF(W8=0,0,VLOOKUP(W8,FAC_TOTALS_APTA!$A$4:$BR$227,$L16,FALSE))</f>
        <v>-6374910.7505901176</v>
      </c>
      <c r="X16" s="29">
        <f>IF(X8=0,0,VLOOKUP(X8,FAC_TOTALS_APTA!$A$4:$BR$227,$L16,FALSE))</f>
        <v>-1568354.0994903161</v>
      </c>
      <c r="Y16" s="29">
        <f>IF(Y8=0,0,VLOOKUP(Y8,FAC_TOTALS_APTA!$A$4:$BR$227,$L16,FALSE))</f>
        <v>-3142599.0597443003</v>
      </c>
      <c r="Z16" s="29">
        <f>IF(Z8=0,0,VLOOKUP(Z8,FAC_TOTALS_APTA!$A$4:$BR$227,$L16,FALSE))</f>
        <v>-3172556.2696696697</v>
      </c>
      <c r="AA16" s="29">
        <f>IF(AA8=0,0,VLOOKUP(AA8,FAC_TOTALS_APTA!$A$4:$BR$227,$L16,FALSE))</f>
        <v>-3309749.3860923401</v>
      </c>
      <c r="AB16" s="29">
        <f>IF(AB8=0,0,VLOOKUP(AB8,FAC_TOTALS_APTA!$A$4:$BR$227,$L16,FALSE))</f>
        <v>-3024205.1696810797</v>
      </c>
      <c r="AC16" s="32">
        <f t="shared" si="4"/>
        <v>-17509584.239296459</v>
      </c>
      <c r="AD16" s="33">
        <f>AC16/G24</f>
        <v>-8.4681346687440241E-3</v>
      </c>
      <c r="AE16" s="7"/>
    </row>
    <row r="17" spans="1:31" s="14" customFormat="1" ht="15" x14ac:dyDescent="0.2">
      <c r="A17" s="7"/>
      <c r="B17" s="26" t="s">
        <v>50</v>
      </c>
      <c r="C17" s="28"/>
      <c r="D17" s="7" t="s">
        <v>31</v>
      </c>
      <c r="E17" s="43">
        <v>-3.3999999999999998E-3</v>
      </c>
      <c r="F17" s="7">
        <f>MATCH($D17,FAC_TOTALS_APTA!$A$2:$BR$2,)</f>
        <v>18</v>
      </c>
      <c r="G17" s="29">
        <f>VLOOKUP(G8,FAC_TOTALS_APTA!$A$4:$BR$227,$F17,FALSE)</f>
        <v>7.9537049482222493</v>
      </c>
      <c r="H17" s="29">
        <f>VLOOKUP(H8,FAC_TOTALS_APTA!$A$4:$BR$227,$F17,FALSE)</f>
        <v>12.43863347613002</v>
      </c>
      <c r="I17" s="30">
        <f t="shared" si="1"/>
        <v>0.56387916789774906</v>
      </c>
      <c r="J17" s="31" t="str">
        <f t="shared" si="2"/>
        <v/>
      </c>
      <c r="K17" s="31" t="str">
        <f t="shared" si="3"/>
        <v>JTW_HOME_PCT_FAC</v>
      </c>
      <c r="L17" s="7">
        <f>MATCH($K17,FAC_TOTALS_APTA!$A$2:$BR$2,)</f>
        <v>40</v>
      </c>
      <c r="M17" s="29">
        <f>IF(M8=0,0,VLOOKUP(M8,FAC_TOTALS_APTA!$A$4:$BR$227,$L17,FALSE))</f>
        <v>0</v>
      </c>
      <c r="N17" s="29">
        <f>IF(N8=0,0,VLOOKUP(N8,FAC_TOTALS_APTA!$A$4:$BR$227,$L17,FALSE))</f>
        <v>0</v>
      </c>
      <c r="O17" s="29">
        <f>IF(O8=0,0,VLOOKUP(O8,FAC_TOTALS_APTA!$A$4:$BR$227,$L17,FALSE))</f>
        <v>0</v>
      </c>
      <c r="P17" s="29">
        <f>IF(P8=0,0,VLOOKUP(P8,FAC_TOTALS_APTA!$A$4:$BR$227,$L17,FALSE))</f>
        <v>-4696576.8679237198</v>
      </c>
      <c r="Q17" s="29">
        <f>IF(Q8=0,0,VLOOKUP(Q8,FAC_TOTALS_APTA!$A$4:$BR$227,$L17,FALSE))</f>
        <v>-2023708.2338575651</v>
      </c>
      <c r="R17" s="29">
        <f>IF(R8=0,0,VLOOKUP(R8,FAC_TOTALS_APTA!$A$4:$BR$227,$L17,FALSE))</f>
        <v>-1228025.7319626529</v>
      </c>
      <c r="S17" s="29">
        <f>IF(S8=0,0,VLOOKUP(S8,FAC_TOTALS_APTA!$A$4:$BR$227,$L17,FALSE))</f>
        <v>-3303249.818004943</v>
      </c>
      <c r="T17" s="29">
        <f>IF(T8=0,0,VLOOKUP(T8,FAC_TOTALS_APTA!$A$4:$BR$227,$L17,FALSE))</f>
        <v>-3415944.2323077703</v>
      </c>
      <c r="U17" s="29">
        <f>IF(U8=0,0,VLOOKUP(U8,FAC_TOTALS_APTA!$A$4:$BR$227,$L17,FALSE))</f>
        <v>808619.2278148398</v>
      </c>
      <c r="V17" s="29">
        <f>IF(V8=0,0,VLOOKUP(V8,FAC_TOTALS_APTA!$A$4:$BR$227,$L17,FALSE))</f>
        <v>-1507240.9321843809</v>
      </c>
      <c r="W17" s="29">
        <f>IF(W8=0,0,VLOOKUP(W8,FAC_TOTALS_APTA!$A$4:$BR$227,$L17,FALSE))</f>
        <v>-22800.77565413597</v>
      </c>
      <c r="X17" s="29">
        <f>IF(X8=0,0,VLOOKUP(X8,FAC_TOTALS_APTA!$A$4:$BR$227,$L17,FALSE))</f>
        <v>-2395511.794107602</v>
      </c>
      <c r="Y17" s="29">
        <f>IF(Y8=0,0,VLOOKUP(Y8,FAC_TOTALS_APTA!$A$4:$BR$227,$L17,FALSE))</f>
        <v>-1967680.16585141</v>
      </c>
      <c r="Z17" s="29">
        <f>IF(Z8=0,0,VLOOKUP(Z8,FAC_TOTALS_APTA!$A$4:$BR$227,$L17,FALSE))</f>
        <v>-6184066.2708143797</v>
      </c>
      <c r="AA17" s="29">
        <f>IF(AA8=0,0,VLOOKUP(AA8,FAC_TOTALS_APTA!$A$4:$BR$227,$L17,FALSE))</f>
        <v>-2281772.9348602849</v>
      </c>
      <c r="AB17" s="29">
        <f>IF(AB8=0,0,VLOOKUP(AB8,FAC_TOTALS_APTA!$A$4:$BR$227,$L17,FALSE))</f>
        <v>-3066438.59042654</v>
      </c>
      <c r="AC17" s="32">
        <f t="shared" si="4"/>
        <v>-31284397.120140545</v>
      </c>
      <c r="AD17" s="33">
        <f>AC17/G24</f>
        <v>-1.5130027316654464E-2</v>
      </c>
      <c r="AE17" s="7"/>
    </row>
    <row r="18" spans="1:31" s="14" customFormat="1" ht="16" x14ac:dyDescent="0.2">
      <c r="A18" s="7"/>
      <c r="B18" s="12" t="s">
        <v>119</v>
      </c>
      <c r="C18" s="28"/>
      <c r="D18" t="s">
        <v>120</v>
      </c>
      <c r="E18" s="43">
        <v>-5.7999999999999996E-3</v>
      </c>
      <c r="F18" s="7">
        <f>MATCH($D18,FAC_TOTALS_APTA!$A$2:$BR$2,)</f>
        <v>29</v>
      </c>
      <c r="G18" s="29">
        <f>VLOOKUP(G8,FAC_TOTALS_APTA!$A$4:$BR$227,$F18,FALSE)</f>
        <v>0</v>
      </c>
      <c r="H18" s="29">
        <f>VLOOKUP(H8,FAC_TOTALS_APTA!$A$4:$BR$227,$F18,FALSE)</f>
        <v>11.88608472898621</v>
      </c>
      <c r="I18" s="30" t="str">
        <f t="shared" si="1"/>
        <v>-</v>
      </c>
      <c r="J18" s="31" t="str">
        <f t="shared" si="2"/>
        <v/>
      </c>
      <c r="K18" s="31" t="str">
        <f t="shared" si="3"/>
        <v>YEARS_SINCE_TNC_FAC</v>
      </c>
      <c r="L18" s="7">
        <f>MATCH($K18,FAC_TOTALS_APTA!$A$2:$BR$2,)</f>
        <v>51</v>
      </c>
      <c r="M18" s="29">
        <f>IF(M8=0,0,VLOOKUP(M8,FAC_TOTALS_APTA!$A$4:$BR$227,$L18,FALSE))</f>
        <v>0</v>
      </c>
      <c r="N18" s="29">
        <f>IF(N8=0,0,VLOOKUP(N8,FAC_TOTALS_APTA!$A$4:$BR$227,$L18,FALSE))</f>
        <v>0</v>
      </c>
      <c r="O18" s="29">
        <f>IF(O8=0,0,VLOOKUP(O8,FAC_TOTALS_APTA!$A$4:$BR$227,$L18,FALSE))</f>
        <v>0</v>
      </c>
      <c r="P18" s="29">
        <f>IF(P8=0,0,VLOOKUP(P8,FAC_TOTALS_APTA!$A$4:$BR$227,$L18,FALSE))</f>
        <v>0</v>
      </c>
      <c r="Q18" s="29">
        <f>IF(Q8=0,0,VLOOKUP(Q8,FAC_TOTALS_APTA!$A$4:$BR$227,$L18,FALSE))</f>
        <v>0</v>
      </c>
      <c r="R18" s="29">
        <f>IF(R8=0,0,VLOOKUP(R8,FAC_TOTALS_APTA!$A$4:$BR$227,$L18,FALSE))</f>
        <v>0</v>
      </c>
      <c r="S18" s="29">
        <f>IF(S8=0,0,VLOOKUP(S8,FAC_TOTALS_APTA!$A$4:$BR$227,$L18,FALSE))</f>
        <v>0</v>
      </c>
      <c r="T18" s="29">
        <f>IF(T8=0,0,VLOOKUP(T8,FAC_TOTALS_APTA!$A$4:$BR$227,$L18,FALSE))</f>
        <v>0</v>
      </c>
      <c r="U18" s="29">
        <f>IF(U8=0,0,VLOOKUP(U8,FAC_TOTALS_APTA!$A$4:$BR$227,$L18,FALSE))</f>
        <v>-3622170.55729048</v>
      </c>
      <c r="V18" s="29">
        <f>IF(V8=0,0,VLOOKUP(V8,FAC_TOTALS_APTA!$A$4:$BR$227,$L18,FALSE))</f>
        <v>-13713655.073337339</v>
      </c>
      <c r="W18" s="29">
        <f>IF(W8=0,0,VLOOKUP(W8,FAC_TOTALS_APTA!$A$4:$BR$227,$L18,FALSE))</f>
        <v>-30522782.98753348</v>
      </c>
      <c r="X18" s="29">
        <f>IF(X8=0,0,VLOOKUP(X8,FAC_TOTALS_APTA!$A$4:$BR$227,$L18,FALSE))</f>
        <v>-33583065.468520902</v>
      </c>
      <c r="Y18" s="29">
        <f>IF(Y8=0,0,VLOOKUP(Y8,FAC_TOTALS_APTA!$A$4:$BR$227,$L18,FALSE))</f>
        <v>-38898690.141865097</v>
      </c>
      <c r="Z18" s="29">
        <f>IF(Z8=0,0,VLOOKUP(Z8,FAC_TOTALS_APTA!$A$4:$BR$227,$L18,FALSE))</f>
        <v>-37905229.778933004</v>
      </c>
      <c r="AA18" s="29">
        <f>IF(AA8=0,0,VLOOKUP(AA8,FAC_TOTALS_APTA!$A$4:$BR$227,$L18,FALSE))</f>
        <v>-36111299.683306098</v>
      </c>
      <c r="AB18" s="29">
        <f>IF(AB8=0,0,VLOOKUP(AB8,FAC_TOTALS_APTA!$A$4:$BR$227,$L18,FALSE))</f>
        <v>-34740206.313810997</v>
      </c>
      <c r="AC18" s="32">
        <f t="shared" si="4"/>
        <v>-229097100.00459743</v>
      </c>
      <c r="AD18" s="33">
        <f>AC18/G24</f>
        <v>-0.11079789608617224</v>
      </c>
      <c r="AE18" s="7"/>
    </row>
    <row r="19" spans="1:31" s="14" customFormat="1" ht="15" x14ac:dyDescent="0.2">
      <c r="A19" s="7"/>
      <c r="B19" s="26" t="s">
        <v>68</v>
      </c>
      <c r="C19" s="28"/>
      <c r="D19" s="7" t="s">
        <v>46</v>
      </c>
      <c r="E19" s="43">
        <v>-1.5E-3</v>
      </c>
      <c r="F19" s="7">
        <f>MATCH($D19,FAC_TOTALS_APTA!$A$2:$BR$2,)</f>
        <v>30</v>
      </c>
      <c r="G19" s="29">
        <f>VLOOKUP(G8,FAC_TOTALS_APTA!$A$4:$BR$227,$F19,FALSE)</f>
        <v>0</v>
      </c>
      <c r="H19" s="29">
        <f>VLOOKUP(H8,FAC_TOTALS_APTA!$A$4:$BR$227,$F19,FALSE)</f>
        <v>2</v>
      </c>
      <c r="I19" s="30" t="str">
        <f t="shared" si="1"/>
        <v>-</v>
      </c>
      <c r="J19" s="31" t="str">
        <f t="shared" si="2"/>
        <v/>
      </c>
      <c r="K19" s="31" t="str">
        <f t="shared" si="3"/>
        <v>BIKE_SHARE_FAC</v>
      </c>
      <c r="L19" s="7">
        <f>MATCH($K19,FAC_TOTALS_APTA!$A$2:$BR$2,)</f>
        <v>52</v>
      </c>
      <c r="M19" s="29">
        <f>IF(M8=0,0,VLOOKUP(M8,FAC_TOTALS_APTA!$A$4:$BR$227,$L19,FALSE))</f>
        <v>0</v>
      </c>
      <c r="N19" s="29">
        <f>IF(N8=0,0,VLOOKUP(N8,FAC_TOTALS_APTA!$A$4:$BR$227,$L19,FALSE))</f>
        <v>0</v>
      </c>
      <c r="O19" s="29">
        <f>IF(O8=0,0,VLOOKUP(O8,FAC_TOTALS_APTA!$A$4:$BR$227,$L19,FALSE))</f>
        <v>0</v>
      </c>
      <c r="P19" s="29">
        <f>IF(P8=0,0,VLOOKUP(P8,FAC_TOTALS_APTA!$A$4:$BR$227,$L19,FALSE))</f>
        <v>0</v>
      </c>
      <c r="Q19" s="29">
        <f>IF(Q8=0,0,VLOOKUP(Q8,FAC_TOTALS_APTA!$A$4:$BR$227,$L19,FALSE))</f>
        <v>0</v>
      </c>
      <c r="R19" s="29">
        <f>IF(R8=0,0,VLOOKUP(R8,FAC_TOTALS_APTA!$A$4:$BR$227,$L19,FALSE))</f>
        <v>110320.797492111</v>
      </c>
      <c r="S19" s="29">
        <f>IF(S8=0,0,VLOOKUP(S8,FAC_TOTALS_APTA!$A$4:$BR$227,$L19,FALSE))</f>
        <v>0</v>
      </c>
      <c r="T19" s="29">
        <f>IF(T8=0,0,VLOOKUP(T8,FAC_TOTALS_APTA!$A$4:$BR$227,$L19,FALSE))</f>
        <v>94076.655239218104</v>
      </c>
      <c r="U19" s="29">
        <f>IF(U8=0,0,VLOOKUP(U8,FAC_TOTALS_APTA!$A$4:$BR$227,$L19,FALSE))</f>
        <v>65135.091228741701</v>
      </c>
      <c r="V19" s="29">
        <f>IF(V8=0,0,VLOOKUP(V8,FAC_TOTALS_APTA!$A$4:$BR$227,$L19,FALSE))</f>
        <v>40741.666536491102</v>
      </c>
      <c r="W19" s="29">
        <f>IF(W8=0,0,VLOOKUP(W8,FAC_TOTALS_APTA!$A$4:$BR$227,$L19,FALSE))</f>
        <v>0</v>
      </c>
      <c r="X19" s="29">
        <f>IF(X8=0,0,VLOOKUP(X8,FAC_TOTALS_APTA!$A$4:$BR$227,$L19,FALSE))</f>
        <v>440455.00597280101</v>
      </c>
      <c r="Y19" s="29">
        <f>IF(Y8=0,0,VLOOKUP(Y8,FAC_TOTALS_APTA!$A$4:$BR$227,$L19,FALSE))</f>
        <v>376731.51472470077</v>
      </c>
      <c r="Z19" s="29">
        <f>IF(Z8=0,0,VLOOKUP(Z8,FAC_TOTALS_APTA!$A$4:$BR$227,$L19,FALSE))</f>
        <v>365454.87703009939</v>
      </c>
      <c r="AA19" s="29">
        <f>IF(AA8=0,0,VLOOKUP(AA8,FAC_TOTALS_APTA!$A$4:$BR$227,$L19,FALSE))</f>
        <v>0</v>
      </c>
      <c r="AB19" s="29">
        <f>IF(AB8=0,0,VLOOKUP(AB8,FAC_TOTALS_APTA!$A$4:$BR$227,$L19,FALSE))</f>
        <v>17558.809475423099</v>
      </c>
      <c r="AC19" s="32">
        <f t="shared" si="4"/>
        <v>1510474.4176995864</v>
      </c>
      <c r="AD19" s="33">
        <f>AC19/G24</f>
        <v>7.305085379506848E-4</v>
      </c>
      <c r="AE19" s="7"/>
    </row>
    <row r="20" spans="1:31" s="14" customFormat="1" ht="15" x14ac:dyDescent="0.2">
      <c r="A20" s="7"/>
      <c r="B20" s="26" t="s">
        <v>69</v>
      </c>
      <c r="C20" s="28"/>
      <c r="D20" s="7" t="s">
        <v>77</v>
      </c>
      <c r="E20" s="43">
        <v>-4.8399999999999999E-2</v>
      </c>
      <c r="F20" s="7">
        <f>MATCH($D20,FAC_TOTALS_APTA!$A$2:$BR$2,)</f>
        <v>31</v>
      </c>
      <c r="G20" s="29">
        <f>VLOOKUP(G8,FAC_TOTALS_APTA!$A$4:$BR$227,$F20,FALSE)</f>
        <v>0</v>
      </c>
      <c r="H20" s="29">
        <f>VLOOKUP(H8,FAC_TOTALS_APTA!$A$4:$BR$227,$F20,FALSE)</f>
        <v>1.1691461839603481</v>
      </c>
      <c r="I20" s="30" t="str">
        <f t="shared" si="1"/>
        <v>-</v>
      </c>
      <c r="J20" s="31" t="str">
        <f t="shared" si="2"/>
        <v/>
      </c>
      <c r="K20" s="31" t="str">
        <f t="shared" si="3"/>
        <v>scooter_flag_BUS_FAC</v>
      </c>
      <c r="L20" s="7">
        <f>MATCH($K20,FAC_TOTALS_APTA!$A$2:$BR$2,)</f>
        <v>53</v>
      </c>
      <c r="M20" s="29">
        <f>IF(M8=0,0,VLOOKUP(M8,FAC_TOTALS_APTA!$A$4:$BR$227,$L20,FALSE))</f>
        <v>0</v>
      </c>
      <c r="N20" s="29">
        <f>IF(N8=0,0,VLOOKUP(N8,FAC_TOTALS_APTA!$A$4:$BR$227,$L20,FALSE))</f>
        <v>0</v>
      </c>
      <c r="O20" s="29">
        <f>IF(O8=0,0,VLOOKUP(O8,FAC_TOTALS_APTA!$A$4:$BR$227,$L20,FALSE))</f>
        <v>0</v>
      </c>
      <c r="P20" s="29">
        <f>IF(P8=0,0,VLOOKUP(P8,FAC_TOTALS_APTA!$A$4:$BR$227,$L20,FALSE))</f>
        <v>0</v>
      </c>
      <c r="Q20" s="29">
        <f>IF(Q8=0,0,VLOOKUP(Q8,FAC_TOTALS_APTA!$A$4:$BR$227,$L20,FALSE))</f>
        <v>0</v>
      </c>
      <c r="R20" s="29">
        <f>IF(R8=0,0,VLOOKUP(R8,FAC_TOTALS_APTA!$A$4:$BR$227,$L20,FALSE))</f>
        <v>0</v>
      </c>
      <c r="S20" s="29">
        <f>IF(S8=0,0,VLOOKUP(S8,FAC_TOTALS_APTA!$A$4:$BR$227,$L20,FALSE))</f>
        <v>0</v>
      </c>
      <c r="T20" s="29">
        <f>IF(T8=0,0,VLOOKUP(T8,FAC_TOTALS_APTA!$A$4:$BR$227,$L20,FALSE))</f>
        <v>0</v>
      </c>
      <c r="U20" s="29">
        <f>IF(U8=0,0,VLOOKUP(U8,FAC_TOTALS_APTA!$A$4:$BR$227,$L20,FALSE))</f>
        <v>0</v>
      </c>
      <c r="V20" s="29">
        <f>IF(V8=0,0,VLOOKUP(V8,FAC_TOTALS_APTA!$A$4:$BR$227,$L20,FALSE))</f>
        <v>0</v>
      </c>
      <c r="W20" s="29">
        <f>IF(W8=0,0,VLOOKUP(W8,FAC_TOTALS_APTA!$A$4:$BR$227,$L20,FALSE))</f>
        <v>0</v>
      </c>
      <c r="X20" s="29">
        <f>IF(X8=0,0,VLOOKUP(X8,FAC_TOTALS_APTA!$A$4:$BR$227,$L20,FALSE))</f>
        <v>0</v>
      </c>
      <c r="Y20" s="29">
        <f>IF(Y8=0,0,VLOOKUP(Y8,FAC_TOTALS_APTA!$A$4:$BR$227,$L20,FALSE))</f>
        <v>0</v>
      </c>
      <c r="Z20" s="29">
        <f>IF(Z8=0,0,VLOOKUP(Z8,FAC_TOTALS_APTA!$A$4:$BR$227,$L20,FALSE))</f>
        <v>0</v>
      </c>
      <c r="AA20" s="29">
        <f>IF(AA8=0,0,VLOOKUP(AA8,FAC_TOTALS_APTA!$A$4:$BR$227,$L20,FALSE))</f>
        <v>0</v>
      </c>
      <c r="AB20" s="29">
        <f>IF(AB8=0,0,VLOOKUP(AB8,FAC_TOTALS_APTA!$A$4:$BR$227,$L20,FALSE))</f>
        <v>-35057268.109100498</v>
      </c>
      <c r="AC20" s="32">
        <f t="shared" si="4"/>
        <v>-35057268.109100498</v>
      </c>
      <c r="AD20" s="33">
        <f>AC20/G24</f>
        <v>-1.695469540618039E-2</v>
      </c>
      <c r="AE20" s="7"/>
    </row>
    <row r="21" spans="1:31" s="7" customFormat="1" ht="15" x14ac:dyDescent="0.2">
      <c r="B21" s="9" t="s">
        <v>69</v>
      </c>
      <c r="C21" s="27"/>
      <c r="D21" s="8" t="s">
        <v>78</v>
      </c>
      <c r="E21" s="44">
        <v>5.3E-3</v>
      </c>
      <c r="F21" s="8">
        <f>MATCH($D21,FAC_TOTALS_APTA!$A$2:$BR$2,)</f>
        <v>32</v>
      </c>
      <c r="G21" s="29">
        <f>VLOOKUP(G8,FAC_TOTALS_APTA!$A$4:$BR$227,$F21,FALSE)</f>
        <v>0</v>
      </c>
      <c r="H21" s="29">
        <f>VLOOKUP(H8,FAC_TOTALS_APTA!$A$4:$BR$227,$F21,FALSE)</f>
        <v>0</v>
      </c>
      <c r="I21" s="35" t="str">
        <f t="shared" si="1"/>
        <v>-</v>
      </c>
      <c r="J21" s="36" t="str">
        <f t="shared" si="2"/>
        <v/>
      </c>
      <c r="K21" s="36" t="str">
        <f t="shared" si="3"/>
        <v>scooter_flag_RAIL_FAC</v>
      </c>
      <c r="L21" s="7">
        <f>MATCH($K21,FAC_TOTALS_APTA!$A$2:$BR$2,)</f>
        <v>54</v>
      </c>
      <c r="M21" s="37">
        <f>IF(M8=0,0,VLOOKUP(M8,FAC_TOTALS_APTA!$A$4:$BR$227,$L21,FALSE))</f>
        <v>0</v>
      </c>
      <c r="N21" s="37">
        <f>IF(N8=0,0,VLOOKUP(N8,FAC_TOTALS_APTA!$A$4:$BR$227,$L21,FALSE))</f>
        <v>0</v>
      </c>
      <c r="O21" s="37">
        <f>IF(O8=0,0,VLOOKUP(O8,FAC_TOTALS_APTA!$A$4:$BR$227,$L21,FALSE))</f>
        <v>0</v>
      </c>
      <c r="P21" s="37">
        <f>IF(P8=0,0,VLOOKUP(P8,FAC_TOTALS_APTA!$A$4:$BR$227,$L21,FALSE))</f>
        <v>0</v>
      </c>
      <c r="Q21" s="37">
        <f>IF(Q8=0,0,VLOOKUP(Q8,FAC_TOTALS_APTA!$A$4:$BR$227,$L21,FALSE))</f>
        <v>0</v>
      </c>
      <c r="R21" s="37">
        <f>IF(R8=0,0,VLOOKUP(R8,FAC_TOTALS_APTA!$A$4:$BR$227,$L21,FALSE))</f>
        <v>0</v>
      </c>
      <c r="S21" s="37">
        <f>IF(S8=0,0,VLOOKUP(S8,FAC_TOTALS_APTA!$A$4:$BR$227,$L21,FALSE))</f>
        <v>0</v>
      </c>
      <c r="T21" s="37">
        <f>IF(T8=0,0,VLOOKUP(T8,FAC_TOTALS_APTA!$A$4:$BR$227,$L21,FALSE))</f>
        <v>0</v>
      </c>
      <c r="U21" s="37">
        <f>IF(U8=0,0,VLOOKUP(U8,FAC_TOTALS_APTA!$A$4:$BR$227,$L21,FALSE))</f>
        <v>0</v>
      </c>
      <c r="V21" s="37">
        <f>IF(V8=0,0,VLOOKUP(V8,FAC_TOTALS_APTA!$A$4:$BR$227,$L21,FALSE))</f>
        <v>0</v>
      </c>
      <c r="W21" s="37">
        <f>IF(W8=0,0,VLOOKUP(W8,FAC_TOTALS_APTA!$A$4:$BR$227,$L21,FALSE))</f>
        <v>0</v>
      </c>
      <c r="X21" s="37">
        <f>IF(X8=0,0,VLOOKUP(X8,FAC_TOTALS_APTA!$A$4:$BR$227,$L21,FALSE))</f>
        <v>0</v>
      </c>
      <c r="Y21" s="37">
        <f>IF(Y8=0,0,VLOOKUP(Y8,FAC_TOTALS_APTA!$A$4:$BR$227,$L21,FALSE))</f>
        <v>0</v>
      </c>
      <c r="Z21" s="37">
        <f>IF(Z8=0,0,VLOOKUP(Z8,FAC_TOTALS_APTA!$A$4:$BR$227,$L21,FALSE))</f>
        <v>0</v>
      </c>
      <c r="AA21" s="37">
        <f>IF(AA8=0,0,VLOOKUP(AA8,FAC_TOTALS_APTA!$A$4:$BR$227,$L21,FALSE))</f>
        <v>0</v>
      </c>
      <c r="AB21" s="37">
        <f>IF(AB8=0,0,VLOOKUP(AB8,FAC_TOTALS_APTA!$A$4:$BR$227,$L21,FALSE))</f>
        <v>0</v>
      </c>
      <c r="AC21" s="38">
        <f t="shared" si="4"/>
        <v>0</v>
      </c>
      <c r="AD21" s="39">
        <f>AC21/G24</f>
        <v>0</v>
      </c>
    </row>
    <row r="22" spans="1:31" s="14" customFormat="1" ht="15" x14ac:dyDescent="0.2">
      <c r="A22" s="7"/>
      <c r="B22" s="9" t="s">
        <v>56</v>
      </c>
      <c r="C22" s="27"/>
      <c r="D22" s="9" t="s">
        <v>48</v>
      </c>
      <c r="E22" s="65"/>
      <c r="F22" s="8"/>
      <c r="G22" s="37"/>
      <c r="H22" s="37"/>
      <c r="I22" s="35"/>
      <c r="J22" s="36"/>
      <c r="K22" s="36" t="str">
        <f t="shared" si="3"/>
        <v>New_Reporter_FAC</v>
      </c>
      <c r="L22" s="7">
        <f>MATCH($K22,FAC_TOTALS_APTA!$A$2:$BR$2,)</f>
        <v>58</v>
      </c>
      <c r="M22" s="37">
        <f>IF(M8=0,0,VLOOKUP(M8,FAC_TOTALS_APTA!$A$4:$BR$227,$L22,FALSE))</f>
        <v>0</v>
      </c>
      <c r="N22" s="37">
        <f>IF(N8=0,0,VLOOKUP(N8,FAC_TOTALS_APTA!$A$4:$BR$227,$L22,FALSE))</f>
        <v>179225222.799999</v>
      </c>
      <c r="O22" s="37">
        <f>IF(O8=0,0,VLOOKUP(O8,FAC_TOTALS_APTA!$A$4:$BR$227,$L22,FALSE))</f>
        <v>125667083.39999899</v>
      </c>
      <c r="P22" s="37">
        <f>IF(P8=0,0,VLOOKUP(P8,FAC_TOTALS_APTA!$A$4:$BR$227,$L22,FALSE))</f>
        <v>0</v>
      </c>
      <c r="Q22" s="37">
        <f>IF(Q8=0,0,VLOOKUP(Q8,FAC_TOTALS_APTA!$A$4:$BR$227,$L22,FALSE))</f>
        <v>0</v>
      </c>
      <c r="R22" s="37">
        <f>IF(R8=0,0,VLOOKUP(R8,FAC_TOTALS_APTA!$A$4:$BR$227,$L22,FALSE))</f>
        <v>0</v>
      </c>
      <c r="S22" s="37">
        <f>IF(S8=0,0,VLOOKUP(S8,FAC_TOTALS_APTA!$A$4:$BR$227,$L22,FALSE))</f>
        <v>0</v>
      </c>
      <c r="T22" s="37">
        <f>IF(T8=0,0,VLOOKUP(T8,FAC_TOTALS_APTA!$A$4:$BR$227,$L22,FALSE))</f>
        <v>0</v>
      </c>
      <c r="U22" s="37">
        <f>IF(U8=0,0,VLOOKUP(U8,FAC_TOTALS_APTA!$A$4:$BR$227,$L22,FALSE))</f>
        <v>0</v>
      </c>
      <c r="V22" s="37">
        <f>IF(V8=0,0,VLOOKUP(V8,FAC_TOTALS_APTA!$A$4:$BR$227,$L22,FALSE))</f>
        <v>0</v>
      </c>
      <c r="W22" s="37">
        <f>IF(W8=0,0,VLOOKUP(W8,FAC_TOTALS_APTA!$A$4:$BR$227,$L22,FALSE))</f>
        <v>0</v>
      </c>
      <c r="X22" s="37">
        <f>IF(X8=0,0,VLOOKUP(X8,FAC_TOTALS_APTA!$A$4:$BR$227,$L22,FALSE))</f>
        <v>0</v>
      </c>
      <c r="Y22" s="37">
        <f>IF(Y8=0,0,VLOOKUP(Y8,FAC_TOTALS_APTA!$A$4:$BR$227,$L22,FALSE))</f>
        <v>0</v>
      </c>
      <c r="Z22" s="37">
        <f>IF(Z8=0,0,VLOOKUP(Z8,FAC_TOTALS_APTA!$A$4:$BR$227,$L22,FALSE))</f>
        <v>0</v>
      </c>
      <c r="AA22" s="37">
        <f>IF(AA8=0,0,VLOOKUP(AA8,FAC_TOTALS_APTA!$A$4:$BR$227,$L22,FALSE))</f>
        <v>0</v>
      </c>
      <c r="AB22" s="37">
        <f>IF(AB8=0,0,VLOOKUP(AB8,FAC_TOTALS_APTA!$A$4:$BR$227,$L22,FALSE))</f>
        <v>0</v>
      </c>
      <c r="AC22" s="38">
        <f>SUM(M22:AB22)</f>
        <v>304892306.19999802</v>
      </c>
      <c r="AD22" s="39">
        <f>AC22/G24</f>
        <v>0.14745462102812684</v>
      </c>
      <c r="AE22" s="7"/>
    </row>
    <row r="23" spans="1:31" s="59" customFormat="1" ht="15" x14ac:dyDescent="0.2">
      <c r="A23" s="58"/>
      <c r="B23" s="26" t="s">
        <v>70</v>
      </c>
      <c r="C23" s="28"/>
      <c r="D23" s="7" t="s">
        <v>6</v>
      </c>
      <c r="E23" s="43"/>
      <c r="F23" s="7">
        <f>MATCH($D23,FAC_TOTALS_APTA!$A$2:$BP$2,)</f>
        <v>9</v>
      </c>
      <c r="G23" s="60">
        <f>VLOOKUP(G8,FAC_TOTALS_APTA!$A$4:$BR$227,$F23,FALSE)</f>
        <v>1868508996.6624792</v>
      </c>
      <c r="H23" s="60">
        <f>VLOOKUP(H8,FAC_TOTALS_APTA!$A$4:$BR$227,$F23,FALSE)</f>
        <v>2246086155.3680172</v>
      </c>
      <c r="I23" s="62">
        <f t="shared" ref="I23:I24" si="9">H23/G23-1</f>
        <v>0.20207403838031524</v>
      </c>
      <c r="J23" s="31"/>
      <c r="K23" s="31"/>
      <c r="L23" s="7"/>
      <c r="M23" s="29">
        <f t="shared" ref="M23:AB23" si="10">SUM(M10:M21)</f>
        <v>63297317.63741897</v>
      </c>
      <c r="N23" s="29">
        <f t="shared" si="10"/>
        <v>99671214.773237288</v>
      </c>
      <c r="O23" s="29">
        <f t="shared" si="10"/>
        <v>44562076.035824604</v>
      </c>
      <c r="P23" s="29">
        <f t="shared" si="10"/>
        <v>74966462.512403816</v>
      </c>
      <c r="Q23" s="29">
        <f t="shared" si="10"/>
        <v>19390144.445749752</v>
      </c>
      <c r="R23" s="29">
        <f t="shared" si="10"/>
        <v>76275272.88770245</v>
      </c>
      <c r="S23" s="29">
        <f t="shared" si="10"/>
        <v>-159281579.09018517</v>
      </c>
      <c r="T23" s="29">
        <f t="shared" si="10"/>
        <v>-18955378.550694671</v>
      </c>
      <c r="U23" s="29">
        <f t="shared" si="10"/>
        <v>30753456.657143269</v>
      </c>
      <c r="V23" s="29">
        <f t="shared" si="10"/>
        <v>-22571181.619124312</v>
      </c>
      <c r="W23" s="29">
        <f t="shared" si="10"/>
        <v>-33802412.101057597</v>
      </c>
      <c r="X23" s="29">
        <f t="shared" si="10"/>
        <v>-51126777.083741456</v>
      </c>
      <c r="Y23" s="29">
        <f t="shared" si="10"/>
        <v>-142802387.60102829</v>
      </c>
      <c r="Z23" s="29">
        <f t="shared" si="10"/>
        <v>-82415792.804880083</v>
      </c>
      <c r="AA23" s="29">
        <f t="shared" si="10"/>
        <v>9062411.4871758223</v>
      </c>
      <c r="AB23" s="29">
        <f t="shared" si="10"/>
        <v>-26672110.612855881</v>
      </c>
      <c r="AC23" s="32">
        <f>H23-G23</f>
        <v>377577158.70553803</v>
      </c>
      <c r="AD23" s="33">
        <f>I23</f>
        <v>0.20207403838031524</v>
      </c>
      <c r="AE23" s="58"/>
    </row>
    <row r="24" spans="1:31" ht="16" thickBot="1" x14ac:dyDescent="0.25">
      <c r="B24" s="10" t="s">
        <v>53</v>
      </c>
      <c r="C24" s="24"/>
      <c r="D24" s="24" t="s">
        <v>4</v>
      </c>
      <c r="E24" s="24"/>
      <c r="F24" s="24">
        <f>MATCH($D24,FAC_TOTALS_APTA!$A$2:$BP$2,)</f>
        <v>7</v>
      </c>
      <c r="G24" s="61">
        <f>VLOOKUP(G8,FAC_TOTALS_APTA!$A$4:$BR$227,$F24,FALSE)</f>
        <v>2067702619.7899899</v>
      </c>
      <c r="H24" s="61">
        <f>VLOOKUP(H8,FAC_TOTALS_APTA!$A$4:$BP$227,$F24,FALSE)</f>
        <v>2176386602.559989</v>
      </c>
      <c r="I24" s="63">
        <f t="shared" si="9"/>
        <v>5.256267595242381E-2</v>
      </c>
      <c r="J24" s="40"/>
      <c r="K24" s="40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41">
        <f>H24-G24</f>
        <v>108683982.76999903</v>
      </c>
      <c r="AD24" s="42">
        <f>I24</f>
        <v>5.256267595242381E-2</v>
      </c>
    </row>
    <row r="25" spans="1:31" ht="17" thickTop="1" thickBot="1" x14ac:dyDescent="0.25">
      <c r="B25" s="45" t="s">
        <v>71</v>
      </c>
      <c r="C25" s="46"/>
      <c r="D25" s="46"/>
      <c r="E25" s="47"/>
      <c r="F25" s="46"/>
      <c r="G25" s="46"/>
      <c r="H25" s="46"/>
      <c r="I25" s="48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2">
        <f>AD24-AD23</f>
        <v>-0.14951136242789143</v>
      </c>
    </row>
    <row r="26" spans="1:31" ht="16" thickTop="1" x14ac:dyDescent="0.2">
      <c r="B26" s="16" t="s">
        <v>18</v>
      </c>
      <c r="C26" s="17" t="s">
        <v>19</v>
      </c>
      <c r="D26" s="11"/>
      <c r="E26" s="7"/>
      <c r="F26" s="11"/>
      <c r="G26" s="11"/>
      <c r="H26" s="11"/>
      <c r="I26" s="18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1" ht="15" x14ac:dyDescent="0.2">
      <c r="B27" s="19" t="s">
        <v>27</v>
      </c>
      <c r="C27" s="11"/>
      <c r="D27" s="11"/>
      <c r="E27" s="7"/>
      <c r="F27" s="11"/>
      <c r="G27" s="11"/>
      <c r="H27" s="11"/>
      <c r="I27" s="18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1" ht="15" x14ac:dyDescent="0.2">
      <c r="B28" s="16" t="s">
        <v>18</v>
      </c>
      <c r="C28" s="17" t="s">
        <v>19</v>
      </c>
      <c r="D28" s="11"/>
      <c r="E28" s="7"/>
      <c r="F28" s="11"/>
      <c r="G28" s="11"/>
      <c r="H28" s="11"/>
      <c r="I28" s="18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1" x14ac:dyDescent="0.2">
      <c r="B29" s="16"/>
      <c r="C29" s="17"/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29</v>
      </c>
      <c r="C30" s="20">
        <v>0</v>
      </c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6" thickBot="1" x14ac:dyDescent="0.25">
      <c r="B31" s="21" t="s">
        <v>37</v>
      </c>
      <c r="C31" s="22">
        <v>2</v>
      </c>
      <c r="D31" s="23"/>
      <c r="E31" s="24"/>
      <c r="F31" s="23"/>
      <c r="G31" s="23"/>
      <c r="H31" s="23"/>
      <c r="I31" s="25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spans="1:31" ht="15" thickTop="1" x14ac:dyDescent="0.2">
      <c r="B32" s="49"/>
      <c r="C32" s="50"/>
      <c r="D32" s="50"/>
      <c r="E32" s="50"/>
      <c r="F32" s="50"/>
      <c r="G32" s="81" t="s">
        <v>54</v>
      </c>
      <c r="H32" s="81"/>
      <c r="I32" s="81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81" t="s">
        <v>58</v>
      </c>
      <c r="AD32" s="81"/>
    </row>
    <row r="33" spans="1:31" ht="15" x14ac:dyDescent="0.2">
      <c r="B33" s="9" t="s">
        <v>20</v>
      </c>
      <c r="C33" s="27" t="s">
        <v>21</v>
      </c>
      <c r="D33" s="8" t="s">
        <v>22</v>
      </c>
      <c r="E33" s="8" t="s">
        <v>28</v>
      </c>
      <c r="F33" s="8"/>
      <c r="G33" s="27">
        <f>$C$1</f>
        <v>2002</v>
      </c>
      <c r="H33" s="27">
        <f>$C$2</f>
        <v>2018</v>
      </c>
      <c r="I33" s="27" t="s">
        <v>24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 t="s">
        <v>26</v>
      </c>
      <c r="AD33" s="27" t="s">
        <v>24</v>
      </c>
    </row>
    <row r="34" spans="1:31" s="14" customFormat="1" x14ac:dyDescent="0.2">
      <c r="A34" s="7"/>
      <c r="B34" s="26"/>
      <c r="C34" s="28"/>
      <c r="D34" s="7"/>
      <c r="E34" s="7"/>
      <c r="F34" s="7"/>
      <c r="G34" s="7"/>
      <c r="H34" s="7"/>
      <c r="I34" s="28"/>
      <c r="J34" s="7"/>
      <c r="K34" s="7"/>
      <c r="L34" s="7"/>
      <c r="M34" s="7">
        <v>1</v>
      </c>
      <c r="N34" s="7">
        <v>2</v>
      </c>
      <c r="O34" s="7">
        <v>3</v>
      </c>
      <c r="P34" s="7">
        <v>4</v>
      </c>
      <c r="Q34" s="7">
        <v>5</v>
      </c>
      <c r="R34" s="7">
        <v>6</v>
      </c>
      <c r="S34" s="7">
        <v>7</v>
      </c>
      <c r="T34" s="7">
        <v>8</v>
      </c>
      <c r="U34" s="7">
        <v>9</v>
      </c>
      <c r="V34" s="7">
        <v>10</v>
      </c>
      <c r="W34" s="7">
        <v>11</v>
      </c>
      <c r="X34" s="7">
        <v>12</v>
      </c>
      <c r="Y34" s="7">
        <v>13</v>
      </c>
      <c r="Z34" s="7">
        <v>14</v>
      </c>
      <c r="AA34" s="7">
        <v>15</v>
      </c>
      <c r="AB34" s="7">
        <v>16</v>
      </c>
      <c r="AC34" s="7"/>
      <c r="AD34" s="7"/>
      <c r="AE34" s="7"/>
    </row>
    <row r="35" spans="1:31" x14ac:dyDescent="0.2">
      <c r="B35" s="26"/>
      <c r="C35" s="28"/>
      <c r="D35" s="7"/>
      <c r="E35" s="7"/>
      <c r="F35" s="7"/>
      <c r="G35" s="7" t="str">
        <f>CONCATENATE($C30,"_",$C31,"_",G33)</f>
        <v>0_2_2002</v>
      </c>
      <c r="H35" s="7" t="str">
        <f>CONCATENATE($C30,"_",$C31,"_",H33)</f>
        <v>0_2_2018</v>
      </c>
      <c r="I35" s="28"/>
      <c r="J35" s="7"/>
      <c r="K35" s="7"/>
      <c r="L35" s="7"/>
      <c r="M35" s="7" t="str">
        <f>IF($G33+M34&gt;$H33,0,CONCATENATE($C30,"_",$C31,"_",$G33+M34))</f>
        <v>0_2_2003</v>
      </c>
      <c r="N35" s="7" t="str">
        <f t="shared" ref="N35:AB35" si="11">IF($G33+N34&gt;$H33,0,CONCATENATE($C30,"_",$C31,"_",$G33+N34))</f>
        <v>0_2_2004</v>
      </c>
      <c r="O35" s="7" t="str">
        <f t="shared" si="11"/>
        <v>0_2_2005</v>
      </c>
      <c r="P35" s="7" t="str">
        <f t="shared" si="11"/>
        <v>0_2_2006</v>
      </c>
      <c r="Q35" s="7" t="str">
        <f t="shared" si="11"/>
        <v>0_2_2007</v>
      </c>
      <c r="R35" s="7" t="str">
        <f t="shared" si="11"/>
        <v>0_2_2008</v>
      </c>
      <c r="S35" s="7" t="str">
        <f t="shared" si="11"/>
        <v>0_2_2009</v>
      </c>
      <c r="T35" s="7" t="str">
        <f t="shared" si="11"/>
        <v>0_2_2010</v>
      </c>
      <c r="U35" s="7" t="str">
        <f t="shared" si="11"/>
        <v>0_2_2011</v>
      </c>
      <c r="V35" s="7" t="str">
        <f t="shared" si="11"/>
        <v>0_2_2012</v>
      </c>
      <c r="W35" s="7" t="str">
        <f t="shared" si="11"/>
        <v>0_2_2013</v>
      </c>
      <c r="X35" s="7" t="str">
        <f t="shared" si="11"/>
        <v>0_2_2014</v>
      </c>
      <c r="Y35" s="7" t="str">
        <f t="shared" si="11"/>
        <v>0_2_2015</v>
      </c>
      <c r="Z35" s="7" t="str">
        <f t="shared" si="11"/>
        <v>0_2_2016</v>
      </c>
      <c r="AA35" s="7" t="str">
        <f t="shared" si="11"/>
        <v>0_2_2017</v>
      </c>
      <c r="AB35" s="7" t="str">
        <f t="shared" si="11"/>
        <v>0_2_2018</v>
      </c>
      <c r="AC35" s="7"/>
      <c r="AD35" s="7"/>
    </row>
    <row r="36" spans="1:31" x14ac:dyDescent="0.2">
      <c r="B36" s="26"/>
      <c r="C36" s="28"/>
      <c r="D36" s="7"/>
      <c r="E36" s="7"/>
      <c r="F36" s="7" t="s">
        <v>25</v>
      </c>
      <c r="G36" s="29"/>
      <c r="H36" s="29"/>
      <c r="I36" s="28"/>
      <c r="J36" s="7"/>
      <c r="K36" s="7"/>
      <c r="L36" s="7" t="s">
        <v>25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1" s="14" customFormat="1" ht="15" x14ac:dyDescent="0.2">
      <c r="A37" s="7"/>
      <c r="B37" s="26" t="s">
        <v>36</v>
      </c>
      <c r="C37" s="28" t="s">
        <v>23</v>
      </c>
      <c r="D37" s="7" t="s">
        <v>8</v>
      </c>
      <c r="E37" s="43">
        <v>0.7087</v>
      </c>
      <c r="F37" s="7">
        <f>MATCH($D37,FAC_TOTALS_APTA!$A$2:$BR$2,)</f>
        <v>11</v>
      </c>
      <c r="G37" s="29">
        <f>VLOOKUP(G35,FAC_TOTALS_APTA!$A$4:$BR$227,$F37,FALSE)</f>
        <v>26588711.067135498</v>
      </c>
      <c r="H37" s="29">
        <f>VLOOKUP(H35,FAC_TOTALS_APTA!$A$4:$BR$227,$F37,FALSE)</f>
        <v>25389548.917448297</v>
      </c>
      <c r="I37" s="30">
        <f>IFERROR(H37/G37-1,"-")</f>
        <v>-4.5100424261234839E-2</v>
      </c>
      <c r="J37" s="31" t="str">
        <f>IF(C37="Log","_log","")</f>
        <v>_log</v>
      </c>
      <c r="K37" s="31" t="str">
        <f>CONCATENATE(D37,J37,"_FAC")</f>
        <v>VRM_ADJ_log_FAC</v>
      </c>
      <c r="L37" s="7">
        <f>MATCH($K37,FAC_TOTALS_APTA!$A$2:$BR$2,)</f>
        <v>33</v>
      </c>
      <c r="M37" s="29">
        <f>IF(M35=0,0,VLOOKUP(M35,FAC_TOTALS_APTA!$A$4:$BR$227,$L37,FALSE))</f>
        <v>940247.25379712402</v>
      </c>
      <c r="N37" s="29">
        <f>IF(N35=0,0,VLOOKUP(N35,FAC_TOTALS_APTA!$A$4:$BR$227,$L37,FALSE))</f>
        <v>-1430876.5795140839</v>
      </c>
      <c r="O37" s="29">
        <f>IF(O35=0,0,VLOOKUP(O35,FAC_TOTALS_APTA!$A$4:$BR$227,$L37,FALSE))</f>
        <v>1970674.9255637729</v>
      </c>
      <c r="P37" s="29">
        <f>IF(P35=0,0,VLOOKUP(P35,FAC_TOTALS_APTA!$A$4:$BR$227,$L37,FALSE))</f>
        <v>4068986.2717575268</v>
      </c>
      <c r="Q37" s="29">
        <f>IF(Q35=0,0,VLOOKUP(Q35,FAC_TOTALS_APTA!$A$4:$BR$227,$L37,FALSE))</f>
        <v>5167879.5161148906</v>
      </c>
      <c r="R37" s="29">
        <f>IF(R35=0,0,VLOOKUP(R35,FAC_TOTALS_APTA!$A$4:$BR$227,$L37,FALSE))</f>
        <v>11214935.60500369</v>
      </c>
      <c r="S37" s="29">
        <f>IF(S35=0,0,VLOOKUP(S35,FAC_TOTALS_APTA!$A$4:$BR$227,$L37,FALSE))</f>
        <v>-10389587.655452609</v>
      </c>
      <c r="T37" s="29">
        <f>IF(T35=0,0,VLOOKUP(T35,FAC_TOTALS_APTA!$A$4:$BR$227,$L37,FALSE))</f>
        <v>-9199291.1027729008</v>
      </c>
      <c r="U37" s="29">
        <f>IF(U35=0,0,VLOOKUP(U35,FAC_TOTALS_APTA!$A$4:$BR$227,$L37,FALSE))</f>
        <v>-8908091.4906995762</v>
      </c>
      <c r="V37" s="29">
        <f>IF(V35=0,0,VLOOKUP(V35,FAC_TOTALS_APTA!$A$4:$BR$227,$L37,FALSE))</f>
        <v>-5085605.72349614</v>
      </c>
      <c r="W37" s="29">
        <f>IF(W35=0,0,VLOOKUP(W35,FAC_TOTALS_APTA!$A$4:$BR$227,$L37,FALSE))</f>
        <v>4490074.4476197204</v>
      </c>
      <c r="X37" s="29">
        <f>IF(X35=0,0,VLOOKUP(X35,FAC_TOTALS_APTA!$A$4:$BR$227,$L37,FALSE))</f>
        <v>10074250.99135601</v>
      </c>
      <c r="Y37" s="29">
        <f>IF(Y35=0,0,VLOOKUP(Y35,FAC_TOTALS_APTA!$A$4:$BR$227,$L37,FALSE))</f>
        <v>19882855.764296811</v>
      </c>
      <c r="Z37" s="29">
        <f>IF(Z35=0,0,VLOOKUP(Z35,FAC_TOTALS_APTA!$A$4:$BR$227,$L37,FALSE))</f>
        <v>19082845.798106767</v>
      </c>
      <c r="AA37" s="29">
        <f>IF(AA35=0,0,VLOOKUP(AA35,FAC_TOTALS_APTA!$A$4:$BR$227,$L37,FALSE))</f>
        <v>5820143.6577281896</v>
      </c>
      <c r="AB37" s="29">
        <f>IF(AB35=0,0,VLOOKUP(AB35,FAC_TOTALS_APTA!$A$4:$BR$227,$L37,FALSE))</f>
        <v>10544939.578208841</v>
      </c>
      <c r="AC37" s="32">
        <f>SUM(M37:AB37)</f>
        <v>58244381.257618032</v>
      </c>
      <c r="AD37" s="33">
        <f>AC37/G51</f>
        <v>8.5839010691644457E-2</v>
      </c>
      <c r="AE37" s="7"/>
    </row>
    <row r="38" spans="1:31" s="14" customFormat="1" ht="15" x14ac:dyDescent="0.2">
      <c r="A38" s="7"/>
      <c r="B38" s="26" t="s">
        <v>55</v>
      </c>
      <c r="C38" s="28" t="s">
        <v>23</v>
      </c>
      <c r="D38" s="7" t="s">
        <v>17</v>
      </c>
      <c r="E38" s="43">
        <v>-0.40350000000000003</v>
      </c>
      <c r="F38" s="7">
        <f>MATCH($D38,FAC_TOTALS_APTA!$A$2:$BR$2,)</f>
        <v>12</v>
      </c>
      <c r="G38" s="29">
        <f>VLOOKUP(G35,FAC_TOTALS_APTA!$A$4:$BR$227,$F38,FALSE)</f>
        <v>1.8519490697723671</v>
      </c>
      <c r="H38" s="29">
        <f>VLOOKUP(H35,FAC_TOTALS_APTA!$A$4:$BR$227,$F38,FALSE)</f>
        <v>2.0307660386433959</v>
      </c>
      <c r="I38" s="30">
        <f t="shared" ref="I38:I48" si="12">IFERROR(H38/G38-1,"-")</f>
        <v>9.6556094219701238E-2</v>
      </c>
      <c r="J38" s="31" t="str">
        <f t="shared" ref="J38:J48" si="13">IF(C38="Log","_log","")</f>
        <v>_log</v>
      </c>
      <c r="K38" s="31" t="str">
        <f t="shared" ref="K38:K49" si="14">CONCATENATE(D38,J38,"_FAC")</f>
        <v>FARE_per_UPT_2018_log_FAC</v>
      </c>
      <c r="L38" s="7">
        <f>MATCH($K38,FAC_TOTALS_APTA!$A$2:$BR$2,)</f>
        <v>34</v>
      </c>
      <c r="M38" s="29">
        <f>IF(M35=0,0,VLOOKUP(M35,FAC_TOTALS_APTA!$A$4:$BR$227,$L38,FALSE))</f>
        <v>437146.21775871504</v>
      </c>
      <c r="N38" s="29">
        <f>IF(N35=0,0,VLOOKUP(N35,FAC_TOTALS_APTA!$A$4:$BR$227,$L38,FALSE))</f>
        <v>3271113.8010456599</v>
      </c>
      <c r="O38" s="29">
        <f>IF(O35=0,0,VLOOKUP(O35,FAC_TOTALS_APTA!$A$4:$BR$227,$L38,FALSE))</f>
        <v>-1599631.8008235302</v>
      </c>
      <c r="P38" s="29">
        <f>IF(P35=0,0,VLOOKUP(P35,FAC_TOTALS_APTA!$A$4:$BR$227,$L38,FALSE))</f>
        <v>3132808.302281498</v>
      </c>
      <c r="Q38" s="29">
        <f>IF(Q35=0,0,VLOOKUP(Q35,FAC_TOTALS_APTA!$A$4:$BR$227,$L38,FALSE))</f>
        <v>-8237754.8290575799</v>
      </c>
      <c r="R38" s="29">
        <f>IF(R35=0,0,VLOOKUP(R35,FAC_TOTALS_APTA!$A$4:$BR$227,$L38,FALSE))</f>
        <v>1028123.978266</v>
      </c>
      <c r="S38" s="29">
        <f>IF(S35=0,0,VLOOKUP(S35,FAC_TOTALS_APTA!$A$4:$BR$227,$L38,FALSE))</f>
        <v>-24368192.143978298</v>
      </c>
      <c r="T38" s="29">
        <f>IF(T35=0,0,VLOOKUP(T35,FAC_TOTALS_APTA!$A$4:$BR$227,$L38,FALSE))</f>
        <v>427339.86500163795</v>
      </c>
      <c r="U38" s="29">
        <f>IF(U35=0,0,VLOOKUP(U35,FAC_TOTALS_APTA!$A$4:$BR$227,$L38,FALSE))</f>
        <v>2865493.9081852492</v>
      </c>
      <c r="V38" s="29">
        <f>IF(V35=0,0,VLOOKUP(V35,FAC_TOTALS_APTA!$A$4:$BR$227,$L38,FALSE))</f>
        <v>-33340.854896270204</v>
      </c>
      <c r="W38" s="29">
        <f>IF(W35=0,0,VLOOKUP(W35,FAC_TOTALS_APTA!$A$4:$BR$227,$L38,FALSE))</f>
        <v>-5638329.3280932298</v>
      </c>
      <c r="X38" s="29">
        <f>IF(X35=0,0,VLOOKUP(X35,FAC_TOTALS_APTA!$A$4:$BR$227,$L38,FALSE))</f>
        <v>2468395.9640168389</v>
      </c>
      <c r="Y38" s="29">
        <f>IF(Y35=0,0,VLOOKUP(Y35,FAC_TOTALS_APTA!$A$4:$BR$227,$L38,FALSE))</f>
        <v>-1431896.4133935831</v>
      </c>
      <c r="Z38" s="29">
        <f>IF(Z35=0,0,VLOOKUP(Z35,FAC_TOTALS_APTA!$A$4:$BR$227,$L38,FALSE))</f>
        <v>-2615154.5917082392</v>
      </c>
      <c r="AA38" s="29">
        <f>IF(AA35=0,0,VLOOKUP(AA35,FAC_TOTALS_APTA!$A$4:$BR$227,$L38,FALSE))</f>
        <v>1859338.4725754899</v>
      </c>
      <c r="AB38" s="29">
        <f>IF(AB35=0,0,VLOOKUP(AB35,FAC_TOTALS_APTA!$A$4:$BR$227,$L38,FALSE))</f>
        <v>2539122.977084389</v>
      </c>
      <c r="AC38" s="32">
        <f t="shared" ref="AC38:AC48" si="15">SUM(M38:AB38)</f>
        <v>-25895416.475735255</v>
      </c>
      <c r="AD38" s="33">
        <f>AC38/G51</f>
        <v>-3.8163971935653282E-2</v>
      </c>
      <c r="AE38" s="7"/>
    </row>
    <row r="39" spans="1:31" s="14" customFormat="1" ht="15" x14ac:dyDescent="0.2">
      <c r="A39" s="7"/>
      <c r="B39" s="26" t="s">
        <v>51</v>
      </c>
      <c r="C39" s="28" t="s">
        <v>23</v>
      </c>
      <c r="D39" s="7" t="s">
        <v>9</v>
      </c>
      <c r="E39" s="43">
        <v>0.29659999999999997</v>
      </c>
      <c r="F39" s="7">
        <f>MATCH($D39,FAC_TOTALS_APTA!$A$2:$BR$2,)</f>
        <v>13</v>
      </c>
      <c r="G39" s="29">
        <f>VLOOKUP(G35,FAC_TOTALS_APTA!$A$4:$BR$227,$F39,FALSE)</f>
        <v>4822211.5132262297</v>
      </c>
      <c r="H39" s="29">
        <f>VLOOKUP(H35,FAC_TOTALS_APTA!$A$4:$BR$227,$F39,FALSE)</f>
        <v>5558832.1377048008</v>
      </c>
      <c r="I39" s="30">
        <f t="shared" si="12"/>
        <v>0.15275576827316439</v>
      </c>
      <c r="J39" s="31" t="str">
        <f t="shared" si="13"/>
        <v>_log</v>
      </c>
      <c r="K39" s="31" t="str">
        <f t="shared" si="14"/>
        <v>POP_EMP_log_FAC</v>
      </c>
      <c r="L39" s="7">
        <f>MATCH($K39,FAC_TOTALS_APTA!$A$2:$BR$2,)</f>
        <v>35</v>
      </c>
      <c r="M39" s="29">
        <f>IF(M35=0,0,VLOOKUP(M35,FAC_TOTALS_APTA!$A$4:$BR$227,$L39,FALSE))</f>
        <v>4538733.8841634998</v>
      </c>
      <c r="N39" s="29">
        <f>IF(N35=0,0,VLOOKUP(N35,FAC_TOTALS_APTA!$A$4:$BR$227,$L39,FALSE))</f>
        <v>5781027.5467539895</v>
      </c>
      <c r="O39" s="29">
        <f>IF(O35=0,0,VLOOKUP(O35,FAC_TOTALS_APTA!$A$4:$BR$227,$L39,FALSE))</f>
        <v>6162831.0188369798</v>
      </c>
      <c r="P39" s="29">
        <f>IF(P35=0,0,VLOOKUP(P35,FAC_TOTALS_APTA!$A$4:$BR$227,$L39,FALSE))</f>
        <v>7467750.6125623193</v>
      </c>
      <c r="Q39" s="29">
        <f>IF(Q35=0,0,VLOOKUP(Q35,FAC_TOTALS_APTA!$A$4:$BR$227,$L39,FALSE))</f>
        <v>3111060.5727524599</v>
      </c>
      <c r="R39" s="29">
        <f>IF(R35=0,0,VLOOKUP(R35,FAC_TOTALS_APTA!$A$4:$BR$227,$L39,FALSE))</f>
        <v>1400663.1483630871</v>
      </c>
      <c r="S39" s="29">
        <f>IF(S35=0,0,VLOOKUP(S35,FAC_TOTALS_APTA!$A$4:$BR$227,$L39,FALSE))</f>
        <v>-1307827.607364259</v>
      </c>
      <c r="T39" s="29">
        <f>IF(T35=0,0,VLOOKUP(T35,FAC_TOTALS_APTA!$A$4:$BR$227,$L39,FALSE))</f>
        <v>2330683.1204698542</v>
      </c>
      <c r="U39" s="29">
        <f>IF(U35=0,0,VLOOKUP(U35,FAC_TOTALS_APTA!$A$4:$BR$227,$L39,FALSE))</f>
        <v>1898126.7706070179</v>
      </c>
      <c r="V39" s="29">
        <f>IF(V35=0,0,VLOOKUP(V35,FAC_TOTALS_APTA!$A$4:$BR$227,$L39,FALSE))</f>
        <v>2563812.8958028397</v>
      </c>
      <c r="W39" s="29">
        <f>IF(W35=0,0,VLOOKUP(W35,FAC_TOTALS_APTA!$A$4:$BR$227,$L39,FALSE))</f>
        <v>4391713.5332806893</v>
      </c>
      <c r="X39" s="29">
        <f>IF(X35=0,0,VLOOKUP(X35,FAC_TOTALS_APTA!$A$4:$BR$227,$L39,FALSE))</f>
        <v>3320180.2069024602</v>
      </c>
      <c r="Y39" s="29">
        <f>IF(Y35=0,0,VLOOKUP(Y35,FAC_TOTALS_APTA!$A$4:$BR$227,$L39,FALSE))</f>
        <v>3253369.7979872199</v>
      </c>
      <c r="Z39" s="29">
        <f>IF(Z35=0,0,VLOOKUP(Z35,FAC_TOTALS_APTA!$A$4:$BR$227,$L39,FALSE))</f>
        <v>3030489.5011507301</v>
      </c>
      <c r="AA39" s="29">
        <f>IF(AA35=0,0,VLOOKUP(AA35,FAC_TOTALS_APTA!$A$4:$BR$227,$L39,FALSE))</f>
        <v>3077230.58646939</v>
      </c>
      <c r="AB39" s="29">
        <f>IF(AB35=0,0,VLOOKUP(AB35,FAC_TOTALS_APTA!$A$4:$BR$227,$L39,FALSE))</f>
        <v>2670862.6548540201</v>
      </c>
      <c r="AC39" s="32">
        <f t="shared" si="15"/>
        <v>53690708.243592292</v>
      </c>
      <c r="AD39" s="33">
        <f>AC39/G51</f>
        <v>7.9127929243147085E-2</v>
      </c>
      <c r="AE39" s="7"/>
    </row>
    <row r="40" spans="1:31" s="14" customFormat="1" ht="15" x14ac:dyDescent="0.2">
      <c r="A40" s="7"/>
      <c r="B40" s="26" t="s">
        <v>98</v>
      </c>
      <c r="C40" s="28"/>
      <c r="D40" s="34" t="s">
        <v>96</v>
      </c>
      <c r="E40" s="43">
        <v>0.16120000000000001</v>
      </c>
      <c r="F40" s="7">
        <f>MATCH($D40,FAC_TOTALS_APTA!$A$2:$BR$2,)</f>
        <v>17</v>
      </c>
      <c r="G40" s="29">
        <f>VLOOKUP(G35,FAC_TOTALS_APTA!$A$4:$BR$227,$F40,FALSE)</f>
        <v>0.68153326603147601</v>
      </c>
      <c r="H40" s="29">
        <f>VLOOKUP(H35,FAC_TOTALS_APTA!$A$4:$BR$227,$F40,FALSE)</f>
        <v>0.62733664997416394</v>
      </c>
      <c r="I40" s="30">
        <f t="shared" si="12"/>
        <v>-7.9521600424430461E-2</v>
      </c>
      <c r="J40" s="31" t="str">
        <f t="shared" si="13"/>
        <v/>
      </c>
      <c r="K40" s="31" t="str">
        <f t="shared" si="14"/>
        <v>TSD_POP_EMP_PCT_FAC</v>
      </c>
      <c r="L40" s="7">
        <f>MATCH($K40,FAC_TOTALS_APTA!$A$2:$BR$2,)</f>
        <v>39</v>
      </c>
      <c r="M40" s="29">
        <f>IF(M35=0,0,VLOOKUP(M35,FAC_TOTALS_APTA!$A$4:$BR$227,$L40,FALSE))</f>
        <v>-32254.74714938239</v>
      </c>
      <c r="N40" s="29">
        <f>IF(N35=0,0,VLOOKUP(N35,FAC_TOTALS_APTA!$A$4:$BR$227,$L40,FALSE))</f>
        <v>-78462.2888560969</v>
      </c>
      <c r="O40" s="29">
        <f>IF(O35=0,0,VLOOKUP(O35,FAC_TOTALS_APTA!$A$4:$BR$227,$L40,FALSE))</f>
        <v>-53662.8399282631</v>
      </c>
      <c r="P40" s="29">
        <f>IF(P35=0,0,VLOOKUP(P35,FAC_TOTALS_APTA!$A$4:$BR$227,$L40,FALSE))</f>
        <v>-3769.4866759297001</v>
      </c>
      <c r="Q40" s="29">
        <f>IF(Q35=0,0,VLOOKUP(Q35,FAC_TOTALS_APTA!$A$4:$BR$227,$L40,FALSE))</f>
        <v>-59535.854989894506</v>
      </c>
      <c r="R40" s="29">
        <f>IF(R35=0,0,VLOOKUP(R35,FAC_TOTALS_APTA!$A$4:$BR$227,$L40,FALSE))</f>
        <v>-8045.2013307914021</v>
      </c>
      <c r="S40" s="29">
        <f>IF(S35=0,0,VLOOKUP(S35,FAC_TOTALS_APTA!$A$4:$BR$227,$L40,FALSE))</f>
        <v>88365.861457407707</v>
      </c>
      <c r="T40" s="29">
        <f>IF(T35=0,0,VLOOKUP(T35,FAC_TOTALS_APTA!$A$4:$BR$227,$L40,FALSE))</f>
        <v>10251.692656192597</v>
      </c>
      <c r="U40" s="29">
        <f>IF(U35=0,0,VLOOKUP(U35,FAC_TOTALS_APTA!$A$4:$BR$227,$L40,FALSE))</f>
        <v>-141744.8566149018</v>
      </c>
      <c r="V40" s="29">
        <f>IF(V35=0,0,VLOOKUP(V35,FAC_TOTALS_APTA!$A$4:$BR$227,$L40,FALSE))</f>
        <v>-254404.63296224043</v>
      </c>
      <c r="W40" s="29">
        <f>IF(W35=0,0,VLOOKUP(W35,FAC_TOTALS_APTA!$A$4:$BR$227,$L40,FALSE))</f>
        <v>-16950.524173034682</v>
      </c>
      <c r="X40" s="29">
        <f>IF(X35=0,0,VLOOKUP(X35,FAC_TOTALS_APTA!$A$4:$BR$227,$L40,FALSE))</f>
        <v>-28854.053711185334</v>
      </c>
      <c r="Y40" s="29">
        <f>IF(Y35=0,0,VLOOKUP(Y35,FAC_TOTALS_APTA!$A$4:$BR$227,$L40,FALSE))</f>
        <v>16134.41903245078</v>
      </c>
      <c r="Z40" s="29">
        <f>IF(Z35=0,0,VLOOKUP(Z35,FAC_TOTALS_APTA!$A$4:$BR$227,$L40,FALSE))</f>
        <v>-67548.567320530594</v>
      </c>
      <c r="AA40" s="29">
        <f>IF(AA35=0,0,VLOOKUP(AA35,FAC_TOTALS_APTA!$A$4:$BR$227,$L40,FALSE))</f>
        <v>-24112.590819336903</v>
      </c>
      <c r="AB40" s="29">
        <f>IF(AB35=0,0,VLOOKUP(AB35,FAC_TOTALS_APTA!$A$4:$BR$227,$L40,FALSE))</f>
        <v>34715.893069378901</v>
      </c>
      <c r="AC40" s="32">
        <f t="shared" si="15"/>
        <v>-619877.77831615775</v>
      </c>
      <c r="AD40" s="33">
        <f>AC40/G50</f>
        <v>-9.423096056234185E-4</v>
      </c>
      <c r="AE40" s="7"/>
    </row>
    <row r="41" spans="1:31" s="14" customFormat="1" ht="15" x14ac:dyDescent="0.2">
      <c r="A41" s="7"/>
      <c r="B41" s="26" t="s">
        <v>52</v>
      </c>
      <c r="C41" s="28" t="s">
        <v>23</v>
      </c>
      <c r="D41" s="34" t="s">
        <v>16</v>
      </c>
      <c r="E41" s="43">
        <v>0.16120000000000001</v>
      </c>
      <c r="F41" s="7">
        <f>MATCH($D41,FAC_TOTALS_APTA!$A$2:$BR$2,)</f>
        <v>14</v>
      </c>
      <c r="G41" s="29">
        <f>VLOOKUP(G35,FAC_TOTALS_APTA!$A$4:$BR$227,$F41,FALSE)</f>
        <v>3.8807825902838697</v>
      </c>
      <c r="H41" s="29">
        <f>VLOOKUP(H35,FAC_TOTALS_APTA!$A$4:$BR$227,$F41,FALSE)</f>
        <v>5.7160097757188399</v>
      </c>
      <c r="I41" s="30">
        <f t="shared" si="12"/>
        <v>0.47290131377875722</v>
      </c>
      <c r="J41" s="31" t="str">
        <f t="shared" si="13"/>
        <v>_log</v>
      </c>
      <c r="K41" s="31" t="str">
        <f t="shared" si="14"/>
        <v>GAS_PRICE_2018_log_FAC</v>
      </c>
      <c r="L41" s="7">
        <f>MATCH($K41,FAC_TOTALS_APTA!$A$2:$BR$2,)</f>
        <v>36</v>
      </c>
      <c r="M41" s="29">
        <f>IF(M35=0,0,VLOOKUP(M35,FAC_TOTALS_APTA!$A$4:$BR$227,$L41,FALSE))</f>
        <v>10889065.26593383</v>
      </c>
      <c r="N41" s="29">
        <f>IF(N35=0,0,VLOOKUP(N35,FAC_TOTALS_APTA!$A$4:$BR$227,$L41,FALSE))</f>
        <v>13520257.83944107</v>
      </c>
      <c r="O41" s="29">
        <f>IF(O35=0,0,VLOOKUP(O35,FAC_TOTALS_APTA!$A$4:$BR$227,$L41,FALSE))</f>
        <v>18921893.628255151</v>
      </c>
      <c r="P41" s="29">
        <f>IF(P35=0,0,VLOOKUP(P35,FAC_TOTALS_APTA!$A$4:$BR$227,$L41,FALSE))</f>
        <v>11101337.59939687</v>
      </c>
      <c r="Q41" s="29">
        <f>IF(Q35=0,0,VLOOKUP(Q35,FAC_TOTALS_APTA!$A$4:$BR$227,$L41,FALSE))</f>
        <v>7370734.2534937197</v>
      </c>
      <c r="R41" s="29">
        <f>IF(R35=0,0,VLOOKUP(R35,FAC_TOTALS_APTA!$A$4:$BR$227,$L41,FALSE))</f>
        <v>15492577.409692299</v>
      </c>
      <c r="S41" s="29">
        <f>IF(S35=0,0,VLOOKUP(S35,FAC_TOTALS_APTA!$A$4:$BR$227,$L41,FALSE))</f>
        <v>-44207119.619082898</v>
      </c>
      <c r="T41" s="29">
        <f>IF(T35=0,0,VLOOKUP(T35,FAC_TOTALS_APTA!$A$4:$BR$227,$L41,FALSE))</f>
        <v>19520698.438047741</v>
      </c>
      <c r="U41" s="29">
        <f>IF(U35=0,0,VLOOKUP(U35,FAC_TOTALS_APTA!$A$4:$BR$227,$L41,FALSE))</f>
        <v>27309497.185756002</v>
      </c>
      <c r="V41" s="29">
        <f>IF(V35=0,0,VLOOKUP(V35,FAC_TOTALS_APTA!$A$4:$BR$227,$L41,FALSE))</f>
        <v>522290.38622535602</v>
      </c>
      <c r="W41" s="29">
        <f>IF(W35=0,0,VLOOKUP(W35,FAC_TOTALS_APTA!$A$4:$BR$227,$L41,FALSE))</f>
        <v>-5695675.19433513</v>
      </c>
      <c r="X41" s="29">
        <f>IF(X35=0,0,VLOOKUP(X35,FAC_TOTALS_APTA!$A$4:$BR$227,$L41,FALSE))</f>
        <v>-8060445.8716039201</v>
      </c>
      <c r="Y41" s="29">
        <f>IF(Y35=0,0,VLOOKUP(Y35,FAC_TOTALS_APTA!$A$4:$BR$227,$L41,FALSE))</f>
        <v>-40350979.279334396</v>
      </c>
      <c r="Z41" s="29">
        <f>IF(Z35=0,0,VLOOKUP(Z35,FAC_TOTALS_APTA!$A$4:$BR$227,$L41,FALSE))</f>
        <v>-14512957.791924201</v>
      </c>
      <c r="AA41" s="29">
        <f>IF(AA35=0,0,VLOOKUP(AA35,FAC_TOTALS_APTA!$A$4:$BR$227,$L41,FALSE))</f>
        <v>9928881.1165477596</v>
      </c>
      <c r="AB41" s="29">
        <f>IF(AB35=0,0,VLOOKUP(AB35,FAC_TOTALS_APTA!$A$4:$BR$227,$L41,FALSE))</f>
        <v>11522518.09528718</v>
      </c>
      <c r="AC41" s="32">
        <f t="shared" si="15"/>
        <v>33272573.461796425</v>
      </c>
      <c r="AD41" s="33">
        <f>AC41/G51</f>
        <v>4.9036228516070111E-2</v>
      </c>
      <c r="AE41" s="7"/>
    </row>
    <row r="42" spans="1:31" s="14" customFormat="1" ht="15" x14ac:dyDescent="0.2">
      <c r="A42" s="7"/>
      <c r="B42" s="26" t="s">
        <v>49</v>
      </c>
      <c r="C42" s="28" t="s">
        <v>23</v>
      </c>
      <c r="D42" s="7" t="s">
        <v>15</v>
      </c>
      <c r="E42" s="43">
        <v>-0.2555</v>
      </c>
      <c r="F42" s="7">
        <f>MATCH($D42,FAC_TOTALS_APTA!$A$2:$BR$2,)</f>
        <v>15</v>
      </c>
      <c r="G42" s="29">
        <f>VLOOKUP(G35,FAC_TOTALS_APTA!$A$4:$BR$227,$F42,FALSE)</f>
        <v>71631.870117790211</v>
      </c>
      <c r="H42" s="29">
        <f>VLOOKUP(H35,FAC_TOTALS_APTA!$A$4:$BR$227,$F42,FALSE)</f>
        <v>63352.587390402696</v>
      </c>
      <c r="I42" s="30">
        <f t="shared" si="12"/>
        <v>-0.11558099368023211</v>
      </c>
      <c r="J42" s="31" t="str">
        <f t="shared" si="13"/>
        <v>_log</v>
      </c>
      <c r="K42" s="31" t="str">
        <f t="shared" si="14"/>
        <v>TOTAL_MED_INC_INDIV_2018_log_FAC</v>
      </c>
      <c r="L42" s="7">
        <f>MATCH($K42,FAC_TOTALS_APTA!$A$2:$BR$2,)</f>
        <v>37</v>
      </c>
      <c r="M42" s="29">
        <f>IF(M35=0,0,VLOOKUP(M35,FAC_TOTALS_APTA!$A$4:$BR$227,$L42,FALSE))</f>
        <v>3312501.5416536098</v>
      </c>
      <c r="N42" s="29">
        <f>IF(N35=0,0,VLOOKUP(N35,FAC_TOTALS_APTA!$A$4:$BR$227,$L42,FALSE))</f>
        <v>5604060.4900180306</v>
      </c>
      <c r="O42" s="29">
        <f>IF(O35=0,0,VLOOKUP(O35,FAC_TOTALS_APTA!$A$4:$BR$227,$L42,FALSE))</f>
        <v>5542363.7018148694</v>
      </c>
      <c r="P42" s="29">
        <f>IF(P35=0,0,VLOOKUP(P35,FAC_TOTALS_APTA!$A$4:$BR$227,$L42,FALSE))</f>
        <v>9173789.2259325199</v>
      </c>
      <c r="Q42" s="29">
        <f>IF(Q35=0,0,VLOOKUP(Q35,FAC_TOTALS_APTA!$A$4:$BR$227,$L42,FALSE))</f>
        <v>-2460726.1388321798</v>
      </c>
      <c r="R42" s="29">
        <f>IF(R35=0,0,VLOOKUP(R35,FAC_TOTALS_APTA!$A$4:$BR$227,$L42,FALSE))</f>
        <v>1541849.4937137014</v>
      </c>
      <c r="S42" s="29">
        <f>IF(S35=0,0,VLOOKUP(S35,FAC_TOTALS_APTA!$A$4:$BR$227,$L42,FALSE))</f>
        <v>12458408.582770139</v>
      </c>
      <c r="T42" s="29">
        <f>IF(T35=0,0,VLOOKUP(T35,FAC_TOTALS_APTA!$A$4:$BR$227,$L42,FALSE))</f>
        <v>3578366.1180123696</v>
      </c>
      <c r="U42" s="29">
        <f>IF(U35=0,0,VLOOKUP(U35,FAC_TOTALS_APTA!$A$4:$BR$227,$L42,FALSE))</f>
        <v>4370629.8969616797</v>
      </c>
      <c r="V42" s="29">
        <f>IF(V35=0,0,VLOOKUP(V35,FAC_TOTALS_APTA!$A$4:$BR$227,$L42,FALSE))</f>
        <v>2195560.450004024</v>
      </c>
      <c r="W42" s="29">
        <f>IF(W35=0,0,VLOOKUP(W35,FAC_TOTALS_APTA!$A$4:$BR$227,$L42,FALSE))</f>
        <v>-1026230.2393346324</v>
      </c>
      <c r="X42" s="29">
        <f>IF(X35=0,0,VLOOKUP(X35,FAC_TOTALS_APTA!$A$4:$BR$227,$L42,FALSE))</f>
        <v>-787108.87884739204</v>
      </c>
      <c r="Y42" s="29">
        <f>IF(Y35=0,0,VLOOKUP(Y35,FAC_TOTALS_APTA!$A$4:$BR$227,$L42,FALSE))</f>
        <v>-8789081.3684097901</v>
      </c>
      <c r="Z42" s="29">
        <f>IF(Z35=0,0,VLOOKUP(Z35,FAC_TOTALS_APTA!$A$4:$BR$227,$L42,FALSE))</f>
        <v>-5385061.5520035904</v>
      </c>
      <c r="AA42" s="29">
        <f>IF(AA35=0,0,VLOOKUP(AA35,FAC_TOTALS_APTA!$A$4:$BR$227,$L42,FALSE))</f>
        <v>-1078324.5422569448</v>
      </c>
      <c r="AB42" s="29">
        <f>IF(AB35=0,0,VLOOKUP(AB35,FAC_TOTALS_APTA!$A$4:$BR$227,$L42,FALSE))</f>
        <v>-2512306.9540529698</v>
      </c>
      <c r="AC42" s="32">
        <f t="shared" si="15"/>
        <v>25738689.827143446</v>
      </c>
      <c r="AD42" s="33">
        <f>AC42/G51</f>
        <v>3.7932992394388458E-2</v>
      </c>
      <c r="AE42" s="7"/>
    </row>
    <row r="43" spans="1:31" s="14" customFormat="1" ht="15" x14ac:dyDescent="0.2">
      <c r="A43" s="7"/>
      <c r="B43" s="26" t="s">
        <v>67</v>
      </c>
      <c r="C43" s="28"/>
      <c r="D43" s="7" t="s">
        <v>10</v>
      </c>
      <c r="E43" s="43">
        <v>1.0699999999999999E-2</v>
      </c>
      <c r="F43" s="7">
        <f>MATCH($D43,FAC_TOTALS_APTA!$A$2:$BR$2,)</f>
        <v>16</v>
      </c>
      <c r="G43" s="29">
        <f>VLOOKUP(G35,FAC_TOTALS_APTA!$A$4:$BR$227,$F43,FALSE)</f>
        <v>15.436621585341179</v>
      </c>
      <c r="H43" s="29">
        <f>VLOOKUP(H35,FAC_TOTALS_APTA!$A$4:$BR$227,$F43,FALSE)</f>
        <v>14.386289731750381</v>
      </c>
      <c r="I43" s="30">
        <f t="shared" si="12"/>
        <v>-6.8041562577928816E-2</v>
      </c>
      <c r="J43" s="31" t="str">
        <f t="shared" si="13"/>
        <v/>
      </c>
      <c r="K43" s="31" t="str">
        <f t="shared" si="14"/>
        <v>PCT_HH_NO_VEH_FAC</v>
      </c>
      <c r="L43" s="7">
        <f>MATCH($K43,FAC_TOTALS_APTA!$A$2:$BR$2,)</f>
        <v>38</v>
      </c>
      <c r="M43" s="29">
        <f>IF(M35=0,0,VLOOKUP(M35,FAC_TOTALS_APTA!$A$4:$BR$227,$L43,FALSE))</f>
        <v>-274237.22169742594</v>
      </c>
      <c r="N43" s="29">
        <f>IF(N35=0,0,VLOOKUP(N35,FAC_TOTALS_APTA!$A$4:$BR$227,$L43,FALSE))</f>
        <v>-292596.05240876396</v>
      </c>
      <c r="O43" s="29">
        <f>IF(O35=0,0,VLOOKUP(O35,FAC_TOTALS_APTA!$A$4:$BR$227,$L43,FALSE))</f>
        <v>-215107.04810456699</v>
      </c>
      <c r="P43" s="29">
        <f>IF(P35=0,0,VLOOKUP(P35,FAC_TOTALS_APTA!$A$4:$BR$227,$L43,FALSE))</f>
        <v>45849.598131889012</v>
      </c>
      <c r="Q43" s="29">
        <f>IF(Q35=0,0,VLOOKUP(Q35,FAC_TOTALS_APTA!$A$4:$BR$227,$L43,FALSE))</f>
        <v>-781073.08519676793</v>
      </c>
      <c r="R43" s="29">
        <f>IF(R35=0,0,VLOOKUP(R35,FAC_TOTALS_APTA!$A$4:$BR$227,$L43,FALSE))</f>
        <v>1581147.6780900569</v>
      </c>
      <c r="S43" s="29">
        <f>IF(S35=0,0,VLOOKUP(S35,FAC_TOTALS_APTA!$A$4:$BR$227,$L43,FALSE))</f>
        <v>895638.84281807602</v>
      </c>
      <c r="T43" s="29">
        <f>IF(T35=0,0,VLOOKUP(T35,FAC_TOTALS_APTA!$A$4:$BR$227,$L43,FALSE))</f>
        <v>2282775.3909824002</v>
      </c>
      <c r="U43" s="29">
        <f>IF(U35=0,0,VLOOKUP(U35,FAC_TOTALS_APTA!$A$4:$BR$227,$L43,FALSE))</f>
        <v>2350156.948252887</v>
      </c>
      <c r="V43" s="29">
        <f>IF(V35=0,0,VLOOKUP(V35,FAC_TOTALS_APTA!$A$4:$BR$227,$L43,FALSE))</f>
        <v>264897.1974899249</v>
      </c>
      <c r="W43" s="29">
        <f>IF(W35=0,0,VLOOKUP(W35,FAC_TOTALS_APTA!$A$4:$BR$227,$L43,FALSE))</f>
        <v>-1699378.142046913</v>
      </c>
      <c r="X43" s="29">
        <f>IF(X35=0,0,VLOOKUP(X35,FAC_TOTALS_APTA!$A$4:$BR$227,$L43,FALSE))</f>
        <v>349580.28995316604</v>
      </c>
      <c r="Y43" s="29">
        <f>IF(Y35=0,0,VLOOKUP(Y35,FAC_TOTALS_APTA!$A$4:$BR$227,$L43,FALSE))</f>
        <v>-1916855.9474857049</v>
      </c>
      <c r="Z43" s="29">
        <f>IF(Z35=0,0,VLOOKUP(Z35,FAC_TOTALS_APTA!$A$4:$BR$227,$L43,FALSE))</f>
        <v>-1197079.3038872518</v>
      </c>
      <c r="AA43" s="29">
        <f>IF(AA35=0,0,VLOOKUP(AA35,FAC_TOTALS_APTA!$A$4:$BR$227,$L43,FALSE))</f>
        <v>-2518612.311676864</v>
      </c>
      <c r="AB43" s="29">
        <f>IF(AB35=0,0,VLOOKUP(AB35,FAC_TOTALS_APTA!$A$4:$BR$227,$L43,FALSE))</f>
        <v>-2036251.003229579</v>
      </c>
      <c r="AC43" s="32">
        <f t="shared" si="15"/>
        <v>-3161144.1700154371</v>
      </c>
      <c r="AD43" s="33">
        <f>AC43/G51</f>
        <v>-4.6588096971550141E-3</v>
      </c>
      <c r="AE43" s="7"/>
    </row>
    <row r="44" spans="1:31" s="14" customFormat="1" ht="15" x14ac:dyDescent="0.2">
      <c r="A44" s="7"/>
      <c r="B44" s="26" t="s">
        <v>50</v>
      </c>
      <c r="C44" s="28"/>
      <c r="D44" s="7" t="s">
        <v>31</v>
      </c>
      <c r="E44" s="43">
        <v>-3.3999999999999998E-3</v>
      </c>
      <c r="F44" s="7">
        <f>MATCH($D44,FAC_TOTALS_APTA!$A$2:$BR$2,)</f>
        <v>18</v>
      </c>
      <c r="G44" s="29">
        <f>VLOOKUP(G35,FAC_TOTALS_APTA!$A$4:$BR$227,$F44,FALSE)</f>
        <v>6.6027710778555599</v>
      </c>
      <c r="H44" s="29">
        <f>VLOOKUP(H35,FAC_TOTALS_APTA!$A$4:$BR$227,$F44,FALSE)</f>
        <v>10.92619092775535</v>
      </c>
      <c r="I44" s="30">
        <f t="shared" si="12"/>
        <v>0.65478869385608696</v>
      </c>
      <c r="J44" s="31" t="str">
        <f t="shared" si="13"/>
        <v/>
      </c>
      <c r="K44" s="31" t="str">
        <f t="shared" si="14"/>
        <v>JTW_HOME_PCT_FAC</v>
      </c>
      <c r="L44" s="7">
        <f>MATCH($K44,FAC_TOTALS_APTA!$A$2:$BR$2,)</f>
        <v>40</v>
      </c>
      <c r="M44" s="29">
        <f>IF(M35=0,0,VLOOKUP(M35,FAC_TOTALS_APTA!$A$4:$BR$227,$L44,FALSE))</f>
        <v>0</v>
      </c>
      <c r="N44" s="29">
        <f>IF(N35=0,0,VLOOKUP(N35,FAC_TOTALS_APTA!$A$4:$BR$227,$L44,FALSE))</f>
        <v>0</v>
      </c>
      <c r="O44" s="29">
        <f>IF(O35=0,0,VLOOKUP(O35,FAC_TOTALS_APTA!$A$4:$BR$227,$L44,FALSE))</f>
        <v>0</v>
      </c>
      <c r="P44" s="29">
        <f>IF(P35=0,0,VLOOKUP(P35,FAC_TOTALS_APTA!$A$4:$BR$227,$L44,FALSE))</f>
        <v>-929342.19101217901</v>
      </c>
      <c r="Q44" s="29">
        <f>IF(Q35=0,0,VLOOKUP(Q35,FAC_TOTALS_APTA!$A$4:$BR$227,$L44,FALSE))</f>
        <v>-962412.32765398291</v>
      </c>
      <c r="R44" s="29">
        <f>IF(R35=0,0,VLOOKUP(R35,FAC_TOTALS_APTA!$A$4:$BR$227,$L44,FALSE))</f>
        <v>-213100.70418038059</v>
      </c>
      <c r="S44" s="29">
        <f>IF(S35=0,0,VLOOKUP(S35,FAC_TOTALS_APTA!$A$4:$BR$227,$L44,FALSE))</f>
        <v>-1244499.7834063261</v>
      </c>
      <c r="T44" s="29">
        <f>IF(T35=0,0,VLOOKUP(T35,FAC_TOTALS_APTA!$A$4:$BR$227,$L44,FALSE))</f>
        <v>-7173.8415197942995</v>
      </c>
      <c r="U44" s="29">
        <f>IF(U35=0,0,VLOOKUP(U35,FAC_TOTALS_APTA!$A$4:$BR$227,$L44,FALSE))</f>
        <v>-632058.35658799997</v>
      </c>
      <c r="V44" s="29">
        <f>IF(V35=0,0,VLOOKUP(V35,FAC_TOTALS_APTA!$A$4:$BR$227,$L44,FALSE))</f>
        <v>12383.275355332007</v>
      </c>
      <c r="W44" s="29">
        <f>IF(W35=0,0,VLOOKUP(W35,FAC_TOTALS_APTA!$A$4:$BR$227,$L44,FALSE))</f>
        <v>-374041.81561925571</v>
      </c>
      <c r="X44" s="29">
        <f>IF(X35=0,0,VLOOKUP(X35,FAC_TOTALS_APTA!$A$4:$BR$227,$L44,FALSE))</f>
        <v>-468760.29344881093</v>
      </c>
      <c r="Y44" s="29">
        <f>IF(Y35=0,0,VLOOKUP(Y35,FAC_TOTALS_APTA!$A$4:$BR$227,$L44,FALSE))</f>
        <v>-814358.44839309203</v>
      </c>
      <c r="Z44" s="29">
        <f>IF(Z35=0,0,VLOOKUP(Z35,FAC_TOTALS_APTA!$A$4:$BR$227,$L44,FALSE))</f>
        <v>-2699461.7654424403</v>
      </c>
      <c r="AA44" s="29">
        <f>IF(AA35=0,0,VLOOKUP(AA35,FAC_TOTALS_APTA!$A$4:$BR$227,$L44,FALSE))</f>
        <v>-1160385.200459603</v>
      </c>
      <c r="AB44" s="29">
        <f>IF(AB35=0,0,VLOOKUP(AB35,FAC_TOTALS_APTA!$A$4:$BR$227,$L44,FALSE))</f>
        <v>-1429489.730063122</v>
      </c>
      <c r="AC44" s="32">
        <f t="shared" si="15"/>
        <v>-10922701.182431655</v>
      </c>
      <c r="AD44" s="33">
        <f>AC44/G51</f>
        <v>-1.6097584751280303E-2</v>
      </c>
      <c r="AE44" s="7"/>
    </row>
    <row r="45" spans="1:31" s="14" customFormat="1" ht="16" x14ac:dyDescent="0.2">
      <c r="A45" s="7"/>
      <c r="B45" s="12" t="s">
        <v>119</v>
      </c>
      <c r="C45" s="28"/>
      <c r="D45" t="s">
        <v>120</v>
      </c>
      <c r="E45" s="43">
        <v>-5.7999999999999996E-3</v>
      </c>
      <c r="F45" s="7">
        <f>MATCH($D45,FAC_TOTALS_APTA!$A$2:$BR$2,)</f>
        <v>29</v>
      </c>
      <c r="G45" s="29">
        <f>VLOOKUP(G35,FAC_TOTALS_APTA!$A$4:$BR$227,$F45,FALSE)</f>
        <v>0</v>
      </c>
      <c r="H45" s="29">
        <f>VLOOKUP(H35,FAC_TOTALS_APTA!$A$4:$BR$227,$F45,FALSE)</f>
        <v>7.6810198807436398</v>
      </c>
      <c r="I45" s="30" t="str">
        <f t="shared" si="12"/>
        <v>-</v>
      </c>
      <c r="J45" s="31" t="str">
        <f t="shared" si="13"/>
        <v/>
      </c>
      <c r="K45" s="31" t="str">
        <f t="shared" si="14"/>
        <v>YEARS_SINCE_TNC_FAC</v>
      </c>
      <c r="L45" s="7">
        <f>MATCH($K45,FAC_TOTALS_APTA!$A$2:$BR$2,)</f>
        <v>51</v>
      </c>
      <c r="M45" s="29">
        <f>IF(M35=0,0,VLOOKUP(M35,FAC_TOTALS_APTA!$A$4:$BR$227,$L45,FALSE))</f>
        <v>0</v>
      </c>
      <c r="N45" s="29">
        <f>IF(N35=0,0,VLOOKUP(N35,FAC_TOTALS_APTA!$A$4:$BR$227,$L45,FALSE))</f>
        <v>0</v>
      </c>
      <c r="O45" s="29">
        <f>IF(O35=0,0,VLOOKUP(O35,FAC_TOTALS_APTA!$A$4:$BR$227,$L45,FALSE))</f>
        <v>0</v>
      </c>
      <c r="P45" s="29">
        <f>IF(P35=0,0,VLOOKUP(P35,FAC_TOTALS_APTA!$A$4:$BR$227,$L45,FALSE))</f>
        <v>0</v>
      </c>
      <c r="Q45" s="29">
        <f>IF(Q35=0,0,VLOOKUP(Q35,FAC_TOTALS_APTA!$A$4:$BR$227,$L45,FALSE))</f>
        <v>0</v>
      </c>
      <c r="R45" s="29">
        <f>IF(R35=0,0,VLOOKUP(R35,FAC_TOTALS_APTA!$A$4:$BR$227,$L45,FALSE))</f>
        <v>0</v>
      </c>
      <c r="S45" s="29">
        <f>IF(S35=0,0,VLOOKUP(S35,FAC_TOTALS_APTA!$A$4:$BR$227,$L45,FALSE))</f>
        <v>0</v>
      </c>
      <c r="T45" s="29">
        <f>IF(T35=0,0,VLOOKUP(T35,FAC_TOTALS_APTA!$A$4:$BR$227,$L45,FALSE))</f>
        <v>0</v>
      </c>
      <c r="U45" s="29">
        <f>IF(U35=0,0,VLOOKUP(U35,FAC_TOTALS_APTA!$A$4:$BR$227,$L45,FALSE))</f>
        <v>0</v>
      </c>
      <c r="V45" s="29">
        <f>IF(V35=0,0,VLOOKUP(V35,FAC_TOTALS_APTA!$A$4:$BR$227,$L45,FALSE))</f>
        <v>0</v>
      </c>
      <c r="W45" s="29">
        <f>IF(W35=0,0,VLOOKUP(W35,FAC_TOTALS_APTA!$A$4:$BR$227,$L45,FALSE))</f>
        <v>0</v>
      </c>
      <c r="X45" s="29">
        <f>IF(X35=0,0,VLOOKUP(X35,FAC_TOTALS_APTA!$A$4:$BR$227,$L45,FALSE))</f>
        <v>-4205408.1876211101</v>
      </c>
      <c r="Y45" s="29">
        <f>IF(Y35=0,0,VLOOKUP(Y35,FAC_TOTALS_APTA!$A$4:$BR$227,$L45,FALSE))</f>
        <v>-22758568.677446101</v>
      </c>
      <c r="Z45" s="29">
        <f>IF(Z35=0,0,VLOOKUP(Z35,FAC_TOTALS_APTA!$A$4:$BR$227,$L45,FALSE))</f>
        <v>-25284598.701841503</v>
      </c>
      <c r="AA45" s="29">
        <f>IF(AA35=0,0,VLOOKUP(AA35,FAC_TOTALS_APTA!$A$4:$BR$227,$L45,FALSE))</f>
        <v>-24252971.073765799</v>
      </c>
      <c r="AB45" s="29">
        <f>IF(AB35=0,0,VLOOKUP(AB35,FAC_TOTALS_APTA!$A$4:$BR$227,$L45,FALSE))</f>
        <v>-24540921.2530085</v>
      </c>
      <c r="AC45" s="32">
        <f t="shared" si="15"/>
        <v>-101042467.89368302</v>
      </c>
      <c r="AD45" s="33">
        <f>AC45/G51</f>
        <v>-0.14891368565618626</v>
      </c>
      <c r="AE45" s="7"/>
    </row>
    <row r="46" spans="1:31" s="14" customFormat="1" ht="15" x14ac:dyDescent="0.2">
      <c r="A46" s="7"/>
      <c r="B46" s="26" t="s">
        <v>68</v>
      </c>
      <c r="C46" s="28"/>
      <c r="D46" s="7" t="s">
        <v>46</v>
      </c>
      <c r="E46" s="43">
        <v>-1.5E-3</v>
      </c>
      <c r="F46" s="7">
        <f>MATCH($D46,FAC_TOTALS_APTA!$A$2:$BR$2,)</f>
        <v>30</v>
      </c>
      <c r="G46" s="29">
        <f>VLOOKUP(G35,FAC_TOTALS_APTA!$A$4:$BR$227,$F46,FALSE)</f>
        <v>0.10681222366829</v>
      </c>
      <c r="H46" s="29">
        <f>VLOOKUP(H35,FAC_TOTALS_APTA!$A$4:$BR$227,$F46,FALSE)</f>
        <v>1.6418904185476051</v>
      </c>
      <c r="I46" s="30">
        <f t="shared" si="12"/>
        <v>14.371746436499318</v>
      </c>
      <c r="J46" s="31" t="str">
        <f t="shared" si="13"/>
        <v/>
      </c>
      <c r="K46" s="31" t="str">
        <f t="shared" si="14"/>
        <v>BIKE_SHARE_FAC</v>
      </c>
      <c r="L46" s="7">
        <f>MATCH($K46,FAC_TOTALS_APTA!$A$2:$BR$2,)</f>
        <v>52</v>
      </c>
      <c r="M46" s="29">
        <f>IF(M35=0,0,VLOOKUP(M35,FAC_TOTALS_APTA!$A$4:$BR$227,$L46,FALSE))</f>
        <v>0</v>
      </c>
      <c r="N46" s="29">
        <f>IF(N35=0,0,VLOOKUP(N35,FAC_TOTALS_APTA!$A$4:$BR$227,$L46,FALSE))</f>
        <v>0</v>
      </c>
      <c r="O46" s="29">
        <f>IF(O35=0,0,VLOOKUP(O35,FAC_TOTALS_APTA!$A$4:$BR$227,$L46,FALSE))</f>
        <v>0</v>
      </c>
      <c r="P46" s="29">
        <f>IF(P35=0,0,VLOOKUP(P35,FAC_TOTALS_APTA!$A$4:$BR$227,$L46,FALSE))</f>
        <v>0</v>
      </c>
      <c r="Q46" s="29">
        <f>IF(Q35=0,0,VLOOKUP(Q35,FAC_TOTALS_APTA!$A$4:$BR$227,$L46,FALSE))</f>
        <v>0</v>
      </c>
      <c r="R46" s="29">
        <f>IF(R35=0,0,VLOOKUP(R35,FAC_TOTALS_APTA!$A$4:$BR$227,$L46,FALSE))</f>
        <v>0</v>
      </c>
      <c r="S46" s="29">
        <f>IF(S35=0,0,VLOOKUP(S35,FAC_TOTALS_APTA!$A$4:$BR$227,$L46,FALSE))</f>
        <v>0</v>
      </c>
      <c r="T46" s="29">
        <f>IF(T35=0,0,VLOOKUP(T35,FAC_TOTALS_APTA!$A$4:$BR$227,$L46,FALSE))</f>
        <v>0</v>
      </c>
      <c r="U46" s="29">
        <f>IF(U35=0,0,VLOOKUP(U35,FAC_TOTALS_APTA!$A$4:$BR$227,$L46,FALSE))</f>
        <v>8278.2086874727993</v>
      </c>
      <c r="V46" s="29">
        <f>IF(V35=0,0,VLOOKUP(V35,FAC_TOTALS_APTA!$A$4:$BR$227,$L46,FALSE))</f>
        <v>23768.859551412599</v>
      </c>
      <c r="W46" s="29">
        <f>IF(W35=0,0,VLOOKUP(W35,FAC_TOTALS_APTA!$A$4:$BR$227,$L46,FALSE))</f>
        <v>36677.781284698402</v>
      </c>
      <c r="X46" s="29">
        <f>IF(X35=0,0,VLOOKUP(X35,FAC_TOTALS_APTA!$A$4:$BR$227,$L46,FALSE))</f>
        <v>56260.701658906699</v>
      </c>
      <c r="Y46" s="29">
        <f>IF(Y35=0,0,VLOOKUP(Y35,FAC_TOTALS_APTA!$A$4:$BR$227,$L46,FALSE))</f>
        <v>122699.164470535</v>
      </c>
      <c r="Z46" s="29">
        <f>IF(Z35=0,0,VLOOKUP(Z35,FAC_TOTALS_APTA!$A$4:$BR$227,$L46,FALSE))</f>
        <v>79221.800756789555</v>
      </c>
      <c r="AA46" s="29">
        <f>IF(AA35=0,0,VLOOKUP(AA35,FAC_TOTALS_APTA!$A$4:$BR$227,$L46,FALSE))</f>
        <v>57173.915280608009</v>
      </c>
      <c r="AB46" s="29">
        <f>IF(AB35=0,0,VLOOKUP(AB35,FAC_TOTALS_APTA!$A$4:$BR$227,$L46,FALSE))</f>
        <v>54690.535691510697</v>
      </c>
      <c r="AC46" s="32">
        <f t="shared" si="15"/>
        <v>438770.96738193376</v>
      </c>
      <c r="AD46" s="33">
        <f>AC46/G51</f>
        <v>6.4664891182709234E-4</v>
      </c>
      <c r="AE46" s="7"/>
    </row>
    <row r="47" spans="1:31" s="14" customFormat="1" ht="15" x14ac:dyDescent="0.2">
      <c r="A47" s="7"/>
      <c r="B47" s="26" t="s">
        <v>69</v>
      </c>
      <c r="C47" s="28"/>
      <c r="D47" s="7" t="s">
        <v>77</v>
      </c>
      <c r="E47" s="43">
        <v>-4.8399999999999999E-2</v>
      </c>
      <c r="F47" s="7">
        <f>MATCH($D47,FAC_TOTALS_APTA!$A$2:$BR$2,)</f>
        <v>31</v>
      </c>
      <c r="G47" s="29">
        <f>VLOOKUP(G35,FAC_TOTALS_APTA!$A$4:$BR$227,$F47,FALSE)</f>
        <v>0</v>
      </c>
      <c r="H47" s="29">
        <f>VLOOKUP(H35,FAC_TOTALS_APTA!$A$4:$BR$227,$F47,FALSE)</f>
        <v>0.83133898802390105</v>
      </c>
      <c r="I47" s="30" t="str">
        <f t="shared" si="12"/>
        <v>-</v>
      </c>
      <c r="J47" s="31" t="str">
        <f t="shared" si="13"/>
        <v/>
      </c>
      <c r="K47" s="31" t="str">
        <f t="shared" si="14"/>
        <v>scooter_flag_BUS_FAC</v>
      </c>
      <c r="L47" s="7">
        <f>MATCH($K47,FAC_TOTALS_APTA!$A$2:$BR$2,)</f>
        <v>53</v>
      </c>
      <c r="M47" s="29">
        <f>IF(M35=0,0,VLOOKUP(M35,FAC_TOTALS_APTA!$A$4:$BR$227,$L47,FALSE))</f>
        <v>0</v>
      </c>
      <c r="N47" s="29">
        <f>IF(N35=0,0,VLOOKUP(N35,FAC_TOTALS_APTA!$A$4:$BR$227,$L47,FALSE))</f>
        <v>0</v>
      </c>
      <c r="O47" s="29">
        <f>IF(O35=0,0,VLOOKUP(O35,FAC_TOTALS_APTA!$A$4:$BR$227,$L47,FALSE))</f>
        <v>0</v>
      </c>
      <c r="P47" s="29">
        <f>IF(P35=0,0,VLOOKUP(P35,FAC_TOTALS_APTA!$A$4:$BR$227,$L47,FALSE))</f>
        <v>0</v>
      </c>
      <c r="Q47" s="29">
        <f>IF(Q35=0,0,VLOOKUP(Q35,FAC_TOTALS_APTA!$A$4:$BR$227,$L47,FALSE))</f>
        <v>0</v>
      </c>
      <c r="R47" s="29">
        <f>IF(R35=0,0,VLOOKUP(R35,FAC_TOTALS_APTA!$A$4:$BR$227,$L47,FALSE))</f>
        <v>0</v>
      </c>
      <c r="S47" s="29">
        <f>IF(S35=0,0,VLOOKUP(S35,FAC_TOTALS_APTA!$A$4:$BR$227,$L47,FALSE))</f>
        <v>0</v>
      </c>
      <c r="T47" s="29">
        <f>IF(T35=0,0,VLOOKUP(T35,FAC_TOTALS_APTA!$A$4:$BR$227,$L47,FALSE))</f>
        <v>0</v>
      </c>
      <c r="U47" s="29">
        <f>IF(U35=0,0,VLOOKUP(U35,FAC_TOTALS_APTA!$A$4:$BR$227,$L47,FALSE))</f>
        <v>0</v>
      </c>
      <c r="V47" s="29">
        <f>IF(V35=0,0,VLOOKUP(V35,FAC_TOTALS_APTA!$A$4:$BR$227,$L47,FALSE))</f>
        <v>0</v>
      </c>
      <c r="W47" s="29">
        <f>IF(W35=0,0,VLOOKUP(W35,FAC_TOTALS_APTA!$A$4:$BR$227,$L47,FALSE))</f>
        <v>0</v>
      </c>
      <c r="X47" s="29">
        <f>IF(X35=0,0,VLOOKUP(X35,FAC_TOTALS_APTA!$A$4:$BR$227,$L47,FALSE))</f>
        <v>0</v>
      </c>
      <c r="Y47" s="29">
        <f>IF(Y35=0,0,VLOOKUP(Y35,FAC_TOTALS_APTA!$A$4:$BR$227,$L47,FALSE))</f>
        <v>0</v>
      </c>
      <c r="Z47" s="29">
        <f>IF(Z35=0,0,VLOOKUP(Z35,FAC_TOTALS_APTA!$A$4:$BR$227,$L47,FALSE))</f>
        <v>0</v>
      </c>
      <c r="AA47" s="29">
        <f>IF(AA35=0,0,VLOOKUP(AA35,FAC_TOTALS_APTA!$A$4:$BR$227,$L47,FALSE))</f>
        <v>0</v>
      </c>
      <c r="AB47" s="29">
        <f>IF(AB35=0,0,VLOOKUP(AB35,FAC_TOTALS_APTA!$A$4:$BR$227,$L47,FALSE))</f>
        <v>-8879064.6277757101</v>
      </c>
      <c r="AC47" s="32">
        <f t="shared" si="15"/>
        <v>-8879064.6277757101</v>
      </c>
      <c r="AD47" s="33">
        <f>AC47/G51</f>
        <v>-1.3085727877240584E-2</v>
      </c>
      <c r="AE47" s="7"/>
    </row>
    <row r="48" spans="1:31" s="7" customFormat="1" ht="15" x14ac:dyDescent="0.2">
      <c r="B48" s="9" t="s">
        <v>69</v>
      </c>
      <c r="C48" s="27"/>
      <c r="D48" s="8" t="s">
        <v>78</v>
      </c>
      <c r="E48" s="44">
        <v>5.3E-3</v>
      </c>
      <c r="F48" s="8">
        <f>MATCH($D48,FAC_TOTALS_APTA!$A$2:$BR$2,)</f>
        <v>32</v>
      </c>
      <c r="G48" s="29">
        <f>VLOOKUP(G35,FAC_TOTALS_APTA!$A$4:$BR$227,$F48,FALSE)</f>
        <v>0</v>
      </c>
      <c r="H48" s="29">
        <f>VLOOKUP(H35,FAC_TOTALS_APTA!$A$4:$BR$227,$F48,FALSE)</f>
        <v>0</v>
      </c>
      <c r="I48" s="35" t="str">
        <f t="shared" si="12"/>
        <v>-</v>
      </c>
      <c r="J48" s="36" t="str">
        <f t="shared" si="13"/>
        <v/>
      </c>
      <c r="K48" s="36" t="str">
        <f t="shared" si="14"/>
        <v>scooter_flag_RAIL_FAC</v>
      </c>
      <c r="L48" s="7">
        <f>MATCH($K48,FAC_TOTALS_APTA!$A$2:$BR$2,)</f>
        <v>54</v>
      </c>
      <c r="M48" s="37">
        <f>IF(M35=0,0,VLOOKUP(M35,FAC_TOTALS_APTA!$A$4:$BR$227,$L48,FALSE))</f>
        <v>0</v>
      </c>
      <c r="N48" s="37">
        <f>IF(N35=0,0,VLOOKUP(N35,FAC_TOTALS_APTA!$A$4:$BR$227,$L48,FALSE))</f>
        <v>0</v>
      </c>
      <c r="O48" s="37">
        <f>IF(O35=0,0,VLOOKUP(O35,FAC_TOTALS_APTA!$A$4:$BR$227,$L48,FALSE))</f>
        <v>0</v>
      </c>
      <c r="P48" s="37">
        <f>IF(P35=0,0,VLOOKUP(P35,FAC_TOTALS_APTA!$A$4:$BR$227,$L48,FALSE))</f>
        <v>0</v>
      </c>
      <c r="Q48" s="37">
        <f>IF(Q35=0,0,VLOOKUP(Q35,FAC_TOTALS_APTA!$A$4:$BR$227,$L48,FALSE))</f>
        <v>0</v>
      </c>
      <c r="R48" s="37">
        <f>IF(R35=0,0,VLOOKUP(R35,FAC_TOTALS_APTA!$A$4:$BR$227,$L48,FALSE))</f>
        <v>0</v>
      </c>
      <c r="S48" s="37">
        <f>IF(S35=0,0,VLOOKUP(S35,FAC_TOTALS_APTA!$A$4:$BR$227,$L48,FALSE))</f>
        <v>0</v>
      </c>
      <c r="T48" s="37">
        <f>IF(T35=0,0,VLOOKUP(T35,FAC_TOTALS_APTA!$A$4:$BR$227,$L48,FALSE))</f>
        <v>0</v>
      </c>
      <c r="U48" s="37">
        <f>IF(U35=0,0,VLOOKUP(U35,FAC_TOTALS_APTA!$A$4:$BR$227,$L48,FALSE))</f>
        <v>0</v>
      </c>
      <c r="V48" s="37">
        <f>IF(V35=0,0,VLOOKUP(V35,FAC_TOTALS_APTA!$A$4:$BR$227,$L48,FALSE))</f>
        <v>0</v>
      </c>
      <c r="W48" s="37">
        <f>IF(W35=0,0,VLOOKUP(W35,FAC_TOTALS_APTA!$A$4:$BR$227,$L48,FALSE))</f>
        <v>0</v>
      </c>
      <c r="X48" s="37">
        <f>IF(X35=0,0,VLOOKUP(X35,FAC_TOTALS_APTA!$A$4:$BR$227,$L48,FALSE))</f>
        <v>0</v>
      </c>
      <c r="Y48" s="37">
        <f>IF(Y35=0,0,VLOOKUP(Y35,FAC_TOTALS_APTA!$A$4:$BR$227,$L48,FALSE))</f>
        <v>0</v>
      </c>
      <c r="Z48" s="37">
        <f>IF(Z35=0,0,VLOOKUP(Z35,FAC_TOTALS_APTA!$A$4:$BR$227,$L48,FALSE))</f>
        <v>0</v>
      </c>
      <c r="AA48" s="37">
        <f>IF(AA35=0,0,VLOOKUP(AA35,FAC_TOTALS_APTA!$A$4:$BR$227,$L48,FALSE))</f>
        <v>0</v>
      </c>
      <c r="AB48" s="37">
        <f>IF(AB35=0,0,VLOOKUP(AB35,FAC_TOTALS_APTA!$A$4:$BR$227,$L48,FALSE))</f>
        <v>0</v>
      </c>
      <c r="AC48" s="38">
        <f t="shared" si="15"/>
        <v>0</v>
      </c>
      <c r="AD48" s="39">
        <f>AC48/G51</f>
        <v>0</v>
      </c>
    </row>
    <row r="49" spans="1:31" s="14" customFormat="1" ht="15" x14ac:dyDescent="0.2">
      <c r="A49" s="7"/>
      <c r="B49" s="9" t="s">
        <v>56</v>
      </c>
      <c r="C49" s="27"/>
      <c r="D49" s="9" t="s">
        <v>48</v>
      </c>
      <c r="E49" s="65"/>
      <c r="F49" s="8"/>
      <c r="G49" s="37"/>
      <c r="H49" s="37"/>
      <c r="I49" s="35"/>
      <c r="J49" s="36"/>
      <c r="K49" s="36" t="str">
        <f t="shared" si="14"/>
        <v>New_Reporter_FAC</v>
      </c>
      <c r="L49" s="7">
        <f>MATCH($K49,FAC_TOTALS_APTA!$A$2:$BR$2,)</f>
        <v>58</v>
      </c>
      <c r="M49" s="37">
        <f>IF(M35=0,0,VLOOKUP(M35,FAC_TOTALS_APTA!$A$4:$BR$227,$L49,FALSE))</f>
        <v>64490436.887999989</v>
      </c>
      <c r="N49" s="37">
        <f>IF(N35=0,0,VLOOKUP(N35,FAC_TOTALS_APTA!$A$4:$BR$227,$L49,FALSE))</f>
        <v>27575193.975999996</v>
      </c>
      <c r="O49" s="37">
        <f>IF(O35=0,0,VLOOKUP(O35,FAC_TOTALS_APTA!$A$4:$BR$227,$L49,FALSE))</f>
        <v>22919974</v>
      </c>
      <c r="P49" s="37">
        <f>IF(P35=0,0,VLOOKUP(P35,FAC_TOTALS_APTA!$A$4:$BR$227,$L49,FALSE))</f>
        <v>15747264</v>
      </c>
      <c r="Q49" s="37">
        <f>IF(Q35=0,0,VLOOKUP(Q35,FAC_TOTALS_APTA!$A$4:$BR$227,$L49,FALSE))</f>
        <v>8688267.9989999998</v>
      </c>
      <c r="R49" s="37">
        <f>IF(R35=0,0,VLOOKUP(R35,FAC_TOTALS_APTA!$A$4:$BR$227,$L49,FALSE))</f>
        <v>0</v>
      </c>
      <c r="S49" s="37">
        <f>IF(S35=0,0,VLOOKUP(S35,FAC_TOTALS_APTA!$A$4:$BR$227,$L49,FALSE))</f>
        <v>0</v>
      </c>
      <c r="T49" s="37">
        <f>IF(T35=0,0,VLOOKUP(T35,FAC_TOTALS_APTA!$A$4:$BR$227,$L49,FALSE))</f>
        <v>2308522.2659999998</v>
      </c>
      <c r="U49" s="37">
        <f>IF(U35=0,0,VLOOKUP(U35,FAC_TOTALS_APTA!$A$4:$BR$227,$L49,FALSE))</f>
        <v>0</v>
      </c>
      <c r="V49" s="37">
        <f>IF(V35=0,0,VLOOKUP(V35,FAC_TOTALS_APTA!$A$4:$BR$227,$L49,FALSE))</f>
        <v>0</v>
      </c>
      <c r="W49" s="37">
        <f>IF(W35=0,0,VLOOKUP(W35,FAC_TOTALS_APTA!$A$4:$BR$227,$L49,FALSE))</f>
        <v>0</v>
      </c>
      <c r="X49" s="37">
        <f>IF(X35=0,0,VLOOKUP(X35,FAC_TOTALS_APTA!$A$4:$BR$227,$L49,FALSE))</f>
        <v>0</v>
      </c>
      <c r="Y49" s="37">
        <f>IF(Y35=0,0,VLOOKUP(Y35,FAC_TOTALS_APTA!$A$4:$BR$227,$L49,FALSE))</f>
        <v>0</v>
      </c>
      <c r="Z49" s="37">
        <f>IF(Z35=0,0,VLOOKUP(Z35,FAC_TOTALS_APTA!$A$4:$BR$227,$L49,FALSE))</f>
        <v>0</v>
      </c>
      <c r="AA49" s="37">
        <f>IF(AA35=0,0,VLOOKUP(AA35,FAC_TOTALS_APTA!$A$4:$BR$227,$L49,FALSE))</f>
        <v>0</v>
      </c>
      <c r="AB49" s="37">
        <f>IF(AB35=0,0,VLOOKUP(AB35,FAC_TOTALS_APTA!$A$4:$BR$227,$L49,FALSE))</f>
        <v>0</v>
      </c>
      <c r="AC49" s="38">
        <f>SUM(M49:AB49)</f>
        <v>141729659.12900001</v>
      </c>
      <c r="AD49" s="39">
        <f>AC49/G51</f>
        <v>0.20887737945891771</v>
      </c>
      <c r="AE49" s="7"/>
    </row>
    <row r="50" spans="1:31" s="59" customFormat="1" ht="15" x14ac:dyDescent="0.2">
      <c r="A50" s="58"/>
      <c r="B50" s="26" t="s">
        <v>70</v>
      </c>
      <c r="C50" s="28"/>
      <c r="D50" s="7" t="s">
        <v>6</v>
      </c>
      <c r="E50" s="43"/>
      <c r="F50" s="7">
        <f>MATCH($D50,FAC_TOTALS_APTA!$A$2:$BP$2,)</f>
        <v>9</v>
      </c>
      <c r="G50" s="60">
        <f>VLOOKUP(G35,FAC_TOTALS_APTA!$A$4:$BR$227,$F50,FALSE)</f>
        <v>657828143.33730102</v>
      </c>
      <c r="H50" s="60">
        <f>VLOOKUP(H35,FAC_TOTALS_APTA!$A$4:$BR$227,$F50,FALSE)</f>
        <v>839963169.29318905</v>
      </c>
      <c r="I50" s="62">
        <f t="shared" ref="I50:I51" si="16">H50/G50-1</f>
        <v>0.27687326515384192</v>
      </c>
      <c r="J50" s="31"/>
      <c r="K50" s="31"/>
      <c r="L50" s="7"/>
      <c r="M50" s="29">
        <f t="shared" ref="M50:AB50" si="17">SUM(M37:M48)</f>
        <v>19811202.194459971</v>
      </c>
      <c r="N50" s="29">
        <f t="shared" si="17"/>
        <v>26374524.756479807</v>
      </c>
      <c r="O50" s="29">
        <f t="shared" si="17"/>
        <v>30729361.585614417</v>
      </c>
      <c r="P50" s="29">
        <f t="shared" si="17"/>
        <v>34057409.932374507</v>
      </c>
      <c r="Q50" s="29">
        <f t="shared" si="17"/>
        <v>3148172.1066306653</v>
      </c>
      <c r="R50" s="29">
        <f t="shared" si="17"/>
        <v>32038151.407617662</v>
      </c>
      <c r="S50" s="29">
        <f t="shared" si="17"/>
        <v>-68074813.522238776</v>
      </c>
      <c r="T50" s="29">
        <f t="shared" si="17"/>
        <v>18943649.680877499</v>
      </c>
      <c r="U50" s="29">
        <f t="shared" si="17"/>
        <v>29120288.214547832</v>
      </c>
      <c r="V50" s="29">
        <f t="shared" si="17"/>
        <v>209361.85307423837</v>
      </c>
      <c r="W50" s="29">
        <f t="shared" si="17"/>
        <v>-5532139.4814170878</v>
      </c>
      <c r="X50" s="29">
        <f t="shared" si="17"/>
        <v>2718090.8686549603</v>
      </c>
      <c r="Y50" s="29">
        <f t="shared" si="17"/>
        <v>-52786680.988675646</v>
      </c>
      <c r="Z50" s="29">
        <f t="shared" si="17"/>
        <v>-29569305.174113467</v>
      </c>
      <c r="AA50" s="29">
        <f t="shared" si="17"/>
        <v>-8291637.9703771118</v>
      </c>
      <c r="AB50" s="29">
        <f t="shared" si="17"/>
        <v>-12031183.833934564</v>
      </c>
      <c r="AC50" s="32">
        <f>H50-G50</f>
        <v>182135025.95588803</v>
      </c>
      <c r="AD50" s="33">
        <f>I50</f>
        <v>0.27687326515384192</v>
      </c>
      <c r="AE50" s="58"/>
    </row>
    <row r="51" spans="1:31" ht="16" thickBot="1" x14ac:dyDescent="0.25">
      <c r="B51" s="10" t="s">
        <v>53</v>
      </c>
      <c r="C51" s="24"/>
      <c r="D51" s="24" t="s">
        <v>4</v>
      </c>
      <c r="E51" s="24"/>
      <c r="F51" s="24">
        <f>MATCH($D51,FAC_TOTALS_APTA!$A$2:$BP$2,)</f>
        <v>7</v>
      </c>
      <c r="G51" s="61">
        <f>VLOOKUP(G35,FAC_TOTALS_APTA!$A$4:$BR$227,$F51,FALSE)</f>
        <v>678530434.918998</v>
      </c>
      <c r="H51" s="61">
        <f>VLOOKUP(H35,FAC_TOTALS_APTA!$A$4:$BP$227,$F51,FALSE)</f>
        <v>809531783.59800005</v>
      </c>
      <c r="I51" s="63">
        <f t="shared" si="16"/>
        <v>0.19306628256791569</v>
      </c>
      <c r="J51" s="40"/>
      <c r="K51" s="40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41">
        <f>H51-G51</f>
        <v>131001348.67900205</v>
      </c>
      <c r="AD51" s="42">
        <f>I51</f>
        <v>0.19306628256791569</v>
      </c>
    </row>
    <row r="52" spans="1:31" ht="17" thickTop="1" thickBot="1" x14ac:dyDescent="0.25">
      <c r="B52" s="45" t="s">
        <v>71</v>
      </c>
      <c r="C52" s="46"/>
      <c r="D52" s="46"/>
      <c r="E52" s="47"/>
      <c r="F52" s="46"/>
      <c r="G52" s="46"/>
      <c r="H52" s="46"/>
      <c r="I52" s="48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2">
        <f>AD51-AD50</f>
        <v>-8.3806982585926226E-2</v>
      </c>
    </row>
    <row r="53" spans="1:31" ht="16" thickTop="1" x14ac:dyDescent="0.2">
      <c r="B53" s="19" t="s">
        <v>27</v>
      </c>
      <c r="C53" s="11"/>
      <c r="D53" s="11"/>
      <c r="E53" s="7"/>
      <c r="F53" s="11"/>
      <c r="G53" s="11"/>
      <c r="H53" s="11"/>
      <c r="I53" s="1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1" ht="15" x14ac:dyDescent="0.2">
      <c r="B54" s="16" t="s">
        <v>18</v>
      </c>
      <c r="C54" s="17" t="s">
        <v>19</v>
      </c>
      <c r="D54" s="11"/>
      <c r="E54" s="7"/>
      <c r="F54" s="11"/>
      <c r="G54" s="11"/>
      <c r="H54" s="11"/>
      <c r="I54" s="1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1" x14ac:dyDescent="0.2">
      <c r="B55" s="16"/>
      <c r="C55" s="17"/>
      <c r="D55" s="11"/>
      <c r="E55" s="7"/>
      <c r="F55" s="11"/>
      <c r="G55" s="11"/>
      <c r="H55" s="11"/>
      <c r="I55" s="1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1" ht="15" x14ac:dyDescent="0.2">
      <c r="B56" s="19" t="s">
        <v>29</v>
      </c>
      <c r="C56" s="20">
        <v>0</v>
      </c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6" thickBot="1" x14ac:dyDescent="0.25">
      <c r="B57" s="21" t="s">
        <v>37</v>
      </c>
      <c r="C57" s="22">
        <v>3</v>
      </c>
      <c r="D57" s="23"/>
      <c r="E57" s="24"/>
      <c r="F57" s="23"/>
      <c r="G57" s="23"/>
      <c r="H57" s="23"/>
      <c r="I57" s="25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spans="1:31" ht="15" thickTop="1" x14ac:dyDescent="0.2">
      <c r="B58" s="49"/>
      <c r="C58" s="50"/>
      <c r="D58" s="50"/>
      <c r="E58" s="50"/>
      <c r="F58" s="50"/>
      <c r="G58" s="81" t="s">
        <v>54</v>
      </c>
      <c r="H58" s="81"/>
      <c r="I58" s="81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81" t="s">
        <v>58</v>
      </c>
      <c r="AD58" s="81"/>
    </row>
    <row r="59" spans="1:31" ht="15" x14ac:dyDescent="0.2">
      <c r="B59" s="9" t="s">
        <v>20</v>
      </c>
      <c r="C59" s="27" t="s">
        <v>21</v>
      </c>
      <c r="D59" s="8" t="s">
        <v>22</v>
      </c>
      <c r="E59" s="8" t="s">
        <v>28</v>
      </c>
      <c r="F59" s="8"/>
      <c r="G59" s="27">
        <f>$C$1</f>
        <v>2002</v>
      </c>
      <c r="H59" s="27">
        <f>$C$2</f>
        <v>2018</v>
      </c>
      <c r="I59" s="27" t="s">
        <v>24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 t="s">
        <v>26</v>
      </c>
      <c r="AD59" s="27" t="s">
        <v>24</v>
      </c>
    </row>
    <row r="60" spans="1:31" s="14" customFormat="1" x14ac:dyDescent="0.2">
      <c r="A60" s="7"/>
      <c r="B60" s="26"/>
      <c r="C60" s="28"/>
      <c r="D60" s="7"/>
      <c r="E60" s="7"/>
      <c r="F60" s="7"/>
      <c r="G60" s="7"/>
      <c r="H60" s="7"/>
      <c r="I60" s="28"/>
      <c r="J60" s="7"/>
      <c r="K60" s="7"/>
      <c r="L60" s="7"/>
      <c r="M60" s="7">
        <v>1</v>
      </c>
      <c r="N60" s="7">
        <v>2</v>
      </c>
      <c r="O60" s="7">
        <v>3</v>
      </c>
      <c r="P60" s="7">
        <v>4</v>
      </c>
      <c r="Q60" s="7">
        <v>5</v>
      </c>
      <c r="R60" s="7">
        <v>6</v>
      </c>
      <c r="S60" s="7">
        <v>7</v>
      </c>
      <c r="T60" s="7">
        <v>8</v>
      </c>
      <c r="U60" s="7">
        <v>9</v>
      </c>
      <c r="V60" s="7">
        <v>10</v>
      </c>
      <c r="W60" s="7">
        <v>11</v>
      </c>
      <c r="X60" s="7">
        <v>12</v>
      </c>
      <c r="Y60" s="7">
        <v>13</v>
      </c>
      <c r="Z60" s="7">
        <v>14</v>
      </c>
      <c r="AA60" s="7">
        <v>15</v>
      </c>
      <c r="AB60" s="7">
        <v>16</v>
      </c>
      <c r="AC60" s="7"/>
      <c r="AD60" s="7"/>
      <c r="AE60" s="7"/>
    </row>
    <row r="61" spans="1:31" x14ac:dyDescent="0.2">
      <c r="B61" s="26"/>
      <c r="C61" s="28"/>
      <c r="D61" s="7"/>
      <c r="E61" s="7"/>
      <c r="F61" s="7"/>
      <c r="G61" s="7" t="str">
        <f>CONCATENATE($C56,"_",$C57,"_",G59)</f>
        <v>0_3_2002</v>
      </c>
      <c r="H61" s="7" t="str">
        <f>CONCATENATE($C56,"_",$C57,"_",H59)</f>
        <v>0_3_2018</v>
      </c>
      <c r="I61" s="28"/>
      <c r="J61" s="7"/>
      <c r="K61" s="7"/>
      <c r="L61" s="7"/>
      <c r="M61" s="7" t="str">
        <f>IF($G59+M60&gt;$H59,0,CONCATENATE($C56,"_",$C57,"_",$G59+M60))</f>
        <v>0_3_2003</v>
      </c>
      <c r="N61" s="7" t="str">
        <f t="shared" ref="N61:AB61" si="18">IF($G59+N60&gt;$H59,0,CONCATENATE($C56,"_",$C57,"_",$G59+N60))</f>
        <v>0_3_2004</v>
      </c>
      <c r="O61" s="7" t="str">
        <f t="shared" si="18"/>
        <v>0_3_2005</v>
      </c>
      <c r="P61" s="7" t="str">
        <f t="shared" si="18"/>
        <v>0_3_2006</v>
      </c>
      <c r="Q61" s="7" t="str">
        <f t="shared" si="18"/>
        <v>0_3_2007</v>
      </c>
      <c r="R61" s="7" t="str">
        <f t="shared" si="18"/>
        <v>0_3_2008</v>
      </c>
      <c r="S61" s="7" t="str">
        <f t="shared" si="18"/>
        <v>0_3_2009</v>
      </c>
      <c r="T61" s="7" t="str">
        <f t="shared" si="18"/>
        <v>0_3_2010</v>
      </c>
      <c r="U61" s="7" t="str">
        <f t="shared" si="18"/>
        <v>0_3_2011</v>
      </c>
      <c r="V61" s="7" t="str">
        <f t="shared" si="18"/>
        <v>0_3_2012</v>
      </c>
      <c r="W61" s="7" t="str">
        <f t="shared" si="18"/>
        <v>0_3_2013</v>
      </c>
      <c r="X61" s="7" t="str">
        <f t="shared" si="18"/>
        <v>0_3_2014</v>
      </c>
      <c r="Y61" s="7" t="str">
        <f t="shared" si="18"/>
        <v>0_3_2015</v>
      </c>
      <c r="Z61" s="7" t="str">
        <f t="shared" si="18"/>
        <v>0_3_2016</v>
      </c>
      <c r="AA61" s="7" t="str">
        <f t="shared" si="18"/>
        <v>0_3_2017</v>
      </c>
      <c r="AB61" s="7" t="str">
        <f t="shared" si="18"/>
        <v>0_3_2018</v>
      </c>
      <c r="AC61" s="7"/>
      <c r="AD61" s="7"/>
    </row>
    <row r="62" spans="1:31" x14ac:dyDescent="0.2">
      <c r="B62" s="26"/>
      <c r="C62" s="28"/>
      <c r="D62" s="7"/>
      <c r="E62" s="7"/>
      <c r="F62" s="7" t="s">
        <v>25</v>
      </c>
      <c r="G62" s="29"/>
      <c r="H62" s="29"/>
      <c r="I62" s="28"/>
      <c r="J62" s="7"/>
      <c r="K62" s="7"/>
      <c r="L62" s="7" t="s">
        <v>25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1" s="14" customFormat="1" ht="15" x14ac:dyDescent="0.2">
      <c r="A63" s="7"/>
      <c r="B63" s="26" t="s">
        <v>36</v>
      </c>
      <c r="C63" s="28" t="s">
        <v>23</v>
      </c>
      <c r="D63" s="7" t="s">
        <v>8</v>
      </c>
      <c r="E63" s="43">
        <v>0.7087</v>
      </c>
      <c r="F63" s="7">
        <f>MATCH($D63,FAC_TOTALS_APTA!$A$2:$BR$2,)</f>
        <v>11</v>
      </c>
      <c r="G63" s="29">
        <f>VLOOKUP(G61,FAC_TOTALS_APTA!$A$4:$BR$227,$F63,FALSE)</f>
        <v>4917710.6125874696</v>
      </c>
      <c r="H63" s="29">
        <f>VLOOKUP(H61,FAC_TOTALS_APTA!$A$4:$BR$227,$F63,FALSE)</f>
        <v>4219860.38036553</v>
      </c>
      <c r="I63" s="30">
        <f>IFERROR(H63/G63-1,"-")</f>
        <v>-0.14190550994109097</v>
      </c>
      <c r="J63" s="31" t="str">
        <f>IF(C63="Log","_log","")</f>
        <v>_log</v>
      </c>
      <c r="K63" s="31" t="str">
        <f>CONCATENATE(D63,J63,"_FAC")</f>
        <v>VRM_ADJ_log_FAC</v>
      </c>
      <c r="L63" s="7">
        <f>MATCH($K63,FAC_TOTALS_APTA!$A$2:$BR$2,)</f>
        <v>33</v>
      </c>
      <c r="M63" s="29">
        <f>IF(M61=0,0,VLOOKUP(M61,FAC_TOTALS_APTA!$A$4:$BR$227,$L63,FALSE))</f>
        <v>458583.95060172403</v>
      </c>
      <c r="N63" s="29">
        <f>IF(N61=0,0,VLOOKUP(N61,FAC_TOTALS_APTA!$A$4:$BR$227,$L63,FALSE))</f>
        <v>1795665.9513182391</v>
      </c>
      <c r="O63" s="29">
        <f>IF(O61=0,0,VLOOKUP(O61,FAC_TOTALS_APTA!$A$4:$BR$227,$L63,FALSE))</f>
        <v>-2147061.0668805242</v>
      </c>
      <c r="P63" s="29">
        <f>IF(P61=0,0,VLOOKUP(P61,FAC_TOTALS_APTA!$A$4:$BR$227,$L63,FALSE))</f>
        <v>4725251.9763039006</v>
      </c>
      <c r="Q63" s="29">
        <f>IF(Q61=0,0,VLOOKUP(Q61,FAC_TOTALS_APTA!$A$4:$BR$227,$L63,FALSE))</f>
        <v>4635901.4385839403</v>
      </c>
      <c r="R63" s="29">
        <f>IF(R61=0,0,VLOOKUP(R61,FAC_TOTALS_APTA!$A$4:$BR$227,$L63,FALSE))</f>
        <v>2612661.2216359908</v>
      </c>
      <c r="S63" s="29">
        <f>IF(S61=0,0,VLOOKUP(S61,FAC_TOTALS_APTA!$A$4:$BR$227,$L63,FALSE))</f>
        <v>2267997.6654960499</v>
      </c>
      <c r="T63" s="29">
        <f>IF(T61=0,0,VLOOKUP(T61,FAC_TOTALS_APTA!$A$4:$BR$227,$L63,FALSE))</f>
        <v>991673.32888081204</v>
      </c>
      <c r="U63" s="29">
        <f>IF(U61=0,0,VLOOKUP(U61,FAC_TOTALS_APTA!$A$4:$BR$227,$L63,FALSE))</f>
        <v>-347471.87403160497</v>
      </c>
      <c r="V63" s="29">
        <f>IF(V61=0,0,VLOOKUP(V61,FAC_TOTALS_APTA!$A$4:$BR$227,$L63,FALSE))</f>
        <v>724474.92410609208</v>
      </c>
      <c r="W63" s="29">
        <f>IF(W61=0,0,VLOOKUP(W61,FAC_TOTALS_APTA!$A$4:$BR$227,$L63,FALSE))</f>
        <v>1685590.0789099452</v>
      </c>
      <c r="X63" s="29">
        <f>IF(X61=0,0,VLOOKUP(X61,FAC_TOTALS_APTA!$A$4:$BR$227,$L63,FALSE))</f>
        <v>4938160.4002877204</v>
      </c>
      <c r="Y63" s="29">
        <f>IF(Y61=0,0,VLOOKUP(Y61,FAC_TOTALS_APTA!$A$4:$BR$227,$L63,FALSE))</f>
        <v>4694400.3289270103</v>
      </c>
      <c r="Z63" s="29">
        <f>IF(Z61=0,0,VLOOKUP(Z61,FAC_TOTALS_APTA!$A$4:$BR$227,$L63,FALSE))</f>
        <v>3191785.0661770399</v>
      </c>
      <c r="AA63" s="29">
        <f>IF(AA61=0,0,VLOOKUP(AA61,FAC_TOTALS_APTA!$A$4:$BR$227,$L63,FALSE))</f>
        <v>2493541.7846537051</v>
      </c>
      <c r="AB63" s="29">
        <f>IF(AB61=0,0,VLOOKUP(AB61,FAC_TOTALS_APTA!$A$4:$BR$227,$L63,FALSE))</f>
        <v>2645867.6450374601</v>
      </c>
      <c r="AC63" s="32">
        <f>SUM(M63:AB63)</f>
        <v>35367022.820007503</v>
      </c>
      <c r="AD63" s="33">
        <f>AC63/G77</f>
        <v>0.37913379286042637</v>
      </c>
      <c r="AE63" s="7"/>
    </row>
    <row r="64" spans="1:31" s="14" customFormat="1" ht="15" x14ac:dyDescent="0.2">
      <c r="A64" s="7"/>
      <c r="B64" s="26" t="s">
        <v>55</v>
      </c>
      <c r="C64" s="28" t="s">
        <v>23</v>
      </c>
      <c r="D64" s="7" t="s">
        <v>17</v>
      </c>
      <c r="E64" s="43">
        <v>-0.40350000000000003</v>
      </c>
      <c r="F64" s="7">
        <f>MATCH($D64,FAC_TOTALS_APTA!$A$2:$BR$2,)</f>
        <v>12</v>
      </c>
      <c r="G64" s="29">
        <f>VLOOKUP(G61,FAC_TOTALS_APTA!$A$4:$BR$227,$F64,FALSE)</f>
        <v>1.8097464263980201</v>
      </c>
      <c r="H64" s="29">
        <f>VLOOKUP(H61,FAC_TOTALS_APTA!$A$4:$BR$227,$F64,FALSE)</f>
        <v>1.9466768995625912</v>
      </c>
      <c r="I64" s="30">
        <f t="shared" ref="I64:I74" si="19">IFERROR(H64/G64-1,"-")</f>
        <v>7.5662795166893559E-2</v>
      </c>
      <c r="J64" s="31" t="str">
        <f t="shared" ref="J64:J74" si="20">IF(C64="Log","_log","")</f>
        <v>_log</v>
      </c>
      <c r="K64" s="31" t="str">
        <f t="shared" ref="K64:K75" si="21">CONCATENATE(D64,J64,"_FAC")</f>
        <v>FARE_per_UPT_2018_log_FAC</v>
      </c>
      <c r="L64" s="7">
        <f>MATCH($K64,FAC_TOTALS_APTA!$A$2:$BR$2,)</f>
        <v>34</v>
      </c>
      <c r="M64" s="29">
        <f>IF(M61=0,0,VLOOKUP(M61,FAC_TOTALS_APTA!$A$4:$BR$227,$L64,FALSE))</f>
        <v>996947.93396675901</v>
      </c>
      <c r="N64" s="29">
        <f>IF(N61=0,0,VLOOKUP(N61,FAC_TOTALS_APTA!$A$4:$BR$227,$L64,FALSE))</f>
        <v>-312211.62365089799</v>
      </c>
      <c r="O64" s="29">
        <f>IF(O61=0,0,VLOOKUP(O61,FAC_TOTALS_APTA!$A$4:$BR$227,$L64,FALSE))</f>
        <v>367504.85912651848</v>
      </c>
      <c r="P64" s="29">
        <f>IF(P61=0,0,VLOOKUP(P61,FAC_TOTALS_APTA!$A$4:$BR$227,$L64,FALSE))</f>
        <v>-206453.00144207221</v>
      </c>
      <c r="Q64" s="29">
        <f>IF(Q61=0,0,VLOOKUP(Q61,FAC_TOTALS_APTA!$A$4:$BR$227,$L64,FALSE))</f>
        <v>132344.1918986899</v>
      </c>
      <c r="R64" s="29">
        <f>IF(R61=0,0,VLOOKUP(R61,FAC_TOTALS_APTA!$A$4:$BR$227,$L64,FALSE))</f>
        <v>1148367.02119851</v>
      </c>
      <c r="S64" s="29">
        <f>IF(S61=0,0,VLOOKUP(S61,FAC_TOTALS_APTA!$A$4:$BR$227,$L64,FALSE))</f>
        <v>-3256531.7180066579</v>
      </c>
      <c r="T64" s="29">
        <f>IF(T61=0,0,VLOOKUP(T61,FAC_TOTALS_APTA!$A$4:$BR$227,$L64,FALSE))</f>
        <v>1043755.340811661</v>
      </c>
      <c r="U64" s="29">
        <f>IF(U61=0,0,VLOOKUP(U61,FAC_TOTALS_APTA!$A$4:$BR$227,$L64,FALSE))</f>
        <v>2082034.642772546</v>
      </c>
      <c r="V64" s="29">
        <f>IF(V61=0,0,VLOOKUP(V61,FAC_TOTALS_APTA!$A$4:$BR$227,$L64,FALSE))</f>
        <v>-555771.01483690692</v>
      </c>
      <c r="W64" s="29">
        <f>IF(W61=0,0,VLOOKUP(W61,FAC_TOTALS_APTA!$A$4:$BR$227,$L64,FALSE))</f>
        <v>-4500333.0057816524</v>
      </c>
      <c r="X64" s="29">
        <f>IF(X61=0,0,VLOOKUP(X61,FAC_TOTALS_APTA!$A$4:$BR$227,$L64,FALSE))</f>
        <v>285233.77016040398</v>
      </c>
      <c r="Y64" s="29">
        <f>IF(Y61=0,0,VLOOKUP(Y61,FAC_TOTALS_APTA!$A$4:$BR$227,$L64,FALSE))</f>
        <v>-2114754.0420616218</v>
      </c>
      <c r="Z64" s="29">
        <f>IF(Z61=0,0,VLOOKUP(Z61,FAC_TOTALS_APTA!$A$4:$BR$227,$L64,FALSE))</f>
        <v>-3618504.49172871</v>
      </c>
      <c r="AA64" s="29">
        <f>IF(AA61=0,0,VLOOKUP(AA61,FAC_TOTALS_APTA!$A$4:$BR$227,$L64,FALSE))</f>
        <v>342488.24945584877</v>
      </c>
      <c r="AB64" s="29">
        <f>IF(AB61=0,0,VLOOKUP(AB61,FAC_TOTALS_APTA!$A$4:$BR$227,$L64,FALSE))</f>
        <v>579190.02055191866</v>
      </c>
      <c r="AC64" s="32">
        <f t="shared" ref="AC64:AC74" si="22">SUM(M64:AB64)</f>
        <v>-7586692.8675656645</v>
      </c>
      <c r="AD64" s="33">
        <f>AC64/G77</f>
        <v>-8.1329199146503231E-2</v>
      </c>
      <c r="AE64" s="7"/>
    </row>
    <row r="65" spans="1:31" s="14" customFormat="1" ht="15" x14ac:dyDescent="0.2">
      <c r="A65" s="7"/>
      <c r="B65" s="26" t="s">
        <v>51</v>
      </c>
      <c r="C65" s="28" t="s">
        <v>23</v>
      </c>
      <c r="D65" s="7" t="s">
        <v>9</v>
      </c>
      <c r="E65" s="43">
        <v>0.29659999999999997</v>
      </c>
      <c r="F65" s="7">
        <f>MATCH($D65,FAC_TOTALS_APTA!$A$2:$BR$2,)</f>
        <v>13</v>
      </c>
      <c r="G65" s="29">
        <f>VLOOKUP(G61,FAC_TOTALS_APTA!$A$4:$BR$227,$F65,FALSE)</f>
        <v>1255538.363915748</v>
      </c>
      <c r="H65" s="29">
        <f>VLOOKUP(H61,FAC_TOTALS_APTA!$A$4:$BR$227,$F65,FALSE)</f>
        <v>1287856.775906669</v>
      </c>
      <c r="I65" s="30">
        <f t="shared" si="19"/>
        <v>2.5740680587510667E-2</v>
      </c>
      <c r="J65" s="31" t="str">
        <f t="shared" si="20"/>
        <v>_log</v>
      </c>
      <c r="K65" s="31" t="str">
        <f t="shared" si="21"/>
        <v>POP_EMP_log_FAC</v>
      </c>
      <c r="L65" s="7">
        <f>MATCH($K65,FAC_TOTALS_APTA!$A$2:$BR$2,)</f>
        <v>35</v>
      </c>
      <c r="M65" s="29">
        <f>IF(M61=0,0,VLOOKUP(M61,FAC_TOTALS_APTA!$A$4:$BR$227,$L65,FALSE))</f>
        <v>741854.01777798194</v>
      </c>
      <c r="N65" s="29">
        <f>IF(N61=0,0,VLOOKUP(N61,FAC_TOTALS_APTA!$A$4:$BR$227,$L65,FALSE))</f>
        <v>984644.54728313501</v>
      </c>
      <c r="O65" s="29">
        <f>IF(O61=0,0,VLOOKUP(O61,FAC_TOTALS_APTA!$A$4:$BR$227,$L65,FALSE))</f>
        <v>1530210.2745996071</v>
      </c>
      <c r="P65" s="29">
        <f>IF(P61=0,0,VLOOKUP(P61,FAC_TOTALS_APTA!$A$4:$BR$227,$L65,FALSE))</f>
        <v>1964996.7478072869</v>
      </c>
      <c r="Q65" s="29">
        <f>IF(Q61=0,0,VLOOKUP(Q61,FAC_TOTALS_APTA!$A$4:$BR$227,$L65,FALSE))</f>
        <v>774234.91756583005</v>
      </c>
      <c r="R65" s="29">
        <f>IF(R61=0,0,VLOOKUP(R61,FAC_TOTALS_APTA!$A$4:$BR$227,$L65,FALSE))</f>
        <v>277117.39864424698</v>
      </c>
      <c r="S65" s="29">
        <f>IF(S61=0,0,VLOOKUP(S61,FAC_TOTALS_APTA!$A$4:$BR$227,$L65,FALSE))</f>
        <v>-278562.39632782619</v>
      </c>
      <c r="T65" s="29">
        <f>IF(T61=0,0,VLOOKUP(T61,FAC_TOTALS_APTA!$A$4:$BR$227,$L65,FALSE))</f>
        <v>603288.86477204901</v>
      </c>
      <c r="U65" s="29">
        <f>IF(U61=0,0,VLOOKUP(U61,FAC_TOTALS_APTA!$A$4:$BR$227,$L65,FALSE))</f>
        <v>454648.82078257005</v>
      </c>
      <c r="V65" s="29">
        <f>IF(V61=0,0,VLOOKUP(V61,FAC_TOTALS_APTA!$A$4:$BR$227,$L65,FALSE))</f>
        <v>604982.30701016798</v>
      </c>
      <c r="W65" s="29">
        <f>IF(W61=0,0,VLOOKUP(W61,FAC_TOTALS_APTA!$A$4:$BR$227,$L65,FALSE))</f>
        <v>1063194.8865058459</v>
      </c>
      <c r="X65" s="29">
        <f>IF(X61=0,0,VLOOKUP(X61,FAC_TOTALS_APTA!$A$4:$BR$227,$L65,FALSE))</f>
        <v>634659.73014207499</v>
      </c>
      <c r="Y65" s="29">
        <f>IF(Y61=0,0,VLOOKUP(Y61,FAC_TOTALS_APTA!$A$4:$BR$227,$L65,FALSE))</f>
        <v>727266.83644684404</v>
      </c>
      <c r="Z65" s="29">
        <f>IF(Z61=0,0,VLOOKUP(Z61,FAC_TOTALS_APTA!$A$4:$BR$227,$L65,FALSE))</f>
        <v>670204.055797084</v>
      </c>
      <c r="AA65" s="29">
        <f>IF(AA61=0,0,VLOOKUP(AA61,FAC_TOTALS_APTA!$A$4:$BR$227,$L65,FALSE))</f>
        <v>569991.54042113095</v>
      </c>
      <c r="AB65" s="29">
        <f>IF(AB61=0,0,VLOOKUP(AB61,FAC_TOTALS_APTA!$A$4:$BR$227,$L65,FALSE))</f>
        <v>595176.91663645604</v>
      </c>
      <c r="AC65" s="32">
        <f t="shared" si="22"/>
        <v>11917909.465864483</v>
      </c>
      <c r="AD65" s="33">
        <f>AC65/G77</f>
        <v>0.12775975636276135</v>
      </c>
      <c r="AE65" s="7"/>
    </row>
    <row r="66" spans="1:31" s="14" customFormat="1" ht="15" x14ac:dyDescent="0.2">
      <c r="A66" s="7"/>
      <c r="B66" s="26" t="s">
        <v>98</v>
      </c>
      <c r="C66" s="28"/>
      <c r="D66" s="34" t="s">
        <v>96</v>
      </c>
      <c r="E66" s="43">
        <v>0.16120000000000001</v>
      </c>
      <c r="F66" s="7">
        <f>MATCH($D66,FAC_TOTALS_APTA!$A$2:$BR$2,)</f>
        <v>17</v>
      </c>
      <c r="G66" s="29">
        <f>VLOOKUP(G61,FAC_TOTALS_APTA!$A$4:$BR$227,$F66,FALSE)</f>
        <v>0.46605264966997495</v>
      </c>
      <c r="H66" s="29">
        <f>VLOOKUP(H61,FAC_TOTALS_APTA!$A$4:$BR$227,$F66,FALSE)</f>
        <v>0.38961710452986698</v>
      </c>
      <c r="I66" s="30">
        <f t="shared" si="19"/>
        <v>-0.1640062452047728</v>
      </c>
      <c r="J66" s="31" t="str">
        <f t="shared" si="20"/>
        <v/>
      </c>
      <c r="K66" s="31" t="str">
        <f t="shared" si="21"/>
        <v>TSD_POP_EMP_PCT_FAC</v>
      </c>
      <c r="L66" s="7">
        <f>MATCH($K66,FAC_TOTALS_APTA!$A$2:$BR$2,)</f>
        <v>39</v>
      </c>
      <c r="M66" s="29">
        <f>IF(M61=0,0,VLOOKUP(M61,FAC_TOTALS_APTA!$A$4:$BR$227,$L66,FALSE))</f>
        <v>-8536.0281619980888</v>
      </c>
      <c r="N66" s="29">
        <f>IF(N61=0,0,VLOOKUP(N61,FAC_TOTALS_APTA!$A$4:$BR$227,$L66,FALSE))</f>
        <v>-326.62159545508007</v>
      </c>
      <c r="O66" s="29">
        <f>IF(O61=0,0,VLOOKUP(O61,FAC_TOTALS_APTA!$A$4:$BR$227,$L66,FALSE))</f>
        <v>-20076.095487439419</v>
      </c>
      <c r="P66" s="29">
        <f>IF(P61=0,0,VLOOKUP(P61,FAC_TOTALS_APTA!$A$4:$BR$227,$L66,FALSE))</f>
        <v>-2056.9713347950751</v>
      </c>
      <c r="Q66" s="29">
        <f>IF(Q61=0,0,VLOOKUP(Q61,FAC_TOTALS_APTA!$A$4:$BR$227,$L66,FALSE))</f>
        <v>-17917.467584518436</v>
      </c>
      <c r="R66" s="29">
        <f>IF(R61=0,0,VLOOKUP(R61,FAC_TOTALS_APTA!$A$4:$BR$227,$L66,FALSE))</f>
        <v>-23086.622836010542</v>
      </c>
      <c r="S66" s="29">
        <f>IF(S61=0,0,VLOOKUP(S61,FAC_TOTALS_APTA!$A$4:$BR$227,$L66,FALSE))</f>
        <v>37587.925723969762</v>
      </c>
      <c r="T66" s="29">
        <f>IF(T61=0,0,VLOOKUP(T61,FAC_TOTALS_APTA!$A$4:$BR$227,$L66,FALSE))</f>
        <v>14707.619895390129</v>
      </c>
      <c r="U66" s="29">
        <f>IF(U61=0,0,VLOOKUP(U61,FAC_TOTALS_APTA!$A$4:$BR$227,$L66,FALSE))</f>
        <v>-38486.3966572352</v>
      </c>
      <c r="V66" s="29">
        <f>IF(V61=0,0,VLOOKUP(V61,FAC_TOTALS_APTA!$A$4:$BR$227,$L66,FALSE))</f>
        <v>-66851.741880848393</v>
      </c>
      <c r="W66" s="29">
        <f>IF(W61=0,0,VLOOKUP(W61,FAC_TOTALS_APTA!$A$4:$BR$227,$L66,FALSE))</f>
        <v>-2569.573898783246</v>
      </c>
      <c r="X66" s="29">
        <f>IF(X61=0,0,VLOOKUP(X61,FAC_TOTALS_APTA!$A$4:$BR$227,$L66,FALSE))</f>
        <v>-15338.349481583129</v>
      </c>
      <c r="Y66" s="29">
        <f>IF(Y61=0,0,VLOOKUP(Y61,FAC_TOTALS_APTA!$A$4:$BR$227,$L66,FALSE))</f>
        <v>-19944.53916169106</v>
      </c>
      <c r="Z66" s="29">
        <f>IF(Z61=0,0,VLOOKUP(Z61,FAC_TOTALS_APTA!$A$4:$BR$227,$L66,FALSE))</f>
        <v>26352.185387480058</v>
      </c>
      <c r="AA66" s="29">
        <f>IF(AA61=0,0,VLOOKUP(AA61,FAC_TOTALS_APTA!$A$4:$BR$227,$L66,FALSE))</f>
        <v>-3932.9667754308102</v>
      </c>
      <c r="AB66" s="29">
        <f>IF(AB61=0,0,VLOOKUP(AB61,FAC_TOTALS_APTA!$A$4:$BR$227,$L66,FALSE))</f>
        <v>-6337.3560602180896</v>
      </c>
      <c r="AC66" s="32">
        <f t="shared" si="22"/>
        <v>-146812.99990916665</v>
      </c>
      <c r="AD66" s="33">
        <f>AC66/G76</f>
        <v>-1.6370581689363886E-3</v>
      </c>
      <c r="AE66" s="7"/>
    </row>
    <row r="67" spans="1:31" s="14" customFormat="1" ht="15" x14ac:dyDescent="0.2">
      <c r="A67" s="7"/>
      <c r="B67" s="26" t="s">
        <v>52</v>
      </c>
      <c r="C67" s="28" t="s">
        <v>23</v>
      </c>
      <c r="D67" s="34" t="s">
        <v>16</v>
      </c>
      <c r="E67" s="43">
        <v>0.16120000000000001</v>
      </c>
      <c r="F67" s="7">
        <f>MATCH($D67,FAC_TOTALS_APTA!$A$2:$BR$2,)</f>
        <v>14</v>
      </c>
      <c r="G67" s="29">
        <f>VLOOKUP(G61,FAC_TOTALS_APTA!$A$4:$BR$227,$F67,FALSE)</f>
        <v>3.8669752137565601</v>
      </c>
      <c r="H67" s="29">
        <f>VLOOKUP(H61,FAC_TOTALS_APTA!$A$4:$BR$227,$F67,FALSE)</f>
        <v>5.6272308137703106</v>
      </c>
      <c r="I67" s="30">
        <f t="shared" si="19"/>
        <v>0.45520219362972236</v>
      </c>
      <c r="J67" s="31" t="str">
        <f t="shared" si="20"/>
        <v>_log</v>
      </c>
      <c r="K67" s="31" t="str">
        <f t="shared" si="21"/>
        <v>GAS_PRICE_2018_log_FAC</v>
      </c>
      <c r="L67" s="7">
        <f>MATCH($K67,FAC_TOTALS_APTA!$A$2:$BR$2,)</f>
        <v>36</v>
      </c>
      <c r="M67" s="29">
        <f>IF(M61=0,0,VLOOKUP(M61,FAC_TOTALS_APTA!$A$4:$BR$227,$L67,FALSE))</f>
        <v>1434193.971104057</v>
      </c>
      <c r="N67" s="29">
        <f>IF(N61=0,0,VLOOKUP(N61,FAC_TOTALS_APTA!$A$4:$BR$227,$L67,FALSE))</f>
        <v>1929199.703170232</v>
      </c>
      <c r="O67" s="29">
        <f>IF(O61=0,0,VLOOKUP(O61,FAC_TOTALS_APTA!$A$4:$BR$227,$L67,FALSE))</f>
        <v>3650377.19917701</v>
      </c>
      <c r="P67" s="29">
        <f>IF(P61=0,0,VLOOKUP(P61,FAC_TOTALS_APTA!$A$4:$BR$227,$L67,FALSE))</f>
        <v>2385045.82134911</v>
      </c>
      <c r="Q67" s="29">
        <f>IF(Q61=0,0,VLOOKUP(Q61,FAC_TOTALS_APTA!$A$4:$BR$227,$L67,FALSE))</f>
        <v>1735609.3222494861</v>
      </c>
      <c r="R67" s="29">
        <f>IF(R61=0,0,VLOOKUP(R61,FAC_TOTALS_APTA!$A$4:$BR$227,$L67,FALSE))</f>
        <v>4184967.2729090303</v>
      </c>
      <c r="S67" s="29">
        <f>IF(S61=0,0,VLOOKUP(S61,FAC_TOTALS_APTA!$A$4:$BR$227,$L67,FALSE))</f>
        <v>-12108246.391903341</v>
      </c>
      <c r="T67" s="29">
        <f>IF(T61=0,0,VLOOKUP(T61,FAC_TOTALS_APTA!$A$4:$BR$227,$L67,FALSE))</f>
        <v>5853199.4791928194</v>
      </c>
      <c r="U67" s="29">
        <f>IF(U61=0,0,VLOOKUP(U61,FAC_TOTALS_APTA!$A$4:$BR$227,$L67,FALSE))</f>
        <v>8464418.3167989794</v>
      </c>
      <c r="V67" s="29">
        <f>IF(V61=0,0,VLOOKUP(V61,FAC_TOTALS_APTA!$A$4:$BR$227,$L67,FALSE))</f>
        <v>90775.947085319101</v>
      </c>
      <c r="W67" s="29">
        <f>IF(W61=0,0,VLOOKUP(W61,FAC_TOTALS_APTA!$A$4:$BR$227,$L67,FALSE))</f>
        <v>-1715994.015936943</v>
      </c>
      <c r="X67" s="29">
        <f>IF(X61=0,0,VLOOKUP(X61,FAC_TOTALS_APTA!$A$4:$BR$227,$L67,FALSE))</f>
        <v>-2571356.5430613002</v>
      </c>
      <c r="Y67" s="29">
        <f>IF(Y61=0,0,VLOOKUP(Y61,FAC_TOTALS_APTA!$A$4:$BR$227,$L67,FALSE))</f>
        <v>-13706369.644901071</v>
      </c>
      <c r="Z67" s="29">
        <f>IF(Z61=0,0,VLOOKUP(Z61,FAC_TOTALS_APTA!$A$4:$BR$227,$L67,FALSE))</f>
        <v>-4467714.3333187504</v>
      </c>
      <c r="AA67" s="29">
        <f>IF(AA61=0,0,VLOOKUP(AA61,FAC_TOTALS_APTA!$A$4:$BR$227,$L67,FALSE))</f>
        <v>3203577.2448469801</v>
      </c>
      <c r="AB67" s="29">
        <f>IF(AB61=0,0,VLOOKUP(AB61,FAC_TOTALS_APTA!$A$4:$BR$227,$L67,FALSE))</f>
        <v>3512484.8303638697</v>
      </c>
      <c r="AC67" s="32">
        <f t="shared" si="22"/>
        <v>1874168.1791254915</v>
      </c>
      <c r="AD67" s="33">
        <f>AC67/G77</f>
        <v>2.0091046221967966E-2</v>
      </c>
      <c r="AE67" s="7"/>
    </row>
    <row r="68" spans="1:31" s="14" customFormat="1" ht="15" x14ac:dyDescent="0.2">
      <c r="A68" s="7"/>
      <c r="B68" s="26" t="s">
        <v>49</v>
      </c>
      <c r="C68" s="28" t="s">
        <v>23</v>
      </c>
      <c r="D68" s="7" t="s">
        <v>15</v>
      </c>
      <c r="E68" s="43">
        <v>-0.2555</v>
      </c>
      <c r="F68" s="7">
        <f>MATCH($D68,FAC_TOTALS_APTA!$A$2:$BR$2,)</f>
        <v>15</v>
      </c>
      <c r="G68" s="29">
        <f>VLOOKUP(G61,FAC_TOTALS_APTA!$A$4:$BR$227,$F68,FALSE)</f>
        <v>68468.666278298188</v>
      </c>
      <c r="H68" s="29">
        <f>VLOOKUP(H61,FAC_TOTALS_APTA!$A$4:$BR$227,$F68,FALSE)</f>
        <v>56090.166839533296</v>
      </c>
      <c r="I68" s="30">
        <f t="shared" si="19"/>
        <v>-0.18079071948694259</v>
      </c>
      <c r="J68" s="31" t="str">
        <f t="shared" si="20"/>
        <v>_log</v>
      </c>
      <c r="K68" s="31" t="str">
        <f t="shared" si="21"/>
        <v>TOTAL_MED_INC_INDIV_2018_log_FAC</v>
      </c>
      <c r="L68" s="7">
        <f>MATCH($K68,FAC_TOTALS_APTA!$A$2:$BR$2,)</f>
        <v>37</v>
      </c>
      <c r="M68" s="29">
        <f>IF(M61=0,0,VLOOKUP(M61,FAC_TOTALS_APTA!$A$4:$BR$227,$L68,FALSE))</f>
        <v>815824.83528030699</v>
      </c>
      <c r="N68" s="29">
        <f>IF(N61=0,0,VLOOKUP(N61,FAC_TOTALS_APTA!$A$4:$BR$227,$L68,FALSE))</f>
        <v>1249481.7087292699</v>
      </c>
      <c r="O68" s="29">
        <f>IF(O61=0,0,VLOOKUP(O61,FAC_TOTALS_APTA!$A$4:$BR$227,$L68,FALSE))</f>
        <v>1559895.3608510541</v>
      </c>
      <c r="P68" s="29">
        <f>IF(P61=0,0,VLOOKUP(P61,FAC_TOTALS_APTA!$A$4:$BR$227,$L68,FALSE))</f>
        <v>2616782.0940715903</v>
      </c>
      <c r="Q68" s="29">
        <f>IF(Q61=0,0,VLOOKUP(Q61,FAC_TOTALS_APTA!$A$4:$BR$227,$L68,FALSE))</f>
        <v>-613235.00695956708</v>
      </c>
      <c r="R68" s="29">
        <f>IF(R61=0,0,VLOOKUP(R61,FAC_TOTALS_APTA!$A$4:$BR$227,$L68,FALSE))</f>
        <v>-432431.54371091863</v>
      </c>
      <c r="S68" s="29">
        <f>IF(S61=0,0,VLOOKUP(S61,FAC_TOTALS_APTA!$A$4:$BR$227,$L68,FALSE))</f>
        <v>3387024.5338305896</v>
      </c>
      <c r="T68" s="29">
        <f>IF(T61=0,0,VLOOKUP(T61,FAC_TOTALS_APTA!$A$4:$BR$227,$L68,FALSE))</f>
        <v>-203993.7292257701</v>
      </c>
      <c r="U68" s="29">
        <f>IF(U61=0,0,VLOOKUP(U61,FAC_TOTALS_APTA!$A$4:$BR$227,$L68,FALSE))</f>
        <v>415380.10550061305</v>
      </c>
      <c r="V68" s="29">
        <f>IF(V61=0,0,VLOOKUP(V61,FAC_TOTALS_APTA!$A$4:$BR$227,$L68,FALSE))</f>
        <v>1196933.541031182</v>
      </c>
      <c r="W68" s="29">
        <f>IF(W61=0,0,VLOOKUP(W61,FAC_TOTALS_APTA!$A$4:$BR$227,$L68,FALSE))</f>
        <v>-54384.789489940995</v>
      </c>
      <c r="X68" s="29">
        <f>IF(X61=0,0,VLOOKUP(X61,FAC_TOTALS_APTA!$A$4:$BR$227,$L68,FALSE))</f>
        <v>-1023779.662611866</v>
      </c>
      <c r="Y68" s="29">
        <f>IF(Y61=0,0,VLOOKUP(Y61,FAC_TOTALS_APTA!$A$4:$BR$227,$L68,FALSE))</f>
        <v>-2324840.4811281799</v>
      </c>
      <c r="Z68" s="29">
        <f>IF(Z61=0,0,VLOOKUP(Z61,FAC_TOTALS_APTA!$A$4:$BR$227,$L68,FALSE))</f>
        <v>-896651.03554159997</v>
      </c>
      <c r="AA68" s="29">
        <f>IF(AA61=0,0,VLOOKUP(AA61,FAC_TOTALS_APTA!$A$4:$BR$227,$L68,FALSE))</f>
        <v>-731929.82869616803</v>
      </c>
      <c r="AB68" s="29">
        <f>IF(AB61=0,0,VLOOKUP(AB61,FAC_TOTALS_APTA!$A$4:$BR$227,$L68,FALSE))</f>
        <v>-860626.17110674502</v>
      </c>
      <c r="AC68" s="32">
        <f t="shared" si="22"/>
        <v>4099449.9308238481</v>
      </c>
      <c r="AD68" s="33">
        <f>AC68/G77</f>
        <v>4.3946023074224044E-2</v>
      </c>
      <c r="AE68" s="7"/>
    </row>
    <row r="69" spans="1:31" s="14" customFormat="1" ht="15" x14ac:dyDescent="0.2">
      <c r="A69" s="7"/>
      <c r="B69" s="26" t="s">
        <v>67</v>
      </c>
      <c r="C69" s="28"/>
      <c r="D69" s="7" t="s">
        <v>10</v>
      </c>
      <c r="E69" s="43">
        <v>1.0699999999999999E-2</v>
      </c>
      <c r="F69" s="7">
        <f>MATCH($D69,FAC_TOTALS_APTA!$A$2:$BR$2,)</f>
        <v>16</v>
      </c>
      <c r="G69" s="29">
        <f>VLOOKUP(G61,FAC_TOTALS_APTA!$A$4:$BR$227,$F69,FALSE)</f>
        <v>13.301268655900349</v>
      </c>
      <c r="H69" s="29">
        <f>VLOOKUP(H61,FAC_TOTALS_APTA!$A$4:$BR$227,$F69,FALSE)</f>
        <v>13.897158295848151</v>
      </c>
      <c r="I69" s="30">
        <f t="shared" si="19"/>
        <v>4.479945901126281E-2</v>
      </c>
      <c r="J69" s="31" t="str">
        <f t="shared" si="20"/>
        <v/>
      </c>
      <c r="K69" s="31" t="str">
        <f t="shared" si="21"/>
        <v>PCT_HH_NO_VEH_FAC</v>
      </c>
      <c r="L69" s="7">
        <f>MATCH($K69,FAC_TOTALS_APTA!$A$2:$BR$2,)</f>
        <v>38</v>
      </c>
      <c r="M69" s="29">
        <f>IF(M61=0,0,VLOOKUP(M61,FAC_TOTALS_APTA!$A$4:$BR$227,$L69,FALSE))</f>
        <v>144545.94166808459</v>
      </c>
      <c r="N69" s="29">
        <f>IF(N61=0,0,VLOOKUP(N61,FAC_TOTALS_APTA!$A$4:$BR$227,$L69,FALSE))</f>
        <v>121565.95778128803</v>
      </c>
      <c r="O69" s="29">
        <f>IF(O61=0,0,VLOOKUP(O61,FAC_TOTALS_APTA!$A$4:$BR$227,$L69,FALSE))</f>
        <v>169311.26699919201</v>
      </c>
      <c r="P69" s="29">
        <f>IF(P61=0,0,VLOOKUP(P61,FAC_TOTALS_APTA!$A$4:$BR$227,$L69,FALSE))</f>
        <v>249873.71044161078</v>
      </c>
      <c r="Q69" s="29">
        <f>IF(Q61=0,0,VLOOKUP(Q61,FAC_TOTALS_APTA!$A$4:$BR$227,$L69,FALSE))</f>
        <v>203681.00344423542</v>
      </c>
      <c r="R69" s="29">
        <f>IF(R61=0,0,VLOOKUP(R61,FAC_TOTALS_APTA!$A$4:$BR$227,$L69,FALSE))</f>
        <v>-61839.719741194698</v>
      </c>
      <c r="S69" s="29">
        <f>IF(S61=0,0,VLOOKUP(S61,FAC_TOTALS_APTA!$A$4:$BR$227,$L69,FALSE))</f>
        <v>229055.94350749569</v>
      </c>
      <c r="T69" s="29">
        <f>IF(T61=0,0,VLOOKUP(T61,FAC_TOTALS_APTA!$A$4:$BR$227,$L69,FALSE))</f>
        <v>740107.67474737798</v>
      </c>
      <c r="U69" s="29">
        <f>IF(U61=0,0,VLOOKUP(U61,FAC_TOTALS_APTA!$A$4:$BR$227,$L69,FALSE))</f>
        <v>277983.18953152234</v>
      </c>
      <c r="V69" s="29">
        <f>IF(V61=0,0,VLOOKUP(V61,FAC_TOTALS_APTA!$A$4:$BR$227,$L69,FALSE))</f>
        <v>-321010.92542148649</v>
      </c>
      <c r="W69" s="29">
        <f>IF(W61=0,0,VLOOKUP(W61,FAC_TOTALS_APTA!$A$4:$BR$227,$L69,FALSE))</f>
        <v>71393.097001055095</v>
      </c>
      <c r="X69" s="29">
        <f>IF(X61=0,0,VLOOKUP(X61,FAC_TOTALS_APTA!$A$4:$BR$227,$L69,FALSE))</f>
        <v>141738.82024857489</v>
      </c>
      <c r="Y69" s="29">
        <f>IF(Y61=0,0,VLOOKUP(Y61,FAC_TOTALS_APTA!$A$4:$BR$227,$L69,FALSE))</f>
        <v>-503351.61993259803</v>
      </c>
      <c r="Z69" s="29">
        <f>IF(Z61=0,0,VLOOKUP(Z61,FAC_TOTALS_APTA!$A$4:$BR$227,$L69,FALSE))</f>
        <v>-326334.47479311377</v>
      </c>
      <c r="AA69" s="29">
        <f>IF(AA61=0,0,VLOOKUP(AA61,FAC_TOTALS_APTA!$A$4:$BR$227,$L69,FALSE))</f>
        <v>-121772.752449922</v>
      </c>
      <c r="AB69" s="29">
        <f>IF(AB61=0,0,VLOOKUP(AB61,FAC_TOTALS_APTA!$A$4:$BR$227,$L69,FALSE))</f>
        <v>-146284.640249925</v>
      </c>
      <c r="AC69" s="32">
        <f t="shared" si="22"/>
        <v>868662.47278219671</v>
      </c>
      <c r="AD69" s="33">
        <f>AC69/G77</f>
        <v>9.3120447174060792E-3</v>
      </c>
      <c r="AE69" s="7"/>
    </row>
    <row r="70" spans="1:31" s="14" customFormat="1" ht="15" x14ac:dyDescent="0.2">
      <c r="A70" s="7"/>
      <c r="B70" s="26" t="s">
        <v>50</v>
      </c>
      <c r="C70" s="28"/>
      <c r="D70" s="7" t="s">
        <v>31</v>
      </c>
      <c r="E70" s="43">
        <v>-3.3999999999999998E-3</v>
      </c>
      <c r="F70" s="7">
        <f>MATCH($D70,FAC_TOTALS_APTA!$A$2:$BR$2,)</f>
        <v>18</v>
      </c>
      <c r="G70" s="29">
        <f>VLOOKUP(G61,FAC_TOTALS_APTA!$A$4:$BR$227,$F70,FALSE)</f>
        <v>6.5941745022303202</v>
      </c>
      <c r="H70" s="29">
        <f>VLOOKUP(H61,FAC_TOTALS_APTA!$A$4:$BR$227,$F70,FALSE)</f>
        <v>10.260023291435441</v>
      </c>
      <c r="I70" s="30">
        <f t="shared" si="19"/>
        <v>0.55592232021843468</v>
      </c>
      <c r="J70" s="31" t="str">
        <f t="shared" si="20"/>
        <v/>
      </c>
      <c r="K70" s="31" t="str">
        <f t="shared" si="21"/>
        <v>JTW_HOME_PCT_FAC</v>
      </c>
      <c r="L70" s="7">
        <f>MATCH($K70,FAC_TOTALS_APTA!$A$2:$BR$2,)</f>
        <v>40</v>
      </c>
      <c r="M70" s="29">
        <f>IF(M61=0,0,VLOOKUP(M61,FAC_TOTALS_APTA!$A$4:$BR$227,$L70,FALSE))</f>
        <v>0</v>
      </c>
      <c r="N70" s="29">
        <f>IF(N61=0,0,VLOOKUP(N61,FAC_TOTALS_APTA!$A$4:$BR$227,$L70,FALSE))</f>
        <v>0</v>
      </c>
      <c r="O70" s="29">
        <f>IF(O61=0,0,VLOOKUP(O61,FAC_TOTALS_APTA!$A$4:$BR$227,$L70,FALSE))</f>
        <v>0</v>
      </c>
      <c r="P70" s="29">
        <f>IF(P61=0,0,VLOOKUP(P61,FAC_TOTALS_APTA!$A$4:$BR$227,$L70,FALSE))</f>
        <v>-360148.27497045201</v>
      </c>
      <c r="Q70" s="29">
        <f>IF(Q61=0,0,VLOOKUP(Q61,FAC_TOTALS_APTA!$A$4:$BR$227,$L70,FALSE))</f>
        <v>-175217.5114009571</v>
      </c>
      <c r="R70" s="29">
        <f>IF(R61=0,0,VLOOKUP(R61,FAC_TOTALS_APTA!$A$4:$BR$227,$L70,FALSE))</f>
        <v>27629.952946115904</v>
      </c>
      <c r="S70" s="29">
        <f>IF(S61=0,0,VLOOKUP(S61,FAC_TOTALS_APTA!$A$4:$BR$227,$L70,FALSE))</f>
        <v>70479.385834415589</v>
      </c>
      <c r="T70" s="29">
        <f>IF(T61=0,0,VLOOKUP(T61,FAC_TOTALS_APTA!$A$4:$BR$227,$L70,FALSE))</f>
        <v>-481956.38491631299</v>
      </c>
      <c r="U70" s="29">
        <f>IF(U61=0,0,VLOOKUP(U61,FAC_TOTALS_APTA!$A$4:$BR$227,$L70,FALSE))</f>
        <v>146463.87907089959</v>
      </c>
      <c r="V70" s="29">
        <f>IF(V61=0,0,VLOOKUP(V61,FAC_TOTALS_APTA!$A$4:$BR$227,$L70,FALSE))</f>
        <v>195381.57835585301</v>
      </c>
      <c r="W70" s="29">
        <f>IF(W61=0,0,VLOOKUP(W61,FAC_TOTALS_APTA!$A$4:$BR$227,$L70,FALSE))</f>
        <v>143738.7466311538</v>
      </c>
      <c r="X70" s="29">
        <f>IF(X61=0,0,VLOOKUP(X61,FAC_TOTALS_APTA!$A$4:$BR$227,$L70,FALSE))</f>
        <v>-288397.86706859729</v>
      </c>
      <c r="Y70" s="29">
        <f>IF(Y61=0,0,VLOOKUP(Y61,FAC_TOTALS_APTA!$A$4:$BR$227,$L70,FALSE))</f>
        <v>-1312.0987723022918</v>
      </c>
      <c r="Z70" s="29">
        <f>IF(Z61=0,0,VLOOKUP(Z61,FAC_TOTALS_APTA!$A$4:$BR$227,$L70,FALSE))</f>
        <v>-965793.24696621788</v>
      </c>
      <c r="AA70" s="29">
        <f>IF(AA61=0,0,VLOOKUP(AA61,FAC_TOTALS_APTA!$A$4:$BR$227,$L70,FALSE))</f>
        <v>-470917.37641652499</v>
      </c>
      <c r="AB70" s="29">
        <f>IF(AB61=0,0,VLOOKUP(AB61,FAC_TOTALS_APTA!$A$4:$BR$227,$L70,FALSE))</f>
        <v>-578280.52845742798</v>
      </c>
      <c r="AC70" s="32">
        <f t="shared" si="22"/>
        <v>-2738329.7461303542</v>
      </c>
      <c r="AD70" s="33">
        <f>AC70/G77</f>
        <v>-2.9354841317477606E-2</v>
      </c>
      <c r="AE70" s="7"/>
    </row>
    <row r="71" spans="1:31" s="14" customFormat="1" ht="16" x14ac:dyDescent="0.2">
      <c r="A71" s="7"/>
      <c r="B71" s="12" t="s">
        <v>119</v>
      </c>
      <c r="C71" s="28"/>
      <c r="D71" t="s">
        <v>120</v>
      </c>
      <c r="E71" s="43">
        <v>-5.7999999999999996E-3</v>
      </c>
      <c r="F71" s="7">
        <f>MATCH($D71,FAC_TOTALS_APTA!$A$2:$BR$2,)</f>
        <v>29</v>
      </c>
      <c r="G71" s="29">
        <f>VLOOKUP(G61,FAC_TOTALS_APTA!$A$4:$BR$227,$F71,FALSE)</f>
        <v>0</v>
      </c>
      <c r="H71" s="29">
        <f>VLOOKUP(H61,FAC_TOTALS_APTA!$A$4:$BR$227,$F71,FALSE)</f>
        <v>6.5028138965628006</v>
      </c>
      <c r="I71" s="30" t="str">
        <f t="shared" si="19"/>
        <v>-</v>
      </c>
      <c r="J71" s="31" t="str">
        <f t="shared" si="20"/>
        <v/>
      </c>
      <c r="K71" s="31" t="str">
        <f t="shared" si="21"/>
        <v>YEARS_SINCE_TNC_FAC</v>
      </c>
      <c r="L71" s="7">
        <f>MATCH($K71,FAC_TOTALS_APTA!$A$2:$BR$2,)</f>
        <v>51</v>
      </c>
      <c r="M71" s="29">
        <f>IF(M61=0,0,VLOOKUP(M61,FAC_TOTALS_APTA!$A$4:$BR$227,$L71,FALSE))</f>
        <v>0</v>
      </c>
      <c r="N71" s="29">
        <f>IF(N61=0,0,VLOOKUP(N61,FAC_TOTALS_APTA!$A$4:$BR$227,$L71,FALSE))</f>
        <v>0</v>
      </c>
      <c r="O71" s="29">
        <f>IF(O61=0,0,VLOOKUP(O61,FAC_TOTALS_APTA!$A$4:$BR$227,$L71,FALSE))</f>
        <v>0</v>
      </c>
      <c r="P71" s="29">
        <f>IF(P61=0,0,VLOOKUP(P61,FAC_TOTALS_APTA!$A$4:$BR$227,$L71,FALSE))</f>
        <v>0</v>
      </c>
      <c r="Q71" s="29">
        <f>IF(Q61=0,0,VLOOKUP(Q61,FAC_TOTALS_APTA!$A$4:$BR$227,$L71,FALSE))</f>
        <v>0</v>
      </c>
      <c r="R71" s="29">
        <f>IF(R61=0,0,VLOOKUP(R61,FAC_TOTALS_APTA!$A$4:$BR$227,$L71,FALSE))</f>
        <v>0</v>
      </c>
      <c r="S71" s="29">
        <f>IF(S61=0,0,VLOOKUP(S61,FAC_TOTALS_APTA!$A$4:$BR$227,$L71,FALSE))</f>
        <v>0</v>
      </c>
      <c r="T71" s="29">
        <f>IF(T61=0,0,VLOOKUP(T61,FAC_TOTALS_APTA!$A$4:$BR$227,$L71,FALSE))</f>
        <v>0</v>
      </c>
      <c r="U71" s="29">
        <f>IF(U61=0,0,VLOOKUP(U61,FAC_TOTALS_APTA!$A$4:$BR$227,$L71,FALSE))</f>
        <v>0</v>
      </c>
      <c r="V71" s="29">
        <f>IF(V61=0,0,VLOOKUP(V61,FAC_TOTALS_APTA!$A$4:$BR$227,$L71,FALSE))</f>
        <v>0</v>
      </c>
      <c r="W71" s="29">
        <f>IF(W61=0,0,VLOOKUP(W61,FAC_TOTALS_APTA!$A$4:$BR$227,$L71,FALSE))</f>
        <v>0</v>
      </c>
      <c r="X71" s="29">
        <f>IF(X61=0,0,VLOOKUP(X61,FAC_TOTALS_APTA!$A$4:$BR$227,$L71,FALSE))</f>
        <v>0</v>
      </c>
      <c r="Y71" s="29">
        <f>IF(Y61=0,0,VLOOKUP(Y61,FAC_TOTALS_APTA!$A$4:$BR$227,$L71,FALSE))</f>
        <v>-2948160.7397707868</v>
      </c>
      <c r="Z71" s="29">
        <f>IF(Z61=0,0,VLOOKUP(Z61,FAC_TOTALS_APTA!$A$4:$BR$227,$L71,FALSE))</f>
        <v>-3836244.9858118002</v>
      </c>
      <c r="AA71" s="29">
        <f>IF(AA61=0,0,VLOOKUP(AA61,FAC_TOTALS_APTA!$A$4:$BR$227,$L71,FALSE))</f>
        <v>-4094641.1499269502</v>
      </c>
      <c r="AB71" s="29">
        <f>IF(AB61=0,0,VLOOKUP(AB61,FAC_TOTALS_APTA!$A$4:$BR$227,$L71,FALSE))</f>
        <v>-4418686.2372307302</v>
      </c>
      <c r="AC71" s="32">
        <f t="shared" si="22"/>
        <v>-15297733.112740267</v>
      </c>
      <c r="AD71" s="33">
        <f>AC71/G77</f>
        <v>-0.16399139974877092</v>
      </c>
      <c r="AE71" s="7"/>
    </row>
    <row r="72" spans="1:31" s="14" customFormat="1" ht="15" x14ac:dyDescent="0.2">
      <c r="A72" s="7"/>
      <c r="B72" s="26" t="s">
        <v>68</v>
      </c>
      <c r="C72" s="28"/>
      <c r="D72" s="7" t="s">
        <v>46</v>
      </c>
      <c r="E72" s="43">
        <v>-1.5E-3</v>
      </c>
      <c r="F72" s="7">
        <f>MATCH($D72,FAC_TOTALS_APTA!$A$2:$BR$2,)</f>
        <v>30</v>
      </c>
      <c r="G72" s="29">
        <f>VLOOKUP(G61,FAC_TOTALS_APTA!$A$4:$BR$227,$F72,FALSE)</f>
        <v>5.8736543765946898E-2</v>
      </c>
      <c r="H72" s="29">
        <f>VLOOKUP(H61,FAC_TOTALS_APTA!$A$4:$BR$227,$F72,FALSE)</f>
        <v>1.1362769103447001</v>
      </c>
      <c r="I72" s="30">
        <f t="shared" si="19"/>
        <v>18.345314475304011</v>
      </c>
      <c r="J72" s="31" t="str">
        <f t="shared" si="20"/>
        <v/>
      </c>
      <c r="K72" s="31" t="str">
        <f t="shared" si="21"/>
        <v>BIKE_SHARE_FAC</v>
      </c>
      <c r="L72" s="7">
        <f>MATCH($K72,FAC_TOTALS_APTA!$A$2:$BR$2,)</f>
        <v>52</v>
      </c>
      <c r="M72" s="29">
        <f>IF(M61=0,0,VLOOKUP(M61,FAC_TOTALS_APTA!$A$4:$BR$227,$L72,FALSE))</f>
        <v>0</v>
      </c>
      <c r="N72" s="29">
        <f>IF(N61=0,0,VLOOKUP(N61,FAC_TOTALS_APTA!$A$4:$BR$227,$L72,FALSE))</f>
        <v>0</v>
      </c>
      <c r="O72" s="29">
        <f>IF(O61=0,0,VLOOKUP(O61,FAC_TOTALS_APTA!$A$4:$BR$227,$L72,FALSE))</f>
        <v>0</v>
      </c>
      <c r="P72" s="29">
        <f>IF(P61=0,0,VLOOKUP(P61,FAC_TOTALS_APTA!$A$4:$BR$227,$L72,FALSE))</f>
        <v>0</v>
      </c>
      <c r="Q72" s="29">
        <f>IF(Q61=0,0,VLOOKUP(Q61,FAC_TOTALS_APTA!$A$4:$BR$227,$L72,FALSE))</f>
        <v>0</v>
      </c>
      <c r="R72" s="29">
        <f>IF(R61=0,0,VLOOKUP(R61,FAC_TOTALS_APTA!$A$4:$BR$227,$L72,FALSE))</f>
        <v>0</v>
      </c>
      <c r="S72" s="29">
        <f>IF(S61=0,0,VLOOKUP(S61,FAC_TOTALS_APTA!$A$4:$BR$227,$L72,FALSE))</f>
        <v>0</v>
      </c>
      <c r="T72" s="29">
        <f>IF(T61=0,0,VLOOKUP(T61,FAC_TOTALS_APTA!$A$4:$BR$227,$L72,FALSE))</f>
        <v>2566.3091542330699</v>
      </c>
      <c r="U72" s="29">
        <f>IF(U61=0,0,VLOOKUP(U61,FAC_TOTALS_APTA!$A$4:$BR$227,$L72,FALSE))</f>
        <v>0</v>
      </c>
      <c r="V72" s="29">
        <f>IF(V61=0,0,VLOOKUP(V61,FAC_TOTALS_APTA!$A$4:$BR$227,$L72,FALSE))</f>
        <v>1666.1529206882501</v>
      </c>
      <c r="W72" s="29">
        <f>IF(W61=0,0,VLOOKUP(W61,FAC_TOTALS_APTA!$A$4:$BR$227,$L72,FALSE))</f>
        <v>0</v>
      </c>
      <c r="X72" s="29">
        <f>IF(X61=0,0,VLOOKUP(X61,FAC_TOTALS_APTA!$A$4:$BR$227,$L72,FALSE))</f>
        <v>3846.21203967881</v>
      </c>
      <c r="Y72" s="29">
        <f>IF(Y61=0,0,VLOOKUP(Y61,FAC_TOTALS_APTA!$A$4:$BR$227,$L72,FALSE))</f>
        <v>9599.6762458460689</v>
      </c>
      <c r="Z72" s="29">
        <f>IF(Z61=0,0,VLOOKUP(Z61,FAC_TOTALS_APTA!$A$4:$BR$227,$L72,FALSE))</f>
        <v>15206.623685207578</v>
      </c>
      <c r="AA72" s="29">
        <f>IF(AA61=0,0,VLOOKUP(AA61,FAC_TOTALS_APTA!$A$4:$BR$227,$L72,FALSE))</f>
        <v>35699.764496740798</v>
      </c>
      <c r="AB72" s="29">
        <f>IF(AB61=0,0,VLOOKUP(AB61,FAC_TOTALS_APTA!$A$4:$BR$227,$L72,FALSE))</f>
        <v>24426.830458777462</v>
      </c>
      <c r="AC72" s="32">
        <f t="shared" si="22"/>
        <v>93011.569001172029</v>
      </c>
      <c r="AD72" s="33">
        <f>AC72/G77</f>
        <v>9.9708220040971296E-4</v>
      </c>
      <c r="AE72" s="7"/>
    </row>
    <row r="73" spans="1:31" s="14" customFormat="1" ht="15" x14ac:dyDescent="0.2">
      <c r="A73" s="7"/>
      <c r="B73" s="26" t="s">
        <v>69</v>
      </c>
      <c r="C73" s="28"/>
      <c r="D73" s="7" t="s">
        <v>77</v>
      </c>
      <c r="E73" s="43">
        <v>-4.8399999999999999E-2</v>
      </c>
      <c r="F73" s="7">
        <f>MATCH($D73,FAC_TOTALS_APTA!$A$2:$BR$2,)</f>
        <v>31</v>
      </c>
      <c r="G73" s="29">
        <f>VLOOKUP(G61,FAC_TOTALS_APTA!$A$4:$BR$227,$F73,FALSE)</f>
        <v>0</v>
      </c>
      <c r="H73" s="29">
        <f>VLOOKUP(H61,FAC_TOTALS_APTA!$A$4:$BR$227,$F73,FALSE)</f>
        <v>0.13349404937705431</v>
      </c>
      <c r="I73" s="30" t="str">
        <f t="shared" si="19"/>
        <v>-</v>
      </c>
      <c r="J73" s="31" t="str">
        <f t="shared" si="20"/>
        <v/>
      </c>
      <c r="K73" s="31" t="str">
        <f t="shared" si="21"/>
        <v>scooter_flag_BUS_FAC</v>
      </c>
      <c r="L73" s="7">
        <f>MATCH($K73,FAC_TOTALS_APTA!$A$2:$BR$2,)</f>
        <v>53</v>
      </c>
      <c r="M73" s="29">
        <f>IF(M61=0,0,VLOOKUP(M61,FAC_TOTALS_APTA!$A$4:$BR$227,$L73,FALSE))</f>
        <v>0</v>
      </c>
      <c r="N73" s="29">
        <f>IF(N61=0,0,VLOOKUP(N61,FAC_TOTALS_APTA!$A$4:$BR$227,$L73,FALSE))</f>
        <v>0</v>
      </c>
      <c r="O73" s="29">
        <f>IF(O61=0,0,VLOOKUP(O61,FAC_TOTALS_APTA!$A$4:$BR$227,$L73,FALSE))</f>
        <v>0</v>
      </c>
      <c r="P73" s="29">
        <f>IF(P61=0,0,VLOOKUP(P61,FAC_TOTALS_APTA!$A$4:$BR$227,$L73,FALSE))</f>
        <v>0</v>
      </c>
      <c r="Q73" s="29">
        <f>IF(Q61=0,0,VLOOKUP(Q61,FAC_TOTALS_APTA!$A$4:$BR$227,$L73,FALSE))</f>
        <v>0</v>
      </c>
      <c r="R73" s="29">
        <f>IF(R61=0,0,VLOOKUP(R61,FAC_TOTALS_APTA!$A$4:$BR$227,$L73,FALSE))</f>
        <v>0</v>
      </c>
      <c r="S73" s="29">
        <f>IF(S61=0,0,VLOOKUP(S61,FAC_TOTALS_APTA!$A$4:$BR$227,$L73,FALSE))</f>
        <v>0</v>
      </c>
      <c r="T73" s="29">
        <f>IF(T61=0,0,VLOOKUP(T61,FAC_TOTALS_APTA!$A$4:$BR$227,$L73,FALSE))</f>
        <v>0</v>
      </c>
      <c r="U73" s="29">
        <f>IF(U61=0,0,VLOOKUP(U61,FAC_TOTALS_APTA!$A$4:$BR$227,$L73,FALSE))</f>
        <v>0</v>
      </c>
      <c r="V73" s="29">
        <f>IF(V61=0,0,VLOOKUP(V61,FAC_TOTALS_APTA!$A$4:$BR$227,$L73,FALSE))</f>
        <v>0</v>
      </c>
      <c r="W73" s="29">
        <f>IF(W61=0,0,VLOOKUP(W61,FAC_TOTALS_APTA!$A$4:$BR$227,$L73,FALSE))</f>
        <v>0</v>
      </c>
      <c r="X73" s="29">
        <f>IF(X61=0,0,VLOOKUP(X61,FAC_TOTALS_APTA!$A$4:$BR$227,$L73,FALSE))</f>
        <v>0</v>
      </c>
      <c r="Y73" s="29">
        <f>IF(Y61=0,0,VLOOKUP(Y61,FAC_TOTALS_APTA!$A$4:$BR$227,$L73,FALSE))</f>
        <v>0</v>
      </c>
      <c r="Z73" s="29">
        <f>IF(Z61=0,0,VLOOKUP(Z61,FAC_TOTALS_APTA!$A$4:$BR$227,$L73,FALSE))</f>
        <v>0</v>
      </c>
      <c r="AA73" s="29">
        <f>IF(AA61=0,0,VLOOKUP(AA61,FAC_TOTALS_APTA!$A$4:$BR$227,$L73,FALSE))</f>
        <v>0</v>
      </c>
      <c r="AB73" s="29">
        <f>IF(AB61=0,0,VLOOKUP(AB61,FAC_TOTALS_APTA!$A$4:$BR$227,$L73,FALSE))</f>
        <v>-549824.84580885293</v>
      </c>
      <c r="AC73" s="32">
        <f t="shared" si="22"/>
        <v>-549824.84580885293</v>
      </c>
      <c r="AD73" s="33">
        <f>AC73/G77</f>
        <v>-5.8941115926354724E-3</v>
      </c>
      <c r="AE73" s="7"/>
    </row>
    <row r="74" spans="1:31" s="7" customFormat="1" ht="15" x14ac:dyDescent="0.2">
      <c r="B74" s="9" t="s">
        <v>69</v>
      </c>
      <c r="C74" s="27"/>
      <c r="D74" s="8" t="s">
        <v>78</v>
      </c>
      <c r="E74" s="44">
        <v>5.3E-3</v>
      </c>
      <c r="F74" s="8">
        <f>MATCH($D74,FAC_TOTALS_APTA!$A$2:$BR$2,)</f>
        <v>32</v>
      </c>
      <c r="G74" s="29">
        <f>VLOOKUP(G61,FAC_TOTALS_APTA!$A$4:$BR$227,$F74,FALSE)</f>
        <v>0</v>
      </c>
      <c r="H74" s="29">
        <f>VLOOKUP(H61,FAC_TOTALS_APTA!$A$4:$BR$227,$F74,FALSE)</f>
        <v>0</v>
      </c>
      <c r="I74" s="35" t="str">
        <f t="shared" si="19"/>
        <v>-</v>
      </c>
      <c r="J74" s="36" t="str">
        <f t="shared" si="20"/>
        <v/>
      </c>
      <c r="K74" s="36" t="str">
        <f t="shared" si="21"/>
        <v>scooter_flag_RAIL_FAC</v>
      </c>
      <c r="L74" s="7">
        <f>MATCH($K74,FAC_TOTALS_APTA!$A$2:$BR$2,)</f>
        <v>54</v>
      </c>
      <c r="M74" s="37">
        <f>IF(M61=0,0,VLOOKUP(M61,FAC_TOTALS_APTA!$A$4:$BR$227,$L74,FALSE))</f>
        <v>0</v>
      </c>
      <c r="N74" s="37">
        <f>IF(N61=0,0,VLOOKUP(N61,FAC_TOTALS_APTA!$A$4:$BR$227,$L74,FALSE))</f>
        <v>0</v>
      </c>
      <c r="O74" s="37">
        <f>IF(O61=0,0,VLOOKUP(O61,FAC_TOTALS_APTA!$A$4:$BR$227,$L74,FALSE))</f>
        <v>0</v>
      </c>
      <c r="P74" s="37">
        <f>IF(P61=0,0,VLOOKUP(P61,FAC_TOTALS_APTA!$A$4:$BR$227,$L74,FALSE))</f>
        <v>0</v>
      </c>
      <c r="Q74" s="37">
        <f>IF(Q61=0,0,VLOOKUP(Q61,FAC_TOTALS_APTA!$A$4:$BR$227,$L74,FALSE))</f>
        <v>0</v>
      </c>
      <c r="R74" s="37">
        <f>IF(R61=0,0,VLOOKUP(R61,FAC_TOTALS_APTA!$A$4:$BR$227,$L74,FALSE))</f>
        <v>0</v>
      </c>
      <c r="S74" s="37">
        <f>IF(S61=0,0,VLOOKUP(S61,FAC_TOTALS_APTA!$A$4:$BR$227,$L74,FALSE))</f>
        <v>0</v>
      </c>
      <c r="T74" s="37">
        <f>IF(T61=0,0,VLOOKUP(T61,FAC_TOTALS_APTA!$A$4:$BR$227,$L74,FALSE))</f>
        <v>0</v>
      </c>
      <c r="U74" s="37">
        <f>IF(U61=0,0,VLOOKUP(U61,FAC_TOTALS_APTA!$A$4:$BR$227,$L74,FALSE))</f>
        <v>0</v>
      </c>
      <c r="V74" s="37">
        <f>IF(V61=0,0,VLOOKUP(V61,FAC_TOTALS_APTA!$A$4:$BR$227,$L74,FALSE))</f>
        <v>0</v>
      </c>
      <c r="W74" s="37">
        <f>IF(W61=0,0,VLOOKUP(W61,FAC_TOTALS_APTA!$A$4:$BR$227,$L74,FALSE))</f>
        <v>0</v>
      </c>
      <c r="X74" s="37">
        <f>IF(X61=0,0,VLOOKUP(X61,FAC_TOTALS_APTA!$A$4:$BR$227,$L74,FALSE))</f>
        <v>0</v>
      </c>
      <c r="Y74" s="37">
        <f>IF(Y61=0,0,VLOOKUP(Y61,FAC_TOTALS_APTA!$A$4:$BR$227,$L74,FALSE))</f>
        <v>0</v>
      </c>
      <c r="Z74" s="37">
        <f>IF(Z61=0,0,VLOOKUP(Z61,FAC_TOTALS_APTA!$A$4:$BR$227,$L74,FALSE))</f>
        <v>0</v>
      </c>
      <c r="AA74" s="37">
        <f>IF(AA61=0,0,VLOOKUP(AA61,FAC_TOTALS_APTA!$A$4:$BR$227,$L74,FALSE))</f>
        <v>0</v>
      </c>
      <c r="AB74" s="37">
        <f>IF(AB61=0,0,VLOOKUP(AB61,FAC_TOTALS_APTA!$A$4:$BR$227,$L74,FALSE))</f>
        <v>0</v>
      </c>
      <c r="AC74" s="38">
        <f t="shared" si="22"/>
        <v>0</v>
      </c>
      <c r="AD74" s="39">
        <f>AC74/G77</f>
        <v>0</v>
      </c>
    </row>
    <row r="75" spans="1:31" s="14" customFormat="1" ht="15" x14ac:dyDescent="0.2">
      <c r="A75" s="7"/>
      <c r="B75" s="9" t="s">
        <v>56</v>
      </c>
      <c r="C75" s="27"/>
      <c r="D75" s="9" t="s">
        <v>48</v>
      </c>
      <c r="E75" s="65"/>
      <c r="F75" s="8"/>
      <c r="G75" s="37"/>
      <c r="H75" s="37"/>
      <c r="I75" s="35"/>
      <c r="J75" s="36"/>
      <c r="K75" s="36" t="str">
        <f t="shared" si="21"/>
        <v>New_Reporter_FAC</v>
      </c>
      <c r="L75" s="7">
        <f>MATCH($K75,FAC_TOTALS_APTA!$A$2:$BR$2,)</f>
        <v>58</v>
      </c>
      <c r="M75" s="37">
        <f>IF(M61=0,0,VLOOKUP(M61,FAC_TOTALS_APTA!$A$4:$BR$227,$L75,FALSE))</f>
        <v>13259611.397799989</v>
      </c>
      <c r="N75" s="37">
        <f>IF(N61=0,0,VLOOKUP(N61,FAC_TOTALS_APTA!$A$4:$BR$227,$L75,FALSE))</f>
        <v>44457488.274199903</v>
      </c>
      <c r="O75" s="37">
        <f>IF(O61=0,0,VLOOKUP(O61,FAC_TOTALS_APTA!$A$4:$BR$227,$L75,FALSE))</f>
        <v>27514218.554200001</v>
      </c>
      <c r="P75" s="37">
        <f>IF(P61=0,0,VLOOKUP(P61,FAC_TOTALS_APTA!$A$4:$BR$227,$L75,FALSE))</f>
        <v>27681073.270699799</v>
      </c>
      <c r="Q75" s="37">
        <f>IF(Q61=0,0,VLOOKUP(Q61,FAC_TOTALS_APTA!$A$4:$BR$227,$L75,FALSE))</f>
        <v>12183549.753299991</v>
      </c>
      <c r="R75" s="37">
        <f>IF(R61=0,0,VLOOKUP(R61,FAC_TOTALS_APTA!$A$4:$BR$227,$L75,FALSE))</f>
        <v>4015598.9999999902</v>
      </c>
      <c r="S75" s="37">
        <f>IF(S61=0,0,VLOOKUP(S61,FAC_TOTALS_APTA!$A$4:$BR$227,$L75,FALSE))</f>
        <v>13103110.859999999</v>
      </c>
      <c r="T75" s="37">
        <f>IF(T61=0,0,VLOOKUP(T61,FAC_TOTALS_APTA!$A$4:$BR$227,$L75,FALSE))</f>
        <v>1770537</v>
      </c>
      <c r="U75" s="37">
        <f>IF(U61=0,0,VLOOKUP(U61,FAC_TOTALS_APTA!$A$4:$BR$227,$L75,FALSE))</f>
        <v>816795.62579999794</v>
      </c>
      <c r="V75" s="37">
        <f>IF(V61=0,0,VLOOKUP(V61,FAC_TOTALS_APTA!$A$4:$BR$227,$L75,FALSE))</f>
        <v>425401.99999999901</v>
      </c>
      <c r="W75" s="37">
        <f>IF(W61=0,0,VLOOKUP(W61,FAC_TOTALS_APTA!$A$4:$BR$227,$L75,FALSE))</f>
        <v>7697455.5999999791</v>
      </c>
      <c r="X75" s="37">
        <f>IF(X61=0,0,VLOOKUP(X61,FAC_TOTALS_APTA!$A$4:$BR$227,$L75,FALSE))</f>
        <v>0</v>
      </c>
      <c r="Y75" s="37">
        <f>IF(Y61=0,0,VLOOKUP(Y61,FAC_TOTALS_APTA!$A$4:$BR$227,$L75,FALSE))</f>
        <v>0</v>
      </c>
      <c r="Z75" s="37">
        <f>IF(Z61=0,0,VLOOKUP(Z61,FAC_TOTALS_APTA!$A$4:$BR$227,$L75,FALSE))</f>
        <v>0</v>
      </c>
      <c r="AA75" s="37">
        <f>IF(AA61=0,0,VLOOKUP(AA61,FAC_TOTALS_APTA!$A$4:$BR$227,$L75,FALSE))</f>
        <v>0</v>
      </c>
      <c r="AB75" s="37">
        <f>IF(AB61=0,0,VLOOKUP(AB61,FAC_TOTALS_APTA!$A$4:$BR$227,$L75,FALSE))</f>
        <v>0</v>
      </c>
      <c r="AC75" s="38">
        <f>SUM(M75:AB75)</f>
        <v>152924841.33599967</v>
      </c>
      <c r="AD75" s="39">
        <f>AC75/G77</f>
        <v>1.6393513079505562</v>
      </c>
      <c r="AE75" s="7"/>
    </row>
    <row r="76" spans="1:31" s="59" customFormat="1" ht="15" x14ac:dyDescent="0.2">
      <c r="A76" s="58"/>
      <c r="B76" s="26" t="s">
        <v>70</v>
      </c>
      <c r="C76" s="28"/>
      <c r="D76" s="7" t="s">
        <v>6</v>
      </c>
      <c r="E76" s="43"/>
      <c r="F76" s="7">
        <f>MATCH($D76,FAC_TOTALS_APTA!$A$2:$BP$2,)</f>
        <v>9</v>
      </c>
      <c r="G76" s="60">
        <f>VLOOKUP(G61,FAC_TOTALS_APTA!$A$4:$BR$227,$F76,FALSE)</f>
        <v>89680991.607373595</v>
      </c>
      <c r="H76" s="60">
        <f>VLOOKUP(H61,FAC_TOTALS_APTA!$A$4:$BR$227,$F76,FALSE)</f>
        <v>274056439.727247</v>
      </c>
      <c r="I76" s="62">
        <f t="shared" ref="I76:I77" si="23">H76/G76-1</f>
        <v>2.0559033170270387</v>
      </c>
      <c r="J76" s="31"/>
      <c r="K76" s="31"/>
      <c r="L76" s="7"/>
      <c r="M76" s="29">
        <f t="shared" ref="M76:AB76" si="24">SUM(M63:M74)</f>
        <v>4583414.6222369159</v>
      </c>
      <c r="N76" s="29">
        <f t="shared" si="24"/>
        <v>5768019.6230358109</v>
      </c>
      <c r="O76" s="29">
        <f t="shared" si="24"/>
        <v>5110161.798385418</v>
      </c>
      <c r="P76" s="29">
        <f t="shared" si="24"/>
        <v>11373292.102226181</v>
      </c>
      <c r="Q76" s="29">
        <f t="shared" si="24"/>
        <v>6675400.8877971396</v>
      </c>
      <c r="R76" s="29">
        <f t="shared" si="24"/>
        <v>7733384.9810457714</v>
      </c>
      <c r="S76" s="29">
        <f t="shared" si="24"/>
        <v>-9651195.0518453028</v>
      </c>
      <c r="T76" s="29">
        <f t="shared" si="24"/>
        <v>8563348.5033122599</v>
      </c>
      <c r="U76" s="29">
        <f t="shared" si="24"/>
        <v>11454970.683768289</v>
      </c>
      <c r="V76" s="29">
        <f t="shared" si="24"/>
        <v>1870580.7683700605</v>
      </c>
      <c r="W76" s="29">
        <f t="shared" si="24"/>
        <v>-3309364.5760593195</v>
      </c>
      <c r="X76" s="29">
        <f t="shared" si="24"/>
        <v>2104766.510655106</v>
      </c>
      <c r="Y76" s="29">
        <f t="shared" si="24"/>
        <v>-16187466.32410855</v>
      </c>
      <c r="Z76" s="29">
        <f t="shared" si="24"/>
        <v>-10207694.637113381</v>
      </c>
      <c r="AA76" s="29">
        <f t="shared" si="24"/>
        <v>1222104.5096094096</v>
      </c>
      <c r="AB76" s="29">
        <f t="shared" si="24"/>
        <v>797106.46413458325</v>
      </c>
      <c r="AC76" s="32">
        <f>H76-G76</f>
        <v>184375448.1198734</v>
      </c>
      <c r="AD76" s="33">
        <f>I76</f>
        <v>2.0559033170270387</v>
      </c>
      <c r="AE76" s="58"/>
    </row>
    <row r="77" spans="1:31" ht="16" thickBot="1" x14ac:dyDescent="0.25">
      <c r="B77" s="10" t="s">
        <v>53</v>
      </c>
      <c r="C77" s="24"/>
      <c r="D77" s="24" t="s">
        <v>4</v>
      </c>
      <c r="E77" s="24"/>
      <c r="F77" s="24">
        <f>MATCH($D77,FAC_TOTALS_APTA!$A$2:$BP$2,)</f>
        <v>7</v>
      </c>
      <c r="G77" s="61">
        <f>VLOOKUP(G61,FAC_TOTALS_APTA!$A$4:$BR$227,$F77,FALSE)</f>
        <v>93283752.295399994</v>
      </c>
      <c r="H77" s="61">
        <f>VLOOKUP(H61,FAC_TOTALS_APTA!$A$4:$BP$227,$F77,FALSE)</f>
        <v>265208624.1002</v>
      </c>
      <c r="I77" s="63">
        <f t="shared" si="23"/>
        <v>1.8430312629402876</v>
      </c>
      <c r="J77" s="40"/>
      <c r="K77" s="40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41">
        <f>H77-G77</f>
        <v>171924871.8048</v>
      </c>
      <c r="AD77" s="42">
        <f>I77</f>
        <v>1.8430312629402876</v>
      </c>
    </row>
    <row r="78" spans="1:31" ht="17" thickTop="1" thickBot="1" x14ac:dyDescent="0.25">
      <c r="B78" s="45" t="s">
        <v>71</v>
      </c>
      <c r="C78" s="46"/>
      <c r="D78" s="46"/>
      <c r="E78" s="47"/>
      <c r="F78" s="46"/>
      <c r="G78" s="46"/>
      <c r="H78" s="46"/>
      <c r="I78" s="48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2">
        <f>AD77-AD76</f>
        <v>-0.21287205408675103</v>
      </c>
    </row>
    <row r="79" spans="1:31" ht="16" thickTop="1" x14ac:dyDescent="0.2">
      <c r="B79" s="19" t="s">
        <v>27</v>
      </c>
      <c r="C79" s="11"/>
      <c r="D79" s="11"/>
      <c r="E79" s="7"/>
      <c r="F79" s="11"/>
      <c r="G79" s="11"/>
      <c r="H79" s="11"/>
      <c r="I79" s="18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1" ht="15" x14ac:dyDescent="0.2">
      <c r="B80" s="16" t="s">
        <v>18</v>
      </c>
      <c r="C80" s="17" t="s">
        <v>19</v>
      </c>
      <c r="D80" s="11"/>
      <c r="E80" s="7"/>
      <c r="F80" s="11"/>
      <c r="G80" s="11"/>
      <c r="H80" s="11"/>
      <c r="I80" s="1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1" x14ac:dyDescent="0.2">
      <c r="B81" s="16"/>
      <c r="C81" s="17"/>
      <c r="D81" s="11"/>
      <c r="E81" s="7"/>
      <c r="F81" s="11"/>
      <c r="G81" s="11"/>
      <c r="H81" s="11"/>
      <c r="I81" s="18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1" ht="15" x14ac:dyDescent="0.2">
      <c r="B82" s="19" t="s">
        <v>29</v>
      </c>
      <c r="C82" s="20">
        <v>0</v>
      </c>
      <c r="D82" s="11"/>
      <c r="E82" s="7"/>
      <c r="F82" s="11"/>
      <c r="G82" s="11"/>
      <c r="H82" s="11"/>
      <c r="I82" s="1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1" ht="31" thickBot="1" x14ac:dyDescent="0.25">
      <c r="B83" s="21" t="s">
        <v>88</v>
      </c>
      <c r="C83" s="22">
        <v>11</v>
      </c>
      <c r="D83" s="23"/>
      <c r="E83" s="24"/>
      <c r="F83" s="23"/>
      <c r="G83" s="23"/>
      <c r="H83" s="23"/>
      <c r="I83" s="25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</row>
    <row r="84" spans="1:31" ht="15" thickTop="1" x14ac:dyDescent="0.2">
      <c r="B84" s="49"/>
      <c r="C84" s="50"/>
      <c r="D84" s="50"/>
      <c r="E84" s="50"/>
      <c r="F84" s="50"/>
      <c r="G84" s="81" t="s">
        <v>54</v>
      </c>
      <c r="H84" s="81"/>
      <c r="I84" s="81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81" t="s">
        <v>58</v>
      </c>
      <c r="AD84" s="81"/>
    </row>
    <row r="85" spans="1:31" ht="15" x14ac:dyDescent="0.2">
      <c r="B85" s="9" t="s">
        <v>20</v>
      </c>
      <c r="C85" s="27" t="s">
        <v>21</v>
      </c>
      <c r="D85" s="8" t="s">
        <v>22</v>
      </c>
      <c r="E85" s="8" t="s">
        <v>28</v>
      </c>
      <c r="F85" s="8"/>
      <c r="G85" s="27">
        <f>$C$1</f>
        <v>2002</v>
      </c>
      <c r="H85" s="27">
        <f>$C$2</f>
        <v>2018</v>
      </c>
      <c r="I85" s="27" t="s">
        <v>24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 t="s">
        <v>26</v>
      </c>
      <c r="AD85" s="27" t="s">
        <v>24</v>
      </c>
    </row>
    <row r="86" spans="1:31" s="14" customFormat="1" x14ac:dyDescent="0.2">
      <c r="A86" s="7"/>
      <c r="B86" s="26"/>
      <c r="C86" s="28"/>
      <c r="D86" s="7"/>
      <c r="E86" s="7"/>
      <c r="F86" s="7"/>
      <c r="G86" s="7"/>
      <c r="H86" s="7"/>
      <c r="I86" s="28"/>
      <c r="J86" s="7"/>
      <c r="K86" s="7"/>
      <c r="L86" s="7"/>
      <c r="M86" s="7">
        <v>1</v>
      </c>
      <c r="N86" s="7">
        <v>2</v>
      </c>
      <c r="O86" s="7">
        <v>3</v>
      </c>
      <c r="P86" s="7">
        <v>4</v>
      </c>
      <c r="Q86" s="7">
        <v>5</v>
      </c>
      <c r="R86" s="7">
        <v>6</v>
      </c>
      <c r="S86" s="7">
        <v>7</v>
      </c>
      <c r="T86" s="7">
        <v>8</v>
      </c>
      <c r="U86" s="7">
        <v>9</v>
      </c>
      <c r="V86" s="7">
        <v>10</v>
      </c>
      <c r="W86" s="7">
        <v>11</v>
      </c>
      <c r="X86" s="7">
        <v>12</v>
      </c>
      <c r="Y86" s="7">
        <v>13</v>
      </c>
      <c r="Z86" s="7">
        <v>14</v>
      </c>
      <c r="AA86" s="7">
        <v>15</v>
      </c>
      <c r="AB86" s="7">
        <v>16</v>
      </c>
      <c r="AC86" s="7"/>
      <c r="AD86" s="7"/>
      <c r="AE86" s="7"/>
    </row>
    <row r="87" spans="1:31" x14ac:dyDescent="0.2">
      <c r="B87" s="26"/>
      <c r="C87" s="28"/>
      <c r="D87" s="7"/>
      <c r="E87" s="7"/>
      <c r="F87" s="7"/>
      <c r="G87" s="7" t="str">
        <f>CONCATENATE($C82,"_",$C83,"_",G85)</f>
        <v>0_11_2002</v>
      </c>
      <c r="H87" s="7" t="str">
        <f>CONCATENATE($C82,"_",$C83,"_",H85)</f>
        <v>0_11_2018</v>
      </c>
      <c r="I87" s="28"/>
      <c r="J87" s="7"/>
      <c r="K87" s="7"/>
      <c r="L87" s="7"/>
      <c r="M87" s="7" t="str">
        <f>IF($G85+M86&gt;$H85,0,CONCATENATE($C82,"_",$C83,"_",$G85+M86))</f>
        <v>0_11_2003</v>
      </c>
      <c r="N87" s="7" t="str">
        <f t="shared" ref="N87:AB87" si="25">IF($G85+N86&gt;$H85,0,CONCATENATE($C82,"_",$C83,"_",$G85+N86))</f>
        <v>0_11_2004</v>
      </c>
      <c r="O87" s="7" t="str">
        <f t="shared" si="25"/>
        <v>0_11_2005</v>
      </c>
      <c r="P87" s="7" t="str">
        <f t="shared" si="25"/>
        <v>0_11_2006</v>
      </c>
      <c r="Q87" s="7" t="str">
        <f t="shared" si="25"/>
        <v>0_11_2007</v>
      </c>
      <c r="R87" s="7" t="str">
        <f t="shared" si="25"/>
        <v>0_11_2008</v>
      </c>
      <c r="S87" s="7" t="str">
        <f t="shared" si="25"/>
        <v>0_11_2009</v>
      </c>
      <c r="T87" s="7" t="str">
        <f t="shared" si="25"/>
        <v>0_11_2010</v>
      </c>
      <c r="U87" s="7" t="str">
        <f t="shared" si="25"/>
        <v>0_11_2011</v>
      </c>
      <c r="V87" s="7" t="str">
        <f t="shared" si="25"/>
        <v>0_11_2012</v>
      </c>
      <c r="W87" s="7" t="str">
        <f t="shared" si="25"/>
        <v>0_11_2013</v>
      </c>
      <c r="X87" s="7" t="str">
        <f t="shared" si="25"/>
        <v>0_11_2014</v>
      </c>
      <c r="Y87" s="7" t="str">
        <f t="shared" si="25"/>
        <v>0_11_2015</v>
      </c>
      <c r="Z87" s="7" t="str">
        <f t="shared" si="25"/>
        <v>0_11_2016</v>
      </c>
      <c r="AA87" s="7" t="str">
        <f t="shared" si="25"/>
        <v>0_11_2017</v>
      </c>
      <c r="AB87" s="7" t="str">
        <f t="shared" si="25"/>
        <v>0_11_2018</v>
      </c>
      <c r="AC87" s="7"/>
      <c r="AD87" s="7"/>
    </row>
    <row r="88" spans="1:31" x14ac:dyDescent="0.2">
      <c r="B88" s="26"/>
      <c r="C88" s="28"/>
      <c r="D88" s="7"/>
      <c r="E88" s="7"/>
      <c r="F88" s="7" t="s">
        <v>25</v>
      </c>
      <c r="G88" s="29"/>
      <c r="H88" s="29"/>
      <c r="I88" s="28"/>
      <c r="J88" s="7"/>
      <c r="K88" s="7"/>
      <c r="L88" s="7" t="s">
        <v>25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1" s="14" customFormat="1" ht="15" x14ac:dyDescent="0.2">
      <c r="A89" s="7"/>
      <c r="B89" s="26" t="s">
        <v>36</v>
      </c>
      <c r="C89" s="28" t="s">
        <v>23</v>
      </c>
      <c r="D89" s="7" t="s">
        <v>8</v>
      </c>
      <c r="E89" s="43">
        <v>0.7087</v>
      </c>
      <c r="F89" s="7">
        <f>MATCH($D89,FAC_TOTALS_APTA!$A$2:$BR$2,)</f>
        <v>11</v>
      </c>
      <c r="G89" s="29">
        <f>VLOOKUP(G87,FAC_TOTALS_APTA!$A$4:$BR$227,$F89,FALSE)</f>
        <v>88556700.005011097</v>
      </c>
      <c r="H89" s="29">
        <f>VLOOKUP(H87,FAC_TOTALS_APTA!$A$4:$BR$227,$F89,FALSE)</f>
        <v>81930877.029899195</v>
      </c>
      <c r="I89" s="30">
        <f>IFERROR(H89/G89-1,"-")</f>
        <v>-7.4820120609021878E-2</v>
      </c>
      <c r="J89" s="31" t="str">
        <f>IF(C89="Log","_log","")</f>
        <v>_log</v>
      </c>
      <c r="K89" s="31" t="str">
        <f>CONCATENATE(D89,J89,"_FAC")</f>
        <v>VRM_ADJ_log_FAC</v>
      </c>
      <c r="L89" s="7">
        <f>MATCH($K89,FAC_TOTALS_APTA!$A$2:$BR$2,)</f>
        <v>33</v>
      </c>
      <c r="M89" s="29">
        <f>IF(M87=0,0,VLOOKUP(M87,FAC_TOTALS_APTA!$A$4:$BR$227,$L89,FALSE))</f>
        <v>5961843.3866026197</v>
      </c>
      <c r="N89" s="29">
        <f>IF(N87=0,0,VLOOKUP(N87,FAC_TOTALS_APTA!$A$4:$BR$227,$L89,FALSE))</f>
        <v>24795200.670003399</v>
      </c>
      <c r="O89" s="29">
        <f>IF(O87=0,0,VLOOKUP(O87,FAC_TOTALS_APTA!$A$4:$BR$227,$L89,FALSE))</f>
        <v>-14716259.259480599</v>
      </c>
      <c r="P89" s="29">
        <f>IF(P87=0,0,VLOOKUP(P87,FAC_TOTALS_APTA!$A$4:$BR$227,$L89,FALSE))</f>
        <v>8120521.9667592803</v>
      </c>
      <c r="Q89" s="29">
        <f>IF(Q87=0,0,VLOOKUP(Q87,FAC_TOTALS_APTA!$A$4:$BR$227,$L89,FALSE))</f>
        <v>18623232.049420498</v>
      </c>
      <c r="R89" s="29">
        <f>IF(R87=0,0,VLOOKUP(R87,FAC_TOTALS_APTA!$A$4:$BR$227,$L89,FALSE))</f>
        <v>-1135355.10305457</v>
      </c>
      <c r="S89" s="29">
        <f>IF(S87=0,0,VLOOKUP(S87,FAC_TOTALS_APTA!$A$4:$BR$227,$L89,FALSE))</f>
        <v>-22816920.5991606</v>
      </c>
      <c r="T89" s="29">
        <f>IF(T87=0,0,VLOOKUP(T87,FAC_TOTALS_APTA!$A$4:$BR$227,$L89,FALSE))</f>
        <v>-72492172.770002693</v>
      </c>
      <c r="U89" s="29">
        <f>IF(U87=0,0,VLOOKUP(U87,FAC_TOTALS_APTA!$A$4:$BR$227,$L89,FALSE))</f>
        <v>-33507274.848712899</v>
      </c>
      <c r="V89" s="29">
        <f>IF(V87=0,0,VLOOKUP(V87,FAC_TOTALS_APTA!$A$4:$BR$227,$L89,FALSE))</f>
        <v>-12020432.852053801</v>
      </c>
      <c r="W89" s="29">
        <f>IF(W87=0,0,VLOOKUP(W87,FAC_TOTALS_APTA!$A$4:$BR$227,$L89,FALSE))</f>
        <v>17266341.410633799</v>
      </c>
      <c r="X89" s="29">
        <f>IF(X87=0,0,VLOOKUP(X87,FAC_TOTALS_APTA!$A$4:$BR$227,$L89,FALSE))</f>
        <v>-1578307.80036679</v>
      </c>
      <c r="Y89" s="29">
        <f>IF(Y87=0,0,VLOOKUP(Y87,FAC_TOTALS_APTA!$A$4:$BR$227,$L89,FALSE))</f>
        <v>12093014.563317999</v>
      </c>
      <c r="Z89" s="29">
        <f>IF(Z87=0,0,VLOOKUP(Z87,FAC_TOTALS_APTA!$A$4:$BR$227,$L89,FALSE))</f>
        <v>13387462.5162412</v>
      </c>
      <c r="AA89" s="29">
        <f>IF(AA87=0,0,VLOOKUP(AA87,FAC_TOTALS_APTA!$A$4:$BR$227,$L89,FALSE))</f>
        <v>1278406.00777178</v>
      </c>
      <c r="AB89" s="29">
        <f>IF(AB87=0,0,VLOOKUP(AB87,FAC_TOTALS_APTA!$A$4:$BR$227,$L89,FALSE))</f>
        <v>-1630666.9358250501</v>
      </c>
      <c r="AC89" s="32">
        <f>SUM(M89:AB89)</f>
        <v>-58371367.597906411</v>
      </c>
      <c r="AD89" s="33">
        <f>AC89/G112</f>
        <v>-3.9214265642045325E-2</v>
      </c>
      <c r="AE89" s="7"/>
    </row>
    <row r="90" spans="1:31" s="14" customFormat="1" ht="15" x14ac:dyDescent="0.2">
      <c r="A90" s="7"/>
      <c r="B90" s="26" t="s">
        <v>55</v>
      </c>
      <c r="C90" s="28" t="s">
        <v>23</v>
      </c>
      <c r="D90" s="7" t="s">
        <v>17</v>
      </c>
      <c r="E90" s="43">
        <v>-0.40350000000000003</v>
      </c>
      <c r="F90" s="7">
        <f>MATCH($D90,FAC_TOTALS_APTA!$A$2:$BR$2,)</f>
        <v>12</v>
      </c>
      <c r="G90" s="29">
        <f>VLOOKUP(G87,FAC_TOTALS_APTA!$A$4:$BR$227,$F90,FALSE)</f>
        <v>0.92326032828867399</v>
      </c>
      <c r="H90" s="29">
        <f>VLOOKUP(H87,FAC_TOTALS_APTA!$A$4:$BR$227,$F90,FALSE)</f>
        <v>0.98635649215245402</v>
      </c>
      <c r="I90" s="30">
        <f t="shared" ref="I90:I109" si="26">IFERROR(H90/G90-1,"-")</f>
        <v>6.8340598995229263E-2</v>
      </c>
      <c r="J90" s="31" t="str">
        <f t="shared" ref="J90:J109" si="27">IF(C90="Log","_log","")</f>
        <v>_log</v>
      </c>
      <c r="K90" s="31" t="str">
        <f t="shared" ref="K90:K110" si="28">CONCATENATE(D90,J90,"_FAC")</f>
        <v>FARE_per_UPT_2018_log_FAC</v>
      </c>
      <c r="L90" s="7">
        <f>MATCH($K90,FAC_TOTALS_APTA!$A$2:$BR$2,)</f>
        <v>34</v>
      </c>
      <c r="M90" s="29">
        <f>IF(M87=0,0,VLOOKUP(M87,FAC_TOTALS_APTA!$A$4:$BR$227,$L90,FALSE))</f>
        <v>-2063056.8438836299</v>
      </c>
      <c r="N90" s="29">
        <f>IF(N87=0,0,VLOOKUP(N87,FAC_TOTALS_APTA!$A$4:$BR$227,$L90,FALSE))</f>
        <v>20792846.8674189</v>
      </c>
      <c r="O90" s="29">
        <f>IF(O87=0,0,VLOOKUP(O87,FAC_TOTALS_APTA!$A$4:$BR$227,$L90,FALSE))</f>
        <v>-14016723.3063327</v>
      </c>
      <c r="P90" s="29">
        <f>IF(P87=0,0,VLOOKUP(P87,FAC_TOTALS_APTA!$A$4:$BR$227,$L90,FALSE))</f>
        <v>4235940.2910416098</v>
      </c>
      <c r="Q90" s="29">
        <f>IF(Q87=0,0,VLOOKUP(Q87,FAC_TOTALS_APTA!$A$4:$BR$227,$L90,FALSE))</f>
        <v>-11998114.384385999</v>
      </c>
      <c r="R90" s="29">
        <f>IF(R87=0,0,VLOOKUP(R87,FAC_TOTALS_APTA!$A$4:$BR$227,$L90,FALSE))</f>
        <v>7356458.3129737498</v>
      </c>
      <c r="S90" s="29">
        <f>IF(S87=0,0,VLOOKUP(S87,FAC_TOTALS_APTA!$A$4:$BR$227,$L90,FALSE))</f>
        <v>-28673367.672161799</v>
      </c>
      <c r="T90" s="29">
        <f>IF(T87=0,0,VLOOKUP(T87,FAC_TOTALS_APTA!$A$4:$BR$227,$L90,FALSE))</f>
        <v>-5262460.0339726703</v>
      </c>
      <c r="U90" s="29">
        <f>IF(U87=0,0,VLOOKUP(U87,FAC_TOTALS_APTA!$A$4:$BR$227,$L90,FALSE))</f>
        <v>-6772523.6594488397</v>
      </c>
      <c r="V90" s="29">
        <f>IF(V87=0,0,VLOOKUP(V87,FAC_TOTALS_APTA!$A$4:$BR$227,$L90,FALSE))</f>
        <v>5251490.13718668</v>
      </c>
      <c r="W90" s="29">
        <f>IF(W87=0,0,VLOOKUP(W87,FAC_TOTALS_APTA!$A$4:$BR$227,$L90,FALSE))</f>
        <v>-8413433.0159434304</v>
      </c>
      <c r="X90" s="29">
        <f>IF(X87=0,0,VLOOKUP(X87,FAC_TOTALS_APTA!$A$4:$BR$227,$L90,FALSE))</f>
        <v>-4440989.5375306197</v>
      </c>
      <c r="Y90" s="29">
        <f>IF(Y87=0,0,VLOOKUP(Y87,FAC_TOTALS_APTA!$A$4:$BR$227,$L90,FALSE))</f>
        <v>-9823037.0970003996</v>
      </c>
      <c r="Z90" s="29">
        <f>IF(Z87=0,0,VLOOKUP(Z87,FAC_TOTALS_APTA!$A$4:$BR$227,$L90,FALSE))</f>
        <v>-9434670.8939059302</v>
      </c>
      <c r="AA90" s="29">
        <f>IF(AA87=0,0,VLOOKUP(AA87,FAC_TOTALS_APTA!$A$4:$BR$227,$L90,FALSE))</f>
        <v>12146866.847923599</v>
      </c>
      <c r="AB90" s="29">
        <f>IF(AB87=0,0,VLOOKUP(AB87,FAC_TOTALS_APTA!$A$4:$BR$227,$L90,FALSE))</f>
        <v>9207847.1230394393</v>
      </c>
      <c r="AC90" s="32">
        <f t="shared" ref="AC90:AC109" si="29">SUM(M90:AB90)</f>
        <v>-41906926.864982031</v>
      </c>
      <c r="AD90" s="33">
        <f>AC90/G112</f>
        <v>-2.815334692250919E-2</v>
      </c>
      <c r="AE90" s="7"/>
    </row>
    <row r="91" spans="1:31" s="14" customFormat="1" ht="15" x14ac:dyDescent="0.2">
      <c r="A91" s="7"/>
      <c r="B91" s="26" t="s">
        <v>51</v>
      </c>
      <c r="C91" s="28" t="s">
        <v>23</v>
      </c>
      <c r="D91" s="7" t="s">
        <v>9</v>
      </c>
      <c r="E91" s="43">
        <v>0.29659999999999997</v>
      </c>
      <c r="F91" s="7">
        <f>MATCH($D91,FAC_TOTALS_APTA!$A$2:$BR$2,)</f>
        <v>13</v>
      </c>
      <c r="G91" s="29">
        <f>VLOOKUP(G87,FAC_TOTALS_APTA!$A$4:$BR$227,$F91,FALSE)</f>
        <v>11813820.5563157</v>
      </c>
      <c r="H91" s="29">
        <f>VLOOKUP(H87,FAC_TOTALS_APTA!$A$4:$BR$227,$F91,FALSE)</f>
        <v>12857264.609559201</v>
      </c>
      <c r="I91" s="30">
        <f t="shared" si="26"/>
        <v>8.8324014087523439E-2</v>
      </c>
      <c r="J91" s="31" t="str">
        <f t="shared" si="27"/>
        <v>_log</v>
      </c>
      <c r="K91" s="31" t="str">
        <f t="shared" si="28"/>
        <v>POP_EMP_log_FAC</v>
      </c>
      <c r="L91" s="7">
        <f>MATCH($K91,FAC_TOTALS_APTA!$A$2:$BR$2,)</f>
        <v>35</v>
      </c>
      <c r="M91" s="29">
        <f>IF(M87=0,0,VLOOKUP(M87,FAC_TOTALS_APTA!$A$4:$BR$227,$L91,FALSE))</f>
        <v>4627748.3229280896</v>
      </c>
      <c r="N91" s="29">
        <f>IF(N87=0,0,VLOOKUP(N87,FAC_TOTALS_APTA!$A$4:$BR$227,$L91,FALSE))</f>
        <v>7117175.6475442899</v>
      </c>
      <c r="O91" s="29">
        <f>IF(O87=0,0,VLOOKUP(O87,FAC_TOTALS_APTA!$A$4:$BR$227,$L91,FALSE))</f>
        <v>9016915.0746577997</v>
      </c>
      <c r="P91" s="29">
        <f>IF(P87=0,0,VLOOKUP(P87,FAC_TOTALS_APTA!$A$4:$BR$227,$L91,FALSE))</f>
        <v>11597898.0634978</v>
      </c>
      <c r="Q91" s="29">
        <f>IF(Q87=0,0,VLOOKUP(Q87,FAC_TOTALS_APTA!$A$4:$BR$227,$L91,FALSE))</f>
        <v>1840894.0533551199</v>
      </c>
      <c r="R91" s="29">
        <f>IF(R87=0,0,VLOOKUP(R87,FAC_TOTALS_APTA!$A$4:$BR$227,$L91,FALSE))</f>
        <v>1246749.5840860801</v>
      </c>
      <c r="S91" s="29">
        <f>IF(S87=0,0,VLOOKUP(S87,FAC_TOTALS_APTA!$A$4:$BR$227,$L91,FALSE))</f>
        <v>-3595166.2388968701</v>
      </c>
      <c r="T91" s="29">
        <f>IF(T87=0,0,VLOOKUP(T87,FAC_TOTALS_APTA!$A$4:$BR$227,$L91,FALSE))</f>
        <v>365097.580671078</v>
      </c>
      <c r="U91" s="29">
        <f>IF(U87=0,0,VLOOKUP(U87,FAC_TOTALS_APTA!$A$4:$BR$227,$L91,FALSE))</f>
        <v>4339142.9294351004</v>
      </c>
      <c r="V91" s="29">
        <f>IF(V87=0,0,VLOOKUP(V87,FAC_TOTALS_APTA!$A$4:$BR$227,$L91,FALSE))</f>
        <v>5802227.8688169504</v>
      </c>
      <c r="W91" s="29">
        <f>IF(W87=0,0,VLOOKUP(W87,FAC_TOTALS_APTA!$A$4:$BR$227,$L91,FALSE))</f>
        <v>5100763.5597390402</v>
      </c>
      <c r="X91" s="29">
        <f>IF(X87=0,0,VLOOKUP(X87,FAC_TOTALS_APTA!$A$4:$BR$227,$L91,FALSE))</f>
        <v>6276973.7342169499</v>
      </c>
      <c r="Y91" s="29">
        <f>IF(Y87=0,0,VLOOKUP(Y87,FAC_TOTALS_APTA!$A$4:$BR$227,$L91,FALSE))</f>
        <v>4971114.5218602903</v>
      </c>
      <c r="Z91" s="29">
        <f>IF(Z87=0,0,VLOOKUP(Z87,FAC_TOTALS_APTA!$A$4:$BR$227,$L91,FALSE))</f>
        <v>3138494.5770940399</v>
      </c>
      <c r="AA91" s="29">
        <f>IF(AA87=0,0,VLOOKUP(AA87,FAC_TOTALS_APTA!$A$4:$BR$227,$L91,FALSE))</f>
        <v>4117301.7649811399</v>
      </c>
      <c r="AB91" s="29">
        <f>IF(AB87=0,0,VLOOKUP(AB87,FAC_TOTALS_APTA!$A$4:$BR$227,$L91,FALSE))</f>
        <v>2857126.9506645701</v>
      </c>
      <c r="AC91" s="32">
        <f t="shared" si="29"/>
        <v>68820457.994651467</v>
      </c>
      <c r="AD91" s="33">
        <f>AC91/G112</f>
        <v>4.623403275386475E-2</v>
      </c>
      <c r="AE91" s="7"/>
    </row>
    <row r="92" spans="1:31" s="14" customFormat="1" ht="15" x14ac:dyDescent="0.2">
      <c r="A92" s="7"/>
      <c r="B92" s="26" t="s">
        <v>98</v>
      </c>
      <c r="C92" s="28"/>
      <c r="D92" s="34" t="s">
        <v>96</v>
      </c>
      <c r="E92" s="43">
        <v>0.16120000000000001</v>
      </c>
      <c r="F92" s="7">
        <f>MATCH($D92,FAC_TOTALS_APTA!$A$2:$BR$2,)</f>
        <v>17</v>
      </c>
      <c r="G92" s="29">
        <f>VLOOKUP(G87,FAC_TOTALS_APTA!$A$4:$BR$227,$F92,FALSE)</f>
        <v>0.67778048639391297</v>
      </c>
      <c r="H92" s="29">
        <f>VLOOKUP(H87,FAC_TOTALS_APTA!$A$4:$BR$227,$F92,FALSE)</f>
        <v>0.69216552212217097</v>
      </c>
      <c r="I92" s="30">
        <f t="shared" si="26"/>
        <v>2.1223738388799873E-2</v>
      </c>
      <c r="J92" s="31" t="str">
        <f t="shared" si="27"/>
        <v/>
      </c>
      <c r="K92" s="31" t="str">
        <f t="shared" si="28"/>
        <v>TSD_POP_EMP_PCT_FAC</v>
      </c>
      <c r="L92" s="7">
        <f>MATCH($K92,FAC_TOTALS_APTA!$A$2:$BR$2,)</f>
        <v>39</v>
      </c>
      <c r="M92" s="29">
        <f>IF(M87=0,0,VLOOKUP(M87,FAC_TOTALS_APTA!$A$4:$BR$227,$L92,FALSE))</f>
        <v>-51943.717017003997</v>
      </c>
      <c r="N92" s="29">
        <f>IF(N87=0,0,VLOOKUP(N87,FAC_TOTALS_APTA!$A$4:$BR$227,$L92,FALSE))</f>
        <v>-29189.493422507399</v>
      </c>
      <c r="O92" s="29">
        <f>IF(O87=0,0,VLOOKUP(O87,FAC_TOTALS_APTA!$A$4:$BR$227,$L92,FALSE))</f>
        <v>-99439.125637268997</v>
      </c>
      <c r="P92" s="29">
        <f>IF(P87=0,0,VLOOKUP(P87,FAC_TOTALS_APTA!$A$4:$BR$227,$L92,FALSE))</f>
        <v>-60649.848416036097</v>
      </c>
      <c r="Q92" s="29">
        <f>IF(Q87=0,0,VLOOKUP(Q87,FAC_TOTALS_APTA!$A$4:$BR$227,$L92,FALSE))</f>
        <v>-184015.86420438401</v>
      </c>
      <c r="R92" s="29">
        <f>IF(R87=0,0,VLOOKUP(R87,FAC_TOTALS_APTA!$A$4:$BR$227,$L92,FALSE))</f>
        <v>170136.79860479201</v>
      </c>
      <c r="S92" s="29">
        <f>IF(S87=0,0,VLOOKUP(S87,FAC_TOTALS_APTA!$A$4:$BR$227,$L92,FALSE))</f>
        <v>4721.2723000608703</v>
      </c>
      <c r="T92" s="29">
        <f>IF(T87=0,0,VLOOKUP(T87,FAC_TOTALS_APTA!$A$4:$BR$227,$L92,FALSE))</f>
        <v>1864764.0774465899</v>
      </c>
      <c r="U92" s="29">
        <f>IF(U87=0,0,VLOOKUP(U87,FAC_TOTALS_APTA!$A$4:$BR$227,$L92,FALSE))</f>
        <v>-88369.190883877804</v>
      </c>
      <c r="V92" s="29">
        <f>IF(V87=0,0,VLOOKUP(V87,FAC_TOTALS_APTA!$A$4:$BR$227,$L92,FALSE))</f>
        <v>-143089.16884902</v>
      </c>
      <c r="W92" s="29">
        <f>IF(W87=0,0,VLOOKUP(W87,FAC_TOTALS_APTA!$A$4:$BR$227,$L92,FALSE))</f>
        <v>19321.1991626747</v>
      </c>
      <c r="X92" s="29">
        <f>IF(X87=0,0,VLOOKUP(X87,FAC_TOTALS_APTA!$A$4:$BR$227,$L92,FALSE))</f>
        <v>-56554.584593207197</v>
      </c>
      <c r="Y92" s="29">
        <f>IF(Y87=0,0,VLOOKUP(Y87,FAC_TOTALS_APTA!$A$4:$BR$227,$L92,FALSE))</f>
        <v>34750.959153559197</v>
      </c>
      <c r="Z92" s="29">
        <f>IF(Z87=0,0,VLOOKUP(Z87,FAC_TOTALS_APTA!$A$4:$BR$227,$L92,FALSE))</f>
        <v>-9593.0679112047292</v>
      </c>
      <c r="AA92" s="29">
        <f>IF(AA87=0,0,VLOOKUP(AA87,FAC_TOTALS_APTA!$A$4:$BR$227,$L92,FALSE))</f>
        <v>-65167.3438884528</v>
      </c>
      <c r="AB92" s="29">
        <f>IF(AB87=0,0,VLOOKUP(AB87,FAC_TOTALS_APTA!$A$4:$BR$227,$L92,FALSE))</f>
        <v>42575.245057852502</v>
      </c>
      <c r="AC92" s="32">
        <f t="shared" si="29"/>
        <v>1348258.1469025665</v>
      </c>
      <c r="AD92" s="33">
        <f>AC92/G111</f>
        <v>9.9071080438164344E-4</v>
      </c>
      <c r="AE92" s="7"/>
    </row>
    <row r="93" spans="1:31" s="14" customFormat="1" ht="15" x14ac:dyDescent="0.2">
      <c r="A93" s="7"/>
      <c r="B93" s="26" t="s">
        <v>52</v>
      </c>
      <c r="C93" s="28" t="s">
        <v>23</v>
      </c>
      <c r="D93" s="34" t="s">
        <v>16</v>
      </c>
      <c r="E93" s="43">
        <v>0.16120000000000001</v>
      </c>
      <c r="F93" s="7">
        <f>MATCH($D93,FAC_TOTALS_APTA!$A$2:$BR$2,)</f>
        <v>14</v>
      </c>
      <c r="G93" s="29">
        <f>VLOOKUP(G87,FAC_TOTALS_APTA!$A$4:$BR$227,$F93,FALSE)</f>
        <v>2.0242477238756198</v>
      </c>
      <c r="H93" s="29">
        <f>VLOOKUP(H87,FAC_TOTALS_APTA!$A$4:$BR$227,$F93,FALSE)</f>
        <v>3.0953319156691799</v>
      </c>
      <c r="I93" s="30">
        <f t="shared" si="26"/>
        <v>0.52912703280350737</v>
      </c>
      <c r="J93" s="31" t="str">
        <f t="shared" si="27"/>
        <v>_log</v>
      </c>
      <c r="K93" s="31" t="str">
        <f t="shared" si="28"/>
        <v>GAS_PRICE_2018_log_FAC</v>
      </c>
      <c r="L93" s="7">
        <f>MATCH($K93,FAC_TOTALS_APTA!$A$2:$BR$2,)</f>
        <v>36</v>
      </c>
      <c r="M93" s="29">
        <f>IF(M87=0,0,VLOOKUP(M87,FAC_TOTALS_APTA!$A$4:$BR$227,$L93,FALSE))</f>
        <v>28807303.551958099</v>
      </c>
      <c r="N93" s="29">
        <f>IF(N87=0,0,VLOOKUP(N87,FAC_TOTALS_APTA!$A$4:$BR$227,$L93,FALSE))</f>
        <v>25966171.565621</v>
      </c>
      <c r="O93" s="29">
        <f>IF(O87=0,0,VLOOKUP(O87,FAC_TOTALS_APTA!$A$4:$BR$227,$L93,FALSE))</f>
        <v>39736334.447013199</v>
      </c>
      <c r="P93" s="29">
        <f>IF(P87=0,0,VLOOKUP(P87,FAC_TOTALS_APTA!$A$4:$BR$227,$L93,FALSE))</f>
        <v>23941173.933160901</v>
      </c>
      <c r="Q93" s="29">
        <f>IF(Q87=0,0,VLOOKUP(Q87,FAC_TOTALS_APTA!$A$4:$BR$227,$L93,FALSE))</f>
        <v>13879540.208519001</v>
      </c>
      <c r="R93" s="29">
        <f>IF(R87=0,0,VLOOKUP(R87,FAC_TOTALS_APTA!$A$4:$BR$227,$L93,FALSE))</f>
        <v>30918246.128129698</v>
      </c>
      <c r="S93" s="29">
        <f>IF(S87=0,0,VLOOKUP(S87,FAC_TOTALS_APTA!$A$4:$BR$227,$L93,FALSE))</f>
        <v>-81323696.1636841</v>
      </c>
      <c r="T93" s="29">
        <f>IF(T87=0,0,VLOOKUP(T87,FAC_TOTALS_APTA!$A$4:$BR$227,$L93,FALSE))</f>
        <v>37029718.988154903</v>
      </c>
      <c r="U93" s="29">
        <f>IF(U87=0,0,VLOOKUP(U87,FAC_TOTALS_APTA!$A$4:$BR$227,$L93,FALSE))</f>
        <v>51243840.890177101</v>
      </c>
      <c r="V93" s="29">
        <f>IF(V87=0,0,VLOOKUP(V87,FAC_TOTALS_APTA!$A$4:$BR$227,$L93,FALSE))</f>
        <v>3144916.4145994498</v>
      </c>
      <c r="W93" s="29">
        <f>IF(W87=0,0,VLOOKUP(W87,FAC_TOTALS_APTA!$A$4:$BR$227,$L93,FALSE))</f>
        <v>-11513800.491707001</v>
      </c>
      <c r="X93" s="29">
        <f>IF(X87=0,0,VLOOKUP(X87,FAC_TOTALS_APTA!$A$4:$BR$227,$L93,FALSE))</f>
        <v>-14388767.8840017</v>
      </c>
      <c r="Y93" s="29">
        <f>IF(Y87=0,0,VLOOKUP(Y87,FAC_TOTALS_APTA!$A$4:$BR$227,$L93,FALSE))</f>
        <v>-67757217.234474406</v>
      </c>
      <c r="Z93" s="29">
        <f>IF(Z87=0,0,VLOOKUP(Z87,FAC_TOTALS_APTA!$A$4:$BR$227,$L93,FALSE))</f>
        <v>-28917768.756429501</v>
      </c>
      <c r="AA93" s="29">
        <f>IF(AA87=0,0,VLOOKUP(AA87,FAC_TOTALS_APTA!$A$4:$BR$227,$L93,FALSE))</f>
        <v>18194173.093408</v>
      </c>
      <c r="AB93" s="29">
        <f>IF(AB87=0,0,VLOOKUP(AB87,FAC_TOTALS_APTA!$A$4:$BR$227,$L93,FALSE))</f>
        <v>22549491.772208199</v>
      </c>
      <c r="AC93" s="32">
        <f t="shared" si="29"/>
        <v>91509660.462652832</v>
      </c>
      <c r="AD93" s="33">
        <f>AC93/G112</f>
        <v>6.1476787025365971E-2</v>
      </c>
      <c r="AE93" s="7"/>
    </row>
    <row r="94" spans="1:31" s="14" customFormat="1" ht="15" x14ac:dyDescent="0.2">
      <c r="A94" s="7"/>
      <c r="B94" s="26" t="s">
        <v>49</v>
      </c>
      <c r="C94" s="28" t="s">
        <v>23</v>
      </c>
      <c r="D94" s="7" t="s">
        <v>15</v>
      </c>
      <c r="E94" s="43">
        <v>-0.2555</v>
      </c>
      <c r="F94" s="7">
        <f>MATCH($D94,FAC_TOTALS_APTA!$A$2:$BR$2,)</f>
        <v>15</v>
      </c>
      <c r="G94" s="29">
        <f>VLOOKUP(G87,FAC_TOTALS_APTA!$A$4:$BR$227,$F94,FALSE)</f>
        <v>39493.890985482103</v>
      </c>
      <c r="H94" s="29">
        <f>VLOOKUP(H87,FAC_TOTALS_APTA!$A$4:$BR$227,$F94,FALSE)</f>
        <v>36810.511481785899</v>
      </c>
      <c r="I94" s="30">
        <f t="shared" si="26"/>
        <v>-6.794416647077417E-2</v>
      </c>
      <c r="J94" s="31" t="str">
        <f t="shared" si="27"/>
        <v>_log</v>
      </c>
      <c r="K94" s="31" t="str">
        <f t="shared" si="28"/>
        <v>TOTAL_MED_INC_INDIV_2018_log_FAC</v>
      </c>
      <c r="L94" s="7">
        <f>MATCH($K94,FAC_TOTALS_APTA!$A$2:$BR$2,)</f>
        <v>37</v>
      </c>
      <c r="M94" s="29">
        <f>IF(M87=0,0,VLOOKUP(M87,FAC_TOTALS_APTA!$A$4:$BR$227,$L94,FALSE))</f>
        <v>8685885.2757480592</v>
      </c>
      <c r="N94" s="29">
        <f>IF(N87=0,0,VLOOKUP(N87,FAC_TOTALS_APTA!$A$4:$BR$227,$L94,FALSE))</f>
        <v>12693922.156861201</v>
      </c>
      <c r="O94" s="29">
        <f>IF(O87=0,0,VLOOKUP(O87,FAC_TOTALS_APTA!$A$4:$BR$227,$L94,FALSE))</f>
        <v>12531597.5778965</v>
      </c>
      <c r="P94" s="29">
        <f>IF(P87=0,0,VLOOKUP(P87,FAC_TOTALS_APTA!$A$4:$BR$227,$L94,FALSE))</f>
        <v>19804115.691699099</v>
      </c>
      <c r="Q94" s="29">
        <f>IF(Q87=0,0,VLOOKUP(Q87,FAC_TOTALS_APTA!$A$4:$BR$227,$L94,FALSE))</f>
        <v>-6172207.3045164198</v>
      </c>
      <c r="R94" s="29">
        <f>IF(R87=0,0,VLOOKUP(R87,FAC_TOTALS_APTA!$A$4:$BR$227,$L94,FALSE))</f>
        <v>1667843.1638299399</v>
      </c>
      <c r="S94" s="29">
        <f>IF(S87=0,0,VLOOKUP(S87,FAC_TOTALS_APTA!$A$4:$BR$227,$L94,FALSE))</f>
        <v>22909658.7054433</v>
      </c>
      <c r="T94" s="29">
        <f>IF(T87=0,0,VLOOKUP(T87,FAC_TOTALS_APTA!$A$4:$BR$227,$L94,FALSE))</f>
        <v>10904145.911152201</v>
      </c>
      <c r="U94" s="29">
        <f>IF(U87=0,0,VLOOKUP(U87,FAC_TOTALS_APTA!$A$4:$BR$227,$L94,FALSE))</f>
        <v>9592224.45516764</v>
      </c>
      <c r="V94" s="29">
        <f>IF(V87=0,0,VLOOKUP(V87,FAC_TOTALS_APTA!$A$4:$BR$227,$L94,FALSE))</f>
        <v>2918883.5591337602</v>
      </c>
      <c r="W94" s="29">
        <f>IF(W87=0,0,VLOOKUP(W87,FAC_TOTALS_APTA!$A$4:$BR$227,$L94,FALSE))</f>
        <v>-2310235.7241226099</v>
      </c>
      <c r="X94" s="29">
        <f>IF(X87=0,0,VLOOKUP(X87,FAC_TOTALS_APTA!$A$4:$BR$227,$L94,FALSE))</f>
        <v>-2370860.9027302</v>
      </c>
      <c r="Y94" s="29">
        <f>IF(Y87=0,0,VLOOKUP(Y87,FAC_TOTALS_APTA!$A$4:$BR$227,$L94,FALSE))</f>
        <v>-13960248.1299538</v>
      </c>
      <c r="Z94" s="29">
        <f>IF(Z87=0,0,VLOOKUP(Z87,FAC_TOTALS_APTA!$A$4:$BR$227,$L94,FALSE))</f>
        <v>-8917576.5987020694</v>
      </c>
      <c r="AA94" s="29">
        <f>IF(AA87=0,0,VLOOKUP(AA87,FAC_TOTALS_APTA!$A$4:$BR$227,$L94,FALSE))</f>
        <v>-10286972.3644381</v>
      </c>
      <c r="AB94" s="29">
        <f>IF(AB87=0,0,VLOOKUP(AB87,FAC_TOTALS_APTA!$A$4:$BR$227,$L94,FALSE))</f>
        <v>-9856180.6436288506</v>
      </c>
      <c r="AC94" s="32">
        <f t="shared" si="29"/>
        <v>47833994.828839615</v>
      </c>
      <c r="AD94" s="33">
        <f>AC94/G112</f>
        <v>3.2135189856432572E-2</v>
      </c>
      <c r="AE94" s="7"/>
    </row>
    <row r="95" spans="1:31" s="14" customFormat="1" ht="15" x14ac:dyDescent="0.2">
      <c r="A95" s="7"/>
      <c r="B95" s="26" t="s">
        <v>67</v>
      </c>
      <c r="C95" s="28"/>
      <c r="D95" s="7" t="s">
        <v>10</v>
      </c>
      <c r="E95" s="43">
        <v>1.0699999999999999E-2</v>
      </c>
      <c r="F95" s="7">
        <f>MATCH($D95,FAC_TOTALS_APTA!$A$2:$BR$2,)</f>
        <v>16</v>
      </c>
      <c r="G95" s="29">
        <f>VLOOKUP(G87,FAC_TOTALS_APTA!$A$4:$BR$227,$F95,FALSE)</f>
        <v>10.784078330956699</v>
      </c>
      <c r="H95" s="29">
        <f>VLOOKUP(H87,FAC_TOTALS_APTA!$A$4:$BR$227,$F95,FALSE)</f>
        <v>9.9047450407315996</v>
      </c>
      <c r="I95" s="30">
        <f t="shared" si="26"/>
        <v>-8.1539957633736004E-2</v>
      </c>
      <c r="J95" s="31" t="str">
        <f t="shared" si="27"/>
        <v/>
      </c>
      <c r="K95" s="31" t="str">
        <f t="shared" si="28"/>
        <v>PCT_HH_NO_VEH_FAC</v>
      </c>
      <c r="L95" s="7">
        <f>MATCH($K95,FAC_TOTALS_APTA!$A$2:$BR$2,)</f>
        <v>38</v>
      </c>
      <c r="M95" s="29">
        <f>IF(M87=0,0,VLOOKUP(M87,FAC_TOTALS_APTA!$A$4:$BR$227,$L95,FALSE))</f>
        <v>-2261167.77186435</v>
      </c>
      <c r="N95" s="29">
        <f>IF(N87=0,0,VLOOKUP(N87,FAC_TOTALS_APTA!$A$4:$BR$227,$L95,FALSE))</f>
        <v>-1932790.5825205001</v>
      </c>
      <c r="O95" s="29">
        <f>IF(O87=0,0,VLOOKUP(O87,FAC_TOTALS_APTA!$A$4:$BR$227,$L95,FALSE))</f>
        <v>-2639162.02688296</v>
      </c>
      <c r="P95" s="29">
        <f>IF(P87=0,0,VLOOKUP(P87,FAC_TOTALS_APTA!$A$4:$BR$227,$L95,FALSE))</f>
        <v>-2624477.69073783</v>
      </c>
      <c r="Q95" s="29">
        <f>IF(Q87=0,0,VLOOKUP(Q87,FAC_TOTALS_APTA!$A$4:$BR$227,$L95,FALSE))</f>
        <v>-2642862.5978246401</v>
      </c>
      <c r="R95" s="29">
        <f>IF(R87=0,0,VLOOKUP(R87,FAC_TOTALS_APTA!$A$4:$BR$227,$L95,FALSE))</f>
        <v>3497406.02531366</v>
      </c>
      <c r="S95" s="29">
        <f>IF(S87=0,0,VLOOKUP(S87,FAC_TOTALS_APTA!$A$4:$BR$227,$L95,FALSE))</f>
        <v>1542490.3290750801</v>
      </c>
      <c r="T95" s="29">
        <f>IF(T87=0,0,VLOOKUP(T87,FAC_TOTALS_APTA!$A$4:$BR$227,$L95,FALSE))</f>
        <v>4500203.1591884997</v>
      </c>
      <c r="U95" s="29">
        <f>IF(U87=0,0,VLOOKUP(U87,FAC_TOTALS_APTA!$A$4:$BR$227,$L95,FALSE))</f>
        <v>5297253.3768346496</v>
      </c>
      <c r="V95" s="29">
        <f>IF(V87=0,0,VLOOKUP(V87,FAC_TOTALS_APTA!$A$4:$BR$227,$L95,FALSE))</f>
        <v>-1206521.52219778</v>
      </c>
      <c r="W95" s="29">
        <f>IF(W87=0,0,VLOOKUP(W87,FAC_TOTALS_APTA!$A$4:$BR$227,$L95,FALSE))</f>
        <v>-6094078.3946753796</v>
      </c>
      <c r="X95" s="29">
        <f>IF(X87=0,0,VLOOKUP(X87,FAC_TOTALS_APTA!$A$4:$BR$227,$L95,FALSE))</f>
        <v>-2256274.79074472</v>
      </c>
      <c r="Y95" s="29">
        <f>IF(Y87=0,0,VLOOKUP(Y87,FAC_TOTALS_APTA!$A$4:$BR$227,$L95,FALSE))</f>
        <v>-1051680.5411624601</v>
      </c>
      <c r="Z95" s="29">
        <f>IF(Z87=0,0,VLOOKUP(Z87,FAC_TOTALS_APTA!$A$4:$BR$227,$L95,FALSE))</f>
        <v>-1930317.7002221299</v>
      </c>
      <c r="AA95" s="29">
        <f>IF(AA87=0,0,VLOOKUP(AA87,FAC_TOTALS_APTA!$A$4:$BR$227,$L95,FALSE))</f>
        <v>-1487799.96051466</v>
      </c>
      <c r="AB95" s="29">
        <f>IF(AB87=0,0,VLOOKUP(AB87,FAC_TOTALS_APTA!$A$4:$BR$227,$L95,FALSE))</f>
        <v>-1470274.9034682</v>
      </c>
      <c r="AC95" s="32">
        <f t="shared" si="29"/>
        <v>-12760055.592403721</v>
      </c>
      <c r="AD95" s="33">
        <f>AC95/G112</f>
        <v>-8.572288609967952E-3</v>
      </c>
      <c r="AE95" s="7"/>
    </row>
    <row r="96" spans="1:31" s="14" customFormat="1" ht="15" x14ac:dyDescent="0.2">
      <c r="A96" s="7"/>
      <c r="B96" s="26" t="s">
        <v>50</v>
      </c>
      <c r="C96" s="28"/>
      <c r="D96" s="7" t="s">
        <v>31</v>
      </c>
      <c r="E96" s="43">
        <v>-3.3999999999999998E-3</v>
      </c>
      <c r="F96" s="7">
        <f>MATCH($D96,FAC_TOTALS_APTA!$A$2:$BR$2,)</f>
        <v>18</v>
      </c>
      <c r="G96" s="29">
        <f>VLOOKUP(G87,FAC_TOTALS_APTA!$A$4:$BR$227,$F96,FALSE)</f>
        <v>3.9278728094156299</v>
      </c>
      <c r="H96" s="29">
        <f>VLOOKUP(H87,FAC_TOTALS_APTA!$A$4:$BR$227,$F96,FALSE)</f>
        <v>5.9995344911880002</v>
      </c>
      <c r="I96" s="30">
        <f t="shared" si="26"/>
        <v>0.52742585676560694</v>
      </c>
      <c r="J96" s="31" t="str">
        <f t="shared" si="27"/>
        <v/>
      </c>
      <c r="K96" s="31" t="str">
        <f t="shared" si="28"/>
        <v>JTW_HOME_PCT_FAC</v>
      </c>
      <c r="L96" s="7">
        <f>MATCH($K96,FAC_TOTALS_APTA!$A$2:$BR$2,)</f>
        <v>40</v>
      </c>
      <c r="M96" s="29">
        <f>IF(M87=0,0,VLOOKUP(M87,FAC_TOTALS_APTA!$A$4:$BR$227,$L96,FALSE))</f>
        <v>0</v>
      </c>
      <c r="N96" s="29">
        <f>IF(N87=0,0,VLOOKUP(N87,FAC_TOTALS_APTA!$A$4:$BR$227,$L96,FALSE))</f>
        <v>0</v>
      </c>
      <c r="O96" s="29">
        <f>IF(O87=0,0,VLOOKUP(O87,FAC_TOTALS_APTA!$A$4:$BR$227,$L96,FALSE))</f>
        <v>0</v>
      </c>
      <c r="P96" s="29">
        <f>IF(P87=0,0,VLOOKUP(P87,FAC_TOTALS_APTA!$A$4:$BR$227,$L96,FALSE))</f>
        <v>-3330692.2809573999</v>
      </c>
      <c r="Q96" s="29">
        <f>IF(Q87=0,0,VLOOKUP(Q87,FAC_TOTALS_APTA!$A$4:$BR$227,$L96,FALSE))</f>
        <v>-1897123.3953297201</v>
      </c>
      <c r="R96" s="29">
        <f>IF(R87=0,0,VLOOKUP(R87,FAC_TOTALS_APTA!$A$4:$BR$227,$L96,FALSE))</f>
        <v>-610262.28882418503</v>
      </c>
      <c r="S96" s="29">
        <f>IF(S87=0,0,VLOOKUP(S87,FAC_TOTALS_APTA!$A$4:$BR$227,$L96,FALSE))</f>
        <v>-2673944.00254378</v>
      </c>
      <c r="T96" s="29">
        <f>IF(T87=0,0,VLOOKUP(T87,FAC_TOTALS_APTA!$A$4:$BR$227,$L96,FALSE))</f>
        <v>-2103307.6063834401</v>
      </c>
      <c r="U96" s="29">
        <f>IF(U87=0,0,VLOOKUP(U87,FAC_TOTALS_APTA!$A$4:$BR$227,$L96,FALSE))</f>
        <v>69273.739662296794</v>
      </c>
      <c r="V96" s="29">
        <f>IF(V87=0,0,VLOOKUP(V87,FAC_TOTALS_APTA!$A$4:$BR$227,$L96,FALSE))</f>
        <v>-735238.21639290999</v>
      </c>
      <c r="W96" s="29">
        <f>IF(W87=0,0,VLOOKUP(W87,FAC_TOTALS_APTA!$A$4:$BR$227,$L96,FALSE))</f>
        <v>559430.33031291806</v>
      </c>
      <c r="X96" s="29">
        <f>IF(X87=0,0,VLOOKUP(X87,FAC_TOTALS_APTA!$A$4:$BR$227,$L96,FALSE))</f>
        <v>-2356797.9780613999</v>
      </c>
      <c r="Y96" s="29">
        <f>IF(Y87=0,0,VLOOKUP(Y87,FAC_TOTALS_APTA!$A$4:$BR$227,$L96,FALSE))</f>
        <v>-706225.13479376002</v>
      </c>
      <c r="Z96" s="29">
        <f>IF(Z87=0,0,VLOOKUP(Z87,FAC_TOTALS_APTA!$A$4:$BR$227,$L96,FALSE))</f>
        <v>-4061053.94640058</v>
      </c>
      <c r="AA96" s="29">
        <f>IF(AA87=0,0,VLOOKUP(AA87,FAC_TOTALS_APTA!$A$4:$BR$227,$L96,FALSE))</f>
        <v>-1357214.1703983101</v>
      </c>
      <c r="AB96" s="29">
        <f>IF(AB87=0,0,VLOOKUP(AB87,FAC_TOTALS_APTA!$A$4:$BR$227,$L96,FALSE))</f>
        <v>-1896030.8336714499</v>
      </c>
      <c r="AC96" s="32">
        <f t="shared" si="29"/>
        <v>-21099185.783781718</v>
      </c>
      <c r="AD96" s="33">
        <f>AC96/G112</f>
        <v>-1.4174570687731468E-2</v>
      </c>
      <c r="AE96" s="7"/>
    </row>
    <row r="97" spans="1:31" s="14" customFormat="1" ht="16" hidden="1" x14ac:dyDescent="0.2">
      <c r="A97" s="7"/>
      <c r="B97" s="12" t="s">
        <v>119</v>
      </c>
      <c r="C97" s="28"/>
      <c r="D97" t="s">
        <v>99</v>
      </c>
      <c r="E97" s="43">
        <v>-5.7999999999999996E-3</v>
      </c>
      <c r="F97" s="7">
        <f>MATCH($D97,FAC_TOTALS_APTA!$A$2:$BR$2,)</f>
        <v>19</v>
      </c>
      <c r="G97" s="29">
        <f>VLOOKUP(G87,FAC_TOTALS_APTA!$A$4:$BR$227,$F97,FALSE)</f>
        <v>0</v>
      </c>
      <c r="H97" s="29">
        <f>VLOOKUP(H87,FAC_TOTALS_APTA!$A$4:$BR$227,$F97,FALSE)</f>
        <v>0</v>
      </c>
      <c r="I97" s="30" t="str">
        <f t="shared" si="26"/>
        <v>-</v>
      </c>
      <c r="J97" s="31" t="str">
        <f t="shared" si="27"/>
        <v/>
      </c>
      <c r="K97" s="31" t="str">
        <f t="shared" si="28"/>
        <v>YEARS_SINCE_TNC_NEW_YORK_BUS_FAC</v>
      </c>
      <c r="L97" s="7">
        <f>MATCH($K97,FAC_TOTALS_APTA!$A$2:$BR$2,)</f>
        <v>41</v>
      </c>
      <c r="M97" s="29">
        <f>IF(M87=0,0,VLOOKUP(M87,FAC_TOTALS_APTA!$A$4:$BR$227,$L97,FALSE))</f>
        <v>0</v>
      </c>
      <c r="N97" s="29">
        <f>IF(N87=0,0,VLOOKUP(N87,FAC_TOTALS_APTA!$A$4:$BR$227,$L97,FALSE))</f>
        <v>0</v>
      </c>
      <c r="O97" s="29">
        <f>IF(O87=0,0,VLOOKUP(O87,FAC_TOTALS_APTA!$A$4:$BR$227,$L97,FALSE))</f>
        <v>0</v>
      </c>
      <c r="P97" s="29">
        <f>IF(P87=0,0,VLOOKUP(P87,FAC_TOTALS_APTA!$A$4:$BR$227,$L97,FALSE))</f>
        <v>0</v>
      </c>
      <c r="Q97" s="29">
        <f>IF(Q87=0,0,VLOOKUP(Q87,FAC_TOTALS_APTA!$A$4:$BR$227,$L97,FALSE))</f>
        <v>0</v>
      </c>
      <c r="R97" s="29">
        <f>IF(R87=0,0,VLOOKUP(R87,FAC_TOTALS_APTA!$A$4:$BR$227,$L97,FALSE))</f>
        <v>0</v>
      </c>
      <c r="S97" s="29">
        <f>IF(S87=0,0,VLOOKUP(S87,FAC_TOTALS_APTA!$A$4:$BR$227,$L97,FALSE))</f>
        <v>0</v>
      </c>
      <c r="T97" s="29">
        <f>IF(T87=0,0,VLOOKUP(T87,FAC_TOTALS_APTA!$A$4:$BR$227,$L97,FALSE))</f>
        <v>0</v>
      </c>
      <c r="U97" s="29">
        <f>IF(U87=0,0,VLOOKUP(U87,FAC_TOTALS_APTA!$A$4:$BR$227,$L97,FALSE))</f>
        <v>0</v>
      </c>
      <c r="V97" s="29">
        <f>IF(V87=0,0,VLOOKUP(V87,FAC_TOTALS_APTA!$A$4:$BR$227,$L97,FALSE))</f>
        <v>0</v>
      </c>
      <c r="W97" s="29">
        <f>IF(W87=0,0,VLOOKUP(W87,FAC_TOTALS_APTA!$A$4:$BR$227,$L97,FALSE))</f>
        <v>0</v>
      </c>
      <c r="X97" s="29">
        <f>IF(X87=0,0,VLOOKUP(X87,FAC_TOTALS_APTA!$A$4:$BR$227,$L97,FALSE))</f>
        <v>0</v>
      </c>
      <c r="Y97" s="29">
        <f>IF(Y87=0,0,VLOOKUP(Y87,FAC_TOTALS_APTA!$A$4:$BR$227,$L97,FALSE))</f>
        <v>0</v>
      </c>
      <c r="Z97" s="29">
        <f>IF(Z87=0,0,VLOOKUP(Z87,FAC_TOTALS_APTA!$A$4:$BR$227,$L97,FALSE))</f>
        <v>0</v>
      </c>
      <c r="AA97" s="29">
        <f>IF(AA87=0,0,VLOOKUP(AA87,FAC_TOTALS_APTA!$A$4:$BR$227,$L97,FALSE))</f>
        <v>0</v>
      </c>
      <c r="AB97" s="29">
        <f>IF(AB87=0,0,VLOOKUP(AB87,FAC_TOTALS_APTA!$A$4:$BR$227,$L97,FALSE))</f>
        <v>0</v>
      </c>
      <c r="AC97" s="32">
        <f t="shared" si="29"/>
        <v>0</v>
      </c>
      <c r="AD97" s="33">
        <f>AC97/G112</f>
        <v>0</v>
      </c>
      <c r="AE97" s="7"/>
    </row>
    <row r="98" spans="1:31" s="14" customFormat="1" ht="16" hidden="1" x14ac:dyDescent="0.2">
      <c r="A98" s="7"/>
      <c r="B98" s="12" t="s">
        <v>119</v>
      </c>
      <c r="C98" s="28"/>
      <c r="D98" t="s">
        <v>100</v>
      </c>
      <c r="E98" s="43">
        <v>-3.3799999999999997E-2</v>
      </c>
      <c r="F98" s="7">
        <f>MATCH($D98,FAC_TOTALS_APTA!$A$2:$BR$2,)</f>
        <v>20</v>
      </c>
      <c r="G98" s="29">
        <f>VLOOKUP(G87,FAC_TOTALS_APTA!$A$4:$BR$227,$F98,FALSE)</f>
        <v>0</v>
      </c>
      <c r="H98" s="29">
        <f>VLOOKUP(H87,FAC_TOTALS_APTA!$A$4:$BR$227,$F98,FALSE)</f>
        <v>6.5637312358906303</v>
      </c>
      <c r="I98" s="30" t="str">
        <f t="shared" si="26"/>
        <v>-</v>
      </c>
      <c r="J98" s="31" t="str">
        <f t="shared" si="27"/>
        <v/>
      </c>
      <c r="K98" s="31" t="str">
        <f t="shared" si="28"/>
        <v>YEARS_SINCE_TNC_BUS_HI_FAV_FAC</v>
      </c>
      <c r="L98" s="7">
        <f>MATCH($K98,FAC_TOTALS_APTA!$A$2:$BR$2,)</f>
        <v>42</v>
      </c>
      <c r="M98" s="29">
        <f>IF(M87=0,0,VLOOKUP(M87,FAC_TOTALS_APTA!$A$4:$BR$227,$L98,FALSE))</f>
        <v>0</v>
      </c>
      <c r="N98" s="29">
        <f>IF(N87=0,0,VLOOKUP(N87,FAC_TOTALS_APTA!$A$4:$BR$227,$L98,FALSE))</f>
        <v>0</v>
      </c>
      <c r="O98" s="29">
        <f>IF(O87=0,0,VLOOKUP(O87,FAC_TOTALS_APTA!$A$4:$BR$227,$L98,FALSE))</f>
        <v>0</v>
      </c>
      <c r="P98" s="29">
        <f>IF(P87=0,0,VLOOKUP(P87,FAC_TOTALS_APTA!$A$4:$BR$227,$L98,FALSE))</f>
        <v>0</v>
      </c>
      <c r="Q98" s="29">
        <f>IF(Q87=0,0,VLOOKUP(Q87,FAC_TOTALS_APTA!$A$4:$BR$227,$L98,FALSE))</f>
        <v>0</v>
      </c>
      <c r="R98" s="29">
        <f>IF(R87=0,0,VLOOKUP(R87,FAC_TOTALS_APTA!$A$4:$BR$227,$L98,FALSE))</f>
        <v>0</v>
      </c>
      <c r="S98" s="29">
        <f>IF(S87=0,0,VLOOKUP(S87,FAC_TOTALS_APTA!$A$4:$BR$227,$L98,FALSE))</f>
        <v>0</v>
      </c>
      <c r="T98" s="29">
        <f>IF(T87=0,0,VLOOKUP(T87,FAC_TOTALS_APTA!$A$4:$BR$227,$L98,FALSE))</f>
        <v>0</v>
      </c>
      <c r="U98" s="29">
        <f>IF(U87=0,0,VLOOKUP(U87,FAC_TOTALS_APTA!$A$4:$BR$227,$L98,FALSE))</f>
        <v>-3622170.55729048</v>
      </c>
      <c r="V98" s="29">
        <f>IF(V87=0,0,VLOOKUP(V87,FAC_TOTALS_APTA!$A$4:$BR$227,$L98,FALSE))</f>
        <v>-10649743.9126851</v>
      </c>
      <c r="W98" s="29">
        <f>IF(W87=0,0,VLOOKUP(W87,FAC_TOTALS_APTA!$A$4:$BR$227,$L98,FALSE))</f>
        <v>-22289847.888990201</v>
      </c>
      <c r="X98" s="29">
        <f>IF(X87=0,0,VLOOKUP(X87,FAC_TOTALS_APTA!$A$4:$BR$227,$L98,FALSE))</f>
        <v>-22200346.718279202</v>
      </c>
      <c r="Y98" s="29">
        <f>IF(Y87=0,0,VLOOKUP(Y87,FAC_TOTALS_APTA!$A$4:$BR$227,$L98,FALSE))</f>
        <v>-23362340.063436698</v>
      </c>
      <c r="Z98" s="29">
        <f>IF(Z87=0,0,VLOOKUP(Z87,FAC_TOTALS_APTA!$A$4:$BR$227,$L98,FALSE))</f>
        <v>-22724169.606134702</v>
      </c>
      <c r="AA98" s="29">
        <f>IF(AA87=0,0,VLOOKUP(AA87,FAC_TOTALS_APTA!$A$4:$BR$227,$L98,FALSE))</f>
        <v>-21407491.273075201</v>
      </c>
      <c r="AB98" s="29">
        <f>IF(AB87=0,0,VLOOKUP(AB87,FAC_TOTALS_APTA!$A$4:$BR$227,$L98,FALSE))</f>
        <v>-20426568.781471498</v>
      </c>
      <c r="AC98" s="32">
        <f t="shared" si="29"/>
        <v>-146682678.80136308</v>
      </c>
      <c r="AD98" s="33">
        <f>AC98/G112</f>
        <v>-9.8542380764944926E-2</v>
      </c>
      <c r="AE98" s="7"/>
    </row>
    <row r="99" spans="1:31" s="14" customFormat="1" ht="16" hidden="1" x14ac:dyDescent="0.2">
      <c r="A99" s="7"/>
      <c r="B99" s="12" t="s">
        <v>119</v>
      </c>
      <c r="C99" s="28"/>
      <c r="D99" t="s">
        <v>101</v>
      </c>
      <c r="E99" s="43">
        <v>-1.6299999999999999E-2</v>
      </c>
      <c r="F99" s="7">
        <f>MATCH($D99,FAC_TOTALS_APTA!$A$2:$BR$2,)</f>
        <v>21</v>
      </c>
      <c r="G99" s="29">
        <f>VLOOKUP(G87,FAC_TOTALS_APTA!$A$4:$BR$227,$F99,FALSE)</f>
        <v>0</v>
      </c>
      <c r="H99" s="29">
        <f>VLOOKUP(H87,FAC_TOTALS_APTA!$A$4:$BR$227,$F99,FALSE)</f>
        <v>0</v>
      </c>
      <c r="I99" s="30" t="str">
        <f t="shared" si="26"/>
        <v>-</v>
      </c>
      <c r="J99" s="31" t="str">
        <f t="shared" si="27"/>
        <v/>
      </c>
      <c r="K99" s="31" t="str">
        <f t="shared" si="28"/>
        <v>YEARS_SINCE_TNC_BUS_MID_FAV_FAC</v>
      </c>
      <c r="L99" s="7">
        <f>MATCH($K99,FAC_TOTALS_APTA!$A$2:$BR$2,)</f>
        <v>43</v>
      </c>
      <c r="M99" s="29">
        <f>IF(M87=0,0,VLOOKUP(M87,FAC_TOTALS_APTA!$A$4:$BR$227,$L99,FALSE))</f>
        <v>0</v>
      </c>
      <c r="N99" s="29">
        <f>IF(N87=0,0,VLOOKUP(N87,FAC_TOTALS_APTA!$A$4:$BR$227,$L99,FALSE))</f>
        <v>0</v>
      </c>
      <c r="O99" s="29">
        <f>IF(O87=0,0,VLOOKUP(O87,FAC_TOTALS_APTA!$A$4:$BR$227,$L99,FALSE))</f>
        <v>0</v>
      </c>
      <c r="P99" s="29">
        <f>IF(P87=0,0,VLOOKUP(P87,FAC_TOTALS_APTA!$A$4:$BR$227,$L99,FALSE))</f>
        <v>0</v>
      </c>
      <c r="Q99" s="29">
        <f>IF(Q87=0,0,VLOOKUP(Q87,FAC_TOTALS_APTA!$A$4:$BR$227,$L99,FALSE))</f>
        <v>0</v>
      </c>
      <c r="R99" s="29">
        <f>IF(R87=0,0,VLOOKUP(R87,FAC_TOTALS_APTA!$A$4:$BR$227,$L99,FALSE))</f>
        <v>0</v>
      </c>
      <c r="S99" s="29">
        <f>IF(S87=0,0,VLOOKUP(S87,FAC_TOTALS_APTA!$A$4:$BR$227,$L99,FALSE))</f>
        <v>0</v>
      </c>
      <c r="T99" s="29">
        <f>IF(T87=0,0,VLOOKUP(T87,FAC_TOTALS_APTA!$A$4:$BR$227,$L99,FALSE))</f>
        <v>0</v>
      </c>
      <c r="U99" s="29">
        <f>IF(U87=0,0,VLOOKUP(U87,FAC_TOTALS_APTA!$A$4:$BR$227,$L99,FALSE))</f>
        <v>0</v>
      </c>
      <c r="V99" s="29">
        <f>IF(V87=0,0,VLOOKUP(V87,FAC_TOTALS_APTA!$A$4:$BR$227,$L99,FALSE))</f>
        <v>0</v>
      </c>
      <c r="W99" s="29">
        <f>IF(W87=0,0,VLOOKUP(W87,FAC_TOTALS_APTA!$A$4:$BR$227,$L99,FALSE))</f>
        <v>0</v>
      </c>
      <c r="X99" s="29">
        <f>IF(X87=0,0,VLOOKUP(X87,FAC_TOTALS_APTA!$A$4:$BR$227,$L99,FALSE))</f>
        <v>0</v>
      </c>
      <c r="Y99" s="29">
        <f>IF(Y87=0,0,VLOOKUP(Y87,FAC_TOTALS_APTA!$A$4:$BR$227,$L99,FALSE))</f>
        <v>0</v>
      </c>
      <c r="Z99" s="29">
        <f>IF(Z87=0,0,VLOOKUP(Z87,FAC_TOTALS_APTA!$A$4:$BR$227,$L99,FALSE))</f>
        <v>0</v>
      </c>
      <c r="AA99" s="29">
        <f>IF(AA87=0,0,VLOOKUP(AA87,FAC_TOTALS_APTA!$A$4:$BR$227,$L99,FALSE))</f>
        <v>0</v>
      </c>
      <c r="AB99" s="29">
        <f>IF(AB87=0,0,VLOOKUP(AB87,FAC_TOTALS_APTA!$A$4:$BR$227,$L99,FALSE))</f>
        <v>0</v>
      </c>
      <c r="AC99" s="32">
        <f t="shared" si="29"/>
        <v>0</v>
      </c>
      <c r="AD99" s="33">
        <f>AC99/G112</f>
        <v>0</v>
      </c>
      <c r="AE99" s="7"/>
    </row>
    <row r="100" spans="1:31" s="14" customFormat="1" ht="16" hidden="1" x14ac:dyDescent="0.2">
      <c r="A100" s="7"/>
      <c r="B100" s="12" t="s">
        <v>119</v>
      </c>
      <c r="C100" s="28"/>
      <c r="D100" t="s">
        <v>102</v>
      </c>
      <c r="E100" s="43">
        <v>-1.37E-2</v>
      </c>
      <c r="F100" s="7">
        <f>MATCH($D100,FAC_TOTALS_APTA!$A$2:$BR$2,)</f>
        <v>22</v>
      </c>
      <c r="G100" s="29">
        <f>VLOOKUP(G87,FAC_TOTALS_APTA!$A$4:$BR$227,$F100,FALSE)</f>
        <v>0</v>
      </c>
      <c r="H100" s="29">
        <f>VLOOKUP(H87,FAC_TOTALS_APTA!$A$4:$BR$227,$F100,FALSE)</f>
        <v>0</v>
      </c>
      <c r="I100" s="30" t="str">
        <f t="shared" si="26"/>
        <v>-</v>
      </c>
      <c r="J100" s="31" t="str">
        <f t="shared" si="27"/>
        <v/>
      </c>
      <c r="K100" s="31" t="str">
        <f t="shared" si="28"/>
        <v>YEARS_SINCE_TNC_BUS_LOW_FAV_FAC</v>
      </c>
      <c r="L100" s="7">
        <f>MATCH($K100,FAC_TOTALS_APTA!$A$2:$BR$2,)</f>
        <v>44</v>
      </c>
      <c r="M100" s="29">
        <f>IF(M87=0,0,VLOOKUP(M87,FAC_TOTALS_APTA!$A$4:$BR$227,$L100,FALSE))</f>
        <v>0</v>
      </c>
      <c r="N100" s="29">
        <f>IF(N87=0,0,VLOOKUP(N87,FAC_TOTALS_APTA!$A$4:$BR$227,$L100,FALSE))</f>
        <v>0</v>
      </c>
      <c r="O100" s="29">
        <f>IF(O87=0,0,VLOOKUP(O87,FAC_TOTALS_APTA!$A$4:$BR$227,$L100,FALSE))</f>
        <v>0</v>
      </c>
      <c r="P100" s="29">
        <f>IF(P87=0,0,VLOOKUP(P87,FAC_TOTALS_APTA!$A$4:$BR$227,$L100,FALSE))</f>
        <v>0</v>
      </c>
      <c r="Q100" s="29">
        <f>IF(Q87=0,0,VLOOKUP(Q87,FAC_TOTALS_APTA!$A$4:$BR$227,$L100,FALSE))</f>
        <v>0</v>
      </c>
      <c r="R100" s="29">
        <f>IF(R87=0,0,VLOOKUP(R87,FAC_TOTALS_APTA!$A$4:$BR$227,$L100,FALSE))</f>
        <v>0</v>
      </c>
      <c r="S100" s="29">
        <f>IF(S87=0,0,VLOOKUP(S87,FAC_TOTALS_APTA!$A$4:$BR$227,$L100,FALSE))</f>
        <v>0</v>
      </c>
      <c r="T100" s="29">
        <f>IF(T87=0,0,VLOOKUP(T87,FAC_TOTALS_APTA!$A$4:$BR$227,$L100,FALSE))</f>
        <v>0</v>
      </c>
      <c r="U100" s="29">
        <f>IF(U87=0,0,VLOOKUP(U87,FAC_TOTALS_APTA!$A$4:$BR$227,$L100,FALSE))</f>
        <v>0</v>
      </c>
      <c r="V100" s="29">
        <f>IF(V87=0,0,VLOOKUP(V87,FAC_TOTALS_APTA!$A$4:$BR$227,$L100,FALSE))</f>
        <v>0</v>
      </c>
      <c r="W100" s="29">
        <f>IF(W87=0,0,VLOOKUP(W87,FAC_TOTALS_APTA!$A$4:$BR$227,$L100,FALSE))</f>
        <v>0</v>
      </c>
      <c r="X100" s="29">
        <f>IF(X87=0,0,VLOOKUP(X87,FAC_TOTALS_APTA!$A$4:$BR$227,$L100,FALSE))</f>
        <v>0</v>
      </c>
      <c r="Y100" s="29">
        <f>IF(Y87=0,0,VLOOKUP(Y87,FAC_TOTALS_APTA!$A$4:$BR$227,$L100,FALSE))</f>
        <v>0</v>
      </c>
      <c r="Z100" s="29">
        <f>IF(Z87=0,0,VLOOKUP(Z87,FAC_TOTALS_APTA!$A$4:$BR$227,$L100,FALSE))</f>
        <v>0</v>
      </c>
      <c r="AA100" s="29">
        <f>IF(AA87=0,0,VLOOKUP(AA87,FAC_TOTALS_APTA!$A$4:$BR$227,$L100,FALSE))</f>
        <v>0</v>
      </c>
      <c r="AB100" s="29">
        <f>IF(AB87=0,0,VLOOKUP(AB87,FAC_TOTALS_APTA!$A$4:$BR$227,$L100,FALSE))</f>
        <v>0</v>
      </c>
      <c r="AC100" s="32">
        <f t="shared" si="29"/>
        <v>0</v>
      </c>
      <c r="AD100" s="33">
        <f>AC100/G112</f>
        <v>0</v>
      </c>
      <c r="AE100" s="7"/>
    </row>
    <row r="101" spans="1:31" s="14" customFormat="1" ht="16" hidden="1" x14ac:dyDescent="0.2">
      <c r="A101" s="7"/>
      <c r="B101" s="12" t="s">
        <v>119</v>
      </c>
      <c r="C101" s="28"/>
      <c r="D101" t="s">
        <v>103</v>
      </c>
      <c r="E101" s="43">
        <v>-3.5099999999999999E-2</v>
      </c>
      <c r="F101" s="7">
        <f>MATCH($D101,FAC_TOTALS_APTA!$A$2:$BR$2,)</f>
        <v>23</v>
      </c>
      <c r="G101" s="29">
        <f>VLOOKUP(G87,FAC_TOTALS_APTA!$A$4:$BR$227,$F101,FALSE)</f>
        <v>0</v>
      </c>
      <c r="H101" s="29">
        <f>VLOOKUP(H87,FAC_TOTALS_APTA!$A$4:$BR$227,$F101,FALSE)</f>
        <v>0</v>
      </c>
      <c r="I101" s="30" t="str">
        <f t="shared" si="26"/>
        <v>-</v>
      </c>
      <c r="J101" s="31" t="str">
        <f t="shared" si="27"/>
        <v/>
      </c>
      <c r="K101" s="31" t="str">
        <f t="shared" si="28"/>
        <v>YEARS_SINCE_TNC_BUS_HI_UNFAV_FAC</v>
      </c>
      <c r="L101" s="7">
        <f>MATCH($K101,FAC_TOTALS_APTA!$A$2:$BR$2,)</f>
        <v>45</v>
      </c>
      <c r="M101" s="29">
        <f>IF(M87=0,0,VLOOKUP(M87,FAC_TOTALS_APTA!$A$4:$BR$227,$L101,FALSE))</f>
        <v>0</v>
      </c>
      <c r="N101" s="29">
        <f>IF(N87=0,0,VLOOKUP(N87,FAC_TOTALS_APTA!$A$4:$BR$227,$L101,FALSE))</f>
        <v>0</v>
      </c>
      <c r="O101" s="29">
        <f>IF(O87=0,0,VLOOKUP(O87,FAC_TOTALS_APTA!$A$4:$BR$227,$L101,FALSE))</f>
        <v>0</v>
      </c>
      <c r="P101" s="29">
        <f>IF(P87=0,0,VLOOKUP(P87,FAC_TOTALS_APTA!$A$4:$BR$227,$L101,FALSE))</f>
        <v>0</v>
      </c>
      <c r="Q101" s="29">
        <f>IF(Q87=0,0,VLOOKUP(Q87,FAC_TOTALS_APTA!$A$4:$BR$227,$L101,FALSE))</f>
        <v>0</v>
      </c>
      <c r="R101" s="29">
        <f>IF(R87=0,0,VLOOKUP(R87,FAC_TOTALS_APTA!$A$4:$BR$227,$L101,FALSE))</f>
        <v>0</v>
      </c>
      <c r="S101" s="29">
        <f>IF(S87=0,0,VLOOKUP(S87,FAC_TOTALS_APTA!$A$4:$BR$227,$L101,FALSE))</f>
        <v>0</v>
      </c>
      <c r="T101" s="29">
        <f>IF(T87=0,0,VLOOKUP(T87,FAC_TOTALS_APTA!$A$4:$BR$227,$L101,FALSE))</f>
        <v>0</v>
      </c>
      <c r="U101" s="29">
        <f>IF(U87=0,0,VLOOKUP(U87,FAC_TOTALS_APTA!$A$4:$BR$227,$L101,FALSE))</f>
        <v>0</v>
      </c>
      <c r="V101" s="29">
        <f>IF(V87=0,0,VLOOKUP(V87,FAC_TOTALS_APTA!$A$4:$BR$227,$L101,FALSE))</f>
        <v>0</v>
      </c>
      <c r="W101" s="29">
        <f>IF(W87=0,0,VLOOKUP(W87,FAC_TOTALS_APTA!$A$4:$BR$227,$L101,FALSE))</f>
        <v>0</v>
      </c>
      <c r="X101" s="29">
        <f>IF(X87=0,0,VLOOKUP(X87,FAC_TOTALS_APTA!$A$4:$BR$227,$L101,FALSE))</f>
        <v>0</v>
      </c>
      <c r="Y101" s="29">
        <f>IF(Y87=0,0,VLOOKUP(Y87,FAC_TOTALS_APTA!$A$4:$BR$227,$L101,FALSE))</f>
        <v>0</v>
      </c>
      <c r="Z101" s="29">
        <f>IF(Z87=0,0,VLOOKUP(Z87,FAC_TOTALS_APTA!$A$4:$BR$227,$L101,FALSE))</f>
        <v>0</v>
      </c>
      <c r="AA101" s="29">
        <f>IF(AA87=0,0,VLOOKUP(AA87,FAC_TOTALS_APTA!$A$4:$BR$227,$L101,FALSE))</f>
        <v>0</v>
      </c>
      <c r="AB101" s="29">
        <f>IF(AB87=0,0,VLOOKUP(AB87,FAC_TOTALS_APTA!$A$4:$BR$227,$L101,FALSE))</f>
        <v>0</v>
      </c>
      <c r="AC101" s="32">
        <f t="shared" si="29"/>
        <v>0</v>
      </c>
      <c r="AD101" s="33">
        <f>AC101/G112</f>
        <v>0</v>
      </c>
      <c r="AE101" s="7"/>
    </row>
    <row r="102" spans="1:31" s="14" customFormat="1" ht="16" hidden="1" x14ac:dyDescent="0.2">
      <c r="A102" s="7"/>
      <c r="B102" s="12" t="s">
        <v>119</v>
      </c>
      <c r="C102" s="28"/>
      <c r="D102" t="s">
        <v>104</v>
      </c>
      <c r="E102" s="43">
        <v>-3.1300000000000001E-2</v>
      </c>
      <c r="F102" s="7">
        <f>MATCH($D102,FAC_TOTALS_APTA!$A$2:$BR$2,)</f>
        <v>24</v>
      </c>
      <c r="G102" s="29">
        <f>VLOOKUP(G87,FAC_TOTALS_APTA!$A$4:$BR$227,$F102,FALSE)</f>
        <v>0</v>
      </c>
      <c r="H102" s="29">
        <f>VLOOKUP(H87,FAC_TOTALS_APTA!$A$4:$BR$227,$F102,FALSE)</f>
        <v>0</v>
      </c>
      <c r="I102" s="30" t="str">
        <f t="shared" si="26"/>
        <v>-</v>
      </c>
      <c r="J102" s="31" t="str">
        <f t="shared" si="27"/>
        <v/>
      </c>
      <c r="K102" s="31" t="str">
        <f t="shared" si="28"/>
        <v>YEARS_SINCE_TNC_BUS_MID_UNFAV_FAC</v>
      </c>
      <c r="L102" s="7">
        <f>MATCH($K102,FAC_TOTALS_APTA!$A$2:$BR$2,)</f>
        <v>46</v>
      </c>
      <c r="M102" s="29">
        <f>IF(M87=0,0,VLOOKUP(M87,FAC_TOTALS_APTA!$A$4:$BR$227,$L102,FALSE))</f>
        <v>0</v>
      </c>
      <c r="N102" s="29">
        <f>IF(N87=0,0,VLOOKUP(N87,FAC_TOTALS_APTA!$A$4:$BR$227,$L102,FALSE))</f>
        <v>0</v>
      </c>
      <c r="O102" s="29">
        <f>IF(O87=0,0,VLOOKUP(O87,FAC_TOTALS_APTA!$A$4:$BR$227,$L102,FALSE))</f>
        <v>0</v>
      </c>
      <c r="P102" s="29">
        <f>IF(P87=0,0,VLOOKUP(P87,FAC_TOTALS_APTA!$A$4:$BR$227,$L102,FALSE))</f>
        <v>0</v>
      </c>
      <c r="Q102" s="29">
        <f>IF(Q87=0,0,VLOOKUP(Q87,FAC_TOTALS_APTA!$A$4:$BR$227,$L102,FALSE))</f>
        <v>0</v>
      </c>
      <c r="R102" s="29">
        <f>IF(R87=0,0,VLOOKUP(R87,FAC_TOTALS_APTA!$A$4:$BR$227,$L102,FALSE))</f>
        <v>0</v>
      </c>
      <c r="S102" s="29">
        <f>IF(S87=0,0,VLOOKUP(S87,FAC_TOTALS_APTA!$A$4:$BR$227,$L102,FALSE))</f>
        <v>0</v>
      </c>
      <c r="T102" s="29">
        <f>IF(T87=0,0,VLOOKUP(T87,FAC_TOTALS_APTA!$A$4:$BR$227,$L102,FALSE))</f>
        <v>0</v>
      </c>
      <c r="U102" s="29">
        <f>IF(U87=0,0,VLOOKUP(U87,FAC_TOTALS_APTA!$A$4:$BR$227,$L102,FALSE))</f>
        <v>0</v>
      </c>
      <c r="V102" s="29">
        <f>IF(V87=0,0,VLOOKUP(V87,FAC_TOTALS_APTA!$A$4:$BR$227,$L102,FALSE))</f>
        <v>0</v>
      </c>
      <c r="W102" s="29">
        <f>IF(W87=0,0,VLOOKUP(W87,FAC_TOTALS_APTA!$A$4:$BR$227,$L102,FALSE))</f>
        <v>0</v>
      </c>
      <c r="X102" s="29">
        <f>IF(X87=0,0,VLOOKUP(X87,FAC_TOTALS_APTA!$A$4:$BR$227,$L102,FALSE))</f>
        <v>0</v>
      </c>
      <c r="Y102" s="29">
        <f>IF(Y87=0,0,VLOOKUP(Y87,FAC_TOTALS_APTA!$A$4:$BR$227,$L102,FALSE))</f>
        <v>0</v>
      </c>
      <c r="Z102" s="29">
        <f>IF(Z87=0,0,VLOOKUP(Z87,FAC_TOTALS_APTA!$A$4:$BR$227,$L102,FALSE))</f>
        <v>0</v>
      </c>
      <c r="AA102" s="29">
        <f>IF(AA87=0,0,VLOOKUP(AA87,FAC_TOTALS_APTA!$A$4:$BR$227,$L102,FALSE))</f>
        <v>0</v>
      </c>
      <c r="AB102" s="29">
        <f>IF(AB87=0,0,VLOOKUP(AB87,FAC_TOTALS_APTA!$A$4:$BR$227,$L102,FALSE))</f>
        <v>0</v>
      </c>
      <c r="AC102" s="32">
        <f t="shared" si="29"/>
        <v>0</v>
      </c>
      <c r="AD102" s="33">
        <f>AC102/G112</f>
        <v>0</v>
      </c>
      <c r="AE102" s="7"/>
    </row>
    <row r="103" spans="1:31" s="14" customFormat="1" ht="16" hidden="1" x14ac:dyDescent="0.2">
      <c r="A103" s="7"/>
      <c r="B103" s="12" t="s">
        <v>119</v>
      </c>
      <c r="C103" s="28"/>
      <c r="D103" t="s">
        <v>105</v>
      </c>
      <c r="E103" s="43">
        <v>-1.4E-3</v>
      </c>
      <c r="F103" s="7">
        <f>MATCH($D103,FAC_TOTALS_APTA!$A$2:$BR$2,)</f>
        <v>25</v>
      </c>
      <c r="G103" s="29">
        <f>VLOOKUP(G87,FAC_TOTALS_APTA!$A$4:$BR$227,$F103,FALSE)</f>
        <v>0</v>
      </c>
      <c r="H103" s="29">
        <f>VLOOKUP(H87,FAC_TOTALS_APTA!$A$4:$BR$227,$F103,FALSE)</f>
        <v>0</v>
      </c>
      <c r="I103" s="30" t="str">
        <f t="shared" si="26"/>
        <v>-</v>
      </c>
      <c r="J103" s="31" t="str">
        <f t="shared" si="27"/>
        <v/>
      </c>
      <c r="K103" s="31" t="str">
        <f t="shared" si="28"/>
        <v>YEARS_SINCE_TNC_BUS_LOW_UNFAV_FAC</v>
      </c>
      <c r="L103" s="7">
        <f>MATCH($K103,FAC_TOTALS_APTA!$A$2:$BR$2,)</f>
        <v>47</v>
      </c>
      <c r="M103" s="29">
        <f>IF(M87=0,0,VLOOKUP(M87,FAC_TOTALS_APTA!$A$4:$BR$227,$L103,FALSE))</f>
        <v>0</v>
      </c>
      <c r="N103" s="29">
        <f>IF(N87=0,0,VLOOKUP(N87,FAC_TOTALS_APTA!$A$4:$BR$227,$L103,FALSE))</f>
        <v>0</v>
      </c>
      <c r="O103" s="29">
        <f>IF(O87=0,0,VLOOKUP(O87,FAC_TOTALS_APTA!$A$4:$BR$227,$L103,FALSE))</f>
        <v>0</v>
      </c>
      <c r="P103" s="29">
        <f>IF(P87=0,0,VLOOKUP(P87,FAC_TOTALS_APTA!$A$4:$BR$227,$L103,FALSE))</f>
        <v>0</v>
      </c>
      <c r="Q103" s="29">
        <f>IF(Q87=0,0,VLOOKUP(Q87,FAC_TOTALS_APTA!$A$4:$BR$227,$L103,FALSE))</f>
        <v>0</v>
      </c>
      <c r="R103" s="29">
        <f>IF(R87=0,0,VLOOKUP(R87,FAC_TOTALS_APTA!$A$4:$BR$227,$L103,FALSE))</f>
        <v>0</v>
      </c>
      <c r="S103" s="29">
        <f>IF(S87=0,0,VLOOKUP(S87,FAC_TOTALS_APTA!$A$4:$BR$227,$L103,FALSE))</f>
        <v>0</v>
      </c>
      <c r="T103" s="29">
        <f>IF(T87=0,0,VLOOKUP(T87,FAC_TOTALS_APTA!$A$4:$BR$227,$L103,FALSE))</f>
        <v>0</v>
      </c>
      <c r="U103" s="29">
        <f>IF(U87=0,0,VLOOKUP(U87,FAC_TOTALS_APTA!$A$4:$BR$227,$L103,FALSE))</f>
        <v>0</v>
      </c>
      <c r="V103" s="29">
        <f>IF(V87=0,0,VLOOKUP(V87,FAC_TOTALS_APTA!$A$4:$BR$227,$L103,FALSE))</f>
        <v>0</v>
      </c>
      <c r="W103" s="29">
        <f>IF(W87=0,0,VLOOKUP(W87,FAC_TOTALS_APTA!$A$4:$BR$227,$L103,FALSE))</f>
        <v>0</v>
      </c>
      <c r="X103" s="29">
        <f>IF(X87=0,0,VLOOKUP(X87,FAC_TOTALS_APTA!$A$4:$BR$227,$L103,FALSE))</f>
        <v>0</v>
      </c>
      <c r="Y103" s="29">
        <f>IF(Y87=0,0,VLOOKUP(Y87,FAC_TOTALS_APTA!$A$4:$BR$227,$L103,FALSE))</f>
        <v>0</v>
      </c>
      <c r="Z103" s="29">
        <f>IF(Z87=0,0,VLOOKUP(Z87,FAC_TOTALS_APTA!$A$4:$BR$227,$L103,FALSE))</f>
        <v>0</v>
      </c>
      <c r="AA103" s="29">
        <f>IF(AA87=0,0,VLOOKUP(AA87,FAC_TOTALS_APTA!$A$4:$BR$227,$L103,FALSE))</f>
        <v>0</v>
      </c>
      <c r="AB103" s="29">
        <f>IF(AB87=0,0,VLOOKUP(AB87,FAC_TOTALS_APTA!$A$4:$BR$227,$L103,FALSE))</f>
        <v>0</v>
      </c>
      <c r="AC103" s="32">
        <f t="shared" si="29"/>
        <v>0</v>
      </c>
      <c r="AD103" s="33">
        <f>AC103/G112</f>
        <v>0</v>
      </c>
      <c r="AE103" s="7"/>
    </row>
    <row r="104" spans="1:31" s="14" customFormat="1" ht="16" x14ac:dyDescent="0.2">
      <c r="A104" s="7"/>
      <c r="B104" s="12" t="s">
        <v>119</v>
      </c>
      <c r="C104" s="28"/>
      <c r="D104" t="s">
        <v>106</v>
      </c>
      <c r="E104" s="43">
        <v>-1.8E-3</v>
      </c>
      <c r="F104" s="7">
        <f>MATCH($D104,FAC_TOTALS_APTA!$A$2:$BR$2,)</f>
        <v>26</v>
      </c>
      <c r="G104" s="29">
        <f>VLOOKUP(G87,FAC_TOTALS_APTA!$A$4:$BR$227,$F104,FALSE)</f>
        <v>0</v>
      </c>
      <c r="H104" s="29">
        <f>VLOOKUP(H87,FAC_TOTALS_APTA!$A$4:$BR$227,$F104,FALSE)</f>
        <v>0</v>
      </c>
      <c r="I104" s="30" t="str">
        <f t="shared" si="26"/>
        <v>-</v>
      </c>
      <c r="J104" s="31" t="str">
        <f t="shared" si="27"/>
        <v/>
      </c>
      <c r="K104" s="31" t="str">
        <f t="shared" si="28"/>
        <v>YEARS_SINCE_TNC_NEW_YORK_RAIL_FAC</v>
      </c>
      <c r="L104" s="7">
        <f>MATCH($K104,FAC_TOTALS_APTA!$A$2:$BR$2,)</f>
        <v>48</v>
      </c>
      <c r="M104" s="29">
        <f>IF(M87=0,0,VLOOKUP(M87,FAC_TOTALS_APTA!$A$4:$BR$227,$L104,FALSE))</f>
        <v>0</v>
      </c>
      <c r="N104" s="29">
        <f>IF(N87=0,0,VLOOKUP(N87,FAC_TOTALS_APTA!$A$4:$BR$227,$L104,FALSE))</f>
        <v>0</v>
      </c>
      <c r="O104" s="29">
        <f>IF(O87=0,0,VLOOKUP(O87,FAC_TOTALS_APTA!$A$4:$BR$227,$L104,FALSE))</f>
        <v>0</v>
      </c>
      <c r="P104" s="29">
        <f>IF(P87=0,0,VLOOKUP(P87,FAC_TOTALS_APTA!$A$4:$BR$227,$L104,FALSE))</f>
        <v>0</v>
      </c>
      <c r="Q104" s="29">
        <f>IF(Q87=0,0,VLOOKUP(Q87,FAC_TOTALS_APTA!$A$4:$BR$227,$L104,FALSE))</f>
        <v>0</v>
      </c>
      <c r="R104" s="29">
        <f>IF(R87=0,0,VLOOKUP(R87,FAC_TOTALS_APTA!$A$4:$BR$227,$L104,FALSE))</f>
        <v>0</v>
      </c>
      <c r="S104" s="29">
        <f>IF(S87=0,0,VLOOKUP(S87,FAC_TOTALS_APTA!$A$4:$BR$227,$L104,FALSE))</f>
        <v>0</v>
      </c>
      <c r="T104" s="29">
        <f>IF(T87=0,0,VLOOKUP(T87,FAC_TOTALS_APTA!$A$4:$BR$227,$L104,FALSE))</f>
        <v>0</v>
      </c>
      <c r="U104" s="29">
        <f>IF(U87=0,0,VLOOKUP(U87,FAC_TOTALS_APTA!$A$4:$BR$227,$L104,FALSE))</f>
        <v>0</v>
      </c>
      <c r="V104" s="29">
        <f>IF(V87=0,0,VLOOKUP(V87,FAC_TOTALS_APTA!$A$4:$BR$227,$L104,FALSE))</f>
        <v>0</v>
      </c>
      <c r="W104" s="29">
        <f>IF(W87=0,0,VLOOKUP(W87,FAC_TOTALS_APTA!$A$4:$BR$227,$L104,FALSE))</f>
        <v>0</v>
      </c>
      <c r="X104" s="29">
        <f>IF(X87=0,0,VLOOKUP(X87,FAC_TOTALS_APTA!$A$4:$BR$227,$L104,FALSE))</f>
        <v>0</v>
      </c>
      <c r="Y104" s="29">
        <f>IF(Y87=0,0,VLOOKUP(Y87,FAC_TOTALS_APTA!$A$4:$BR$227,$L104,FALSE))</f>
        <v>0</v>
      </c>
      <c r="Z104" s="29">
        <f>IF(Z87=0,0,VLOOKUP(Z87,FAC_TOTALS_APTA!$A$4:$BR$227,$L104,FALSE))</f>
        <v>0</v>
      </c>
      <c r="AA104" s="29">
        <f>IF(AA87=0,0,VLOOKUP(AA87,FAC_TOTALS_APTA!$A$4:$BR$227,$L104,FALSE))</f>
        <v>0</v>
      </c>
      <c r="AB104" s="29">
        <f>IF(AB87=0,0,VLOOKUP(AB87,FAC_TOTALS_APTA!$A$4:$BR$227,$L104,FALSE))</f>
        <v>0</v>
      </c>
      <c r="AC104" s="32">
        <f t="shared" si="29"/>
        <v>0</v>
      </c>
      <c r="AD104" s="33">
        <f>AC104/G112</f>
        <v>0</v>
      </c>
      <c r="AE104" s="7"/>
    </row>
    <row r="105" spans="1:31" s="14" customFormat="1" ht="16" hidden="1" x14ac:dyDescent="0.2">
      <c r="A105" s="7"/>
      <c r="B105" s="12" t="s">
        <v>119</v>
      </c>
      <c r="C105" s="28"/>
      <c r="D105" t="s">
        <v>107</v>
      </c>
      <c r="E105" s="43">
        <v>-2.9899999999999999E-2</v>
      </c>
      <c r="F105" s="7">
        <f>MATCH($D105,FAC_TOTALS_APTA!$A$2:$BR$2,)</f>
        <v>27</v>
      </c>
      <c r="G105" s="29">
        <f>VLOOKUP(G87,FAC_TOTALS_APTA!$A$4:$BR$227,$F105,FALSE)</f>
        <v>0</v>
      </c>
      <c r="H105" s="29">
        <f>VLOOKUP(H87,FAC_TOTALS_APTA!$A$4:$BR$227,$F105,FALSE)</f>
        <v>0</v>
      </c>
      <c r="I105" s="30" t="str">
        <f t="shared" si="26"/>
        <v>-</v>
      </c>
      <c r="J105" s="31" t="str">
        <f t="shared" si="27"/>
        <v/>
      </c>
      <c r="K105" s="31" t="str">
        <f t="shared" si="28"/>
        <v>YEARS_SINCE_TNC_RAIL_HI_FAC</v>
      </c>
      <c r="L105" s="7">
        <f>MATCH($K105,FAC_TOTALS_APTA!$A$2:$BR$2,)</f>
        <v>49</v>
      </c>
      <c r="M105" s="29">
        <f>IF(M87=0,0,VLOOKUP(M87,FAC_TOTALS_APTA!$A$4:$BR$227,$L105,FALSE))</f>
        <v>0</v>
      </c>
      <c r="N105" s="29">
        <f>IF(N87=0,0,VLOOKUP(N87,FAC_TOTALS_APTA!$A$4:$BR$227,$L105,FALSE))</f>
        <v>0</v>
      </c>
      <c r="O105" s="29">
        <f>IF(O87=0,0,VLOOKUP(O87,FAC_TOTALS_APTA!$A$4:$BR$227,$L105,FALSE))</f>
        <v>0</v>
      </c>
      <c r="P105" s="29">
        <f>IF(P87=0,0,VLOOKUP(P87,FAC_TOTALS_APTA!$A$4:$BR$227,$L105,FALSE))</f>
        <v>0</v>
      </c>
      <c r="Q105" s="29">
        <f>IF(Q87=0,0,VLOOKUP(Q87,FAC_TOTALS_APTA!$A$4:$BR$227,$L105,FALSE))</f>
        <v>0</v>
      </c>
      <c r="R105" s="29">
        <f>IF(R87=0,0,VLOOKUP(R87,FAC_TOTALS_APTA!$A$4:$BR$227,$L105,FALSE))</f>
        <v>0</v>
      </c>
      <c r="S105" s="29">
        <f>IF(S87=0,0,VLOOKUP(S87,FAC_TOTALS_APTA!$A$4:$BR$227,$L105,FALSE))</f>
        <v>0</v>
      </c>
      <c r="T105" s="29">
        <f>IF(T87=0,0,VLOOKUP(T87,FAC_TOTALS_APTA!$A$4:$BR$227,$L105,FALSE))</f>
        <v>0</v>
      </c>
      <c r="U105" s="29">
        <f>IF(U87=0,0,VLOOKUP(U87,FAC_TOTALS_APTA!$A$4:$BR$227,$L105,FALSE))</f>
        <v>0</v>
      </c>
      <c r="V105" s="29">
        <f>IF(V87=0,0,VLOOKUP(V87,FAC_TOTALS_APTA!$A$4:$BR$227,$L105,FALSE))</f>
        <v>0</v>
      </c>
      <c r="W105" s="29">
        <f>IF(W87=0,0,VLOOKUP(W87,FAC_TOTALS_APTA!$A$4:$BR$227,$L105,FALSE))</f>
        <v>0</v>
      </c>
      <c r="X105" s="29">
        <f>IF(X87=0,0,VLOOKUP(X87,FAC_TOTALS_APTA!$A$4:$BR$227,$L105,FALSE))</f>
        <v>0</v>
      </c>
      <c r="Y105" s="29">
        <f>IF(Y87=0,0,VLOOKUP(Y87,FAC_TOTALS_APTA!$A$4:$BR$227,$L105,FALSE))</f>
        <v>0</v>
      </c>
      <c r="Z105" s="29">
        <f>IF(Z87=0,0,VLOOKUP(Z87,FAC_TOTALS_APTA!$A$4:$BR$227,$L105,FALSE))</f>
        <v>0</v>
      </c>
      <c r="AA105" s="29">
        <f>IF(AA87=0,0,VLOOKUP(AA87,FAC_TOTALS_APTA!$A$4:$BR$227,$L105,FALSE))</f>
        <v>0</v>
      </c>
      <c r="AB105" s="29">
        <f>IF(AB87=0,0,VLOOKUP(AB87,FAC_TOTALS_APTA!$A$4:$BR$227,$L105,FALSE))</f>
        <v>0</v>
      </c>
      <c r="AC105" s="32">
        <f t="shared" si="29"/>
        <v>0</v>
      </c>
      <c r="AD105" s="33">
        <f>AC105/G112</f>
        <v>0</v>
      </c>
      <c r="AE105" s="7"/>
    </row>
    <row r="106" spans="1:31" s="14" customFormat="1" ht="16" hidden="1" x14ac:dyDescent="0.2">
      <c r="A106" s="7"/>
      <c r="B106" s="12" t="s">
        <v>119</v>
      </c>
      <c r="C106" s="28"/>
      <c r="D106" t="s">
        <v>108</v>
      </c>
      <c r="E106" s="43">
        <v>8.0999999999999996E-3</v>
      </c>
      <c r="F106" s="7">
        <f>MATCH($D106,FAC_TOTALS_APTA!$A$2:$BR$2,)</f>
        <v>28</v>
      </c>
      <c r="G106" s="29">
        <f>VLOOKUP(G87,FAC_TOTALS_APTA!$A$4:$BR$227,$F106,FALSE)</f>
        <v>0</v>
      </c>
      <c r="H106" s="29">
        <f>VLOOKUP(H87,FAC_TOTALS_APTA!$A$4:$BR$227,$F106,FALSE)</f>
        <v>0</v>
      </c>
      <c r="I106" s="30" t="str">
        <f t="shared" si="26"/>
        <v>-</v>
      </c>
      <c r="J106" s="31" t="str">
        <f t="shared" si="27"/>
        <v/>
      </c>
      <c r="K106" s="31" t="str">
        <f t="shared" si="28"/>
        <v>YEARS_SINCE_TNC_RAIL_MID_FAC</v>
      </c>
      <c r="L106" s="7">
        <f>MATCH($K106,FAC_TOTALS_APTA!$A$2:$BR$2,)</f>
        <v>50</v>
      </c>
      <c r="M106" s="29">
        <f>IF(M87=0,0,VLOOKUP(M87,FAC_TOTALS_APTA!$A$4:$BR$227,$L106,FALSE))</f>
        <v>0</v>
      </c>
      <c r="N106" s="29">
        <f>IF(N87=0,0,VLOOKUP(N87,FAC_TOTALS_APTA!$A$4:$BR$227,$L106,FALSE))</f>
        <v>0</v>
      </c>
      <c r="O106" s="29">
        <f>IF(O87=0,0,VLOOKUP(O87,FAC_TOTALS_APTA!$A$4:$BR$227,$L106,FALSE))</f>
        <v>0</v>
      </c>
      <c r="P106" s="29">
        <f>IF(P87=0,0,VLOOKUP(P87,FAC_TOTALS_APTA!$A$4:$BR$227,$L106,FALSE))</f>
        <v>0</v>
      </c>
      <c r="Q106" s="29">
        <f>IF(Q87=0,0,VLOOKUP(Q87,FAC_TOTALS_APTA!$A$4:$BR$227,$L106,FALSE))</f>
        <v>0</v>
      </c>
      <c r="R106" s="29">
        <f>IF(R87=0,0,VLOOKUP(R87,FAC_TOTALS_APTA!$A$4:$BR$227,$L106,FALSE))</f>
        <v>0</v>
      </c>
      <c r="S106" s="29">
        <f>IF(S87=0,0,VLOOKUP(S87,FAC_TOTALS_APTA!$A$4:$BR$227,$L106,FALSE))</f>
        <v>0</v>
      </c>
      <c r="T106" s="29">
        <f>IF(T87=0,0,VLOOKUP(T87,FAC_TOTALS_APTA!$A$4:$BR$227,$L106,FALSE))</f>
        <v>0</v>
      </c>
      <c r="U106" s="29">
        <f>IF(U87=0,0,VLOOKUP(U87,FAC_TOTALS_APTA!$A$4:$BR$227,$L106,FALSE))</f>
        <v>0</v>
      </c>
      <c r="V106" s="29">
        <f>IF(V87=0,0,VLOOKUP(V87,FAC_TOTALS_APTA!$A$4:$BR$227,$L106,FALSE))</f>
        <v>0</v>
      </c>
      <c r="W106" s="29">
        <f>IF(W87=0,0,VLOOKUP(W87,FAC_TOTALS_APTA!$A$4:$BR$227,$L106,FALSE))</f>
        <v>0</v>
      </c>
      <c r="X106" s="29">
        <f>IF(X87=0,0,VLOOKUP(X87,FAC_TOTALS_APTA!$A$4:$BR$227,$L106,FALSE))</f>
        <v>0</v>
      </c>
      <c r="Y106" s="29">
        <f>IF(Y87=0,0,VLOOKUP(Y87,FAC_TOTALS_APTA!$A$4:$BR$227,$L106,FALSE))</f>
        <v>0</v>
      </c>
      <c r="Z106" s="29">
        <f>IF(Z87=0,0,VLOOKUP(Z87,FAC_TOTALS_APTA!$A$4:$BR$227,$L106,FALSE))</f>
        <v>0</v>
      </c>
      <c r="AA106" s="29">
        <f>IF(AA87=0,0,VLOOKUP(AA87,FAC_TOTALS_APTA!$A$4:$BR$227,$L106,FALSE))</f>
        <v>0</v>
      </c>
      <c r="AB106" s="29">
        <f>IF(AB87=0,0,VLOOKUP(AB87,FAC_TOTALS_APTA!$A$4:$BR$227,$L106,FALSE))</f>
        <v>0</v>
      </c>
      <c r="AC106" s="32">
        <f t="shared" si="29"/>
        <v>0</v>
      </c>
      <c r="AD106" s="33">
        <f>AC106/G112</f>
        <v>0</v>
      </c>
      <c r="AE106" s="7"/>
    </row>
    <row r="107" spans="1:31" s="14" customFormat="1" ht="15" x14ac:dyDescent="0.2">
      <c r="A107" s="7"/>
      <c r="B107" s="26" t="s">
        <v>68</v>
      </c>
      <c r="C107" s="28"/>
      <c r="D107" s="7" t="s">
        <v>46</v>
      </c>
      <c r="E107" s="43">
        <v>-1.5E-3</v>
      </c>
      <c r="F107" s="7">
        <f>MATCH($D107,FAC_TOTALS_APTA!$A$2:$BR$2,)</f>
        <v>30</v>
      </c>
      <c r="G107" s="29">
        <f>VLOOKUP(G87,FAC_TOTALS_APTA!$A$4:$BR$227,$F107,FALSE)</f>
        <v>0</v>
      </c>
      <c r="H107" s="29">
        <f>VLOOKUP(H87,FAC_TOTALS_APTA!$A$4:$BR$227,$F107,FALSE)</f>
        <v>1</v>
      </c>
      <c r="I107" s="30" t="str">
        <f t="shared" si="26"/>
        <v>-</v>
      </c>
      <c r="J107" s="31" t="str">
        <f t="shared" si="27"/>
        <v/>
      </c>
      <c r="K107" s="31" t="str">
        <f t="shared" si="28"/>
        <v>BIKE_SHARE_FAC</v>
      </c>
      <c r="L107" s="7">
        <f>MATCH($K107,FAC_TOTALS_APTA!$A$2:$BR$2,)</f>
        <v>52</v>
      </c>
      <c r="M107" s="29">
        <f>IF(M87=0,0,VLOOKUP(M87,FAC_TOTALS_APTA!$A$4:$BR$227,$L107,FALSE))</f>
        <v>0</v>
      </c>
      <c r="N107" s="29">
        <f>IF(N87=0,0,VLOOKUP(N87,FAC_TOTALS_APTA!$A$4:$BR$227,$L107,FALSE))</f>
        <v>0</v>
      </c>
      <c r="O107" s="29">
        <f>IF(O87=0,0,VLOOKUP(O87,FAC_TOTALS_APTA!$A$4:$BR$227,$L107,FALSE))</f>
        <v>0</v>
      </c>
      <c r="P107" s="29">
        <f>IF(P87=0,0,VLOOKUP(P87,FAC_TOTALS_APTA!$A$4:$BR$227,$L107,FALSE))</f>
        <v>0</v>
      </c>
      <c r="Q107" s="29">
        <f>IF(Q87=0,0,VLOOKUP(Q87,FAC_TOTALS_APTA!$A$4:$BR$227,$L107,FALSE))</f>
        <v>0</v>
      </c>
      <c r="R107" s="29">
        <f>IF(R87=0,0,VLOOKUP(R87,FAC_TOTALS_APTA!$A$4:$BR$227,$L107,FALSE))</f>
        <v>110320.797492111</v>
      </c>
      <c r="S107" s="29">
        <f>IF(S87=0,0,VLOOKUP(S87,FAC_TOTALS_APTA!$A$4:$BR$227,$L107,FALSE))</f>
        <v>0</v>
      </c>
      <c r="T107" s="29">
        <f>IF(T87=0,0,VLOOKUP(T87,FAC_TOTALS_APTA!$A$4:$BR$227,$L107,FALSE))</f>
        <v>0</v>
      </c>
      <c r="U107" s="29">
        <f>IF(U87=0,0,VLOOKUP(U87,FAC_TOTALS_APTA!$A$4:$BR$227,$L107,FALSE))</f>
        <v>65135.091228741701</v>
      </c>
      <c r="V107" s="29">
        <f>IF(V87=0,0,VLOOKUP(V87,FAC_TOTALS_APTA!$A$4:$BR$227,$L107,FALSE))</f>
        <v>0</v>
      </c>
      <c r="W107" s="29">
        <f>IF(W87=0,0,VLOOKUP(W87,FAC_TOTALS_APTA!$A$4:$BR$227,$L107,FALSE))</f>
        <v>0</v>
      </c>
      <c r="X107" s="29">
        <f>IF(X87=0,0,VLOOKUP(X87,FAC_TOTALS_APTA!$A$4:$BR$227,$L107,FALSE))</f>
        <v>282148.89822945802</v>
      </c>
      <c r="Y107" s="29">
        <f>IF(Y87=0,0,VLOOKUP(Y87,FAC_TOTALS_APTA!$A$4:$BR$227,$L107,FALSE))</f>
        <v>305293.28850309597</v>
      </c>
      <c r="Z107" s="29">
        <f>IF(Z87=0,0,VLOOKUP(Z87,FAC_TOTALS_APTA!$A$4:$BR$227,$L107,FALSE))</f>
        <v>276370.40737743297</v>
      </c>
      <c r="AA107" s="29">
        <f>IF(AA87=0,0,VLOOKUP(AA87,FAC_TOTALS_APTA!$A$4:$BR$227,$L107,FALSE))</f>
        <v>0</v>
      </c>
      <c r="AB107" s="29">
        <f>IF(AB87=0,0,VLOOKUP(AB87,FAC_TOTALS_APTA!$A$4:$BR$227,$L107,FALSE))</f>
        <v>17558.809475423099</v>
      </c>
      <c r="AC107" s="32">
        <f t="shared" si="29"/>
        <v>1056827.2923062628</v>
      </c>
      <c r="AD107" s="33">
        <f>AC107/G112</f>
        <v>7.0998347106994431E-4</v>
      </c>
      <c r="AE107" s="7"/>
    </row>
    <row r="108" spans="1:31" s="14" customFormat="1" ht="15" hidden="1" x14ac:dyDescent="0.2">
      <c r="A108" s="7"/>
      <c r="B108" s="26" t="s">
        <v>69</v>
      </c>
      <c r="C108" s="28"/>
      <c r="D108" s="7" t="s">
        <v>77</v>
      </c>
      <c r="E108" s="43">
        <v>-4.8399999999999999E-2</v>
      </c>
      <c r="F108" s="7">
        <f>MATCH($D108,FAC_TOTALS_APTA!$A$2:$BR$2,)</f>
        <v>31</v>
      </c>
      <c r="G108" s="29">
        <f>VLOOKUP(G87,FAC_TOTALS_APTA!$A$4:$BR$227,$F108,FALSE)</f>
        <v>0</v>
      </c>
      <c r="H108" s="29">
        <f>VLOOKUP(H87,FAC_TOTALS_APTA!$A$4:$BR$227,$F108,FALSE)</f>
        <v>0.39211420103247902</v>
      </c>
      <c r="I108" s="30" t="str">
        <f t="shared" si="26"/>
        <v>-</v>
      </c>
      <c r="J108" s="31" t="str">
        <f t="shared" si="27"/>
        <v/>
      </c>
      <c r="K108" s="31" t="str">
        <f t="shared" si="28"/>
        <v>scooter_flag_BUS_FAC</v>
      </c>
      <c r="L108" s="7">
        <f>MATCH($K108,FAC_TOTALS_APTA!$A$2:$BR$2,)</f>
        <v>53</v>
      </c>
      <c r="M108" s="29">
        <f>IF(M87=0,0,VLOOKUP(M87,FAC_TOTALS_APTA!$A$4:$BR$227,$L108,FALSE))</f>
        <v>0</v>
      </c>
      <c r="N108" s="29">
        <f>IF(N87=0,0,VLOOKUP(N87,FAC_TOTALS_APTA!$A$4:$BR$227,$L108,FALSE))</f>
        <v>0</v>
      </c>
      <c r="O108" s="29">
        <f>IF(O87=0,0,VLOOKUP(O87,FAC_TOTALS_APTA!$A$4:$BR$227,$L108,FALSE))</f>
        <v>0</v>
      </c>
      <c r="P108" s="29">
        <f>IF(P87=0,0,VLOOKUP(P87,FAC_TOTALS_APTA!$A$4:$BR$227,$L108,FALSE))</f>
        <v>0</v>
      </c>
      <c r="Q108" s="29">
        <f>IF(Q87=0,0,VLOOKUP(Q87,FAC_TOTALS_APTA!$A$4:$BR$227,$L108,FALSE))</f>
        <v>0</v>
      </c>
      <c r="R108" s="29">
        <f>IF(R87=0,0,VLOOKUP(R87,FAC_TOTALS_APTA!$A$4:$BR$227,$L108,FALSE))</f>
        <v>0</v>
      </c>
      <c r="S108" s="29">
        <f>IF(S87=0,0,VLOOKUP(S87,FAC_TOTALS_APTA!$A$4:$BR$227,$L108,FALSE))</f>
        <v>0</v>
      </c>
      <c r="T108" s="29">
        <f>IF(T87=0,0,VLOOKUP(T87,FAC_TOTALS_APTA!$A$4:$BR$227,$L108,FALSE))</f>
        <v>0</v>
      </c>
      <c r="U108" s="29">
        <f>IF(U87=0,0,VLOOKUP(U87,FAC_TOTALS_APTA!$A$4:$BR$227,$L108,FALSE))</f>
        <v>0</v>
      </c>
      <c r="V108" s="29">
        <f>IF(V87=0,0,VLOOKUP(V87,FAC_TOTALS_APTA!$A$4:$BR$227,$L108,FALSE))</f>
        <v>0</v>
      </c>
      <c r="W108" s="29">
        <f>IF(W87=0,0,VLOOKUP(W87,FAC_TOTALS_APTA!$A$4:$BR$227,$L108,FALSE))</f>
        <v>0</v>
      </c>
      <c r="X108" s="29">
        <f>IF(X87=0,0,VLOOKUP(X87,FAC_TOTALS_APTA!$A$4:$BR$227,$L108,FALSE))</f>
        <v>0</v>
      </c>
      <c r="Y108" s="29">
        <f>IF(Y87=0,0,VLOOKUP(Y87,FAC_TOTALS_APTA!$A$4:$BR$227,$L108,FALSE))</f>
        <v>0</v>
      </c>
      <c r="Z108" s="29">
        <f>IF(Z87=0,0,VLOOKUP(Z87,FAC_TOTALS_APTA!$A$4:$BR$227,$L108,FALSE))</f>
        <v>0</v>
      </c>
      <c r="AA108" s="29">
        <f>IF(AA87=0,0,VLOOKUP(AA87,FAC_TOTALS_APTA!$A$4:$BR$227,$L108,FALSE))</f>
        <v>0</v>
      </c>
      <c r="AB108" s="29">
        <f>IF(AB87=0,0,VLOOKUP(AB87,FAC_TOTALS_APTA!$A$4:$BR$227,$L108,FALSE))</f>
        <v>-19179985.695486099</v>
      </c>
      <c r="AC108" s="32">
        <f t="shared" si="29"/>
        <v>-19179985.695486099</v>
      </c>
      <c r="AD108" s="33">
        <f>AC108/G112</f>
        <v>-1.2885239545088158E-2</v>
      </c>
      <c r="AE108" s="7"/>
    </row>
    <row r="109" spans="1:31" s="7" customFormat="1" ht="15" x14ac:dyDescent="0.2">
      <c r="B109" s="9" t="s">
        <v>69</v>
      </c>
      <c r="C109" s="27"/>
      <c r="D109" s="8" t="s">
        <v>78</v>
      </c>
      <c r="E109" s="44">
        <v>5.3E-3</v>
      </c>
      <c r="F109" s="8">
        <f>MATCH($D109,FAC_TOTALS_APTA!$A$2:$BR$2,)</f>
        <v>32</v>
      </c>
      <c r="G109" s="29">
        <f>VLOOKUP(G87,FAC_TOTALS_APTA!$A$4:$BR$227,$F109,FALSE)</f>
        <v>0</v>
      </c>
      <c r="H109" s="29">
        <f>VLOOKUP(H87,FAC_TOTALS_APTA!$A$4:$BR$227,$F109,FALSE)</f>
        <v>0</v>
      </c>
      <c r="I109" s="35" t="str">
        <f t="shared" si="26"/>
        <v>-</v>
      </c>
      <c r="J109" s="36" t="str">
        <f t="shared" si="27"/>
        <v/>
      </c>
      <c r="K109" s="36" t="str">
        <f t="shared" si="28"/>
        <v>scooter_flag_RAIL_FAC</v>
      </c>
      <c r="L109" s="7">
        <f>MATCH($K109,FAC_TOTALS_APTA!$A$2:$BR$2,)</f>
        <v>54</v>
      </c>
      <c r="M109" s="37">
        <f>IF(M87=0,0,VLOOKUP(M87,FAC_TOTALS_APTA!$A$4:$BR$227,$L109,FALSE))</f>
        <v>0</v>
      </c>
      <c r="N109" s="37">
        <f>IF(N87=0,0,VLOOKUP(N87,FAC_TOTALS_APTA!$A$4:$BR$227,$L109,FALSE))</f>
        <v>0</v>
      </c>
      <c r="O109" s="37">
        <f>IF(O87=0,0,VLOOKUP(O87,FAC_TOTALS_APTA!$A$4:$BR$227,$L109,FALSE))</f>
        <v>0</v>
      </c>
      <c r="P109" s="37">
        <f>IF(P87=0,0,VLOOKUP(P87,FAC_TOTALS_APTA!$A$4:$BR$227,$L109,FALSE))</f>
        <v>0</v>
      </c>
      <c r="Q109" s="37">
        <f>IF(Q87=0,0,VLOOKUP(Q87,FAC_TOTALS_APTA!$A$4:$BR$227,$L109,FALSE))</f>
        <v>0</v>
      </c>
      <c r="R109" s="37">
        <f>IF(R87=0,0,VLOOKUP(R87,FAC_TOTALS_APTA!$A$4:$BR$227,$L109,FALSE))</f>
        <v>0</v>
      </c>
      <c r="S109" s="37">
        <f>IF(S87=0,0,VLOOKUP(S87,FAC_TOTALS_APTA!$A$4:$BR$227,$L109,FALSE))</f>
        <v>0</v>
      </c>
      <c r="T109" s="37">
        <f>IF(T87=0,0,VLOOKUP(T87,FAC_TOTALS_APTA!$A$4:$BR$227,$L109,FALSE))</f>
        <v>0</v>
      </c>
      <c r="U109" s="37">
        <f>IF(U87=0,0,VLOOKUP(U87,FAC_TOTALS_APTA!$A$4:$BR$227,$L109,FALSE))</f>
        <v>0</v>
      </c>
      <c r="V109" s="37">
        <f>IF(V87=0,0,VLOOKUP(V87,FAC_TOTALS_APTA!$A$4:$BR$227,$L109,FALSE))</f>
        <v>0</v>
      </c>
      <c r="W109" s="37">
        <f>IF(W87=0,0,VLOOKUP(W87,FAC_TOTALS_APTA!$A$4:$BR$227,$L109,FALSE))</f>
        <v>0</v>
      </c>
      <c r="X109" s="37">
        <f>IF(X87=0,0,VLOOKUP(X87,FAC_TOTALS_APTA!$A$4:$BR$227,$L109,FALSE))</f>
        <v>0</v>
      </c>
      <c r="Y109" s="37">
        <f>IF(Y87=0,0,VLOOKUP(Y87,FAC_TOTALS_APTA!$A$4:$BR$227,$L109,FALSE))</f>
        <v>0</v>
      </c>
      <c r="Z109" s="37">
        <f>IF(Z87=0,0,VLOOKUP(Z87,FAC_TOTALS_APTA!$A$4:$BR$227,$L109,FALSE))</f>
        <v>0</v>
      </c>
      <c r="AA109" s="37">
        <f>IF(AA87=0,0,VLOOKUP(AA87,FAC_TOTALS_APTA!$A$4:$BR$227,$L109,FALSE))</f>
        <v>0</v>
      </c>
      <c r="AB109" s="37">
        <f>IF(AB87=0,0,VLOOKUP(AB87,FAC_TOTALS_APTA!$A$4:$BR$227,$L109,FALSE))</f>
        <v>0</v>
      </c>
      <c r="AC109" s="38">
        <f t="shared" si="29"/>
        <v>0</v>
      </c>
      <c r="AD109" s="39">
        <f>AC109/G112</f>
        <v>0</v>
      </c>
    </row>
    <row r="110" spans="1:31" s="14" customFormat="1" ht="15" x14ac:dyDescent="0.2">
      <c r="A110" s="7"/>
      <c r="B110" s="9" t="s">
        <v>56</v>
      </c>
      <c r="C110" s="27"/>
      <c r="D110" s="9" t="s">
        <v>48</v>
      </c>
      <c r="E110" s="65"/>
      <c r="F110" s="8"/>
      <c r="G110" s="37"/>
      <c r="H110" s="37"/>
      <c r="I110" s="35"/>
      <c r="J110" s="36"/>
      <c r="K110" s="36" t="str">
        <f t="shared" si="28"/>
        <v>New_Reporter_FAC</v>
      </c>
      <c r="L110" s="7">
        <f>MATCH($K110,FAC_TOTALS_APTA!$A$2:$BR$2,)</f>
        <v>58</v>
      </c>
      <c r="M110" s="37">
        <f>IF(M87=0,0,VLOOKUP(M87,FAC_TOTALS_APTA!$A$4:$BR$227,$L110,FALSE))</f>
        <v>0</v>
      </c>
      <c r="N110" s="37">
        <f>IF(N87=0,0,VLOOKUP(N87,FAC_TOTALS_APTA!$A$4:$BR$227,$L110,FALSE))</f>
        <v>179225222.799999</v>
      </c>
      <c r="O110" s="37">
        <f>IF(O87=0,0,VLOOKUP(O87,FAC_TOTALS_APTA!$A$4:$BR$227,$L110,FALSE))</f>
        <v>0</v>
      </c>
      <c r="P110" s="37">
        <f>IF(P87=0,0,VLOOKUP(P87,FAC_TOTALS_APTA!$A$4:$BR$227,$L110,FALSE))</f>
        <v>0</v>
      </c>
      <c r="Q110" s="37">
        <f>IF(Q87=0,0,VLOOKUP(Q87,FAC_TOTALS_APTA!$A$4:$BR$227,$L110,FALSE))</f>
        <v>0</v>
      </c>
      <c r="R110" s="37">
        <f>IF(R87=0,0,VLOOKUP(R87,FAC_TOTALS_APTA!$A$4:$BR$227,$L110,FALSE))</f>
        <v>0</v>
      </c>
      <c r="S110" s="37">
        <f>IF(S87=0,0,VLOOKUP(S87,FAC_TOTALS_APTA!$A$4:$BR$227,$L110,FALSE))</f>
        <v>0</v>
      </c>
      <c r="T110" s="37">
        <f>IF(T87=0,0,VLOOKUP(T87,FAC_TOTALS_APTA!$A$4:$BR$227,$L110,FALSE))</f>
        <v>0</v>
      </c>
      <c r="U110" s="37">
        <f>IF(U87=0,0,VLOOKUP(U87,FAC_TOTALS_APTA!$A$4:$BR$227,$L110,FALSE))</f>
        <v>0</v>
      </c>
      <c r="V110" s="37">
        <f>IF(V87=0,0,VLOOKUP(V87,FAC_TOTALS_APTA!$A$4:$BR$227,$L110,FALSE))</f>
        <v>0</v>
      </c>
      <c r="W110" s="37">
        <f>IF(W87=0,0,VLOOKUP(W87,FAC_TOTALS_APTA!$A$4:$BR$227,$L110,FALSE))</f>
        <v>0</v>
      </c>
      <c r="X110" s="37">
        <f>IF(X87=0,0,VLOOKUP(X87,FAC_TOTALS_APTA!$A$4:$BR$227,$L110,FALSE))</f>
        <v>0</v>
      </c>
      <c r="Y110" s="37">
        <f>IF(Y87=0,0,VLOOKUP(Y87,FAC_TOTALS_APTA!$A$4:$BR$227,$L110,FALSE))</f>
        <v>0</v>
      </c>
      <c r="Z110" s="37">
        <f>IF(Z87=0,0,VLOOKUP(Z87,FAC_TOTALS_APTA!$A$4:$BR$227,$L110,FALSE))</f>
        <v>0</v>
      </c>
      <c r="AA110" s="37">
        <f>IF(AA87=0,0,VLOOKUP(AA87,FAC_TOTALS_APTA!$A$4:$BR$227,$L110,FALSE))</f>
        <v>0</v>
      </c>
      <c r="AB110" s="37">
        <f>IF(AB87=0,0,VLOOKUP(AB87,FAC_TOTALS_APTA!$A$4:$BR$227,$L110,FALSE))</f>
        <v>0</v>
      </c>
      <c r="AC110" s="38">
        <f>SUM(M110:AB110)</f>
        <v>179225222.799999</v>
      </c>
      <c r="AD110" s="39">
        <f>AC110/G112</f>
        <v>0.12040467417258179</v>
      </c>
      <c r="AE110" s="7"/>
    </row>
    <row r="111" spans="1:31" s="59" customFormat="1" ht="15" x14ac:dyDescent="0.2">
      <c r="A111" s="58"/>
      <c r="B111" s="26" t="s">
        <v>70</v>
      </c>
      <c r="C111" s="28"/>
      <c r="D111" s="7" t="s">
        <v>6</v>
      </c>
      <c r="E111" s="43"/>
      <c r="F111" s="7">
        <f>MATCH($D111,FAC_TOTALS_APTA!$A$2:$BP$2,)</f>
        <v>9</v>
      </c>
      <c r="G111" s="60">
        <f>VLOOKUP(G87,FAC_TOTALS_APTA!$A$4:$BR$227,$F111,FALSE)</f>
        <v>1360899811.4682801</v>
      </c>
      <c r="H111" s="60">
        <f>VLOOKUP(H87,FAC_TOTALS_APTA!$A$4:$BR$227,$F111,FALSE)</f>
        <v>1561998511.23176</v>
      </c>
      <c r="I111" s="62">
        <f t="shared" ref="I111:I112" si="30">H111/G111-1</f>
        <v>0.14776892322919322</v>
      </c>
      <c r="J111" s="31"/>
      <c r="K111" s="31"/>
      <c r="L111" s="7"/>
      <c r="M111" s="29">
        <f t="shared" ref="M111:AB111" si="31">SUM(M89:M109)</f>
        <v>43706612.204471886</v>
      </c>
      <c r="N111" s="29">
        <f t="shared" si="31"/>
        <v>89403336.831505775</v>
      </c>
      <c r="O111" s="29">
        <f t="shared" si="31"/>
        <v>29813263.381233968</v>
      </c>
      <c r="P111" s="29">
        <f t="shared" si="31"/>
        <v>61683830.126047418</v>
      </c>
      <c r="Q111" s="29">
        <f t="shared" si="31"/>
        <v>11449342.765033456</v>
      </c>
      <c r="R111" s="29">
        <f t="shared" si="31"/>
        <v>43221543.418551274</v>
      </c>
      <c r="S111" s="29">
        <f t="shared" si="31"/>
        <v>-114626224.36962871</v>
      </c>
      <c r="T111" s="29">
        <f t="shared" si="31"/>
        <v>-25194010.693745527</v>
      </c>
      <c r="U111" s="29">
        <f t="shared" si="31"/>
        <v>26616532.226169441</v>
      </c>
      <c r="V111" s="29">
        <f t="shared" si="31"/>
        <v>-7637507.6924417708</v>
      </c>
      <c r="W111" s="29">
        <f t="shared" si="31"/>
        <v>-27675539.015590191</v>
      </c>
      <c r="X111" s="29">
        <f t="shared" si="31"/>
        <v>-43089777.563861437</v>
      </c>
      <c r="Y111" s="29">
        <f t="shared" si="31"/>
        <v>-99256574.867986575</v>
      </c>
      <c r="Z111" s="29">
        <f t="shared" si="31"/>
        <v>-59192823.068993457</v>
      </c>
      <c r="AA111" s="29">
        <f t="shared" si="31"/>
        <v>1132102.6017697938</v>
      </c>
      <c r="AB111" s="29">
        <f t="shared" si="31"/>
        <v>-19785107.893105663</v>
      </c>
      <c r="AC111" s="32">
        <f>H111-G111</f>
        <v>201098699.76347995</v>
      </c>
      <c r="AD111" s="33">
        <f>I111</f>
        <v>0.14776892322919322</v>
      </c>
      <c r="AE111" s="58"/>
    </row>
    <row r="112" spans="1:31" ht="16" thickBot="1" x14ac:dyDescent="0.25">
      <c r="B112" s="10" t="s">
        <v>53</v>
      </c>
      <c r="C112" s="24"/>
      <c r="D112" s="24" t="s">
        <v>4</v>
      </c>
      <c r="E112" s="24"/>
      <c r="F112" s="24">
        <f>MATCH($D112,FAC_TOTALS_APTA!$A$2:$BP$2,)</f>
        <v>7</v>
      </c>
      <c r="G112" s="61">
        <f>VLOOKUP(G87,FAC_TOTALS_APTA!$A$4:$BR$227,$F112,FALSE)</f>
        <v>1488523797.19999</v>
      </c>
      <c r="H112" s="61">
        <f>VLOOKUP(H87,FAC_TOTALS_APTA!$A$4:$BP$227,$F112,FALSE)</f>
        <v>1487855731.18999</v>
      </c>
      <c r="I112" s="63">
        <f t="shared" si="30"/>
        <v>-4.4881110483863118E-4</v>
      </c>
      <c r="J112" s="40"/>
      <c r="K112" s="40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41">
        <f>H112-G112</f>
        <v>-668066.00999999046</v>
      </c>
      <c r="AD112" s="42">
        <f>I112</f>
        <v>-4.4881110483863118E-4</v>
      </c>
    </row>
    <row r="113" spans="1:31" ht="17" thickTop="1" thickBot="1" x14ac:dyDescent="0.25">
      <c r="B113" s="45" t="s">
        <v>71</v>
      </c>
      <c r="C113" s="46"/>
      <c r="D113" s="46"/>
      <c r="E113" s="47"/>
      <c r="F113" s="46"/>
      <c r="G113" s="46"/>
      <c r="H113" s="46"/>
      <c r="I113" s="48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2">
        <f>AD112-AD111</f>
        <v>-0.14821773433403185</v>
      </c>
    </row>
    <row r="114" spans="1:31" s="11" customFormat="1" ht="16" thickTop="1" x14ac:dyDescent="0.2">
      <c r="B114" s="19" t="s">
        <v>27</v>
      </c>
      <c r="E114" s="7"/>
      <c r="I114" s="18"/>
    </row>
    <row r="115" spans="1:31" ht="15" x14ac:dyDescent="0.2">
      <c r="B115" s="16" t="s">
        <v>18</v>
      </c>
      <c r="C115" s="17" t="s">
        <v>19</v>
      </c>
      <c r="D115" s="11"/>
      <c r="E115" s="7"/>
      <c r="F115" s="11"/>
      <c r="G115" s="11"/>
      <c r="H115" s="11"/>
      <c r="I115" s="18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1" x14ac:dyDescent="0.2">
      <c r="B116" s="16"/>
      <c r="C116" s="17"/>
      <c r="D116" s="11"/>
      <c r="E116" s="7"/>
      <c r="F116" s="11"/>
      <c r="G116" s="11"/>
      <c r="H116" s="11"/>
      <c r="I116" s="18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1" ht="15" x14ac:dyDescent="0.2">
      <c r="B117" s="19" t="s">
        <v>29</v>
      </c>
      <c r="C117" s="20">
        <v>0</v>
      </c>
      <c r="D117" s="11"/>
      <c r="E117" s="7"/>
      <c r="F117" s="11"/>
      <c r="G117" s="11"/>
      <c r="H117" s="11"/>
      <c r="I117" s="1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1" ht="31" thickBot="1" x14ac:dyDescent="0.25">
      <c r="B118" s="21" t="s">
        <v>89</v>
      </c>
      <c r="C118" s="22">
        <v>12</v>
      </c>
      <c r="D118" s="23"/>
      <c r="E118" s="24"/>
      <c r="F118" s="23"/>
      <c r="G118" s="23"/>
      <c r="H118" s="23"/>
      <c r="I118" s="25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1" ht="15" thickTop="1" x14ac:dyDescent="0.2">
      <c r="B119" s="49"/>
      <c r="C119" s="50"/>
      <c r="D119" s="50"/>
      <c r="E119" s="50"/>
      <c r="F119" s="50"/>
      <c r="G119" s="81" t="s">
        <v>54</v>
      </c>
      <c r="H119" s="81"/>
      <c r="I119" s="81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81" t="s">
        <v>58</v>
      </c>
      <c r="AD119" s="81"/>
    </row>
    <row r="120" spans="1:31" ht="15" x14ac:dyDescent="0.2">
      <c r="B120" s="9" t="s">
        <v>20</v>
      </c>
      <c r="C120" s="27" t="s">
        <v>21</v>
      </c>
      <c r="D120" s="8" t="s">
        <v>22</v>
      </c>
      <c r="E120" s="8" t="s">
        <v>28</v>
      </c>
      <c r="F120" s="8"/>
      <c r="G120" s="27">
        <f>$C$1</f>
        <v>2002</v>
      </c>
      <c r="H120" s="27">
        <f>$C$2</f>
        <v>2018</v>
      </c>
      <c r="I120" s="27" t="s">
        <v>24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 t="s">
        <v>26</v>
      </c>
      <c r="AD120" s="27" t="s">
        <v>24</v>
      </c>
    </row>
    <row r="121" spans="1:31" s="14" customFormat="1" x14ac:dyDescent="0.2">
      <c r="A121" s="7"/>
      <c r="B121" s="26"/>
      <c r="C121" s="28"/>
      <c r="D121" s="7"/>
      <c r="E121" s="7"/>
      <c r="F121" s="7"/>
      <c r="G121" s="7"/>
      <c r="H121" s="7"/>
      <c r="I121" s="28"/>
      <c r="J121" s="7"/>
      <c r="K121" s="7"/>
      <c r="L121" s="7"/>
      <c r="M121" s="7">
        <v>1</v>
      </c>
      <c r="N121" s="7">
        <v>2</v>
      </c>
      <c r="O121" s="7">
        <v>3</v>
      </c>
      <c r="P121" s="7">
        <v>4</v>
      </c>
      <c r="Q121" s="7">
        <v>5</v>
      </c>
      <c r="R121" s="7">
        <v>6</v>
      </c>
      <c r="S121" s="7">
        <v>7</v>
      </c>
      <c r="T121" s="7">
        <v>8</v>
      </c>
      <c r="U121" s="7">
        <v>9</v>
      </c>
      <c r="V121" s="7">
        <v>10</v>
      </c>
      <c r="W121" s="7">
        <v>11</v>
      </c>
      <c r="X121" s="7">
        <v>12</v>
      </c>
      <c r="Y121" s="7">
        <v>13</v>
      </c>
      <c r="Z121" s="7">
        <v>14</v>
      </c>
      <c r="AA121" s="7">
        <v>15</v>
      </c>
      <c r="AB121" s="7">
        <v>16</v>
      </c>
      <c r="AC121" s="7"/>
      <c r="AD121" s="7"/>
      <c r="AE121" s="7"/>
    </row>
    <row r="122" spans="1:31" x14ac:dyDescent="0.2">
      <c r="B122" s="26"/>
      <c r="C122" s="28"/>
      <c r="D122" s="7"/>
      <c r="E122" s="7"/>
      <c r="F122" s="7"/>
      <c r="G122" s="7" t="str">
        <f>CONCATENATE($C117,"_",$C118,"_",G120)</f>
        <v>0_12_2002</v>
      </c>
      <c r="H122" s="7" t="str">
        <f>CONCATENATE($C117,"_",$C118,"_",H120)</f>
        <v>0_12_2018</v>
      </c>
      <c r="I122" s="28"/>
      <c r="J122" s="7"/>
      <c r="K122" s="7"/>
      <c r="L122" s="7"/>
      <c r="M122" s="7" t="str">
        <f>IF($G120+M121&gt;$H120,0,CONCATENATE($C117,"_",$C118,"_",$G120+M121))</f>
        <v>0_12_2003</v>
      </c>
      <c r="N122" s="7" t="str">
        <f t="shared" ref="N122:AB122" si="32">IF($G120+N121&gt;$H120,0,CONCATENATE($C117,"_",$C118,"_",$G120+N121))</f>
        <v>0_12_2004</v>
      </c>
      <c r="O122" s="7" t="str">
        <f t="shared" si="32"/>
        <v>0_12_2005</v>
      </c>
      <c r="P122" s="7" t="str">
        <f t="shared" si="32"/>
        <v>0_12_2006</v>
      </c>
      <c r="Q122" s="7" t="str">
        <f t="shared" si="32"/>
        <v>0_12_2007</v>
      </c>
      <c r="R122" s="7" t="str">
        <f t="shared" si="32"/>
        <v>0_12_2008</v>
      </c>
      <c r="S122" s="7" t="str">
        <f t="shared" si="32"/>
        <v>0_12_2009</v>
      </c>
      <c r="T122" s="7" t="str">
        <f t="shared" si="32"/>
        <v>0_12_2010</v>
      </c>
      <c r="U122" s="7" t="str">
        <f t="shared" si="32"/>
        <v>0_12_2011</v>
      </c>
      <c r="V122" s="7" t="str">
        <f t="shared" si="32"/>
        <v>0_12_2012</v>
      </c>
      <c r="W122" s="7" t="str">
        <f t="shared" si="32"/>
        <v>0_12_2013</v>
      </c>
      <c r="X122" s="7" t="str">
        <f t="shared" si="32"/>
        <v>0_12_2014</v>
      </c>
      <c r="Y122" s="7" t="str">
        <f t="shared" si="32"/>
        <v>0_12_2015</v>
      </c>
      <c r="Z122" s="7" t="str">
        <f t="shared" si="32"/>
        <v>0_12_2016</v>
      </c>
      <c r="AA122" s="7" t="str">
        <f t="shared" si="32"/>
        <v>0_12_2017</v>
      </c>
      <c r="AB122" s="7" t="str">
        <f t="shared" si="32"/>
        <v>0_12_2018</v>
      </c>
      <c r="AC122" s="7"/>
      <c r="AD122" s="7"/>
    </row>
    <row r="123" spans="1:31" x14ac:dyDescent="0.2">
      <c r="B123" s="26"/>
      <c r="C123" s="28"/>
      <c r="D123" s="7"/>
      <c r="E123" s="7"/>
      <c r="F123" s="7" t="s">
        <v>25</v>
      </c>
      <c r="G123" s="29"/>
      <c r="H123" s="29"/>
      <c r="I123" s="28"/>
      <c r="J123" s="7"/>
      <c r="K123" s="7"/>
      <c r="L123" s="7" t="s">
        <v>25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1" s="14" customFormat="1" ht="15" x14ac:dyDescent="0.2">
      <c r="A124" s="7"/>
      <c r="B124" s="26" t="s">
        <v>36</v>
      </c>
      <c r="C124" s="28" t="s">
        <v>23</v>
      </c>
      <c r="D124" s="7" t="s">
        <v>8</v>
      </c>
      <c r="E124" s="43">
        <v>0.7087</v>
      </c>
      <c r="F124" s="7">
        <f>MATCH($D124,FAC_TOTALS_APTA!$A$2:$BR$2,)</f>
        <v>11</v>
      </c>
      <c r="G124" s="29">
        <f>VLOOKUP(G122,FAC_TOTALS_APTA!$A$4:$BR$227,$F124,FALSE)</f>
        <v>31691491.206918299</v>
      </c>
      <c r="H124" s="29">
        <f>VLOOKUP(H122,FAC_TOTALS_APTA!$A$4:$BR$227,$F124,FALSE)</f>
        <v>37992457.983112</v>
      </c>
      <c r="I124" s="30">
        <f>IFERROR(H124/G124-1,"-")</f>
        <v>0.19882203507098439</v>
      </c>
      <c r="J124" s="31" t="str">
        <f>IF(C124="Log","_log","")</f>
        <v>_log</v>
      </c>
      <c r="K124" s="31" t="str">
        <f>CONCATENATE(D124,J124,"_FAC")</f>
        <v>VRM_ADJ_log_FAC</v>
      </c>
      <c r="L124" s="7">
        <f>MATCH($K124,FAC_TOTALS_APTA!$A$2:$BR$2,)</f>
        <v>33</v>
      </c>
      <c r="M124" s="29">
        <f>IF(M122=0,0,VLOOKUP(M122,FAC_TOTALS_APTA!$A$4:$BR$227,$L124,FALSE))</f>
        <v>-2684918.9757865402</v>
      </c>
      <c r="N124" s="29">
        <f>IF(N122=0,0,VLOOKUP(N122,FAC_TOTALS_APTA!$A$4:$BR$227,$L124,FALSE))</f>
        <v>3395831.4629894202</v>
      </c>
      <c r="O124" s="29">
        <f>IF(O122=0,0,VLOOKUP(O122,FAC_TOTALS_APTA!$A$4:$BR$227,$L124,FALSE))</f>
        <v>-13146927.8007205</v>
      </c>
      <c r="P124" s="29">
        <f>IF(P122=0,0,VLOOKUP(P122,FAC_TOTALS_APTA!$A$4:$BR$227,$L124,FALSE))</f>
        <v>-14680311.833268899</v>
      </c>
      <c r="Q124" s="29">
        <f>IF(Q122=0,0,VLOOKUP(Q122,FAC_TOTALS_APTA!$A$4:$BR$227,$L124,FALSE))</f>
        <v>11115417.4180451</v>
      </c>
      <c r="R124" s="29">
        <f>IF(R122=0,0,VLOOKUP(R122,FAC_TOTALS_APTA!$A$4:$BR$227,$L124,FALSE))</f>
        <v>15313860.0474813</v>
      </c>
      <c r="S124" s="29">
        <f>IF(S122=0,0,VLOOKUP(S122,FAC_TOTALS_APTA!$A$4:$BR$227,$L124,FALSE))</f>
        <v>3919397.33261486</v>
      </c>
      <c r="T124" s="29">
        <f>IF(T122=0,0,VLOOKUP(T122,FAC_TOTALS_APTA!$A$4:$BR$227,$L124,FALSE))</f>
        <v>-10069596.8759293</v>
      </c>
      <c r="U124" s="29">
        <f>IF(U122=0,0,VLOOKUP(U122,FAC_TOTALS_APTA!$A$4:$BR$227,$L124,FALSE))</f>
        <v>-21723891.315415099</v>
      </c>
      <c r="V124" s="29">
        <f>IF(V122=0,0,VLOOKUP(V122,FAC_TOTALS_APTA!$A$4:$BR$227,$L124,FALSE))</f>
        <v>-9334974.8590340801</v>
      </c>
      <c r="W124" s="29">
        <f>IF(W122=0,0,VLOOKUP(W122,FAC_TOTALS_APTA!$A$4:$BR$227,$L124,FALSE))</f>
        <v>6382866.5385261998</v>
      </c>
      <c r="X124" s="29">
        <f>IF(X122=0,0,VLOOKUP(X122,FAC_TOTALS_APTA!$A$4:$BR$227,$L124,FALSE))</f>
        <v>5932271.9129159302</v>
      </c>
      <c r="Y124" s="29">
        <f>IF(Y122=0,0,VLOOKUP(Y122,FAC_TOTALS_APTA!$A$4:$BR$227,$L124,FALSE))</f>
        <v>12865094.9605661</v>
      </c>
      <c r="Z124" s="29">
        <f>IF(Z122=0,0,VLOOKUP(Z122,FAC_TOTALS_APTA!$A$4:$BR$227,$L124,FALSE))</f>
        <v>10527941.609221101</v>
      </c>
      <c r="AA124" s="29">
        <f>IF(AA122=0,0,VLOOKUP(AA122,FAC_TOTALS_APTA!$A$4:$BR$227,$L124,FALSE))</f>
        <v>10919347.083768399</v>
      </c>
      <c r="AB124" s="29">
        <f>IF(AB122=0,0,VLOOKUP(AB122,FAC_TOTALS_APTA!$A$4:$BR$227,$L124,FALSE))</f>
        <v>11017894.323994899</v>
      </c>
      <c r="AC124" s="32">
        <f>SUM(M124:AB124)</f>
        <v>19749301.029968888</v>
      </c>
      <c r="AD124" s="33">
        <f>AC124/G147</f>
        <v>3.4098796882201257E-2</v>
      </c>
      <c r="AE124" s="7"/>
    </row>
    <row r="125" spans="1:31" s="14" customFormat="1" ht="15" x14ac:dyDescent="0.2">
      <c r="A125" s="7"/>
      <c r="B125" s="26" t="s">
        <v>55</v>
      </c>
      <c r="C125" s="28" t="s">
        <v>23</v>
      </c>
      <c r="D125" s="7" t="s">
        <v>17</v>
      </c>
      <c r="E125" s="43">
        <v>-0.40350000000000003</v>
      </c>
      <c r="F125" s="7">
        <f>MATCH($D125,FAC_TOTALS_APTA!$A$2:$BR$2,)</f>
        <v>12</v>
      </c>
      <c r="G125" s="29">
        <f>VLOOKUP(G122,FAC_TOTALS_APTA!$A$4:$BR$227,$F125,FALSE)</f>
        <v>0.93218943421735201</v>
      </c>
      <c r="H125" s="29">
        <f>VLOOKUP(H122,FAC_TOTALS_APTA!$A$4:$BR$227,$F125,FALSE)</f>
        <v>1.1757802235241199</v>
      </c>
      <c r="I125" s="30">
        <f t="shared" ref="I125:I144" si="33">IFERROR(H125/G125-1,"-")</f>
        <v>0.2613103950392679</v>
      </c>
      <c r="J125" s="31" t="str">
        <f t="shared" ref="J125:J144" si="34">IF(C125="Log","_log","")</f>
        <v>_log</v>
      </c>
      <c r="K125" s="31" t="str">
        <f t="shared" ref="K125:K145" si="35">CONCATENATE(D125,J125,"_FAC")</f>
        <v>FARE_per_UPT_2018_log_FAC</v>
      </c>
      <c r="L125" s="7">
        <f>MATCH($K125,FAC_TOTALS_APTA!$A$2:$BR$2,)</f>
        <v>34</v>
      </c>
      <c r="M125" s="29">
        <f>IF(M122=0,0,VLOOKUP(M122,FAC_TOTALS_APTA!$A$4:$BR$227,$L125,FALSE))</f>
        <v>6260419.3246742897</v>
      </c>
      <c r="N125" s="29">
        <f>IF(N122=0,0,VLOOKUP(N122,FAC_TOTALS_APTA!$A$4:$BR$227,$L125,FALSE))</f>
        <v>-11288626.4086241</v>
      </c>
      <c r="O125" s="29">
        <f>IF(O122=0,0,VLOOKUP(O122,FAC_TOTALS_APTA!$A$4:$BR$227,$L125,FALSE))</f>
        <v>6063270.49646331</v>
      </c>
      <c r="P125" s="29">
        <f>IF(P122=0,0,VLOOKUP(P122,FAC_TOTALS_APTA!$A$4:$BR$227,$L125,FALSE))</f>
        <v>7169964.1135389702</v>
      </c>
      <c r="Q125" s="29">
        <f>IF(Q122=0,0,VLOOKUP(Q122,FAC_TOTALS_APTA!$A$4:$BR$227,$L125,FALSE))</f>
        <v>-7595445.8551768204</v>
      </c>
      <c r="R125" s="29">
        <f>IF(R122=0,0,VLOOKUP(R122,FAC_TOTALS_APTA!$A$4:$BR$227,$L125,FALSE))</f>
        <v>3087477.27501537</v>
      </c>
      <c r="S125" s="29">
        <f>IF(S122=0,0,VLOOKUP(S122,FAC_TOTALS_APTA!$A$4:$BR$227,$L125,FALSE))</f>
        <v>-23745560.484680101</v>
      </c>
      <c r="T125" s="29">
        <f>IF(T122=0,0,VLOOKUP(T122,FAC_TOTALS_APTA!$A$4:$BR$227,$L125,FALSE))</f>
        <v>-4073092.8152365298</v>
      </c>
      <c r="U125" s="29">
        <f>IF(U122=0,0,VLOOKUP(U122,FAC_TOTALS_APTA!$A$4:$BR$227,$L125,FALSE))</f>
        <v>-3481577.77530867</v>
      </c>
      <c r="V125" s="29">
        <f>IF(V122=0,0,VLOOKUP(V122,FAC_TOTALS_APTA!$A$4:$BR$227,$L125,FALSE))</f>
        <v>-4919168.5254693497</v>
      </c>
      <c r="W125" s="29">
        <f>IF(W122=0,0,VLOOKUP(W122,FAC_TOTALS_APTA!$A$4:$BR$227,$L125,FALSE))</f>
        <v>-485965.13633901201</v>
      </c>
      <c r="X125" s="29">
        <f>IF(X122=0,0,VLOOKUP(X122,FAC_TOTALS_APTA!$A$4:$BR$227,$L125,FALSE))</f>
        <v>1868535.4179680201</v>
      </c>
      <c r="Y125" s="29">
        <f>IF(Y122=0,0,VLOOKUP(Y122,FAC_TOTALS_APTA!$A$4:$BR$227,$L125,FALSE))</f>
        <v>-4658462.9390676599</v>
      </c>
      <c r="Z125" s="29">
        <f>IF(Z122=0,0,VLOOKUP(Z122,FAC_TOTALS_APTA!$A$4:$BR$227,$L125,FALSE))</f>
        <v>-2072891.8737468901</v>
      </c>
      <c r="AA125" s="29">
        <f>IF(AA122=0,0,VLOOKUP(AA122,FAC_TOTALS_APTA!$A$4:$BR$227,$L125,FALSE))</f>
        <v>5339555.7514324402</v>
      </c>
      <c r="AB125" s="29">
        <f>IF(AB122=0,0,VLOOKUP(AB122,FAC_TOTALS_APTA!$A$4:$BR$227,$L125,FALSE))</f>
        <v>5156354.7288210699</v>
      </c>
      <c r="AC125" s="32">
        <f t="shared" ref="AC125:AC144" si="36">SUM(M125:AB125)</f>
        <v>-27375214.705735661</v>
      </c>
      <c r="AD125" s="33">
        <f>AC125/G147</f>
        <v>-4.7265565725137952E-2</v>
      </c>
      <c r="AE125" s="7"/>
    </row>
    <row r="126" spans="1:31" s="14" customFormat="1" ht="15" x14ac:dyDescent="0.2">
      <c r="A126" s="7"/>
      <c r="B126" s="26" t="s">
        <v>51</v>
      </c>
      <c r="C126" s="28" t="s">
        <v>23</v>
      </c>
      <c r="D126" s="7" t="s">
        <v>9</v>
      </c>
      <c r="E126" s="43">
        <v>0.29659999999999997</v>
      </c>
      <c r="F126" s="7">
        <f>MATCH($D126,FAC_TOTALS_APTA!$A$2:$BR$2,)</f>
        <v>13</v>
      </c>
      <c r="G126" s="29">
        <f>VLOOKUP(G122,FAC_TOTALS_APTA!$A$4:$BR$227,$F126,FALSE)</f>
        <v>4815838.1281808196</v>
      </c>
      <c r="H126" s="29">
        <f>VLOOKUP(H122,FAC_TOTALS_APTA!$A$4:$BR$227,$F126,FALSE)</f>
        <v>6450437.3512728997</v>
      </c>
      <c r="I126" s="30">
        <f t="shared" si="33"/>
        <v>0.3394215460704344</v>
      </c>
      <c r="J126" s="31" t="str">
        <f t="shared" si="34"/>
        <v>_log</v>
      </c>
      <c r="K126" s="31" t="str">
        <f t="shared" si="35"/>
        <v>POP_EMP_log_FAC</v>
      </c>
      <c r="L126" s="7">
        <f>MATCH($K126,FAC_TOTALS_APTA!$A$2:$BR$2,)</f>
        <v>35</v>
      </c>
      <c r="M126" s="29">
        <f>IF(M122=0,0,VLOOKUP(M122,FAC_TOTALS_APTA!$A$4:$BR$227,$L126,FALSE))</f>
        <v>4397838.6234549703</v>
      </c>
      <c r="N126" s="29">
        <f>IF(N122=0,0,VLOOKUP(N122,FAC_TOTALS_APTA!$A$4:$BR$227,$L126,FALSE))</f>
        <v>4452855.2757736901</v>
      </c>
      <c r="O126" s="29">
        <f>IF(O122=0,0,VLOOKUP(O122,FAC_TOTALS_APTA!$A$4:$BR$227,$L126,FALSE))</f>
        <v>5033472.6264405604</v>
      </c>
      <c r="P126" s="29">
        <f>IF(P122=0,0,VLOOKUP(P122,FAC_TOTALS_APTA!$A$4:$BR$227,$L126,FALSE))</f>
        <v>7438309.6925956002</v>
      </c>
      <c r="Q126" s="29">
        <f>IF(Q122=0,0,VLOOKUP(Q122,FAC_TOTALS_APTA!$A$4:$BR$227,$L126,FALSE))</f>
        <v>3404785.3685939698</v>
      </c>
      <c r="R126" s="29">
        <f>IF(R122=0,0,VLOOKUP(R122,FAC_TOTALS_APTA!$A$4:$BR$227,$L126,FALSE))</f>
        <v>2221954.9171205699</v>
      </c>
      <c r="S126" s="29">
        <f>IF(S122=0,0,VLOOKUP(S122,FAC_TOTALS_APTA!$A$4:$BR$227,$L126,FALSE))</f>
        <v>316302.31127493503</v>
      </c>
      <c r="T126" s="29">
        <f>IF(T122=0,0,VLOOKUP(T122,FAC_TOTALS_APTA!$A$4:$BR$227,$L126,FALSE))</f>
        <v>12293.5466301255</v>
      </c>
      <c r="U126" s="29">
        <f>IF(U122=0,0,VLOOKUP(U122,FAC_TOTALS_APTA!$A$4:$BR$227,$L126,FALSE))</f>
        <v>2592027.9001503098</v>
      </c>
      <c r="V126" s="29">
        <f>IF(V122=0,0,VLOOKUP(V122,FAC_TOTALS_APTA!$A$4:$BR$227,$L126,FALSE))</f>
        <v>2953433.7245857902</v>
      </c>
      <c r="W126" s="29">
        <f>IF(W122=0,0,VLOOKUP(W122,FAC_TOTALS_APTA!$A$4:$BR$227,$L126,FALSE))</f>
        <v>3092166.0267618899</v>
      </c>
      <c r="X126" s="29">
        <f>IF(X122=0,0,VLOOKUP(X122,FAC_TOTALS_APTA!$A$4:$BR$227,$L126,FALSE))</f>
        <v>3447513.00090629</v>
      </c>
      <c r="Y126" s="29">
        <f>IF(Y122=0,0,VLOOKUP(Y122,FAC_TOTALS_APTA!$A$4:$BR$227,$L126,FALSE))</f>
        <v>3422011.9741577501</v>
      </c>
      <c r="Z126" s="29">
        <f>IF(Z122=0,0,VLOOKUP(Z122,FAC_TOTALS_APTA!$A$4:$BR$227,$L126,FALSE))</f>
        <v>3189123.4705073601</v>
      </c>
      <c r="AA126" s="29">
        <f>IF(AA122=0,0,VLOOKUP(AA122,FAC_TOTALS_APTA!$A$4:$BR$227,$L126,FALSE))</f>
        <v>3229310.9153527902</v>
      </c>
      <c r="AB126" s="29">
        <f>IF(AB122=0,0,VLOOKUP(AB122,FAC_TOTALS_APTA!$A$4:$BR$227,$L126,FALSE))</f>
        <v>2830526.2241839599</v>
      </c>
      <c r="AC126" s="32">
        <f t="shared" si="36"/>
        <v>52033925.598490566</v>
      </c>
      <c r="AD126" s="33">
        <f>AC126/G147</f>
        <v>8.9840863596846871E-2</v>
      </c>
      <c r="AE126" s="7"/>
    </row>
    <row r="127" spans="1:31" s="14" customFormat="1" ht="15" x14ac:dyDescent="0.2">
      <c r="A127" s="7"/>
      <c r="B127" s="26" t="s">
        <v>98</v>
      </c>
      <c r="C127" s="28"/>
      <c r="D127" s="34" t="s">
        <v>96</v>
      </c>
      <c r="E127" s="43">
        <v>0.16120000000000001</v>
      </c>
      <c r="F127" s="7">
        <f>MATCH($D127,FAC_TOTALS_APTA!$A$2:$BR$2,)</f>
        <v>17</v>
      </c>
      <c r="G127" s="29">
        <f>VLOOKUP(G122,FAC_TOTALS_APTA!$A$4:$BR$227,$F127,FALSE)</f>
        <v>0.41147755274624997</v>
      </c>
      <c r="H127" s="29">
        <f>VLOOKUP(H122,FAC_TOTALS_APTA!$A$4:$BR$227,$F127,FALSE)</f>
        <v>0.40043614459000199</v>
      </c>
      <c r="I127" s="30">
        <f t="shared" si="33"/>
        <v>-2.6833561351175317E-2</v>
      </c>
      <c r="J127" s="31" t="str">
        <f t="shared" si="34"/>
        <v/>
      </c>
      <c r="K127" s="31" t="str">
        <f t="shared" si="35"/>
        <v>TSD_POP_EMP_PCT_FAC</v>
      </c>
      <c r="L127" s="7">
        <f>MATCH($K127,FAC_TOTALS_APTA!$A$2:$BR$2,)</f>
        <v>39</v>
      </c>
      <c r="M127" s="29">
        <f>IF(M122=0,0,VLOOKUP(M122,FAC_TOTALS_APTA!$A$4:$BR$227,$L127,FALSE))</f>
        <v>-52917.166336682698</v>
      </c>
      <c r="N127" s="29">
        <f>IF(N122=0,0,VLOOKUP(N122,FAC_TOTALS_APTA!$A$4:$BR$227,$L127,FALSE))</f>
        <v>-70262.554472579694</v>
      </c>
      <c r="O127" s="29">
        <f>IF(O122=0,0,VLOOKUP(O122,FAC_TOTALS_APTA!$A$4:$BR$227,$L127,FALSE))</f>
        <v>-5912.5315089306096</v>
      </c>
      <c r="P127" s="29">
        <f>IF(P122=0,0,VLOOKUP(P122,FAC_TOTALS_APTA!$A$4:$BR$227,$L127,FALSE))</f>
        <v>-21832.803912019899</v>
      </c>
      <c r="Q127" s="29">
        <f>IF(Q122=0,0,VLOOKUP(Q122,FAC_TOTALS_APTA!$A$4:$BR$227,$L127,FALSE))</f>
        <v>-105242.373171575</v>
      </c>
      <c r="R127" s="29">
        <f>IF(R122=0,0,VLOOKUP(R122,FAC_TOTALS_APTA!$A$4:$BR$227,$L127,FALSE))</f>
        <v>14930.057918279599</v>
      </c>
      <c r="S127" s="29">
        <f>IF(S122=0,0,VLOOKUP(S122,FAC_TOTALS_APTA!$A$4:$BR$227,$L127,FALSE))</f>
        <v>123505.338842768</v>
      </c>
      <c r="T127" s="29">
        <f>IF(T122=0,0,VLOOKUP(T122,FAC_TOTALS_APTA!$A$4:$BR$227,$L127,FALSE))</f>
        <v>-93541.930895701895</v>
      </c>
      <c r="U127" s="29">
        <f>IF(U122=0,0,VLOOKUP(U122,FAC_TOTALS_APTA!$A$4:$BR$227,$L127,FALSE))</f>
        <v>-110896.860988614</v>
      </c>
      <c r="V127" s="29">
        <f>IF(V122=0,0,VLOOKUP(V122,FAC_TOTALS_APTA!$A$4:$BR$227,$L127,FALSE))</f>
        <v>-76844.512406545007</v>
      </c>
      <c r="W127" s="29">
        <f>IF(W122=0,0,VLOOKUP(W122,FAC_TOTALS_APTA!$A$4:$BR$227,$L127,FALSE))</f>
        <v>-16187.555799329901</v>
      </c>
      <c r="X127" s="29">
        <f>IF(X122=0,0,VLOOKUP(X122,FAC_TOTALS_APTA!$A$4:$BR$227,$L127,FALSE))</f>
        <v>-5179.19089536107</v>
      </c>
      <c r="Y127" s="29">
        <f>IF(Y122=0,0,VLOOKUP(Y122,FAC_TOTALS_APTA!$A$4:$BR$227,$L127,FALSE))</f>
        <v>9665.4285009033792</v>
      </c>
      <c r="Z127" s="29">
        <f>IF(Z122=0,0,VLOOKUP(Z122,FAC_TOTALS_APTA!$A$4:$BR$227,$L127,FALSE))</f>
        <v>-31676.635529755498</v>
      </c>
      <c r="AA127" s="29">
        <f>IF(AA122=0,0,VLOOKUP(AA122,FAC_TOTALS_APTA!$A$4:$BR$227,$L127,FALSE))</f>
        <v>-20881.905301401199</v>
      </c>
      <c r="AB127" s="29">
        <f>IF(AB122=0,0,VLOOKUP(AB122,FAC_TOTALS_APTA!$A$4:$BR$227,$L127,FALSE))</f>
        <v>22625.5108844108</v>
      </c>
      <c r="AC127" s="32">
        <f t="shared" si="36"/>
        <v>-440649.68507213466</v>
      </c>
      <c r="AD127" s="33">
        <f>AC127/G146</f>
        <v>-8.6808847815382365E-4</v>
      </c>
      <c r="AE127" s="7"/>
    </row>
    <row r="128" spans="1:31" s="14" customFormat="1" ht="15" x14ac:dyDescent="0.2">
      <c r="A128" s="7"/>
      <c r="B128" s="26" t="s">
        <v>52</v>
      </c>
      <c r="C128" s="28" t="s">
        <v>23</v>
      </c>
      <c r="D128" s="34" t="s">
        <v>16</v>
      </c>
      <c r="E128" s="43">
        <v>0.16120000000000001</v>
      </c>
      <c r="F128" s="7">
        <f>MATCH($D128,FAC_TOTALS_APTA!$A$2:$BR$2,)</f>
        <v>14</v>
      </c>
      <c r="G128" s="29">
        <f>VLOOKUP(G122,FAC_TOTALS_APTA!$A$4:$BR$227,$F128,FALSE)</f>
        <v>1.9301443932103399</v>
      </c>
      <c r="H128" s="29">
        <f>VLOOKUP(H122,FAC_TOTALS_APTA!$A$4:$BR$227,$F128,FALSE)</f>
        <v>2.9348303224349701</v>
      </c>
      <c r="I128" s="30">
        <f t="shared" si="33"/>
        <v>0.52052371457742197</v>
      </c>
      <c r="J128" s="31" t="str">
        <f t="shared" si="34"/>
        <v>_log</v>
      </c>
      <c r="K128" s="31" t="str">
        <f t="shared" si="35"/>
        <v>GAS_PRICE_2018_log_FAC</v>
      </c>
      <c r="L128" s="7">
        <f>MATCH($K128,FAC_TOTALS_APTA!$A$2:$BR$2,)</f>
        <v>36</v>
      </c>
      <c r="M128" s="29">
        <f>IF(M122=0,0,VLOOKUP(M122,FAC_TOTALS_APTA!$A$4:$BR$227,$L128,FALSE))</f>
        <v>9132496.5294571891</v>
      </c>
      <c r="N128" s="29">
        <f>IF(N122=0,0,VLOOKUP(N122,FAC_TOTALS_APTA!$A$4:$BR$227,$L128,FALSE))</f>
        <v>10115424.6095435</v>
      </c>
      <c r="O128" s="29">
        <f>IF(O122=0,0,VLOOKUP(O122,FAC_TOTALS_APTA!$A$4:$BR$227,$L128,FALSE))</f>
        <v>13899551.4792547</v>
      </c>
      <c r="P128" s="29">
        <f>IF(P122=0,0,VLOOKUP(P122,FAC_TOTALS_APTA!$A$4:$BR$227,$L128,FALSE))</f>
        <v>9767811.3806635793</v>
      </c>
      <c r="Q128" s="29">
        <f>IF(Q122=0,0,VLOOKUP(Q122,FAC_TOTALS_APTA!$A$4:$BR$227,$L128,FALSE))</f>
        <v>5367773.0673372196</v>
      </c>
      <c r="R128" s="29">
        <f>IF(R122=0,0,VLOOKUP(R122,FAC_TOTALS_APTA!$A$4:$BR$227,$L128,FALSE))</f>
        <v>13222993.1567895</v>
      </c>
      <c r="S128" s="29">
        <f>IF(S122=0,0,VLOOKUP(S122,FAC_TOTALS_APTA!$A$4:$BR$227,$L128,FALSE))</f>
        <v>-35639430.765834503</v>
      </c>
      <c r="T128" s="29">
        <f>IF(T122=0,0,VLOOKUP(T122,FAC_TOTALS_APTA!$A$4:$BR$227,$L128,FALSE))</f>
        <v>16120384.7533272</v>
      </c>
      <c r="U128" s="29">
        <f>IF(U122=0,0,VLOOKUP(U122,FAC_TOTALS_APTA!$A$4:$BR$227,$L128,FALSE))</f>
        <v>21814032.1534581</v>
      </c>
      <c r="V128" s="29">
        <f>IF(V122=0,0,VLOOKUP(V122,FAC_TOTALS_APTA!$A$4:$BR$227,$L128,FALSE))</f>
        <v>1039924.9209147</v>
      </c>
      <c r="W128" s="29">
        <f>IF(W122=0,0,VLOOKUP(W122,FAC_TOTALS_APTA!$A$4:$BR$227,$L128,FALSE))</f>
        <v>-4714185.2488332503</v>
      </c>
      <c r="X128" s="29">
        <f>IF(X122=0,0,VLOOKUP(X122,FAC_TOTALS_APTA!$A$4:$BR$227,$L128,FALSE))</f>
        <v>-5837972.0831599897</v>
      </c>
      <c r="Y128" s="29">
        <f>IF(Y122=0,0,VLOOKUP(Y122,FAC_TOTALS_APTA!$A$4:$BR$227,$L128,FALSE))</f>
        <v>-30090611.523578901</v>
      </c>
      <c r="Z128" s="29">
        <f>IF(Z122=0,0,VLOOKUP(Z122,FAC_TOTALS_APTA!$A$4:$BR$227,$L128,FALSE))</f>
        <v>-12276098.4143182</v>
      </c>
      <c r="AA128" s="29">
        <f>IF(AA122=0,0,VLOOKUP(AA122,FAC_TOTALS_APTA!$A$4:$BR$227,$L128,FALSE))</f>
        <v>8505088.3765785992</v>
      </c>
      <c r="AB128" s="29">
        <f>IF(AB122=0,0,VLOOKUP(AB122,FAC_TOTALS_APTA!$A$4:$BR$227,$L128,FALSE))</f>
        <v>10235009.904258899</v>
      </c>
      <c r="AC128" s="32">
        <f t="shared" si="36"/>
        <v>30662192.295858353</v>
      </c>
      <c r="AD128" s="33">
        <f>AC128/G147</f>
        <v>5.2940803599727061E-2</v>
      </c>
      <c r="AE128" s="7"/>
    </row>
    <row r="129" spans="1:31" s="14" customFormat="1" ht="15" x14ac:dyDescent="0.2">
      <c r="A129" s="7"/>
      <c r="B129" s="26" t="s">
        <v>49</v>
      </c>
      <c r="C129" s="28" t="s">
        <v>23</v>
      </c>
      <c r="D129" s="7" t="s">
        <v>15</v>
      </c>
      <c r="E129" s="43">
        <v>-0.2555</v>
      </c>
      <c r="F129" s="7">
        <f>MATCH($D129,FAC_TOTALS_APTA!$A$2:$BR$2,)</f>
        <v>15</v>
      </c>
      <c r="G129" s="29">
        <f>VLOOKUP(G122,FAC_TOTALS_APTA!$A$4:$BR$227,$F129,FALSE)</f>
        <v>38329.138487481003</v>
      </c>
      <c r="H129" s="29">
        <f>VLOOKUP(H122,FAC_TOTALS_APTA!$A$4:$BR$227,$F129,FALSE)</f>
        <v>37031.751617532798</v>
      </c>
      <c r="I129" s="30">
        <f t="shared" si="33"/>
        <v>-3.3848578943978969E-2</v>
      </c>
      <c r="J129" s="31" t="str">
        <f t="shared" si="34"/>
        <v>_log</v>
      </c>
      <c r="K129" s="31" t="str">
        <f t="shared" si="35"/>
        <v>TOTAL_MED_INC_INDIV_2018_log_FAC</v>
      </c>
      <c r="L129" s="7">
        <f>MATCH($K129,FAC_TOTALS_APTA!$A$2:$BR$2,)</f>
        <v>37</v>
      </c>
      <c r="M129" s="29">
        <f>IF(M122=0,0,VLOOKUP(M122,FAC_TOTALS_APTA!$A$4:$BR$227,$L129,FALSE))</f>
        <v>2344656.7998910099</v>
      </c>
      <c r="N129" s="29">
        <f>IF(N122=0,0,VLOOKUP(N122,FAC_TOTALS_APTA!$A$4:$BR$227,$L129,FALSE))</f>
        <v>3439487.8850945402</v>
      </c>
      <c r="O129" s="29">
        <f>IF(O122=0,0,VLOOKUP(O122,FAC_TOTALS_APTA!$A$4:$BR$227,$L129,FALSE))</f>
        <v>3095542.02911175</v>
      </c>
      <c r="P129" s="29">
        <f>IF(P122=0,0,VLOOKUP(P122,FAC_TOTALS_APTA!$A$4:$BR$227,$L129,FALSE))</f>
        <v>5506602.5969832698</v>
      </c>
      <c r="Q129" s="29">
        <f>IF(Q122=0,0,VLOOKUP(Q122,FAC_TOTALS_APTA!$A$4:$BR$227,$L129,FALSE))</f>
        <v>-2569593.1637601699</v>
      </c>
      <c r="R129" s="29">
        <f>IF(R122=0,0,VLOOKUP(R122,FAC_TOTALS_APTA!$A$4:$BR$227,$L129,FALSE))</f>
        <v>-844099.27959514502</v>
      </c>
      <c r="S129" s="29">
        <f>IF(S122=0,0,VLOOKUP(S122,FAC_TOTALS_APTA!$A$4:$BR$227,$L129,FALSE))</f>
        <v>9590866.0520202797</v>
      </c>
      <c r="T129" s="29">
        <f>IF(T122=0,0,VLOOKUP(T122,FAC_TOTALS_APTA!$A$4:$BR$227,$L129,FALSE))</f>
        <v>4558196.5026632398</v>
      </c>
      <c r="U129" s="29">
        <f>IF(U122=0,0,VLOOKUP(U122,FAC_TOTALS_APTA!$A$4:$BR$227,$L129,FALSE))</f>
        <v>2450337.4745517201</v>
      </c>
      <c r="V129" s="29">
        <f>IF(V122=0,0,VLOOKUP(V122,FAC_TOTALS_APTA!$A$4:$BR$227,$L129,FALSE))</f>
        <v>713832.29349160299</v>
      </c>
      <c r="W129" s="29">
        <f>IF(W122=0,0,VLOOKUP(W122,FAC_TOTALS_APTA!$A$4:$BR$227,$L129,FALSE))</f>
        <v>-1289569.1493588299</v>
      </c>
      <c r="X129" s="29">
        <f>IF(X122=0,0,VLOOKUP(X122,FAC_TOTALS_APTA!$A$4:$BR$227,$L129,FALSE))</f>
        <v>-2866962.8103247602</v>
      </c>
      <c r="Y129" s="29">
        <f>IF(Y122=0,0,VLOOKUP(Y122,FAC_TOTALS_APTA!$A$4:$BR$227,$L129,FALSE))</f>
        <v>-6276225.2317736102</v>
      </c>
      <c r="Z129" s="29">
        <f>IF(Z122=0,0,VLOOKUP(Z122,FAC_TOTALS_APTA!$A$4:$BR$227,$L129,FALSE))</f>
        <v>-4102141.2950132899</v>
      </c>
      <c r="AA129" s="29">
        <f>IF(AA122=0,0,VLOOKUP(AA122,FAC_TOTALS_APTA!$A$4:$BR$227,$L129,FALSE))</f>
        <v>-2591794.7361542499</v>
      </c>
      <c r="AB129" s="29">
        <f>IF(AB122=0,0,VLOOKUP(AB122,FAC_TOTALS_APTA!$A$4:$BR$227,$L129,FALSE))</f>
        <v>-3234155.44297159</v>
      </c>
      <c r="AC129" s="32">
        <f t="shared" si="36"/>
        <v>7924980.5248557599</v>
      </c>
      <c r="AD129" s="33">
        <f>AC129/G147</f>
        <v>1.3683132420858288E-2</v>
      </c>
      <c r="AE129" s="7"/>
    </row>
    <row r="130" spans="1:31" s="14" customFormat="1" ht="15" x14ac:dyDescent="0.2">
      <c r="A130" s="7"/>
      <c r="B130" s="26" t="s">
        <v>67</v>
      </c>
      <c r="C130" s="28"/>
      <c r="D130" s="7" t="s">
        <v>10</v>
      </c>
      <c r="E130" s="43">
        <v>1.0699999999999999E-2</v>
      </c>
      <c r="F130" s="7">
        <f>MATCH($D130,FAC_TOTALS_APTA!$A$2:$BR$2,)</f>
        <v>16</v>
      </c>
      <c r="G130" s="29">
        <f>VLOOKUP(G122,FAC_TOTALS_APTA!$A$4:$BR$227,$F130,FALSE)</f>
        <v>7.5962090718704403</v>
      </c>
      <c r="H130" s="29">
        <f>VLOOKUP(H122,FAC_TOTALS_APTA!$A$4:$BR$227,$F130,FALSE)</f>
        <v>6.9669789526958903</v>
      </c>
      <c r="I130" s="30">
        <f t="shared" si="33"/>
        <v>-8.2834755233983093E-2</v>
      </c>
      <c r="J130" s="31" t="str">
        <f t="shared" si="34"/>
        <v/>
      </c>
      <c r="K130" s="31" t="str">
        <f t="shared" si="35"/>
        <v>PCT_HH_NO_VEH_FAC</v>
      </c>
      <c r="L130" s="7">
        <f>MATCH($K130,FAC_TOTALS_APTA!$A$2:$BR$2,)</f>
        <v>38</v>
      </c>
      <c r="M130" s="29">
        <f>IF(M122=0,0,VLOOKUP(M122,FAC_TOTALS_APTA!$A$4:$BR$227,$L130,FALSE))</f>
        <v>193130.297592855</v>
      </c>
      <c r="N130" s="29">
        <f>IF(N122=0,0,VLOOKUP(N122,FAC_TOTALS_APTA!$A$4:$BR$227,$L130,FALSE))</f>
        <v>223167.67142702601</v>
      </c>
      <c r="O130" s="29">
        <f>IF(O122=0,0,VLOOKUP(O122,FAC_TOTALS_APTA!$A$4:$BR$227,$L130,FALSE))</f>
        <v>-190183.64445025599</v>
      </c>
      <c r="P130" s="29">
        <f>IF(P122=0,0,VLOOKUP(P122,FAC_TOTALS_APTA!$A$4:$BR$227,$L130,FALSE))</f>
        <v>-532026.17327779101</v>
      </c>
      <c r="Q130" s="29">
        <f>IF(Q122=0,0,VLOOKUP(Q122,FAC_TOTALS_APTA!$A$4:$BR$227,$L130,FALSE))</f>
        <v>-1550307.9426235801</v>
      </c>
      <c r="R130" s="29">
        <f>IF(R122=0,0,VLOOKUP(R122,FAC_TOTALS_APTA!$A$4:$BR$227,$L130,FALSE))</f>
        <v>654376.73755974998</v>
      </c>
      <c r="S130" s="29">
        <f>IF(S122=0,0,VLOOKUP(S122,FAC_TOTALS_APTA!$A$4:$BR$227,$L130,FALSE))</f>
        <v>1408871.3106664901</v>
      </c>
      <c r="T130" s="29">
        <f>IF(T122=0,0,VLOOKUP(T122,FAC_TOTALS_APTA!$A$4:$BR$227,$L130,FALSE))</f>
        <v>1002548.93317694</v>
      </c>
      <c r="U130" s="29">
        <f>IF(U122=0,0,VLOOKUP(U122,FAC_TOTALS_APTA!$A$4:$BR$227,$L130,FALSE))</f>
        <v>1857547.3663735399</v>
      </c>
      <c r="V130" s="29">
        <f>IF(V122=0,0,VLOOKUP(V122,FAC_TOTALS_APTA!$A$4:$BR$227,$L130,FALSE))</f>
        <v>-1514704.75885744</v>
      </c>
      <c r="W130" s="29">
        <f>IF(W122=0,0,VLOOKUP(W122,FAC_TOTALS_APTA!$A$4:$BR$227,$L130,FALSE))</f>
        <v>-280832.35591473797</v>
      </c>
      <c r="X130" s="29">
        <f>IF(X122=0,0,VLOOKUP(X122,FAC_TOTALS_APTA!$A$4:$BR$227,$L130,FALSE))</f>
        <v>687920.69125440402</v>
      </c>
      <c r="Y130" s="29">
        <f>IF(Y122=0,0,VLOOKUP(Y122,FAC_TOTALS_APTA!$A$4:$BR$227,$L130,FALSE))</f>
        <v>-2090918.51858184</v>
      </c>
      <c r="Z130" s="29">
        <f>IF(Z122=0,0,VLOOKUP(Z122,FAC_TOTALS_APTA!$A$4:$BR$227,$L130,FALSE))</f>
        <v>-1242238.56944754</v>
      </c>
      <c r="AA130" s="29">
        <f>IF(AA122=0,0,VLOOKUP(AA122,FAC_TOTALS_APTA!$A$4:$BR$227,$L130,FALSE))</f>
        <v>-1821949.4255776801</v>
      </c>
      <c r="AB130" s="29">
        <f>IF(AB122=0,0,VLOOKUP(AB122,FAC_TOTALS_APTA!$A$4:$BR$227,$L130,FALSE))</f>
        <v>-1553930.2662128799</v>
      </c>
      <c r="AC130" s="32">
        <f t="shared" si="36"/>
        <v>-4749528.6468927404</v>
      </c>
      <c r="AD130" s="33">
        <f>AC130/G147</f>
        <v>-8.2004528854379855E-3</v>
      </c>
      <c r="AE130" s="7"/>
    </row>
    <row r="131" spans="1:31" s="14" customFormat="1" ht="15" x14ac:dyDescent="0.2">
      <c r="A131" s="7"/>
      <c r="B131" s="26" t="s">
        <v>50</v>
      </c>
      <c r="C131" s="28"/>
      <c r="D131" s="7" t="s">
        <v>31</v>
      </c>
      <c r="E131" s="43">
        <v>-3.3999999999999998E-3</v>
      </c>
      <c r="F131" s="7">
        <f>MATCH($D131,FAC_TOTALS_APTA!$A$2:$BR$2,)</f>
        <v>18</v>
      </c>
      <c r="G131" s="29">
        <f>VLOOKUP(G122,FAC_TOTALS_APTA!$A$4:$BR$227,$F131,FALSE)</f>
        <v>4.0258321388066198</v>
      </c>
      <c r="H131" s="29">
        <f>VLOOKUP(H122,FAC_TOTALS_APTA!$A$4:$BR$227,$F131,FALSE)</f>
        <v>6.4390989849420199</v>
      </c>
      <c r="I131" s="30">
        <f t="shared" si="33"/>
        <v>0.59944547187473307</v>
      </c>
      <c r="J131" s="31" t="str">
        <f t="shared" si="34"/>
        <v/>
      </c>
      <c r="K131" s="31" t="str">
        <f t="shared" si="35"/>
        <v>JTW_HOME_PCT_FAC</v>
      </c>
      <c r="L131" s="7">
        <f>MATCH($K131,FAC_TOTALS_APTA!$A$2:$BR$2,)</f>
        <v>40</v>
      </c>
      <c r="M131" s="29">
        <f>IF(M122=0,0,VLOOKUP(M122,FAC_TOTALS_APTA!$A$4:$BR$227,$L131,FALSE))</f>
        <v>0</v>
      </c>
      <c r="N131" s="29">
        <f>IF(N122=0,0,VLOOKUP(N122,FAC_TOTALS_APTA!$A$4:$BR$227,$L131,FALSE))</f>
        <v>0</v>
      </c>
      <c r="O131" s="29">
        <f>IF(O122=0,0,VLOOKUP(O122,FAC_TOTALS_APTA!$A$4:$BR$227,$L131,FALSE))</f>
        <v>0</v>
      </c>
      <c r="P131" s="29">
        <f>IF(P122=0,0,VLOOKUP(P122,FAC_TOTALS_APTA!$A$4:$BR$227,$L131,FALSE))</f>
        <v>-1365884.5869663199</v>
      </c>
      <c r="Q131" s="29">
        <f>IF(Q122=0,0,VLOOKUP(Q122,FAC_TOTALS_APTA!$A$4:$BR$227,$L131,FALSE))</f>
        <v>-126584.838527845</v>
      </c>
      <c r="R131" s="29">
        <f>IF(R122=0,0,VLOOKUP(R122,FAC_TOTALS_APTA!$A$4:$BR$227,$L131,FALSE))</f>
        <v>-617763.44313846796</v>
      </c>
      <c r="S131" s="29">
        <f>IF(S122=0,0,VLOOKUP(S122,FAC_TOTALS_APTA!$A$4:$BR$227,$L131,FALSE))</f>
        <v>-629305.81546116294</v>
      </c>
      <c r="T131" s="29">
        <f>IF(T122=0,0,VLOOKUP(T122,FAC_TOTALS_APTA!$A$4:$BR$227,$L131,FALSE))</f>
        <v>-1312636.62592433</v>
      </c>
      <c r="U131" s="29">
        <f>IF(U122=0,0,VLOOKUP(U122,FAC_TOTALS_APTA!$A$4:$BR$227,$L131,FALSE))</f>
        <v>739345.48815254297</v>
      </c>
      <c r="V131" s="29">
        <f>IF(V122=0,0,VLOOKUP(V122,FAC_TOTALS_APTA!$A$4:$BR$227,$L131,FALSE))</f>
        <v>-772002.71579147095</v>
      </c>
      <c r="W131" s="29">
        <f>IF(W122=0,0,VLOOKUP(W122,FAC_TOTALS_APTA!$A$4:$BR$227,$L131,FALSE))</f>
        <v>-582231.10596705403</v>
      </c>
      <c r="X131" s="29">
        <f>IF(X122=0,0,VLOOKUP(X122,FAC_TOTALS_APTA!$A$4:$BR$227,$L131,FALSE))</f>
        <v>-38713.816046202199</v>
      </c>
      <c r="Y131" s="29">
        <f>IF(Y122=0,0,VLOOKUP(Y122,FAC_TOTALS_APTA!$A$4:$BR$227,$L131,FALSE))</f>
        <v>-1261455.03105765</v>
      </c>
      <c r="Z131" s="29">
        <f>IF(Z122=0,0,VLOOKUP(Z122,FAC_TOTALS_APTA!$A$4:$BR$227,$L131,FALSE))</f>
        <v>-2123012.3244138001</v>
      </c>
      <c r="AA131" s="29">
        <f>IF(AA122=0,0,VLOOKUP(AA122,FAC_TOTALS_APTA!$A$4:$BR$227,$L131,FALSE))</f>
        <v>-924558.76446197496</v>
      </c>
      <c r="AB131" s="29">
        <f>IF(AB122=0,0,VLOOKUP(AB122,FAC_TOTALS_APTA!$A$4:$BR$227,$L131,FALSE))</f>
        <v>-1170407.7567550901</v>
      </c>
      <c r="AC131" s="32">
        <f t="shared" si="36"/>
        <v>-10185211.336358825</v>
      </c>
      <c r="AD131" s="33">
        <f>AC131/G147</f>
        <v>-1.7585607310039584E-2</v>
      </c>
      <c r="AE131" s="7"/>
    </row>
    <row r="132" spans="1:31" s="14" customFormat="1" ht="16" hidden="1" x14ac:dyDescent="0.2">
      <c r="A132" s="7"/>
      <c r="B132" s="12" t="s">
        <v>119</v>
      </c>
      <c r="C132" s="28"/>
      <c r="D132" t="s">
        <v>99</v>
      </c>
      <c r="E132" s="43">
        <v>-5.7999999999999996E-3</v>
      </c>
      <c r="F132" s="7">
        <f>MATCH($D132,FAC_TOTALS_APTA!$A$2:$BR$2,)</f>
        <v>19</v>
      </c>
      <c r="G132" s="29">
        <f>VLOOKUP(G122,FAC_TOTALS_APTA!$A$4:$BR$227,$F132,FALSE)</f>
        <v>0</v>
      </c>
      <c r="H132" s="29">
        <f>VLOOKUP(H122,FAC_TOTALS_APTA!$A$4:$BR$227,$F132,FALSE)</f>
        <v>0</v>
      </c>
      <c r="I132" s="30" t="str">
        <f t="shared" si="33"/>
        <v>-</v>
      </c>
      <c r="J132" s="31" t="str">
        <f t="shared" si="34"/>
        <v/>
      </c>
      <c r="K132" s="31" t="str">
        <f t="shared" si="35"/>
        <v>YEARS_SINCE_TNC_NEW_YORK_BUS_FAC</v>
      </c>
      <c r="L132" s="7">
        <f>MATCH($K132,FAC_TOTALS_APTA!$A$2:$BR$2,)</f>
        <v>41</v>
      </c>
      <c r="M132" s="29">
        <f>IF(M122=0,0,VLOOKUP(M122,FAC_TOTALS_APTA!$A$4:$BR$227,$L132,FALSE))</f>
        <v>0</v>
      </c>
      <c r="N132" s="29">
        <f>IF(N122=0,0,VLOOKUP(N122,FAC_TOTALS_APTA!$A$4:$BR$227,$L132,FALSE))</f>
        <v>0</v>
      </c>
      <c r="O132" s="29">
        <f>IF(O122=0,0,VLOOKUP(O122,FAC_TOTALS_APTA!$A$4:$BR$227,$L132,FALSE))</f>
        <v>0</v>
      </c>
      <c r="P132" s="29">
        <f>IF(P122=0,0,VLOOKUP(P122,FAC_TOTALS_APTA!$A$4:$BR$227,$L132,FALSE))</f>
        <v>0</v>
      </c>
      <c r="Q132" s="29">
        <f>IF(Q122=0,0,VLOOKUP(Q122,FAC_TOTALS_APTA!$A$4:$BR$227,$L132,FALSE))</f>
        <v>0</v>
      </c>
      <c r="R132" s="29">
        <f>IF(R122=0,0,VLOOKUP(R122,FAC_TOTALS_APTA!$A$4:$BR$227,$L132,FALSE))</f>
        <v>0</v>
      </c>
      <c r="S132" s="29">
        <f>IF(S122=0,0,VLOOKUP(S122,FAC_TOTALS_APTA!$A$4:$BR$227,$L132,FALSE))</f>
        <v>0</v>
      </c>
      <c r="T132" s="29">
        <f>IF(T122=0,0,VLOOKUP(T122,FAC_TOTALS_APTA!$A$4:$BR$227,$L132,FALSE))</f>
        <v>0</v>
      </c>
      <c r="U132" s="29">
        <f>IF(U122=0,0,VLOOKUP(U122,FAC_TOTALS_APTA!$A$4:$BR$227,$L132,FALSE))</f>
        <v>0</v>
      </c>
      <c r="V132" s="29">
        <f>IF(V122=0,0,VLOOKUP(V122,FAC_TOTALS_APTA!$A$4:$BR$227,$L132,FALSE))</f>
        <v>0</v>
      </c>
      <c r="W132" s="29">
        <f>IF(W122=0,0,VLOOKUP(W122,FAC_TOTALS_APTA!$A$4:$BR$227,$L132,FALSE))</f>
        <v>0</v>
      </c>
      <c r="X132" s="29">
        <f>IF(X122=0,0,VLOOKUP(X122,FAC_TOTALS_APTA!$A$4:$BR$227,$L132,FALSE))</f>
        <v>0</v>
      </c>
      <c r="Y132" s="29">
        <f>IF(Y122=0,0,VLOOKUP(Y122,FAC_TOTALS_APTA!$A$4:$BR$227,$L132,FALSE))</f>
        <v>0</v>
      </c>
      <c r="Z132" s="29">
        <f>IF(Z122=0,0,VLOOKUP(Z122,FAC_TOTALS_APTA!$A$4:$BR$227,$L132,FALSE))</f>
        <v>0</v>
      </c>
      <c r="AA132" s="29">
        <f>IF(AA122=0,0,VLOOKUP(AA122,FAC_TOTALS_APTA!$A$4:$BR$227,$L132,FALSE))</f>
        <v>0</v>
      </c>
      <c r="AB132" s="29">
        <f>IF(AB122=0,0,VLOOKUP(AB122,FAC_TOTALS_APTA!$A$4:$BR$227,$L132,FALSE))</f>
        <v>0</v>
      </c>
      <c r="AC132" s="32">
        <f t="shared" si="36"/>
        <v>0</v>
      </c>
      <c r="AD132" s="33">
        <f>AC132/G147</f>
        <v>0</v>
      </c>
      <c r="AE132" s="7"/>
    </row>
    <row r="133" spans="1:31" s="14" customFormat="1" ht="16" hidden="1" x14ac:dyDescent="0.2">
      <c r="A133" s="7"/>
      <c r="B133" s="12" t="s">
        <v>119</v>
      </c>
      <c r="C133" s="28"/>
      <c r="D133" t="s">
        <v>100</v>
      </c>
      <c r="E133" s="43">
        <v>-3.3799999999999997E-2</v>
      </c>
      <c r="F133" s="7">
        <f>MATCH($D133,FAC_TOTALS_APTA!$A$2:$BR$2,)</f>
        <v>20</v>
      </c>
      <c r="G133" s="29">
        <f>VLOOKUP(G122,FAC_TOTALS_APTA!$A$4:$BR$227,$F133,FALSE)</f>
        <v>0</v>
      </c>
      <c r="H133" s="29">
        <f>VLOOKUP(H122,FAC_TOTALS_APTA!$A$4:$BR$227,$F133,FALSE)</f>
        <v>0</v>
      </c>
      <c r="I133" s="30" t="str">
        <f t="shared" si="33"/>
        <v>-</v>
      </c>
      <c r="J133" s="31" t="str">
        <f t="shared" si="34"/>
        <v/>
      </c>
      <c r="K133" s="31" t="str">
        <f t="shared" si="35"/>
        <v>YEARS_SINCE_TNC_BUS_HI_FAV_FAC</v>
      </c>
      <c r="L133" s="7">
        <f>MATCH($K133,FAC_TOTALS_APTA!$A$2:$BR$2,)</f>
        <v>42</v>
      </c>
      <c r="M133" s="29">
        <f>IF(M122=0,0,VLOOKUP(M122,FAC_TOTALS_APTA!$A$4:$BR$227,$L133,FALSE))</f>
        <v>0</v>
      </c>
      <c r="N133" s="29">
        <f>IF(N122=0,0,VLOOKUP(N122,FAC_TOTALS_APTA!$A$4:$BR$227,$L133,FALSE))</f>
        <v>0</v>
      </c>
      <c r="O133" s="29">
        <f>IF(O122=0,0,VLOOKUP(O122,FAC_TOTALS_APTA!$A$4:$BR$227,$L133,FALSE))</f>
        <v>0</v>
      </c>
      <c r="P133" s="29">
        <f>IF(P122=0,0,VLOOKUP(P122,FAC_TOTALS_APTA!$A$4:$BR$227,$L133,FALSE))</f>
        <v>0</v>
      </c>
      <c r="Q133" s="29">
        <f>IF(Q122=0,0,VLOOKUP(Q122,FAC_TOTALS_APTA!$A$4:$BR$227,$L133,FALSE))</f>
        <v>0</v>
      </c>
      <c r="R133" s="29">
        <f>IF(R122=0,0,VLOOKUP(R122,FAC_TOTALS_APTA!$A$4:$BR$227,$L133,FALSE))</f>
        <v>0</v>
      </c>
      <c r="S133" s="29">
        <f>IF(S122=0,0,VLOOKUP(S122,FAC_TOTALS_APTA!$A$4:$BR$227,$L133,FALSE))</f>
        <v>0</v>
      </c>
      <c r="T133" s="29">
        <f>IF(T122=0,0,VLOOKUP(T122,FAC_TOTALS_APTA!$A$4:$BR$227,$L133,FALSE))</f>
        <v>0</v>
      </c>
      <c r="U133" s="29">
        <f>IF(U122=0,0,VLOOKUP(U122,FAC_TOTALS_APTA!$A$4:$BR$227,$L133,FALSE))</f>
        <v>0</v>
      </c>
      <c r="V133" s="29">
        <f>IF(V122=0,0,VLOOKUP(V122,FAC_TOTALS_APTA!$A$4:$BR$227,$L133,FALSE))</f>
        <v>0</v>
      </c>
      <c r="W133" s="29">
        <f>IF(W122=0,0,VLOOKUP(W122,FAC_TOTALS_APTA!$A$4:$BR$227,$L133,FALSE))</f>
        <v>0</v>
      </c>
      <c r="X133" s="29">
        <f>IF(X122=0,0,VLOOKUP(X122,FAC_TOTALS_APTA!$A$4:$BR$227,$L133,FALSE))</f>
        <v>0</v>
      </c>
      <c r="Y133" s="29">
        <f>IF(Y122=0,0,VLOOKUP(Y122,FAC_TOTALS_APTA!$A$4:$BR$227,$L133,FALSE))</f>
        <v>0</v>
      </c>
      <c r="Z133" s="29">
        <f>IF(Z122=0,0,VLOOKUP(Z122,FAC_TOTALS_APTA!$A$4:$BR$227,$L133,FALSE))</f>
        <v>0</v>
      </c>
      <c r="AA133" s="29">
        <f>IF(AA122=0,0,VLOOKUP(AA122,FAC_TOTALS_APTA!$A$4:$BR$227,$L133,FALSE))</f>
        <v>0</v>
      </c>
      <c r="AB133" s="29">
        <f>IF(AB122=0,0,VLOOKUP(AB122,FAC_TOTALS_APTA!$A$4:$BR$227,$L133,FALSE))</f>
        <v>0</v>
      </c>
      <c r="AC133" s="32">
        <f t="shared" si="36"/>
        <v>0</v>
      </c>
      <c r="AD133" s="33">
        <f>AC133/G147</f>
        <v>0</v>
      </c>
      <c r="AE133" s="7"/>
    </row>
    <row r="134" spans="1:31" s="14" customFormat="1" ht="16" hidden="1" x14ac:dyDescent="0.2">
      <c r="A134" s="7"/>
      <c r="B134" s="12" t="s">
        <v>119</v>
      </c>
      <c r="C134" s="28"/>
      <c r="D134" t="s">
        <v>101</v>
      </c>
      <c r="E134" s="43">
        <v>-1.6299999999999999E-2</v>
      </c>
      <c r="F134" s="7">
        <f>MATCH($D134,FAC_TOTALS_APTA!$A$2:$BR$2,)</f>
        <v>21</v>
      </c>
      <c r="G134" s="29">
        <f>VLOOKUP(G122,FAC_TOTALS_APTA!$A$4:$BR$227,$F134,FALSE)</f>
        <v>0</v>
      </c>
      <c r="H134" s="29">
        <f>VLOOKUP(H122,FAC_TOTALS_APTA!$A$4:$BR$227,$F134,FALSE)</f>
        <v>0</v>
      </c>
      <c r="I134" s="30" t="str">
        <f t="shared" si="33"/>
        <v>-</v>
      </c>
      <c r="J134" s="31" t="str">
        <f t="shared" si="34"/>
        <v/>
      </c>
      <c r="K134" s="31" t="str">
        <f t="shared" si="35"/>
        <v>YEARS_SINCE_TNC_BUS_MID_FAV_FAC</v>
      </c>
      <c r="L134" s="7">
        <f>MATCH($K134,FAC_TOTALS_APTA!$A$2:$BR$2,)</f>
        <v>43</v>
      </c>
      <c r="M134" s="29">
        <f>IF(M122=0,0,VLOOKUP(M122,FAC_TOTALS_APTA!$A$4:$BR$227,$L134,FALSE))</f>
        <v>0</v>
      </c>
      <c r="N134" s="29">
        <f>IF(N122=0,0,VLOOKUP(N122,FAC_TOTALS_APTA!$A$4:$BR$227,$L134,FALSE))</f>
        <v>0</v>
      </c>
      <c r="O134" s="29">
        <f>IF(O122=0,0,VLOOKUP(O122,FAC_TOTALS_APTA!$A$4:$BR$227,$L134,FALSE))</f>
        <v>0</v>
      </c>
      <c r="P134" s="29">
        <f>IF(P122=0,0,VLOOKUP(P122,FAC_TOTALS_APTA!$A$4:$BR$227,$L134,FALSE))</f>
        <v>0</v>
      </c>
      <c r="Q134" s="29">
        <f>IF(Q122=0,0,VLOOKUP(Q122,FAC_TOTALS_APTA!$A$4:$BR$227,$L134,FALSE))</f>
        <v>0</v>
      </c>
      <c r="R134" s="29">
        <f>IF(R122=0,0,VLOOKUP(R122,FAC_TOTALS_APTA!$A$4:$BR$227,$L134,FALSE))</f>
        <v>0</v>
      </c>
      <c r="S134" s="29">
        <f>IF(S122=0,0,VLOOKUP(S122,FAC_TOTALS_APTA!$A$4:$BR$227,$L134,FALSE))</f>
        <v>0</v>
      </c>
      <c r="T134" s="29">
        <f>IF(T122=0,0,VLOOKUP(T122,FAC_TOTALS_APTA!$A$4:$BR$227,$L134,FALSE))</f>
        <v>0</v>
      </c>
      <c r="U134" s="29">
        <f>IF(U122=0,0,VLOOKUP(U122,FAC_TOTALS_APTA!$A$4:$BR$227,$L134,FALSE))</f>
        <v>0</v>
      </c>
      <c r="V134" s="29">
        <f>IF(V122=0,0,VLOOKUP(V122,FAC_TOTALS_APTA!$A$4:$BR$227,$L134,FALSE))</f>
        <v>0</v>
      </c>
      <c r="W134" s="29">
        <f>IF(W122=0,0,VLOOKUP(W122,FAC_TOTALS_APTA!$A$4:$BR$227,$L134,FALSE))</f>
        <v>0</v>
      </c>
      <c r="X134" s="29">
        <f>IF(X122=0,0,VLOOKUP(X122,FAC_TOTALS_APTA!$A$4:$BR$227,$L134,FALSE))</f>
        <v>0</v>
      </c>
      <c r="Y134" s="29">
        <f>IF(Y122=0,0,VLOOKUP(Y122,FAC_TOTALS_APTA!$A$4:$BR$227,$L134,FALSE))</f>
        <v>0</v>
      </c>
      <c r="Z134" s="29">
        <f>IF(Z122=0,0,VLOOKUP(Z122,FAC_TOTALS_APTA!$A$4:$BR$227,$L134,FALSE))</f>
        <v>0</v>
      </c>
      <c r="AA134" s="29">
        <f>IF(AA122=0,0,VLOOKUP(AA122,FAC_TOTALS_APTA!$A$4:$BR$227,$L134,FALSE))</f>
        <v>0</v>
      </c>
      <c r="AB134" s="29">
        <f>IF(AB122=0,0,VLOOKUP(AB122,FAC_TOTALS_APTA!$A$4:$BR$227,$L134,FALSE))</f>
        <v>0</v>
      </c>
      <c r="AC134" s="32">
        <f t="shared" si="36"/>
        <v>0</v>
      </c>
      <c r="AD134" s="33">
        <f>AC134/G147</f>
        <v>0</v>
      </c>
      <c r="AE134" s="7"/>
    </row>
    <row r="135" spans="1:31" s="14" customFormat="1" ht="16" hidden="1" x14ac:dyDescent="0.2">
      <c r="A135" s="7"/>
      <c r="B135" s="12" t="s">
        <v>119</v>
      </c>
      <c r="C135" s="28"/>
      <c r="D135" t="s">
        <v>102</v>
      </c>
      <c r="E135" s="43">
        <v>-1.37E-2</v>
      </c>
      <c r="F135" s="7">
        <f>MATCH($D135,FAC_TOTALS_APTA!$A$2:$BR$2,)</f>
        <v>22</v>
      </c>
      <c r="G135" s="29">
        <f>VLOOKUP(G122,FAC_TOTALS_APTA!$A$4:$BR$227,$F135,FALSE)</f>
        <v>0</v>
      </c>
      <c r="H135" s="29">
        <f>VLOOKUP(H122,FAC_TOTALS_APTA!$A$4:$BR$227,$F135,FALSE)</f>
        <v>0</v>
      </c>
      <c r="I135" s="30" t="str">
        <f t="shared" si="33"/>
        <v>-</v>
      </c>
      <c r="J135" s="31" t="str">
        <f t="shared" si="34"/>
        <v/>
      </c>
      <c r="K135" s="31" t="str">
        <f t="shared" si="35"/>
        <v>YEARS_SINCE_TNC_BUS_LOW_FAV_FAC</v>
      </c>
      <c r="L135" s="7">
        <f>MATCH($K135,FAC_TOTALS_APTA!$A$2:$BR$2,)</f>
        <v>44</v>
      </c>
      <c r="M135" s="29">
        <f>IF(M122=0,0,VLOOKUP(M122,FAC_TOTALS_APTA!$A$4:$BR$227,$L135,FALSE))</f>
        <v>0</v>
      </c>
      <c r="N135" s="29">
        <f>IF(N122=0,0,VLOOKUP(N122,FAC_TOTALS_APTA!$A$4:$BR$227,$L135,FALSE))</f>
        <v>0</v>
      </c>
      <c r="O135" s="29">
        <f>IF(O122=0,0,VLOOKUP(O122,FAC_TOTALS_APTA!$A$4:$BR$227,$L135,FALSE))</f>
        <v>0</v>
      </c>
      <c r="P135" s="29">
        <f>IF(P122=0,0,VLOOKUP(P122,FAC_TOTALS_APTA!$A$4:$BR$227,$L135,FALSE))</f>
        <v>0</v>
      </c>
      <c r="Q135" s="29">
        <f>IF(Q122=0,0,VLOOKUP(Q122,FAC_TOTALS_APTA!$A$4:$BR$227,$L135,FALSE))</f>
        <v>0</v>
      </c>
      <c r="R135" s="29">
        <f>IF(R122=0,0,VLOOKUP(R122,FAC_TOTALS_APTA!$A$4:$BR$227,$L135,FALSE))</f>
        <v>0</v>
      </c>
      <c r="S135" s="29">
        <f>IF(S122=0,0,VLOOKUP(S122,FAC_TOTALS_APTA!$A$4:$BR$227,$L135,FALSE))</f>
        <v>0</v>
      </c>
      <c r="T135" s="29">
        <f>IF(T122=0,0,VLOOKUP(T122,FAC_TOTALS_APTA!$A$4:$BR$227,$L135,FALSE))</f>
        <v>0</v>
      </c>
      <c r="U135" s="29">
        <f>IF(U122=0,0,VLOOKUP(U122,FAC_TOTALS_APTA!$A$4:$BR$227,$L135,FALSE))</f>
        <v>0</v>
      </c>
      <c r="V135" s="29">
        <f>IF(V122=0,0,VLOOKUP(V122,FAC_TOTALS_APTA!$A$4:$BR$227,$L135,FALSE))</f>
        <v>0</v>
      </c>
      <c r="W135" s="29">
        <f>IF(W122=0,0,VLOOKUP(W122,FAC_TOTALS_APTA!$A$4:$BR$227,$L135,FALSE))</f>
        <v>0</v>
      </c>
      <c r="X135" s="29">
        <f>IF(X122=0,0,VLOOKUP(X122,FAC_TOTALS_APTA!$A$4:$BR$227,$L135,FALSE))</f>
        <v>0</v>
      </c>
      <c r="Y135" s="29">
        <f>IF(Y122=0,0,VLOOKUP(Y122,FAC_TOTALS_APTA!$A$4:$BR$227,$L135,FALSE))</f>
        <v>0</v>
      </c>
      <c r="Z135" s="29">
        <f>IF(Z122=0,0,VLOOKUP(Z122,FAC_TOTALS_APTA!$A$4:$BR$227,$L135,FALSE))</f>
        <v>0</v>
      </c>
      <c r="AA135" s="29">
        <f>IF(AA122=0,0,VLOOKUP(AA122,FAC_TOTALS_APTA!$A$4:$BR$227,$L135,FALSE))</f>
        <v>0</v>
      </c>
      <c r="AB135" s="29">
        <f>IF(AB122=0,0,VLOOKUP(AB122,FAC_TOTALS_APTA!$A$4:$BR$227,$L135,FALSE))</f>
        <v>0</v>
      </c>
      <c r="AC135" s="32">
        <f t="shared" si="36"/>
        <v>0</v>
      </c>
      <c r="AD135" s="33">
        <f>AC135/G147</f>
        <v>0</v>
      </c>
      <c r="AE135" s="7"/>
    </row>
    <row r="136" spans="1:31" s="14" customFormat="1" ht="16" hidden="1" x14ac:dyDescent="0.2">
      <c r="A136" s="7"/>
      <c r="B136" s="12" t="s">
        <v>119</v>
      </c>
      <c r="C136" s="28"/>
      <c r="D136" t="s">
        <v>103</v>
      </c>
      <c r="E136" s="43">
        <v>-3.5099999999999999E-2</v>
      </c>
      <c r="F136" s="7">
        <f>MATCH($D136,FAC_TOTALS_APTA!$A$2:$BR$2,)</f>
        <v>23</v>
      </c>
      <c r="G136" s="29">
        <f>VLOOKUP(G122,FAC_TOTALS_APTA!$A$4:$BR$227,$F136,FALSE)</f>
        <v>0</v>
      </c>
      <c r="H136" s="29">
        <f>VLOOKUP(H122,FAC_TOTALS_APTA!$A$4:$BR$227,$F136,FALSE)</f>
        <v>5.32235349309558</v>
      </c>
      <c r="I136" s="30" t="str">
        <f t="shared" si="33"/>
        <v>-</v>
      </c>
      <c r="J136" s="31" t="str">
        <f t="shared" si="34"/>
        <v/>
      </c>
      <c r="K136" s="31" t="str">
        <f t="shared" si="35"/>
        <v>YEARS_SINCE_TNC_BUS_HI_UNFAV_FAC</v>
      </c>
      <c r="L136" s="7">
        <f>MATCH($K136,FAC_TOTALS_APTA!$A$2:$BR$2,)</f>
        <v>45</v>
      </c>
      <c r="M136" s="29">
        <f>IF(M122=0,0,VLOOKUP(M122,FAC_TOTALS_APTA!$A$4:$BR$227,$L136,FALSE))</f>
        <v>0</v>
      </c>
      <c r="N136" s="29">
        <f>IF(N122=0,0,VLOOKUP(N122,FAC_TOTALS_APTA!$A$4:$BR$227,$L136,FALSE))</f>
        <v>0</v>
      </c>
      <c r="O136" s="29">
        <f>IF(O122=0,0,VLOOKUP(O122,FAC_TOTALS_APTA!$A$4:$BR$227,$L136,FALSE))</f>
        <v>0</v>
      </c>
      <c r="P136" s="29">
        <f>IF(P122=0,0,VLOOKUP(P122,FAC_TOTALS_APTA!$A$4:$BR$227,$L136,FALSE))</f>
        <v>0</v>
      </c>
      <c r="Q136" s="29">
        <f>IF(Q122=0,0,VLOOKUP(Q122,FAC_TOTALS_APTA!$A$4:$BR$227,$L136,FALSE))</f>
        <v>0</v>
      </c>
      <c r="R136" s="29">
        <f>IF(R122=0,0,VLOOKUP(R122,FAC_TOTALS_APTA!$A$4:$BR$227,$L136,FALSE))</f>
        <v>0</v>
      </c>
      <c r="S136" s="29">
        <f>IF(S122=0,0,VLOOKUP(S122,FAC_TOTALS_APTA!$A$4:$BR$227,$L136,FALSE))</f>
        <v>0</v>
      </c>
      <c r="T136" s="29">
        <f>IF(T122=0,0,VLOOKUP(T122,FAC_TOTALS_APTA!$A$4:$BR$227,$L136,FALSE))</f>
        <v>0</v>
      </c>
      <c r="U136" s="29">
        <f>IF(U122=0,0,VLOOKUP(U122,FAC_TOTALS_APTA!$A$4:$BR$227,$L136,FALSE))</f>
        <v>0</v>
      </c>
      <c r="V136" s="29">
        <f>IF(V122=0,0,VLOOKUP(V122,FAC_TOTALS_APTA!$A$4:$BR$227,$L136,FALSE))</f>
        <v>-3063911.1606522398</v>
      </c>
      <c r="W136" s="29">
        <f>IF(W122=0,0,VLOOKUP(W122,FAC_TOTALS_APTA!$A$4:$BR$227,$L136,FALSE))</f>
        <v>-8232935.0985432798</v>
      </c>
      <c r="X136" s="29">
        <f>IF(X122=0,0,VLOOKUP(X122,FAC_TOTALS_APTA!$A$4:$BR$227,$L136,FALSE))</f>
        <v>-11382718.750241701</v>
      </c>
      <c r="Y136" s="29">
        <f>IF(Y122=0,0,VLOOKUP(Y122,FAC_TOTALS_APTA!$A$4:$BR$227,$L136,FALSE))</f>
        <v>-15536350.078428401</v>
      </c>
      <c r="Z136" s="29">
        <f>IF(Z122=0,0,VLOOKUP(Z122,FAC_TOTALS_APTA!$A$4:$BR$227,$L136,FALSE))</f>
        <v>-15181060.1727983</v>
      </c>
      <c r="AA136" s="29">
        <f>IF(AA122=0,0,VLOOKUP(AA122,FAC_TOTALS_APTA!$A$4:$BR$227,$L136,FALSE))</f>
        <v>-14703808.410230899</v>
      </c>
      <c r="AB136" s="29">
        <f>IF(AB122=0,0,VLOOKUP(AB122,FAC_TOTALS_APTA!$A$4:$BR$227,$L136,FALSE))</f>
        <v>-14313637.5323395</v>
      </c>
      <c r="AC136" s="32">
        <f t="shared" si="36"/>
        <v>-82414421.203234315</v>
      </c>
      <c r="AD136" s="33">
        <f>AC136/G147</f>
        <v>-0.14229529462884968</v>
      </c>
      <c r="AE136" s="7"/>
    </row>
    <row r="137" spans="1:31" s="14" customFormat="1" ht="16" hidden="1" x14ac:dyDescent="0.2">
      <c r="A137" s="7"/>
      <c r="B137" s="12" t="s">
        <v>119</v>
      </c>
      <c r="C137" s="28"/>
      <c r="D137" t="s">
        <v>104</v>
      </c>
      <c r="E137" s="43">
        <v>-3.1300000000000001E-2</v>
      </c>
      <c r="F137" s="7">
        <f>MATCH($D137,FAC_TOTALS_APTA!$A$2:$BR$2,)</f>
        <v>24</v>
      </c>
      <c r="G137" s="29">
        <f>VLOOKUP(G122,FAC_TOTALS_APTA!$A$4:$BR$227,$F137,FALSE)</f>
        <v>0</v>
      </c>
      <c r="H137" s="29">
        <f>VLOOKUP(H122,FAC_TOTALS_APTA!$A$4:$BR$227,$F137,FALSE)</f>
        <v>0</v>
      </c>
      <c r="I137" s="30" t="str">
        <f t="shared" si="33"/>
        <v>-</v>
      </c>
      <c r="J137" s="31" t="str">
        <f t="shared" si="34"/>
        <v/>
      </c>
      <c r="K137" s="31" t="str">
        <f t="shared" si="35"/>
        <v>YEARS_SINCE_TNC_BUS_MID_UNFAV_FAC</v>
      </c>
      <c r="L137" s="7">
        <f>MATCH($K137,FAC_TOTALS_APTA!$A$2:$BR$2,)</f>
        <v>46</v>
      </c>
      <c r="M137" s="29">
        <f>IF(M122=0,0,VLOOKUP(M122,FAC_TOTALS_APTA!$A$4:$BR$227,$L137,FALSE))</f>
        <v>0</v>
      </c>
      <c r="N137" s="29">
        <f>IF(N122=0,0,VLOOKUP(N122,FAC_TOTALS_APTA!$A$4:$BR$227,$L137,FALSE))</f>
        <v>0</v>
      </c>
      <c r="O137" s="29">
        <f>IF(O122=0,0,VLOOKUP(O122,FAC_TOTALS_APTA!$A$4:$BR$227,$L137,FALSE))</f>
        <v>0</v>
      </c>
      <c r="P137" s="29">
        <f>IF(P122=0,0,VLOOKUP(P122,FAC_TOTALS_APTA!$A$4:$BR$227,$L137,FALSE))</f>
        <v>0</v>
      </c>
      <c r="Q137" s="29">
        <f>IF(Q122=0,0,VLOOKUP(Q122,FAC_TOTALS_APTA!$A$4:$BR$227,$L137,FALSE))</f>
        <v>0</v>
      </c>
      <c r="R137" s="29">
        <f>IF(R122=0,0,VLOOKUP(R122,FAC_TOTALS_APTA!$A$4:$BR$227,$L137,FALSE))</f>
        <v>0</v>
      </c>
      <c r="S137" s="29">
        <f>IF(S122=0,0,VLOOKUP(S122,FAC_TOTALS_APTA!$A$4:$BR$227,$L137,FALSE))</f>
        <v>0</v>
      </c>
      <c r="T137" s="29">
        <f>IF(T122=0,0,VLOOKUP(T122,FAC_TOTALS_APTA!$A$4:$BR$227,$L137,FALSE))</f>
        <v>0</v>
      </c>
      <c r="U137" s="29">
        <f>IF(U122=0,0,VLOOKUP(U122,FAC_TOTALS_APTA!$A$4:$BR$227,$L137,FALSE))</f>
        <v>0</v>
      </c>
      <c r="V137" s="29">
        <f>IF(V122=0,0,VLOOKUP(V122,FAC_TOTALS_APTA!$A$4:$BR$227,$L137,FALSE))</f>
        <v>0</v>
      </c>
      <c r="W137" s="29">
        <f>IF(W122=0,0,VLOOKUP(W122,FAC_TOTALS_APTA!$A$4:$BR$227,$L137,FALSE))</f>
        <v>0</v>
      </c>
      <c r="X137" s="29">
        <f>IF(X122=0,0,VLOOKUP(X122,FAC_TOTALS_APTA!$A$4:$BR$227,$L137,FALSE))</f>
        <v>0</v>
      </c>
      <c r="Y137" s="29">
        <f>IF(Y122=0,0,VLOOKUP(Y122,FAC_TOTALS_APTA!$A$4:$BR$227,$L137,FALSE))</f>
        <v>0</v>
      </c>
      <c r="Z137" s="29">
        <f>IF(Z122=0,0,VLOOKUP(Z122,FAC_TOTALS_APTA!$A$4:$BR$227,$L137,FALSE))</f>
        <v>0</v>
      </c>
      <c r="AA137" s="29">
        <f>IF(AA122=0,0,VLOOKUP(AA122,FAC_TOTALS_APTA!$A$4:$BR$227,$L137,FALSE))</f>
        <v>0</v>
      </c>
      <c r="AB137" s="29">
        <f>IF(AB122=0,0,VLOOKUP(AB122,FAC_TOTALS_APTA!$A$4:$BR$227,$L137,FALSE))</f>
        <v>0</v>
      </c>
      <c r="AC137" s="32">
        <f t="shared" si="36"/>
        <v>0</v>
      </c>
      <c r="AD137" s="33">
        <f>AC137/G147</f>
        <v>0</v>
      </c>
      <c r="AE137" s="7"/>
    </row>
    <row r="138" spans="1:31" s="14" customFormat="1" ht="16" hidden="1" x14ac:dyDescent="0.2">
      <c r="A138" s="7"/>
      <c r="B138" s="12" t="s">
        <v>119</v>
      </c>
      <c r="C138" s="28"/>
      <c r="D138" t="s">
        <v>105</v>
      </c>
      <c r="E138" s="43">
        <v>-1.4E-3</v>
      </c>
      <c r="F138" s="7">
        <f>MATCH($D138,FAC_TOTALS_APTA!$A$2:$BR$2,)</f>
        <v>25</v>
      </c>
      <c r="G138" s="29">
        <f>VLOOKUP(G122,FAC_TOTALS_APTA!$A$4:$BR$227,$F138,FALSE)</f>
        <v>0</v>
      </c>
      <c r="H138" s="29">
        <f>VLOOKUP(H122,FAC_TOTALS_APTA!$A$4:$BR$227,$F138,FALSE)</f>
        <v>0</v>
      </c>
      <c r="I138" s="30" t="str">
        <f t="shared" si="33"/>
        <v>-</v>
      </c>
      <c r="J138" s="31" t="str">
        <f t="shared" si="34"/>
        <v/>
      </c>
      <c r="K138" s="31" t="str">
        <f t="shared" si="35"/>
        <v>YEARS_SINCE_TNC_BUS_LOW_UNFAV_FAC</v>
      </c>
      <c r="L138" s="7">
        <f>MATCH($K138,FAC_TOTALS_APTA!$A$2:$BR$2,)</f>
        <v>47</v>
      </c>
      <c r="M138" s="29">
        <f>IF(M122=0,0,VLOOKUP(M122,FAC_TOTALS_APTA!$A$4:$BR$227,$L138,FALSE))</f>
        <v>0</v>
      </c>
      <c r="N138" s="29">
        <f>IF(N122=0,0,VLOOKUP(N122,FAC_TOTALS_APTA!$A$4:$BR$227,$L138,FALSE))</f>
        <v>0</v>
      </c>
      <c r="O138" s="29">
        <f>IF(O122=0,0,VLOOKUP(O122,FAC_TOTALS_APTA!$A$4:$BR$227,$L138,FALSE))</f>
        <v>0</v>
      </c>
      <c r="P138" s="29">
        <f>IF(P122=0,0,VLOOKUP(P122,FAC_TOTALS_APTA!$A$4:$BR$227,$L138,FALSE))</f>
        <v>0</v>
      </c>
      <c r="Q138" s="29">
        <f>IF(Q122=0,0,VLOOKUP(Q122,FAC_TOTALS_APTA!$A$4:$BR$227,$L138,FALSE))</f>
        <v>0</v>
      </c>
      <c r="R138" s="29">
        <f>IF(R122=0,0,VLOOKUP(R122,FAC_TOTALS_APTA!$A$4:$BR$227,$L138,FALSE))</f>
        <v>0</v>
      </c>
      <c r="S138" s="29">
        <f>IF(S122=0,0,VLOOKUP(S122,FAC_TOTALS_APTA!$A$4:$BR$227,$L138,FALSE))</f>
        <v>0</v>
      </c>
      <c r="T138" s="29">
        <f>IF(T122=0,0,VLOOKUP(T122,FAC_TOTALS_APTA!$A$4:$BR$227,$L138,FALSE))</f>
        <v>0</v>
      </c>
      <c r="U138" s="29">
        <f>IF(U122=0,0,VLOOKUP(U122,FAC_TOTALS_APTA!$A$4:$BR$227,$L138,FALSE))</f>
        <v>0</v>
      </c>
      <c r="V138" s="29">
        <f>IF(V122=0,0,VLOOKUP(V122,FAC_TOTALS_APTA!$A$4:$BR$227,$L138,FALSE))</f>
        <v>0</v>
      </c>
      <c r="W138" s="29">
        <f>IF(W122=0,0,VLOOKUP(W122,FAC_TOTALS_APTA!$A$4:$BR$227,$L138,FALSE))</f>
        <v>0</v>
      </c>
      <c r="X138" s="29">
        <f>IF(X122=0,0,VLOOKUP(X122,FAC_TOTALS_APTA!$A$4:$BR$227,$L138,FALSE))</f>
        <v>0</v>
      </c>
      <c r="Y138" s="29">
        <f>IF(Y122=0,0,VLOOKUP(Y122,FAC_TOTALS_APTA!$A$4:$BR$227,$L138,FALSE))</f>
        <v>0</v>
      </c>
      <c r="Z138" s="29">
        <f>IF(Z122=0,0,VLOOKUP(Z122,FAC_TOTALS_APTA!$A$4:$BR$227,$L138,FALSE))</f>
        <v>0</v>
      </c>
      <c r="AA138" s="29">
        <f>IF(AA122=0,0,VLOOKUP(AA122,FAC_TOTALS_APTA!$A$4:$BR$227,$L138,FALSE))</f>
        <v>0</v>
      </c>
      <c r="AB138" s="29">
        <f>IF(AB122=0,0,VLOOKUP(AB122,FAC_TOTALS_APTA!$A$4:$BR$227,$L138,FALSE))</f>
        <v>0</v>
      </c>
      <c r="AC138" s="32">
        <f t="shared" si="36"/>
        <v>0</v>
      </c>
      <c r="AD138" s="33">
        <f>AC138/G147</f>
        <v>0</v>
      </c>
      <c r="AE138" s="7"/>
    </row>
    <row r="139" spans="1:31" s="14" customFormat="1" ht="16" x14ac:dyDescent="0.2">
      <c r="A139" s="7"/>
      <c r="B139" s="12" t="s">
        <v>119</v>
      </c>
      <c r="C139" s="28"/>
      <c r="D139" t="s">
        <v>106</v>
      </c>
      <c r="E139" s="43">
        <v>-1.8E-3</v>
      </c>
      <c r="F139" s="7">
        <f>MATCH($D139,FAC_TOTALS_APTA!$A$2:$BR$2,)</f>
        <v>26</v>
      </c>
      <c r="G139" s="29">
        <f>VLOOKUP(G122,FAC_TOTALS_APTA!$A$4:$BR$227,$F139,FALSE)</f>
        <v>0</v>
      </c>
      <c r="H139" s="29">
        <f>VLOOKUP(H122,FAC_TOTALS_APTA!$A$4:$BR$227,$F139,FALSE)</f>
        <v>0</v>
      </c>
      <c r="I139" s="30" t="str">
        <f t="shared" si="33"/>
        <v>-</v>
      </c>
      <c r="J139" s="31" t="str">
        <f t="shared" si="34"/>
        <v/>
      </c>
      <c r="K139" s="31" t="str">
        <f t="shared" si="35"/>
        <v>YEARS_SINCE_TNC_NEW_YORK_RAIL_FAC</v>
      </c>
      <c r="L139" s="7">
        <f>MATCH($K139,FAC_TOTALS_APTA!$A$2:$BR$2,)</f>
        <v>48</v>
      </c>
      <c r="M139" s="29">
        <f>IF(M122=0,0,VLOOKUP(M122,FAC_TOTALS_APTA!$A$4:$BR$227,$L139,FALSE))</f>
        <v>0</v>
      </c>
      <c r="N139" s="29">
        <f>IF(N122=0,0,VLOOKUP(N122,FAC_TOTALS_APTA!$A$4:$BR$227,$L139,FALSE))</f>
        <v>0</v>
      </c>
      <c r="O139" s="29">
        <f>IF(O122=0,0,VLOOKUP(O122,FAC_TOTALS_APTA!$A$4:$BR$227,$L139,FALSE))</f>
        <v>0</v>
      </c>
      <c r="P139" s="29">
        <f>IF(P122=0,0,VLOOKUP(P122,FAC_TOTALS_APTA!$A$4:$BR$227,$L139,FALSE))</f>
        <v>0</v>
      </c>
      <c r="Q139" s="29">
        <f>IF(Q122=0,0,VLOOKUP(Q122,FAC_TOTALS_APTA!$A$4:$BR$227,$L139,FALSE))</f>
        <v>0</v>
      </c>
      <c r="R139" s="29">
        <f>IF(R122=0,0,VLOOKUP(R122,FAC_TOTALS_APTA!$A$4:$BR$227,$L139,FALSE))</f>
        <v>0</v>
      </c>
      <c r="S139" s="29">
        <f>IF(S122=0,0,VLOOKUP(S122,FAC_TOTALS_APTA!$A$4:$BR$227,$L139,FALSE))</f>
        <v>0</v>
      </c>
      <c r="T139" s="29">
        <f>IF(T122=0,0,VLOOKUP(T122,FAC_TOTALS_APTA!$A$4:$BR$227,$L139,FALSE))</f>
        <v>0</v>
      </c>
      <c r="U139" s="29">
        <f>IF(U122=0,0,VLOOKUP(U122,FAC_TOTALS_APTA!$A$4:$BR$227,$L139,FALSE))</f>
        <v>0</v>
      </c>
      <c r="V139" s="29">
        <f>IF(V122=0,0,VLOOKUP(V122,FAC_TOTALS_APTA!$A$4:$BR$227,$L139,FALSE))</f>
        <v>0</v>
      </c>
      <c r="W139" s="29">
        <f>IF(W122=0,0,VLOOKUP(W122,FAC_TOTALS_APTA!$A$4:$BR$227,$L139,FALSE))</f>
        <v>0</v>
      </c>
      <c r="X139" s="29">
        <f>IF(X122=0,0,VLOOKUP(X122,FAC_TOTALS_APTA!$A$4:$BR$227,$L139,FALSE))</f>
        <v>0</v>
      </c>
      <c r="Y139" s="29">
        <f>IF(Y122=0,0,VLOOKUP(Y122,FAC_TOTALS_APTA!$A$4:$BR$227,$L139,FALSE))</f>
        <v>0</v>
      </c>
      <c r="Z139" s="29">
        <f>IF(Z122=0,0,VLOOKUP(Z122,FAC_TOTALS_APTA!$A$4:$BR$227,$L139,FALSE))</f>
        <v>0</v>
      </c>
      <c r="AA139" s="29">
        <f>IF(AA122=0,0,VLOOKUP(AA122,FAC_TOTALS_APTA!$A$4:$BR$227,$L139,FALSE))</f>
        <v>0</v>
      </c>
      <c r="AB139" s="29">
        <f>IF(AB122=0,0,VLOOKUP(AB122,FAC_TOTALS_APTA!$A$4:$BR$227,$L139,FALSE))</f>
        <v>0</v>
      </c>
      <c r="AC139" s="32">
        <f t="shared" si="36"/>
        <v>0</v>
      </c>
      <c r="AD139" s="33">
        <f>AC139/G147</f>
        <v>0</v>
      </c>
      <c r="AE139" s="7"/>
    </row>
    <row r="140" spans="1:31" s="14" customFormat="1" ht="16" hidden="1" x14ac:dyDescent="0.2">
      <c r="A140" s="7"/>
      <c r="B140" s="12" t="s">
        <v>119</v>
      </c>
      <c r="C140" s="28"/>
      <c r="D140" t="s">
        <v>107</v>
      </c>
      <c r="E140" s="43">
        <v>-2.9899999999999999E-2</v>
      </c>
      <c r="F140" s="7">
        <f>MATCH($D140,FAC_TOTALS_APTA!$A$2:$BR$2,)</f>
        <v>27</v>
      </c>
      <c r="G140" s="29">
        <f>VLOOKUP(G122,FAC_TOTALS_APTA!$A$4:$BR$227,$F140,FALSE)</f>
        <v>0</v>
      </c>
      <c r="H140" s="29">
        <f>VLOOKUP(H122,FAC_TOTALS_APTA!$A$4:$BR$227,$F140,FALSE)</f>
        <v>0</v>
      </c>
      <c r="I140" s="30" t="str">
        <f t="shared" si="33"/>
        <v>-</v>
      </c>
      <c r="J140" s="31" t="str">
        <f t="shared" si="34"/>
        <v/>
      </c>
      <c r="K140" s="31" t="str">
        <f t="shared" si="35"/>
        <v>YEARS_SINCE_TNC_RAIL_HI_FAC</v>
      </c>
      <c r="L140" s="7">
        <f>MATCH($K140,FAC_TOTALS_APTA!$A$2:$BR$2,)</f>
        <v>49</v>
      </c>
      <c r="M140" s="29">
        <f>IF(M122=0,0,VLOOKUP(M122,FAC_TOTALS_APTA!$A$4:$BR$227,$L140,FALSE))</f>
        <v>0</v>
      </c>
      <c r="N140" s="29">
        <f>IF(N122=0,0,VLOOKUP(N122,FAC_TOTALS_APTA!$A$4:$BR$227,$L140,FALSE))</f>
        <v>0</v>
      </c>
      <c r="O140" s="29">
        <f>IF(O122=0,0,VLOOKUP(O122,FAC_TOTALS_APTA!$A$4:$BR$227,$L140,FALSE))</f>
        <v>0</v>
      </c>
      <c r="P140" s="29">
        <f>IF(P122=0,0,VLOOKUP(P122,FAC_TOTALS_APTA!$A$4:$BR$227,$L140,FALSE))</f>
        <v>0</v>
      </c>
      <c r="Q140" s="29">
        <f>IF(Q122=0,0,VLOOKUP(Q122,FAC_TOTALS_APTA!$A$4:$BR$227,$L140,FALSE))</f>
        <v>0</v>
      </c>
      <c r="R140" s="29">
        <f>IF(R122=0,0,VLOOKUP(R122,FAC_TOTALS_APTA!$A$4:$BR$227,$L140,FALSE))</f>
        <v>0</v>
      </c>
      <c r="S140" s="29">
        <f>IF(S122=0,0,VLOOKUP(S122,FAC_TOTALS_APTA!$A$4:$BR$227,$L140,FALSE))</f>
        <v>0</v>
      </c>
      <c r="T140" s="29">
        <f>IF(T122=0,0,VLOOKUP(T122,FAC_TOTALS_APTA!$A$4:$BR$227,$L140,FALSE))</f>
        <v>0</v>
      </c>
      <c r="U140" s="29">
        <f>IF(U122=0,0,VLOOKUP(U122,FAC_TOTALS_APTA!$A$4:$BR$227,$L140,FALSE))</f>
        <v>0</v>
      </c>
      <c r="V140" s="29">
        <f>IF(V122=0,0,VLOOKUP(V122,FAC_TOTALS_APTA!$A$4:$BR$227,$L140,FALSE))</f>
        <v>0</v>
      </c>
      <c r="W140" s="29">
        <f>IF(W122=0,0,VLOOKUP(W122,FAC_TOTALS_APTA!$A$4:$BR$227,$L140,FALSE))</f>
        <v>0</v>
      </c>
      <c r="X140" s="29">
        <f>IF(X122=0,0,VLOOKUP(X122,FAC_TOTALS_APTA!$A$4:$BR$227,$L140,FALSE))</f>
        <v>0</v>
      </c>
      <c r="Y140" s="29">
        <f>IF(Y122=0,0,VLOOKUP(Y122,FAC_TOTALS_APTA!$A$4:$BR$227,$L140,FALSE))</f>
        <v>0</v>
      </c>
      <c r="Z140" s="29">
        <f>IF(Z122=0,0,VLOOKUP(Z122,FAC_TOTALS_APTA!$A$4:$BR$227,$L140,FALSE))</f>
        <v>0</v>
      </c>
      <c r="AA140" s="29">
        <f>IF(AA122=0,0,VLOOKUP(AA122,FAC_TOTALS_APTA!$A$4:$BR$227,$L140,FALSE))</f>
        <v>0</v>
      </c>
      <c r="AB140" s="29">
        <f>IF(AB122=0,0,VLOOKUP(AB122,FAC_TOTALS_APTA!$A$4:$BR$227,$L140,FALSE))</f>
        <v>0</v>
      </c>
      <c r="AC140" s="32">
        <f t="shared" si="36"/>
        <v>0</v>
      </c>
      <c r="AD140" s="33">
        <f>AC140/G147</f>
        <v>0</v>
      </c>
      <c r="AE140" s="7"/>
    </row>
    <row r="141" spans="1:31" s="14" customFormat="1" ht="16" hidden="1" x14ac:dyDescent="0.2">
      <c r="A141" s="7"/>
      <c r="B141" s="12" t="s">
        <v>119</v>
      </c>
      <c r="C141" s="28"/>
      <c r="D141" t="s">
        <v>108</v>
      </c>
      <c r="E141" s="43">
        <v>8.0999999999999996E-3</v>
      </c>
      <c r="F141" s="7">
        <f>MATCH($D141,FAC_TOTALS_APTA!$A$2:$BR$2,)</f>
        <v>28</v>
      </c>
      <c r="G141" s="29">
        <f>VLOOKUP(G122,FAC_TOTALS_APTA!$A$4:$BR$227,$F141,FALSE)</f>
        <v>0</v>
      </c>
      <c r="H141" s="29">
        <f>VLOOKUP(H122,FAC_TOTALS_APTA!$A$4:$BR$227,$F141,FALSE)</f>
        <v>0</v>
      </c>
      <c r="I141" s="30" t="str">
        <f t="shared" si="33"/>
        <v>-</v>
      </c>
      <c r="J141" s="31" t="str">
        <f t="shared" si="34"/>
        <v/>
      </c>
      <c r="K141" s="31" t="str">
        <f t="shared" si="35"/>
        <v>YEARS_SINCE_TNC_RAIL_MID_FAC</v>
      </c>
      <c r="L141" s="7">
        <f>MATCH($K141,FAC_TOTALS_APTA!$A$2:$BR$2,)</f>
        <v>50</v>
      </c>
      <c r="M141" s="29">
        <f>IF(M122=0,0,VLOOKUP(M122,FAC_TOTALS_APTA!$A$4:$BR$227,$L141,FALSE))</f>
        <v>0</v>
      </c>
      <c r="N141" s="29">
        <f>IF(N122=0,0,VLOOKUP(N122,FAC_TOTALS_APTA!$A$4:$BR$227,$L141,FALSE))</f>
        <v>0</v>
      </c>
      <c r="O141" s="29">
        <f>IF(O122=0,0,VLOOKUP(O122,FAC_TOTALS_APTA!$A$4:$BR$227,$L141,FALSE))</f>
        <v>0</v>
      </c>
      <c r="P141" s="29">
        <f>IF(P122=0,0,VLOOKUP(P122,FAC_TOTALS_APTA!$A$4:$BR$227,$L141,FALSE))</f>
        <v>0</v>
      </c>
      <c r="Q141" s="29">
        <f>IF(Q122=0,0,VLOOKUP(Q122,FAC_TOTALS_APTA!$A$4:$BR$227,$L141,FALSE))</f>
        <v>0</v>
      </c>
      <c r="R141" s="29">
        <f>IF(R122=0,0,VLOOKUP(R122,FAC_TOTALS_APTA!$A$4:$BR$227,$L141,FALSE))</f>
        <v>0</v>
      </c>
      <c r="S141" s="29">
        <f>IF(S122=0,0,VLOOKUP(S122,FAC_TOTALS_APTA!$A$4:$BR$227,$L141,FALSE))</f>
        <v>0</v>
      </c>
      <c r="T141" s="29">
        <f>IF(T122=0,0,VLOOKUP(T122,FAC_TOTALS_APTA!$A$4:$BR$227,$L141,FALSE))</f>
        <v>0</v>
      </c>
      <c r="U141" s="29">
        <f>IF(U122=0,0,VLOOKUP(U122,FAC_TOTALS_APTA!$A$4:$BR$227,$L141,FALSE))</f>
        <v>0</v>
      </c>
      <c r="V141" s="29">
        <f>IF(V122=0,0,VLOOKUP(V122,FAC_TOTALS_APTA!$A$4:$BR$227,$L141,FALSE))</f>
        <v>0</v>
      </c>
      <c r="W141" s="29">
        <f>IF(W122=0,0,VLOOKUP(W122,FAC_TOTALS_APTA!$A$4:$BR$227,$L141,FALSE))</f>
        <v>0</v>
      </c>
      <c r="X141" s="29">
        <f>IF(X122=0,0,VLOOKUP(X122,FAC_TOTALS_APTA!$A$4:$BR$227,$L141,FALSE))</f>
        <v>0</v>
      </c>
      <c r="Y141" s="29">
        <f>IF(Y122=0,0,VLOOKUP(Y122,FAC_TOTALS_APTA!$A$4:$BR$227,$L141,FALSE))</f>
        <v>0</v>
      </c>
      <c r="Z141" s="29">
        <f>IF(Z122=0,0,VLOOKUP(Z122,FAC_TOTALS_APTA!$A$4:$BR$227,$L141,FALSE))</f>
        <v>0</v>
      </c>
      <c r="AA141" s="29">
        <f>IF(AA122=0,0,VLOOKUP(AA122,FAC_TOTALS_APTA!$A$4:$BR$227,$L141,FALSE))</f>
        <v>0</v>
      </c>
      <c r="AB141" s="29">
        <f>IF(AB122=0,0,VLOOKUP(AB122,FAC_TOTALS_APTA!$A$4:$BR$227,$L141,FALSE))</f>
        <v>0</v>
      </c>
      <c r="AC141" s="32">
        <f t="shared" si="36"/>
        <v>0</v>
      </c>
      <c r="AD141" s="33">
        <f>AC141/G147</f>
        <v>0</v>
      </c>
      <c r="AE141" s="7"/>
    </row>
    <row r="142" spans="1:31" s="14" customFormat="1" ht="15" x14ac:dyDescent="0.2">
      <c r="A142" s="7"/>
      <c r="B142" s="26" t="s">
        <v>68</v>
      </c>
      <c r="C142" s="28"/>
      <c r="D142" s="7" t="s">
        <v>46</v>
      </c>
      <c r="E142" s="43">
        <v>-1.5E-3</v>
      </c>
      <c r="F142" s="7">
        <f>MATCH($D142,FAC_TOTALS_APTA!$A$2:$BR$2,)</f>
        <v>30</v>
      </c>
      <c r="G142" s="29">
        <f>VLOOKUP(G122,FAC_TOTALS_APTA!$A$4:$BR$227,$F142,FALSE)</f>
        <v>0</v>
      </c>
      <c r="H142" s="29">
        <f>VLOOKUP(H122,FAC_TOTALS_APTA!$A$4:$BR$227,$F142,FALSE)</f>
        <v>1</v>
      </c>
      <c r="I142" s="30" t="str">
        <f t="shared" si="33"/>
        <v>-</v>
      </c>
      <c r="J142" s="31" t="str">
        <f t="shared" si="34"/>
        <v/>
      </c>
      <c r="K142" s="31" t="str">
        <f t="shared" si="35"/>
        <v>BIKE_SHARE_FAC</v>
      </c>
      <c r="L142" s="7">
        <f>MATCH($K142,FAC_TOTALS_APTA!$A$2:$BR$2,)</f>
        <v>52</v>
      </c>
      <c r="M142" s="29">
        <f>IF(M122=0,0,VLOOKUP(M122,FAC_TOTALS_APTA!$A$4:$BR$227,$L142,FALSE))</f>
        <v>0</v>
      </c>
      <c r="N142" s="29">
        <f>IF(N122=0,0,VLOOKUP(N122,FAC_TOTALS_APTA!$A$4:$BR$227,$L142,FALSE))</f>
        <v>0</v>
      </c>
      <c r="O142" s="29">
        <f>IF(O122=0,0,VLOOKUP(O122,FAC_TOTALS_APTA!$A$4:$BR$227,$L142,FALSE))</f>
        <v>0</v>
      </c>
      <c r="P142" s="29">
        <f>IF(P122=0,0,VLOOKUP(P122,FAC_TOTALS_APTA!$A$4:$BR$227,$L142,FALSE))</f>
        <v>0</v>
      </c>
      <c r="Q142" s="29">
        <f>IF(Q122=0,0,VLOOKUP(Q122,FAC_TOTALS_APTA!$A$4:$BR$227,$L142,FALSE))</f>
        <v>0</v>
      </c>
      <c r="R142" s="29">
        <f>IF(R122=0,0,VLOOKUP(R122,FAC_TOTALS_APTA!$A$4:$BR$227,$L142,FALSE))</f>
        <v>0</v>
      </c>
      <c r="S142" s="29">
        <f>IF(S122=0,0,VLOOKUP(S122,FAC_TOTALS_APTA!$A$4:$BR$227,$L142,FALSE))</f>
        <v>0</v>
      </c>
      <c r="T142" s="29">
        <f>IF(T122=0,0,VLOOKUP(T122,FAC_TOTALS_APTA!$A$4:$BR$227,$L142,FALSE))</f>
        <v>94076.655239218104</v>
      </c>
      <c r="U142" s="29">
        <f>IF(U122=0,0,VLOOKUP(U122,FAC_TOTALS_APTA!$A$4:$BR$227,$L142,FALSE))</f>
        <v>0</v>
      </c>
      <c r="V142" s="29">
        <f>IF(V122=0,0,VLOOKUP(V122,FAC_TOTALS_APTA!$A$4:$BR$227,$L142,FALSE))</f>
        <v>40741.666536491102</v>
      </c>
      <c r="W142" s="29">
        <f>IF(W122=0,0,VLOOKUP(W122,FAC_TOTALS_APTA!$A$4:$BR$227,$L142,FALSE))</f>
        <v>0</v>
      </c>
      <c r="X142" s="29">
        <f>IF(X122=0,0,VLOOKUP(X122,FAC_TOTALS_APTA!$A$4:$BR$227,$L142,FALSE))</f>
        <v>158306.10774334299</v>
      </c>
      <c r="Y142" s="29">
        <f>IF(Y122=0,0,VLOOKUP(Y122,FAC_TOTALS_APTA!$A$4:$BR$227,$L142,FALSE))</f>
        <v>71438.226221604797</v>
      </c>
      <c r="Z142" s="29">
        <f>IF(Z122=0,0,VLOOKUP(Z122,FAC_TOTALS_APTA!$A$4:$BR$227,$L142,FALSE))</f>
        <v>89084.469652666405</v>
      </c>
      <c r="AA142" s="29">
        <f>IF(AA122=0,0,VLOOKUP(AA122,FAC_TOTALS_APTA!$A$4:$BR$227,$L142,FALSE))</f>
        <v>0</v>
      </c>
      <c r="AB142" s="29">
        <f>IF(AB122=0,0,VLOOKUP(AB122,FAC_TOTALS_APTA!$A$4:$BR$227,$L142,FALSE))</f>
        <v>0</v>
      </c>
      <c r="AC142" s="32">
        <f t="shared" si="36"/>
        <v>453647.12539332343</v>
      </c>
      <c r="AD142" s="33">
        <f>AC142/G147</f>
        <v>7.8325917264150322E-4</v>
      </c>
      <c r="AE142" s="7"/>
    </row>
    <row r="143" spans="1:31" s="14" customFormat="1" ht="15" hidden="1" x14ac:dyDescent="0.2">
      <c r="A143" s="7"/>
      <c r="B143" s="26" t="s">
        <v>69</v>
      </c>
      <c r="C143" s="28"/>
      <c r="D143" s="7" t="s">
        <v>77</v>
      </c>
      <c r="E143" s="43">
        <v>-4.8399999999999999E-2</v>
      </c>
      <c r="F143" s="7">
        <f>MATCH($D143,FAC_TOTALS_APTA!$A$2:$BR$2,)</f>
        <v>31</v>
      </c>
      <c r="G143" s="29">
        <f>VLOOKUP(G122,FAC_TOTALS_APTA!$A$4:$BR$227,$F143,FALSE)</f>
        <v>0</v>
      </c>
      <c r="H143" s="29">
        <f>VLOOKUP(H122,FAC_TOTALS_APTA!$A$4:$BR$227,$F143,FALSE)</f>
        <v>0.77703198292786901</v>
      </c>
      <c r="I143" s="30" t="str">
        <f t="shared" si="33"/>
        <v>-</v>
      </c>
      <c r="J143" s="31" t="str">
        <f t="shared" si="34"/>
        <v/>
      </c>
      <c r="K143" s="31" t="str">
        <f t="shared" si="35"/>
        <v>scooter_flag_BUS_FAC</v>
      </c>
      <c r="L143" s="7">
        <f>MATCH($K143,FAC_TOTALS_APTA!$A$2:$BR$2,)</f>
        <v>53</v>
      </c>
      <c r="M143" s="29">
        <f>IF(M122=0,0,VLOOKUP(M122,FAC_TOTALS_APTA!$A$4:$BR$227,$L143,FALSE))</f>
        <v>0</v>
      </c>
      <c r="N143" s="29">
        <f>IF(N122=0,0,VLOOKUP(N122,FAC_TOTALS_APTA!$A$4:$BR$227,$L143,FALSE))</f>
        <v>0</v>
      </c>
      <c r="O143" s="29">
        <f>IF(O122=0,0,VLOOKUP(O122,FAC_TOTALS_APTA!$A$4:$BR$227,$L143,FALSE))</f>
        <v>0</v>
      </c>
      <c r="P143" s="29">
        <f>IF(P122=0,0,VLOOKUP(P122,FAC_TOTALS_APTA!$A$4:$BR$227,$L143,FALSE))</f>
        <v>0</v>
      </c>
      <c r="Q143" s="29">
        <f>IF(Q122=0,0,VLOOKUP(Q122,FAC_TOTALS_APTA!$A$4:$BR$227,$L143,FALSE))</f>
        <v>0</v>
      </c>
      <c r="R143" s="29">
        <f>IF(R122=0,0,VLOOKUP(R122,FAC_TOTALS_APTA!$A$4:$BR$227,$L143,FALSE))</f>
        <v>0</v>
      </c>
      <c r="S143" s="29">
        <f>IF(S122=0,0,VLOOKUP(S122,FAC_TOTALS_APTA!$A$4:$BR$227,$L143,FALSE))</f>
        <v>0</v>
      </c>
      <c r="T143" s="29">
        <f>IF(T122=0,0,VLOOKUP(T122,FAC_TOTALS_APTA!$A$4:$BR$227,$L143,FALSE))</f>
        <v>0</v>
      </c>
      <c r="U143" s="29">
        <f>IF(U122=0,0,VLOOKUP(U122,FAC_TOTALS_APTA!$A$4:$BR$227,$L143,FALSE))</f>
        <v>0</v>
      </c>
      <c r="V143" s="29">
        <f>IF(V122=0,0,VLOOKUP(V122,FAC_TOTALS_APTA!$A$4:$BR$227,$L143,FALSE))</f>
        <v>0</v>
      </c>
      <c r="W143" s="29">
        <f>IF(W122=0,0,VLOOKUP(W122,FAC_TOTALS_APTA!$A$4:$BR$227,$L143,FALSE))</f>
        <v>0</v>
      </c>
      <c r="X143" s="29">
        <f>IF(X122=0,0,VLOOKUP(X122,FAC_TOTALS_APTA!$A$4:$BR$227,$L143,FALSE))</f>
        <v>0</v>
      </c>
      <c r="Y143" s="29">
        <f>IF(Y122=0,0,VLOOKUP(Y122,FAC_TOTALS_APTA!$A$4:$BR$227,$L143,FALSE))</f>
        <v>0</v>
      </c>
      <c r="Z143" s="29">
        <f>IF(Z122=0,0,VLOOKUP(Z122,FAC_TOTALS_APTA!$A$4:$BR$227,$L143,FALSE))</f>
        <v>0</v>
      </c>
      <c r="AA143" s="29">
        <f>IF(AA122=0,0,VLOOKUP(AA122,FAC_TOTALS_APTA!$A$4:$BR$227,$L143,FALSE))</f>
        <v>0</v>
      </c>
      <c r="AB143" s="29">
        <f>IF(AB122=0,0,VLOOKUP(AB122,FAC_TOTALS_APTA!$A$4:$BR$227,$L143,FALSE))</f>
        <v>-15877282.4136144</v>
      </c>
      <c r="AC143" s="32">
        <f t="shared" si="36"/>
        <v>-15877282.4136144</v>
      </c>
      <c r="AD143" s="33">
        <f>AC143/G147</f>
        <v>-2.7413437429589699E-2</v>
      </c>
      <c r="AE143" s="7"/>
    </row>
    <row r="144" spans="1:31" s="7" customFormat="1" ht="15" x14ac:dyDescent="0.2">
      <c r="B144" s="9" t="s">
        <v>69</v>
      </c>
      <c r="C144" s="27"/>
      <c r="D144" s="8" t="s">
        <v>78</v>
      </c>
      <c r="E144" s="44">
        <v>5.3E-3</v>
      </c>
      <c r="F144" s="8">
        <f>MATCH($D144,FAC_TOTALS_APTA!$A$2:$BR$2,)</f>
        <v>32</v>
      </c>
      <c r="G144" s="29">
        <f>VLOOKUP(G122,FAC_TOTALS_APTA!$A$4:$BR$227,$F144,FALSE)</f>
        <v>0</v>
      </c>
      <c r="H144" s="29">
        <f>VLOOKUP(H122,FAC_TOTALS_APTA!$A$4:$BR$227,$F144,FALSE)</f>
        <v>0</v>
      </c>
      <c r="I144" s="35" t="str">
        <f t="shared" si="33"/>
        <v>-</v>
      </c>
      <c r="J144" s="36" t="str">
        <f t="shared" si="34"/>
        <v/>
      </c>
      <c r="K144" s="36" t="str">
        <f t="shared" si="35"/>
        <v>scooter_flag_RAIL_FAC</v>
      </c>
      <c r="L144" s="7">
        <f>MATCH($K144,FAC_TOTALS_APTA!$A$2:$BR$2,)</f>
        <v>54</v>
      </c>
      <c r="M144" s="37">
        <f>IF(M122=0,0,VLOOKUP(M122,FAC_TOTALS_APTA!$A$4:$BR$227,$L144,FALSE))</f>
        <v>0</v>
      </c>
      <c r="N144" s="37">
        <f>IF(N122=0,0,VLOOKUP(N122,FAC_TOTALS_APTA!$A$4:$BR$227,$L144,FALSE))</f>
        <v>0</v>
      </c>
      <c r="O144" s="37">
        <f>IF(O122=0,0,VLOOKUP(O122,FAC_TOTALS_APTA!$A$4:$BR$227,$L144,FALSE))</f>
        <v>0</v>
      </c>
      <c r="P144" s="37">
        <f>IF(P122=0,0,VLOOKUP(P122,FAC_TOTALS_APTA!$A$4:$BR$227,$L144,FALSE))</f>
        <v>0</v>
      </c>
      <c r="Q144" s="37">
        <f>IF(Q122=0,0,VLOOKUP(Q122,FAC_TOTALS_APTA!$A$4:$BR$227,$L144,FALSE))</f>
        <v>0</v>
      </c>
      <c r="R144" s="37">
        <f>IF(R122=0,0,VLOOKUP(R122,FAC_TOTALS_APTA!$A$4:$BR$227,$L144,FALSE))</f>
        <v>0</v>
      </c>
      <c r="S144" s="37">
        <f>IF(S122=0,0,VLOOKUP(S122,FAC_TOTALS_APTA!$A$4:$BR$227,$L144,FALSE))</f>
        <v>0</v>
      </c>
      <c r="T144" s="37">
        <f>IF(T122=0,0,VLOOKUP(T122,FAC_TOTALS_APTA!$A$4:$BR$227,$L144,FALSE))</f>
        <v>0</v>
      </c>
      <c r="U144" s="37">
        <f>IF(U122=0,0,VLOOKUP(U122,FAC_TOTALS_APTA!$A$4:$BR$227,$L144,FALSE))</f>
        <v>0</v>
      </c>
      <c r="V144" s="37">
        <f>IF(V122=0,0,VLOOKUP(V122,FAC_TOTALS_APTA!$A$4:$BR$227,$L144,FALSE))</f>
        <v>0</v>
      </c>
      <c r="W144" s="37">
        <f>IF(W122=0,0,VLOOKUP(W122,FAC_TOTALS_APTA!$A$4:$BR$227,$L144,FALSE))</f>
        <v>0</v>
      </c>
      <c r="X144" s="37">
        <f>IF(X122=0,0,VLOOKUP(X122,FAC_TOTALS_APTA!$A$4:$BR$227,$L144,FALSE))</f>
        <v>0</v>
      </c>
      <c r="Y144" s="37">
        <f>IF(Y122=0,0,VLOOKUP(Y122,FAC_TOTALS_APTA!$A$4:$BR$227,$L144,FALSE))</f>
        <v>0</v>
      </c>
      <c r="Z144" s="37">
        <f>IF(Z122=0,0,VLOOKUP(Z122,FAC_TOTALS_APTA!$A$4:$BR$227,$L144,FALSE))</f>
        <v>0</v>
      </c>
      <c r="AA144" s="37">
        <f>IF(AA122=0,0,VLOOKUP(AA122,FAC_TOTALS_APTA!$A$4:$BR$227,$L144,FALSE))</f>
        <v>0</v>
      </c>
      <c r="AB144" s="37">
        <f>IF(AB122=0,0,VLOOKUP(AB122,FAC_TOTALS_APTA!$A$4:$BR$227,$L144,FALSE))</f>
        <v>0</v>
      </c>
      <c r="AC144" s="38">
        <f t="shared" si="36"/>
        <v>0</v>
      </c>
      <c r="AD144" s="39">
        <f>AC144/G147</f>
        <v>0</v>
      </c>
    </row>
    <row r="145" spans="1:31" s="14" customFormat="1" ht="15" x14ac:dyDescent="0.2">
      <c r="A145" s="7"/>
      <c r="B145" s="9" t="s">
        <v>56</v>
      </c>
      <c r="C145" s="27"/>
      <c r="D145" s="9" t="s">
        <v>48</v>
      </c>
      <c r="E145" s="65"/>
      <c r="F145" s="8"/>
      <c r="G145" s="37"/>
      <c r="H145" s="37"/>
      <c r="I145" s="35"/>
      <c r="J145" s="36"/>
      <c r="K145" s="36" t="str">
        <f t="shared" si="35"/>
        <v>New_Reporter_FAC</v>
      </c>
      <c r="L145" s="7">
        <f>MATCH($K145,FAC_TOTALS_APTA!$A$2:$BR$2,)</f>
        <v>58</v>
      </c>
      <c r="M145" s="37">
        <f>IF(M122=0,0,VLOOKUP(M122,FAC_TOTALS_APTA!$A$4:$BR$227,$L145,FALSE))</f>
        <v>0</v>
      </c>
      <c r="N145" s="37">
        <f>IF(N122=0,0,VLOOKUP(N122,FAC_TOTALS_APTA!$A$4:$BR$227,$L145,FALSE))</f>
        <v>0</v>
      </c>
      <c r="O145" s="37">
        <f>IF(O122=0,0,VLOOKUP(O122,FAC_TOTALS_APTA!$A$4:$BR$227,$L145,FALSE))</f>
        <v>125667083.39999899</v>
      </c>
      <c r="P145" s="37">
        <f>IF(P122=0,0,VLOOKUP(P122,FAC_TOTALS_APTA!$A$4:$BR$227,$L145,FALSE))</f>
        <v>0</v>
      </c>
      <c r="Q145" s="37">
        <f>IF(Q122=0,0,VLOOKUP(Q122,FAC_TOTALS_APTA!$A$4:$BR$227,$L145,FALSE))</f>
        <v>0</v>
      </c>
      <c r="R145" s="37">
        <f>IF(R122=0,0,VLOOKUP(R122,FAC_TOTALS_APTA!$A$4:$BR$227,$L145,FALSE))</f>
        <v>0</v>
      </c>
      <c r="S145" s="37">
        <f>IF(S122=0,0,VLOOKUP(S122,FAC_TOTALS_APTA!$A$4:$BR$227,$L145,FALSE))</f>
        <v>0</v>
      </c>
      <c r="T145" s="37">
        <f>IF(T122=0,0,VLOOKUP(T122,FAC_TOTALS_APTA!$A$4:$BR$227,$L145,FALSE))</f>
        <v>0</v>
      </c>
      <c r="U145" s="37">
        <f>IF(U122=0,0,VLOOKUP(U122,FAC_TOTALS_APTA!$A$4:$BR$227,$L145,FALSE))</f>
        <v>0</v>
      </c>
      <c r="V145" s="37">
        <f>IF(V122=0,0,VLOOKUP(V122,FAC_TOTALS_APTA!$A$4:$BR$227,$L145,FALSE))</f>
        <v>0</v>
      </c>
      <c r="W145" s="37">
        <f>IF(W122=0,0,VLOOKUP(W122,FAC_TOTALS_APTA!$A$4:$BR$227,$L145,FALSE))</f>
        <v>0</v>
      </c>
      <c r="X145" s="37">
        <f>IF(X122=0,0,VLOOKUP(X122,FAC_TOTALS_APTA!$A$4:$BR$227,$L145,FALSE))</f>
        <v>0</v>
      </c>
      <c r="Y145" s="37">
        <f>IF(Y122=0,0,VLOOKUP(Y122,FAC_TOTALS_APTA!$A$4:$BR$227,$L145,FALSE))</f>
        <v>0</v>
      </c>
      <c r="Z145" s="37">
        <f>IF(Z122=0,0,VLOOKUP(Z122,FAC_TOTALS_APTA!$A$4:$BR$227,$L145,FALSE))</f>
        <v>0</v>
      </c>
      <c r="AA145" s="37">
        <f>IF(AA122=0,0,VLOOKUP(AA122,FAC_TOTALS_APTA!$A$4:$BR$227,$L145,FALSE))</f>
        <v>0</v>
      </c>
      <c r="AB145" s="37">
        <f>IF(AB122=0,0,VLOOKUP(AB122,FAC_TOTALS_APTA!$A$4:$BR$227,$L145,FALSE))</f>
        <v>0</v>
      </c>
      <c r="AC145" s="38">
        <f>SUM(M145:AB145)</f>
        <v>125667083.39999899</v>
      </c>
      <c r="AD145" s="39">
        <f>AC145/G147</f>
        <v>0.21697458280334703</v>
      </c>
      <c r="AE145" s="7"/>
    </row>
    <row r="146" spans="1:31" s="59" customFormat="1" ht="15" x14ac:dyDescent="0.2">
      <c r="A146" s="58"/>
      <c r="B146" s="26" t="s">
        <v>70</v>
      </c>
      <c r="C146" s="28"/>
      <c r="D146" s="7" t="s">
        <v>6</v>
      </c>
      <c r="E146" s="43"/>
      <c r="F146" s="7">
        <f>MATCH($D146,FAC_TOTALS_APTA!$A$2:$BP$2,)</f>
        <v>9</v>
      </c>
      <c r="G146" s="60">
        <f>VLOOKUP(G122,FAC_TOTALS_APTA!$A$4:$BR$227,$F146,FALSE)</f>
        <v>507609185.19419903</v>
      </c>
      <c r="H146" s="60">
        <f>VLOOKUP(H122,FAC_TOTALS_APTA!$A$4:$BR$227,$F146,FALSE)</f>
        <v>684087644.13625705</v>
      </c>
      <c r="I146" s="62">
        <f t="shared" ref="I146:I147" si="37">H146/G146-1</f>
        <v>0.34766600780587065</v>
      </c>
      <c r="J146" s="31"/>
      <c r="K146" s="31"/>
      <c r="L146" s="7"/>
      <c r="M146" s="29">
        <f t="shared" ref="M146:AB146" si="38">SUM(M124:M144)</f>
        <v>19590705.432947092</v>
      </c>
      <c r="N146" s="29">
        <f t="shared" si="38"/>
        <v>10267877.941731498</v>
      </c>
      <c r="O146" s="29">
        <f t="shared" si="38"/>
        <v>14748812.654590635</v>
      </c>
      <c r="P146" s="29">
        <f t="shared" si="38"/>
        <v>13282632.386356387</v>
      </c>
      <c r="Q146" s="29">
        <f t="shared" si="38"/>
        <v>7940801.6807162985</v>
      </c>
      <c r="R146" s="29">
        <f t="shared" si="38"/>
        <v>33053729.469151158</v>
      </c>
      <c r="S146" s="29">
        <f t="shared" si="38"/>
        <v>-44655354.720556438</v>
      </c>
      <c r="T146" s="29">
        <f t="shared" si="38"/>
        <v>6238632.1430508634</v>
      </c>
      <c r="U146" s="29">
        <f t="shared" si="38"/>
        <v>4136924.430973832</v>
      </c>
      <c r="V146" s="29">
        <f t="shared" si="38"/>
        <v>-14933673.926682539</v>
      </c>
      <c r="W146" s="29">
        <f t="shared" si="38"/>
        <v>-6126873.0854674038</v>
      </c>
      <c r="X146" s="29">
        <f t="shared" si="38"/>
        <v>-8036999.5198800266</v>
      </c>
      <c r="Y146" s="29">
        <f t="shared" si="38"/>
        <v>-43545812.733041704</v>
      </c>
      <c r="Z146" s="29">
        <f t="shared" si="38"/>
        <v>-23222969.735886648</v>
      </c>
      <c r="AA146" s="29">
        <f t="shared" si="38"/>
        <v>7930308.8854060229</v>
      </c>
      <c r="AB146" s="29">
        <f t="shared" si="38"/>
        <v>-6887002.7197502237</v>
      </c>
      <c r="AC146" s="32">
        <f>H146-G146</f>
        <v>176478458.94205803</v>
      </c>
      <c r="AD146" s="33">
        <f>I146</f>
        <v>0.34766600780587065</v>
      </c>
      <c r="AE146" s="58"/>
    </row>
    <row r="147" spans="1:31" ht="16" thickBot="1" x14ac:dyDescent="0.25">
      <c r="B147" s="10" t="s">
        <v>53</v>
      </c>
      <c r="C147" s="24"/>
      <c r="D147" s="24" t="s">
        <v>4</v>
      </c>
      <c r="E147" s="24"/>
      <c r="F147" s="24">
        <f>MATCH($D147,FAC_TOTALS_APTA!$A$2:$BP$2,)</f>
        <v>7</v>
      </c>
      <c r="G147" s="61">
        <f>VLOOKUP(G122,FAC_TOTALS_APTA!$A$4:$BR$227,$F147,FALSE)</f>
        <v>579178822.59000003</v>
      </c>
      <c r="H147" s="61">
        <f>VLOOKUP(H122,FAC_TOTALS_APTA!$A$4:$BP$227,$F147,FALSE)</f>
        <v>688530871.36999905</v>
      </c>
      <c r="I147" s="63">
        <f t="shared" si="37"/>
        <v>0.18880533008957956</v>
      </c>
      <c r="J147" s="40"/>
      <c r="K147" s="40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41">
        <f>H147-G147</f>
        <v>109352048.77999902</v>
      </c>
      <c r="AD147" s="42">
        <f>I147</f>
        <v>0.18880533008957956</v>
      </c>
    </row>
    <row r="148" spans="1:31" ht="17" thickTop="1" thickBot="1" x14ac:dyDescent="0.25">
      <c r="B148" s="45" t="s">
        <v>71</v>
      </c>
      <c r="C148" s="46"/>
      <c r="D148" s="46"/>
      <c r="E148" s="47"/>
      <c r="F148" s="46"/>
      <c r="G148" s="46"/>
      <c r="H148" s="46"/>
      <c r="I148" s="48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2">
        <f>AD147-AD146</f>
        <v>-0.15886067771629109</v>
      </c>
    </row>
    <row r="149" spans="1:31" ht="16" thickTop="1" x14ac:dyDescent="0.2">
      <c r="B149" s="19" t="s">
        <v>29</v>
      </c>
      <c r="C149" s="20">
        <v>0</v>
      </c>
      <c r="D149" s="11"/>
      <c r="E149" s="7"/>
      <c r="F149" s="11"/>
      <c r="G149" s="11"/>
      <c r="H149" s="11"/>
      <c r="I149" s="1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1" ht="31" thickBot="1" x14ac:dyDescent="0.25">
      <c r="B150" s="21" t="s">
        <v>90</v>
      </c>
      <c r="C150" s="22">
        <v>21</v>
      </c>
      <c r="D150" s="23"/>
      <c r="E150" s="24"/>
      <c r="F150" s="23"/>
      <c r="G150" s="23"/>
      <c r="H150" s="23"/>
      <c r="I150" s="25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1" ht="15" thickTop="1" x14ac:dyDescent="0.2">
      <c r="B151" s="49"/>
      <c r="C151" s="50"/>
      <c r="D151" s="50"/>
      <c r="E151" s="50"/>
      <c r="F151" s="50"/>
      <c r="G151" s="81" t="s">
        <v>54</v>
      </c>
      <c r="H151" s="81"/>
      <c r="I151" s="81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81" t="s">
        <v>58</v>
      </c>
      <c r="AD151" s="81"/>
    </row>
    <row r="152" spans="1:31" ht="15" x14ac:dyDescent="0.2">
      <c r="B152" s="9" t="s">
        <v>20</v>
      </c>
      <c r="C152" s="27" t="s">
        <v>21</v>
      </c>
      <c r="D152" s="8" t="s">
        <v>22</v>
      </c>
      <c r="E152" s="8" t="s">
        <v>28</v>
      </c>
      <c r="F152" s="8"/>
      <c r="G152" s="27">
        <f>$C$1</f>
        <v>2002</v>
      </c>
      <c r="H152" s="27">
        <f>$C$2</f>
        <v>2018</v>
      </c>
      <c r="I152" s="27" t="s">
        <v>24</v>
      </c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 t="s">
        <v>26</v>
      </c>
      <c r="AD152" s="27" t="s">
        <v>24</v>
      </c>
    </row>
    <row r="153" spans="1:31" s="14" customFormat="1" x14ac:dyDescent="0.2">
      <c r="A153" s="7"/>
      <c r="B153" s="26"/>
      <c r="C153" s="28"/>
      <c r="D153" s="7"/>
      <c r="E153" s="7"/>
      <c r="F153" s="7"/>
      <c r="G153" s="7"/>
      <c r="H153" s="7"/>
      <c r="I153" s="28"/>
      <c r="J153" s="7"/>
      <c r="K153" s="7"/>
      <c r="L153" s="7"/>
      <c r="M153" s="7">
        <v>1</v>
      </c>
      <c r="N153" s="7">
        <v>2</v>
      </c>
      <c r="O153" s="7">
        <v>3</v>
      </c>
      <c r="P153" s="7">
        <v>4</v>
      </c>
      <c r="Q153" s="7">
        <v>5</v>
      </c>
      <c r="R153" s="7">
        <v>6</v>
      </c>
      <c r="S153" s="7">
        <v>7</v>
      </c>
      <c r="T153" s="7">
        <v>8</v>
      </c>
      <c r="U153" s="7">
        <v>9</v>
      </c>
      <c r="V153" s="7">
        <v>10</v>
      </c>
      <c r="W153" s="7">
        <v>11</v>
      </c>
      <c r="X153" s="7">
        <v>12</v>
      </c>
      <c r="Y153" s="7">
        <v>13</v>
      </c>
      <c r="Z153" s="7">
        <v>14</v>
      </c>
      <c r="AA153" s="7">
        <v>15</v>
      </c>
      <c r="AB153" s="7">
        <v>16</v>
      </c>
      <c r="AC153" s="7"/>
      <c r="AD153" s="7"/>
      <c r="AE153" s="7"/>
    </row>
    <row r="154" spans="1:31" x14ac:dyDescent="0.2">
      <c r="B154" s="26"/>
      <c r="C154" s="28"/>
      <c r="D154" s="7"/>
      <c r="E154" s="7"/>
      <c r="F154" s="7"/>
      <c r="G154" s="7" t="str">
        <f>CONCATENATE($C149,"_",$C150,"_",G152)</f>
        <v>0_21_2002</v>
      </c>
      <c r="H154" s="7" t="str">
        <f>CONCATENATE($C149,"_",$C150,"_",H152)</f>
        <v>0_21_2018</v>
      </c>
      <c r="I154" s="28"/>
      <c r="J154" s="7"/>
      <c r="K154" s="7"/>
      <c r="L154" s="7"/>
      <c r="M154" s="7" t="str">
        <f>IF($G152+M153&gt;$H152,0,CONCATENATE($C149,"_",$C150,"_",$G152+M153))</f>
        <v>0_21_2003</v>
      </c>
      <c r="N154" s="7" t="str">
        <f t="shared" ref="N154:AB154" si="39">IF($G152+N153&gt;$H152,0,CONCATENATE($C149,"_",$C150,"_",$G152+N153))</f>
        <v>0_21_2004</v>
      </c>
      <c r="O154" s="7" t="str">
        <f t="shared" si="39"/>
        <v>0_21_2005</v>
      </c>
      <c r="P154" s="7" t="str">
        <f t="shared" si="39"/>
        <v>0_21_2006</v>
      </c>
      <c r="Q154" s="7" t="str">
        <f t="shared" si="39"/>
        <v>0_21_2007</v>
      </c>
      <c r="R154" s="7" t="str">
        <f t="shared" si="39"/>
        <v>0_21_2008</v>
      </c>
      <c r="S154" s="7" t="str">
        <f t="shared" si="39"/>
        <v>0_21_2009</v>
      </c>
      <c r="T154" s="7" t="str">
        <f t="shared" si="39"/>
        <v>0_21_2010</v>
      </c>
      <c r="U154" s="7" t="str">
        <f t="shared" si="39"/>
        <v>0_21_2011</v>
      </c>
      <c r="V154" s="7" t="str">
        <f t="shared" si="39"/>
        <v>0_21_2012</v>
      </c>
      <c r="W154" s="7" t="str">
        <f t="shared" si="39"/>
        <v>0_21_2013</v>
      </c>
      <c r="X154" s="7" t="str">
        <f t="shared" si="39"/>
        <v>0_21_2014</v>
      </c>
      <c r="Y154" s="7" t="str">
        <f t="shared" si="39"/>
        <v>0_21_2015</v>
      </c>
      <c r="Z154" s="7" t="str">
        <f t="shared" si="39"/>
        <v>0_21_2016</v>
      </c>
      <c r="AA154" s="7" t="str">
        <f t="shared" si="39"/>
        <v>0_21_2017</v>
      </c>
      <c r="AB154" s="7" t="str">
        <f t="shared" si="39"/>
        <v>0_21_2018</v>
      </c>
      <c r="AC154" s="7"/>
      <c r="AD154" s="7"/>
    </row>
    <row r="155" spans="1:31" x14ac:dyDescent="0.2">
      <c r="B155" s="26"/>
      <c r="C155" s="28"/>
      <c r="D155" s="7"/>
      <c r="E155" s="7"/>
      <c r="F155" s="7" t="s">
        <v>25</v>
      </c>
      <c r="G155" s="29"/>
      <c r="H155" s="29"/>
      <c r="I155" s="28"/>
      <c r="J155" s="7"/>
      <c r="K155" s="7"/>
      <c r="L155" s="7" t="s">
        <v>25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1" s="14" customFormat="1" ht="15" x14ac:dyDescent="0.2">
      <c r="A156" s="7"/>
      <c r="B156" s="26" t="s">
        <v>36</v>
      </c>
      <c r="C156" s="28" t="s">
        <v>23</v>
      </c>
      <c r="D156" s="7" t="s">
        <v>8</v>
      </c>
      <c r="E156" s="43">
        <v>0.7087</v>
      </c>
      <c r="F156" s="7">
        <f>MATCH($D156,FAC_TOTALS_APTA!$A$2:$BR$2,)</f>
        <v>11</v>
      </c>
      <c r="G156" s="29">
        <f>VLOOKUP(G154,FAC_TOTALS_APTA!$A$4:$BR$227,$F156,FALSE)</f>
        <v>15657392.830824601</v>
      </c>
      <c r="H156" s="29">
        <f>VLOOKUP(H154,FAC_TOTALS_APTA!$A$4:$BR$227,$F156,FALSE)</f>
        <v>13764088.578709999</v>
      </c>
      <c r="I156" s="30">
        <f>IFERROR(H156/G156-1,"-")</f>
        <v>-0.12092078627466418</v>
      </c>
      <c r="J156" s="31" t="str">
        <f>IF(C156="Log","_log","")</f>
        <v>_log</v>
      </c>
      <c r="K156" s="31" t="str">
        <f>CONCATENATE(D156,J156,"_FAC")</f>
        <v>VRM_ADJ_log_FAC</v>
      </c>
      <c r="L156" s="7">
        <f>MATCH($K156,FAC_TOTALS_APTA!$A$2:$BR$2,)</f>
        <v>33</v>
      </c>
      <c r="M156" s="29">
        <f>IF(M154=0,0,VLOOKUP(M154,FAC_TOTALS_APTA!$A$4:$BR$227,$L156,FALSE))</f>
        <v>465843.82425118401</v>
      </c>
      <c r="N156" s="29">
        <f>IF(N154=0,0,VLOOKUP(N154,FAC_TOTALS_APTA!$A$4:$BR$227,$L156,FALSE))</f>
        <v>-1085802.30521465</v>
      </c>
      <c r="O156" s="29">
        <f>IF(O154=0,0,VLOOKUP(O154,FAC_TOTALS_APTA!$A$4:$BR$227,$L156,FALSE))</f>
        <v>503704.40739549301</v>
      </c>
      <c r="P156" s="29">
        <f>IF(P154=0,0,VLOOKUP(P154,FAC_TOTALS_APTA!$A$4:$BR$227,$L156,FALSE))</f>
        <v>3417383.4836235298</v>
      </c>
      <c r="Q156" s="29">
        <f>IF(Q154=0,0,VLOOKUP(Q154,FAC_TOTALS_APTA!$A$4:$BR$227,$L156,FALSE))</f>
        <v>2228675.6982653001</v>
      </c>
      <c r="R156" s="29">
        <f>IF(R154=0,0,VLOOKUP(R154,FAC_TOTALS_APTA!$A$4:$BR$227,$L156,FALSE))</f>
        <v>1838479.0692019199</v>
      </c>
      <c r="S156" s="29">
        <f>IF(S154=0,0,VLOOKUP(S154,FAC_TOTALS_APTA!$A$4:$BR$227,$L156,FALSE))</f>
        <v>-2426755.1288398402</v>
      </c>
      <c r="T156" s="29">
        <f>IF(T154=0,0,VLOOKUP(T154,FAC_TOTALS_APTA!$A$4:$BR$227,$L156,FALSE))</f>
        <v>-10463404.1117502</v>
      </c>
      <c r="U156" s="29">
        <f>IF(U154=0,0,VLOOKUP(U154,FAC_TOTALS_APTA!$A$4:$BR$227,$L156,FALSE))</f>
        <v>-9197225.2419695593</v>
      </c>
      <c r="V156" s="29">
        <f>IF(V154=0,0,VLOOKUP(V154,FAC_TOTALS_APTA!$A$4:$BR$227,$L156,FALSE))</f>
        <v>-6396513.25127343</v>
      </c>
      <c r="W156" s="29">
        <f>IF(W154=0,0,VLOOKUP(W154,FAC_TOTALS_APTA!$A$4:$BR$227,$L156,FALSE))</f>
        <v>1339146.6199781301</v>
      </c>
      <c r="X156" s="29">
        <f>IF(X154=0,0,VLOOKUP(X154,FAC_TOTALS_APTA!$A$4:$BR$227,$L156,FALSE))</f>
        <v>3869091.14406189</v>
      </c>
      <c r="Y156" s="29">
        <f>IF(Y154=0,0,VLOOKUP(Y154,FAC_TOTALS_APTA!$A$4:$BR$227,$L156,FALSE))</f>
        <v>7183390.4159180103</v>
      </c>
      <c r="Z156" s="29">
        <f>IF(Z154=0,0,VLOOKUP(Z154,FAC_TOTALS_APTA!$A$4:$BR$227,$L156,FALSE))</f>
        <v>9569683.8168427199</v>
      </c>
      <c r="AA156" s="29">
        <f>IF(AA154=0,0,VLOOKUP(AA154,FAC_TOTALS_APTA!$A$4:$BR$227,$L156,FALSE))</f>
        <v>2725270.9933864898</v>
      </c>
      <c r="AB156" s="29">
        <f>IF(AB154=0,0,VLOOKUP(AB154,FAC_TOTALS_APTA!$A$4:$BR$227,$L156,FALSE))</f>
        <v>4431006.3957285602</v>
      </c>
      <c r="AC156" s="32">
        <f>SUM(M156:AB156)</f>
        <v>8001975.8296055458</v>
      </c>
      <c r="AD156" s="33">
        <f>AC156/G179</f>
        <v>2.1563732663195778E-2</v>
      </c>
      <c r="AE156" s="7"/>
    </row>
    <row r="157" spans="1:31" s="14" customFormat="1" ht="15" x14ac:dyDescent="0.2">
      <c r="A157" s="7"/>
      <c r="B157" s="26" t="s">
        <v>55</v>
      </c>
      <c r="C157" s="28" t="s">
        <v>23</v>
      </c>
      <c r="D157" s="7" t="s">
        <v>17</v>
      </c>
      <c r="E157" s="43">
        <v>-0.40350000000000003</v>
      </c>
      <c r="F157" s="7">
        <f>MATCH($D157,FAC_TOTALS_APTA!$A$2:$BR$2,)</f>
        <v>12</v>
      </c>
      <c r="G157" s="29">
        <f>VLOOKUP(G154,FAC_TOTALS_APTA!$A$4:$BR$227,$F157,FALSE)</f>
        <v>0.96864106856592302</v>
      </c>
      <c r="H157" s="29">
        <f>VLOOKUP(H154,FAC_TOTALS_APTA!$A$4:$BR$227,$F157,FALSE)</f>
        <v>1.08850032844459</v>
      </c>
      <c r="I157" s="30">
        <f t="shared" ref="I157:I176" si="40">IFERROR(H157/G157-1,"-")</f>
        <v>0.12373960155965613</v>
      </c>
      <c r="J157" s="31" t="str">
        <f t="shared" ref="J157:J176" si="41">IF(C157="Log","_log","")</f>
        <v>_log</v>
      </c>
      <c r="K157" s="31" t="str">
        <f t="shared" ref="K157:K177" si="42">CONCATENATE(D157,J157,"_FAC")</f>
        <v>FARE_per_UPT_2018_log_FAC</v>
      </c>
      <c r="L157" s="7">
        <f>MATCH($K157,FAC_TOTALS_APTA!$A$2:$BR$2,)</f>
        <v>34</v>
      </c>
      <c r="M157" s="29">
        <f>IF(M154=0,0,VLOOKUP(M154,FAC_TOTALS_APTA!$A$4:$BR$227,$L157,FALSE))</f>
        <v>1059160.49245693</v>
      </c>
      <c r="N157" s="29">
        <f>IF(N154=0,0,VLOOKUP(N154,FAC_TOTALS_APTA!$A$4:$BR$227,$L157,FALSE))</f>
        <v>-39042.424111720102</v>
      </c>
      <c r="O157" s="29">
        <f>IF(O154=0,0,VLOOKUP(O154,FAC_TOTALS_APTA!$A$4:$BR$227,$L157,FALSE))</f>
        <v>1109404.4272744199</v>
      </c>
      <c r="P157" s="29">
        <f>IF(P154=0,0,VLOOKUP(P154,FAC_TOTALS_APTA!$A$4:$BR$227,$L157,FALSE))</f>
        <v>-817879.24195596203</v>
      </c>
      <c r="Q157" s="29">
        <f>IF(Q154=0,0,VLOOKUP(Q154,FAC_TOTALS_APTA!$A$4:$BR$227,$L157,FALSE))</f>
        <v>-2063261.03000576</v>
      </c>
      <c r="R157" s="29">
        <f>IF(R154=0,0,VLOOKUP(R154,FAC_TOTALS_APTA!$A$4:$BR$227,$L157,FALSE))</f>
        <v>2550245.6045796401</v>
      </c>
      <c r="S157" s="29">
        <f>IF(S154=0,0,VLOOKUP(S154,FAC_TOTALS_APTA!$A$4:$BR$227,$L157,FALSE))</f>
        <v>-12503987.1992574</v>
      </c>
      <c r="T157" s="29">
        <f>IF(T154=0,0,VLOOKUP(T154,FAC_TOTALS_APTA!$A$4:$BR$227,$L157,FALSE))</f>
        <v>756404.28235341096</v>
      </c>
      <c r="U157" s="29">
        <f>IF(U154=0,0,VLOOKUP(U154,FAC_TOTALS_APTA!$A$4:$BR$227,$L157,FALSE))</f>
        <v>777814.24993677903</v>
      </c>
      <c r="V157" s="29">
        <f>IF(V154=0,0,VLOOKUP(V154,FAC_TOTALS_APTA!$A$4:$BR$227,$L157,FALSE))</f>
        <v>2091842.7635085899</v>
      </c>
      <c r="W157" s="29">
        <f>IF(W154=0,0,VLOOKUP(W154,FAC_TOTALS_APTA!$A$4:$BR$227,$L157,FALSE))</f>
        <v>-2863720.1355275898</v>
      </c>
      <c r="X157" s="29">
        <f>IF(X154=0,0,VLOOKUP(X154,FAC_TOTALS_APTA!$A$4:$BR$227,$L157,FALSE))</f>
        <v>1585282.1537444899</v>
      </c>
      <c r="Y157" s="29">
        <f>IF(Y154=0,0,VLOOKUP(Y154,FAC_TOTALS_APTA!$A$4:$BR$227,$L157,FALSE))</f>
        <v>175194.89552013701</v>
      </c>
      <c r="Z157" s="29">
        <f>IF(Z154=0,0,VLOOKUP(Z154,FAC_TOTALS_APTA!$A$4:$BR$227,$L157,FALSE))</f>
        <v>-1730386.32829326</v>
      </c>
      <c r="AA157" s="29">
        <f>IF(AA154=0,0,VLOOKUP(AA154,FAC_TOTALS_APTA!$A$4:$BR$227,$L157,FALSE))</f>
        <v>-269740.17296965001</v>
      </c>
      <c r="AB157" s="29">
        <f>IF(AB154=0,0,VLOOKUP(AB154,FAC_TOTALS_APTA!$A$4:$BR$227,$L157,FALSE))</f>
        <v>317250.656026009</v>
      </c>
      <c r="AC157" s="32">
        <f t="shared" ref="AC157:AC176" si="43">SUM(M157:AB157)</f>
        <v>-9865417.0067209359</v>
      </c>
      <c r="AD157" s="33">
        <f>AC157/G179</f>
        <v>-2.6585335856277145E-2</v>
      </c>
      <c r="AE157" s="7"/>
    </row>
    <row r="158" spans="1:31" s="14" customFormat="1" ht="15" x14ac:dyDescent="0.2">
      <c r="A158" s="7"/>
      <c r="B158" s="26" t="s">
        <v>51</v>
      </c>
      <c r="C158" s="28" t="s">
        <v>23</v>
      </c>
      <c r="D158" s="7" t="s">
        <v>9</v>
      </c>
      <c r="E158" s="43">
        <v>0.29659999999999997</v>
      </c>
      <c r="F158" s="7">
        <f>MATCH($D158,FAC_TOTALS_APTA!$A$2:$BR$2,)</f>
        <v>13</v>
      </c>
      <c r="G158" s="29">
        <f>VLOOKUP(G154,FAC_TOTALS_APTA!$A$4:$BR$227,$F158,FALSE)</f>
        <v>2706947.7016197899</v>
      </c>
      <c r="H158" s="29">
        <f>VLOOKUP(H154,FAC_TOTALS_APTA!$A$4:$BR$227,$F158,FALSE)</f>
        <v>2962444.6272293502</v>
      </c>
      <c r="I158" s="30">
        <f t="shared" si="40"/>
        <v>9.4385615745984142E-2</v>
      </c>
      <c r="J158" s="31" t="str">
        <f t="shared" si="41"/>
        <v>_log</v>
      </c>
      <c r="K158" s="31" t="str">
        <f t="shared" si="42"/>
        <v>POP_EMP_log_FAC</v>
      </c>
      <c r="L158" s="7">
        <f>MATCH($K158,FAC_TOTALS_APTA!$A$2:$BR$2,)</f>
        <v>35</v>
      </c>
      <c r="M158" s="29">
        <f>IF(M154=0,0,VLOOKUP(M154,FAC_TOTALS_APTA!$A$4:$BR$227,$L158,FALSE))</f>
        <v>2186093.1423544399</v>
      </c>
      <c r="N158" s="29">
        <f>IF(N154=0,0,VLOOKUP(N154,FAC_TOTALS_APTA!$A$4:$BR$227,$L158,FALSE))</f>
        <v>2524323.01312317</v>
      </c>
      <c r="O158" s="29">
        <f>IF(O154=0,0,VLOOKUP(O154,FAC_TOTALS_APTA!$A$4:$BR$227,$L158,FALSE))</f>
        <v>2675221.6369262799</v>
      </c>
      <c r="P158" s="29">
        <f>IF(P154=0,0,VLOOKUP(P154,FAC_TOTALS_APTA!$A$4:$BR$227,$L158,FALSE))</f>
        <v>3138885.8063097899</v>
      </c>
      <c r="Q158" s="29">
        <f>IF(Q154=0,0,VLOOKUP(Q154,FAC_TOTALS_APTA!$A$4:$BR$227,$L158,FALSE))</f>
        <v>1192372.5328869401</v>
      </c>
      <c r="R158" s="29">
        <f>IF(R154=0,0,VLOOKUP(R154,FAC_TOTALS_APTA!$A$4:$BR$227,$L158,FALSE))</f>
        <v>288439.186069377</v>
      </c>
      <c r="S158" s="29">
        <f>IF(S154=0,0,VLOOKUP(S154,FAC_TOTALS_APTA!$A$4:$BR$227,$L158,FALSE))</f>
        <v>-1127049.27948398</v>
      </c>
      <c r="T158" s="29">
        <f>IF(T154=0,0,VLOOKUP(T154,FAC_TOTALS_APTA!$A$4:$BR$227,$L158,FALSE))</f>
        <v>756759.99251384404</v>
      </c>
      <c r="U158" s="29">
        <f>IF(U154=0,0,VLOOKUP(U154,FAC_TOTALS_APTA!$A$4:$BR$227,$L158,FALSE))</f>
        <v>608774.38341878797</v>
      </c>
      <c r="V158" s="29">
        <f>IF(V154=0,0,VLOOKUP(V154,FAC_TOTALS_APTA!$A$4:$BR$227,$L158,FALSE))</f>
        <v>1018021.95752819</v>
      </c>
      <c r="W158" s="29">
        <f>IF(W154=0,0,VLOOKUP(W154,FAC_TOTALS_APTA!$A$4:$BR$227,$L158,FALSE))</f>
        <v>1064077.3110241899</v>
      </c>
      <c r="X158" s="29">
        <f>IF(X154=0,0,VLOOKUP(X154,FAC_TOTALS_APTA!$A$4:$BR$227,$L158,FALSE))</f>
        <v>1325171.55945689</v>
      </c>
      <c r="Y158" s="29">
        <f>IF(Y154=0,0,VLOOKUP(Y154,FAC_TOTALS_APTA!$A$4:$BR$227,$L158,FALSE))</f>
        <v>1226927.46596816</v>
      </c>
      <c r="Z158" s="29">
        <f>IF(Z154=0,0,VLOOKUP(Z154,FAC_TOTALS_APTA!$A$4:$BR$227,$L158,FALSE))</f>
        <v>1034330.40442977</v>
      </c>
      <c r="AA158" s="29">
        <f>IF(AA154=0,0,VLOOKUP(AA154,FAC_TOTALS_APTA!$A$4:$BR$227,$L158,FALSE))</f>
        <v>1174522.55720664</v>
      </c>
      <c r="AB158" s="29">
        <f>IF(AB154=0,0,VLOOKUP(AB154,FAC_TOTALS_APTA!$A$4:$BR$227,$L158,FALSE))</f>
        <v>1072707.19797014</v>
      </c>
      <c r="AC158" s="32">
        <f t="shared" si="43"/>
        <v>20159578.867702629</v>
      </c>
      <c r="AD158" s="33">
        <f>AC158/G179</f>
        <v>5.4326053785041198E-2</v>
      </c>
      <c r="AE158" s="7"/>
    </row>
    <row r="159" spans="1:31" s="14" customFormat="1" ht="15" x14ac:dyDescent="0.2">
      <c r="A159" s="7"/>
      <c r="B159" s="26" t="s">
        <v>98</v>
      </c>
      <c r="C159" s="28"/>
      <c r="D159" s="34" t="s">
        <v>96</v>
      </c>
      <c r="E159" s="43">
        <v>0.16120000000000001</v>
      </c>
      <c r="F159" s="7">
        <f>MATCH($D159,FAC_TOTALS_APTA!$A$2:$BR$2,)</f>
        <v>17</v>
      </c>
      <c r="G159" s="29">
        <f>VLOOKUP(G154,FAC_TOTALS_APTA!$A$4:$BR$227,$F159,FALSE)</f>
        <v>0.44040089839688801</v>
      </c>
      <c r="H159" s="29">
        <f>VLOOKUP(H154,FAC_TOTALS_APTA!$A$4:$BR$227,$F159,FALSE)</f>
        <v>0.400149497771075</v>
      </c>
      <c r="I159" s="30">
        <f t="shared" si="40"/>
        <v>-9.1397181005608563E-2</v>
      </c>
      <c r="J159" s="31" t="str">
        <f t="shared" si="41"/>
        <v/>
      </c>
      <c r="K159" s="31" t="str">
        <f t="shared" si="42"/>
        <v>TSD_POP_EMP_PCT_FAC</v>
      </c>
      <c r="L159" s="7">
        <f>MATCH($K159,FAC_TOTALS_APTA!$A$2:$BR$2,)</f>
        <v>39</v>
      </c>
      <c r="M159" s="29">
        <f>IF(M154=0,0,VLOOKUP(M154,FAC_TOTALS_APTA!$A$4:$BR$227,$L159,FALSE))</f>
        <v>-25815.474036860302</v>
      </c>
      <c r="N159" s="29">
        <f>IF(N154=0,0,VLOOKUP(N154,FAC_TOTALS_APTA!$A$4:$BR$227,$L159,FALSE))</f>
        <v>-34532.9419274389</v>
      </c>
      <c r="O159" s="29">
        <f>IF(O154=0,0,VLOOKUP(O154,FAC_TOTALS_APTA!$A$4:$BR$227,$L159,FALSE))</f>
        <v>-27581.8107544042</v>
      </c>
      <c r="P159" s="29">
        <f>IF(P154=0,0,VLOOKUP(P154,FAC_TOTALS_APTA!$A$4:$BR$227,$L159,FALSE))</f>
        <v>4009.6270010783501</v>
      </c>
      <c r="Q159" s="29">
        <f>IF(Q154=0,0,VLOOKUP(Q154,FAC_TOTALS_APTA!$A$4:$BR$227,$L159,FALSE))</f>
        <v>-36192.941470631602</v>
      </c>
      <c r="R159" s="29">
        <f>IF(R154=0,0,VLOOKUP(R154,FAC_TOTALS_APTA!$A$4:$BR$227,$L159,FALSE))</f>
        <v>-18198.116107376001</v>
      </c>
      <c r="S159" s="29">
        <f>IF(S154=0,0,VLOOKUP(S154,FAC_TOTALS_APTA!$A$4:$BR$227,$L159,FALSE))</f>
        <v>49511.714126818297</v>
      </c>
      <c r="T159" s="29">
        <f>IF(T154=0,0,VLOOKUP(T154,FAC_TOTALS_APTA!$A$4:$BR$227,$L159,FALSE))</f>
        <v>-19660.473448161702</v>
      </c>
      <c r="U159" s="29">
        <f>IF(U154=0,0,VLOOKUP(U154,FAC_TOTALS_APTA!$A$4:$BR$227,$L159,FALSE))</f>
        <v>-77007.884055037503</v>
      </c>
      <c r="V159" s="29">
        <f>IF(V154=0,0,VLOOKUP(V154,FAC_TOTALS_APTA!$A$4:$BR$227,$L159,FALSE))</f>
        <v>-160265.02527600701</v>
      </c>
      <c r="W159" s="29">
        <f>IF(W154=0,0,VLOOKUP(W154,FAC_TOTALS_APTA!$A$4:$BR$227,$L159,FALSE))</f>
        <v>-9831.2480993544705</v>
      </c>
      <c r="X159" s="29">
        <f>IF(X154=0,0,VLOOKUP(X154,FAC_TOTALS_APTA!$A$4:$BR$227,$L159,FALSE))</f>
        <v>-8210.3616284891305</v>
      </c>
      <c r="Y159" s="29">
        <f>IF(Y154=0,0,VLOOKUP(Y154,FAC_TOTALS_APTA!$A$4:$BR$227,$L159,FALSE))</f>
        <v>1946.3933114464801</v>
      </c>
      <c r="Z159" s="29">
        <f>IF(Z154=0,0,VLOOKUP(Z154,FAC_TOTALS_APTA!$A$4:$BR$227,$L159,FALSE))</f>
        <v>-26962.34833832</v>
      </c>
      <c r="AA159" s="29">
        <f>IF(AA154=0,0,VLOOKUP(AA154,FAC_TOTALS_APTA!$A$4:$BR$227,$L159,FALSE))</f>
        <v>-10501.641077516701</v>
      </c>
      <c r="AB159" s="29">
        <f>IF(AB154=0,0,VLOOKUP(AB154,FAC_TOTALS_APTA!$A$4:$BR$227,$L159,FALSE))</f>
        <v>14098.0611428104</v>
      </c>
      <c r="AC159" s="32">
        <f t="shared" si="43"/>
        <v>-385194.47063744394</v>
      </c>
      <c r="AD159" s="33">
        <f>AC159/G178</f>
        <v>-1.0568201896362184E-3</v>
      </c>
      <c r="AE159" s="7"/>
    </row>
    <row r="160" spans="1:31" s="14" customFormat="1" ht="15" x14ac:dyDescent="0.2">
      <c r="A160" s="7"/>
      <c r="B160" s="26" t="s">
        <v>52</v>
      </c>
      <c r="C160" s="28" t="s">
        <v>23</v>
      </c>
      <c r="D160" s="34" t="s">
        <v>16</v>
      </c>
      <c r="E160" s="43">
        <v>0.16120000000000001</v>
      </c>
      <c r="F160" s="7">
        <f>MATCH($D160,FAC_TOTALS_APTA!$A$2:$BR$2,)</f>
        <v>14</v>
      </c>
      <c r="G160" s="29">
        <f>VLOOKUP(G154,FAC_TOTALS_APTA!$A$4:$BR$227,$F160,FALSE)</f>
        <v>1.97438591919076</v>
      </c>
      <c r="H160" s="29">
        <f>VLOOKUP(H154,FAC_TOTALS_APTA!$A$4:$BR$227,$F160,FALSE)</f>
        <v>2.9562398980012099</v>
      </c>
      <c r="I160" s="30">
        <f t="shared" si="40"/>
        <v>0.49729587780532869</v>
      </c>
      <c r="J160" s="31" t="str">
        <f t="shared" si="41"/>
        <v>_log</v>
      </c>
      <c r="K160" s="31" t="str">
        <f t="shared" si="42"/>
        <v>GAS_PRICE_2018_log_FAC</v>
      </c>
      <c r="L160" s="7">
        <f>MATCH($K160,FAC_TOTALS_APTA!$A$2:$BR$2,)</f>
        <v>36</v>
      </c>
      <c r="M160" s="29">
        <f>IF(M154=0,0,VLOOKUP(M154,FAC_TOTALS_APTA!$A$4:$BR$227,$L160,FALSE))</f>
        <v>6317648.7718160301</v>
      </c>
      <c r="N160" s="29">
        <f>IF(N154=0,0,VLOOKUP(N154,FAC_TOTALS_APTA!$A$4:$BR$227,$L160,FALSE))</f>
        <v>6683136.2318620803</v>
      </c>
      <c r="O160" s="29">
        <f>IF(O154=0,0,VLOOKUP(O154,FAC_TOTALS_APTA!$A$4:$BR$227,$L160,FALSE))</f>
        <v>9338144.9299118798</v>
      </c>
      <c r="P160" s="29">
        <f>IF(P154=0,0,VLOOKUP(P154,FAC_TOTALS_APTA!$A$4:$BR$227,$L160,FALSE))</f>
        <v>5540487.3379438296</v>
      </c>
      <c r="Q160" s="29">
        <f>IF(Q154=0,0,VLOOKUP(Q154,FAC_TOTALS_APTA!$A$4:$BR$227,$L160,FALSE))</f>
        <v>3753808.8530508499</v>
      </c>
      <c r="R160" s="29">
        <f>IF(R154=0,0,VLOOKUP(R154,FAC_TOTALS_APTA!$A$4:$BR$227,$L160,FALSE))</f>
        <v>7359079.6515124897</v>
      </c>
      <c r="S160" s="29">
        <f>IF(S154=0,0,VLOOKUP(S154,FAC_TOTALS_APTA!$A$4:$BR$227,$L160,FALSE))</f>
        <v>-21136765.456654001</v>
      </c>
      <c r="T160" s="29">
        <f>IF(T154=0,0,VLOOKUP(T154,FAC_TOTALS_APTA!$A$4:$BR$227,$L160,FALSE))</f>
        <v>9392419.7412022408</v>
      </c>
      <c r="U160" s="29">
        <f>IF(U154=0,0,VLOOKUP(U154,FAC_TOTALS_APTA!$A$4:$BR$227,$L160,FALSE))</f>
        <v>12929474.714217501</v>
      </c>
      <c r="V160" s="29">
        <f>IF(V154=0,0,VLOOKUP(V154,FAC_TOTALS_APTA!$A$4:$BR$227,$L160,FALSE))</f>
        <v>481014.205004299</v>
      </c>
      <c r="W160" s="29">
        <f>IF(W154=0,0,VLOOKUP(W154,FAC_TOTALS_APTA!$A$4:$BR$227,$L160,FALSE))</f>
        <v>-2786571.07657179</v>
      </c>
      <c r="X160" s="29">
        <f>IF(X154=0,0,VLOOKUP(X154,FAC_TOTALS_APTA!$A$4:$BR$227,$L160,FALSE))</f>
        <v>-3706089.6345226699</v>
      </c>
      <c r="Y160" s="29">
        <f>IF(Y154=0,0,VLOOKUP(Y154,FAC_TOTALS_APTA!$A$4:$BR$227,$L160,FALSE))</f>
        <v>-17880391.783015199</v>
      </c>
      <c r="Z160" s="29">
        <f>IF(Z154=0,0,VLOOKUP(Z154,FAC_TOTALS_APTA!$A$4:$BR$227,$L160,FALSE))</f>
        <v>-7266785.48234253</v>
      </c>
      <c r="AA160" s="29">
        <f>IF(AA154=0,0,VLOOKUP(AA154,FAC_TOTALS_APTA!$A$4:$BR$227,$L160,FALSE))</f>
        <v>4744029.4461751804</v>
      </c>
      <c r="AB160" s="29">
        <f>IF(AB154=0,0,VLOOKUP(AB154,FAC_TOTALS_APTA!$A$4:$BR$227,$L160,FALSE))</f>
        <v>5820008.3321869997</v>
      </c>
      <c r="AC160" s="32">
        <f t="shared" si="43"/>
        <v>19582648.781777181</v>
      </c>
      <c r="AD160" s="33">
        <f>AC160/G179</f>
        <v>5.277134199845683E-2</v>
      </c>
      <c r="AE160" s="7"/>
    </row>
    <row r="161" spans="1:31" s="14" customFormat="1" ht="15" x14ac:dyDescent="0.2">
      <c r="A161" s="7"/>
      <c r="B161" s="26" t="s">
        <v>49</v>
      </c>
      <c r="C161" s="28" t="s">
        <v>23</v>
      </c>
      <c r="D161" s="7" t="s">
        <v>15</v>
      </c>
      <c r="E161" s="43">
        <v>-0.2555</v>
      </c>
      <c r="F161" s="7">
        <f>MATCH($D161,FAC_TOTALS_APTA!$A$2:$BR$2,)</f>
        <v>15</v>
      </c>
      <c r="G161" s="29">
        <f>VLOOKUP(G154,FAC_TOTALS_APTA!$A$4:$BR$227,$F161,FALSE)</f>
        <v>35648.956838350903</v>
      </c>
      <c r="H161" s="29">
        <f>VLOOKUP(H154,FAC_TOTALS_APTA!$A$4:$BR$227,$F161,FALSE)</f>
        <v>31368.992136594399</v>
      </c>
      <c r="I161" s="30">
        <f t="shared" si="40"/>
        <v>-0.12005862390767486</v>
      </c>
      <c r="J161" s="31" t="str">
        <f t="shared" si="41"/>
        <v>_log</v>
      </c>
      <c r="K161" s="31" t="str">
        <f t="shared" si="42"/>
        <v>TOTAL_MED_INC_INDIV_2018_log_FAC</v>
      </c>
      <c r="L161" s="7">
        <f>MATCH($K161,FAC_TOTALS_APTA!$A$2:$BR$2,)</f>
        <v>37</v>
      </c>
      <c r="M161" s="29">
        <f>IF(M154=0,0,VLOOKUP(M154,FAC_TOTALS_APTA!$A$4:$BR$227,$L161,FALSE))</f>
        <v>1554692.4984508699</v>
      </c>
      <c r="N161" s="29">
        <f>IF(N154=0,0,VLOOKUP(N154,FAC_TOTALS_APTA!$A$4:$BR$227,$L161,FALSE))</f>
        <v>2512176.27816932</v>
      </c>
      <c r="O161" s="29">
        <f>IF(O154=0,0,VLOOKUP(O154,FAC_TOTALS_APTA!$A$4:$BR$227,$L161,FALSE))</f>
        <v>2490358.7298908699</v>
      </c>
      <c r="P161" s="29">
        <f>IF(P154=0,0,VLOOKUP(P154,FAC_TOTALS_APTA!$A$4:$BR$227,$L161,FALSE))</f>
        <v>4042709.57002497</v>
      </c>
      <c r="Q161" s="29">
        <f>IF(Q154=0,0,VLOOKUP(Q154,FAC_TOTALS_APTA!$A$4:$BR$227,$L161,FALSE))</f>
        <v>-1283336.72356494</v>
      </c>
      <c r="R161" s="29">
        <f>IF(R154=0,0,VLOOKUP(R154,FAC_TOTALS_APTA!$A$4:$BR$227,$L161,FALSE))</f>
        <v>1465450.28291673</v>
      </c>
      <c r="S161" s="29">
        <f>IF(S154=0,0,VLOOKUP(S154,FAC_TOTALS_APTA!$A$4:$BR$227,$L161,FALSE))</f>
        <v>6120572.2670807699</v>
      </c>
      <c r="T161" s="29">
        <f>IF(T154=0,0,VLOOKUP(T154,FAC_TOTALS_APTA!$A$4:$BR$227,$L161,FALSE))</f>
        <v>2541972.3667124999</v>
      </c>
      <c r="U161" s="29">
        <f>IF(U154=0,0,VLOOKUP(U154,FAC_TOTALS_APTA!$A$4:$BR$227,$L161,FALSE))</f>
        <v>2328097.32229832</v>
      </c>
      <c r="V161" s="29">
        <f>IF(V154=0,0,VLOOKUP(V154,FAC_TOTALS_APTA!$A$4:$BR$227,$L161,FALSE))</f>
        <v>812648.57876245398</v>
      </c>
      <c r="W161" s="29">
        <f>IF(W154=0,0,VLOOKUP(W154,FAC_TOTALS_APTA!$A$4:$BR$227,$L161,FALSE))</f>
        <v>-76348.599039785404</v>
      </c>
      <c r="X161" s="29">
        <f>IF(X154=0,0,VLOOKUP(X154,FAC_TOTALS_APTA!$A$4:$BR$227,$L161,FALSE))</f>
        <v>-430264.85693467798</v>
      </c>
      <c r="Y161" s="29">
        <f>IF(Y154=0,0,VLOOKUP(Y154,FAC_TOTALS_APTA!$A$4:$BR$227,$L161,FALSE))</f>
        <v>-4438549.1385078896</v>
      </c>
      <c r="Z161" s="29">
        <f>IF(Z154=0,0,VLOOKUP(Z154,FAC_TOTALS_APTA!$A$4:$BR$227,$L161,FALSE))</f>
        <v>-2485083.3466657102</v>
      </c>
      <c r="AA161" s="29">
        <f>IF(AA154=0,0,VLOOKUP(AA154,FAC_TOTALS_APTA!$A$4:$BR$227,$L161,FALSE))</f>
        <v>-421643.53740663698</v>
      </c>
      <c r="AB161" s="29">
        <f>IF(AB154=0,0,VLOOKUP(AB154,FAC_TOTALS_APTA!$A$4:$BR$227,$L161,FALSE))</f>
        <v>-1111312.9614937899</v>
      </c>
      <c r="AC161" s="32">
        <f t="shared" si="43"/>
        <v>13622138.730693372</v>
      </c>
      <c r="AD161" s="33">
        <f>AC161/G179</f>
        <v>3.6708953406588453E-2</v>
      </c>
      <c r="AE161" s="7"/>
    </row>
    <row r="162" spans="1:31" s="14" customFormat="1" ht="15" x14ac:dyDescent="0.2">
      <c r="A162" s="7"/>
      <c r="B162" s="26" t="s">
        <v>67</v>
      </c>
      <c r="C162" s="28"/>
      <c r="D162" s="7" t="s">
        <v>10</v>
      </c>
      <c r="E162" s="43">
        <v>1.0699999999999999E-2</v>
      </c>
      <c r="F162" s="7">
        <f>MATCH($D162,FAC_TOTALS_APTA!$A$2:$BR$2,)</f>
        <v>16</v>
      </c>
      <c r="G162" s="29">
        <f>VLOOKUP(G154,FAC_TOTALS_APTA!$A$4:$BR$227,$F162,FALSE)</f>
        <v>8.8002332927310594</v>
      </c>
      <c r="H162" s="29">
        <f>VLOOKUP(H154,FAC_TOTALS_APTA!$A$4:$BR$227,$F162,FALSE)</f>
        <v>7.8155310585915698</v>
      </c>
      <c r="I162" s="30">
        <f t="shared" si="40"/>
        <v>-0.11189501475521657</v>
      </c>
      <c r="J162" s="31" t="str">
        <f t="shared" si="41"/>
        <v/>
      </c>
      <c r="K162" s="31" t="str">
        <f t="shared" si="42"/>
        <v>PCT_HH_NO_VEH_FAC</v>
      </c>
      <c r="L162" s="7">
        <f>MATCH($K162,FAC_TOTALS_APTA!$A$2:$BR$2,)</f>
        <v>38</v>
      </c>
      <c r="M162" s="29">
        <f>IF(M154=0,0,VLOOKUP(M154,FAC_TOTALS_APTA!$A$4:$BR$227,$L162,FALSE))</f>
        <v>-531811.67814852798</v>
      </c>
      <c r="N162" s="29">
        <f>IF(N154=0,0,VLOOKUP(N154,FAC_TOTALS_APTA!$A$4:$BR$227,$L162,FALSE))</f>
        <v>-547793.75684797997</v>
      </c>
      <c r="O162" s="29">
        <f>IF(O154=0,0,VLOOKUP(O154,FAC_TOTALS_APTA!$A$4:$BR$227,$L162,FALSE))</f>
        <v>-488080.65085341001</v>
      </c>
      <c r="P162" s="29">
        <f>IF(P154=0,0,VLOOKUP(P154,FAC_TOTALS_APTA!$A$4:$BR$227,$L162,FALSE))</f>
        <v>-426774.72716167499</v>
      </c>
      <c r="Q162" s="29">
        <f>IF(Q154=0,0,VLOOKUP(Q154,FAC_TOTALS_APTA!$A$4:$BR$227,$L162,FALSE))</f>
        <v>-796172.94878573902</v>
      </c>
      <c r="R162" s="29">
        <f>IF(R154=0,0,VLOOKUP(R154,FAC_TOTALS_APTA!$A$4:$BR$227,$L162,FALSE))</f>
        <v>972758.07086295297</v>
      </c>
      <c r="S162" s="29">
        <f>IF(S154=0,0,VLOOKUP(S154,FAC_TOTALS_APTA!$A$4:$BR$227,$L162,FALSE))</f>
        <v>851780.07460616098</v>
      </c>
      <c r="T162" s="29">
        <f>IF(T154=0,0,VLOOKUP(T154,FAC_TOTALS_APTA!$A$4:$BR$227,$L162,FALSE))</f>
        <v>1102931.6406618501</v>
      </c>
      <c r="U162" s="29">
        <f>IF(U154=0,0,VLOOKUP(U154,FAC_TOTALS_APTA!$A$4:$BR$227,$L162,FALSE))</f>
        <v>1608435.1693393099</v>
      </c>
      <c r="V162" s="29">
        <f>IF(V154=0,0,VLOOKUP(V154,FAC_TOTALS_APTA!$A$4:$BR$227,$L162,FALSE))</f>
        <v>237769.04089506701</v>
      </c>
      <c r="W162" s="29">
        <f>IF(W154=0,0,VLOOKUP(W154,FAC_TOTALS_APTA!$A$4:$BR$227,$L162,FALSE))</f>
        <v>-957680.83728233597</v>
      </c>
      <c r="X162" s="29">
        <f>IF(X154=0,0,VLOOKUP(X154,FAC_TOTALS_APTA!$A$4:$BR$227,$L162,FALSE))</f>
        <v>357315.805857395</v>
      </c>
      <c r="Y162" s="29">
        <f>IF(Y154=0,0,VLOOKUP(Y154,FAC_TOTALS_APTA!$A$4:$BR$227,$L162,FALSE))</f>
        <v>-1295534.9522841999</v>
      </c>
      <c r="Z162" s="29">
        <f>IF(Z154=0,0,VLOOKUP(Z154,FAC_TOTALS_APTA!$A$4:$BR$227,$L162,FALSE))</f>
        <v>78086.328057978404</v>
      </c>
      <c r="AA162" s="29">
        <f>IF(AA154=0,0,VLOOKUP(AA154,FAC_TOTALS_APTA!$A$4:$BR$227,$L162,FALSE))</f>
        <v>-1823135.2173263601</v>
      </c>
      <c r="AB162" s="29">
        <f>IF(AB154=0,0,VLOOKUP(AB154,FAC_TOTALS_APTA!$A$4:$BR$227,$L162,FALSE))</f>
        <v>-1261072.8206551999</v>
      </c>
      <c r="AC162" s="32">
        <f t="shared" si="43"/>
        <v>-2918981.4590647137</v>
      </c>
      <c r="AD162" s="33">
        <f>AC162/G179</f>
        <v>-7.8660742262201318E-3</v>
      </c>
      <c r="AE162" s="7"/>
    </row>
    <row r="163" spans="1:31" s="14" customFormat="1" ht="15" x14ac:dyDescent="0.2">
      <c r="A163" s="7"/>
      <c r="B163" s="26" t="s">
        <v>50</v>
      </c>
      <c r="C163" s="28"/>
      <c r="D163" s="7" t="s">
        <v>31</v>
      </c>
      <c r="E163" s="43">
        <v>-3.3999999999999998E-3</v>
      </c>
      <c r="F163" s="7">
        <f>MATCH($D163,FAC_TOTALS_APTA!$A$2:$BR$2,)</f>
        <v>18</v>
      </c>
      <c r="G163" s="29">
        <f>VLOOKUP(G154,FAC_TOTALS_APTA!$A$4:$BR$227,$F163,FALSE)</f>
        <v>3.1622619550587099</v>
      </c>
      <c r="H163" s="29">
        <f>VLOOKUP(H154,FAC_TOTALS_APTA!$A$4:$BR$227,$F163,FALSE)</f>
        <v>5.07929218254605</v>
      </c>
      <c r="I163" s="30">
        <f t="shared" si="40"/>
        <v>0.60622119695702081</v>
      </c>
      <c r="J163" s="31" t="str">
        <f t="shared" si="41"/>
        <v/>
      </c>
      <c r="K163" s="31" t="str">
        <f t="shared" si="42"/>
        <v>JTW_HOME_PCT_FAC</v>
      </c>
      <c r="L163" s="7">
        <f>MATCH($K163,FAC_TOTALS_APTA!$A$2:$BR$2,)</f>
        <v>40</v>
      </c>
      <c r="M163" s="29">
        <f>IF(M154=0,0,VLOOKUP(M154,FAC_TOTALS_APTA!$A$4:$BR$227,$L163,FALSE))</f>
        <v>0</v>
      </c>
      <c r="N163" s="29">
        <f>IF(N154=0,0,VLOOKUP(N154,FAC_TOTALS_APTA!$A$4:$BR$227,$L163,FALSE))</f>
        <v>0</v>
      </c>
      <c r="O163" s="29">
        <f>IF(O154=0,0,VLOOKUP(O154,FAC_TOTALS_APTA!$A$4:$BR$227,$L163,FALSE))</f>
        <v>0</v>
      </c>
      <c r="P163" s="29">
        <f>IF(P154=0,0,VLOOKUP(P154,FAC_TOTALS_APTA!$A$4:$BR$227,$L163,FALSE))</f>
        <v>-479759.42129843897</v>
      </c>
      <c r="Q163" s="29">
        <f>IF(Q154=0,0,VLOOKUP(Q154,FAC_TOTALS_APTA!$A$4:$BR$227,$L163,FALSE))</f>
        <v>-307582.90708699398</v>
      </c>
      <c r="R163" s="29">
        <f>IF(R154=0,0,VLOOKUP(R154,FAC_TOTALS_APTA!$A$4:$BR$227,$L163,FALSE))</f>
        <v>25804.1892670544</v>
      </c>
      <c r="S163" s="29">
        <f>IF(S154=0,0,VLOOKUP(S154,FAC_TOTALS_APTA!$A$4:$BR$227,$L163,FALSE))</f>
        <v>-401998.41276999499</v>
      </c>
      <c r="T163" s="29">
        <f>IF(T154=0,0,VLOOKUP(T154,FAC_TOTALS_APTA!$A$4:$BR$227,$L163,FALSE))</f>
        <v>-18894.489250631199</v>
      </c>
      <c r="U163" s="29">
        <f>IF(U154=0,0,VLOOKUP(U154,FAC_TOTALS_APTA!$A$4:$BR$227,$L163,FALSE))</f>
        <v>-242853.19936210499</v>
      </c>
      <c r="V163" s="29">
        <f>IF(V154=0,0,VLOOKUP(V154,FAC_TOTALS_APTA!$A$4:$BR$227,$L163,FALSE))</f>
        <v>131446.309605399</v>
      </c>
      <c r="W163" s="29">
        <f>IF(W154=0,0,VLOOKUP(W154,FAC_TOTALS_APTA!$A$4:$BR$227,$L163,FALSE))</f>
        <v>-453609.260290734</v>
      </c>
      <c r="X163" s="29">
        <f>IF(X154=0,0,VLOOKUP(X154,FAC_TOTALS_APTA!$A$4:$BR$227,$L163,FALSE))</f>
        <v>-53504.372532019901</v>
      </c>
      <c r="Y163" s="29">
        <f>IF(Y154=0,0,VLOOKUP(Y154,FAC_TOTALS_APTA!$A$4:$BR$227,$L163,FALSE))</f>
        <v>-200848.355519056</v>
      </c>
      <c r="Z163" s="29">
        <f>IF(Z154=0,0,VLOOKUP(Z154,FAC_TOTALS_APTA!$A$4:$BR$227,$L163,FALSE))</f>
        <v>-1096262.53866568</v>
      </c>
      <c r="AA163" s="29">
        <f>IF(AA154=0,0,VLOOKUP(AA154,FAC_TOTALS_APTA!$A$4:$BR$227,$L163,FALSE))</f>
        <v>-679354.11873076402</v>
      </c>
      <c r="AB163" s="29">
        <f>IF(AB154=0,0,VLOOKUP(AB154,FAC_TOTALS_APTA!$A$4:$BR$227,$L163,FALSE))</f>
        <v>-724488.98970477795</v>
      </c>
      <c r="AC163" s="32">
        <f t="shared" si="43"/>
        <v>-4501905.5663387422</v>
      </c>
      <c r="AD163" s="33">
        <f>AC163/G179</f>
        <v>-1.2131739732119015E-2</v>
      </c>
      <c r="AE163" s="7"/>
    </row>
    <row r="164" spans="1:31" s="14" customFormat="1" ht="16" hidden="1" x14ac:dyDescent="0.2">
      <c r="A164" s="7"/>
      <c r="B164" s="12" t="s">
        <v>119</v>
      </c>
      <c r="C164" s="28"/>
      <c r="D164" t="s">
        <v>99</v>
      </c>
      <c r="E164" s="43">
        <v>-5.7999999999999996E-3</v>
      </c>
      <c r="F164" s="7">
        <f>MATCH($D164,FAC_TOTALS_APTA!$A$2:$BR$2,)</f>
        <v>19</v>
      </c>
      <c r="G164" s="29">
        <f>VLOOKUP(G154,FAC_TOTALS_APTA!$A$4:$BR$227,$F164,FALSE)</f>
        <v>0</v>
      </c>
      <c r="H164" s="29">
        <f>VLOOKUP(H154,FAC_TOTALS_APTA!$A$4:$BR$227,$F164,FALSE)</f>
        <v>0</v>
      </c>
      <c r="I164" s="30" t="str">
        <f t="shared" si="40"/>
        <v>-</v>
      </c>
      <c r="J164" s="31" t="str">
        <f t="shared" si="41"/>
        <v/>
      </c>
      <c r="K164" s="31" t="str">
        <f t="shared" si="42"/>
        <v>YEARS_SINCE_TNC_NEW_YORK_BUS_FAC</v>
      </c>
      <c r="L164" s="7">
        <f>MATCH($K164,FAC_TOTALS_APTA!$A$2:$BR$2,)</f>
        <v>41</v>
      </c>
      <c r="M164" s="29">
        <f>IF(M154=0,0,VLOOKUP(M154,FAC_TOTALS_APTA!$A$4:$BR$227,$L164,FALSE))</f>
        <v>0</v>
      </c>
      <c r="N164" s="29">
        <f>IF(N154=0,0,VLOOKUP(N154,FAC_TOTALS_APTA!$A$4:$BR$227,$L164,FALSE))</f>
        <v>0</v>
      </c>
      <c r="O164" s="29">
        <f>IF(O154=0,0,VLOOKUP(O154,FAC_TOTALS_APTA!$A$4:$BR$227,$L164,FALSE))</f>
        <v>0</v>
      </c>
      <c r="P164" s="29">
        <f>IF(P154=0,0,VLOOKUP(P154,FAC_TOTALS_APTA!$A$4:$BR$227,$L164,FALSE))</f>
        <v>0</v>
      </c>
      <c r="Q164" s="29">
        <f>IF(Q154=0,0,VLOOKUP(Q154,FAC_TOTALS_APTA!$A$4:$BR$227,$L164,FALSE))</f>
        <v>0</v>
      </c>
      <c r="R164" s="29">
        <f>IF(R154=0,0,VLOOKUP(R154,FAC_TOTALS_APTA!$A$4:$BR$227,$L164,FALSE))</f>
        <v>0</v>
      </c>
      <c r="S164" s="29">
        <f>IF(S154=0,0,VLOOKUP(S154,FAC_TOTALS_APTA!$A$4:$BR$227,$L164,FALSE))</f>
        <v>0</v>
      </c>
      <c r="T164" s="29">
        <f>IF(T154=0,0,VLOOKUP(T154,FAC_TOTALS_APTA!$A$4:$BR$227,$L164,FALSE))</f>
        <v>0</v>
      </c>
      <c r="U164" s="29">
        <f>IF(U154=0,0,VLOOKUP(U154,FAC_TOTALS_APTA!$A$4:$BR$227,$L164,FALSE))</f>
        <v>0</v>
      </c>
      <c r="V164" s="29">
        <f>IF(V154=0,0,VLOOKUP(V154,FAC_TOTALS_APTA!$A$4:$BR$227,$L164,FALSE))</f>
        <v>0</v>
      </c>
      <c r="W164" s="29">
        <f>IF(W154=0,0,VLOOKUP(W154,FAC_TOTALS_APTA!$A$4:$BR$227,$L164,FALSE))</f>
        <v>0</v>
      </c>
      <c r="X164" s="29">
        <f>IF(X154=0,0,VLOOKUP(X154,FAC_TOTALS_APTA!$A$4:$BR$227,$L164,FALSE))</f>
        <v>0</v>
      </c>
      <c r="Y164" s="29">
        <f>IF(Y154=0,0,VLOOKUP(Y154,FAC_TOTALS_APTA!$A$4:$BR$227,$L164,FALSE))</f>
        <v>0</v>
      </c>
      <c r="Z164" s="29">
        <f>IF(Z154=0,0,VLOOKUP(Z154,FAC_TOTALS_APTA!$A$4:$BR$227,$L164,FALSE))</f>
        <v>0</v>
      </c>
      <c r="AA164" s="29">
        <f>IF(AA154=0,0,VLOOKUP(AA154,FAC_TOTALS_APTA!$A$4:$BR$227,$L164,FALSE))</f>
        <v>0</v>
      </c>
      <c r="AB164" s="29">
        <f>IF(AB154=0,0,VLOOKUP(AB154,FAC_TOTALS_APTA!$A$4:$BR$227,$L164,FALSE))</f>
        <v>0</v>
      </c>
      <c r="AC164" s="32">
        <f t="shared" si="43"/>
        <v>0</v>
      </c>
      <c r="AD164" s="33">
        <f>AC164/G179</f>
        <v>0</v>
      </c>
      <c r="AE164" s="7"/>
    </row>
    <row r="165" spans="1:31" s="14" customFormat="1" ht="16" hidden="1" x14ac:dyDescent="0.2">
      <c r="A165" s="7"/>
      <c r="B165" s="12" t="s">
        <v>119</v>
      </c>
      <c r="C165" s="28"/>
      <c r="D165" t="s">
        <v>100</v>
      </c>
      <c r="E165" s="43">
        <v>-3.3799999999999997E-2</v>
      </c>
      <c r="F165" s="7">
        <f>MATCH($D165,FAC_TOTALS_APTA!$A$2:$BR$2,)</f>
        <v>20</v>
      </c>
      <c r="G165" s="29">
        <f>VLOOKUP(G154,FAC_TOTALS_APTA!$A$4:$BR$227,$F165,FALSE)</f>
        <v>0</v>
      </c>
      <c r="H165" s="29">
        <f>VLOOKUP(H154,FAC_TOTALS_APTA!$A$4:$BR$227,$F165,FALSE)</f>
        <v>0</v>
      </c>
      <c r="I165" s="30" t="str">
        <f t="shared" si="40"/>
        <v>-</v>
      </c>
      <c r="J165" s="31" t="str">
        <f t="shared" si="41"/>
        <v/>
      </c>
      <c r="K165" s="31" t="str">
        <f t="shared" si="42"/>
        <v>YEARS_SINCE_TNC_BUS_HI_FAV_FAC</v>
      </c>
      <c r="L165" s="7">
        <f>MATCH($K165,FAC_TOTALS_APTA!$A$2:$BR$2,)</f>
        <v>42</v>
      </c>
      <c r="M165" s="29">
        <f>IF(M154=0,0,VLOOKUP(M154,FAC_TOTALS_APTA!$A$4:$BR$227,$L165,FALSE))</f>
        <v>0</v>
      </c>
      <c r="N165" s="29">
        <f>IF(N154=0,0,VLOOKUP(N154,FAC_TOTALS_APTA!$A$4:$BR$227,$L165,FALSE))</f>
        <v>0</v>
      </c>
      <c r="O165" s="29">
        <f>IF(O154=0,0,VLOOKUP(O154,FAC_TOTALS_APTA!$A$4:$BR$227,$L165,FALSE))</f>
        <v>0</v>
      </c>
      <c r="P165" s="29">
        <f>IF(P154=0,0,VLOOKUP(P154,FAC_TOTALS_APTA!$A$4:$BR$227,$L165,FALSE))</f>
        <v>0</v>
      </c>
      <c r="Q165" s="29">
        <f>IF(Q154=0,0,VLOOKUP(Q154,FAC_TOTALS_APTA!$A$4:$BR$227,$L165,FALSE))</f>
        <v>0</v>
      </c>
      <c r="R165" s="29">
        <f>IF(R154=0,0,VLOOKUP(R154,FAC_TOTALS_APTA!$A$4:$BR$227,$L165,FALSE))</f>
        <v>0</v>
      </c>
      <c r="S165" s="29">
        <f>IF(S154=0,0,VLOOKUP(S154,FAC_TOTALS_APTA!$A$4:$BR$227,$L165,FALSE))</f>
        <v>0</v>
      </c>
      <c r="T165" s="29">
        <f>IF(T154=0,0,VLOOKUP(T154,FAC_TOTALS_APTA!$A$4:$BR$227,$L165,FALSE))</f>
        <v>0</v>
      </c>
      <c r="U165" s="29">
        <f>IF(U154=0,0,VLOOKUP(U154,FAC_TOTALS_APTA!$A$4:$BR$227,$L165,FALSE))</f>
        <v>0</v>
      </c>
      <c r="V165" s="29">
        <f>IF(V154=0,0,VLOOKUP(V154,FAC_TOTALS_APTA!$A$4:$BR$227,$L165,FALSE))</f>
        <v>0</v>
      </c>
      <c r="W165" s="29">
        <f>IF(W154=0,0,VLOOKUP(W154,FAC_TOTALS_APTA!$A$4:$BR$227,$L165,FALSE))</f>
        <v>0</v>
      </c>
      <c r="X165" s="29">
        <f>IF(X154=0,0,VLOOKUP(X154,FAC_TOTALS_APTA!$A$4:$BR$227,$L165,FALSE))</f>
        <v>0</v>
      </c>
      <c r="Y165" s="29">
        <f>IF(Y154=0,0,VLOOKUP(Y154,FAC_TOTALS_APTA!$A$4:$BR$227,$L165,FALSE))</f>
        <v>0</v>
      </c>
      <c r="Z165" s="29">
        <f>IF(Z154=0,0,VLOOKUP(Z154,FAC_TOTALS_APTA!$A$4:$BR$227,$L165,FALSE))</f>
        <v>0</v>
      </c>
      <c r="AA165" s="29">
        <f>IF(AA154=0,0,VLOOKUP(AA154,FAC_TOTALS_APTA!$A$4:$BR$227,$L165,FALSE))</f>
        <v>0</v>
      </c>
      <c r="AB165" s="29">
        <f>IF(AB154=0,0,VLOOKUP(AB154,FAC_TOTALS_APTA!$A$4:$BR$227,$L165,FALSE))</f>
        <v>0</v>
      </c>
      <c r="AC165" s="32">
        <f t="shared" si="43"/>
        <v>0</v>
      </c>
      <c r="AD165" s="33">
        <f>AC165/G179</f>
        <v>0</v>
      </c>
      <c r="AE165" s="7"/>
    </row>
    <row r="166" spans="1:31" s="14" customFormat="1" ht="16" hidden="1" x14ac:dyDescent="0.2">
      <c r="A166" s="7"/>
      <c r="B166" s="12" t="s">
        <v>119</v>
      </c>
      <c r="C166" s="28"/>
      <c r="D166" t="s">
        <v>101</v>
      </c>
      <c r="E166" s="43">
        <v>-1.6299999999999999E-2</v>
      </c>
      <c r="F166" s="7">
        <f>MATCH($D166,FAC_TOTALS_APTA!$A$2:$BR$2,)</f>
        <v>21</v>
      </c>
      <c r="G166" s="29">
        <f>VLOOKUP(G154,FAC_TOTALS_APTA!$A$4:$BR$227,$F166,FALSE)</f>
        <v>0</v>
      </c>
      <c r="H166" s="29">
        <f>VLOOKUP(H154,FAC_TOTALS_APTA!$A$4:$BR$227,$F166,FALSE)</f>
        <v>3.90386499693096</v>
      </c>
      <c r="I166" s="30" t="str">
        <f t="shared" si="40"/>
        <v>-</v>
      </c>
      <c r="J166" s="31" t="str">
        <f t="shared" si="41"/>
        <v/>
      </c>
      <c r="K166" s="31" t="str">
        <f t="shared" si="42"/>
        <v>YEARS_SINCE_TNC_BUS_MID_FAV_FAC</v>
      </c>
      <c r="L166" s="7">
        <f>MATCH($K166,FAC_TOTALS_APTA!$A$2:$BR$2,)</f>
        <v>43</v>
      </c>
      <c r="M166" s="29">
        <f>IF(M154=0,0,VLOOKUP(M154,FAC_TOTALS_APTA!$A$4:$BR$227,$L166,FALSE))</f>
        <v>0</v>
      </c>
      <c r="N166" s="29">
        <f>IF(N154=0,0,VLOOKUP(N154,FAC_TOTALS_APTA!$A$4:$BR$227,$L166,FALSE))</f>
        <v>0</v>
      </c>
      <c r="O166" s="29">
        <f>IF(O154=0,0,VLOOKUP(O154,FAC_TOTALS_APTA!$A$4:$BR$227,$L166,FALSE))</f>
        <v>0</v>
      </c>
      <c r="P166" s="29">
        <f>IF(P154=0,0,VLOOKUP(P154,FAC_TOTALS_APTA!$A$4:$BR$227,$L166,FALSE))</f>
        <v>0</v>
      </c>
      <c r="Q166" s="29">
        <f>IF(Q154=0,0,VLOOKUP(Q154,FAC_TOTALS_APTA!$A$4:$BR$227,$L166,FALSE))</f>
        <v>0</v>
      </c>
      <c r="R166" s="29">
        <f>IF(R154=0,0,VLOOKUP(R154,FAC_TOTALS_APTA!$A$4:$BR$227,$L166,FALSE))</f>
        <v>0</v>
      </c>
      <c r="S166" s="29">
        <f>IF(S154=0,0,VLOOKUP(S154,FAC_TOTALS_APTA!$A$4:$BR$227,$L166,FALSE))</f>
        <v>0</v>
      </c>
      <c r="T166" s="29">
        <f>IF(T154=0,0,VLOOKUP(T154,FAC_TOTALS_APTA!$A$4:$BR$227,$L166,FALSE))</f>
        <v>0</v>
      </c>
      <c r="U166" s="29">
        <f>IF(U154=0,0,VLOOKUP(U154,FAC_TOTALS_APTA!$A$4:$BR$227,$L166,FALSE))</f>
        <v>0</v>
      </c>
      <c r="V166" s="29">
        <f>IF(V154=0,0,VLOOKUP(V154,FAC_TOTALS_APTA!$A$4:$BR$227,$L166,FALSE))</f>
        <v>0</v>
      </c>
      <c r="W166" s="29">
        <f>IF(W154=0,0,VLOOKUP(W154,FAC_TOTALS_APTA!$A$4:$BR$227,$L166,FALSE))</f>
        <v>0</v>
      </c>
      <c r="X166" s="29">
        <f>IF(X154=0,0,VLOOKUP(X154,FAC_TOTALS_APTA!$A$4:$BR$227,$L166,FALSE))</f>
        <v>-1848448.78813577</v>
      </c>
      <c r="Y166" s="29">
        <f>IF(Y154=0,0,VLOOKUP(Y154,FAC_TOTALS_APTA!$A$4:$BR$227,$L166,FALSE))</f>
        <v>-10161977.463157</v>
      </c>
      <c r="Z166" s="29">
        <f>IF(Z154=0,0,VLOOKUP(Z154,FAC_TOTALS_APTA!$A$4:$BR$227,$L166,FALSE))</f>
        <v>-12950274.018733401</v>
      </c>
      <c r="AA166" s="29">
        <f>IF(AA154=0,0,VLOOKUP(AA154,FAC_TOTALS_APTA!$A$4:$BR$227,$L166,FALSE))</f>
        <v>-12378832.413689099</v>
      </c>
      <c r="AB166" s="29">
        <f>IF(AB154=0,0,VLOOKUP(AB154,FAC_TOTALS_APTA!$A$4:$BR$227,$L166,FALSE))</f>
        <v>-12270827.2606449</v>
      </c>
      <c r="AC166" s="32">
        <f t="shared" si="43"/>
        <v>-49610359.944360167</v>
      </c>
      <c r="AD166" s="33">
        <f>AC166/G179</f>
        <v>-0.13369004880108884</v>
      </c>
      <c r="AE166" s="7"/>
    </row>
    <row r="167" spans="1:31" s="14" customFormat="1" ht="16" hidden="1" x14ac:dyDescent="0.2">
      <c r="A167" s="7"/>
      <c r="B167" s="12" t="s">
        <v>119</v>
      </c>
      <c r="C167" s="28"/>
      <c r="D167" t="s">
        <v>102</v>
      </c>
      <c r="E167" s="43">
        <v>-1.37E-2</v>
      </c>
      <c r="F167" s="7">
        <f>MATCH($D167,FAC_TOTALS_APTA!$A$2:$BR$2,)</f>
        <v>22</v>
      </c>
      <c r="G167" s="29">
        <f>VLOOKUP(G154,FAC_TOTALS_APTA!$A$4:$BR$227,$F167,FALSE)</f>
        <v>0</v>
      </c>
      <c r="H167" s="29">
        <f>VLOOKUP(H154,FAC_TOTALS_APTA!$A$4:$BR$227,$F167,FALSE)</f>
        <v>0</v>
      </c>
      <c r="I167" s="30" t="str">
        <f t="shared" si="40"/>
        <v>-</v>
      </c>
      <c r="J167" s="31" t="str">
        <f t="shared" si="41"/>
        <v/>
      </c>
      <c r="K167" s="31" t="str">
        <f t="shared" si="42"/>
        <v>YEARS_SINCE_TNC_BUS_LOW_FAV_FAC</v>
      </c>
      <c r="L167" s="7">
        <f>MATCH($K167,FAC_TOTALS_APTA!$A$2:$BR$2,)</f>
        <v>44</v>
      </c>
      <c r="M167" s="29">
        <f>IF(M154=0,0,VLOOKUP(M154,FAC_TOTALS_APTA!$A$4:$BR$227,$L167,FALSE))</f>
        <v>0</v>
      </c>
      <c r="N167" s="29">
        <f>IF(N154=0,0,VLOOKUP(N154,FAC_TOTALS_APTA!$A$4:$BR$227,$L167,FALSE))</f>
        <v>0</v>
      </c>
      <c r="O167" s="29">
        <f>IF(O154=0,0,VLOOKUP(O154,FAC_TOTALS_APTA!$A$4:$BR$227,$L167,FALSE))</f>
        <v>0</v>
      </c>
      <c r="P167" s="29">
        <f>IF(P154=0,0,VLOOKUP(P154,FAC_TOTALS_APTA!$A$4:$BR$227,$L167,FALSE))</f>
        <v>0</v>
      </c>
      <c r="Q167" s="29">
        <f>IF(Q154=0,0,VLOOKUP(Q154,FAC_TOTALS_APTA!$A$4:$BR$227,$L167,FALSE))</f>
        <v>0</v>
      </c>
      <c r="R167" s="29">
        <f>IF(R154=0,0,VLOOKUP(R154,FAC_TOTALS_APTA!$A$4:$BR$227,$L167,FALSE))</f>
        <v>0</v>
      </c>
      <c r="S167" s="29">
        <f>IF(S154=0,0,VLOOKUP(S154,FAC_TOTALS_APTA!$A$4:$BR$227,$L167,FALSE))</f>
        <v>0</v>
      </c>
      <c r="T167" s="29">
        <f>IF(T154=0,0,VLOOKUP(T154,FAC_TOTALS_APTA!$A$4:$BR$227,$L167,FALSE))</f>
        <v>0</v>
      </c>
      <c r="U167" s="29">
        <f>IF(U154=0,0,VLOOKUP(U154,FAC_TOTALS_APTA!$A$4:$BR$227,$L167,FALSE))</f>
        <v>0</v>
      </c>
      <c r="V167" s="29">
        <f>IF(V154=0,0,VLOOKUP(V154,FAC_TOTALS_APTA!$A$4:$BR$227,$L167,FALSE))</f>
        <v>0</v>
      </c>
      <c r="W167" s="29">
        <f>IF(W154=0,0,VLOOKUP(W154,FAC_TOTALS_APTA!$A$4:$BR$227,$L167,FALSE))</f>
        <v>0</v>
      </c>
      <c r="X167" s="29">
        <f>IF(X154=0,0,VLOOKUP(X154,FAC_TOTALS_APTA!$A$4:$BR$227,$L167,FALSE))</f>
        <v>0</v>
      </c>
      <c r="Y167" s="29">
        <f>IF(Y154=0,0,VLOOKUP(Y154,FAC_TOTALS_APTA!$A$4:$BR$227,$L167,FALSE))</f>
        <v>0</v>
      </c>
      <c r="Z167" s="29">
        <f>IF(Z154=0,0,VLOOKUP(Z154,FAC_TOTALS_APTA!$A$4:$BR$227,$L167,FALSE))</f>
        <v>0</v>
      </c>
      <c r="AA167" s="29">
        <f>IF(AA154=0,0,VLOOKUP(AA154,FAC_TOTALS_APTA!$A$4:$BR$227,$L167,FALSE))</f>
        <v>0</v>
      </c>
      <c r="AB167" s="29">
        <f>IF(AB154=0,0,VLOOKUP(AB154,FAC_TOTALS_APTA!$A$4:$BR$227,$L167,FALSE))</f>
        <v>0</v>
      </c>
      <c r="AC167" s="32">
        <f t="shared" si="43"/>
        <v>0</v>
      </c>
      <c r="AD167" s="33">
        <f>AC167/G179</f>
        <v>0</v>
      </c>
      <c r="AE167" s="7"/>
    </row>
    <row r="168" spans="1:31" s="14" customFormat="1" ht="16" hidden="1" x14ac:dyDescent="0.2">
      <c r="A168" s="7"/>
      <c r="B168" s="12" t="s">
        <v>119</v>
      </c>
      <c r="C168" s="28"/>
      <c r="D168" t="s">
        <v>103</v>
      </c>
      <c r="E168" s="43">
        <v>-3.5099999999999999E-2</v>
      </c>
      <c r="F168" s="7">
        <f>MATCH($D168,FAC_TOTALS_APTA!$A$2:$BR$2,)</f>
        <v>23</v>
      </c>
      <c r="G168" s="29">
        <f>VLOOKUP(G154,FAC_TOTALS_APTA!$A$4:$BR$227,$F168,FALSE)</f>
        <v>0</v>
      </c>
      <c r="H168" s="29">
        <f>VLOOKUP(H154,FAC_TOTALS_APTA!$A$4:$BR$227,$F168,FALSE)</f>
        <v>0</v>
      </c>
      <c r="I168" s="30" t="str">
        <f t="shared" si="40"/>
        <v>-</v>
      </c>
      <c r="J168" s="31" t="str">
        <f t="shared" si="41"/>
        <v/>
      </c>
      <c r="K168" s="31" t="str">
        <f t="shared" si="42"/>
        <v>YEARS_SINCE_TNC_BUS_HI_UNFAV_FAC</v>
      </c>
      <c r="L168" s="7">
        <f>MATCH($K168,FAC_TOTALS_APTA!$A$2:$BR$2,)</f>
        <v>45</v>
      </c>
      <c r="M168" s="29">
        <f>IF(M154=0,0,VLOOKUP(M154,FAC_TOTALS_APTA!$A$4:$BR$227,$L168,FALSE))</f>
        <v>0</v>
      </c>
      <c r="N168" s="29">
        <f>IF(N154=0,0,VLOOKUP(N154,FAC_TOTALS_APTA!$A$4:$BR$227,$L168,FALSE))</f>
        <v>0</v>
      </c>
      <c r="O168" s="29">
        <f>IF(O154=0,0,VLOOKUP(O154,FAC_TOTALS_APTA!$A$4:$BR$227,$L168,FALSE))</f>
        <v>0</v>
      </c>
      <c r="P168" s="29">
        <f>IF(P154=0,0,VLOOKUP(P154,FAC_TOTALS_APTA!$A$4:$BR$227,$L168,FALSE))</f>
        <v>0</v>
      </c>
      <c r="Q168" s="29">
        <f>IF(Q154=0,0,VLOOKUP(Q154,FAC_TOTALS_APTA!$A$4:$BR$227,$L168,FALSE))</f>
        <v>0</v>
      </c>
      <c r="R168" s="29">
        <f>IF(R154=0,0,VLOOKUP(R154,FAC_TOTALS_APTA!$A$4:$BR$227,$L168,FALSE))</f>
        <v>0</v>
      </c>
      <c r="S168" s="29">
        <f>IF(S154=0,0,VLOOKUP(S154,FAC_TOTALS_APTA!$A$4:$BR$227,$L168,FALSE))</f>
        <v>0</v>
      </c>
      <c r="T168" s="29">
        <f>IF(T154=0,0,VLOOKUP(T154,FAC_TOTALS_APTA!$A$4:$BR$227,$L168,FALSE))</f>
        <v>0</v>
      </c>
      <c r="U168" s="29">
        <f>IF(U154=0,0,VLOOKUP(U154,FAC_TOTALS_APTA!$A$4:$BR$227,$L168,FALSE))</f>
        <v>0</v>
      </c>
      <c r="V168" s="29">
        <f>IF(V154=0,0,VLOOKUP(V154,FAC_TOTALS_APTA!$A$4:$BR$227,$L168,FALSE))</f>
        <v>0</v>
      </c>
      <c r="W168" s="29">
        <f>IF(W154=0,0,VLOOKUP(W154,FAC_TOTALS_APTA!$A$4:$BR$227,$L168,FALSE))</f>
        <v>0</v>
      </c>
      <c r="X168" s="29">
        <f>IF(X154=0,0,VLOOKUP(X154,FAC_TOTALS_APTA!$A$4:$BR$227,$L168,FALSE))</f>
        <v>0</v>
      </c>
      <c r="Y168" s="29">
        <f>IF(Y154=0,0,VLOOKUP(Y154,FAC_TOTALS_APTA!$A$4:$BR$227,$L168,FALSE))</f>
        <v>0</v>
      </c>
      <c r="Z168" s="29">
        <f>IF(Z154=0,0,VLOOKUP(Z154,FAC_TOTALS_APTA!$A$4:$BR$227,$L168,FALSE))</f>
        <v>0</v>
      </c>
      <c r="AA168" s="29">
        <f>IF(AA154=0,0,VLOOKUP(AA154,FAC_TOTALS_APTA!$A$4:$BR$227,$L168,FALSE))</f>
        <v>0</v>
      </c>
      <c r="AB168" s="29">
        <f>IF(AB154=0,0,VLOOKUP(AB154,FAC_TOTALS_APTA!$A$4:$BR$227,$L168,FALSE))</f>
        <v>0</v>
      </c>
      <c r="AC168" s="32">
        <f t="shared" si="43"/>
        <v>0</v>
      </c>
      <c r="AD168" s="33">
        <f>AC168/G179</f>
        <v>0</v>
      </c>
      <c r="AE168" s="7"/>
    </row>
    <row r="169" spans="1:31" s="14" customFormat="1" ht="16" hidden="1" x14ac:dyDescent="0.2">
      <c r="A169" s="7"/>
      <c r="B169" s="12" t="s">
        <v>119</v>
      </c>
      <c r="C169" s="28"/>
      <c r="D169" t="s">
        <v>104</v>
      </c>
      <c r="E169" s="43">
        <v>-3.1300000000000001E-2</v>
      </c>
      <c r="F169" s="7">
        <f>MATCH($D169,FAC_TOTALS_APTA!$A$2:$BR$2,)</f>
        <v>24</v>
      </c>
      <c r="G169" s="29">
        <f>VLOOKUP(G154,FAC_TOTALS_APTA!$A$4:$BR$227,$F169,FALSE)</f>
        <v>0</v>
      </c>
      <c r="H169" s="29">
        <f>VLOOKUP(H154,FAC_TOTALS_APTA!$A$4:$BR$227,$F169,FALSE)</f>
        <v>0</v>
      </c>
      <c r="I169" s="30" t="str">
        <f t="shared" si="40"/>
        <v>-</v>
      </c>
      <c r="J169" s="31" t="str">
        <f t="shared" si="41"/>
        <v/>
      </c>
      <c r="K169" s="31" t="str">
        <f t="shared" si="42"/>
        <v>YEARS_SINCE_TNC_BUS_MID_UNFAV_FAC</v>
      </c>
      <c r="L169" s="7">
        <f>MATCH($K169,FAC_TOTALS_APTA!$A$2:$BR$2,)</f>
        <v>46</v>
      </c>
      <c r="M169" s="29">
        <f>IF(M154=0,0,VLOOKUP(M154,FAC_TOTALS_APTA!$A$4:$BR$227,$L169,FALSE))</f>
        <v>0</v>
      </c>
      <c r="N169" s="29">
        <f>IF(N154=0,0,VLOOKUP(N154,FAC_TOTALS_APTA!$A$4:$BR$227,$L169,FALSE))</f>
        <v>0</v>
      </c>
      <c r="O169" s="29">
        <f>IF(O154=0,0,VLOOKUP(O154,FAC_TOTALS_APTA!$A$4:$BR$227,$L169,FALSE))</f>
        <v>0</v>
      </c>
      <c r="P169" s="29">
        <f>IF(P154=0,0,VLOOKUP(P154,FAC_TOTALS_APTA!$A$4:$BR$227,$L169,FALSE))</f>
        <v>0</v>
      </c>
      <c r="Q169" s="29">
        <f>IF(Q154=0,0,VLOOKUP(Q154,FAC_TOTALS_APTA!$A$4:$BR$227,$L169,FALSE))</f>
        <v>0</v>
      </c>
      <c r="R169" s="29">
        <f>IF(R154=0,0,VLOOKUP(R154,FAC_TOTALS_APTA!$A$4:$BR$227,$L169,FALSE))</f>
        <v>0</v>
      </c>
      <c r="S169" s="29">
        <f>IF(S154=0,0,VLOOKUP(S154,FAC_TOTALS_APTA!$A$4:$BR$227,$L169,FALSE))</f>
        <v>0</v>
      </c>
      <c r="T169" s="29">
        <f>IF(T154=0,0,VLOOKUP(T154,FAC_TOTALS_APTA!$A$4:$BR$227,$L169,FALSE))</f>
        <v>0</v>
      </c>
      <c r="U169" s="29">
        <f>IF(U154=0,0,VLOOKUP(U154,FAC_TOTALS_APTA!$A$4:$BR$227,$L169,FALSE))</f>
        <v>0</v>
      </c>
      <c r="V169" s="29">
        <f>IF(V154=0,0,VLOOKUP(V154,FAC_TOTALS_APTA!$A$4:$BR$227,$L169,FALSE))</f>
        <v>0</v>
      </c>
      <c r="W169" s="29">
        <f>IF(W154=0,0,VLOOKUP(W154,FAC_TOTALS_APTA!$A$4:$BR$227,$L169,FALSE))</f>
        <v>0</v>
      </c>
      <c r="X169" s="29">
        <f>IF(X154=0,0,VLOOKUP(X154,FAC_TOTALS_APTA!$A$4:$BR$227,$L169,FALSE))</f>
        <v>0</v>
      </c>
      <c r="Y169" s="29">
        <f>IF(Y154=0,0,VLOOKUP(Y154,FAC_TOTALS_APTA!$A$4:$BR$227,$L169,FALSE))</f>
        <v>0</v>
      </c>
      <c r="Z169" s="29">
        <f>IF(Z154=0,0,VLOOKUP(Z154,FAC_TOTALS_APTA!$A$4:$BR$227,$L169,FALSE))</f>
        <v>0</v>
      </c>
      <c r="AA169" s="29">
        <f>IF(AA154=0,0,VLOOKUP(AA154,FAC_TOTALS_APTA!$A$4:$BR$227,$L169,FALSE))</f>
        <v>0</v>
      </c>
      <c r="AB169" s="29">
        <f>IF(AB154=0,0,VLOOKUP(AB154,FAC_TOTALS_APTA!$A$4:$BR$227,$L169,FALSE))</f>
        <v>0</v>
      </c>
      <c r="AC169" s="32">
        <f t="shared" si="43"/>
        <v>0</v>
      </c>
      <c r="AD169" s="33">
        <f>AC169/G179</f>
        <v>0</v>
      </c>
      <c r="AE169" s="7"/>
    </row>
    <row r="170" spans="1:31" s="14" customFormat="1" ht="16" hidden="1" x14ac:dyDescent="0.2">
      <c r="A170" s="7"/>
      <c r="B170" s="12" t="s">
        <v>119</v>
      </c>
      <c r="C170" s="28"/>
      <c r="D170" t="s">
        <v>105</v>
      </c>
      <c r="E170" s="43">
        <v>-1.4E-3</v>
      </c>
      <c r="F170" s="7">
        <f>MATCH($D170,FAC_TOTALS_APTA!$A$2:$BR$2,)</f>
        <v>25</v>
      </c>
      <c r="G170" s="29">
        <f>VLOOKUP(G154,FAC_TOTALS_APTA!$A$4:$BR$227,$F170,FALSE)</f>
        <v>0</v>
      </c>
      <c r="H170" s="29">
        <f>VLOOKUP(H154,FAC_TOTALS_APTA!$A$4:$BR$227,$F170,FALSE)</f>
        <v>0</v>
      </c>
      <c r="I170" s="30" t="str">
        <f t="shared" si="40"/>
        <v>-</v>
      </c>
      <c r="J170" s="31" t="str">
        <f t="shared" si="41"/>
        <v/>
      </c>
      <c r="K170" s="31" t="str">
        <f t="shared" si="42"/>
        <v>YEARS_SINCE_TNC_BUS_LOW_UNFAV_FAC</v>
      </c>
      <c r="L170" s="7">
        <f>MATCH($K170,FAC_TOTALS_APTA!$A$2:$BR$2,)</f>
        <v>47</v>
      </c>
      <c r="M170" s="29">
        <f>IF(M154=0,0,VLOOKUP(M154,FAC_TOTALS_APTA!$A$4:$BR$227,$L170,FALSE))</f>
        <v>0</v>
      </c>
      <c r="N170" s="29">
        <f>IF(N154=0,0,VLOOKUP(N154,FAC_TOTALS_APTA!$A$4:$BR$227,$L170,FALSE))</f>
        <v>0</v>
      </c>
      <c r="O170" s="29">
        <f>IF(O154=0,0,VLOOKUP(O154,FAC_TOTALS_APTA!$A$4:$BR$227,$L170,FALSE))</f>
        <v>0</v>
      </c>
      <c r="P170" s="29">
        <f>IF(P154=0,0,VLOOKUP(P154,FAC_TOTALS_APTA!$A$4:$BR$227,$L170,FALSE))</f>
        <v>0</v>
      </c>
      <c r="Q170" s="29">
        <f>IF(Q154=0,0,VLOOKUP(Q154,FAC_TOTALS_APTA!$A$4:$BR$227,$L170,FALSE))</f>
        <v>0</v>
      </c>
      <c r="R170" s="29">
        <f>IF(R154=0,0,VLOOKUP(R154,FAC_TOTALS_APTA!$A$4:$BR$227,$L170,FALSE))</f>
        <v>0</v>
      </c>
      <c r="S170" s="29">
        <f>IF(S154=0,0,VLOOKUP(S154,FAC_TOTALS_APTA!$A$4:$BR$227,$L170,FALSE))</f>
        <v>0</v>
      </c>
      <c r="T170" s="29">
        <f>IF(T154=0,0,VLOOKUP(T154,FAC_TOTALS_APTA!$A$4:$BR$227,$L170,FALSE))</f>
        <v>0</v>
      </c>
      <c r="U170" s="29">
        <f>IF(U154=0,0,VLOOKUP(U154,FAC_TOTALS_APTA!$A$4:$BR$227,$L170,FALSE))</f>
        <v>0</v>
      </c>
      <c r="V170" s="29">
        <f>IF(V154=0,0,VLOOKUP(V154,FAC_TOTALS_APTA!$A$4:$BR$227,$L170,FALSE))</f>
        <v>0</v>
      </c>
      <c r="W170" s="29">
        <f>IF(W154=0,0,VLOOKUP(W154,FAC_TOTALS_APTA!$A$4:$BR$227,$L170,FALSE))</f>
        <v>0</v>
      </c>
      <c r="X170" s="29">
        <f>IF(X154=0,0,VLOOKUP(X154,FAC_TOTALS_APTA!$A$4:$BR$227,$L170,FALSE))</f>
        <v>0</v>
      </c>
      <c r="Y170" s="29">
        <f>IF(Y154=0,0,VLOOKUP(Y154,FAC_TOTALS_APTA!$A$4:$BR$227,$L170,FALSE))</f>
        <v>0</v>
      </c>
      <c r="Z170" s="29">
        <f>IF(Z154=0,0,VLOOKUP(Z154,FAC_TOTALS_APTA!$A$4:$BR$227,$L170,FALSE))</f>
        <v>0</v>
      </c>
      <c r="AA170" s="29">
        <f>IF(AA154=0,0,VLOOKUP(AA154,FAC_TOTALS_APTA!$A$4:$BR$227,$L170,FALSE))</f>
        <v>0</v>
      </c>
      <c r="AB170" s="29">
        <f>IF(AB154=0,0,VLOOKUP(AB154,FAC_TOTALS_APTA!$A$4:$BR$227,$L170,FALSE))</f>
        <v>0</v>
      </c>
      <c r="AC170" s="32">
        <f t="shared" si="43"/>
        <v>0</v>
      </c>
      <c r="AD170" s="33">
        <f>AC170/G179</f>
        <v>0</v>
      </c>
      <c r="AE170" s="7"/>
    </row>
    <row r="171" spans="1:31" s="14" customFormat="1" ht="16" x14ac:dyDescent="0.2">
      <c r="A171" s="7"/>
      <c r="B171" s="12" t="s">
        <v>119</v>
      </c>
      <c r="C171" s="28"/>
      <c r="D171" t="s">
        <v>106</v>
      </c>
      <c r="E171" s="43">
        <v>-1.8E-3</v>
      </c>
      <c r="F171" s="7">
        <f>MATCH($D171,FAC_TOTALS_APTA!$A$2:$BR$2,)</f>
        <v>26</v>
      </c>
      <c r="G171" s="29">
        <f>VLOOKUP(G154,FAC_TOTALS_APTA!$A$4:$BR$227,$F171,FALSE)</f>
        <v>0</v>
      </c>
      <c r="H171" s="29">
        <f>VLOOKUP(H154,FAC_TOTALS_APTA!$A$4:$BR$227,$F171,FALSE)</f>
        <v>0</v>
      </c>
      <c r="I171" s="30" t="str">
        <f t="shared" si="40"/>
        <v>-</v>
      </c>
      <c r="J171" s="31" t="str">
        <f t="shared" si="41"/>
        <v/>
      </c>
      <c r="K171" s="31" t="str">
        <f t="shared" si="42"/>
        <v>YEARS_SINCE_TNC_NEW_YORK_RAIL_FAC</v>
      </c>
      <c r="L171" s="7">
        <f>MATCH($K171,FAC_TOTALS_APTA!$A$2:$BR$2,)</f>
        <v>48</v>
      </c>
      <c r="M171" s="29">
        <f>IF(M154=0,0,VLOOKUP(M154,FAC_TOTALS_APTA!$A$4:$BR$227,$L171,FALSE))</f>
        <v>0</v>
      </c>
      <c r="N171" s="29">
        <f>IF(N154=0,0,VLOOKUP(N154,FAC_TOTALS_APTA!$A$4:$BR$227,$L171,FALSE))</f>
        <v>0</v>
      </c>
      <c r="O171" s="29">
        <f>IF(O154=0,0,VLOOKUP(O154,FAC_TOTALS_APTA!$A$4:$BR$227,$L171,FALSE))</f>
        <v>0</v>
      </c>
      <c r="P171" s="29">
        <f>IF(P154=0,0,VLOOKUP(P154,FAC_TOTALS_APTA!$A$4:$BR$227,$L171,FALSE))</f>
        <v>0</v>
      </c>
      <c r="Q171" s="29">
        <f>IF(Q154=0,0,VLOOKUP(Q154,FAC_TOTALS_APTA!$A$4:$BR$227,$L171,FALSE))</f>
        <v>0</v>
      </c>
      <c r="R171" s="29">
        <f>IF(R154=0,0,VLOOKUP(R154,FAC_TOTALS_APTA!$A$4:$BR$227,$L171,FALSE))</f>
        <v>0</v>
      </c>
      <c r="S171" s="29">
        <f>IF(S154=0,0,VLOOKUP(S154,FAC_TOTALS_APTA!$A$4:$BR$227,$L171,FALSE))</f>
        <v>0</v>
      </c>
      <c r="T171" s="29">
        <f>IF(T154=0,0,VLOOKUP(T154,FAC_TOTALS_APTA!$A$4:$BR$227,$L171,FALSE))</f>
        <v>0</v>
      </c>
      <c r="U171" s="29">
        <f>IF(U154=0,0,VLOOKUP(U154,FAC_TOTALS_APTA!$A$4:$BR$227,$L171,FALSE))</f>
        <v>0</v>
      </c>
      <c r="V171" s="29">
        <f>IF(V154=0,0,VLOOKUP(V154,FAC_TOTALS_APTA!$A$4:$BR$227,$L171,FALSE))</f>
        <v>0</v>
      </c>
      <c r="W171" s="29">
        <f>IF(W154=0,0,VLOOKUP(W154,FAC_TOTALS_APTA!$A$4:$BR$227,$L171,FALSE))</f>
        <v>0</v>
      </c>
      <c r="X171" s="29">
        <f>IF(X154=0,0,VLOOKUP(X154,FAC_TOTALS_APTA!$A$4:$BR$227,$L171,FALSE))</f>
        <v>0</v>
      </c>
      <c r="Y171" s="29">
        <f>IF(Y154=0,0,VLOOKUP(Y154,FAC_TOTALS_APTA!$A$4:$BR$227,$L171,FALSE))</f>
        <v>0</v>
      </c>
      <c r="Z171" s="29">
        <f>IF(Z154=0,0,VLOOKUP(Z154,FAC_TOTALS_APTA!$A$4:$BR$227,$L171,FALSE))</f>
        <v>0</v>
      </c>
      <c r="AA171" s="29">
        <f>IF(AA154=0,0,VLOOKUP(AA154,FAC_TOTALS_APTA!$A$4:$BR$227,$L171,FALSE))</f>
        <v>0</v>
      </c>
      <c r="AB171" s="29">
        <f>IF(AB154=0,0,VLOOKUP(AB154,FAC_TOTALS_APTA!$A$4:$BR$227,$L171,FALSE))</f>
        <v>0</v>
      </c>
      <c r="AC171" s="32">
        <f t="shared" si="43"/>
        <v>0</v>
      </c>
      <c r="AD171" s="33">
        <f>AC171/G179</f>
        <v>0</v>
      </c>
      <c r="AE171" s="7"/>
    </row>
    <row r="172" spans="1:31" s="14" customFormat="1" ht="16" hidden="1" x14ac:dyDescent="0.2">
      <c r="A172" s="7"/>
      <c r="B172" s="12" t="s">
        <v>119</v>
      </c>
      <c r="C172" s="28"/>
      <c r="D172" t="s">
        <v>107</v>
      </c>
      <c r="E172" s="43">
        <v>-2.9899999999999999E-2</v>
      </c>
      <c r="F172" s="7">
        <f>MATCH($D172,FAC_TOTALS_APTA!$A$2:$BR$2,)</f>
        <v>27</v>
      </c>
      <c r="G172" s="29">
        <f>VLOOKUP(G154,FAC_TOTALS_APTA!$A$4:$BR$227,$F172,FALSE)</f>
        <v>0</v>
      </c>
      <c r="H172" s="29">
        <f>VLOOKUP(H154,FAC_TOTALS_APTA!$A$4:$BR$227,$F172,FALSE)</f>
        <v>0</v>
      </c>
      <c r="I172" s="30" t="str">
        <f t="shared" si="40"/>
        <v>-</v>
      </c>
      <c r="J172" s="31" t="str">
        <f t="shared" si="41"/>
        <v/>
      </c>
      <c r="K172" s="31" t="str">
        <f t="shared" si="42"/>
        <v>YEARS_SINCE_TNC_RAIL_HI_FAC</v>
      </c>
      <c r="L172" s="7">
        <f>MATCH($K172,FAC_TOTALS_APTA!$A$2:$BR$2,)</f>
        <v>49</v>
      </c>
      <c r="M172" s="29">
        <f>IF(M154=0,0,VLOOKUP(M154,FAC_TOTALS_APTA!$A$4:$BR$227,$L172,FALSE))</f>
        <v>0</v>
      </c>
      <c r="N172" s="29">
        <f>IF(N154=0,0,VLOOKUP(N154,FAC_TOTALS_APTA!$A$4:$BR$227,$L172,FALSE))</f>
        <v>0</v>
      </c>
      <c r="O172" s="29">
        <f>IF(O154=0,0,VLOOKUP(O154,FAC_TOTALS_APTA!$A$4:$BR$227,$L172,FALSE))</f>
        <v>0</v>
      </c>
      <c r="P172" s="29">
        <f>IF(P154=0,0,VLOOKUP(P154,FAC_TOTALS_APTA!$A$4:$BR$227,$L172,FALSE))</f>
        <v>0</v>
      </c>
      <c r="Q172" s="29">
        <f>IF(Q154=0,0,VLOOKUP(Q154,FAC_TOTALS_APTA!$A$4:$BR$227,$L172,FALSE))</f>
        <v>0</v>
      </c>
      <c r="R172" s="29">
        <f>IF(R154=0,0,VLOOKUP(R154,FAC_TOTALS_APTA!$A$4:$BR$227,$L172,FALSE))</f>
        <v>0</v>
      </c>
      <c r="S172" s="29">
        <f>IF(S154=0,0,VLOOKUP(S154,FAC_TOTALS_APTA!$A$4:$BR$227,$L172,FALSE))</f>
        <v>0</v>
      </c>
      <c r="T172" s="29">
        <f>IF(T154=0,0,VLOOKUP(T154,FAC_TOTALS_APTA!$A$4:$BR$227,$L172,FALSE))</f>
        <v>0</v>
      </c>
      <c r="U172" s="29">
        <f>IF(U154=0,0,VLOOKUP(U154,FAC_TOTALS_APTA!$A$4:$BR$227,$L172,FALSE))</f>
        <v>0</v>
      </c>
      <c r="V172" s="29">
        <f>IF(V154=0,0,VLOOKUP(V154,FAC_TOTALS_APTA!$A$4:$BR$227,$L172,FALSE))</f>
        <v>0</v>
      </c>
      <c r="W172" s="29">
        <f>IF(W154=0,0,VLOOKUP(W154,FAC_TOTALS_APTA!$A$4:$BR$227,$L172,FALSE))</f>
        <v>0</v>
      </c>
      <c r="X172" s="29">
        <f>IF(X154=0,0,VLOOKUP(X154,FAC_TOTALS_APTA!$A$4:$BR$227,$L172,FALSE))</f>
        <v>0</v>
      </c>
      <c r="Y172" s="29">
        <f>IF(Y154=0,0,VLOOKUP(Y154,FAC_TOTALS_APTA!$A$4:$BR$227,$L172,FALSE))</f>
        <v>0</v>
      </c>
      <c r="Z172" s="29">
        <f>IF(Z154=0,0,VLOOKUP(Z154,FAC_TOTALS_APTA!$A$4:$BR$227,$L172,FALSE))</f>
        <v>0</v>
      </c>
      <c r="AA172" s="29">
        <f>IF(AA154=0,0,VLOOKUP(AA154,FAC_TOTALS_APTA!$A$4:$BR$227,$L172,FALSE))</f>
        <v>0</v>
      </c>
      <c r="AB172" s="29">
        <f>IF(AB154=0,0,VLOOKUP(AB154,FAC_TOTALS_APTA!$A$4:$BR$227,$L172,FALSE))</f>
        <v>0</v>
      </c>
      <c r="AC172" s="32">
        <f t="shared" si="43"/>
        <v>0</v>
      </c>
      <c r="AD172" s="33">
        <f>AC172/G179</f>
        <v>0</v>
      </c>
      <c r="AE172" s="7"/>
    </row>
    <row r="173" spans="1:31" s="14" customFormat="1" ht="16" hidden="1" x14ac:dyDescent="0.2">
      <c r="A173" s="7"/>
      <c r="B173" s="12" t="s">
        <v>119</v>
      </c>
      <c r="C173" s="28"/>
      <c r="D173" t="s">
        <v>108</v>
      </c>
      <c r="E173" s="43">
        <v>8.0999999999999996E-3</v>
      </c>
      <c r="F173" s="7">
        <f>MATCH($D173,FAC_TOTALS_APTA!$A$2:$BR$2,)</f>
        <v>28</v>
      </c>
      <c r="G173" s="29">
        <f>VLOOKUP(G154,FAC_TOTALS_APTA!$A$4:$BR$227,$F173,FALSE)</f>
        <v>0</v>
      </c>
      <c r="H173" s="29">
        <f>VLOOKUP(H154,FAC_TOTALS_APTA!$A$4:$BR$227,$F173,FALSE)</f>
        <v>0</v>
      </c>
      <c r="I173" s="30" t="str">
        <f t="shared" si="40"/>
        <v>-</v>
      </c>
      <c r="J173" s="31" t="str">
        <f t="shared" si="41"/>
        <v/>
      </c>
      <c r="K173" s="31" t="str">
        <f t="shared" si="42"/>
        <v>YEARS_SINCE_TNC_RAIL_MID_FAC</v>
      </c>
      <c r="L173" s="7">
        <f>MATCH($K173,FAC_TOTALS_APTA!$A$2:$BR$2,)</f>
        <v>50</v>
      </c>
      <c r="M173" s="29">
        <f>IF(M154=0,0,VLOOKUP(M154,FAC_TOTALS_APTA!$A$4:$BR$227,$L173,FALSE))</f>
        <v>0</v>
      </c>
      <c r="N173" s="29">
        <f>IF(N154=0,0,VLOOKUP(N154,FAC_TOTALS_APTA!$A$4:$BR$227,$L173,FALSE))</f>
        <v>0</v>
      </c>
      <c r="O173" s="29">
        <f>IF(O154=0,0,VLOOKUP(O154,FAC_TOTALS_APTA!$A$4:$BR$227,$L173,FALSE))</f>
        <v>0</v>
      </c>
      <c r="P173" s="29">
        <f>IF(P154=0,0,VLOOKUP(P154,FAC_TOTALS_APTA!$A$4:$BR$227,$L173,FALSE))</f>
        <v>0</v>
      </c>
      <c r="Q173" s="29">
        <f>IF(Q154=0,0,VLOOKUP(Q154,FAC_TOTALS_APTA!$A$4:$BR$227,$L173,FALSE))</f>
        <v>0</v>
      </c>
      <c r="R173" s="29">
        <f>IF(R154=0,0,VLOOKUP(R154,FAC_TOTALS_APTA!$A$4:$BR$227,$L173,FALSE))</f>
        <v>0</v>
      </c>
      <c r="S173" s="29">
        <f>IF(S154=0,0,VLOOKUP(S154,FAC_TOTALS_APTA!$A$4:$BR$227,$L173,FALSE))</f>
        <v>0</v>
      </c>
      <c r="T173" s="29">
        <f>IF(T154=0,0,VLOOKUP(T154,FAC_TOTALS_APTA!$A$4:$BR$227,$L173,FALSE))</f>
        <v>0</v>
      </c>
      <c r="U173" s="29">
        <f>IF(U154=0,0,VLOOKUP(U154,FAC_TOTALS_APTA!$A$4:$BR$227,$L173,FALSE))</f>
        <v>0</v>
      </c>
      <c r="V173" s="29">
        <f>IF(V154=0,0,VLOOKUP(V154,FAC_TOTALS_APTA!$A$4:$BR$227,$L173,FALSE))</f>
        <v>0</v>
      </c>
      <c r="W173" s="29">
        <f>IF(W154=0,0,VLOOKUP(W154,FAC_TOTALS_APTA!$A$4:$BR$227,$L173,FALSE))</f>
        <v>0</v>
      </c>
      <c r="X173" s="29">
        <f>IF(X154=0,0,VLOOKUP(X154,FAC_TOTALS_APTA!$A$4:$BR$227,$L173,FALSE))</f>
        <v>0</v>
      </c>
      <c r="Y173" s="29">
        <f>IF(Y154=0,0,VLOOKUP(Y154,FAC_TOTALS_APTA!$A$4:$BR$227,$L173,FALSE))</f>
        <v>0</v>
      </c>
      <c r="Z173" s="29">
        <f>IF(Z154=0,0,VLOOKUP(Z154,FAC_TOTALS_APTA!$A$4:$BR$227,$L173,FALSE))</f>
        <v>0</v>
      </c>
      <c r="AA173" s="29">
        <f>IF(AA154=0,0,VLOOKUP(AA154,FAC_TOTALS_APTA!$A$4:$BR$227,$L173,FALSE))</f>
        <v>0</v>
      </c>
      <c r="AB173" s="29">
        <f>IF(AB154=0,0,VLOOKUP(AB154,FAC_TOTALS_APTA!$A$4:$BR$227,$L173,FALSE))</f>
        <v>0</v>
      </c>
      <c r="AC173" s="32">
        <f t="shared" si="43"/>
        <v>0</v>
      </c>
      <c r="AD173" s="33">
        <f>AC173/G179</f>
        <v>0</v>
      </c>
      <c r="AE173" s="7"/>
    </row>
    <row r="174" spans="1:31" s="14" customFormat="1" ht="15" x14ac:dyDescent="0.2">
      <c r="A174" s="7"/>
      <c r="B174" s="26" t="s">
        <v>68</v>
      </c>
      <c r="C174" s="28"/>
      <c r="D174" s="7" t="s">
        <v>46</v>
      </c>
      <c r="E174" s="43">
        <v>-1.5E-3</v>
      </c>
      <c r="F174" s="7">
        <f>MATCH($D174,FAC_TOTALS_APTA!$A$2:$BR$2,)</f>
        <v>30</v>
      </c>
      <c r="G174" s="29">
        <f>VLOOKUP(G154,FAC_TOTALS_APTA!$A$4:$BR$227,$F174,FALSE)</f>
        <v>0</v>
      </c>
      <c r="H174" s="29">
        <f>VLOOKUP(H154,FAC_TOTALS_APTA!$A$4:$BR$227,$F174,FALSE)</f>
        <v>0.760795790019549</v>
      </c>
      <c r="I174" s="30" t="str">
        <f t="shared" si="40"/>
        <v>-</v>
      </c>
      <c r="J174" s="31" t="str">
        <f t="shared" si="41"/>
        <v/>
      </c>
      <c r="K174" s="31" t="str">
        <f t="shared" si="42"/>
        <v>BIKE_SHARE_FAC</v>
      </c>
      <c r="L174" s="7">
        <f>MATCH($K174,FAC_TOTALS_APTA!$A$2:$BR$2,)</f>
        <v>52</v>
      </c>
      <c r="M174" s="29">
        <f>IF(M154=0,0,VLOOKUP(M154,FAC_TOTALS_APTA!$A$4:$BR$227,$L174,FALSE))</f>
        <v>0</v>
      </c>
      <c r="N174" s="29">
        <f>IF(N154=0,0,VLOOKUP(N154,FAC_TOTALS_APTA!$A$4:$BR$227,$L174,FALSE))</f>
        <v>0</v>
      </c>
      <c r="O174" s="29">
        <f>IF(O154=0,0,VLOOKUP(O154,FAC_TOTALS_APTA!$A$4:$BR$227,$L174,FALSE))</f>
        <v>0</v>
      </c>
      <c r="P174" s="29">
        <f>IF(P154=0,0,VLOOKUP(P154,FAC_TOTALS_APTA!$A$4:$BR$227,$L174,FALSE))</f>
        <v>0</v>
      </c>
      <c r="Q174" s="29">
        <f>IF(Q154=0,0,VLOOKUP(Q154,FAC_TOTALS_APTA!$A$4:$BR$227,$L174,FALSE))</f>
        <v>0</v>
      </c>
      <c r="R174" s="29">
        <f>IF(R154=0,0,VLOOKUP(R154,FAC_TOTALS_APTA!$A$4:$BR$227,$L174,FALSE))</f>
        <v>0</v>
      </c>
      <c r="S174" s="29">
        <f>IF(S154=0,0,VLOOKUP(S154,FAC_TOTALS_APTA!$A$4:$BR$227,$L174,FALSE))</f>
        <v>0</v>
      </c>
      <c r="T174" s="29">
        <f>IF(T154=0,0,VLOOKUP(T154,FAC_TOTALS_APTA!$A$4:$BR$227,$L174,FALSE))</f>
        <v>0</v>
      </c>
      <c r="U174" s="29">
        <f>IF(U154=0,0,VLOOKUP(U154,FAC_TOTALS_APTA!$A$4:$BR$227,$L174,FALSE))</f>
        <v>8278.2086874727993</v>
      </c>
      <c r="V174" s="29">
        <f>IF(V154=0,0,VLOOKUP(V154,FAC_TOTALS_APTA!$A$4:$BR$227,$L174,FALSE))</f>
        <v>0</v>
      </c>
      <c r="W174" s="29">
        <f>IF(W154=0,0,VLOOKUP(W154,FAC_TOTALS_APTA!$A$4:$BR$227,$L174,FALSE))</f>
        <v>12820.474623148</v>
      </c>
      <c r="X174" s="29">
        <f>IF(X154=0,0,VLOOKUP(X154,FAC_TOTALS_APTA!$A$4:$BR$227,$L174,FALSE))</f>
        <v>25672.6138749376</v>
      </c>
      <c r="Y174" s="29">
        <f>IF(Y154=0,0,VLOOKUP(Y154,FAC_TOTALS_APTA!$A$4:$BR$227,$L174,FALSE))</f>
        <v>38196.915050085299</v>
      </c>
      <c r="Z174" s="29">
        <f>IF(Z154=0,0,VLOOKUP(Z154,FAC_TOTALS_APTA!$A$4:$BR$227,$L174,FALSE))</f>
        <v>75887.347836258501</v>
      </c>
      <c r="AA174" s="29">
        <f>IF(AA154=0,0,VLOOKUP(AA154,FAC_TOTALS_APTA!$A$4:$BR$227,$L174,FALSE))</f>
        <v>7551.7030127551097</v>
      </c>
      <c r="AB174" s="29">
        <f>IF(AB154=0,0,VLOOKUP(AB154,FAC_TOTALS_APTA!$A$4:$BR$227,$L174,FALSE))</f>
        <v>28474.414720803801</v>
      </c>
      <c r="AC174" s="32">
        <f t="shared" si="43"/>
        <v>196881.67780546111</v>
      </c>
      <c r="AD174" s="33">
        <f>AC174/G179</f>
        <v>5.3055694704437636E-4</v>
      </c>
      <c r="AE174" s="7"/>
    </row>
    <row r="175" spans="1:31" s="14" customFormat="1" ht="15" hidden="1" x14ac:dyDescent="0.2">
      <c r="A175" s="7"/>
      <c r="B175" s="26" t="s">
        <v>69</v>
      </c>
      <c r="C175" s="28"/>
      <c r="D175" s="7" t="s">
        <v>77</v>
      </c>
      <c r="E175" s="43">
        <v>-4.8399999999999999E-2</v>
      </c>
      <c r="F175" s="7">
        <f>MATCH($D175,FAC_TOTALS_APTA!$A$2:$BR$2,)</f>
        <v>31</v>
      </c>
      <c r="G175" s="29">
        <f>VLOOKUP(G154,FAC_TOTALS_APTA!$A$4:$BR$227,$F175,FALSE)</f>
        <v>0</v>
      </c>
      <c r="H175" s="29">
        <f>VLOOKUP(H154,FAC_TOTALS_APTA!$A$4:$BR$227,$F175,FALSE)</f>
        <v>0.22903693313295401</v>
      </c>
      <c r="I175" s="30" t="str">
        <f t="shared" si="40"/>
        <v>-</v>
      </c>
      <c r="J175" s="31" t="str">
        <f t="shared" si="41"/>
        <v/>
      </c>
      <c r="K175" s="31" t="str">
        <f t="shared" si="42"/>
        <v>scooter_flag_BUS_FAC</v>
      </c>
      <c r="L175" s="7">
        <f>MATCH($K175,FAC_TOTALS_APTA!$A$2:$BR$2,)</f>
        <v>53</v>
      </c>
      <c r="M175" s="29">
        <f>IF(M154=0,0,VLOOKUP(M154,FAC_TOTALS_APTA!$A$4:$BR$227,$L175,FALSE))</f>
        <v>0</v>
      </c>
      <c r="N175" s="29">
        <f>IF(N154=0,0,VLOOKUP(N154,FAC_TOTALS_APTA!$A$4:$BR$227,$L175,FALSE))</f>
        <v>0</v>
      </c>
      <c r="O175" s="29">
        <f>IF(O154=0,0,VLOOKUP(O154,FAC_TOTALS_APTA!$A$4:$BR$227,$L175,FALSE))</f>
        <v>0</v>
      </c>
      <c r="P175" s="29">
        <f>IF(P154=0,0,VLOOKUP(P154,FAC_TOTALS_APTA!$A$4:$BR$227,$L175,FALSE))</f>
        <v>0</v>
      </c>
      <c r="Q175" s="29">
        <f>IF(Q154=0,0,VLOOKUP(Q154,FAC_TOTALS_APTA!$A$4:$BR$227,$L175,FALSE))</f>
        <v>0</v>
      </c>
      <c r="R175" s="29">
        <f>IF(R154=0,0,VLOOKUP(R154,FAC_TOTALS_APTA!$A$4:$BR$227,$L175,FALSE))</f>
        <v>0</v>
      </c>
      <c r="S175" s="29">
        <f>IF(S154=0,0,VLOOKUP(S154,FAC_TOTALS_APTA!$A$4:$BR$227,$L175,FALSE))</f>
        <v>0</v>
      </c>
      <c r="T175" s="29">
        <f>IF(T154=0,0,VLOOKUP(T154,FAC_TOTALS_APTA!$A$4:$BR$227,$L175,FALSE))</f>
        <v>0</v>
      </c>
      <c r="U175" s="29">
        <f>IF(U154=0,0,VLOOKUP(U154,FAC_TOTALS_APTA!$A$4:$BR$227,$L175,FALSE))</f>
        <v>0</v>
      </c>
      <c r="V175" s="29">
        <f>IF(V154=0,0,VLOOKUP(V154,FAC_TOTALS_APTA!$A$4:$BR$227,$L175,FALSE))</f>
        <v>0</v>
      </c>
      <c r="W175" s="29">
        <f>IF(W154=0,0,VLOOKUP(W154,FAC_TOTALS_APTA!$A$4:$BR$227,$L175,FALSE))</f>
        <v>0</v>
      </c>
      <c r="X175" s="29">
        <f>IF(X154=0,0,VLOOKUP(X154,FAC_TOTALS_APTA!$A$4:$BR$227,$L175,FALSE))</f>
        <v>0</v>
      </c>
      <c r="Y175" s="29">
        <f>IF(Y154=0,0,VLOOKUP(Y154,FAC_TOTALS_APTA!$A$4:$BR$227,$L175,FALSE))</f>
        <v>0</v>
      </c>
      <c r="Z175" s="29">
        <f>IF(Z154=0,0,VLOOKUP(Z154,FAC_TOTALS_APTA!$A$4:$BR$227,$L175,FALSE))</f>
        <v>0</v>
      </c>
      <c r="AA175" s="29">
        <f>IF(AA154=0,0,VLOOKUP(AA154,FAC_TOTALS_APTA!$A$4:$BR$227,$L175,FALSE))</f>
        <v>0</v>
      </c>
      <c r="AB175" s="29">
        <f>IF(AB154=0,0,VLOOKUP(AB154,FAC_TOTALS_APTA!$A$4:$BR$227,$L175,FALSE))</f>
        <v>-2368674.16597935</v>
      </c>
      <c r="AC175" s="32">
        <f t="shared" si="43"/>
        <v>-2368674.16597935</v>
      </c>
      <c r="AD175" s="33">
        <f>AC175/G179</f>
        <v>-6.3831055690547834E-3</v>
      </c>
      <c r="AE175" s="7"/>
    </row>
    <row r="176" spans="1:31" s="7" customFormat="1" ht="15" x14ac:dyDescent="0.2">
      <c r="B176" s="9" t="s">
        <v>69</v>
      </c>
      <c r="C176" s="27"/>
      <c r="D176" s="8" t="s">
        <v>78</v>
      </c>
      <c r="E176" s="44">
        <v>5.3E-3</v>
      </c>
      <c r="F176" s="8">
        <f>MATCH($D176,FAC_TOTALS_APTA!$A$2:$BR$2,)</f>
        <v>32</v>
      </c>
      <c r="G176" s="29">
        <f>VLOOKUP(G154,FAC_TOTALS_APTA!$A$4:$BR$227,$F176,FALSE)</f>
        <v>0</v>
      </c>
      <c r="H176" s="29">
        <f>VLOOKUP(H154,FAC_TOTALS_APTA!$A$4:$BR$227,$F176,FALSE)</f>
        <v>0</v>
      </c>
      <c r="I176" s="35" t="str">
        <f t="shared" si="40"/>
        <v>-</v>
      </c>
      <c r="J176" s="36" t="str">
        <f t="shared" si="41"/>
        <v/>
      </c>
      <c r="K176" s="36" t="str">
        <f t="shared" si="42"/>
        <v>scooter_flag_RAIL_FAC</v>
      </c>
      <c r="L176" s="7">
        <f>MATCH($K176,FAC_TOTALS_APTA!$A$2:$BR$2,)</f>
        <v>54</v>
      </c>
      <c r="M176" s="37">
        <f>IF(M154=0,0,VLOOKUP(M154,FAC_TOTALS_APTA!$A$4:$BR$227,$L176,FALSE))</f>
        <v>0</v>
      </c>
      <c r="N176" s="37">
        <f>IF(N154=0,0,VLOOKUP(N154,FAC_TOTALS_APTA!$A$4:$BR$227,$L176,FALSE))</f>
        <v>0</v>
      </c>
      <c r="O176" s="37">
        <f>IF(O154=0,0,VLOOKUP(O154,FAC_TOTALS_APTA!$A$4:$BR$227,$L176,FALSE))</f>
        <v>0</v>
      </c>
      <c r="P176" s="37">
        <f>IF(P154=0,0,VLOOKUP(P154,FAC_TOTALS_APTA!$A$4:$BR$227,$L176,FALSE))</f>
        <v>0</v>
      </c>
      <c r="Q176" s="37">
        <f>IF(Q154=0,0,VLOOKUP(Q154,FAC_TOTALS_APTA!$A$4:$BR$227,$L176,FALSE))</f>
        <v>0</v>
      </c>
      <c r="R176" s="37">
        <f>IF(R154=0,0,VLOOKUP(R154,FAC_TOTALS_APTA!$A$4:$BR$227,$L176,FALSE))</f>
        <v>0</v>
      </c>
      <c r="S176" s="37">
        <f>IF(S154=0,0,VLOOKUP(S154,FAC_TOTALS_APTA!$A$4:$BR$227,$L176,FALSE))</f>
        <v>0</v>
      </c>
      <c r="T176" s="37">
        <f>IF(T154=0,0,VLOOKUP(T154,FAC_TOTALS_APTA!$A$4:$BR$227,$L176,FALSE))</f>
        <v>0</v>
      </c>
      <c r="U176" s="37">
        <f>IF(U154=0,0,VLOOKUP(U154,FAC_TOTALS_APTA!$A$4:$BR$227,$L176,FALSE))</f>
        <v>0</v>
      </c>
      <c r="V176" s="37">
        <f>IF(V154=0,0,VLOOKUP(V154,FAC_TOTALS_APTA!$A$4:$BR$227,$L176,FALSE))</f>
        <v>0</v>
      </c>
      <c r="W176" s="37">
        <f>IF(W154=0,0,VLOOKUP(W154,FAC_TOTALS_APTA!$A$4:$BR$227,$L176,FALSE))</f>
        <v>0</v>
      </c>
      <c r="X176" s="37">
        <f>IF(X154=0,0,VLOOKUP(X154,FAC_TOTALS_APTA!$A$4:$BR$227,$L176,FALSE))</f>
        <v>0</v>
      </c>
      <c r="Y176" s="37">
        <f>IF(Y154=0,0,VLOOKUP(Y154,FAC_TOTALS_APTA!$A$4:$BR$227,$L176,FALSE))</f>
        <v>0</v>
      </c>
      <c r="Z176" s="37">
        <f>IF(Z154=0,0,VLOOKUP(Z154,FAC_TOTALS_APTA!$A$4:$BR$227,$L176,FALSE))</f>
        <v>0</v>
      </c>
      <c r="AA176" s="37">
        <f>IF(AA154=0,0,VLOOKUP(AA154,FAC_TOTALS_APTA!$A$4:$BR$227,$L176,FALSE))</f>
        <v>0</v>
      </c>
      <c r="AB176" s="37">
        <f>IF(AB154=0,0,VLOOKUP(AB154,FAC_TOTALS_APTA!$A$4:$BR$227,$L176,FALSE))</f>
        <v>0</v>
      </c>
      <c r="AC176" s="38">
        <f t="shared" si="43"/>
        <v>0</v>
      </c>
      <c r="AD176" s="39">
        <f>AC176/G179</f>
        <v>0</v>
      </c>
    </row>
    <row r="177" spans="1:31" s="14" customFormat="1" ht="15" x14ac:dyDescent="0.2">
      <c r="A177" s="7"/>
      <c r="B177" s="9" t="s">
        <v>56</v>
      </c>
      <c r="C177" s="27"/>
      <c r="D177" s="9" t="s">
        <v>48</v>
      </c>
      <c r="E177" s="65"/>
      <c r="F177" s="8"/>
      <c r="G177" s="37"/>
      <c r="H177" s="37"/>
      <c r="I177" s="35"/>
      <c r="J177" s="36"/>
      <c r="K177" s="36" t="str">
        <f t="shared" si="42"/>
        <v>New_Reporter_FAC</v>
      </c>
      <c r="L177" s="7">
        <f>MATCH($K177,FAC_TOTALS_APTA!$A$2:$BR$2,)</f>
        <v>58</v>
      </c>
      <c r="M177" s="37">
        <f>IF(M154=0,0,VLOOKUP(M154,FAC_TOTALS_APTA!$A$4:$BR$227,$L177,FALSE))</f>
        <v>6620335.9999999898</v>
      </c>
      <c r="N177" s="37">
        <f>IF(N154=0,0,VLOOKUP(N154,FAC_TOTALS_APTA!$A$4:$BR$227,$L177,FALSE))</f>
        <v>18648006.287999999</v>
      </c>
      <c r="O177" s="37">
        <f>IF(O154=0,0,VLOOKUP(O154,FAC_TOTALS_APTA!$A$4:$BR$227,$L177,FALSE))</f>
        <v>0</v>
      </c>
      <c r="P177" s="37">
        <f>IF(P154=0,0,VLOOKUP(P154,FAC_TOTALS_APTA!$A$4:$BR$227,$L177,FALSE))</f>
        <v>0</v>
      </c>
      <c r="Q177" s="37">
        <f>IF(Q154=0,0,VLOOKUP(Q154,FAC_TOTALS_APTA!$A$4:$BR$227,$L177,FALSE))</f>
        <v>8688267.9989999998</v>
      </c>
      <c r="R177" s="37">
        <f>IF(R154=0,0,VLOOKUP(R154,FAC_TOTALS_APTA!$A$4:$BR$227,$L177,FALSE))</f>
        <v>0</v>
      </c>
      <c r="S177" s="37">
        <f>IF(S154=0,0,VLOOKUP(S154,FAC_TOTALS_APTA!$A$4:$BR$227,$L177,FALSE))</f>
        <v>0</v>
      </c>
      <c r="T177" s="37">
        <f>IF(T154=0,0,VLOOKUP(T154,FAC_TOTALS_APTA!$A$4:$BR$227,$L177,FALSE))</f>
        <v>0</v>
      </c>
      <c r="U177" s="37">
        <f>IF(U154=0,0,VLOOKUP(U154,FAC_TOTALS_APTA!$A$4:$BR$227,$L177,FALSE))</f>
        <v>0</v>
      </c>
      <c r="V177" s="37">
        <f>IF(V154=0,0,VLOOKUP(V154,FAC_TOTALS_APTA!$A$4:$BR$227,$L177,FALSE))</f>
        <v>0</v>
      </c>
      <c r="W177" s="37">
        <f>IF(W154=0,0,VLOOKUP(W154,FAC_TOTALS_APTA!$A$4:$BR$227,$L177,FALSE))</f>
        <v>0</v>
      </c>
      <c r="X177" s="37">
        <f>IF(X154=0,0,VLOOKUP(X154,FAC_TOTALS_APTA!$A$4:$BR$227,$L177,FALSE))</f>
        <v>0</v>
      </c>
      <c r="Y177" s="37">
        <f>IF(Y154=0,0,VLOOKUP(Y154,FAC_TOTALS_APTA!$A$4:$BR$227,$L177,FALSE))</f>
        <v>0</v>
      </c>
      <c r="Z177" s="37">
        <f>IF(Z154=0,0,VLOOKUP(Z154,FAC_TOTALS_APTA!$A$4:$BR$227,$L177,FALSE))</f>
        <v>0</v>
      </c>
      <c r="AA177" s="37">
        <f>IF(AA154=0,0,VLOOKUP(AA154,FAC_TOTALS_APTA!$A$4:$BR$227,$L177,FALSE))</f>
        <v>0</v>
      </c>
      <c r="AB177" s="37">
        <f>IF(AB154=0,0,VLOOKUP(AB154,FAC_TOTALS_APTA!$A$4:$BR$227,$L177,FALSE))</f>
        <v>0</v>
      </c>
      <c r="AC177" s="38">
        <f>SUM(M177:AB177)</f>
        <v>33956610.286999986</v>
      </c>
      <c r="AD177" s="39">
        <f>AC177/G179</f>
        <v>9.1506308188047406E-2</v>
      </c>
      <c r="AE177" s="7"/>
    </row>
    <row r="178" spans="1:31" s="59" customFormat="1" ht="15" x14ac:dyDescent="0.2">
      <c r="A178" s="58"/>
      <c r="B178" s="26" t="s">
        <v>70</v>
      </c>
      <c r="C178" s="28"/>
      <c r="D178" s="7" t="s">
        <v>6</v>
      </c>
      <c r="E178" s="43"/>
      <c r="F178" s="7">
        <f>MATCH($D178,FAC_TOTALS_APTA!$A$2:$BP$2,)</f>
        <v>9</v>
      </c>
      <c r="G178" s="60">
        <f>VLOOKUP(G154,FAC_TOTALS_APTA!$A$4:$BR$227,$F178,FALSE)</f>
        <v>364484398.02236998</v>
      </c>
      <c r="H178" s="60">
        <f>VLOOKUP(H154,FAC_TOTALS_APTA!$A$4:$BR$227,$F178,FALSE)</f>
        <v>392323374.25786197</v>
      </c>
      <c r="I178" s="62">
        <f t="shared" ref="I178:I179" si="44">H178/G178-1</f>
        <v>7.6379061453772934E-2</v>
      </c>
      <c r="J178" s="31"/>
      <c r="K178" s="31"/>
      <c r="L178" s="7"/>
      <c r="M178" s="29">
        <f t="shared" ref="M178:AB178" si="45">SUM(M156:M176)</f>
        <v>11025811.577144064</v>
      </c>
      <c r="N178" s="29">
        <f t="shared" si="45"/>
        <v>10012464.095052781</v>
      </c>
      <c r="O178" s="29">
        <f t="shared" si="45"/>
        <v>15601171.669791127</v>
      </c>
      <c r="P178" s="29">
        <f t="shared" si="45"/>
        <v>14419062.434487121</v>
      </c>
      <c r="Q178" s="29">
        <f t="shared" si="45"/>
        <v>2688310.5332890255</v>
      </c>
      <c r="R178" s="29">
        <f t="shared" si="45"/>
        <v>14482057.938302787</v>
      </c>
      <c r="S178" s="29">
        <f t="shared" si="45"/>
        <v>-30574691.421191465</v>
      </c>
      <c r="T178" s="29">
        <f t="shared" si="45"/>
        <v>4048528.9489948535</v>
      </c>
      <c r="U178" s="29">
        <f t="shared" si="45"/>
        <v>8743787.7225114685</v>
      </c>
      <c r="V178" s="29">
        <f t="shared" si="45"/>
        <v>-1784035.4212454385</v>
      </c>
      <c r="W178" s="29">
        <f t="shared" si="45"/>
        <v>-4731716.7511861222</v>
      </c>
      <c r="X178" s="29">
        <f t="shared" si="45"/>
        <v>1116015.263241976</v>
      </c>
      <c r="Y178" s="29">
        <f t="shared" si="45"/>
        <v>-25351645.606715504</v>
      </c>
      <c r="Z178" s="29">
        <f t="shared" si="45"/>
        <v>-14797766.165872177</v>
      </c>
      <c r="AA178" s="29">
        <f t="shared" si="45"/>
        <v>-6931832.4014189616</v>
      </c>
      <c r="AB178" s="29">
        <f t="shared" si="45"/>
        <v>-6052831.1407026965</v>
      </c>
      <c r="AC178" s="32">
        <f>H178-G178</f>
        <v>27838976.235491991</v>
      </c>
      <c r="AD178" s="33">
        <f>I178</f>
        <v>7.6379061453772934E-2</v>
      </c>
      <c r="AE178" s="58"/>
    </row>
    <row r="179" spans="1:31" ht="16" thickBot="1" x14ac:dyDescent="0.25">
      <c r="B179" s="10" t="s">
        <v>53</v>
      </c>
      <c r="C179" s="24"/>
      <c r="D179" s="24" t="s">
        <v>4</v>
      </c>
      <c r="E179" s="24"/>
      <c r="F179" s="24">
        <f>MATCH($D179,FAC_TOTALS_APTA!$A$2:$BP$2,)</f>
        <v>7</v>
      </c>
      <c r="G179" s="61">
        <f>VLOOKUP(G154,FAC_TOTALS_APTA!$A$4:$BR$227,$F179,FALSE)</f>
        <v>371084911.623999</v>
      </c>
      <c r="H179" s="61">
        <f>VLOOKUP(H154,FAC_TOTALS_APTA!$A$4:$BP$227,$F179,FALSE)</f>
        <v>378821828.71100003</v>
      </c>
      <c r="I179" s="63">
        <f t="shared" si="44"/>
        <v>2.0849452092087217E-2</v>
      </c>
      <c r="J179" s="40"/>
      <c r="K179" s="40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41">
        <f>H179-G179</f>
        <v>7736917.0870010257</v>
      </c>
      <c r="AD179" s="42">
        <f>I179</f>
        <v>2.0849452092087217E-2</v>
      </c>
    </row>
    <row r="180" spans="1:31" ht="17" thickTop="1" thickBot="1" x14ac:dyDescent="0.25">
      <c r="B180" s="45" t="s">
        <v>71</v>
      </c>
      <c r="C180" s="46"/>
      <c r="D180" s="46"/>
      <c r="E180" s="47"/>
      <c r="F180" s="46"/>
      <c r="G180" s="46"/>
      <c r="H180" s="46"/>
      <c r="I180" s="48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2">
        <f>AD179-AD178</f>
        <v>-5.5529609361685717E-2</v>
      </c>
    </row>
    <row r="181" spans="1:31" ht="15" thickTop="1" x14ac:dyDescent="0.2">
      <c r="B181" s="16"/>
      <c r="C181" s="17"/>
      <c r="D181" s="11"/>
      <c r="E181" s="7"/>
      <c r="F181" s="11"/>
      <c r="G181" s="11"/>
      <c r="H181" s="11"/>
      <c r="I181" s="18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1" ht="15" x14ac:dyDescent="0.2">
      <c r="B182" s="19" t="s">
        <v>29</v>
      </c>
      <c r="C182" s="20">
        <v>0</v>
      </c>
      <c r="D182" s="11"/>
      <c r="E182" s="7"/>
      <c r="F182" s="11"/>
      <c r="G182" s="11"/>
      <c r="H182" s="11"/>
      <c r="I182" s="18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1" ht="31" thickBot="1" x14ac:dyDescent="0.25">
      <c r="B183" s="21" t="s">
        <v>91</v>
      </c>
      <c r="C183" s="22">
        <v>22</v>
      </c>
      <c r="D183" s="23"/>
      <c r="E183" s="24"/>
      <c r="F183" s="23"/>
      <c r="G183" s="23"/>
      <c r="H183" s="23"/>
      <c r="I183" s="25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1" ht="15" thickTop="1" x14ac:dyDescent="0.2">
      <c r="B184" s="49"/>
      <c r="C184" s="50"/>
      <c r="D184" s="50"/>
      <c r="E184" s="50"/>
      <c r="F184" s="50"/>
      <c r="G184" s="81" t="s">
        <v>54</v>
      </c>
      <c r="H184" s="81"/>
      <c r="I184" s="81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81" t="s">
        <v>58</v>
      </c>
      <c r="AD184" s="81"/>
    </row>
    <row r="185" spans="1:31" ht="15" x14ac:dyDescent="0.2">
      <c r="B185" s="9" t="s">
        <v>20</v>
      </c>
      <c r="C185" s="27" t="s">
        <v>21</v>
      </c>
      <c r="D185" s="8" t="s">
        <v>22</v>
      </c>
      <c r="E185" s="8" t="s">
        <v>28</v>
      </c>
      <c r="F185" s="8"/>
      <c r="G185" s="27">
        <f>$C$1</f>
        <v>2002</v>
      </c>
      <c r="H185" s="27">
        <f>$C$2</f>
        <v>2018</v>
      </c>
      <c r="I185" s="27" t="s">
        <v>24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 t="s">
        <v>26</v>
      </c>
      <c r="AD185" s="27" t="s">
        <v>24</v>
      </c>
    </row>
    <row r="186" spans="1:31" s="14" customFormat="1" x14ac:dyDescent="0.2">
      <c r="A186" s="7"/>
      <c r="B186" s="26"/>
      <c r="C186" s="28"/>
      <c r="D186" s="7"/>
      <c r="E186" s="7"/>
      <c r="F186" s="7"/>
      <c r="G186" s="7"/>
      <c r="H186" s="7"/>
      <c r="I186" s="28"/>
      <c r="J186" s="7"/>
      <c r="K186" s="7"/>
      <c r="L186" s="7"/>
      <c r="M186" s="7">
        <v>1</v>
      </c>
      <c r="N186" s="7">
        <v>2</v>
      </c>
      <c r="O186" s="7">
        <v>3</v>
      </c>
      <c r="P186" s="7">
        <v>4</v>
      </c>
      <c r="Q186" s="7">
        <v>5</v>
      </c>
      <c r="R186" s="7">
        <v>6</v>
      </c>
      <c r="S186" s="7">
        <v>7</v>
      </c>
      <c r="T186" s="7">
        <v>8</v>
      </c>
      <c r="U186" s="7">
        <v>9</v>
      </c>
      <c r="V186" s="7">
        <v>10</v>
      </c>
      <c r="W186" s="7">
        <v>11</v>
      </c>
      <c r="X186" s="7">
        <v>12</v>
      </c>
      <c r="Y186" s="7">
        <v>13</v>
      </c>
      <c r="Z186" s="7">
        <v>14</v>
      </c>
      <c r="AA186" s="7">
        <v>15</v>
      </c>
      <c r="AB186" s="7">
        <v>16</v>
      </c>
      <c r="AC186" s="7"/>
      <c r="AD186" s="7"/>
      <c r="AE186" s="7"/>
    </row>
    <row r="187" spans="1:31" x14ac:dyDescent="0.2">
      <c r="B187" s="26"/>
      <c r="C187" s="28"/>
      <c r="D187" s="7"/>
      <c r="E187" s="7"/>
      <c r="F187" s="7"/>
      <c r="G187" s="7" t="str">
        <f>CONCATENATE($C182,"_",$C183,"_",G185)</f>
        <v>0_22_2002</v>
      </c>
      <c r="H187" s="7" t="str">
        <f>CONCATENATE($C182,"_",$C183,"_",H185)</f>
        <v>0_22_2018</v>
      </c>
      <c r="I187" s="28"/>
      <c r="J187" s="7"/>
      <c r="K187" s="7"/>
      <c r="L187" s="7"/>
      <c r="M187" s="7" t="str">
        <f>IF($G185+M186&gt;$H185,0,CONCATENATE($C182,"_",$C183,"_",$G185+M186))</f>
        <v>0_22_2003</v>
      </c>
      <c r="N187" s="7" t="str">
        <f t="shared" ref="N187:AB187" si="46">IF($G185+N186&gt;$H185,0,CONCATENATE($C182,"_",$C183,"_",$G185+N186))</f>
        <v>0_22_2004</v>
      </c>
      <c r="O187" s="7" t="str">
        <f t="shared" si="46"/>
        <v>0_22_2005</v>
      </c>
      <c r="P187" s="7" t="str">
        <f t="shared" si="46"/>
        <v>0_22_2006</v>
      </c>
      <c r="Q187" s="7" t="str">
        <f t="shared" si="46"/>
        <v>0_22_2007</v>
      </c>
      <c r="R187" s="7" t="str">
        <f t="shared" si="46"/>
        <v>0_22_2008</v>
      </c>
      <c r="S187" s="7" t="str">
        <f t="shared" si="46"/>
        <v>0_22_2009</v>
      </c>
      <c r="T187" s="7" t="str">
        <f t="shared" si="46"/>
        <v>0_22_2010</v>
      </c>
      <c r="U187" s="7" t="str">
        <f t="shared" si="46"/>
        <v>0_22_2011</v>
      </c>
      <c r="V187" s="7" t="str">
        <f t="shared" si="46"/>
        <v>0_22_2012</v>
      </c>
      <c r="W187" s="7" t="str">
        <f t="shared" si="46"/>
        <v>0_22_2013</v>
      </c>
      <c r="X187" s="7" t="str">
        <f t="shared" si="46"/>
        <v>0_22_2014</v>
      </c>
      <c r="Y187" s="7" t="str">
        <f t="shared" si="46"/>
        <v>0_22_2015</v>
      </c>
      <c r="Z187" s="7" t="str">
        <f t="shared" si="46"/>
        <v>0_22_2016</v>
      </c>
      <c r="AA187" s="7" t="str">
        <f t="shared" si="46"/>
        <v>0_22_2017</v>
      </c>
      <c r="AB187" s="7" t="str">
        <f t="shared" si="46"/>
        <v>0_22_2018</v>
      </c>
      <c r="AC187" s="7"/>
      <c r="AD187" s="7"/>
    </row>
    <row r="188" spans="1:31" x14ac:dyDescent="0.2">
      <c r="B188" s="26"/>
      <c r="C188" s="28"/>
      <c r="D188" s="7"/>
      <c r="E188" s="7"/>
      <c r="F188" s="7" t="s">
        <v>25</v>
      </c>
      <c r="G188" s="29"/>
      <c r="H188" s="29"/>
      <c r="I188" s="28"/>
      <c r="J188" s="7"/>
      <c r="K188" s="7"/>
      <c r="L188" s="7" t="s">
        <v>25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1" s="14" customFormat="1" ht="15" x14ac:dyDescent="0.2">
      <c r="A189" s="7"/>
      <c r="B189" s="26" t="s">
        <v>36</v>
      </c>
      <c r="C189" s="28" t="s">
        <v>23</v>
      </c>
      <c r="D189" s="7" t="s">
        <v>8</v>
      </c>
      <c r="E189" s="43">
        <v>0.7087</v>
      </c>
      <c r="F189" s="7">
        <f>MATCH($D189,FAC_TOTALS_APTA!$A$2:$BR$2,)</f>
        <v>11</v>
      </c>
      <c r="G189" s="29">
        <f>VLOOKUP(G187,FAC_TOTALS_APTA!$A$4:$BR$227,$F189,FALSE)</f>
        <v>10931318.236310899</v>
      </c>
      <c r="H189" s="29">
        <f>VLOOKUP(H187,FAC_TOTALS_APTA!$A$4:$BR$227,$F189,FALSE)</f>
        <v>11625460.3387383</v>
      </c>
      <c r="I189" s="30">
        <f>IFERROR(H189/G189-1,"-")</f>
        <v>6.3500310522627279E-2</v>
      </c>
      <c r="J189" s="31" t="str">
        <f>IF(C189="Log","_log","")</f>
        <v>_log</v>
      </c>
      <c r="K189" s="31" t="str">
        <f>CONCATENATE(D189,J189,"_FAC")</f>
        <v>VRM_ADJ_log_FAC</v>
      </c>
      <c r="L189" s="7">
        <f>MATCH($K189,FAC_TOTALS_APTA!$A$2:$BR$2,)</f>
        <v>33</v>
      </c>
      <c r="M189" s="29">
        <f>IF(M187=0,0,VLOOKUP(M187,FAC_TOTALS_APTA!$A$4:$BR$227,$L189,FALSE))</f>
        <v>474403.42954594002</v>
      </c>
      <c r="N189" s="29">
        <f>IF(N187=0,0,VLOOKUP(N187,FAC_TOTALS_APTA!$A$4:$BR$227,$L189,FALSE))</f>
        <v>-345074.27429943398</v>
      </c>
      <c r="O189" s="29">
        <f>IF(O187=0,0,VLOOKUP(O187,FAC_TOTALS_APTA!$A$4:$BR$227,$L189,FALSE))</f>
        <v>1466970.5181682799</v>
      </c>
      <c r="P189" s="29">
        <f>IF(P187=0,0,VLOOKUP(P187,FAC_TOTALS_APTA!$A$4:$BR$227,$L189,FALSE))</f>
        <v>651602.788133997</v>
      </c>
      <c r="Q189" s="29">
        <f>IF(Q187=0,0,VLOOKUP(Q187,FAC_TOTALS_APTA!$A$4:$BR$227,$L189,FALSE))</f>
        <v>2939203.81784959</v>
      </c>
      <c r="R189" s="29">
        <f>IF(R187=0,0,VLOOKUP(R187,FAC_TOTALS_APTA!$A$4:$BR$227,$L189,FALSE))</f>
        <v>9376456.5358017702</v>
      </c>
      <c r="S189" s="29">
        <f>IF(S187=0,0,VLOOKUP(S187,FAC_TOTALS_APTA!$A$4:$BR$227,$L189,FALSE))</f>
        <v>-7962832.5266127698</v>
      </c>
      <c r="T189" s="29">
        <f>IF(T187=0,0,VLOOKUP(T187,FAC_TOTALS_APTA!$A$4:$BR$227,$L189,FALSE))</f>
        <v>1264113.0089773</v>
      </c>
      <c r="U189" s="29">
        <f>IF(U187=0,0,VLOOKUP(U187,FAC_TOTALS_APTA!$A$4:$BR$227,$L189,FALSE))</f>
        <v>289133.75126998301</v>
      </c>
      <c r="V189" s="29">
        <f>IF(V187=0,0,VLOOKUP(V187,FAC_TOTALS_APTA!$A$4:$BR$227,$L189,FALSE))</f>
        <v>1310907.52777729</v>
      </c>
      <c r="W189" s="29">
        <f>IF(W187=0,0,VLOOKUP(W187,FAC_TOTALS_APTA!$A$4:$BR$227,$L189,FALSE))</f>
        <v>3150927.82764159</v>
      </c>
      <c r="X189" s="29">
        <f>IF(X187=0,0,VLOOKUP(X187,FAC_TOTALS_APTA!$A$4:$BR$227,$L189,FALSE))</f>
        <v>6205159.8472941201</v>
      </c>
      <c r="Y189" s="29">
        <f>IF(Y187=0,0,VLOOKUP(Y187,FAC_TOTALS_APTA!$A$4:$BR$227,$L189,FALSE))</f>
        <v>12699465.3483788</v>
      </c>
      <c r="Z189" s="29">
        <f>IF(Z187=0,0,VLOOKUP(Z187,FAC_TOTALS_APTA!$A$4:$BR$227,$L189,FALSE))</f>
        <v>9513161.9812640492</v>
      </c>
      <c r="AA189" s="29">
        <f>IF(AA187=0,0,VLOOKUP(AA187,FAC_TOTALS_APTA!$A$4:$BR$227,$L189,FALSE))</f>
        <v>3094872.6643416998</v>
      </c>
      <c r="AB189" s="29">
        <f>IF(AB187=0,0,VLOOKUP(AB187,FAC_TOTALS_APTA!$A$4:$BR$227,$L189,FALSE))</f>
        <v>6113933.1824802803</v>
      </c>
      <c r="AC189" s="32">
        <f>SUM(M189:AB189)</f>
        <v>50242405.42801249</v>
      </c>
      <c r="AD189" s="33">
        <f>AC189/G212</f>
        <v>0.16341888764405291</v>
      </c>
      <c r="AE189" s="7"/>
    </row>
    <row r="190" spans="1:31" s="14" customFormat="1" ht="15" x14ac:dyDescent="0.2">
      <c r="A190" s="7"/>
      <c r="B190" s="26" t="s">
        <v>55</v>
      </c>
      <c r="C190" s="28" t="s">
        <v>23</v>
      </c>
      <c r="D190" s="7" t="s">
        <v>17</v>
      </c>
      <c r="E190" s="43">
        <v>-0.40350000000000003</v>
      </c>
      <c r="F190" s="7">
        <f>MATCH($D190,FAC_TOTALS_APTA!$A$2:$BR$2,)</f>
        <v>12</v>
      </c>
      <c r="G190" s="29">
        <f>VLOOKUP(G187,FAC_TOTALS_APTA!$A$4:$BR$227,$F190,FALSE)</f>
        <v>0.88330800120644404</v>
      </c>
      <c r="H190" s="29">
        <f>VLOOKUP(H187,FAC_TOTALS_APTA!$A$4:$BR$227,$F190,FALSE)</f>
        <v>0.94226571019880601</v>
      </c>
      <c r="I190" s="30">
        <f t="shared" ref="I190:I209" si="47">IFERROR(H190/G190-1,"-")</f>
        <v>6.6746490365575895E-2</v>
      </c>
      <c r="J190" s="31" t="str">
        <f t="shared" ref="J190:J209" si="48">IF(C190="Log","_log","")</f>
        <v>_log</v>
      </c>
      <c r="K190" s="31" t="str">
        <f t="shared" ref="K190:K210" si="49">CONCATENATE(D190,J190,"_FAC")</f>
        <v>FARE_per_UPT_2018_log_FAC</v>
      </c>
      <c r="L190" s="7">
        <f>MATCH($K190,FAC_TOTALS_APTA!$A$2:$BR$2,)</f>
        <v>34</v>
      </c>
      <c r="M190" s="29">
        <f>IF(M187=0,0,VLOOKUP(M187,FAC_TOTALS_APTA!$A$4:$BR$227,$L190,FALSE))</f>
        <v>-622014.27469821495</v>
      </c>
      <c r="N190" s="29">
        <f>IF(N187=0,0,VLOOKUP(N187,FAC_TOTALS_APTA!$A$4:$BR$227,$L190,FALSE))</f>
        <v>3310156.2251573801</v>
      </c>
      <c r="O190" s="29">
        <f>IF(O187=0,0,VLOOKUP(O187,FAC_TOTALS_APTA!$A$4:$BR$227,$L190,FALSE))</f>
        <v>-2709036.2280979501</v>
      </c>
      <c r="P190" s="29">
        <f>IF(P187=0,0,VLOOKUP(P187,FAC_TOTALS_APTA!$A$4:$BR$227,$L190,FALSE))</f>
        <v>3950687.54423746</v>
      </c>
      <c r="Q190" s="29">
        <f>IF(Q187=0,0,VLOOKUP(Q187,FAC_TOTALS_APTA!$A$4:$BR$227,$L190,FALSE))</f>
        <v>-6174493.7990518203</v>
      </c>
      <c r="R190" s="29">
        <f>IF(R187=0,0,VLOOKUP(R187,FAC_TOTALS_APTA!$A$4:$BR$227,$L190,FALSE))</f>
        <v>-1522121.62631364</v>
      </c>
      <c r="S190" s="29">
        <f>IF(S187=0,0,VLOOKUP(S187,FAC_TOTALS_APTA!$A$4:$BR$227,$L190,FALSE))</f>
        <v>-11864204.9447209</v>
      </c>
      <c r="T190" s="29">
        <f>IF(T187=0,0,VLOOKUP(T187,FAC_TOTALS_APTA!$A$4:$BR$227,$L190,FALSE))</f>
        <v>-329064.41735177301</v>
      </c>
      <c r="U190" s="29">
        <f>IF(U187=0,0,VLOOKUP(U187,FAC_TOTALS_APTA!$A$4:$BR$227,$L190,FALSE))</f>
        <v>2087679.6582484699</v>
      </c>
      <c r="V190" s="29">
        <f>IF(V187=0,0,VLOOKUP(V187,FAC_TOTALS_APTA!$A$4:$BR$227,$L190,FALSE))</f>
        <v>-2125183.6184048601</v>
      </c>
      <c r="W190" s="29">
        <f>IF(W187=0,0,VLOOKUP(W187,FAC_TOTALS_APTA!$A$4:$BR$227,$L190,FALSE))</f>
        <v>-2774609.19256564</v>
      </c>
      <c r="X190" s="29">
        <f>IF(X187=0,0,VLOOKUP(X187,FAC_TOTALS_APTA!$A$4:$BR$227,$L190,FALSE))</f>
        <v>883113.81027234904</v>
      </c>
      <c r="Y190" s="29">
        <f>IF(Y187=0,0,VLOOKUP(Y187,FAC_TOTALS_APTA!$A$4:$BR$227,$L190,FALSE))</f>
        <v>-1607091.3089137201</v>
      </c>
      <c r="Z190" s="29">
        <f>IF(Z187=0,0,VLOOKUP(Z187,FAC_TOTALS_APTA!$A$4:$BR$227,$L190,FALSE))</f>
        <v>-884768.26341497898</v>
      </c>
      <c r="AA190" s="29">
        <f>IF(AA187=0,0,VLOOKUP(AA187,FAC_TOTALS_APTA!$A$4:$BR$227,$L190,FALSE))</f>
        <v>2129078.6455451399</v>
      </c>
      <c r="AB190" s="29">
        <f>IF(AB187=0,0,VLOOKUP(AB187,FAC_TOTALS_APTA!$A$4:$BR$227,$L190,FALSE))</f>
        <v>2221872.32105838</v>
      </c>
      <c r="AC190" s="32">
        <f t="shared" ref="AC190:AC209" si="50">SUM(M190:AB190)</f>
        <v>-16029999.469014319</v>
      </c>
      <c r="AD190" s="33">
        <f>AC190/G212</f>
        <v>-5.213931657620291E-2</v>
      </c>
      <c r="AE190" s="7"/>
    </row>
    <row r="191" spans="1:31" s="14" customFormat="1" ht="15" x14ac:dyDescent="0.2">
      <c r="A191" s="7"/>
      <c r="B191" s="26" t="s">
        <v>51</v>
      </c>
      <c r="C191" s="28" t="s">
        <v>23</v>
      </c>
      <c r="D191" s="7" t="s">
        <v>9</v>
      </c>
      <c r="E191" s="43">
        <v>0.29659999999999997</v>
      </c>
      <c r="F191" s="7">
        <f>MATCH($D191,FAC_TOTALS_APTA!$A$2:$BR$2,)</f>
        <v>13</v>
      </c>
      <c r="G191" s="29">
        <f>VLOOKUP(G187,FAC_TOTALS_APTA!$A$4:$BR$227,$F191,FALSE)</f>
        <v>2115263.8116064402</v>
      </c>
      <c r="H191" s="29">
        <f>VLOOKUP(H187,FAC_TOTALS_APTA!$A$4:$BR$227,$F191,FALSE)</f>
        <v>2596387.5104754502</v>
      </c>
      <c r="I191" s="30">
        <f t="shared" si="47"/>
        <v>0.22745328324017411</v>
      </c>
      <c r="J191" s="31" t="str">
        <f t="shared" si="48"/>
        <v>_log</v>
      </c>
      <c r="K191" s="31" t="str">
        <f t="shared" si="49"/>
        <v>POP_EMP_log_FAC</v>
      </c>
      <c r="L191" s="7">
        <f>MATCH($K191,FAC_TOTALS_APTA!$A$2:$BR$2,)</f>
        <v>35</v>
      </c>
      <c r="M191" s="29">
        <f>IF(M187=0,0,VLOOKUP(M187,FAC_TOTALS_APTA!$A$4:$BR$227,$L191,FALSE))</f>
        <v>2352640.7418090599</v>
      </c>
      <c r="N191" s="29">
        <f>IF(N187=0,0,VLOOKUP(N187,FAC_TOTALS_APTA!$A$4:$BR$227,$L191,FALSE))</f>
        <v>3256704.53363082</v>
      </c>
      <c r="O191" s="29">
        <f>IF(O187=0,0,VLOOKUP(O187,FAC_TOTALS_APTA!$A$4:$BR$227,$L191,FALSE))</f>
        <v>3487609.3819106999</v>
      </c>
      <c r="P191" s="29">
        <f>IF(P187=0,0,VLOOKUP(P187,FAC_TOTALS_APTA!$A$4:$BR$227,$L191,FALSE))</f>
        <v>4328864.8062525298</v>
      </c>
      <c r="Q191" s="29">
        <f>IF(Q187=0,0,VLOOKUP(Q187,FAC_TOTALS_APTA!$A$4:$BR$227,$L191,FALSE))</f>
        <v>1918688.0398655201</v>
      </c>
      <c r="R191" s="29">
        <f>IF(R187=0,0,VLOOKUP(R187,FAC_TOTALS_APTA!$A$4:$BR$227,$L191,FALSE))</f>
        <v>1112223.9622937101</v>
      </c>
      <c r="S191" s="29">
        <f>IF(S187=0,0,VLOOKUP(S187,FAC_TOTALS_APTA!$A$4:$BR$227,$L191,FALSE))</f>
        <v>-180778.32788027899</v>
      </c>
      <c r="T191" s="29">
        <f>IF(T187=0,0,VLOOKUP(T187,FAC_TOTALS_APTA!$A$4:$BR$227,$L191,FALSE))</f>
        <v>1573923.1279560099</v>
      </c>
      <c r="U191" s="29">
        <f>IF(U187=0,0,VLOOKUP(U187,FAC_TOTALS_APTA!$A$4:$BR$227,$L191,FALSE))</f>
        <v>1289352.3871882299</v>
      </c>
      <c r="V191" s="29">
        <f>IF(V187=0,0,VLOOKUP(V187,FAC_TOTALS_APTA!$A$4:$BR$227,$L191,FALSE))</f>
        <v>1545790.9382746499</v>
      </c>
      <c r="W191" s="29">
        <f>IF(W187=0,0,VLOOKUP(W187,FAC_TOTALS_APTA!$A$4:$BR$227,$L191,FALSE))</f>
        <v>3327636.2222564998</v>
      </c>
      <c r="X191" s="29">
        <f>IF(X187=0,0,VLOOKUP(X187,FAC_TOTALS_APTA!$A$4:$BR$227,$L191,FALSE))</f>
        <v>1995008.64744557</v>
      </c>
      <c r="Y191" s="29">
        <f>IF(Y187=0,0,VLOOKUP(Y187,FAC_TOTALS_APTA!$A$4:$BR$227,$L191,FALSE))</f>
        <v>2026442.3320190599</v>
      </c>
      <c r="Z191" s="29">
        <f>IF(Z187=0,0,VLOOKUP(Z187,FAC_TOTALS_APTA!$A$4:$BR$227,$L191,FALSE))</f>
        <v>1996159.09672096</v>
      </c>
      <c r="AA191" s="29">
        <f>IF(AA187=0,0,VLOOKUP(AA187,FAC_TOTALS_APTA!$A$4:$BR$227,$L191,FALSE))</f>
        <v>1902708.0292627499</v>
      </c>
      <c r="AB191" s="29">
        <f>IF(AB187=0,0,VLOOKUP(AB187,FAC_TOTALS_APTA!$A$4:$BR$227,$L191,FALSE))</f>
        <v>1598155.4568838801</v>
      </c>
      <c r="AC191" s="32">
        <f t="shared" si="50"/>
        <v>33531129.375889674</v>
      </c>
      <c r="AD191" s="33">
        <f>AC191/G212</f>
        <v>0.10906364489072755</v>
      </c>
      <c r="AE191" s="7"/>
    </row>
    <row r="192" spans="1:31" s="14" customFormat="1" ht="15" x14ac:dyDescent="0.2">
      <c r="A192" s="7"/>
      <c r="B192" s="26" t="s">
        <v>98</v>
      </c>
      <c r="C192" s="28"/>
      <c r="D192" s="34" t="s">
        <v>96</v>
      </c>
      <c r="E192" s="43">
        <v>0.16120000000000001</v>
      </c>
      <c r="F192" s="7">
        <f>MATCH($D192,FAC_TOTALS_APTA!$A$2:$BR$2,)</f>
        <v>17</v>
      </c>
      <c r="G192" s="29">
        <f>VLOOKUP(G187,FAC_TOTALS_APTA!$A$4:$BR$227,$F192,FALSE)</f>
        <v>0.24113236763458801</v>
      </c>
      <c r="H192" s="29">
        <f>VLOOKUP(H187,FAC_TOTALS_APTA!$A$4:$BR$227,$F192,FALSE)</f>
        <v>0.22718715220308899</v>
      </c>
      <c r="I192" s="30">
        <f t="shared" si="47"/>
        <v>-5.7832200497577313E-2</v>
      </c>
      <c r="J192" s="31" t="str">
        <f t="shared" si="48"/>
        <v/>
      </c>
      <c r="K192" s="31" t="str">
        <f t="shared" si="49"/>
        <v>TSD_POP_EMP_PCT_FAC</v>
      </c>
      <c r="L192" s="7">
        <f>MATCH($K192,FAC_TOTALS_APTA!$A$2:$BR$2,)</f>
        <v>39</v>
      </c>
      <c r="M192" s="29">
        <f>IF(M187=0,0,VLOOKUP(M187,FAC_TOTALS_APTA!$A$4:$BR$227,$L192,FALSE))</f>
        <v>-6439.2731125220898</v>
      </c>
      <c r="N192" s="29">
        <f>IF(N187=0,0,VLOOKUP(N187,FAC_TOTALS_APTA!$A$4:$BR$227,$L192,FALSE))</f>
        <v>-43929.346928658</v>
      </c>
      <c r="O192" s="29">
        <f>IF(O187=0,0,VLOOKUP(O187,FAC_TOTALS_APTA!$A$4:$BR$227,$L192,FALSE))</f>
        <v>-26081.0291738589</v>
      </c>
      <c r="P192" s="29">
        <f>IF(P187=0,0,VLOOKUP(P187,FAC_TOTALS_APTA!$A$4:$BR$227,$L192,FALSE))</f>
        <v>-7779.1136770080502</v>
      </c>
      <c r="Q192" s="29">
        <f>IF(Q187=0,0,VLOOKUP(Q187,FAC_TOTALS_APTA!$A$4:$BR$227,$L192,FALSE))</f>
        <v>-23342.9135192629</v>
      </c>
      <c r="R192" s="29">
        <f>IF(R187=0,0,VLOOKUP(R187,FAC_TOTALS_APTA!$A$4:$BR$227,$L192,FALSE))</f>
        <v>10152.914776584599</v>
      </c>
      <c r="S192" s="29">
        <f>IF(S187=0,0,VLOOKUP(S187,FAC_TOTALS_APTA!$A$4:$BR$227,$L192,FALSE))</f>
        <v>38854.147330589403</v>
      </c>
      <c r="T192" s="29">
        <f>IF(T187=0,0,VLOOKUP(T187,FAC_TOTALS_APTA!$A$4:$BR$227,$L192,FALSE))</f>
        <v>29912.166104354299</v>
      </c>
      <c r="U192" s="29">
        <f>IF(U187=0,0,VLOOKUP(U187,FAC_TOTALS_APTA!$A$4:$BR$227,$L192,FALSE))</f>
        <v>-64736.972559864298</v>
      </c>
      <c r="V192" s="29">
        <f>IF(V187=0,0,VLOOKUP(V187,FAC_TOTALS_APTA!$A$4:$BR$227,$L192,FALSE))</f>
        <v>-94139.607686233401</v>
      </c>
      <c r="W192" s="29">
        <f>IF(W187=0,0,VLOOKUP(W187,FAC_TOTALS_APTA!$A$4:$BR$227,$L192,FALSE))</f>
        <v>-7119.2760736802102</v>
      </c>
      <c r="X192" s="29">
        <f>IF(X187=0,0,VLOOKUP(X187,FAC_TOTALS_APTA!$A$4:$BR$227,$L192,FALSE))</f>
        <v>-20643.692082696201</v>
      </c>
      <c r="Y192" s="29">
        <f>IF(Y187=0,0,VLOOKUP(Y187,FAC_TOTALS_APTA!$A$4:$BR$227,$L192,FALSE))</f>
        <v>14188.0257210043</v>
      </c>
      <c r="Z192" s="29">
        <f>IF(Z187=0,0,VLOOKUP(Z187,FAC_TOTALS_APTA!$A$4:$BR$227,$L192,FALSE))</f>
        <v>-40586.218982210601</v>
      </c>
      <c r="AA192" s="29">
        <f>IF(AA187=0,0,VLOOKUP(AA187,FAC_TOTALS_APTA!$A$4:$BR$227,$L192,FALSE))</f>
        <v>-13610.949741820201</v>
      </c>
      <c r="AB192" s="29">
        <f>IF(AB187=0,0,VLOOKUP(AB187,FAC_TOTALS_APTA!$A$4:$BR$227,$L192,FALSE))</f>
        <v>20617.831926568499</v>
      </c>
      <c r="AC192" s="32">
        <f t="shared" si="50"/>
        <v>-234683.30767871375</v>
      </c>
      <c r="AD192" s="33">
        <f>AC192/G211</f>
        <v>-8.0002833340373446E-4</v>
      </c>
      <c r="AE192" s="7"/>
    </row>
    <row r="193" spans="1:31" s="14" customFormat="1" ht="15" x14ac:dyDescent="0.2">
      <c r="A193" s="7"/>
      <c r="B193" s="26" t="s">
        <v>52</v>
      </c>
      <c r="C193" s="28" t="s">
        <v>23</v>
      </c>
      <c r="D193" s="34" t="s">
        <v>16</v>
      </c>
      <c r="E193" s="43">
        <v>0.16120000000000001</v>
      </c>
      <c r="F193" s="7">
        <f>MATCH($D193,FAC_TOTALS_APTA!$A$2:$BR$2,)</f>
        <v>14</v>
      </c>
      <c r="G193" s="29">
        <f>VLOOKUP(G187,FAC_TOTALS_APTA!$A$4:$BR$227,$F193,FALSE)</f>
        <v>1.90639667109311</v>
      </c>
      <c r="H193" s="29">
        <f>VLOOKUP(H187,FAC_TOTALS_APTA!$A$4:$BR$227,$F193,FALSE)</f>
        <v>2.75976987771763</v>
      </c>
      <c r="I193" s="30">
        <f t="shared" si="47"/>
        <v>0.44763674819847643</v>
      </c>
      <c r="J193" s="31" t="str">
        <f t="shared" si="48"/>
        <v>_log</v>
      </c>
      <c r="K193" s="31" t="str">
        <f t="shared" si="49"/>
        <v>GAS_PRICE_2018_log_FAC</v>
      </c>
      <c r="L193" s="7">
        <f>MATCH($K193,FAC_TOTALS_APTA!$A$2:$BR$2,)</f>
        <v>36</v>
      </c>
      <c r="M193" s="29">
        <f>IF(M187=0,0,VLOOKUP(M187,FAC_TOTALS_APTA!$A$4:$BR$227,$L193,FALSE))</f>
        <v>4571416.4941178001</v>
      </c>
      <c r="N193" s="29">
        <f>IF(N187=0,0,VLOOKUP(N187,FAC_TOTALS_APTA!$A$4:$BR$227,$L193,FALSE))</f>
        <v>6837121.60757899</v>
      </c>
      <c r="O193" s="29">
        <f>IF(O187=0,0,VLOOKUP(O187,FAC_TOTALS_APTA!$A$4:$BR$227,$L193,FALSE))</f>
        <v>9583748.6983432695</v>
      </c>
      <c r="P193" s="29">
        <f>IF(P187=0,0,VLOOKUP(P187,FAC_TOTALS_APTA!$A$4:$BR$227,$L193,FALSE))</f>
        <v>5560850.2614530399</v>
      </c>
      <c r="Q193" s="29">
        <f>IF(Q187=0,0,VLOOKUP(Q187,FAC_TOTALS_APTA!$A$4:$BR$227,$L193,FALSE))</f>
        <v>3616925.4004428699</v>
      </c>
      <c r="R193" s="29">
        <f>IF(R187=0,0,VLOOKUP(R187,FAC_TOTALS_APTA!$A$4:$BR$227,$L193,FALSE))</f>
        <v>8133497.7581798099</v>
      </c>
      <c r="S193" s="29">
        <f>IF(S187=0,0,VLOOKUP(S187,FAC_TOTALS_APTA!$A$4:$BR$227,$L193,FALSE))</f>
        <v>-23070354.162428901</v>
      </c>
      <c r="T193" s="29">
        <f>IF(T187=0,0,VLOOKUP(T187,FAC_TOTALS_APTA!$A$4:$BR$227,$L193,FALSE))</f>
        <v>10128278.6968455</v>
      </c>
      <c r="U193" s="29">
        <f>IF(U187=0,0,VLOOKUP(U187,FAC_TOTALS_APTA!$A$4:$BR$227,$L193,FALSE))</f>
        <v>14380022.471538501</v>
      </c>
      <c r="V193" s="29">
        <f>IF(V187=0,0,VLOOKUP(V187,FAC_TOTALS_APTA!$A$4:$BR$227,$L193,FALSE))</f>
        <v>41276.181221056999</v>
      </c>
      <c r="W193" s="29">
        <f>IF(W187=0,0,VLOOKUP(W187,FAC_TOTALS_APTA!$A$4:$BR$227,$L193,FALSE))</f>
        <v>-2909104.11776334</v>
      </c>
      <c r="X193" s="29">
        <f>IF(X187=0,0,VLOOKUP(X187,FAC_TOTALS_APTA!$A$4:$BR$227,$L193,FALSE))</f>
        <v>-4354356.2370812502</v>
      </c>
      <c r="Y193" s="29">
        <f>IF(Y187=0,0,VLOOKUP(Y187,FAC_TOTALS_APTA!$A$4:$BR$227,$L193,FALSE))</f>
        <v>-22470587.496319201</v>
      </c>
      <c r="Z193" s="29">
        <f>IF(Z187=0,0,VLOOKUP(Z187,FAC_TOTALS_APTA!$A$4:$BR$227,$L193,FALSE))</f>
        <v>-7246172.30958167</v>
      </c>
      <c r="AA193" s="29">
        <f>IF(AA187=0,0,VLOOKUP(AA187,FAC_TOTALS_APTA!$A$4:$BR$227,$L193,FALSE))</f>
        <v>5184851.6703725802</v>
      </c>
      <c r="AB193" s="29">
        <f>IF(AB187=0,0,VLOOKUP(AB187,FAC_TOTALS_APTA!$A$4:$BR$227,$L193,FALSE))</f>
        <v>5702509.7631001798</v>
      </c>
      <c r="AC193" s="32">
        <f t="shared" si="50"/>
        <v>13689924.680019237</v>
      </c>
      <c r="AD193" s="33">
        <f>AC193/G212</f>
        <v>4.4527968835908309E-2</v>
      </c>
      <c r="AE193" s="7"/>
    </row>
    <row r="194" spans="1:31" s="14" customFormat="1" ht="15" x14ac:dyDescent="0.2">
      <c r="A194" s="7"/>
      <c r="B194" s="26" t="s">
        <v>49</v>
      </c>
      <c r="C194" s="28" t="s">
        <v>23</v>
      </c>
      <c r="D194" s="7" t="s">
        <v>15</v>
      </c>
      <c r="E194" s="43">
        <v>-0.2555</v>
      </c>
      <c r="F194" s="7">
        <f>MATCH($D194,FAC_TOTALS_APTA!$A$2:$BR$2,)</f>
        <v>15</v>
      </c>
      <c r="G194" s="29">
        <f>VLOOKUP(G187,FAC_TOTALS_APTA!$A$4:$BR$227,$F194,FALSE)</f>
        <v>35982.913279439301</v>
      </c>
      <c r="H194" s="29">
        <f>VLOOKUP(H187,FAC_TOTALS_APTA!$A$4:$BR$227,$F194,FALSE)</f>
        <v>31983.5952538083</v>
      </c>
      <c r="I194" s="30">
        <f t="shared" si="47"/>
        <v>-0.11114492021734712</v>
      </c>
      <c r="J194" s="31" t="str">
        <f t="shared" si="48"/>
        <v>_log</v>
      </c>
      <c r="K194" s="31" t="str">
        <f t="shared" si="49"/>
        <v>TOTAL_MED_INC_INDIV_2018_log_FAC</v>
      </c>
      <c r="L194" s="7">
        <f>MATCH($K194,FAC_TOTALS_APTA!$A$2:$BR$2,)</f>
        <v>37</v>
      </c>
      <c r="M194" s="29">
        <f>IF(M187=0,0,VLOOKUP(M187,FAC_TOTALS_APTA!$A$4:$BR$227,$L194,FALSE))</f>
        <v>1757809.0432027399</v>
      </c>
      <c r="N194" s="29">
        <f>IF(N187=0,0,VLOOKUP(N187,FAC_TOTALS_APTA!$A$4:$BR$227,$L194,FALSE))</f>
        <v>3091884.2118487102</v>
      </c>
      <c r="O194" s="29">
        <f>IF(O187=0,0,VLOOKUP(O187,FAC_TOTALS_APTA!$A$4:$BR$227,$L194,FALSE))</f>
        <v>3052004.971924</v>
      </c>
      <c r="P194" s="29">
        <f>IF(P187=0,0,VLOOKUP(P187,FAC_TOTALS_APTA!$A$4:$BR$227,$L194,FALSE))</f>
        <v>5131079.6559075499</v>
      </c>
      <c r="Q194" s="29">
        <f>IF(Q187=0,0,VLOOKUP(Q187,FAC_TOTALS_APTA!$A$4:$BR$227,$L194,FALSE))</f>
        <v>-1177389.41526724</v>
      </c>
      <c r="R194" s="29">
        <f>IF(R187=0,0,VLOOKUP(R187,FAC_TOTALS_APTA!$A$4:$BR$227,$L194,FALSE))</f>
        <v>76399.210796971398</v>
      </c>
      <c r="S194" s="29">
        <f>IF(S187=0,0,VLOOKUP(S187,FAC_TOTALS_APTA!$A$4:$BR$227,$L194,FALSE))</f>
        <v>6337836.31568937</v>
      </c>
      <c r="T194" s="29">
        <f>IF(T187=0,0,VLOOKUP(T187,FAC_TOTALS_APTA!$A$4:$BR$227,$L194,FALSE))</f>
        <v>1036393.75129987</v>
      </c>
      <c r="U194" s="29">
        <f>IF(U187=0,0,VLOOKUP(U187,FAC_TOTALS_APTA!$A$4:$BR$227,$L194,FALSE))</f>
        <v>2042532.5746633599</v>
      </c>
      <c r="V194" s="29">
        <f>IF(V187=0,0,VLOOKUP(V187,FAC_TOTALS_APTA!$A$4:$BR$227,$L194,FALSE))</f>
        <v>1382911.87124157</v>
      </c>
      <c r="W194" s="29">
        <f>IF(W187=0,0,VLOOKUP(W187,FAC_TOTALS_APTA!$A$4:$BR$227,$L194,FALSE))</f>
        <v>-949881.64029484696</v>
      </c>
      <c r="X194" s="29">
        <f>IF(X187=0,0,VLOOKUP(X187,FAC_TOTALS_APTA!$A$4:$BR$227,$L194,FALSE))</f>
        <v>-356844.021912714</v>
      </c>
      <c r="Y194" s="29">
        <f>IF(Y187=0,0,VLOOKUP(Y187,FAC_TOTALS_APTA!$A$4:$BR$227,$L194,FALSE))</f>
        <v>-4350532.2299018996</v>
      </c>
      <c r="Z194" s="29">
        <f>IF(Z187=0,0,VLOOKUP(Z187,FAC_TOTALS_APTA!$A$4:$BR$227,$L194,FALSE))</f>
        <v>-2899978.2053378802</v>
      </c>
      <c r="AA194" s="29">
        <f>IF(AA187=0,0,VLOOKUP(AA187,FAC_TOTALS_APTA!$A$4:$BR$227,$L194,FALSE))</f>
        <v>-656681.00485030795</v>
      </c>
      <c r="AB194" s="29">
        <f>IF(AB187=0,0,VLOOKUP(AB187,FAC_TOTALS_APTA!$A$4:$BR$227,$L194,FALSE))</f>
        <v>-1400993.9925591799</v>
      </c>
      <c r="AC194" s="32">
        <f t="shared" si="50"/>
        <v>12116551.096450076</v>
      </c>
      <c r="AD194" s="33">
        <f>AC194/G212</f>
        <v>3.941040014696863E-2</v>
      </c>
      <c r="AE194" s="7"/>
    </row>
    <row r="195" spans="1:31" s="14" customFormat="1" ht="15" x14ac:dyDescent="0.2">
      <c r="A195" s="7"/>
      <c r="B195" s="26" t="s">
        <v>67</v>
      </c>
      <c r="C195" s="28"/>
      <c r="D195" s="7" t="s">
        <v>10</v>
      </c>
      <c r="E195" s="43">
        <v>1.0699999999999999E-2</v>
      </c>
      <c r="F195" s="7">
        <f>MATCH($D195,FAC_TOTALS_APTA!$A$2:$BR$2,)</f>
        <v>16</v>
      </c>
      <c r="G195" s="29">
        <f>VLOOKUP(G187,FAC_TOTALS_APTA!$A$4:$BR$227,$F195,FALSE)</f>
        <v>6.6363882926101203</v>
      </c>
      <c r="H195" s="29">
        <f>VLOOKUP(H187,FAC_TOTALS_APTA!$A$4:$BR$227,$F195,FALSE)</f>
        <v>6.5707586731588101</v>
      </c>
      <c r="I195" s="30">
        <f t="shared" si="47"/>
        <v>-9.8893579696641698E-3</v>
      </c>
      <c r="J195" s="31" t="str">
        <f t="shared" si="48"/>
        <v/>
      </c>
      <c r="K195" s="31" t="str">
        <f t="shared" si="49"/>
        <v>PCT_HH_NO_VEH_FAC</v>
      </c>
      <c r="L195" s="7">
        <f>MATCH($K195,FAC_TOTALS_APTA!$A$2:$BR$2,)</f>
        <v>38</v>
      </c>
      <c r="M195" s="29">
        <f>IF(M187=0,0,VLOOKUP(M187,FAC_TOTALS_APTA!$A$4:$BR$227,$L195,FALSE))</f>
        <v>257574.45645110201</v>
      </c>
      <c r="N195" s="29">
        <f>IF(N187=0,0,VLOOKUP(N187,FAC_TOTALS_APTA!$A$4:$BR$227,$L195,FALSE))</f>
        <v>255197.704439216</v>
      </c>
      <c r="O195" s="29">
        <f>IF(O187=0,0,VLOOKUP(O187,FAC_TOTALS_APTA!$A$4:$BR$227,$L195,FALSE))</f>
        <v>272973.60274884303</v>
      </c>
      <c r="P195" s="29">
        <f>IF(P187=0,0,VLOOKUP(P187,FAC_TOTALS_APTA!$A$4:$BR$227,$L195,FALSE))</f>
        <v>472624.325293564</v>
      </c>
      <c r="Q195" s="29">
        <f>IF(Q187=0,0,VLOOKUP(Q187,FAC_TOTALS_APTA!$A$4:$BR$227,$L195,FALSE))</f>
        <v>15099.8635889711</v>
      </c>
      <c r="R195" s="29">
        <f>IF(R187=0,0,VLOOKUP(R187,FAC_TOTALS_APTA!$A$4:$BR$227,$L195,FALSE))</f>
        <v>608389.60722710402</v>
      </c>
      <c r="S195" s="29">
        <f>IF(S187=0,0,VLOOKUP(S187,FAC_TOTALS_APTA!$A$4:$BR$227,$L195,FALSE))</f>
        <v>43858.7682119151</v>
      </c>
      <c r="T195" s="29">
        <f>IF(T187=0,0,VLOOKUP(T187,FAC_TOTALS_APTA!$A$4:$BR$227,$L195,FALSE))</f>
        <v>1179843.7503205501</v>
      </c>
      <c r="U195" s="29">
        <f>IF(U187=0,0,VLOOKUP(U187,FAC_TOTALS_APTA!$A$4:$BR$227,$L195,FALSE))</f>
        <v>741721.77891357697</v>
      </c>
      <c r="V195" s="29">
        <f>IF(V187=0,0,VLOOKUP(V187,FAC_TOTALS_APTA!$A$4:$BR$227,$L195,FALSE))</f>
        <v>27128.156594857901</v>
      </c>
      <c r="W195" s="29">
        <f>IF(W187=0,0,VLOOKUP(W187,FAC_TOTALS_APTA!$A$4:$BR$227,$L195,FALSE))</f>
        <v>-741697.30476457695</v>
      </c>
      <c r="X195" s="29">
        <f>IF(X187=0,0,VLOOKUP(X187,FAC_TOTALS_APTA!$A$4:$BR$227,$L195,FALSE))</f>
        <v>-7735.5159042289697</v>
      </c>
      <c r="Y195" s="29">
        <f>IF(Y187=0,0,VLOOKUP(Y187,FAC_TOTALS_APTA!$A$4:$BR$227,$L195,FALSE))</f>
        <v>-621320.99520150502</v>
      </c>
      <c r="Z195" s="29">
        <f>IF(Z187=0,0,VLOOKUP(Z187,FAC_TOTALS_APTA!$A$4:$BR$227,$L195,FALSE))</f>
        <v>-1275165.6319452301</v>
      </c>
      <c r="AA195" s="29">
        <f>IF(AA187=0,0,VLOOKUP(AA187,FAC_TOTALS_APTA!$A$4:$BR$227,$L195,FALSE))</f>
        <v>-695477.09435050399</v>
      </c>
      <c r="AB195" s="29">
        <f>IF(AB187=0,0,VLOOKUP(AB187,FAC_TOTALS_APTA!$A$4:$BR$227,$L195,FALSE))</f>
        <v>-775178.18257437903</v>
      </c>
      <c r="AC195" s="32">
        <f t="shared" si="50"/>
        <v>-242162.71095072292</v>
      </c>
      <c r="AD195" s="33">
        <f>AC195/G212</f>
        <v>-7.8766055317827427E-4</v>
      </c>
      <c r="AE195" s="7"/>
    </row>
    <row r="196" spans="1:31" s="14" customFormat="1" ht="15" x14ac:dyDescent="0.2">
      <c r="A196" s="7"/>
      <c r="B196" s="26" t="s">
        <v>50</v>
      </c>
      <c r="C196" s="28"/>
      <c r="D196" s="7" t="s">
        <v>31</v>
      </c>
      <c r="E196" s="43">
        <v>-3.3999999999999998E-3</v>
      </c>
      <c r="F196" s="7">
        <f>MATCH($D196,FAC_TOTALS_APTA!$A$2:$BR$2,)</f>
        <v>18</v>
      </c>
      <c r="G196" s="29">
        <f>VLOOKUP(G187,FAC_TOTALS_APTA!$A$4:$BR$227,$F196,FALSE)</f>
        <v>3.4405091227968501</v>
      </c>
      <c r="H196" s="29">
        <f>VLOOKUP(H187,FAC_TOTALS_APTA!$A$4:$BR$227,$F196,FALSE)</f>
        <v>5.8468987452093</v>
      </c>
      <c r="I196" s="30">
        <f t="shared" si="47"/>
        <v>0.69942835101575129</v>
      </c>
      <c r="J196" s="31" t="str">
        <f t="shared" si="48"/>
        <v/>
      </c>
      <c r="K196" s="31" t="str">
        <f t="shared" si="49"/>
        <v>JTW_HOME_PCT_FAC</v>
      </c>
      <c r="L196" s="7">
        <f>MATCH($K196,FAC_TOTALS_APTA!$A$2:$BR$2,)</f>
        <v>40</v>
      </c>
      <c r="M196" s="29">
        <f>IF(M187=0,0,VLOOKUP(M187,FAC_TOTALS_APTA!$A$4:$BR$227,$L196,FALSE))</f>
        <v>0</v>
      </c>
      <c r="N196" s="29">
        <f>IF(N187=0,0,VLOOKUP(N187,FAC_TOTALS_APTA!$A$4:$BR$227,$L196,FALSE))</f>
        <v>0</v>
      </c>
      <c r="O196" s="29">
        <f>IF(O187=0,0,VLOOKUP(O187,FAC_TOTALS_APTA!$A$4:$BR$227,$L196,FALSE))</f>
        <v>0</v>
      </c>
      <c r="P196" s="29">
        <f>IF(P187=0,0,VLOOKUP(P187,FAC_TOTALS_APTA!$A$4:$BR$227,$L196,FALSE))</f>
        <v>-449582.76971373998</v>
      </c>
      <c r="Q196" s="29">
        <f>IF(Q187=0,0,VLOOKUP(Q187,FAC_TOTALS_APTA!$A$4:$BR$227,$L196,FALSE))</f>
        <v>-654829.42056698899</v>
      </c>
      <c r="R196" s="29">
        <f>IF(R187=0,0,VLOOKUP(R187,FAC_TOTALS_APTA!$A$4:$BR$227,$L196,FALSE))</f>
        <v>-238904.893447435</v>
      </c>
      <c r="S196" s="29">
        <f>IF(S187=0,0,VLOOKUP(S187,FAC_TOTALS_APTA!$A$4:$BR$227,$L196,FALSE))</f>
        <v>-842501.37063633103</v>
      </c>
      <c r="T196" s="29">
        <f>IF(T187=0,0,VLOOKUP(T187,FAC_TOTALS_APTA!$A$4:$BR$227,$L196,FALSE))</f>
        <v>11720.647730836899</v>
      </c>
      <c r="U196" s="29">
        <f>IF(U187=0,0,VLOOKUP(U187,FAC_TOTALS_APTA!$A$4:$BR$227,$L196,FALSE))</f>
        <v>-389205.15722589497</v>
      </c>
      <c r="V196" s="29">
        <f>IF(V187=0,0,VLOOKUP(V187,FAC_TOTALS_APTA!$A$4:$BR$227,$L196,FALSE))</f>
        <v>-119063.03425006699</v>
      </c>
      <c r="W196" s="29">
        <f>IF(W187=0,0,VLOOKUP(W187,FAC_TOTALS_APTA!$A$4:$BR$227,$L196,FALSE))</f>
        <v>79567.444671478297</v>
      </c>
      <c r="X196" s="29">
        <f>IF(X187=0,0,VLOOKUP(X187,FAC_TOTALS_APTA!$A$4:$BR$227,$L196,FALSE))</f>
        <v>-415255.92091679102</v>
      </c>
      <c r="Y196" s="29">
        <f>IF(Y187=0,0,VLOOKUP(Y187,FAC_TOTALS_APTA!$A$4:$BR$227,$L196,FALSE))</f>
        <v>-613510.09287403605</v>
      </c>
      <c r="Z196" s="29">
        <f>IF(Z187=0,0,VLOOKUP(Z187,FAC_TOTALS_APTA!$A$4:$BR$227,$L196,FALSE))</f>
        <v>-1603199.2267767601</v>
      </c>
      <c r="AA196" s="29">
        <f>IF(AA187=0,0,VLOOKUP(AA187,FAC_TOTALS_APTA!$A$4:$BR$227,$L196,FALSE))</f>
        <v>-481031.08172883902</v>
      </c>
      <c r="AB196" s="29">
        <f>IF(AB187=0,0,VLOOKUP(AB187,FAC_TOTALS_APTA!$A$4:$BR$227,$L196,FALSE))</f>
        <v>-705000.74035834405</v>
      </c>
      <c r="AC196" s="32">
        <f t="shared" si="50"/>
        <v>-6420795.6160929129</v>
      </c>
      <c r="AD196" s="33">
        <f>AC196/G212</f>
        <v>-2.0884336019204464E-2</v>
      </c>
      <c r="AE196" s="7"/>
    </row>
    <row r="197" spans="1:31" s="14" customFormat="1" ht="16" hidden="1" x14ac:dyDescent="0.2">
      <c r="A197" s="7"/>
      <c r="B197" s="12" t="s">
        <v>119</v>
      </c>
      <c r="C197" s="28"/>
      <c r="D197" t="s">
        <v>99</v>
      </c>
      <c r="E197" s="43">
        <v>-5.7999999999999996E-3</v>
      </c>
      <c r="F197" s="7">
        <f>MATCH($D197,FAC_TOTALS_APTA!$A$2:$BR$2,)</f>
        <v>19</v>
      </c>
      <c r="G197" s="29">
        <f>VLOOKUP(G187,FAC_TOTALS_APTA!$A$4:$BR$227,$F197,FALSE)</f>
        <v>0</v>
      </c>
      <c r="H197" s="29">
        <f>VLOOKUP(H187,FAC_TOTALS_APTA!$A$4:$BR$227,$F197,FALSE)</f>
        <v>0</v>
      </c>
      <c r="I197" s="30" t="str">
        <f t="shared" si="47"/>
        <v>-</v>
      </c>
      <c r="J197" s="31" t="str">
        <f t="shared" si="48"/>
        <v/>
      </c>
      <c r="K197" s="31" t="str">
        <f t="shared" si="49"/>
        <v>YEARS_SINCE_TNC_NEW_YORK_BUS_FAC</v>
      </c>
      <c r="L197" s="7">
        <f>MATCH($K197,FAC_TOTALS_APTA!$A$2:$BR$2,)</f>
        <v>41</v>
      </c>
      <c r="M197" s="29">
        <f>IF(M187=0,0,VLOOKUP(M187,FAC_TOTALS_APTA!$A$4:$BR$227,$L197,FALSE))</f>
        <v>0</v>
      </c>
      <c r="N197" s="29">
        <f>IF(N187=0,0,VLOOKUP(N187,FAC_TOTALS_APTA!$A$4:$BR$227,$L197,FALSE))</f>
        <v>0</v>
      </c>
      <c r="O197" s="29">
        <f>IF(O187=0,0,VLOOKUP(O187,FAC_TOTALS_APTA!$A$4:$BR$227,$L197,FALSE))</f>
        <v>0</v>
      </c>
      <c r="P197" s="29">
        <f>IF(P187=0,0,VLOOKUP(P187,FAC_TOTALS_APTA!$A$4:$BR$227,$L197,FALSE))</f>
        <v>0</v>
      </c>
      <c r="Q197" s="29">
        <f>IF(Q187=0,0,VLOOKUP(Q187,FAC_TOTALS_APTA!$A$4:$BR$227,$L197,FALSE))</f>
        <v>0</v>
      </c>
      <c r="R197" s="29">
        <f>IF(R187=0,0,VLOOKUP(R187,FAC_TOTALS_APTA!$A$4:$BR$227,$L197,FALSE))</f>
        <v>0</v>
      </c>
      <c r="S197" s="29">
        <f>IF(S187=0,0,VLOOKUP(S187,FAC_TOTALS_APTA!$A$4:$BR$227,$L197,FALSE))</f>
        <v>0</v>
      </c>
      <c r="T197" s="29">
        <f>IF(T187=0,0,VLOOKUP(T187,FAC_TOTALS_APTA!$A$4:$BR$227,$L197,FALSE))</f>
        <v>0</v>
      </c>
      <c r="U197" s="29">
        <f>IF(U187=0,0,VLOOKUP(U187,FAC_TOTALS_APTA!$A$4:$BR$227,$L197,FALSE))</f>
        <v>0</v>
      </c>
      <c r="V197" s="29">
        <f>IF(V187=0,0,VLOOKUP(V187,FAC_TOTALS_APTA!$A$4:$BR$227,$L197,FALSE))</f>
        <v>0</v>
      </c>
      <c r="W197" s="29">
        <f>IF(W187=0,0,VLOOKUP(W187,FAC_TOTALS_APTA!$A$4:$BR$227,$L197,FALSE))</f>
        <v>0</v>
      </c>
      <c r="X197" s="29">
        <f>IF(X187=0,0,VLOOKUP(X187,FAC_TOTALS_APTA!$A$4:$BR$227,$L197,FALSE))</f>
        <v>0</v>
      </c>
      <c r="Y197" s="29">
        <f>IF(Y187=0,0,VLOOKUP(Y187,FAC_TOTALS_APTA!$A$4:$BR$227,$L197,FALSE))</f>
        <v>0</v>
      </c>
      <c r="Z197" s="29">
        <f>IF(Z187=0,0,VLOOKUP(Z187,FAC_TOTALS_APTA!$A$4:$BR$227,$L197,FALSE))</f>
        <v>0</v>
      </c>
      <c r="AA197" s="29">
        <f>IF(AA187=0,0,VLOOKUP(AA187,FAC_TOTALS_APTA!$A$4:$BR$227,$L197,FALSE))</f>
        <v>0</v>
      </c>
      <c r="AB197" s="29">
        <f>IF(AB187=0,0,VLOOKUP(AB187,FAC_TOTALS_APTA!$A$4:$BR$227,$L197,FALSE))</f>
        <v>0</v>
      </c>
      <c r="AC197" s="32">
        <f t="shared" si="50"/>
        <v>0</v>
      </c>
      <c r="AD197" s="33">
        <f>AC197/G212</f>
        <v>0</v>
      </c>
      <c r="AE197" s="7"/>
    </row>
    <row r="198" spans="1:31" s="14" customFormat="1" ht="16" hidden="1" x14ac:dyDescent="0.2">
      <c r="A198" s="7"/>
      <c r="B198" s="12" t="s">
        <v>119</v>
      </c>
      <c r="C198" s="28"/>
      <c r="D198" t="s">
        <v>100</v>
      </c>
      <c r="E198" s="43">
        <v>-3.3799999999999997E-2</v>
      </c>
      <c r="F198" s="7">
        <f>MATCH($D198,FAC_TOTALS_APTA!$A$2:$BR$2,)</f>
        <v>20</v>
      </c>
      <c r="G198" s="29">
        <f>VLOOKUP(G187,FAC_TOTALS_APTA!$A$4:$BR$227,$F198,FALSE)</f>
        <v>0</v>
      </c>
      <c r="H198" s="29">
        <f>VLOOKUP(H187,FAC_TOTALS_APTA!$A$4:$BR$227,$F198,FALSE)</f>
        <v>0</v>
      </c>
      <c r="I198" s="30" t="str">
        <f t="shared" si="47"/>
        <v>-</v>
      </c>
      <c r="J198" s="31" t="str">
        <f t="shared" si="48"/>
        <v/>
      </c>
      <c r="K198" s="31" t="str">
        <f t="shared" si="49"/>
        <v>YEARS_SINCE_TNC_BUS_HI_FAV_FAC</v>
      </c>
      <c r="L198" s="7">
        <f>MATCH($K198,FAC_TOTALS_APTA!$A$2:$BR$2,)</f>
        <v>42</v>
      </c>
      <c r="M198" s="29">
        <f>IF(M187=0,0,VLOOKUP(M187,FAC_TOTALS_APTA!$A$4:$BR$227,$L198,FALSE))</f>
        <v>0</v>
      </c>
      <c r="N198" s="29">
        <f>IF(N187=0,0,VLOOKUP(N187,FAC_TOTALS_APTA!$A$4:$BR$227,$L198,FALSE))</f>
        <v>0</v>
      </c>
      <c r="O198" s="29">
        <f>IF(O187=0,0,VLOOKUP(O187,FAC_TOTALS_APTA!$A$4:$BR$227,$L198,FALSE))</f>
        <v>0</v>
      </c>
      <c r="P198" s="29">
        <f>IF(P187=0,0,VLOOKUP(P187,FAC_TOTALS_APTA!$A$4:$BR$227,$L198,FALSE))</f>
        <v>0</v>
      </c>
      <c r="Q198" s="29">
        <f>IF(Q187=0,0,VLOOKUP(Q187,FAC_TOTALS_APTA!$A$4:$BR$227,$L198,FALSE))</f>
        <v>0</v>
      </c>
      <c r="R198" s="29">
        <f>IF(R187=0,0,VLOOKUP(R187,FAC_TOTALS_APTA!$A$4:$BR$227,$L198,FALSE))</f>
        <v>0</v>
      </c>
      <c r="S198" s="29">
        <f>IF(S187=0,0,VLOOKUP(S187,FAC_TOTALS_APTA!$A$4:$BR$227,$L198,FALSE))</f>
        <v>0</v>
      </c>
      <c r="T198" s="29">
        <f>IF(T187=0,0,VLOOKUP(T187,FAC_TOTALS_APTA!$A$4:$BR$227,$L198,FALSE))</f>
        <v>0</v>
      </c>
      <c r="U198" s="29">
        <f>IF(U187=0,0,VLOOKUP(U187,FAC_TOTALS_APTA!$A$4:$BR$227,$L198,FALSE))</f>
        <v>0</v>
      </c>
      <c r="V198" s="29">
        <f>IF(V187=0,0,VLOOKUP(V187,FAC_TOTALS_APTA!$A$4:$BR$227,$L198,FALSE))</f>
        <v>0</v>
      </c>
      <c r="W198" s="29">
        <f>IF(W187=0,0,VLOOKUP(W187,FAC_TOTALS_APTA!$A$4:$BR$227,$L198,FALSE))</f>
        <v>0</v>
      </c>
      <c r="X198" s="29">
        <f>IF(X187=0,0,VLOOKUP(X187,FAC_TOTALS_APTA!$A$4:$BR$227,$L198,FALSE))</f>
        <v>0</v>
      </c>
      <c r="Y198" s="29">
        <f>IF(Y187=0,0,VLOOKUP(Y187,FAC_TOTALS_APTA!$A$4:$BR$227,$L198,FALSE))</f>
        <v>0</v>
      </c>
      <c r="Z198" s="29">
        <f>IF(Z187=0,0,VLOOKUP(Z187,FAC_TOTALS_APTA!$A$4:$BR$227,$L198,FALSE))</f>
        <v>0</v>
      </c>
      <c r="AA198" s="29">
        <f>IF(AA187=0,0,VLOOKUP(AA187,FAC_TOTALS_APTA!$A$4:$BR$227,$L198,FALSE))</f>
        <v>0</v>
      </c>
      <c r="AB198" s="29">
        <f>IF(AB187=0,0,VLOOKUP(AB187,FAC_TOTALS_APTA!$A$4:$BR$227,$L198,FALSE))</f>
        <v>0</v>
      </c>
      <c r="AC198" s="32">
        <f t="shared" si="50"/>
        <v>0</v>
      </c>
      <c r="AD198" s="33">
        <f>AC198/G212</f>
        <v>0</v>
      </c>
      <c r="AE198" s="7"/>
    </row>
    <row r="199" spans="1:31" s="14" customFormat="1" ht="16" hidden="1" x14ac:dyDescent="0.2">
      <c r="A199" s="7"/>
      <c r="B199" s="12" t="s">
        <v>119</v>
      </c>
      <c r="C199" s="28"/>
      <c r="D199" t="s">
        <v>101</v>
      </c>
      <c r="E199" s="43">
        <v>-1.6299999999999999E-2</v>
      </c>
      <c r="F199" s="7">
        <f>MATCH($D199,FAC_TOTALS_APTA!$A$2:$BR$2,)</f>
        <v>21</v>
      </c>
      <c r="G199" s="29">
        <f>VLOOKUP(G187,FAC_TOTALS_APTA!$A$4:$BR$227,$F199,FALSE)</f>
        <v>0</v>
      </c>
      <c r="H199" s="29">
        <f>VLOOKUP(H187,FAC_TOTALS_APTA!$A$4:$BR$227,$F199,FALSE)</f>
        <v>0</v>
      </c>
      <c r="I199" s="30" t="str">
        <f t="shared" si="47"/>
        <v>-</v>
      </c>
      <c r="J199" s="31" t="str">
        <f t="shared" si="48"/>
        <v/>
      </c>
      <c r="K199" s="31" t="str">
        <f t="shared" si="49"/>
        <v>YEARS_SINCE_TNC_BUS_MID_FAV_FAC</v>
      </c>
      <c r="L199" s="7">
        <f>MATCH($K199,FAC_TOTALS_APTA!$A$2:$BR$2,)</f>
        <v>43</v>
      </c>
      <c r="M199" s="29">
        <f>IF(M187=0,0,VLOOKUP(M187,FAC_TOTALS_APTA!$A$4:$BR$227,$L199,FALSE))</f>
        <v>0</v>
      </c>
      <c r="N199" s="29">
        <f>IF(N187=0,0,VLOOKUP(N187,FAC_TOTALS_APTA!$A$4:$BR$227,$L199,FALSE))</f>
        <v>0</v>
      </c>
      <c r="O199" s="29">
        <f>IF(O187=0,0,VLOOKUP(O187,FAC_TOTALS_APTA!$A$4:$BR$227,$L199,FALSE))</f>
        <v>0</v>
      </c>
      <c r="P199" s="29">
        <f>IF(P187=0,0,VLOOKUP(P187,FAC_TOTALS_APTA!$A$4:$BR$227,$L199,FALSE))</f>
        <v>0</v>
      </c>
      <c r="Q199" s="29">
        <f>IF(Q187=0,0,VLOOKUP(Q187,FAC_TOTALS_APTA!$A$4:$BR$227,$L199,FALSE))</f>
        <v>0</v>
      </c>
      <c r="R199" s="29">
        <f>IF(R187=0,0,VLOOKUP(R187,FAC_TOTALS_APTA!$A$4:$BR$227,$L199,FALSE))</f>
        <v>0</v>
      </c>
      <c r="S199" s="29">
        <f>IF(S187=0,0,VLOOKUP(S187,FAC_TOTALS_APTA!$A$4:$BR$227,$L199,FALSE))</f>
        <v>0</v>
      </c>
      <c r="T199" s="29">
        <f>IF(T187=0,0,VLOOKUP(T187,FAC_TOTALS_APTA!$A$4:$BR$227,$L199,FALSE))</f>
        <v>0</v>
      </c>
      <c r="U199" s="29">
        <f>IF(U187=0,0,VLOOKUP(U187,FAC_TOTALS_APTA!$A$4:$BR$227,$L199,FALSE))</f>
        <v>0</v>
      </c>
      <c r="V199" s="29">
        <f>IF(V187=0,0,VLOOKUP(V187,FAC_TOTALS_APTA!$A$4:$BR$227,$L199,FALSE))</f>
        <v>0</v>
      </c>
      <c r="W199" s="29">
        <f>IF(W187=0,0,VLOOKUP(W187,FAC_TOTALS_APTA!$A$4:$BR$227,$L199,FALSE))</f>
        <v>0</v>
      </c>
      <c r="X199" s="29">
        <f>IF(X187=0,0,VLOOKUP(X187,FAC_TOTALS_APTA!$A$4:$BR$227,$L199,FALSE))</f>
        <v>0</v>
      </c>
      <c r="Y199" s="29">
        <f>IF(Y187=0,0,VLOOKUP(Y187,FAC_TOTALS_APTA!$A$4:$BR$227,$L199,FALSE))</f>
        <v>0</v>
      </c>
      <c r="Z199" s="29">
        <f>IF(Z187=0,0,VLOOKUP(Z187,FAC_TOTALS_APTA!$A$4:$BR$227,$L199,FALSE))</f>
        <v>0</v>
      </c>
      <c r="AA199" s="29">
        <f>IF(AA187=0,0,VLOOKUP(AA187,FAC_TOTALS_APTA!$A$4:$BR$227,$L199,FALSE))</f>
        <v>0</v>
      </c>
      <c r="AB199" s="29">
        <f>IF(AB187=0,0,VLOOKUP(AB187,FAC_TOTALS_APTA!$A$4:$BR$227,$L199,FALSE))</f>
        <v>0</v>
      </c>
      <c r="AC199" s="32">
        <f t="shared" si="50"/>
        <v>0</v>
      </c>
      <c r="AD199" s="33">
        <f>AC199/G212</f>
        <v>0</v>
      </c>
      <c r="AE199" s="7"/>
    </row>
    <row r="200" spans="1:31" s="14" customFormat="1" ht="16" hidden="1" x14ac:dyDescent="0.2">
      <c r="A200" s="7"/>
      <c r="B200" s="12" t="s">
        <v>119</v>
      </c>
      <c r="C200" s="28"/>
      <c r="D200" t="s">
        <v>102</v>
      </c>
      <c r="E200" s="43">
        <v>-1.37E-2</v>
      </c>
      <c r="F200" s="7">
        <f>MATCH($D200,FAC_TOTALS_APTA!$A$2:$BR$2,)</f>
        <v>22</v>
      </c>
      <c r="G200" s="29">
        <f>VLOOKUP(G187,FAC_TOTALS_APTA!$A$4:$BR$227,$F200,FALSE)</f>
        <v>0</v>
      </c>
      <c r="H200" s="29">
        <f>VLOOKUP(H187,FAC_TOTALS_APTA!$A$4:$BR$227,$F200,FALSE)</f>
        <v>0</v>
      </c>
      <c r="I200" s="30" t="str">
        <f t="shared" si="47"/>
        <v>-</v>
      </c>
      <c r="J200" s="31" t="str">
        <f t="shared" si="48"/>
        <v/>
      </c>
      <c r="K200" s="31" t="str">
        <f t="shared" si="49"/>
        <v>YEARS_SINCE_TNC_BUS_LOW_FAV_FAC</v>
      </c>
      <c r="L200" s="7">
        <f>MATCH($K200,FAC_TOTALS_APTA!$A$2:$BR$2,)</f>
        <v>44</v>
      </c>
      <c r="M200" s="29">
        <f>IF(M187=0,0,VLOOKUP(M187,FAC_TOTALS_APTA!$A$4:$BR$227,$L200,FALSE))</f>
        <v>0</v>
      </c>
      <c r="N200" s="29">
        <f>IF(N187=0,0,VLOOKUP(N187,FAC_TOTALS_APTA!$A$4:$BR$227,$L200,FALSE))</f>
        <v>0</v>
      </c>
      <c r="O200" s="29">
        <f>IF(O187=0,0,VLOOKUP(O187,FAC_TOTALS_APTA!$A$4:$BR$227,$L200,FALSE))</f>
        <v>0</v>
      </c>
      <c r="P200" s="29">
        <f>IF(P187=0,0,VLOOKUP(P187,FAC_TOTALS_APTA!$A$4:$BR$227,$L200,FALSE))</f>
        <v>0</v>
      </c>
      <c r="Q200" s="29">
        <f>IF(Q187=0,0,VLOOKUP(Q187,FAC_TOTALS_APTA!$A$4:$BR$227,$L200,FALSE))</f>
        <v>0</v>
      </c>
      <c r="R200" s="29">
        <f>IF(R187=0,0,VLOOKUP(R187,FAC_TOTALS_APTA!$A$4:$BR$227,$L200,FALSE))</f>
        <v>0</v>
      </c>
      <c r="S200" s="29">
        <f>IF(S187=0,0,VLOOKUP(S187,FAC_TOTALS_APTA!$A$4:$BR$227,$L200,FALSE))</f>
        <v>0</v>
      </c>
      <c r="T200" s="29">
        <f>IF(T187=0,0,VLOOKUP(T187,FAC_TOTALS_APTA!$A$4:$BR$227,$L200,FALSE))</f>
        <v>0</v>
      </c>
      <c r="U200" s="29">
        <f>IF(U187=0,0,VLOOKUP(U187,FAC_TOTALS_APTA!$A$4:$BR$227,$L200,FALSE))</f>
        <v>0</v>
      </c>
      <c r="V200" s="29">
        <f>IF(V187=0,0,VLOOKUP(V187,FAC_TOTALS_APTA!$A$4:$BR$227,$L200,FALSE))</f>
        <v>0</v>
      </c>
      <c r="W200" s="29">
        <f>IF(W187=0,0,VLOOKUP(W187,FAC_TOTALS_APTA!$A$4:$BR$227,$L200,FALSE))</f>
        <v>0</v>
      </c>
      <c r="X200" s="29">
        <f>IF(X187=0,0,VLOOKUP(X187,FAC_TOTALS_APTA!$A$4:$BR$227,$L200,FALSE))</f>
        <v>0</v>
      </c>
      <c r="Y200" s="29">
        <f>IF(Y187=0,0,VLOOKUP(Y187,FAC_TOTALS_APTA!$A$4:$BR$227,$L200,FALSE))</f>
        <v>0</v>
      </c>
      <c r="Z200" s="29">
        <f>IF(Z187=0,0,VLOOKUP(Z187,FAC_TOTALS_APTA!$A$4:$BR$227,$L200,FALSE))</f>
        <v>0</v>
      </c>
      <c r="AA200" s="29">
        <f>IF(AA187=0,0,VLOOKUP(AA187,FAC_TOTALS_APTA!$A$4:$BR$227,$L200,FALSE))</f>
        <v>0</v>
      </c>
      <c r="AB200" s="29">
        <f>IF(AB187=0,0,VLOOKUP(AB187,FAC_TOTALS_APTA!$A$4:$BR$227,$L200,FALSE))</f>
        <v>0</v>
      </c>
      <c r="AC200" s="32">
        <f t="shared" si="50"/>
        <v>0</v>
      </c>
      <c r="AD200" s="33">
        <f>AC200/G212</f>
        <v>0</v>
      </c>
      <c r="AE200" s="7"/>
    </row>
    <row r="201" spans="1:31" s="14" customFormat="1" ht="16" hidden="1" x14ac:dyDescent="0.2">
      <c r="A201" s="7"/>
      <c r="B201" s="12" t="s">
        <v>119</v>
      </c>
      <c r="C201" s="28"/>
      <c r="D201" t="s">
        <v>103</v>
      </c>
      <c r="E201" s="43">
        <v>-3.5099999999999999E-2</v>
      </c>
      <c r="F201" s="7">
        <f>MATCH($D201,FAC_TOTALS_APTA!$A$2:$BR$2,)</f>
        <v>23</v>
      </c>
      <c r="G201" s="29">
        <f>VLOOKUP(G187,FAC_TOTALS_APTA!$A$4:$BR$227,$F201,FALSE)</f>
        <v>0</v>
      </c>
      <c r="H201" s="29">
        <f>VLOOKUP(H187,FAC_TOTALS_APTA!$A$4:$BR$227,$F201,FALSE)</f>
        <v>0</v>
      </c>
      <c r="I201" s="30" t="str">
        <f t="shared" si="47"/>
        <v>-</v>
      </c>
      <c r="J201" s="31" t="str">
        <f t="shared" si="48"/>
        <v/>
      </c>
      <c r="K201" s="31" t="str">
        <f t="shared" si="49"/>
        <v>YEARS_SINCE_TNC_BUS_HI_UNFAV_FAC</v>
      </c>
      <c r="L201" s="7">
        <f>MATCH($K201,FAC_TOTALS_APTA!$A$2:$BR$2,)</f>
        <v>45</v>
      </c>
      <c r="M201" s="29">
        <f>IF(M187=0,0,VLOOKUP(M187,FAC_TOTALS_APTA!$A$4:$BR$227,$L201,FALSE))</f>
        <v>0</v>
      </c>
      <c r="N201" s="29">
        <f>IF(N187=0,0,VLOOKUP(N187,FAC_TOTALS_APTA!$A$4:$BR$227,$L201,FALSE))</f>
        <v>0</v>
      </c>
      <c r="O201" s="29">
        <f>IF(O187=0,0,VLOOKUP(O187,FAC_TOTALS_APTA!$A$4:$BR$227,$L201,FALSE))</f>
        <v>0</v>
      </c>
      <c r="P201" s="29">
        <f>IF(P187=0,0,VLOOKUP(P187,FAC_TOTALS_APTA!$A$4:$BR$227,$L201,FALSE))</f>
        <v>0</v>
      </c>
      <c r="Q201" s="29">
        <f>IF(Q187=0,0,VLOOKUP(Q187,FAC_TOTALS_APTA!$A$4:$BR$227,$L201,FALSE))</f>
        <v>0</v>
      </c>
      <c r="R201" s="29">
        <f>IF(R187=0,0,VLOOKUP(R187,FAC_TOTALS_APTA!$A$4:$BR$227,$L201,FALSE))</f>
        <v>0</v>
      </c>
      <c r="S201" s="29">
        <f>IF(S187=0,0,VLOOKUP(S187,FAC_TOTALS_APTA!$A$4:$BR$227,$L201,FALSE))</f>
        <v>0</v>
      </c>
      <c r="T201" s="29">
        <f>IF(T187=0,0,VLOOKUP(T187,FAC_TOTALS_APTA!$A$4:$BR$227,$L201,FALSE))</f>
        <v>0</v>
      </c>
      <c r="U201" s="29">
        <f>IF(U187=0,0,VLOOKUP(U187,FAC_TOTALS_APTA!$A$4:$BR$227,$L201,FALSE))</f>
        <v>0</v>
      </c>
      <c r="V201" s="29">
        <f>IF(V187=0,0,VLOOKUP(V187,FAC_TOTALS_APTA!$A$4:$BR$227,$L201,FALSE))</f>
        <v>0</v>
      </c>
      <c r="W201" s="29">
        <f>IF(W187=0,0,VLOOKUP(W187,FAC_TOTALS_APTA!$A$4:$BR$227,$L201,FALSE))</f>
        <v>0</v>
      </c>
      <c r="X201" s="29">
        <f>IF(X187=0,0,VLOOKUP(X187,FAC_TOTALS_APTA!$A$4:$BR$227,$L201,FALSE))</f>
        <v>0</v>
      </c>
      <c r="Y201" s="29">
        <f>IF(Y187=0,0,VLOOKUP(Y187,FAC_TOTALS_APTA!$A$4:$BR$227,$L201,FALSE))</f>
        <v>0</v>
      </c>
      <c r="Z201" s="29">
        <f>IF(Z187=0,0,VLOOKUP(Z187,FAC_TOTALS_APTA!$A$4:$BR$227,$L201,FALSE))</f>
        <v>0</v>
      </c>
      <c r="AA201" s="29">
        <f>IF(AA187=0,0,VLOOKUP(AA187,FAC_TOTALS_APTA!$A$4:$BR$227,$L201,FALSE))</f>
        <v>0</v>
      </c>
      <c r="AB201" s="29">
        <f>IF(AB187=0,0,VLOOKUP(AB187,FAC_TOTALS_APTA!$A$4:$BR$227,$L201,FALSE))</f>
        <v>0</v>
      </c>
      <c r="AC201" s="32">
        <f t="shared" si="50"/>
        <v>0</v>
      </c>
      <c r="AD201" s="33">
        <f>AC201/G212</f>
        <v>0</v>
      </c>
      <c r="AE201" s="7"/>
    </row>
    <row r="202" spans="1:31" s="14" customFormat="1" ht="16" hidden="1" x14ac:dyDescent="0.2">
      <c r="A202" s="7"/>
      <c r="B202" s="12" t="s">
        <v>119</v>
      </c>
      <c r="C202" s="28"/>
      <c r="D202" t="s">
        <v>104</v>
      </c>
      <c r="E202" s="43">
        <v>-3.1300000000000001E-2</v>
      </c>
      <c r="F202" s="7">
        <f>MATCH($D202,FAC_TOTALS_APTA!$A$2:$BR$2,)</f>
        <v>24</v>
      </c>
      <c r="G202" s="29">
        <f>VLOOKUP(G187,FAC_TOTALS_APTA!$A$4:$BR$227,$F202,FALSE)</f>
        <v>0</v>
      </c>
      <c r="H202" s="29">
        <f>VLOOKUP(H187,FAC_TOTALS_APTA!$A$4:$BR$227,$F202,FALSE)</f>
        <v>3.7771548838126798</v>
      </c>
      <c r="I202" s="30" t="str">
        <f t="shared" si="47"/>
        <v>-</v>
      </c>
      <c r="J202" s="31" t="str">
        <f t="shared" si="48"/>
        <v/>
      </c>
      <c r="K202" s="31" t="str">
        <f t="shared" si="49"/>
        <v>YEARS_SINCE_TNC_BUS_MID_UNFAV_FAC</v>
      </c>
      <c r="L202" s="7">
        <f>MATCH($K202,FAC_TOTALS_APTA!$A$2:$BR$2,)</f>
        <v>46</v>
      </c>
      <c r="M202" s="29">
        <f>IF(M187=0,0,VLOOKUP(M187,FAC_TOTALS_APTA!$A$4:$BR$227,$L202,FALSE))</f>
        <v>0</v>
      </c>
      <c r="N202" s="29">
        <f>IF(N187=0,0,VLOOKUP(N187,FAC_TOTALS_APTA!$A$4:$BR$227,$L202,FALSE))</f>
        <v>0</v>
      </c>
      <c r="O202" s="29">
        <f>IF(O187=0,0,VLOOKUP(O187,FAC_TOTALS_APTA!$A$4:$BR$227,$L202,FALSE))</f>
        <v>0</v>
      </c>
      <c r="P202" s="29">
        <f>IF(P187=0,0,VLOOKUP(P187,FAC_TOTALS_APTA!$A$4:$BR$227,$L202,FALSE))</f>
        <v>0</v>
      </c>
      <c r="Q202" s="29">
        <f>IF(Q187=0,0,VLOOKUP(Q187,FAC_TOTALS_APTA!$A$4:$BR$227,$L202,FALSE))</f>
        <v>0</v>
      </c>
      <c r="R202" s="29">
        <f>IF(R187=0,0,VLOOKUP(R187,FAC_TOTALS_APTA!$A$4:$BR$227,$L202,FALSE))</f>
        <v>0</v>
      </c>
      <c r="S202" s="29">
        <f>IF(S187=0,0,VLOOKUP(S187,FAC_TOTALS_APTA!$A$4:$BR$227,$L202,FALSE))</f>
        <v>0</v>
      </c>
      <c r="T202" s="29">
        <f>IF(T187=0,0,VLOOKUP(T187,FAC_TOTALS_APTA!$A$4:$BR$227,$L202,FALSE))</f>
        <v>0</v>
      </c>
      <c r="U202" s="29">
        <f>IF(U187=0,0,VLOOKUP(U187,FAC_TOTALS_APTA!$A$4:$BR$227,$L202,FALSE))</f>
        <v>0</v>
      </c>
      <c r="V202" s="29">
        <f>IF(V187=0,0,VLOOKUP(V187,FAC_TOTALS_APTA!$A$4:$BR$227,$L202,FALSE))</f>
        <v>0</v>
      </c>
      <c r="W202" s="29">
        <f>IF(W187=0,0,VLOOKUP(W187,FAC_TOTALS_APTA!$A$4:$BR$227,$L202,FALSE))</f>
        <v>0</v>
      </c>
      <c r="X202" s="29">
        <f>IF(X187=0,0,VLOOKUP(X187,FAC_TOTALS_APTA!$A$4:$BR$227,$L202,FALSE))</f>
        <v>-2356959.3994853399</v>
      </c>
      <c r="Y202" s="29">
        <f>IF(Y187=0,0,VLOOKUP(Y187,FAC_TOTALS_APTA!$A$4:$BR$227,$L202,FALSE))</f>
        <v>-12596591.214289101</v>
      </c>
      <c r="Z202" s="29">
        <f>IF(Z187=0,0,VLOOKUP(Z187,FAC_TOTALS_APTA!$A$4:$BR$227,$L202,FALSE))</f>
        <v>-12334324.683108101</v>
      </c>
      <c r="AA202" s="29">
        <f>IF(AA187=0,0,VLOOKUP(AA187,FAC_TOTALS_APTA!$A$4:$BR$227,$L202,FALSE))</f>
        <v>-11874138.6600767</v>
      </c>
      <c r="AB202" s="29">
        <f>IF(AB187=0,0,VLOOKUP(AB187,FAC_TOTALS_APTA!$A$4:$BR$227,$L202,FALSE))</f>
        <v>-12270093.9923636</v>
      </c>
      <c r="AC202" s="32">
        <f t="shared" si="50"/>
        <v>-51432107.949322842</v>
      </c>
      <c r="AD202" s="33">
        <f>AC202/G212</f>
        <v>-0.16728852447779144</v>
      </c>
      <c r="AE202" s="7"/>
    </row>
    <row r="203" spans="1:31" s="14" customFormat="1" ht="16" hidden="1" x14ac:dyDescent="0.2">
      <c r="A203" s="7"/>
      <c r="B203" s="12" t="s">
        <v>119</v>
      </c>
      <c r="C203" s="28"/>
      <c r="D203" t="s">
        <v>105</v>
      </c>
      <c r="E203" s="43">
        <v>-1.4E-3</v>
      </c>
      <c r="F203" s="7">
        <f>MATCH($D203,FAC_TOTALS_APTA!$A$2:$BR$2,)</f>
        <v>25</v>
      </c>
      <c r="G203" s="29">
        <f>VLOOKUP(G187,FAC_TOTALS_APTA!$A$4:$BR$227,$F203,FALSE)</f>
        <v>0</v>
      </c>
      <c r="H203" s="29">
        <f>VLOOKUP(H187,FAC_TOTALS_APTA!$A$4:$BR$227,$F203,FALSE)</f>
        <v>0</v>
      </c>
      <c r="I203" s="30" t="str">
        <f t="shared" si="47"/>
        <v>-</v>
      </c>
      <c r="J203" s="31" t="str">
        <f t="shared" si="48"/>
        <v/>
      </c>
      <c r="K203" s="31" t="str">
        <f t="shared" si="49"/>
        <v>YEARS_SINCE_TNC_BUS_LOW_UNFAV_FAC</v>
      </c>
      <c r="L203" s="7">
        <f>MATCH($K203,FAC_TOTALS_APTA!$A$2:$BR$2,)</f>
        <v>47</v>
      </c>
      <c r="M203" s="29">
        <f>IF(M187=0,0,VLOOKUP(M187,FAC_TOTALS_APTA!$A$4:$BR$227,$L203,FALSE))</f>
        <v>0</v>
      </c>
      <c r="N203" s="29">
        <f>IF(N187=0,0,VLOOKUP(N187,FAC_TOTALS_APTA!$A$4:$BR$227,$L203,FALSE))</f>
        <v>0</v>
      </c>
      <c r="O203" s="29">
        <f>IF(O187=0,0,VLOOKUP(O187,FAC_TOTALS_APTA!$A$4:$BR$227,$L203,FALSE))</f>
        <v>0</v>
      </c>
      <c r="P203" s="29">
        <f>IF(P187=0,0,VLOOKUP(P187,FAC_TOTALS_APTA!$A$4:$BR$227,$L203,FALSE))</f>
        <v>0</v>
      </c>
      <c r="Q203" s="29">
        <f>IF(Q187=0,0,VLOOKUP(Q187,FAC_TOTALS_APTA!$A$4:$BR$227,$L203,FALSE))</f>
        <v>0</v>
      </c>
      <c r="R203" s="29">
        <f>IF(R187=0,0,VLOOKUP(R187,FAC_TOTALS_APTA!$A$4:$BR$227,$L203,FALSE))</f>
        <v>0</v>
      </c>
      <c r="S203" s="29">
        <f>IF(S187=0,0,VLOOKUP(S187,FAC_TOTALS_APTA!$A$4:$BR$227,$L203,FALSE))</f>
        <v>0</v>
      </c>
      <c r="T203" s="29">
        <f>IF(T187=0,0,VLOOKUP(T187,FAC_TOTALS_APTA!$A$4:$BR$227,$L203,FALSE))</f>
        <v>0</v>
      </c>
      <c r="U203" s="29">
        <f>IF(U187=0,0,VLOOKUP(U187,FAC_TOTALS_APTA!$A$4:$BR$227,$L203,FALSE))</f>
        <v>0</v>
      </c>
      <c r="V203" s="29">
        <f>IF(V187=0,0,VLOOKUP(V187,FAC_TOTALS_APTA!$A$4:$BR$227,$L203,FALSE))</f>
        <v>0</v>
      </c>
      <c r="W203" s="29">
        <f>IF(W187=0,0,VLOOKUP(W187,FAC_TOTALS_APTA!$A$4:$BR$227,$L203,FALSE))</f>
        <v>0</v>
      </c>
      <c r="X203" s="29">
        <f>IF(X187=0,0,VLOOKUP(X187,FAC_TOTALS_APTA!$A$4:$BR$227,$L203,FALSE))</f>
        <v>0</v>
      </c>
      <c r="Y203" s="29">
        <f>IF(Y187=0,0,VLOOKUP(Y187,FAC_TOTALS_APTA!$A$4:$BR$227,$L203,FALSE))</f>
        <v>0</v>
      </c>
      <c r="Z203" s="29">
        <f>IF(Z187=0,0,VLOOKUP(Z187,FAC_TOTALS_APTA!$A$4:$BR$227,$L203,FALSE))</f>
        <v>0</v>
      </c>
      <c r="AA203" s="29">
        <f>IF(AA187=0,0,VLOOKUP(AA187,FAC_TOTALS_APTA!$A$4:$BR$227,$L203,FALSE))</f>
        <v>0</v>
      </c>
      <c r="AB203" s="29">
        <f>IF(AB187=0,0,VLOOKUP(AB187,FAC_TOTALS_APTA!$A$4:$BR$227,$L203,FALSE))</f>
        <v>0</v>
      </c>
      <c r="AC203" s="32">
        <f t="shared" si="50"/>
        <v>0</v>
      </c>
      <c r="AD203" s="33">
        <f>AC203/G212</f>
        <v>0</v>
      </c>
      <c r="AE203" s="7"/>
    </row>
    <row r="204" spans="1:31" s="14" customFormat="1" ht="16" x14ac:dyDescent="0.2">
      <c r="A204" s="7"/>
      <c r="B204" s="12" t="s">
        <v>119</v>
      </c>
      <c r="C204" s="28"/>
      <c r="D204" t="s">
        <v>106</v>
      </c>
      <c r="E204" s="43">
        <v>-1.8E-3</v>
      </c>
      <c r="F204" s="7">
        <f>MATCH($D204,FAC_TOTALS_APTA!$A$2:$BR$2,)</f>
        <v>26</v>
      </c>
      <c r="G204" s="29">
        <f>VLOOKUP(G187,FAC_TOTALS_APTA!$A$4:$BR$227,$F204,FALSE)</f>
        <v>0</v>
      </c>
      <c r="H204" s="29">
        <f>VLOOKUP(H187,FAC_TOTALS_APTA!$A$4:$BR$227,$F204,FALSE)</f>
        <v>0</v>
      </c>
      <c r="I204" s="30" t="str">
        <f t="shared" si="47"/>
        <v>-</v>
      </c>
      <c r="J204" s="31" t="str">
        <f t="shared" si="48"/>
        <v/>
      </c>
      <c r="K204" s="31" t="str">
        <f t="shared" si="49"/>
        <v>YEARS_SINCE_TNC_NEW_YORK_RAIL_FAC</v>
      </c>
      <c r="L204" s="7">
        <f>MATCH($K204,FAC_TOTALS_APTA!$A$2:$BR$2,)</f>
        <v>48</v>
      </c>
      <c r="M204" s="29">
        <f>IF(M187=0,0,VLOOKUP(M187,FAC_TOTALS_APTA!$A$4:$BR$227,$L204,FALSE))</f>
        <v>0</v>
      </c>
      <c r="N204" s="29">
        <f>IF(N187=0,0,VLOOKUP(N187,FAC_TOTALS_APTA!$A$4:$BR$227,$L204,FALSE))</f>
        <v>0</v>
      </c>
      <c r="O204" s="29">
        <f>IF(O187=0,0,VLOOKUP(O187,FAC_TOTALS_APTA!$A$4:$BR$227,$L204,FALSE))</f>
        <v>0</v>
      </c>
      <c r="P204" s="29">
        <f>IF(P187=0,0,VLOOKUP(P187,FAC_TOTALS_APTA!$A$4:$BR$227,$L204,FALSE))</f>
        <v>0</v>
      </c>
      <c r="Q204" s="29">
        <f>IF(Q187=0,0,VLOOKUP(Q187,FAC_TOTALS_APTA!$A$4:$BR$227,$L204,FALSE))</f>
        <v>0</v>
      </c>
      <c r="R204" s="29">
        <f>IF(R187=0,0,VLOOKUP(R187,FAC_TOTALS_APTA!$A$4:$BR$227,$L204,FALSE))</f>
        <v>0</v>
      </c>
      <c r="S204" s="29">
        <f>IF(S187=0,0,VLOOKUP(S187,FAC_TOTALS_APTA!$A$4:$BR$227,$L204,FALSE))</f>
        <v>0</v>
      </c>
      <c r="T204" s="29">
        <f>IF(T187=0,0,VLOOKUP(T187,FAC_TOTALS_APTA!$A$4:$BR$227,$L204,FALSE))</f>
        <v>0</v>
      </c>
      <c r="U204" s="29">
        <f>IF(U187=0,0,VLOOKUP(U187,FAC_TOTALS_APTA!$A$4:$BR$227,$L204,FALSE))</f>
        <v>0</v>
      </c>
      <c r="V204" s="29">
        <f>IF(V187=0,0,VLOOKUP(V187,FAC_TOTALS_APTA!$A$4:$BR$227,$L204,FALSE))</f>
        <v>0</v>
      </c>
      <c r="W204" s="29">
        <f>IF(W187=0,0,VLOOKUP(W187,FAC_TOTALS_APTA!$A$4:$BR$227,$L204,FALSE))</f>
        <v>0</v>
      </c>
      <c r="X204" s="29">
        <f>IF(X187=0,0,VLOOKUP(X187,FAC_TOTALS_APTA!$A$4:$BR$227,$L204,FALSE))</f>
        <v>0</v>
      </c>
      <c r="Y204" s="29">
        <f>IF(Y187=0,0,VLOOKUP(Y187,FAC_TOTALS_APTA!$A$4:$BR$227,$L204,FALSE))</f>
        <v>0</v>
      </c>
      <c r="Z204" s="29">
        <f>IF(Z187=0,0,VLOOKUP(Z187,FAC_TOTALS_APTA!$A$4:$BR$227,$L204,FALSE))</f>
        <v>0</v>
      </c>
      <c r="AA204" s="29">
        <f>IF(AA187=0,0,VLOOKUP(AA187,FAC_TOTALS_APTA!$A$4:$BR$227,$L204,FALSE))</f>
        <v>0</v>
      </c>
      <c r="AB204" s="29">
        <f>IF(AB187=0,0,VLOOKUP(AB187,FAC_TOTALS_APTA!$A$4:$BR$227,$L204,FALSE))</f>
        <v>0</v>
      </c>
      <c r="AC204" s="32">
        <f t="shared" si="50"/>
        <v>0</v>
      </c>
      <c r="AD204" s="33">
        <f>AC204/G212</f>
        <v>0</v>
      </c>
      <c r="AE204" s="7"/>
    </row>
    <row r="205" spans="1:31" s="14" customFormat="1" ht="16" hidden="1" x14ac:dyDescent="0.2">
      <c r="A205" s="7"/>
      <c r="B205" s="12" t="s">
        <v>119</v>
      </c>
      <c r="C205" s="28"/>
      <c r="D205" t="s">
        <v>107</v>
      </c>
      <c r="E205" s="43">
        <v>-2.9899999999999999E-2</v>
      </c>
      <c r="F205" s="7">
        <f>MATCH($D205,FAC_TOTALS_APTA!$A$2:$BR$2,)</f>
        <v>27</v>
      </c>
      <c r="G205" s="29">
        <f>VLOOKUP(G187,FAC_TOTALS_APTA!$A$4:$BR$227,$F205,FALSE)</f>
        <v>0</v>
      </c>
      <c r="H205" s="29">
        <f>VLOOKUP(H187,FAC_TOTALS_APTA!$A$4:$BR$227,$F205,FALSE)</f>
        <v>0</v>
      </c>
      <c r="I205" s="30" t="str">
        <f t="shared" si="47"/>
        <v>-</v>
      </c>
      <c r="J205" s="31" t="str">
        <f t="shared" si="48"/>
        <v/>
      </c>
      <c r="K205" s="31" t="str">
        <f t="shared" si="49"/>
        <v>YEARS_SINCE_TNC_RAIL_HI_FAC</v>
      </c>
      <c r="L205" s="7">
        <f>MATCH($K205,FAC_TOTALS_APTA!$A$2:$BR$2,)</f>
        <v>49</v>
      </c>
      <c r="M205" s="29">
        <f>IF(M187=0,0,VLOOKUP(M187,FAC_TOTALS_APTA!$A$4:$BR$227,$L205,FALSE))</f>
        <v>0</v>
      </c>
      <c r="N205" s="29">
        <f>IF(N187=0,0,VLOOKUP(N187,FAC_TOTALS_APTA!$A$4:$BR$227,$L205,FALSE))</f>
        <v>0</v>
      </c>
      <c r="O205" s="29">
        <f>IF(O187=0,0,VLOOKUP(O187,FAC_TOTALS_APTA!$A$4:$BR$227,$L205,FALSE))</f>
        <v>0</v>
      </c>
      <c r="P205" s="29">
        <f>IF(P187=0,0,VLOOKUP(P187,FAC_TOTALS_APTA!$A$4:$BR$227,$L205,FALSE))</f>
        <v>0</v>
      </c>
      <c r="Q205" s="29">
        <f>IF(Q187=0,0,VLOOKUP(Q187,FAC_TOTALS_APTA!$A$4:$BR$227,$L205,FALSE))</f>
        <v>0</v>
      </c>
      <c r="R205" s="29">
        <f>IF(R187=0,0,VLOOKUP(R187,FAC_TOTALS_APTA!$A$4:$BR$227,$L205,FALSE))</f>
        <v>0</v>
      </c>
      <c r="S205" s="29">
        <f>IF(S187=0,0,VLOOKUP(S187,FAC_TOTALS_APTA!$A$4:$BR$227,$L205,FALSE))</f>
        <v>0</v>
      </c>
      <c r="T205" s="29">
        <f>IF(T187=0,0,VLOOKUP(T187,FAC_TOTALS_APTA!$A$4:$BR$227,$L205,FALSE))</f>
        <v>0</v>
      </c>
      <c r="U205" s="29">
        <f>IF(U187=0,0,VLOOKUP(U187,FAC_TOTALS_APTA!$A$4:$BR$227,$L205,FALSE))</f>
        <v>0</v>
      </c>
      <c r="V205" s="29">
        <f>IF(V187=0,0,VLOOKUP(V187,FAC_TOTALS_APTA!$A$4:$BR$227,$L205,FALSE))</f>
        <v>0</v>
      </c>
      <c r="W205" s="29">
        <f>IF(W187=0,0,VLOOKUP(W187,FAC_TOTALS_APTA!$A$4:$BR$227,$L205,FALSE))</f>
        <v>0</v>
      </c>
      <c r="X205" s="29">
        <f>IF(X187=0,0,VLOOKUP(X187,FAC_TOTALS_APTA!$A$4:$BR$227,$L205,FALSE))</f>
        <v>0</v>
      </c>
      <c r="Y205" s="29">
        <f>IF(Y187=0,0,VLOOKUP(Y187,FAC_TOTALS_APTA!$A$4:$BR$227,$L205,FALSE))</f>
        <v>0</v>
      </c>
      <c r="Z205" s="29">
        <f>IF(Z187=0,0,VLOOKUP(Z187,FAC_TOTALS_APTA!$A$4:$BR$227,$L205,FALSE))</f>
        <v>0</v>
      </c>
      <c r="AA205" s="29">
        <f>IF(AA187=0,0,VLOOKUP(AA187,FAC_TOTALS_APTA!$A$4:$BR$227,$L205,FALSE))</f>
        <v>0</v>
      </c>
      <c r="AB205" s="29">
        <f>IF(AB187=0,0,VLOOKUP(AB187,FAC_TOTALS_APTA!$A$4:$BR$227,$L205,FALSE))</f>
        <v>0</v>
      </c>
      <c r="AC205" s="32">
        <f t="shared" si="50"/>
        <v>0</v>
      </c>
      <c r="AD205" s="33">
        <f>AC205/G212</f>
        <v>0</v>
      </c>
      <c r="AE205" s="7"/>
    </row>
    <row r="206" spans="1:31" s="14" customFormat="1" ht="16" hidden="1" x14ac:dyDescent="0.2">
      <c r="A206" s="7"/>
      <c r="B206" s="12" t="s">
        <v>119</v>
      </c>
      <c r="C206" s="28"/>
      <c r="D206" t="s">
        <v>108</v>
      </c>
      <c r="E206" s="43">
        <v>8.0999999999999996E-3</v>
      </c>
      <c r="F206" s="7">
        <f>MATCH($D206,FAC_TOTALS_APTA!$A$2:$BR$2,)</f>
        <v>28</v>
      </c>
      <c r="G206" s="29">
        <f>VLOOKUP(G187,FAC_TOTALS_APTA!$A$4:$BR$227,$F206,FALSE)</f>
        <v>0</v>
      </c>
      <c r="H206" s="29">
        <f>VLOOKUP(H187,FAC_TOTALS_APTA!$A$4:$BR$227,$F206,FALSE)</f>
        <v>0</v>
      </c>
      <c r="I206" s="30" t="str">
        <f t="shared" si="47"/>
        <v>-</v>
      </c>
      <c r="J206" s="31" t="str">
        <f t="shared" si="48"/>
        <v/>
      </c>
      <c r="K206" s="31" t="str">
        <f t="shared" si="49"/>
        <v>YEARS_SINCE_TNC_RAIL_MID_FAC</v>
      </c>
      <c r="L206" s="7">
        <f>MATCH($K206,FAC_TOTALS_APTA!$A$2:$BR$2,)</f>
        <v>50</v>
      </c>
      <c r="M206" s="29">
        <f>IF(M187=0,0,VLOOKUP(M187,FAC_TOTALS_APTA!$A$4:$BR$227,$L206,FALSE))</f>
        <v>0</v>
      </c>
      <c r="N206" s="29">
        <f>IF(N187=0,0,VLOOKUP(N187,FAC_TOTALS_APTA!$A$4:$BR$227,$L206,FALSE))</f>
        <v>0</v>
      </c>
      <c r="O206" s="29">
        <f>IF(O187=0,0,VLOOKUP(O187,FAC_TOTALS_APTA!$A$4:$BR$227,$L206,FALSE))</f>
        <v>0</v>
      </c>
      <c r="P206" s="29">
        <f>IF(P187=0,0,VLOOKUP(P187,FAC_TOTALS_APTA!$A$4:$BR$227,$L206,FALSE))</f>
        <v>0</v>
      </c>
      <c r="Q206" s="29">
        <f>IF(Q187=0,0,VLOOKUP(Q187,FAC_TOTALS_APTA!$A$4:$BR$227,$L206,FALSE))</f>
        <v>0</v>
      </c>
      <c r="R206" s="29">
        <f>IF(R187=0,0,VLOOKUP(R187,FAC_TOTALS_APTA!$A$4:$BR$227,$L206,FALSE))</f>
        <v>0</v>
      </c>
      <c r="S206" s="29">
        <f>IF(S187=0,0,VLOOKUP(S187,FAC_TOTALS_APTA!$A$4:$BR$227,$L206,FALSE))</f>
        <v>0</v>
      </c>
      <c r="T206" s="29">
        <f>IF(T187=0,0,VLOOKUP(T187,FAC_TOTALS_APTA!$A$4:$BR$227,$L206,FALSE))</f>
        <v>0</v>
      </c>
      <c r="U206" s="29">
        <f>IF(U187=0,0,VLOOKUP(U187,FAC_TOTALS_APTA!$A$4:$BR$227,$L206,FALSE))</f>
        <v>0</v>
      </c>
      <c r="V206" s="29">
        <f>IF(V187=0,0,VLOOKUP(V187,FAC_TOTALS_APTA!$A$4:$BR$227,$L206,FALSE))</f>
        <v>0</v>
      </c>
      <c r="W206" s="29">
        <f>IF(W187=0,0,VLOOKUP(W187,FAC_TOTALS_APTA!$A$4:$BR$227,$L206,FALSE))</f>
        <v>0</v>
      </c>
      <c r="X206" s="29">
        <f>IF(X187=0,0,VLOOKUP(X187,FAC_TOTALS_APTA!$A$4:$BR$227,$L206,FALSE))</f>
        <v>0</v>
      </c>
      <c r="Y206" s="29">
        <f>IF(Y187=0,0,VLOOKUP(Y187,FAC_TOTALS_APTA!$A$4:$BR$227,$L206,FALSE))</f>
        <v>0</v>
      </c>
      <c r="Z206" s="29">
        <f>IF(Z187=0,0,VLOOKUP(Z187,FAC_TOTALS_APTA!$A$4:$BR$227,$L206,FALSE))</f>
        <v>0</v>
      </c>
      <c r="AA206" s="29">
        <f>IF(AA187=0,0,VLOOKUP(AA187,FAC_TOTALS_APTA!$A$4:$BR$227,$L206,FALSE))</f>
        <v>0</v>
      </c>
      <c r="AB206" s="29">
        <f>IF(AB187=0,0,VLOOKUP(AB187,FAC_TOTALS_APTA!$A$4:$BR$227,$L206,FALSE))</f>
        <v>0</v>
      </c>
      <c r="AC206" s="32">
        <f t="shared" si="50"/>
        <v>0</v>
      </c>
      <c r="AD206" s="33">
        <f>AC206/G212</f>
        <v>0</v>
      </c>
      <c r="AE206" s="7"/>
    </row>
    <row r="207" spans="1:31" s="14" customFormat="1" ht="15" x14ac:dyDescent="0.2">
      <c r="A207" s="7"/>
      <c r="B207" s="26" t="s">
        <v>68</v>
      </c>
      <c r="C207" s="28"/>
      <c r="D207" s="7" t="s">
        <v>46</v>
      </c>
      <c r="E207" s="43">
        <v>-1.5E-3</v>
      </c>
      <c r="F207" s="7">
        <f>MATCH($D207,FAC_TOTALS_APTA!$A$2:$BR$2,)</f>
        <v>30</v>
      </c>
      <c r="G207" s="29">
        <f>VLOOKUP(G187,FAC_TOTALS_APTA!$A$4:$BR$227,$F207,FALSE)</f>
        <v>0.10681222366829</v>
      </c>
      <c r="H207" s="29">
        <f>VLOOKUP(H187,FAC_TOTALS_APTA!$A$4:$BR$227,$F207,FALSE)</f>
        <v>0.88109462852805598</v>
      </c>
      <c r="I207" s="30">
        <f t="shared" si="47"/>
        <v>7.249005575095353</v>
      </c>
      <c r="J207" s="31" t="str">
        <f t="shared" si="48"/>
        <v/>
      </c>
      <c r="K207" s="31" t="str">
        <f t="shared" si="49"/>
        <v>BIKE_SHARE_FAC</v>
      </c>
      <c r="L207" s="7">
        <f>MATCH($K207,FAC_TOTALS_APTA!$A$2:$BR$2,)</f>
        <v>52</v>
      </c>
      <c r="M207" s="29">
        <f>IF(M187=0,0,VLOOKUP(M187,FAC_TOTALS_APTA!$A$4:$BR$227,$L207,FALSE))</f>
        <v>0</v>
      </c>
      <c r="N207" s="29">
        <f>IF(N187=0,0,VLOOKUP(N187,FAC_TOTALS_APTA!$A$4:$BR$227,$L207,FALSE))</f>
        <v>0</v>
      </c>
      <c r="O207" s="29">
        <f>IF(O187=0,0,VLOOKUP(O187,FAC_TOTALS_APTA!$A$4:$BR$227,$L207,FALSE))</f>
        <v>0</v>
      </c>
      <c r="P207" s="29">
        <f>IF(P187=0,0,VLOOKUP(P187,FAC_TOTALS_APTA!$A$4:$BR$227,$L207,FALSE))</f>
        <v>0</v>
      </c>
      <c r="Q207" s="29">
        <f>IF(Q187=0,0,VLOOKUP(Q187,FAC_TOTALS_APTA!$A$4:$BR$227,$L207,FALSE))</f>
        <v>0</v>
      </c>
      <c r="R207" s="29">
        <f>IF(R187=0,0,VLOOKUP(R187,FAC_TOTALS_APTA!$A$4:$BR$227,$L207,FALSE))</f>
        <v>0</v>
      </c>
      <c r="S207" s="29">
        <f>IF(S187=0,0,VLOOKUP(S187,FAC_TOTALS_APTA!$A$4:$BR$227,$L207,FALSE))</f>
        <v>0</v>
      </c>
      <c r="T207" s="29">
        <f>IF(T187=0,0,VLOOKUP(T187,FAC_TOTALS_APTA!$A$4:$BR$227,$L207,FALSE))</f>
        <v>0</v>
      </c>
      <c r="U207" s="29">
        <f>IF(U187=0,0,VLOOKUP(U187,FAC_TOTALS_APTA!$A$4:$BR$227,$L207,FALSE))</f>
        <v>0</v>
      </c>
      <c r="V207" s="29">
        <f>IF(V187=0,0,VLOOKUP(V187,FAC_TOTALS_APTA!$A$4:$BR$227,$L207,FALSE))</f>
        <v>23768.859551412599</v>
      </c>
      <c r="W207" s="29">
        <f>IF(W187=0,0,VLOOKUP(W187,FAC_TOTALS_APTA!$A$4:$BR$227,$L207,FALSE))</f>
        <v>23857.306661550399</v>
      </c>
      <c r="X207" s="29">
        <f>IF(X187=0,0,VLOOKUP(X187,FAC_TOTALS_APTA!$A$4:$BR$227,$L207,FALSE))</f>
        <v>30588.087783969098</v>
      </c>
      <c r="Y207" s="29">
        <f>IF(Y187=0,0,VLOOKUP(Y187,FAC_TOTALS_APTA!$A$4:$BR$227,$L207,FALSE))</f>
        <v>84502.249420449705</v>
      </c>
      <c r="Z207" s="29">
        <f>IF(Z187=0,0,VLOOKUP(Z187,FAC_TOTALS_APTA!$A$4:$BR$227,$L207,FALSE))</f>
        <v>3334.45292053106</v>
      </c>
      <c r="AA207" s="29">
        <f>IF(AA187=0,0,VLOOKUP(AA187,FAC_TOTALS_APTA!$A$4:$BR$227,$L207,FALSE))</f>
        <v>49622.212267852898</v>
      </c>
      <c r="AB207" s="29">
        <f>IF(AB187=0,0,VLOOKUP(AB187,FAC_TOTALS_APTA!$A$4:$BR$227,$L207,FALSE))</f>
        <v>26216.120970706899</v>
      </c>
      <c r="AC207" s="32">
        <f t="shared" si="50"/>
        <v>241889.28957647263</v>
      </c>
      <c r="AD207" s="33">
        <f>AC207/G212</f>
        <v>7.8677122042325497E-4</v>
      </c>
      <c r="AE207" s="7"/>
    </row>
    <row r="208" spans="1:31" s="14" customFormat="1" ht="15" hidden="1" x14ac:dyDescent="0.2">
      <c r="A208" s="7"/>
      <c r="B208" s="26" t="s">
        <v>69</v>
      </c>
      <c r="C208" s="28"/>
      <c r="D208" s="7" t="s">
        <v>77</v>
      </c>
      <c r="E208" s="43">
        <v>-4.8399999999999999E-2</v>
      </c>
      <c r="F208" s="7">
        <f>MATCH($D208,FAC_TOTALS_APTA!$A$2:$BR$2,)</f>
        <v>31</v>
      </c>
      <c r="G208" s="29">
        <f>VLOOKUP(G187,FAC_TOTALS_APTA!$A$4:$BR$227,$F208,FALSE)</f>
        <v>0</v>
      </c>
      <c r="H208" s="29">
        <f>VLOOKUP(H187,FAC_TOTALS_APTA!$A$4:$BR$227,$F208,FALSE)</f>
        <v>0.60230205489094701</v>
      </c>
      <c r="I208" s="30" t="str">
        <f t="shared" si="47"/>
        <v>-</v>
      </c>
      <c r="J208" s="31" t="str">
        <f t="shared" si="48"/>
        <v/>
      </c>
      <c r="K208" s="31" t="str">
        <f t="shared" si="49"/>
        <v>scooter_flag_BUS_FAC</v>
      </c>
      <c r="L208" s="7">
        <f>MATCH($K208,FAC_TOTALS_APTA!$A$2:$BR$2,)</f>
        <v>53</v>
      </c>
      <c r="M208" s="29">
        <f>IF(M187=0,0,VLOOKUP(M187,FAC_TOTALS_APTA!$A$4:$BR$227,$L208,FALSE))</f>
        <v>0</v>
      </c>
      <c r="N208" s="29">
        <f>IF(N187=0,0,VLOOKUP(N187,FAC_TOTALS_APTA!$A$4:$BR$227,$L208,FALSE))</f>
        <v>0</v>
      </c>
      <c r="O208" s="29">
        <f>IF(O187=0,0,VLOOKUP(O187,FAC_TOTALS_APTA!$A$4:$BR$227,$L208,FALSE))</f>
        <v>0</v>
      </c>
      <c r="P208" s="29">
        <f>IF(P187=0,0,VLOOKUP(P187,FAC_TOTALS_APTA!$A$4:$BR$227,$L208,FALSE))</f>
        <v>0</v>
      </c>
      <c r="Q208" s="29">
        <f>IF(Q187=0,0,VLOOKUP(Q187,FAC_TOTALS_APTA!$A$4:$BR$227,$L208,FALSE))</f>
        <v>0</v>
      </c>
      <c r="R208" s="29">
        <f>IF(R187=0,0,VLOOKUP(R187,FAC_TOTALS_APTA!$A$4:$BR$227,$L208,FALSE))</f>
        <v>0</v>
      </c>
      <c r="S208" s="29">
        <f>IF(S187=0,0,VLOOKUP(S187,FAC_TOTALS_APTA!$A$4:$BR$227,$L208,FALSE))</f>
        <v>0</v>
      </c>
      <c r="T208" s="29">
        <f>IF(T187=0,0,VLOOKUP(T187,FAC_TOTALS_APTA!$A$4:$BR$227,$L208,FALSE))</f>
        <v>0</v>
      </c>
      <c r="U208" s="29">
        <f>IF(U187=0,0,VLOOKUP(U187,FAC_TOTALS_APTA!$A$4:$BR$227,$L208,FALSE))</f>
        <v>0</v>
      </c>
      <c r="V208" s="29">
        <f>IF(V187=0,0,VLOOKUP(V187,FAC_TOTALS_APTA!$A$4:$BR$227,$L208,FALSE))</f>
        <v>0</v>
      </c>
      <c r="W208" s="29">
        <f>IF(W187=0,0,VLOOKUP(W187,FAC_TOTALS_APTA!$A$4:$BR$227,$L208,FALSE))</f>
        <v>0</v>
      </c>
      <c r="X208" s="29">
        <f>IF(X187=0,0,VLOOKUP(X187,FAC_TOTALS_APTA!$A$4:$BR$227,$L208,FALSE))</f>
        <v>0</v>
      </c>
      <c r="Y208" s="29">
        <f>IF(Y187=0,0,VLOOKUP(Y187,FAC_TOTALS_APTA!$A$4:$BR$227,$L208,FALSE))</f>
        <v>0</v>
      </c>
      <c r="Z208" s="29">
        <f>IF(Z187=0,0,VLOOKUP(Z187,FAC_TOTALS_APTA!$A$4:$BR$227,$L208,FALSE))</f>
        <v>0</v>
      </c>
      <c r="AA208" s="29">
        <f>IF(AA187=0,0,VLOOKUP(AA187,FAC_TOTALS_APTA!$A$4:$BR$227,$L208,FALSE))</f>
        <v>0</v>
      </c>
      <c r="AB208" s="29">
        <f>IF(AB187=0,0,VLOOKUP(AB187,FAC_TOTALS_APTA!$A$4:$BR$227,$L208,FALSE))</f>
        <v>-6510390.4617963601</v>
      </c>
      <c r="AC208" s="32">
        <f t="shared" si="50"/>
        <v>-6510390.4617963601</v>
      </c>
      <c r="AD208" s="33">
        <f>AC208/G212</f>
        <v>-2.1175752998522389E-2</v>
      </c>
      <c r="AE208" s="7"/>
    </row>
    <row r="209" spans="1:31" s="7" customFormat="1" ht="15" x14ac:dyDescent="0.2">
      <c r="B209" s="9" t="s">
        <v>69</v>
      </c>
      <c r="C209" s="27"/>
      <c r="D209" s="8" t="s">
        <v>78</v>
      </c>
      <c r="E209" s="44">
        <v>5.3E-3</v>
      </c>
      <c r="F209" s="8">
        <f>MATCH($D209,FAC_TOTALS_APTA!$A$2:$BR$2,)</f>
        <v>32</v>
      </c>
      <c r="G209" s="29">
        <f>VLOOKUP(G187,FAC_TOTALS_APTA!$A$4:$BR$227,$F209,FALSE)</f>
        <v>0</v>
      </c>
      <c r="H209" s="29">
        <f>VLOOKUP(H187,FAC_TOTALS_APTA!$A$4:$BR$227,$F209,FALSE)</f>
        <v>0</v>
      </c>
      <c r="I209" s="35" t="str">
        <f t="shared" si="47"/>
        <v>-</v>
      </c>
      <c r="J209" s="36" t="str">
        <f t="shared" si="48"/>
        <v/>
      </c>
      <c r="K209" s="36" t="str">
        <f t="shared" si="49"/>
        <v>scooter_flag_RAIL_FAC</v>
      </c>
      <c r="L209" s="7">
        <f>MATCH($K209,FAC_TOTALS_APTA!$A$2:$BR$2,)</f>
        <v>54</v>
      </c>
      <c r="M209" s="37">
        <f>IF(M187=0,0,VLOOKUP(M187,FAC_TOTALS_APTA!$A$4:$BR$227,$L209,FALSE))</f>
        <v>0</v>
      </c>
      <c r="N209" s="37">
        <f>IF(N187=0,0,VLOOKUP(N187,FAC_TOTALS_APTA!$A$4:$BR$227,$L209,FALSE))</f>
        <v>0</v>
      </c>
      <c r="O209" s="37">
        <f>IF(O187=0,0,VLOOKUP(O187,FAC_TOTALS_APTA!$A$4:$BR$227,$L209,FALSE))</f>
        <v>0</v>
      </c>
      <c r="P209" s="37">
        <f>IF(P187=0,0,VLOOKUP(P187,FAC_TOTALS_APTA!$A$4:$BR$227,$L209,FALSE))</f>
        <v>0</v>
      </c>
      <c r="Q209" s="37">
        <f>IF(Q187=0,0,VLOOKUP(Q187,FAC_TOTALS_APTA!$A$4:$BR$227,$L209,FALSE))</f>
        <v>0</v>
      </c>
      <c r="R209" s="37">
        <f>IF(R187=0,0,VLOOKUP(R187,FAC_TOTALS_APTA!$A$4:$BR$227,$L209,FALSE))</f>
        <v>0</v>
      </c>
      <c r="S209" s="37">
        <f>IF(S187=0,0,VLOOKUP(S187,FAC_TOTALS_APTA!$A$4:$BR$227,$L209,FALSE))</f>
        <v>0</v>
      </c>
      <c r="T209" s="37">
        <f>IF(T187=0,0,VLOOKUP(T187,FAC_TOTALS_APTA!$A$4:$BR$227,$L209,FALSE))</f>
        <v>0</v>
      </c>
      <c r="U209" s="37">
        <f>IF(U187=0,0,VLOOKUP(U187,FAC_TOTALS_APTA!$A$4:$BR$227,$L209,FALSE))</f>
        <v>0</v>
      </c>
      <c r="V209" s="37">
        <f>IF(V187=0,0,VLOOKUP(V187,FAC_TOTALS_APTA!$A$4:$BR$227,$L209,FALSE))</f>
        <v>0</v>
      </c>
      <c r="W209" s="37">
        <f>IF(W187=0,0,VLOOKUP(W187,FAC_TOTALS_APTA!$A$4:$BR$227,$L209,FALSE))</f>
        <v>0</v>
      </c>
      <c r="X209" s="37">
        <f>IF(X187=0,0,VLOOKUP(X187,FAC_TOTALS_APTA!$A$4:$BR$227,$L209,FALSE))</f>
        <v>0</v>
      </c>
      <c r="Y209" s="37">
        <f>IF(Y187=0,0,VLOOKUP(Y187,FAC_TOTALS_APTA!$A$4:$BR$227,$L209,FALSE))</f>
        <v>0</v>
      </c>
      <c r="Z209" s="37">
        <f>IF(Z187=0,0,VLOOKUP(Z187,FAC_TOTALS_APTA!$A$4:$BR$227,$L209,FALSE))</f>
        <v>0</v>
      </c>
      <c r="AA209" s="37">
        <f>IF(AA187=0,0,VLOOKUP(AA187,FAC_TOTALS_APTA!$A$4:$BR$227,$L209,FALSE))</f>
        <v>0</v>
      </c>
      <c r="AB209" s="37">
        <f>IF(AB187=0,0,VLOOKUP(AB187,FAC_TOTALS_APTA!$A$4:$BR$227,$L209,FALSE))</f>
        <v>0</v>
      </c>
      <c r="AC209" s="38">
        <f t="shared" si="50"/>
        <v>0</v>
      </c>
      <c r="AD209" s="39">
        <f>AC209/G212</f>
        <v>0</v>
      </c>
    </row>
    <row r="210" spans="1:31" s="14" customFormat="1" ht="15" x14ac:dyDescent="0.2">
      <c r="A210" s="7"/>
      <c r="B210" s="9" t="s">
        <v>56</v>
      </c>
      <c r="C210" s="27"/>
      <c r="D210" s="9" t="s">
        <v>48</v>
      </c>
      <c r="E210" s="65"/>
      <c r="F210" s="8"/>
      <c r="G210" s="37"/>
      <c r="H210" s="37"/>
      <c r="I210" s="35"/>
      <c r="J210" s="36"/>
      <c r="K210" s="36" t="str">
        <f t="shared" si="49"/>
        <v>New_Reporter_FAC</v>
      </c>
      <c r="L210" s="7">
        <f>MATCH($K210,FAC_TOTALS_APTA!$A$2:$BR$2,)</f>
        <v>58</v>
      </c>
      <c r="M210" s="37">
        <f>IF(M187=0,0,VLOOKUP(M187,FAC_TOTALS_APTA!$A$4:$BR$227,$L210,FALSE))</f>
        <v>57870100.887999997</v>
      </c>
      <c r="N210" s="37">
        <f>IF(N187=0,0,VLOOKUP(N187,FAC_TOTALS_APTA!$A$4:$BR$227,$L210,FALSE))</f>
        <v>8927187.6879999992</v>
      </c>
      <c r="O210" s="37">
        <f>IF(O187=0,0,VLOOKUP(O187,FAC_TOTALS_APTA!$A$4:$BR$227,$L210,FALSE))</f>
        <v>22919974</v>
      </c>
      <c r="P210" s="37">
        <f>IF(P187=0,0,VLOOKUP(P187,FAC_TOTALS_APTA!$A$4:$BR$227,$L210,FALSE))</f>
        <v>15747264</v>
      </c>
      <c r="Q210" s="37">
        <f>IF(Q187=0,0,VLOOKUP(Q187,FAC_TOTALS_APTA!$A$4:$BR$227,$L210,FALSE))</f>
        <v>0</v>
      </c>
      <c r="R210" s="37">
        <f>IF(R187=0,0,VLOOKUP(R187,FAC_TOTALS_APTA!$A$4:$BR$227,$L210,FALSE))</f>
        <v>0</v>
      </c>
      <c r="S210" s="37">
        <f>IF(S187=0,0,VLOOKUP(S187,FAC_TOTALS_APTA!$A$4:$BR$227,$L210,FALSE))</f>
        <v>0</v>
      </c>
      <c r="T210" s="37">
        <f>IF(T187=0,0,VLOOKUP(T187,FAC_TOTALS_APTA!$A$4:$BR$227,$L210,FALSE))</f>
        <v>2308522.2659999998</v>
      </c>
      <c r="U210" s="37">
        <f>IF(U187=0,0,VLOOKUP(U187,FAC_TOTALS_APTA!$A$4:$BR$227,$L210,FALSE))</f>
        <v>0</v>
      </c>
      <c r="V210" s="37">
        <f>IF(V187=0,0,VLOOKUP(V187,FAC_TOTALS_APTA!$A$4:$BR$227,$L210,FALSE))</f>
        <v>0</v>
      </c>
      <c r="W210" s="37">
        <f>IF(W187=0,0,VLOOKUP(W187,FAC_TOTALS_APTA!$A$4:$BR$227,$L210,FALSE))</f>
        <v>0</v>
      </c>
      <c r="X210" s="37">
        <f>IF(X187=0,0,VLOOKUP(X187,FAC_TOTALS_APTA!$A$4:$BR$227,$L210,FALSE))</f>
        <v>0</v>
      </c>
      <c r="Y210" s="37">
        <f>IF(Y187=0,0,VLOOKUP(Y187,FAC_TOTALS_APTA!$A$4:$BR$227,$L210,FALSE))</f>
        <v>0</v>
      </c>
      <c r="Z210" s="37">
        <f>IF(Z187=0,0,VLOOKUP(Z187,FAC_TOTALS_APTA!$A$4:$BR$227,$L210,FALSE))</f>
        <v>0</v>
      </c>
      <c r="AA210" s="37">
        <f>IF(AA187=0,0,VLOOKUP(AA187,FAC_TOTALS_APTA!$A$4:$BR$227,$L210,FALSE))</f>
        <v>0</v>
      </c>
      <c r="AB210" s="37">
        <f>IF(AB187=0,0,VLOOKUP(AB187,FAC_TOTALS_APTA!$A$4:$BR$227,$L210,FALSE))</f>
        <v>0</v>
      </c>
      <c r="AC210" s="38">
        <f>SUM(M210:AB210)</f>
        <v>107773048.84200001</v>
      </c>
      <c r="AD210" s="39">
        <f>AC210/G212</f>
        <v>0.35054356195191694</v>
      </c>
      <c r="AE210" s="7"/>
    </row>
    <row r="211" spans="1:31" s="59" customFormat="1" ht="15" x14ac:dyDescent="0.2">
      <c r="A211" s="58"/>
      <c r="B211" s="26" t="s">
        <v>70</v>
      </c>
      <c r="C211" s="28"/>
      <c r="D211" s="7" t="s">
        <v>6</v>
      </c>
      <c r="E211" s="43"/>
      <c r="F211" s="7">
        <f>MATCH($D211,FAC_TOTALS_APTA!$A$2:$BP$2,)</f>
        <v>9</v>
      </c>
      <c r="G211" s="60">
        <f>VLOOKUP(G187,FAC_TOTALS_APTA!$A$4:$BR$227,$F211,FALSE)</f>
        <v>293343745.31493098</v>
      </c>
      <c r="H211" s="60">
        <f>VLOOKUP(H187,FAC_TOTALS_APTA!$A$4:$BR$227,$F211,FALSE)</f>
        <v>447639795.03532702</v>
      </c>
      <c r="I211" s="62">
        <f t="shared" ref="I211:I212" si="51">H211/G211-1</f>
        <v>0.52599059016835459</v>
      </c>
      <c r="J211" s="31"/>
      <c r="K211" s="31"/>
      <c r="L211" s="7"/>
      <c r="M211" s="29">
        <f t="shared" ref="M211:AB211" si="52">SUM(M189:M209)</f>
        <v>8785390.6173159033</v>
      </c>
      <c r="N211" s="29">
        <f t="shared" si="52"/>
        <v>16362060.661427025</v>
      </c>
      <c r="O211" s="29">
        <f t="shared" si="52"/>
        <v>15128189.915823283</v>
      </c>
      <c r="P211" s="29">
        <f t="shared" si="52"/>
        <v>19638347.497887392</v>
      </c>
      <c r="Q211" s="29">
        <f t="shared" si="52"/>
        <v>459861.57334163913</v>
      </c>
      <c r="R211" s="29">
        <f t="shared" si="52"/>
        <v>17556093.469314873</v>
      </c>
      <c r="S211" s="29">
        <f t="shared" si="52"/>
        <v>-37500122.1010473</v>
      </c>
      <c r="T211" s="29">
        <f t="shared" si="52"/>
        <v>14895120.731882647</v>
      </c>
      <c r="U211" s="29">
        <f t="shared" si="52"/>
        <v>20376500.492036361</v>
      </c>
      <c r="V211" s="29">
        <f t="shared" si="52"/>
        <v>1993397.2743196764</v>
      </c>
      <c r="W211" s="29">
        <f t="shared" si="52"/>
        <v>-800422.73023096565</v>
      </c>
      <c r="X211" s="29">
        <f t="shared" si="52"/>
        <v>1602075.6054129885</v>
      </c>
      <c r="Y211" s="29">
        <f t="shared" si="52"/>
        <v>-27435035.381960154</v>
      </c>
      <c r="Z211" s="29">
        <f t="shared" si="52"/>
        <v>-14771539.00824129</v>
      </c>
      <c r="AA211" s="29">
        <f t="shared" si="52"/>
        <v>-1359805.5689581488</v>
      </c>
      <c r="AB211" s="29">
        <f t="shared" si="52"/>
        <v>-5978352.6932318658</v>
      </c>
      <c r="AC211" s="32">
        <f>H211-G211</f>
        <v>154296049.72039604</v>
      </c>
      <c r="AD211" s="33">
        <f>I211</f>
        <v>0.52599059016835459</v>
      </c>
      <c r="AE211" s="58"/>
    </row>
    <row r="212" spans="1:31" ht="16" thickBot="1" x14ac:dyDescent="0.25">
      <c r="B212" s="10" t="s">
        <v>53</v>
      </c>
      <c r="C212" s="24"/>
      <c r="D212" s="24" t="s">
        <v>4</v>
      </c>
      <c r="E212" s="24"/>
      <c r="F212" s="24">
        <f>MATCH($D212,FAC_TOTALS_APTA!$A$2:$BP$2,)</f>
        <v>7</v>
      </c>
      <c r="G212" s="61">
        <f>VLOOKUP(G187,FAC_TOTALS_APTA!$A$4:$BR$227,$F212,FALSE)</f>
        <v>307445523.294999</v>
      </c>
      <c r="H212" s="61">
        <f>VLOOKUP(H187,FAC_TOTALS_APTA!$A$4:$BP$227,$F212,FALSE)</f>
        <v>430709954.88700002</v>
      </c>
      <c r="I212" s="63">
        <f t="shared" si="51"/>
        <v>0.40093096907359027</v>
      </c>
      <c r="J212" s="40"/>
      <c r="K212" s="40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41">
        <f>H212-G212</f>
        <v>123264431.59200102</v>
      </c>
      <c r="AD212" s="42">
        <f>I212</f>
        <v>0.40093096907359027</v>
      </c>
    </row>
    <row r="213" spans="1:31" ht="17" thickTop="1" thickBot="1" x14ac:dyDescent="0.25">
      <c r="B213" s="45" t="s">
        <v>71</v>
      </c>
      <c r="C213" s="46"/>
      <c r="D213" s="46"/>
      <c r="E213" s="47"/>
      <c r="F213" s="46"/>
      <c r="G213" s="46"/>
      <c r="H213" s="46"/>
      <c r="I213" s="48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2">
        <f>AD212-AD211</f>
        <v>-0.12505962109476432</v>
      </c>
    </row>
    <row r="214" spans="1:31" ht="16" thickTop="1" x14ac:dyDescent="0.2">
      <c r="B214" s="19" t="s">
        <v>29</v>
      </c>
      <c r="C214" s="20">
        <v>0</v>
      </c>
      <c r="D214" s="20"/>
    </row>
    <row r="215" spans="1:31" ht="31" thickBot="1" x14ac:dyDescent="0.25">
      <c r="B215" s="21" t="s">
        <v>92</v>
      </c>
      <c r="C215" s="22">
        <v>31</v>
      </c>
      <c r="D215" s="22"/>
    </row>
    <row r="216" spans="1:31" ht="15" thickTop="1" x14ac:dyDescent="0.2">
      <c r="B216" s="49"/>
      <c r="C216" s="50"/>
      <c r="D216" s="50"/>
      <c r="E216" s="50"/>
      <c r="F216" s="50"/>
      <c r="G216" s="81" t="s">
        <v>54</v>
      </c>
      <c r="H216" s="81"/>
      <c r="I216" s="81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81" t="s">
        <v>58</v>
      </c>
      <c r="AD216" s="81"/>
    </row>
    <row r="217" spans="1:31" ht="15" x14ac:dyDescent="0.2">
      <c r="B217" s="9" t="s">
        <v>20</v>
      </c>
      <c r="C217" s="27" t="s">
        <v>21</v>
      </c>
      <c r="D217" s="8" t="s">
        <v>22</v>
      </c>
      <c r="E217" s="8" t="s">
        <v>28</v>
      </c>
      <c r="F217" s="8"/>
      <c r="G217" s="27">
        <f>$C$1</f>
        <v>2002</v>
      </c>
      <c r="H217" s="27">
        <f>$C$2</f>
        <v>2018</v>
      </c>
      <c r="I217" s="27" t="s">
        <v>24</v>
      </c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 t="s">
        <v>26</v>
      </c>
      <c r="AD217" s="27" t="s">
        <v>24</v>
      </c>
    </row>
    <row r="218" spans="1:31" s="14" customFormat="1" x14ac:dyDescent="0.2">
      <c r="A218" s="7"/>
      <c r="B218" s="26"/>
      <c r="C218" s="28"/>
      <c r="D218" s="7"/>
      <c r="E218" s="7"/>
      <c r="F218" s="7"/>
      <c r="G218" s="7"/>
      <c r="H218" s="7"/>
      <c r="I218" s="28"/>
      <c r="J218" s="7"/>
      <c r="K218" s="7"/>
      <c r="L218" s="7"/>
      <c r="M218" s="7">
        <v>1</v>
      </c>
      <c r="N218" s="7">
        <v>2</v>
      </c>
      <c r="O218" s="7">
        <v>3</v>
      </c>
      <c r="P218" s="7">
        <v>4</v>
      </c>
      <c r="Q218" s="7">
        <v>5</v>
      </c>
      <c r="R218" s="7">
        <v>6</v>
      </c>
      <c r="S218" s="7">
        <v>7</v>
      </c>
      <c r="T218" s="7">
        <v>8</v>
      </c>
      <c r="U218" s="7">
        <v>9</v>
      </c>
      <c r="V218" s="7">
        <v>10</v>
      </c>
      <c r="W218" s="7">
        <v>11</v>
      </c>
      <c r="X218" s="7">
        <v>12</v>
      </c>
      <c r="Y218" s="7">
        <v>13</v>
      </c>
      <c r="Z218" s="7">
        <v>14</v>
      </c>
      <c r="AA218" s="7">
        <v>15</v>
      </c>
      <c r="AB218" s="7">
        <v>16</v>
      </c>
      <c r="AC218" s="7"/>
      <c r="AD218" s="7"/>
      <c r="AE218" s="7"/>
    </row>
    <row r="219" spans="1:31" x14ac:dyDescent="0.2">
      <c r="B219" s="26"/>
      <c r="C219" s="28"/>
      <c r="D219" s="7"/>
      <c r="E219" s="7"/>
      <c r="F219" s="7"/>
      <c r="G219" s="7" t="str">
        <f>CONCATENATE($C214,"_",$C215,"_",G217)</f>
        <v>0_31_2002</v>
      </c>
      <c r="H219" s="7" t="str">
        <f>CONCATENATE($C214,"_",$C215,"_",H217)</f>
        <v>0_31_2018</v>
      </c>
      <c r="I219" s="28"/>
      <c r="J219" s="7"/>
      <c r="K219" s="7"/>
      <c r="L219" s="7"/>
      <c r="M219" s="7" t="str">
        <f>IF($G217+M218&gt;$H217,0,CONCATENATE($C214,"_",$C215,"_",$G217+M218))</f>
        <v>0_31_2003</v>
      </c>
      <c r="N219" s="7" t="str">
        <f t="shared" ref="N219:AB219" si="53">IF($G217+N218&gt;$H217,0,CONCATENATE($C214,"_",$C215,"_",$G217+N218))</f>
        <v>0_31_2004</v>
      </c>
      <c r="O219" s="7" t="str">
        <f t="shared" si="53"/>
        <v>0_31_2005</v>
      </c>
      <c r="P219" s="7" t="str">
        <f t="shared" si="53"/>
        <v>0_31_2006</v>
      </c>
      <c r="Q219" s="7" t="str">
        <f t="shared" si="53"/>
        <v>0_31_2007</v>
      </c>
      <c r="R219" s="7" t="str">
        <f t="shared" si="53"/>
        <v>0_31_2008</v>
      </c>
      <c r="S219" s="7" t="str">
        <f t="shared" si="53"/>
        <v>0_31_2009</v>
      </c>
      <c r="T219" s="7" t="str">
        <f t="shared" si="53"/>
        <v>0_31_2010</v>
      </c>
      <c r="U219" s="7" t="str">
        <f t="shared" si="53"/>
        <v>0_31_2011</v>
      </c>
      <c r="V219" s="7" t="str">
        <f t="shared" si="53"/>
        <v>0_31_2012</v>
      </c>
      <c r="W219" s="7" t="str">
        <f t="shared" si="53"/>
        <v>0_31_2013</v>
      </c>
      <c r="X219" s="7" t="str">
        <f t="shared" si="53"/>
        <v>0_31_2014</v>
      </c>
      <c r="Y219" s="7" t="str">
        <f t="shared" si="53"/>
        <v>0_31_2015</v>
      </c>
      <c r="Z219" s="7" t="str">
        <f t="shared" si="53"/>
        <v>0_31_2016</v>
      </c>
      <c r="AA219" s="7" t="str">
        <f t="shared" si="53"/>
        <v>0_31_2017</v>
      </c>
      <c r="AB219" s="7" t="str">
        <f t="shared" si="53"/>
        <v>0_31_2018</v>
      </c>
      <c r="AC219" s="7"/>
      <c r="AD219" s="7"/>
    </row>
    <row r="220" spans="1:31" x14ac:dyDescent="0.2">
      <c r="B220" s="26"/>
      <c r="C220" s="28"/>
      <c r="D220" s="7"/>
      <c r="E220" s="7"/>
      <c r="F220" s="7" t="s">
        <v>25</v>
      </c>
      <c r="G220" s="29"/>
      <c r="H220" s="29"/>
      <c r="I220" s="28"/>
      <c r="J220" s="7"/>
      <c r="K220" s="7"/>
      <c r="L220" s="7" t="s">
        <v>25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1" s="14" customFormat="1" ht="15" x14ac:dyDescent="0.2">
      <c r="A221" s="7"/>
      <c r="B221" s="26" t="s">
        <v>36</v>
      </c>
      <c r="C221" s="28" t="s">
        <v>23</v>
      </c>
      <c r="D221" s="7" t="s">
        <v>8</v>
      </c>
      <c r="E221" s="43">
        <v>0.7087</v>
      </c>
      <c r="F221" s="7">
        <f>MATCH($D221,FAC_TOTALS_APTA!$A$2:$BR$2,)</f>
        <v>11</v>
      </c>
      <c r="G221" s="29">
        <f>VLOOKUP(G219,FAC_TOTALS_APTA!$A$4:$BR$227,$F221,FALSE)</f>
        <v>1875252.2915699601</v>
      </c>
      <c r="H221" s="29">
        <f>VLOOKUP(H219,FAC_TOTALS_APTA!$A$4:$BR$227,$F221,FALSE)</f>
        <v>1965757.12236344</v>
      </c>
      <c r="I221" s="30">
        <f>IFERROR(H221/G221-1,"-")</f>
        <v>4.8262749071331212E-2</v>
      </c>
      <c r="J221" s="31" t="str">
        <f>IF(C221="Log","_log","")</f>
        <v>_log</v>
      </c>
      <c r="K221" s="31" t="str">
        <f>CONCATENATE(D221,J221,"_FAC")</f>
        <v>VRM_ADJ_log_FAC</v>
      </c>
      <c r="L221" s="7">
        <f>MATCH($K221,FAC_TOTALS_APTA!$A$2:$BR$2,)</f>
        <v>33</v>
      </c>
      <c r="M221" s="29">
        <f>IF(M219=0,0,VLOOKUP(M219,FAC_TOTALS_APTA!$A$4:$BR$227,$L221,FALSE))</f>
        <v>926854.87494876503</v>
      </c>
      <c r="N221" s="29">
        <f>IF(N219=0,0,VLOOKUP(N219,FAC_TOTALS_APTA!$A$4:$BR$227,$L221,FALSE))</f>
        <v>1077411.1910591701</v>
      </c>
      <c r="O221" s="29">
        <f>IF(O219=0,0,VLOOKUP(O219,FAC_TOTALS_APTA!$A$4:$BR$227,$L221,FALSE))</f>
        <v>-312613.90143961401</v>
      </c>
      <c r="P221" s="29">
        <f>IF(P219=0,0,VLOOKUP(P219,FAC_TOTALS_APTA!$A$4:$BR$227,$L221,FALSE))</f>
        <v>4798084.7691471102</v>
      </c>
      <c r="Q221" s="29">
        <f>IF(Q219=0,0,VLOOKUP(Q219,FAC_TOTALS_APTA!$A$4:$BR$227,$L221,FALSE))</f>
        <v>2582257.4702531402</v>
      </c>
      <c r="R221" s="29">
        <f>IF(R219=0,0,VLOOKUP(R219,FAC_TOTALS_APTA!$A$4:$BR$227,$L221,FALSE))</f>
        <v>2277728.0556417098</v>
      </c>
      <c r="S221" s="29">
        <f>IF(S219=0,0,VLOOKUP(S219,FAC_TOTALS_APTA!$A$4:$BR$227,$L221,FALSE))</f>
        <v>1550550.34334424</v>
      </c>
      <c r="T221" s="29">
        <f>IF(T219=0,0,VLOOKUP(T219,FAC_TOTALS_APTA!$A$4:$BR$227,$L221,FALSE))</f>
        <v>202371.77283137001</v>
      </c>
      <c r="U221" s="29">
        <f>IF(U219=0,0,VLOOKUP(U219,FAC_TOTALS_APTA!$A$4:$BR$227,$L221,FALSE))</f>
        <v>115093.664400489</v>
      </c>
      <c r="V221" s="29">
        <f>IF(V219=0,0,VLOOKUP(V219,FAC_TOTALS_APTA!$A$4:$BR$227,$L221,FALSE))</f>
        <v>1054707.1609463601</v>
      </c>
      <c r="W221" s="29">
        <f>IF(W219=0,0,VLOOKUP(W219,FAC_TOTALS_APTA!$A$4:$BR$227,$L221,FALSE))</f>
        <v>374598.55666276498</v>
      </c>
      <c r="X221" s="29">
        <f>IF(X219=0,0,VLOOKUP(X219,FAC_TOTALS_APTA!$A$4:$BR$227,$L221,FALSE))</f>
        <v>2892249.9020250901</v>
      </c>
      <c r="Y221" s="29">
        <f>IF(Y219=0,0,VLOOKUP(Y219,FAC_TOTALS_APTA!$A$4:$BR$227,$L221,FALSE))</f>
        <v>2260886.8666117499</v>
      </c>
      <c r="Z221" s="29">
        <f>IF(Z219=0,0,VLOOKUP(Z219,FAC_TOTALS_APTA!$A$4:$BR$227,$L221,FALSE))</f>
        <v>1305697.53121182</v>
      </c>
      <c r="AA221" s="29">
        <f>IF(AA219=0,0,VLOOKUP(AA219,FAC_TOTALS_APTA!$A$4:$BR$227,$L221,FALSE))</f>
        <v>395555.53261376498</v>
      </c>
      <c r="AB221" s="29">
        <f>IF(AB219=0,0,VLOOKUP(AB219,FAC_TOTALS_APTA!$A$4:$BR$227,$L221,FALSE))</f>
        <v>695289.78646099998</v>
      </c>
      <c r="AC221" s="32">
        <f>SUM(M221:AB221)</f>
        <v>22196723.576718923</v>
      </c>
      <c r="AD221" s="33">
        <f>AC221/G244</f>
        <v>0.45977651074558823</v>
      </c>
      <c r="AE221" s="7"/>
    </row>
    <row r="222" spans="1:31" s="14" customFormat="1" ht="15" x14ac:dyDescent="0.2">
      <c r="A222" s="7"/>
      <c r="B222" s="26" t="s">
        <v>55</v>
      </c>
      <c r="C222" s="28" t="s">
        <v>23</v>
      </c>
      <c r="D222" s="7" t="s">
        <v>17</v>
      </c>
      <c r="E222" s="43">
        <v>-0.40350000000000003</v>
      </c>
      <c r="F222" s="7">
        <f>MATCH($D222,FAC_TOTALS_APTA!$A$2:$BR$2,)</f>
        <v>12</v>
      </c>
      <c r="G222" s="29">
        <f>VLOOKUP(G219,FAC_TOTALS_APTA!$A$4:$BR$227,$F222,FALSE)</f>
        <v>0.85707143465549296</v>
      </c>
      <c r="H222" s="29">
        <f>VLOOKUP(H219,FAC_TOTALS_APTA!$A$4:$BR$227,$F222,FALSE)</f>
        <v>1.01024413617479</v>
      </c>
      <c r="I222" s="30">
        <f t="shared" ref="I222:I241" si="54">IFERROR(H222/G222-1,"-")</f>
        <v>0.17871637686871011</v>
      </c>
      <c r="J222" s="31" t="str">
        <f t="shared" ref="J222:J241" si="55">IF(C222="Log","_log","")</f>
        <v>_log</v>
      </c>
      <c r="K222" s="31" t="str">
        <f t="shared" ref="K222:K242" si="56">CONCATENATE(D222,J222,"_FAC")</f>
        <v>FARE_per_UPT_2018_log_FAC</v>
      </c>
      <c r="L222" s="7">
        <f>MATCH($K222,FAC_TOTALS_APTA!$A$2:$BR$2,)</f>
        <v>34</v>
      </c>
      <c r="M222" s="29">
        <f>IF(M219=0,0,VLOOKUP(M219,FAC_TOTALS_APTA!$A$4:$BR$227,$L222,FALSE))</f>
        <v>-170149.19395892101</v>
      </c>
      <c r="N222" s="29">
        <f>IF(N219=0,0,VLOOKUP(N219,FAC_TOTALS_APTA!$A$4:$BR$227,$L222,FALSE))</f>
        <v>182318.268388803</v>
      </c>
      <c r="O222" s="29">
        <f>IF(O219=0,0,VLOOKUP(O219,FAC_TOTALS_APTA!$A$4:$BR$227,$L222,FALSE))</f>
        <v>438357.91642320598</v>
      </c>
      <c r="P222" s="29">
        <f>IF(P219=0,0,VLOOKUP(P219,FAC_TOTALS_APTA!$A$4:$BR$227,$L222,FALSE))</f>
        <v>54161.451244332799</v>
      </c>
      <c r="Q222" s="29">
        <f>IF(Q219=0,0,VLOOKUP(Q219,FAC_TOTALS_APTA!$A$4:$BR$227,$L222,FALSE))</f>
        <v>99093.316258693696</v>
      </c>
      <c r="R222" s="29">
        <f>IF(R219=0,0,VLOOKUP(R219,FAC_TOTALS_APTA!$A$4:$BR$227,$L222,FALSE))</f>
        <v>311067.18425090401</v>
      </c>
      <c r="S222" s="29">
        <f>IF(S219=0,0,VLOOKUP(S219,FAC_TOTALS_APTA!$A$4:$BR$227,$L222,FALSE))</f>
        <v>-2442159.0175440898</v>
      </c>
      <c r="T222" s="29">
        <f>IF(T219=0,0,VLOOKUP(T219,FAC_TOTALS_APTA!$A$4:$BR$227,$L222,FALSE))</f>
        <v>778876.07449018501</v>
      </c>
      <c r="U222" s="29">
        <f>IF(U219=0,0,VLOOKUP(U219,FAC_TOTALS_APTA!$A$4:$BR$227,$L222,FALSE))</f>
        <v>911109.406850236</v>
      </c>
      <c r="V222" s="29">
        <f>IF(V219=0,0,VLOOKUP(V219,FAC_TOTALS_APTA!$A$4:$BR$227,$L222,FALSE))</f>
        <v>-228202.53467931499</v>
      </c>
      <c r="W222" s="29">
        <f>IF(W219=0,0,VLOOKUP(W219,FAC_TOTALS_APTA!$A$4:$BR$227,$L222,FALSE))</f>
        <v>-675224.51560170297</v>
      </c>
      <c r="X222" s="29">
        <f>IF(X219=0,0,VLOOKUP(X219,FAC_TOTALS_APTA!$A$4:$BR$227,$L222,FALSE))</f>
        <v>-179880.425304548</v>
      </c>
      <c r="Y222" s="29">
        <f>IF(Y219=0,0,VLOOKUP(Y219,FAC_TOTALS_APTA!$A$4:$BR$227,$L222,FALSE))</f>
        <v>-1733895.8374119599</v>
      </c>
      <c r="Z222" s="29">
        <f>IF(Z219=0,0,VLOOKUP(Z219,FAC_TOTALS_APTA!$A$4:$BR$227,$L222,FALSE))</f>
        <v>-1242813.3977258101</v>
      </c>
      <c r="AA222" s="29">
        <f>IF(AA219=0,0,VLOOKUP(AA219,FAC_TOTALS_APTA!$A$4:$BR$227,$L222,FALSE))</f>
        <v>-11479.8773481362</v>
      </c>
      <c r="AB222" s="29">
        <f>IF(AB219=0,0,VLOOKUP(AB219,FAC_TOTALS_APTA!$A$4:$BR$227,$L222,FALSE))</f>
        <v>-11469.8773131654</v>
      </c>
      <c r="AC222" s="32">
        <f t="shared" ref="AC222:AC241" si="57">SUM(M222:AB222)</f>
        <v>-3920291.0589812878</v>
      </c>
      <c r="AD222" s="33">
        <f>AC222/G244</f>
        <v>-8.1203774871353315E-2</v>
      </c>
      <c r="AE222" s="7"/>
    </row>
    <row r="223" spans="1:31" s="14" customFormat="1" ht="15" x14ac:dyDescent="0.2">
      <c r="A223" s="7"/>
      <c r="B223" s="26" t="s">
        <v>51</v>
      </c>
      <c r="C223" s="28" t="s">
        <v>23</v>
      </c>
      <c r="D223" s="7" t="s">
        <v>9</v>
      </c>
      <c r="E223" s="43">
        <v>0.29659999999999997</v>
      </c>
      <c r="F223" s="7">
        <f>MATCH($D223,FAC_TOTALS_APTA!$A$2:$BR$2,)</f>
        <v>13</v>
      </c>
      <c r="G223" s="29">
        <f>VLOOKUP(G219,FAC_TOTALS_APTA!$A$4:$BR$227,$F223,FALSE)</f>
        <v>565713.24982124695</v>
      </c>
      <c r="H223" s="29">
        <f>VLOOKUP(H219,FAC_TOTALS_APTA!$A$4:$BR$227,$F223,FALSE)</f>
        <v>570845.06733088405</v>
      </c>
      <c r="I223" s="30">
        <f t="shared" si="54"/>
        <v>9.0714111986216484E-3</v>
      </c>
      <c r="J223" s="31" t="str">
        <f t="shared" si="55"/>
        <v>_log</v>
      </c>
      <c r="K223" s="31" t="str">
        <f t="shared" si="56"/>
        <v>POP_EMP_log_FAC</v>
      </c>
      <c r="L223" s="7">
        <f>MATCH($K223,FAC_TOTALS_APTA!$A$2:$BR$2,)</f>
        <v>35</v>
      </c>
      <c r="M223" s="29">
        <f>IF(M219=0,0,VLOOKUP(M219,FAC_TOTALS_APTA!$A$4:$BR$227,$L223,FALSE))</f>
        <v>455133.35324469698</v>
      </c>
      <c r="N223" s="29">
        <f>IF(N219=0,0,VLOOKUP(N219,FAC_TOTALS_APTA!$A$4:$BR$227,$L223,FALSE))</f>
        <v>621757.348899754</v>
      </c>
      <c r="O223" s="29">
        <f>IF(O219=0,0,VLOOKUP(O219,FAC_TOTALS_APTA!$A$4:$BR$227,$L223,FALSE))</f>
        <v>884109.90450708196</v>
      </c>
      <c r="P223" s="29">
        <f>IF(P219=0,0,VLOOKUP(P219,FAC_TOTALS_APTA!$A$4:$BR$227,$L223,FALSE))</f>
        <v>1117125.6926556299</v>
      </c>
      <c r="Q223" s="29">
        <f>IF(Q219=0,0,VLOOKUP(Q219,FAC_TOTALS_APTA!$A$4:$BR$227,$L223,FALSE))</f>
        <v>520688.75520401599</v>
      </c>
      <c r="R223" s="29">
        <f>IF(R219=0,0,VLOOKUP(R219,FAC_TOTALS_APTA!$A$4:$BR$227,$L223,FALSE))</f>
        <v>167821.19930513401</v>
      </c>
      <c r="S223" s="29">
        <f>IF(S219=0,0,VLOOKUP(S219,FAC_TOTALS_APTA!$A$4:$BR$227,$L223,FALSE))</f>
        <v>-63538.590699366199</v>
      </c>
      <c r="T223" s="29">
        <f>IF(T219=0,0,VLOOKUP(T219,FAC_TOTALS_APTA!$A$4:$BR$227,$L223,FALSE))</f>
        <v>496995.18995922199</v>
      </c>
      <c r="U223" s="29">
        <f>IF(U219=0,0,VLOOKUP(U219,FAC_TOTALS_APTA!$A$4:$BR$227,$L223,FALSE))</f>
        <v>285371.69335569302</v>
      </c>
      <c r="V223" s="29">
        <f>IF(V219=0,0,VLOOKUP(V219,FAC_TOTALS_APTA!$A$4:$BR$227,$L223,FALSE))</f>
        <v>361347.70760089601</v>
      </c>
      <c r="W223" s="29">
        <f>IF(W219=0,0,VLOOKUP(W219,FAC_TOTALS_APTA!$A$4:$BR$227,$L223,FALSE))</f>
        <v>343237.68336148601</v>
      </c>
      <c r="X223" s="29">
        <f>IF(X219=0,0,VLOOKUP(X219,FAC_TOTALS_APTA!$A$4:$BR$227,$L223,FALSE))</f>
        <v>483389.58364353201</v>
      </c>
      <c r="Y223" s="29">
        <f>IF(Y219=0,0,VLOOKUP(Y219,FAC_TOTALS_APTA!$A$4:$BR$227,$L223,FALSE))</f>
        <v>453698.12930460903</v>
      </c>
      <c r="Z223" s="29">
        <f>IF(Z219=0,0,VLOOKUP(Z219,FAC_TOTALS_APTA!$A$4:$BR$227,$L223,FALSE))</f>
        <v>418123.99184984202</v>
      </c>
      <c r="AA223" s="29">
        <f>IF(AA219=0,0,VLOOKUP(AA219,FAC_TOTALS_APTA!$A$4:$BR$227,$L223,FALSE))</f>
        <v>393929.70630295499</v>
      </c>
      <c r="AB223" s="29">
        <f>IF(AB219=0,0,VLOOKUP(AB219,FAC_TOTALS_APTA!$A$4:$BR$227,$L223,FALSE))</f>
        <v>390057.42068009201</v>
      </c>
      <c r="AC223" s="32">
        <f t="shared" si="57"/>
        <v>7329248.7691752743</v>
      </c>
      <c r="AD223" s="33">
        <f>AC223/G244</f>
        <v>0.15181593868260104</v>
      </c>
      <c r="AE223" s="7"/>
    </row>
    <row r="224" spans="1:31" s="14" customFormat="1" ht="15" x14ac:dyDescent="0.2">
      <c r="A224" s="7"/>
      <c r="B224" s="26" t="s">
        <v>98</v>
      </c>
      <c r="C224" s="28"/>
      <c r="D224" s="34" t="s">
        <v>96</v>
      </c>
      <c r="E224" s="43">
        <v>0.16120000000000001</v>
      </c>
      <c r="F224" s="7">
        <f>MATCH($D224,FAC_TOTALS_APTA!$A$2:$BR$2,)</f>
        <v>17</v>
      </c>
      <c r="G224" s="29">
        <f>VLOOKUP(G219,FAC_TOTALS_APTA!$A$4:$BR$227,$F224,FALSE)</f>
        <v>0.26003120636430599</v>
      </c>
      <c r="H224" s="29">
        <f>VLOOKUP(H219,FAC_TOTALS_APTA!$A$4:$BR$227,$F224,FALSE)</f>
        <v>0.225269487111874</v>
      </c>
      <c r="I224" s="30">
        <f t="shared" si="54"/>
        <v>-0.1336828749843606</v>
      </c>
      <c r="J224" s="31" t="str">
        <f t="shared" si="55"/>
        <v/>
      </c>
      <c r="K224" s="31" t="str">
        <f t="shared" si="56"/>
        <v>TSD_POP_EMP_PCT_FAC</v>
      </c>
      <c r="L224" s="7">
        <f>MATCH($K224,FAC_TOTALS_APTA!$A$2:$BR$2,)</f>
        <v>39</v>
      </c>
      <c r="M224" s="29">
        <f>IF(M219=0,0,VLOOKUP(M219,FAC_TOTALS_APTA!$A$4:$BR$227,$L224,FALSE))</f>
        <v>-3767.2038564710301</v>
      </c>
      <c r="N224" s="29">
        <f>IF(N219=0,0,VLOOKUP(N219,FAC_TOTALS_APTA!$A$4:$BR$227,$L224,FALSE))</f>
        <v>-2010.0909789805801</v>
      </c>
      <c r="O224" s="29">
        <f>IF(O219=0,0,VLOOKUP(O219,FAC_TOTALS_APTA!$A$4:$BR$227,$L224,FALSE))</f>
        <v>-13808.9716246483</v>
      </c>
      <c r="P224" s="29">
        <f>IF(P219=0,0,VLOOKUP(P219,FAC_TOTALS_APTA!$A$4:$BR$227,$L224,FALSE))</f>
        <v>974.91134931661497</v>
      </c>
      <c r="Q224" s="29">
        <f>IF(Q219=0,0,VLOOKUP(Q219,FAC_TOTALS_APTA!$A$4:$BR$227,$L224,FALSE))</f>
        <v>-17371.355115459999</v>
      </c>
      <c r="R224" s="29">
        <f>IF(R219=0,0,VLOOKUP(R219,FAC_TOTALS_APTA!$A$4:$BR$227,$L224,FALSE))</f>
        <v>-20491.8920900882</v>
      </c>
      <c r="S224" s="29">
        <f>IF(S219=0,0,VLOOKUP(S219,FAC_TOTALS_APTA!$A$4:$BR$227,$L224,FALSE))</f>
        <v>28277.852941263001</v>
      </c>
      <c r="T224" s="29">
        <f>IF(T219=0,0,VLOOKUP(T219,FAC_TOTALS_APTA!$A$4:$BR$227,$L224,FALSE))</f>
        <v>14100.086136599601</v>
      </c>
      <c r="U224" s="29">
        <f>IF(U219=0,0,VLOOKUP(U219,FAC_TOTALS_APTA!$A$4:$BR$227,$L224,FALSE))</f>
        <v>-15503.2324965547</v>
      </c>
      <c r="V224" s="29">
        <f>IF(V219=0,0,VLOOKUP(V219,FAC_TOTALS_APTA!$A$4:$BR$227,$L224,FALSE))</f>
        <v>-45491.588134162797</v>
      </c>
      <c r="W224" s="29">
        <f>IF(W219=0,0,VLOOKUP(W219,FAC_TOTALS_APTA!$A$4:$BR$227,$L224,FALSE))</f>
        <v>-2818.97781960358</v>
      </c>
      <c r="X224" s="29">
        <f>IF(X219=0,0,VLOOKUP(X219,FAC_TOTALS_APTA!$A$4:$BR$227,$L224,FALSE))</f>
        <v>-6527.0846662284102</v>
      </c>
      <c r="Y224" s="29">
        <f>IF(Y219=0,0,VLOOKUP(Y219,FAC_TOTALS_APTA!$A$4:$BR$227,$L224,FALSE))</f>
        <v>-17092.174195173</v>
      </c>
      <c r="Z224" s="29">
        <f>IF(Z219=0,0,VLOOKUP(Z219,FAC_TOTALS_APTA!$A$4:$BR$227,$L224,FALSE))</f>
        <v>28091.4981613405</v>
      </c>
      <c r="AA224" s="29">
        <f>IF(AA219=0,0,VLOOKUP(AA219,FAC_TOTALS_APTA!$A$4:$BR$227,$L224,FALSE))</f>
        <v>-1767.4198234329599</v>
      </c>
      <c r="AB224" s="29">
        <f>IF(AB219=0,0,VLOOKUP(AB219,FAC_TOTALS_APTA!$A$4:$BR$227,$L224,FALSE))</f>
        <v>-7804.8698307145496</v>
      </c>
      <c r="AC224" s="32">
        <f t="shared" si="57"/>
        <v>-83010.512042998409</v>
      </c>
      <c r="AD224" s="33">
        <f>AC224/G243</f>
        <v>-1.8988449453632415E-3</v>
      </c>
      <c r="AE224" s="7"/>
    </row>
    <row r="225" spans="1:31" s="14" customFormat="1" ht="15" x14ac:dyDescent="0.2">
      <c r="A225" s="7"/>
      <c r="B225" s="26" t="s">
        <v>52</v>
      </c>
      <c r="C225" s="28" t="s">
        <v>23</v>
      </c>
      <c r="D225" s="34" t="s">
        <v>16</v>
      </c>
      <c r="E225" s="43">
        <v>0.16120000000000001</v>
      </c>
      <c r="F225" s="7">
        <f>MATCH($D225,FAC_TOTALS_APTA!$A$2:$BR$2,)</f>
        <v>14</v>
      </c>
      <c r="G225" s="29">
        <f>VLOOKUP(G219,FAC_TOTALS_APTA!$A$4:$BR$227,$F225,FALSE)</f>
        <v>1.9343989746324901</v>
      </c>
      <c r="H225" s="29">
        <f>VLOOKUP(H219,FAC_TOTALS_APTA!$A$4:$BR$227,$F225,FALSE)</f>
        <v>2.8290433843361402</v>
      </c>
      <c r="I225" s="30">
        <f t="shared" si="54"/>
        <v>0.46249218565348982</v>
      </c>
      <c r="J225" s="31" t="str">
        <f t="shared" si="55"/>
        <v>_log</v>
      </c>
      <c r="K225" s="31" t="str">
        <f t="shared" si="56"/>
        <v>GAS_PRICE_2018_log_FAC</v>
      </c>
      <c r="L225" s="7">
        <f>MATCH($K225,FAC_TOTALS_APTA!$A$2:$BR$2,)</f>
        <v>36</v>
      </c>
      <c r="M225" s="29">
        <f>IF(M219=0,0,VLOOKUP(M219,FAC_TOTALS_APTA!$A$4:$BR$227,$L225,FALSE))</f>
        <v>728218.25697660295</v>
      </c>
      <c r="N225" s="29">
        <f>IF(N219=0,0,VLOOKUP(N219,FAC_TOTALS_APTA!$A$4:$BR$227,$L225,FALSE))</f>
        <v>1054755.70962505</v>
      </c>
      <c r="O225" s="29">
        <f>IF(O219=0,0,VLOOKUP(O219,FAC_TOTALS_APTA!$A$4:$BR$227,$L225,FALSE))</f>
        <v>1926597.1636375601</v>
      </c>
      <c r="P225" s="29">
        <f>IF(P219=0,0,VLOOKUP(P219,FAC_TOTALS_APTA!$A$4:$BR$227,$L225,FALSE))</f>
        <v>1252462.8285337901</v>
      </c>
      <c r="Q225" s="29">
        <f>IF(Q219=0,0,VLOOKUP(Q219,FAC_TOTALS_APTA!$A$4:$BR$227,$L225,FALSE))</f>
        <v>976160.29848289397</v>
      </c>
      <c r="R225" s="29">
        <f>IF(R219=0,0,VLOOKUP(R219,FAC_TOTALS_APTA!$A$4:$BR$227,$L225,FALSE))</f>
        <v>2222293.6329119401</v>
      </c>
      <c r="S225" s="29">
        <f>IF(S219=0,0,VLOOKUP(S219,FAC_TOTALS_APTA!$A$4:$BR$227,$L225,FALSE))</f>
        <v>-6608610.6171174096</v>
      </c>
      <c r="T225" s="29">
        <f>IF(T219=0,0,VLOOKUP(T219,FAC_TOTALS_APTA!$A$4:$BR$227,$L225,FALSE))</f>
        <v>3070502.51283166</v>
      </c>
      <c r="U225" s="29">
        <f>IF(U219=0,0,VLOOKUP(U219,FAC_TOTALS_APTA!$A$4:$BR$227,$L225,FALSE))</f>
        <v>4421895.6434815796</v>
      </c>
      <c r="V225" s="29">
        <f>IF(V219=0,0,VLOOKUP(V219,FAC_TOTALS_APTA!$A$4:$BR$227,$L225,FALSE))</f>
        <v>49842.301827599302</v>
      </c>
      <c r="W225" s="29">
        <f>IF(W219=0,0,VLOOKUP(W219,FAC_TOTALS_APTA!$A$4:$BR$227,$L225,FALSE))</f>
        <v>-876318.54983829299</v>
      </c>
      <c r="X225" s="29">
        <f>IF(X219=0,0,VLOOKUP(X219,FAC_TOTALS_APTA!$A$4:$BR$227,$L225,FALSE))</f>
        <v>-1376166.7322782299</v>
      </c>
      <c r="Y225" s="29">
        <f>IF(Y219=0,0,VLOOKUP(Y219,FAC_TOTALS_APTA!$A$4:$BR$227,$L225,FALSE))</f>
        <v>-7250518.3513185503</v>
      </c>
      <c r="Z225" s="29">
        <f>IF(Z219=0,0,VLOOKUP(Z219,FAC_TOTALS_APTA!$A$4:$BR$227,$L225,FALSE))</f>
        <v>-2433529.4052662002</v>
      </c>
      <c r="AA225" s="29">
        <f>IF(AA219=0,0,VLOOKUP(AA219,FAC_TOTALS_APTA!$A$4:$BR$227,$L225,FALSE))</f>
        <v>1747123.18133291</v>
      </c>
      <c r="AB225" s="29">
        <f>IF(AB219=0,0,VLOOKUP(AB219,FAC_TOTALS_APTA!$A$4:$BR$227,$L225,FALSE))</f>
        <v>1965220.3519995599</v>
      </c>
      <c r="AC225" s="32">
        <f t="shared" si="57"/>
        <v>869928.22582246456</v>
      </c>
      <c r="AD225" s="33">
        <f>AC225/G244</f>
        <v>1.8019441602960939E-2</v>
      </c>
      <c r="AE225" s="7"/>
    </row>
    <row r="226" spans="1:31" s="14" customFormat="1" ht="15" x14ac:dyDescent="0.2">
      <c r="A226" s="7"/>
      <c r="B226" s="26" t="s">
        <v>49</v>
      </c>
      <c r="C226" s="28" t="s">
        <v>23</v>
      </c>
      <c r="D226" s="7" t="s">
        <v>15</v>
      </c>
      <c r="E226" s="43">
        <v>-0.2555</v>
      </c>
      <c r="F226" s="7">
        <f>MATCH($D226,FAC_TOTALS_APTA!$A$2:$BR$2,)</f>
        <v>15</v>
      </c>
      <c r="G226" s="29">
        <f>VLOOKUP(G219,FAC_TOTALS_APTA!$A$4:$BR$227,$F226,FALSE)</f>
        <v>33601.731650430498</v>
      </c>
      <c r="H226" s="29">
        <f>VLOOKUP(H219,FAC_TOTALS_APTA!$A$4:$BR$227,$F226,FALSE)</f>
        <v>28335.2195898592</v>
      </c>
      <c r="I226" s="30">
        <f t="shared" si="54"/>
        <v>-0.15673335277361589</v>
      </c>
      <c r="J226" s="31" t="str">
        <f t="shared" si="55"/>
        <v>_log</v>
      </c>
      <c r="K226" s="31" t="str">
        <f t="shared" si="56"/>
        <v>TOTAL_MED_INC_INDIV_2018_log_FAC</v>
      </c>
      <c r="L226" s="7">
        <f>MATCH($K226,FAC_TOTALS_APTA!$A$2:$BR$2,)</f>
        <v>37</v>
      </c>
      <c r="M226" s="29">
        <f>IF(M219=0,0,VLOOKUP(M219,FAC_TOTALS_APTA!$A$4:$BR$227,$L226,FALSE))</f>
        <v>391413.93797440297</v>
      </c>
      <c r="N226" s="29">
        <f>IF(N219=0,0,VLOOKUP(N219,FAC_TOTALS_APTA!$A$4:$BR$227,$L226,FALSE))</f>
        <v>686941.75526972301</v>
      </c>
      <c r="O226" s="29">
        <f>IF(O219=0,0,VLOOKUP(O219,FAC_TOTALS_APTA!$A$4:$BR$227,$L226,FALSE))</f>
        <v>827839.18535962398</v>
      </c>
      <c r="P226" s="29">
        <f>IF(P219=0,0,VLOOKUP(P219,FAC_TOTALS_APTA!$A$4:$BR$227,$L226,FALSE))</f>
        <v>1401937.09204519</v>
      </c>
      <c r="Q226" s="29">
        <f>IF(Q219=0,0,VLOOKUP(Q219,FAC_TOTALS_APTA!$A$4:$BR$227,$L226,FALSE))</f>
        <v>-351345.27959957602</v>
      </c>
      <c r="R226" s="29">
        <f>IF(R219=0,0,VLOOKUP(R219,FAC_TOTALS_APTA!$A$4:$BR$227,$L226,FALSE))</f>
        <v>-339309.72660682403</v>
      </c>
      <c r="S226" s="29">
        <f>IF(S219=0,0,VLOOKUP(S219,FAC_TOTALS_APTA!$A$4:$BR$227,$L226,FALSE))</f>
        <v>2148178.4010243299</v>
      </c>
      <c r="T226" s="29">
        <f>IF(T219=0,0,VLOOKUP(T219,FAC_TOTALS_APTA!$A$4:$BR$227,$L226,FALSE))</f>
        <v>-78516.650261319097</v>
      </c>
      <c r="U226" s="29">
        <f>IF(U219=0,0,VLOOKUP(U219,FAC_TOTALS_APTA!$A$4:$BR$227,$L226,FALSE))</f>
        <v>-129877.54685882801</v>
      </c>
      <c r="V226" s="29">
        <f>IF(V219=0,0,VLOOKUP(V219,FAC_TOTALS_APTA!$A$4:$BR$227,$L226,FALSE))</f>
        <v>643650.12969853601</v>
      </c>
      <c r="W226" s="29">
        <f>IF(W219=0,0,VLOOKUP(W219,FAC_TOTALS_APTA!$A$4:$BR$227,$L226,FALSE))</f>
        <v>-97373.799931129193</v>
      </c>
      <c r="X226" s="29">
        <f>IF(X219=0,0,VLOOKUP(X219,FAC_TOTALS_APTA!$A$4:$BR$227,$L226,FALSE))</f>
        <v>-830575.389581464</v>
      </c>
      <c r="Y226" s="29">
        <f>IF(Y219=0,0,VLOOKUP(Y219,FAC_TOTALS_APTA!$A$4:$BR$227,$L226,FALSE))</f>
        <v>-1049363.93419226</v>
      </c>
      <c r="Z226" s="29">
        <f>IF(Z219=0,0,VLOOKUP(Z219,FAC_TOTALS_APTA!$A$4:$BR$227,$L226,FALSE))</f>
        <v>-405280.32709853898</v>
      </c>
      <c r="AA226" s="29">
        <f>IF(AA219=0,0,VLOOKUP(AA219,FAC_TOTALS_APTA!$A$4:$BR$227,$L226,FALSE))</f>
        <v>-470052.14277441998</v>
      </c>
      <c r="AB226" s="29">
        <f>IF(AB219=0,0,VLOOKUP(AB219,FAC_TOTALS_APTA!$A$4:$BR$227,$L226,FALSE))</f>
        <v>-498332.79283791501</v>
      </c>
      <c r="AC226" s="32">
        <f t="shared" si="57"/>
        <v>1849932.9116295315</v>
      </c>
      <c r="AD226" s="33">
        <f>AC226/G244</f>
        <v>3.8318975153367213E-2</v>
      </c>
      <c r="AE226" s="7"/>
    </row>
    <row r="227" spans="1:31" s="14" customFormat="1" ht="15" x14ac:dyDescent="0.2">
      <c r="A227" s="7"/>
      <c r="B227" s="26" t="s">
        <v>67</v>
      </c>
      <c r="C227" s="28"/>
      <c r="D227" s="7" t="s">
        <v>10</v>
      </c>
      <c r="E227" s="43">
        <v>1.0699999999999999E-2</v>
      </c>
      <c r="F227" s="7">
        <f>MATCH($D227,FAC_TOTALS_APTA!$A$2:$BR$2,)</f>
        <v>16</v>
      </c>
      <c r="G227" s="29">
        <f>VLOOKUP(G219,FAC_TOTALS_APTA!$A$4:$BR$227,$F227,FALSE)</f>
        <v>6.6378259855447599</v>
      </c>
      <c r="H227" s="29">
        <f>VLOOKUP(H219,FAC_TOTALS_APTA!$A$4:$BR$227,$F227,FALSE)</f>
        <v>7.0336089149977203</v>
      </c>
      <c r="I227" s="30">
        <f t="shared" si="54"/>
        <v>5.962538492495284E-2</v>
      </c>
      <c r="J227" s="31" t="str">
        <f t="shared" si="55"/>
        <v/>
      </c>
      <c r="K227" s="31" t="str">
        <f t="shared" si="56"/>
        <v>PCT_HH_NO_VEH_FAC</v>
      </c>
      <c r="L227" s="7">
        <f>MATCH($K227,FAC_TOTALS_APTA!$A$2:$BR$2,)</f>
        <v>38</v>
      </c>
      <c r="M227" s="29">
        <f>IF(M219=0,0,VLOOKUP(M219,FAC_TOTALS_APTA!$A$4:$BR$227,$L227,FALSE))</f>
        <v>36854.328623159599</v>
      </c>
      <c r="N227" s="29">
        <f>IF(N219=0,0,VLOOKUP(N219,FAC_TOTALS_APTA!$A$4:$BR$227,$L227,FALSE))</f>
        <v>5832.8961900080303</v>
      </c>
      <c r="O227" s="29">
        <f>IF(O219=0,0,VLOOKUP(O219,FAC_TOTALS_APTA!$A$4:$BR$227,$L227,FALSE))</f>
        <v>75895.042571913204</v>
      </c>
      <c r="P227" s="29">
        <f>IF(P219=0,0,VLOOKUP(P219,FAC_TOTALS_APTA!$A$4:$BR$227,$L227,FALSE))</f>
        <v>173074.931215611</v>
      </c>
      <c r="Q227" s="29">
        <f>IF(Q219=0,0,VLOOKUP(Q219,FAC_TOTALS_APTA!$A$4:$BR$227,$L227,FALSE))</f>
        <v>67753.406910666396</v>
      </c>
      <c r="R227" s="29">
        <f>IF(R219=0,0,VLOOKUP(R219,FAC_TOTALS_APTA!$A$4:$BR$227,$L227,FALSE))</f>
        <v>-30547.243372451801</v>
      </c>
      <c r="S227" s="29">
        <f>IF(S219=0,0,VLOOKUP(S219,FAC_TOTALS_APTA!$A$4:$BR$227,$L227,FALSE))</f>
        <v>174886.148132331</v>
      </c>
      <c r="T227" s="29">
        <f>IF(T219=0,0,VLOOKUP(T219,FAC_TOTALS_APTA!$A$4:$BR$227,$L227,FALSE))</f>
        <v>416455.47104896698</v>
      </c>
      <c r="U227" s="29">
        <f>IF(U219=0,0,VLOOKUP(U219,FAC_TOTALS_APTA!$A$4:$BR$227,$L227,FALSE))</f>
        <v>304749.81388511503</v>
      </c>
      <c r="V227" s="29">
        <f>IF(V219=0,0,VLOOKUP(V219,FAC_TOTALS_APTA!$A$4:$BR$227,$L227,FALSE))</f>
        <v>-378330.17962064</v>
      </c>
      <c r="W227" s="29">
        <f>IF(W219=0,0,VLOOKUP(W219,FAC_TOTALS_APTA!$A$4:$BR$227,$L227,FALSE))</f>
        <v>169947.40086435599</v>
      </c>
      <c r="X227" s="29">
        <f>IF(X219=0,0,VLOOKUP(X219,FAC_TOTALS_APTA!$A$4:$BR$227,$L227,FALSE))</f>
        <v>-15592.442819342101</v>
      </c>
      <c r="Y227" s="29">
        <f>IF(Y219=0,0,VLOOKUP(Y219,FAC_TOTALS_APTA!$A$4:$BR$227,$L227,FALSE))</f>
        <v>-607483.52379270701</v>
      </c>
      <c r="Z227" s="29">
        <f>IF(Z219=0,0,VLOOKUP(Z219,FAC_TOTALS_APTA!$A$4:$BR$227,$L227,FALSE))</f>
        <v>-43079.497230129797</v>
      </c>
      <c r="AA227" s="29">
        <f>IF(AA219=0,0,VLOOKUP(AA219,FAC_TOTALS_APTA!$A$4:$BR$227,$L227,FALSE))</f>
        <v>137692.25554715301</v>
      </c>
      <c r="AB227" s="29">
        <f>IF(AB219=0,0,VLOOKUP(AB219,FAC_TOTALS_APTA!$A$4:$BR$227,$L227,FALSE))</f>
        <v>103911.90231054599</v>
      </c>
      <c r="AC227" s="32">
        <f t="shared" si="57"/>
        <v>592020.71046455554</v>
      </c>
      <c r="AD227" s="33">
        <f>AC227/G244</f>
        <v>1.2262945727360055E-2</v>
      </c>
      <c r="AE227" s="7"/>
    </row>
    <row r="228" spans="1:31" s="14" customFormat="1" ht="15" x14ac:dyDescent="0.2">
      <c r="A228" s="7"/>
      <c r="B228" s="26" t="s">
        <v>50</v>
      </c>
      <c r="C228" s="28"/>
      <c r="D228" s="7" t="s">
        <v>31</v>
      </c>
      <c r="E228" s="43">
        <v>-3.3999999999999998E-3</v>
      </c>
      <c r="F228" s="7">
        <f>MATCH($D228,FAC_TOTALS_APTA!$A$2:$BR$2,)</f>
        <v>18</v>
      </c>
      <c r="G228" s="29">
        <f>VLOOKUP(G219,FAC_TOTALS_APTA!$A$4:$BR$227,$F228,FALSE)</f>
        <v>3.5364412258655902</v>
      </c>
      <c r="H228" s="29">
        <f>VLOOKUP(H219,FAC_TOTALS_APTA!$A$4:$BR$227,$F228,FALSE)</f>
        <v>5.1978714563597803</v>
      </c>
      <c r="I228" s="30">
        <f t="shared" si="54"/>
        <v>0.46980286801953941</v>
      </c>
      <c r="J228" s="31" t="str">
        <f t="shared" si="55"/>
        <v/>
      </c>
      <c r="K228" s="31" t="str">
        <f t="shared" si="56"/>
        <v>JTW_HOME_PCT_FAC</v>
      </c>
      <c r="L228" s="7">
        <f>MATCH($K228,FAC_TOTALS_APTA!$A$2:$BR$2,)</f>
        <v>40</v>
      </c>
      <c r="M228" s="29">
        <f>IF(M219=0,0,VLOOKUP(M219,FAC_TOTALS_APTA!$A$4:$BR$227,$L228,FALSE))</f>
        <v>0</v>
      </c>
      <c r="N228" s="29">
        <f>IF(N219=0,0,VLOOKUP(N219,FAC_TOTALS_APTA!$A$4:$BR$227,$L228,FALSE))</f>
        <v>0</v>
      </c>
      <c r="O228" s="29">
        <f>IF(O219=0,0,VLOOKUP(O219,FAC_TOTALS_APTA!$A$4:$BR$227,$L228,FALSE))</f>
        <v>0</v>
      </c>
      <c r="P228" s="29">
        <f>IF(P219=0,0,VLOOKUP(P219,FAC_TOTALS_APTA!$A$4:$BR$227,$L228,FALSE))</f>
        <v>-138504.562873399</v>
      </c>
      <c r="Q228" s="29">
        <f>IF(Q219=0,0,VLOOKUP(Q219,FAC_TOTALS_APTA!$A$4:$BR$227,$L228,FALSE))</f>
        <v>-160386.42834278199</v>
      </c>
      <c r="R228" s="29">
        <f>IF(R219=0,0,VLOOKUP(R219,FAC_TOTALS_APTA!$A$4:$BR$227,$L228,FALSE))</f>
        <v>81185.0224914438</v>
      </c>
      <c r="S228" s="29">
        <f>IF(S219=0,0,VLOOKUP(S219,FAC_TOTALS_APTA!$A$4:$BR$227,$L228,FALSE))</f>
        <v>110554.959952843</v>
      </c>
      <c r="T228" s="29">
        <f>IF(T219=0,0,VLOOKUP(T219,FAC_TOTALS_APTA!$A$4:$BR$227,$L228,FALSE))</f>
        <v>-244576.11055532601</v>
      </c>
      <c r="U228" s="29">
        <f>IF(U219=0,0,VLOOKUP(U219,FAC_TOTALS_APTA!$A$4:$BR$227,$L228,FALSE))</f>
        <v>-18882.0585978044</v>
      </c>
      <c r="V228" s="29">
        <f>IF(V219=0,0,VLOOKUP(V219,FAC_TOTALS_APTA!$A$4:$BR$227,$L228,FALSE))</f>
        <v>14957.385122914</v>
      </c>
      <c r="W228" s="29">
        <f>IF(W219=0,0,VLOOKUP(W219,FAC_TOTALS_APTA!$A$4:$BR$227,$L228,FALSE))</f>
        <v>96266.4266372118</v>
      </c>
      <c r="X228" s="29">
        <f>IF(X219=0,0,VLOOKUP(X219,FAC_TOTALS_APTA!$A$4:$BR$227,$L228,FALSE))</f>
        <v>-72883.335721660304</v>
      </c>
      <c r="Y228" s="29">
        <f>IF(Y219=0,0,VLOOKUP(Y219,FAC_TOTALS_APTA!$A$4:$BR$227,$L228,FALSE))</f>
        <v>-10120.072795182101</v>
      </c>
      <c r="Z228" s="29">
        <f>IF(Z219=0,0,VLOOKUP(Z219,FAC_TOTALS_APTA!$A$4:$BR$227,$L228,FALSE))</f>
        <v>-590930.43814487394</v>
      </c>
      <c r="AA228" s="29">
        <f>IF(AA219=0,0,VLOOKUP(AA219,FAC_TOTALS_APTA!$A$4:$BR$227,$L228,FALSE))</f>
        <v>-175797.21837962299</v>
      </c>
      <c r="AB228" s="29">
        <f>IF(AB219=0,0,VLOOKUP(AB219,FAC_TOTALS_APTA!$A$4:$BR$227,$L228,FALSE))</f>
        <v>-275778.787476848</v>
      </c>
      <c r="AC228" s="32">
        <f t="shared" si="57"/>
        <v>-1384895.2186830863</v>
      </c>
      <c r="AD228" s="33">
        <f>AC228/G244</f>
        <v>-2.8686318915202704E-2</v>
      </c>
      <c r="AE228" s="7"/>
    </row>
    <row r="229" spans="1:31" s="14" customFormat="1" ht="16" hidden="1" x14ac:dyDescent="0.2">
      <c r="A229" s="7"/>
      <c r="B229" s="12" t="s">
        <v>119</v>
      </c>
      <c r="C229" s="28"/>
      <c r="D229" t="s">
        <v>99</v>
      </c>
      <c r="E229" s="43">
        <v>-5.7999999999999996E-3</v>
      </c>
      <c r="F229" s="7">
        <f>MATCH($D229,FAC_TOTALS_APTA!$A$2:$BR$2,)</f>
        <v>19</v>
      </c>
      <c r="G229" s="29">
        <f>VLOOKUP(G219,FAC_TOTALS_APTA!$A$4:$BR$227,$F229,FALSE)</f>
        <v>0</v>
      </c>
      <c r="H229" s="29">
        <f>VLOOKUP(H219,FAC_TOTALS_APTA!$A$4:$BR$227,$F229,FALSE)</f>
        <v>0</v>
      </c>
      <c r="I229" s="30" t="str">
        <f t="shared" si="54"/>
        <v>-</v>
      </c>
      <c r="J229" s="31" t="str">
        <f t="shared" si="55"/>
        <v/>
      </c>
      <c r="K229" s="31" t="str">
        <f t="shared" si="56"/>
        <v>YEARS_SINCE_TNC_NEW_YORK_BUS_FAC</v>
      </c>
      <c r="L229" s="7">
        <f>MATCH($K229,FAC_TOTALS_APTA!$A$2:$BR$2,)</f>
        <v>41</v>
      </c>
      <c r="M229" s="29">
        <f>IF(M219=0,0,VLOOKUP(M219,FAC_TOTALS_APTA!$A$4:$BR$227,$L229,FALSE))</f>
        <v>0</v>
      </c>
      <c r="N229" s="29">
        <f>IF(N219=0,0,VLOOKUP(N219,FAC_TOTALS_APTA!$A$4:$BR$227,$L229,FALSE))</f>
        <v>0</v>
      </c>
      <c r="O229" s="29">
        <f>IF(O219=0,0,VLOOKUP(O219,FAC_TOTALS_APTA!$A$4:$BR$227,$L229,FALSE))</f>
        <v>0</v>
      </c>
      <c r="P229" s="29">
        <f>IF(P219=0,0,VLOOKUP(P219,FAC_TOTALS_APTA!$A$4:$BR$227,$L229,FALSE))</f>
        <v>0</v>
      </c>
      <c r="Q229" s="29">
        <f>IF(Q219=0,0,VLOOKUP(Q219,FAC_TOTALS_APTA!$A$4:$BR$227,$L229,FALSE))</f>
        <v>0</v>
      </c>
      <c r="R229" s="29">
        <f>IF(R219=0,0,VLOOKUP(R219,FAC_TOTALS_APTA!$A$4:$BR$227,$L229,FALSE))</f>
        <v>0</v>
      </c>
      <c r="S229" s="29">
        <f>IF(S219=0,0,VLOOKUP(S219,FAC_TOTALS_APTA!$A$4:$BR$227,$L229,FALSE))</f>
        <v>0</v>
      </c>
      <c r="T229" s="29">
        <f>IF(T219=0,0,VLOOKUP(T219,FAC_TOTALS_APTA!$A$4:$BR$227,$L229,FALSE))</f>
        <v>0</v>
      </c>
      <c r="U229" s="29">
        <f>IF(U219=0,0,VLOOKUP(U219,FAC_TOTALS_APTA!$A$4:$BR$227,$L229,FALSE))</f>
        <v>0</v>
      </c>
      <c r="V229" s="29">
        <f>IF(V219=0,0,VLOOKUP(V219,FAC_TOTALS_APTA!$A$4:$BR$227,$L229,FALSE))</f>
        <v>0</v>
      </c>
      <c r="W229" s="29">
        <f>IF(W219=0,0,VLOOKUP(W219,FAC_TOTALS_APTA!$A$4:$BR$227,$L229,FALSE))</f>
        <v>0</v>
      </c>
      <c r="X229" s="29">
        <f>IF(X219=0,0,VLOOKUP(X219,FAC_TOTALS_APTA!$A$4:$BR$227,$L229,FALSE))</f>
        <v>0</v>
      </c>
      <c r="Y229" s="29">
        <f>IF(Y219=0,0,VLOOKUP(Y219,FAC_TOTALS_APTA!$A$4:$BR$227,$L229,FALSE))</f>
        <v>0</v>
      </c>
      <c r="Z229" s="29">
        <f>IF(Z219=0,0,VLOOKUP(Z219,FAC_TOTALS_APTA!$A$4:$BR$227,$L229,FALSE))</f>
        <v>0</v>
      </c>
      <c r="AA229" s="29">
        <f>IF(AA219=0,0,VLOOKUP(AA219,FAC_TOTALS_APTA!$A$4:$BR$227,$L229,FALSE))</f>
        <v>0</v>
      </c>
      <c r="AB229" s="29">
        <f>IF(AB219=0,0,VLOOKUP(AB219,FAC_TOTALS_APTA!$A$4:$BR$227,$L229,FALSE))</f>
        <v>0</v>
      </c>
      <c r="AC229" s="32">
        <f t="shared" si="57"/>
        <v>0</v>
      </c>
      <c r="AD229" s="33">
        <f>AC229/G244</f>
        <v>0</v>
      </c>
      <c r="AE229" s="7"/>
    </row>
    <row r="230" spans="1:31" s="14" customFormat="1" ht="16" hidden="1" x14ac:dyDescent="0.2">
      <c r="A230" s="7"/>
      <c r="B230" s="12" t="s">
        <v>119</v>
      </c>
      <c r="C230" s="28"/>
      <c r="D230" t="s">
        <v>100</v>
      </c>
      <c r="E230" s="43">
        <v>-3.3799999999999997E-2</v>
      </c>
      <c r="F230" s="7">
        <f>MATCH($D230,FAC_TOTALS_APTA!$A$2:$BR$2,)</f>
        <v>20</v>
      </c>
      <c r="G230" s="29">
        <f>VLOOKUP(G219,FAC_TOTALS_APTA!$A$4:$BR$227,$F230,FALSE)</f>
        <v>0</v>
      </c>
      <c r="H230" s="29">
        <f>VLOOKUP(H219,FAC_TOTALS_APTA!$A$4:$BR$227,$F230,FALSE)</f>
        <v>0</v>
      </c>
      <c r="I230" s="30" t="str">
        <f t="shared" si="54"/>
        <v>-</v>
      </c>
      <c r="J230" s="31" t="str">
        <f t="shared" si="55"/>
        <v/>
      </c>
      <c r="K230" s="31" t="str">
        <f t="shared" si="56"/>
        <v>YEARS_SINCE_TNC_BUS_HI_FAV_FAC</v>
      </c>
      <c r="L230" s="7">
        <f>MATCH($K230,FAC_TOTALS_APTA!$A$2:$BR$2,)</f>
        <v>42</v>
      </c>
      <c r="M230" s="29">
        <f>IF(M219=0,0,VLOOKUP(M219,FAC_TOTALS_APTA!$A$4:$BR$227,$L230,FALSE))</f>
        <v>0</v>
      </c>
      <c r="N230" s="29">
        <f>IF(N219=0,0,VLOOKUP(N219,FAC_TOTALS_APTA!$A$4:$BR$227,$L230,FALSE))</f>
        <v>0</v>
      </c>
      <c r="O230" s="29">
        <f>IF(O219=0,0,VLOOKUP(O219,FAC_TOTALS_APTA!$A$4:$BR$227,$L230,FALSE))</f>
        <v>0</v>
      </c>
      <c r="P230" s="29">
        <f>IF(P219=0,0,VLOOKUP(P219,FAC_TOTALS_APTA!$A$4:$BR$227,$L230,FALSE))</f>
        <v>0</v>
      </c>
      <c r="Q230" s="29">
        <f>IF(Q219=0,0,VLOOKUP(Q219,FAC_TOTALS_APTA!$A$4:$BR$227,$L230,FALSE))</f>
        <v>0</v>
      </c>
      <c r="R230" s="29">
        <f>IF(R219=0,0,VLOOKUP(R219,FAC_TOTALS_APTA!$A$4:$BR$227,$L230,FALSE))</f>
        <v>0</v>
      </c>
      <c r="S230" s="29">
        <f>IF(S219=0,0,VLOOKUP(S219,FAC_TOTALS_APTA!$A$4:$BR$227,$L230,FALSE))</f>
        <v>0</v>
      </c>
      <c r="T230" s="29">
        <f>IF(T219=0,0,VLOOKUP(T219,FAC_TOTALS_APTA!$A$4:$BR$227,$L230,FALSE))</f>
        <v>0</v>
      </c>
      <c r="U230" s="29">
        <f>IF(U219=0,0,VLOOKUP(U219,FAC_TOTALS_APTA!$A$4:$BR$227,$L230,FALSE))</f>
        <v>0</v>
      </c>
      <c r="V230" s="29">
        <f>IF(V219=0,0,VLOOKUP(V219,FAC_TOTALS_APTA!$A$4:$BR$227,$L230,FALSE))</f>
        <v>0</v>
      </c>
      <c r="W230" s="29">
        <f>IF(W219=0,0,VLOOKUP(W219,FAC_TOTALS_APTA!$A$4:$BR$227,$L230,FALSE))</f>
        <v>0</v>
      </c>
      <c r="X230" s="29">
        <f>IF(X219=0,0,VLOOKUP(X219,FAC_TOTALS_APTA!$A$4:$BR$227,$L230,FALSE))</f>
        <v>0</v>
      </c>
      <c r="Y230" s="29">
        <f>IF(Y219=0,0,VLOOKUP(Y219,FAC_TOTALS_APTA!$A$4:$BR$227,$L230,FALSE))</f>
        <v>0</v>
      </c>
      <c r="Z230" s="29">
        <f>IF(Z219=0,0,VLOOKUP(Z219,FAC_TOTALS_APTA!$A$4:$BR$227,$L230,FALSE))</f>
        <v>0</v>
      </c>
      <c r="AA230" s="29">
        <f>IF(AA219=0,0,VLOOKUP(AA219,FAC_TOTALS_APTA!$A$4:$BR$227,$L230,FALSE))</f>
        <v>0</v>
      </c>
      <c r="AB230" s="29">
        <f>IF(AB219=0,0,VLOOKUP(AB219,FAC_TOTALS_APTA!$A$4:$BR$227,$L230,FALSE))</f>
        <v>0</v>
      </c>
      <c r="AC230" s="32">
        <f t="shared" si="57"/>
        <v>0</v>
      </c>
      <c r="AD230" s="33">
        <f>AC230/G244</f>
        <v>0</v>
      </c>
      <c r="AE230" s="7"/>
    </row>
    <row r="231" spans="1:31" s="14" customFormat="1" ht="16" hidden="1" x14ac:dyDescent="0.2">
      <c r="A231" s="7"/>
      <c r="B231" s="12" t="s">
        <v>119</v>
      </c>
      <c r="C231" s="28"/>
      <c r="D231" t="s">
        <v>101</v>
      </c>
      <c r="E231" s="43">
        <v>-1.6299999999999999E-2</v>
      </c>
      <c r="F231" s="7">
        <f>MATCH($D231,FAC_TOTALS_APTA!$A$2:$BR$2,)</f>
        <v>21</v>
      </c>
      <c r="G231" s="29">
        <f>VLOOKUP(G219,FAC_TOTALS_APTA!$A$4:$BR$227,$F231,FALSE)</f>
        <v>0</v>
      </c>
      <c r="H231" s="29">
        <f>VLOOKUP(H219,FAC_TOTALS_APTA!$A$4:$BR$227,$F231,FALSE)</f>
        <v>0</v>
      </c>
      <c r="I231" s="30" t="str">
        <f t="shared" si="54"/>
        <v>-</v>
      </c>
      <c r="J231" s="31" t="str">
        <f t="shared" si="55"/>
        <v/>
      </c>
      <c r="K231" s="31" t="str">
        <f t="shared" si="56"/>
        <v>YEARS_SINCE_TNC_BUS_MID_FAV_FAC</v>
      </c>
      <c r="L231" s="7">
        <f>MATCH($K231,FAC_TOTALS_APTA!$A$2:$BR$2,)</f>
        <v>43</v>
      </c>
      <c r="M231" s="29">
        <f>IF(M219=0,0,VLOOKUP(M219,FAC_TOTALS_APTA!$A$4:$BR$227,$L231,FALSE))</f>
        <v>0</v>
      </c>
      <c r="N231" s="29">
        <f>IF(N219=0,0,VLOOKUP(N219,FAC_TOTALS_APTA!$A$4:$BR$227,$L231,FALSE))</f>
        <v>0</v>
      </c>
      <c r="O231" s="29">
        <f>IF(O219=0,0,VLOOKUP(O219,FAC_TOTALS_APTA!$A$4:$BR$227,$L231,FALSE))</f>
        <v>0</v>
      </c>
      <c r="P231" s="29">
        <f>IF(P219=0,0,VLOOKUP(P219,FAC_TOTALS_APTA!$A$4:$BR$227,$L231,FALSE))</f>
        <v>0</v>
      </c>
      <c r="Q231" s="29">
        <f>IF(Q219=0,0,VLOOKUP(Q219,FAC_TOTALS_APTA!$A$4:$BR$227,$L231,FALSE))</f>
        <v>0</v>
      </c>
      <c r="R231" s="29">
        <f>IF(R219=0,0,VLOOKUP(R219,FAC_TOTALS_APTA!$A$4:$BR$227,$L231,FALSE))</f>
        <v>0</v>
      </c>
      <c r="S231" s="29">
        <f>IF(S219=0,0,VLOOKUP(S219,FAC_TOTALS_APTA!$A$4:$BR$227,$L231,FALSE))</f>
        <v>0</v>
      </c>
      <c r="T231" s="29">
        <f>IF(T219=0,0,VLOOKUP(T219,FAC_TOTALS_APTA!$A$4:$BR$227,$L231,FALSE))</f>
        <v>0</v>
      </c>
      <c r="U231" s="29">
        <f>IF(U219=0,0,VLOOKUP(U219,FAC_TOTALS_APTA!$A$4:$BR$227,$L231,FALSE))</f>
        <v>0</v>
      </c>
      <c r="V231" s="29">
        <f>IF(V219=0,0,VLOOKUP(V219,FAC_TOTALS_APTA!$A$4:$BR$227,$L231,FALSE))</f>
        <v>0</v>
      </c>
      <c r="W231" s="29">
        <f>IF(W219=0,0,VLOOKUP(W219,FAC_TOTALS_APTA!$A$4:$BR$227,$L231,FALSE))</f>
        <v>0</v>
      </c>
      <c r="X231" s="29">
        <f>IF(X219=0,0,VLOOKUP(X219,FAC_TOTALS_APTA!$A$4:$BR$227,$L231,FALSE))</f>
        <v>0</v>
      </c>
      <c r="Y231" s="29">
        <f>IF(Y219=0,0,VLOOKUP(Y219,FAC_TOTALS_APTA!$A$4:$BR$227,$L231,FALSE))</f>
        <v>0</v>
      </c>
      <c r="Z231" s="29">
        <f>IF(Z219=0,0,VLOOKUP(Z219,FAC_TOTALS_APTA!$A$4:$BR$227,$L231,FALSE))</f>
        <v>0</v>
      </c>
      <c r="AA231" s="29">
        <f>IF(AA219=0,0,VLOOKUP(AA219,FAC_TOTALS_APTA!$A$4:$BR$227,$L231,FALSE))</f>
        <v>0</v>
      </c>
      <c r="AB231" s="29">
        <f>IF(AB219=0,0,VLOOKUP(AB219,FAC_TOTALS_APTA!$A$4:$BR$227,$L231,FALSE))</f>
        <v>0</v>
      </c>
      <c r="AC231" s="32">
        <f t="shared" si="57"/>
        <v>0</v>
      </c>
      <c r="AD231" s="33">
        <f>AC231/G244</f>
        <v>0</v>
      </c>
      <c r="AE231" s="7"/>
    </row>
    <row r="232" spans="1:31" s="14" customFormat="1" ht="16" hidden="1" x14ac:dyDescent="0.2">
      <c r="A232" s="7"/>
      <c r="B232" s="12" t="s">
        <v>119</v>
      </c>
      <c r="C232" s="28"/>
      <c r="D232" t="s">
        <v>102</v>
      </c>
      <c r="E232" s="43">
        <v>-1.37E-2</v>
      </c>
      <c r="F232" s="7">
        <f>MATCH($D232,FAC_TOTALS_APTA!$A$2:$BR$2,)</f>
        <v>22</v>
      </c>
      <c r="G232" s="29">
        <f>VLOOKUP(G219,FAC_TOTALS_APTA!$A$4:$BR$227,$F232,FALSE)</f>
        <v>0</v>
      </c>
      <c r="H232" s="29">
        <f>VLOOKUP(H219,FAC_TOTALS_APTA!$A$4:$BR$227,$F232,FALSE)</f>
        <v>3.2329855529390401</v>
      </c>
      <c r="I232" s="30" t="str">
        <f t="shared" si="54"/>
        <v>-</v>
      </c>
      <c r="J232" s="31" t="str">
        <f t="shared" si="55"/>
        <v/>
      </c>
      <c r="K232" s="31" t="str">
        <f t="shared" si="56"/>
        <v>YEARS_SINCE_TNC_BUS_LOW_FAV_FAC</v>
      </c>
      <c r="L232" s="7">
        <f>MATCH($K232,FAC_TOTALS_APTA!$A$2:$BR$2,)</f>
        <v>44</v>
      </c>
      <c r="M232" s="29">
        <f>IF(M219=0,0,VLOOKUP(M219,FAC_TOTALS_APTA!$A$4:$BR$227,$L232,FALSE))</f>
        <v>0</v>
      </c>
      <c r="N232" s="29">
        <f>IF(N219=0,0,VLOOKUP(N219,FAC_TOTALS_APTA!$A$4:$BR$227,$L232,FALSE))</f>
        <v>0</v>
      </c>
      <c r="O232" s="29">
        <f>IF(O219=0,0,VLOOKUP(O219,FAC_TOTALS_APTA!$A$4:$BR$227,$L232,FALSE))</f>
        <v>0</v>
      </c>
      <c r="P232" s="29">
        <f>IF(P219=0,0,VLOOKUP(P219,FAC_TOTALS_APTA!$A$4:$BR$227,$L232,FALSE))</f>
        <v>0</v>
      </c>
      <c r="Q232" s="29">
        <f>IF(Q219=0,0,VLOOKUP(Q219,FAC_TOTALS_APTA!$A$4:$BR$227,$L232,FALSE))</f>
        <v>0</v>
      </c>
      <c r="R232" s="29">
        <f>IF(R219=0,0,VLOOKUP(R219,FAC_TOTALS_APTA!$A$4:$BR$227,$L232,FALSE))</f>
        <v>0</v>
      </c>
      <c r="S232" s="29">
        <f>IF(S219=0,0,VLOOKUP(S219,FAC_TOTALS_APTA!$A$4:$BR$227,$L232,FALSE))</f>
        <v>0</v>
      </c>
      <c r="T232" s="29">
        <f>IF(T219=0,0,VLOOKUP(T219,FAC_TOTALS_APTA!$A$4:$BR$227,$L232,FALSE))</f>
        <v>0</v>
      </c>
      <c r="U232" s="29">
        <f>IF(U219=0,0,VLOOKUP(U219,FAC_TOTALS_APTA!$A$4:$BR$227,$L232,FALSE))</f>
        <v>0</v>
      </c>
      <c r="V232" s="29">
        <f>IF(V219=0,0,VLOOKUP(V219,FAC_TOTALS_APTA!$A$4:$BR$227,$L232,FALSE))</f>
        <v>0</v>
      </c>
      <c r="W232" s="29">
        <f>IF(W219=0,0,VLOOKUP(W219,FAC_TOTALS_APTA!$A$4:$BR$227,$L232,FALSE))</f>
        <v>0</v>
      </c>
      <c r="X232" s="29">
        <f>IF(X219=0,0,VLOOKUP(X219,FAC_TOTALS_APTA!$A$4:$BR$227,$L232,FALSE))</f>
        <v>0</v>
      </c>
      <c r="Y232" s="29">
        <f>IF(Y219=0,0,VLOOKUP(Y219,FAC_TOTALS_APTA!$A$4:$BR$227,$L232,FALSE))</f>
        <v>-858516.73271778703</v>
      </c>
      <c r="Z232" s="29">
        <f>IF(Z219=0,0,VLOOKUP(Z219,FAC_TOTALS_APTA!$A$4:$BR$227,$L232,FALSE))</f>
        <v>-1263739.4783151201</v>
      </c>
      <c r="AA232" s="29">
        <f>IF(AA219=0,0,VLOOKUP(AA219,FAC_TOTALS_APTA!$A$4:$BR$227,$L232,FALSE))</f>
        <v>-1384455.02064514</v>
      </c>
      <c r="AB232" s="29">
        <f>IF(AB219=0,0,VLOOKUP(AB219,FAC_TOTALS_APTA!$A$4:$BR$227,$L232,FALSE))</f>
        <v>-1482162.9549177999</v>
      </c>
      <c r="AC232" s="32">
        <f t="shared" si="57"/>
        <v>-4988874.1865958469</v>
      </c>
      <c r="AD232" s="33">
        <f>AC232/G244</f>
        <v>-0.10333809663997418</v>
      </c>
      <c r="AE232" s="7"/>
    </row>
    <row r="233" spans="1:31" s="14" customFormat="1" ht="16" hidden="1" x14ac:dyDescent="0.2">
      <c r="A233" s="7"/>
      <c r="B233" s="12" t="s">
        <v>119</v>
      </c>
      <c r="C233" s="28"/>
      <c r="D233" t="s">
        <v>103</v>
      </c>
      <c r="E233" s="43">
        <v>-3.5099999999999999E-2</v>
      </c>
      <c r="F233" s="7">
        <f>MATCH($D233,FAC_TOTALS_APTA!$A$2:$BR$2,)</f>
        <v>23</v>
      </c>
      <c r="G233" s="29">
        <f>VLOOKUP(G219,FAC_TOTALS_APTA!$A$4:$BR$227,$F233,FALSE)</f>
        <v>0</v>
      </c>
      <c r="H233" s="29">
        <f>VLOOKUP(H219,FAC_TOTALS_APTA!$A$4:$BR$227,$F233,FALSE)</f>
        <v>0</v>
      </c>
      <c r="I233" s="30" t="str">
        <f t="shared" si="54"/>
        <v>-</v>
      </c>
      <c r="J233" s="31" t="str">
        <f t="shared" si="55"/>
        <v/>
      </c>
      <c r="K233" s="31" t="str">
        <f t="shared" si="56"/>
        <v>YEARS_SINCE_TNC_BUS_HI_UNFAV_FAC</v>
      </c>
      <c r="L233" s="7">
        <f>MATCH($K233,FAC_TOTALS_APTA!$A$2:$BR$2,)</f>
        <v>45</v>
      </c>
      <c r="M233" s="29">
        <f>IF(M219=0,0,VLOOKUP(M219,FAC_TOTALS_APTA!$A$4:$BR$227,$L233,FALSE))</f>
        <v>0</v>
      </c>
      <c r="N233" s="29">
        <f>IF(N219=0,0,VLOOKUP(N219,FAC_TOTALS_APTA!$A$4:$BR$227,$L233,FALSE))</f>
        <v>0</v>
      </c>
      <c r="O233" s="29">
        <f>IF(O219=0,0,VLOOKUP(O219,FAC_TOTALS_APTA!$A$4:$BR$227,$L233,FALSE))</f>
        <v>0</v>
      </c>
      <c r="P233" s="29">
        <f>IF(P219=0,0,VLOOKUP(P219,FAC_TOTALS_APTA!$A$4:$BR$227,$L233,FALSE))</f>
        <v>0</v>
      </c>
      <c r="Q233" s="29">
        <f>IF(Q219=0,0,VLOOKUP(Q219,FAC_TOTALS_APTA!$A$4:$BR$227,$L233,FALSE))</f>
        <v>0</v>
      </c>
      <c r="R233" s="29">
        <f>IF(R219=0,0,VLOOKUP(R219,FAC_TOTALS_APTA!$A$4:$BR$227,$L233,FALSE))</f>
        <v>0</v>
      </c>
      <c r="S233" s="29">
        <f>IF(S219=0,0,VLOOKUP(S219,FAC_TOTALS_APTA!$A$4:$BR$227,$L233,FALSE))</f>
        <v>0</v>
      </c>
      <c r="T233" s="29">
        <f>IF(T219=0,0,VLOOKUP(T219,FAC_TOTALS_APTA!$A$4:$BR$227,$L233,FALSE))</f>
        <v>0</v>
      </c>
      <c r="U233" s="29">
        <f>IF(U219=0,0,VLOOKUP(U219,FAC_TOTALS_APTA!$A$4:$BR$227,$L233,FALSE))</f>
        <v>0</v>
      </c>
      <c r="V233" s="29">
        <f>IF(V219=0,0,VLOOKUP(V219,FAC_TOTALS_APTA!$A$4:$BR$227,$L233,FALSE))</f>
        <v>0</v>
      </c>
      <c r="W233" s="29">
        <f>IF(W219=0,0,VLOOKUP(W219,FAC_TOTALS_APTA!$A$4:$BR$227,$L233,FALSE))</f>
        <v>0</v>
      </c>
      <c r="X233" s="29">
        <f>IF(X219=0,0,VLOOKUP(X219,FAC_TOTALS_APTA!$A$4:$BR$227,$L233,FALSE))</f>
        <v>0</v>
      </c>
      <c r="Y233" s="29">
        <f>IF(Y219=0,0,VLOOKUP(Y219,FAC_TOTALS_APTA!$A$4:$BR$227,$L233,FALSE))</f>
        <v>0</v>
      </c>
      <c r="Z233" s="29">
        <f>IF(Z219=0,0,VLOOKUP(Z219,FAC_TOTALS_APTA!$A$4:$BR$227,$L233,FALSE))</f>
        <v>0</v>
      </c>
      <c r="AA233" s="29">
        <f>IF(AA219=0,0,VLOOKUP(AA219,FAC_TOTALS_APTA!$A$4:$BR$227,$L233,FALSE))</f>
        <v>0</v>
      </c>
      <c r="AB233" s="29">
        <f>IF(AB219=0,0,VLOOKUP(AB219,FAC_TOTALS_APTA!$A$4:$BR$227,$L233,FALSE))</f>
        <v>0</v>
      </c>
      <c r="AC233" s="32">
        <f t="shared" si="57"/>
        <v>0</v>
      </c>
      <c r="AD233" s="33">
        <f>AC233/G244</f>
        <v>0</v>
      </c>
      <c r="AE233" s="7"/>
    </row>
    <row r="234" spans="1:31" s="14" customFormat="1" ht="16" hidden="1" x14ac:dyDescent="0.2">
      <c r="A234" s="7"/>
      <c r="B234" s="12" t="s">
        <v>119</v>
      </c>
      <c r="C234" s="28"/>
      <c r="D234" t="s">
        <v>104</v>
      </c>
      <c r="E234" s="43">
        <v>-3.1300000000000001E-2</v>
      </c>
      <c r="F234" s="7">
        <f>MATCH($D234,FAC_TOTALS_APTA!$A$2:$BR$2,)</f>
        <v>24</v>
      </c>
      <c r="G234" s="29">
        <f>VLOOKUP(G219,FAC_TOTALS_APTA!$A$4:$BR$227,$F234,FALSE)</f>
        <v>0</v>
      </c>
      <c r="H234" s="29">
        <f>VLOOKUP(H219,FAC_TOTALS_APTA!$A$4:$BR$227,$F234,FALSE)</f>
        <v>0</v>
      </c>
      <c r="I234" s="30" t="str">
        <f t="shared" si="54"/>
        <v>-</v>
      </c>
      <c r="J234" s="31" t="str">
        <f t="shared" si="55"/>
        <v/>
      </c>
      <c r="K234" s="31" t="str">
        <f t="shared" si="56"/>
        <v>YEARS_SINCE_TNC_BUS_MID_UNFAV_FAC</v>
      </c>
      <c r="L234" s="7">
        <f>MATCH($K234,FAC_TOTALS_APTA!$A$2:$BR$2,)</f>
        <v>46</v>
      </c>
      <c r="M234" s="29">
        <f>IF(M219=0,0,VLOOKUP(M219,FAC_TOTALS_APTA!$A$4:$BR$227,$L234,FALSE))</f>
        <v>0</v>
      </c>
      <c r="N234" s="29">
        <f>IF(N219=0,0,VLOOKUP(N219,FAC_TOTALS_APTA!$A$4:$BR$227,$L234,FALSE))</f>
        <v>0</v>
      </c>
      <c r="O234" s="29">
        <f>IF(O219=0,0,VLOOKUP(O219,FAC_TOTALS_APTA!$A$4:$BR$227,$L234,FALSE))</f>
        <v>0</v>
      </c>
      <c r="P234" s="29">
        <f>IF(P219=0,0,VLOOKUP(P219,FAC_TOTALS_APTA!$A$4:$BR$227,$L234,FALSE))</f>
        <v>0</v>
      </c>
      <c r="Q234" s="29">
        <f>IF(Q219=0,0,VLOOKUP(Q219,FAC_TOTALS_APTA!$A$4:$BR$227,$L234,FALSE))</f>
        <v>0</v>
      </c>
      <c r="R234" s="29">
        <f>IF(R219=0,0,VLOOKUP(R219,FAC_TOTALS_APTA!$A$4:$BR$227,$L234,FALSE))</f>
        <v>0</v>
      </c>
      <c r="S234" s="29">
        <f>IF(S219=0,0,VLOOKUP(S219,FAC_TOTALS_APTA!$A$4:$BR$227,$L234,FALSE))</f>
        <v>0</v>
      </c>
      <c r="T234" s="29">
        <f>IF(T219=0,0,VLOOKUP(T219,FAC_TOTALS_APTA!$A$4:$BR$227,$L234,FALSE))</f>
        <v>0</v>
      </c>
      <c r="U234" s="29">
        <f>IF(U219=0,0,VLOOKUP(U219,FAC_TOTALS_APTA!$A$4:$BR$227,$L234,FALSE))</f>
        <v>0</v>
      </c>
      <c r="V234" s="29">
        <f>IF(V219=0,0,VLOOKUP(V219,FAC_TOTALS_APTA!$A$4:$BR$227,$L234,FALSE))</f>
        <v>0</v>
      </c>
      <c r="W234" s="29">
        <f>IF(W219=0,0,VLOOKUP(W219,FAC_TOTALS_APTA!$A$4:$BR$227,$L234,FALSE))</f>
        <v>0</v>
      </c>
      <c r="X234" s="29">
        <f>IF(X219=0,0,VLOOKUP(X219,FAC_TOTALS_APTA!$A$4:$BR$227,$L234,FALSE))</f>
        <v>0</v>
      </c>
      <c r="Y234" s="29">
        <f>IF(Y219=0,0,VLOOKUP(Y219,FAC_TOTALS_APTA!$A$4:$BR$227,$L234,FALSE))</f>
        <v>0</v>
      </c>
      <c r="Z234" s="29">
        <f>IF(Z219=0,0,VLOOKUP(Z219,FAC_TOTALS_APTA!$A$4:$BR$227,$L234,FALSE))</f>
        <v>0</v>
      </c>
      <c r="AA234" s="29">
        <f>IF(AA219=0,0,VLOOKUP(AA219,FAC_TOTALS_APTA!$A$4:$BR$227,$L234,FALSE))</f>
        <v>0</v>
      </c>
      <c r="AB234" s="29">
        <f>IF(AB219=0,0,VLOOKUP(AB219,FAC_TOTALS_APTA!$A$4:$BR$227,$L234,FALSE))</f>
        <v>0</v>
      </c>
      <c r="AC234" s="32">
        <f t="shared" si="57"/>
        <v>0</v>
      </c>
      <c r="AD234" s="33">
        <f>AC234/G244</f>
        <v>0</v>
      </c>
      <c r="AE234" s="7"/>
    </row>
    <row r="235" spans="1:31" s="14" customFormat="1" ht="16" hidden="1" x14ac:dyDescent="0.2">
      <c r="A235" s="7"/>
      <c r="B235" s="12" t="s">
        <v>119</v>
      </c>
      <c r="C235" s="28"/>
      <c r="D235" t="s">
        <v>105</v>
      </c>
      <c r="E235" s="43">
        <v>-1.4E-3</v>
      </c>
      <c r="F235" s="7">
        <f>MATCH($D235,FAC_TOTALS_APTA!$A$2:$BR$2,)</f>
        <v>25</v>
      </c>
      <c r="G235" s="29">
        <f>VLOOKUP(G219,FAC_TOTALS_APTA!$A$4:$BR$227,$F235,FALSE)</f>
        <v>0</v>
      </c>
      <c r="H235" s="29">
        <f>VLOOKUP(H219,FAC_TOTALS_APTA!$A$4:$BR$227,$F235,FALSE)</f>
        <v>0</v>
      </c>
      <c r="I235" s="30" t="str">
        <f t="shared" si="54"/>
        <v>-</v>
      </c>
      <c r="J235" s="31" t="str">
        <f t="shared" si="55"/>
        <v/>
      </c>
      <c r="K235" s="31" t="str">
        <f t="shared" si="56"/>
        <v>YEARS_SINCE_TNC_BUS_LOW_UNFAV_FAC</v>
      </c>
      <c r="L235" s="7">
        <f>MATCH($K235,FAC_TOTALS_APTA!$A$2:$BR$2,)</f>
        <v>47</v>
      </c>
      <c r="M235" s="29">
        <f>IF(M219=0,0,VLOOKUP(M219,FAC_TOTALS_APTA!$A$4:$BR$227,$L235,FALSE))</f>
        <v>0</v>
      </c>
      <c r="N235" s="29">
        <f>IF(N219=0,0,VLOOKUP(N219,FAC_TOTALS_APTA!$A$4:$BR$227,$L235,FALSE))</f>
        <v>0</v>
      </c>
      <c r="O235" s="29">
        <f>IF(O219=0,0,VLOOKUP(O219,FAC_TOTALS_APTA!$A$4:$BR$227,$L235,FALSE))</f>
        <v>0</v>
      </c>
      <c r="P235" s="29">
        <f>IF(P219=0,0,VLOOKUP(P219,FAC_TOTALS_APTA!$A$4:$BR$227,$L235,FALSE))</f>
        <v>0</v>
      </c>
      <c r="Q235" s="29">
        <f>IF(Q219=0,0,VLOOKUP(Q219,FAC_TOTALS_APTA!$A$4:$BR$227,$L235,FALSE))</f>
        <v>0</v>
      </c>
      <c r="R235" s="29">
        <f>IF(R219=0,0,VLOOKUP(R219,FAC_TOTALS_APTA!$A$4:$BR$227,$L235,FALSE))</f>
        <v>0</v>
      </c>
      <c r="S235" s="29">
        <f>IF(S219=0,0,VLOOKUP(S219,FAC_TOTALS_APTA!$A$4:$BR$227,$L235,FALSE))</f>
        <v>0</v>
      </c>
      <c r="T235" s="29">
        <f>IF(T219=0,0,VLOOKUP(T219,FAC_TOTALS_APTA!$A$4:$BR$227,$L235,FALSE))</f>
        <v>0</v>
      </c>
      <c r="U235" s="29">
        <f>IF(U219=0,0,VLOOKUP(U219,FAC_TOTALS_APTA!$A$4:$BR$227,$L235,FALSE))</f>
        <v>0</v>
      </c>
      <c r="V235" s="29">
        <f>IF(V219=0,0,VLOOKUP(V219,FAC_TOTALS_APTA!$A$4:$BR$227,$L235,FALSE))</f>
        <v>0</v>
      </c>
      <c r="W235" s="29">
        <f>IF(W219=0,0,VLOOKUP(W219,FAC_TOTALS_APTA!$A$4:$BR$227,$L235,FALSE))</f>
        <v>0</v>
      </c>
      <c r="X235" s="29">
        <f>IF(X219=0,0,VLOOKUP(X219,FAC_TOTALS_APTA!$A$4:$BR$227,$L235,FALSE))</f>
        <v>0</v>
      </c>
      <c r="Y235" s="29">
        <f>IF(Y219=0,0,VLOOKUP(Y219,FAC_TOTALS_APTA!$A$4:$BR$227,$L235,FALSE))</f>
        <v>0</v>
      </c>
      <c r="Z235" s="29">
        <f>IF(Z219=0,0,VLOOKUP(Z219,FAC_TOTALS_APTA!$A$4:$BR$227,$L235,FALSE))</f>
        <v>0</v>
      </c>
      <c r="AA235" s="29">
        <f>IF(AA219=0,0,VLOOKUP(AA219,FAC_TOTALS_APTA!$A$4:$BR$227,$L235,FALSE))</f>
        <v>0</v>
      </c>
      <c r="AB235" s="29">
        <f>IF(AB219=0,0,VLOOKUP(AB219,FAC_TOTALS_APTA!$A$4:$BR$227,$L235,FALSE))</f>
        <v>0</v>
      </c>
      <c r="AC235" s="32">
        <f t="shared" si="57"/>
        <v>0</v>
      </c>
      <c r="AD235" s="33">
        <f>AC235/G244</f>
        <v>0</v>
      </c>
      <c r="AE235" s="7"/>
    </row>
    <row r="236" spans="1:31" s="14" customFormat="1" ht="16" x14ac:dyDescent="0.2">
      <c r="A236" s="7"/>
      <c r="B236" s="12" t="s">
        <v>119</v>
      </c>
      <c r="C236" s="28"/>
      <c r="D236" t="s">
        <v>106</v>
      </c>
      <c r="E236" s="43">
        <v>-1.8E-3</v>
      </c>
      <c r="F236" s="7">
        <f>MATCH($D236,FAC_TOTALS_APTA!$A$2:$BR$2,)</f>
        <v>26</v>
      </c>
      <c r="G236" s="29">
        <f>VLOOKUP(G219,FAC_TOTALS_APTA!$A$4:$BR$227,$F236,FALSE)</f>
        <v>0</v>
      </c>
      <c r="H236" s="29">
        <f>VLOOKUP(H219,FAC_TOTALS_APTA!$A$4:$BR$227,$F236,FALSE)</f>
        <v>0</v>
      </c>
      <c r="I236" s="30" t="str">
        <f t="shared" si="54"/>
        <v>-</v>
      </c>
      <c r="J236" s="31" t="str">
        <f t="shared" si="55"/>
        <v/>
      </c>
      <c r="K236" s="31" t="str">
        <f t="shared" si="56"/>
        <v>YEARS_SINCE_TNC_NEW_YORK_RAIL_FAC</v>
      </c>
      <c r="L236" s="7">
        <f>MATCH($K236,FAC_TOTALS_APTA!$A$2:$BR$2,)</f>
        <v>48</v>
      </c>
      <c r="M236" s="29">
        <f>IF(M219=0,0,VLOOKUP(M219,FAC_TOTALS_APTA!$A$4:$BR$227,$L236,FALSE))</f>
        <v>0</v>
      </c>
      <c r="N236" s="29">
        <f>IF(N219=0,0,VLOOKUP(N219,FAC_TOTALS_APTA!$A$4:$BR$227,$L236,FALSE))</f>
        <v>0</v>
      </c>
      <c r="O236" s="29">
        <f>IF(O219=0,0,VLOOKUP(O219,FAC_TOTALS_APTA!$A$4:$BR$227,$L236,FALSE))</f>
        <v>0</v>
      </c>
      <c r="P236" s="29">
        <f>IF(P219=0,0,VLOOKUP(P219,FAC_TOTALS_APTA!$A$4:$BR$227,$L236,FALSE))</f>
        <v>0</v>
      </c>
      <c r="Q236" s="29">
        <f>IF(Q219=0,0,VLOOKUP(Q219,FAC_TOTALS_APTA!$A$4:$BR$227,$L236,FALSE))</f>
        <v>0</v>
      </c>
      <c r="R236" s="29">
        <f>IF(R219=0,0,VLOOKUP(R219,FAC_TOTALS_APTA!$A$4:$BR$227,$L236,FALSE))</f>
        <v>0</v>
      </c>
      <c r="S236" s="29">
        <f>IF(S219=0,0,VLOOKUP(S219,FAC_TOTALS_APTA!$A$4:$BR$227,$L236,FALSE))</f>
        <v>0</v>
      </c>
      <c r="T236" s="29">
        <f>IF(T219=0,0,VLOOKUP(T219,FAC_TOTALS_APTA!$A$4:$BR$227,$L236,FALSE))</f>
        <v>0</v>
      </c>
      <c r="U236" s="29">
        <f>IF(U219=0,0,VLOOKUP(U219,FAC_TOTALS_APTA!$A$4:$BR$227,$L236,FALSE))</f>
        <v>0</v>
      </c>
      <c r="V236" s="29">
        <f>IF(V219=0,0,VLOOKUP(V219,FAC_TOTALS_APTA!$A$4:$BR$227,$L236,FALSE))</f>
        <v>0</v>
      </c>
      <c r="W236" s="29">
        <f>IF(W219=0,0,VLOOKUP(W219,FAC_TOTALS_APTA!$A$4:$BR$227,$L236,FALSE))</f>
        <v>0</v>
      </c>
      <c r="X236" s="29">
        <f>IF(X219=0,0,VLOOKUP(X219,FAC_TOTALS_APTA!$A$4:$BR$227,$L236,FALSE))</f>
        <v>0</v>
      </c>
      <c r="Y236" s="29">
        <f>IF(Y219=0,0,VLOOKUP(Y219,FAC_TOTALS_APTA!$A$4:$BR$227,$L236,FALSE))</f>
        <v>0</v>
      </c>
      <c r="Z236" s="29">
        <f>IF(Z219=0,0,VLOOKUP(Z219,FAC_TOTALS_APTA!$A$4:$BR$227,$L236,FALSE))</f>
        <v>0</v>
      </c>
      <c r="AA236" s="29">
        <f>IF(AA219=0,0,VLOOKUP(AA219,FAC_TOTALS_APTA!$A$4:$BR$227,$L236,FALSE))</f>
        <v>0</v>
      </c>
      <c r="AB236" s="29">
        <f>IF(AB219=0,0,VLOOKUP(AB219,FAC_TOTALS_APTA!$A$4:$BR$227,$L236,FALSE))</f>
        <v>0</v>
      </c>
      <c r="AC236" s="32">
        <f t="shared" si="57"/>
        <v>0</v>
      </c>
      <c r="AD236" s="33">
        <f>AC236/G244</f>
        <v>0</v>
      </c>
      <c r="AE236" s="7"/>
    </row>
    <row r="237" spans="1:31" s="14" customFormat="1" ht="16" hidden="1" x14ac:dyDescent="0.2">
      <c r="A237" s="7"/>
      <c r="B237" s="12" t="s">
        <v>119</v>
      </c>
      <c r="C237" s="28"/>
      <c r="D237" t="s">
        <v>107</v>
      </c>
      <c r="E237" s="43">
        <v>-2.9899999999999999E-2</v>
      </c>
      <c r="F237" s="7">
        <f>MATCH($D237,FAC_TOTALS_APTA!$A$2:$BR$2,)</f>
        <v>27</v>
      </c>
      <c r="G237" s="29">
        <f>VLOOKUP(G219,FAC_TOTALS_APTA!$A$4:$BR$227,$F237,FALSE)</f>
        <v>0</v>
      </c>
      <c r="H237" s="29">
        <f>VLOOKUP(H219,FAC_TOTALS_APTA!$A$4:$BR$227,$F237,FALSE)</f>
        <v>0</v>
      </c>
      <c r="I237" s="30" t="str">
        <f t="shared" si="54"/>
        <v>-</v>
      </c>
      <c r="J237" s="31" t="str">
        <f t="shared" si="55"/>
        <v/>
      </c>
      <c r="K237" s="31" t="str">
        <f t="shared" si="56"/>
        <v>YEARS_SINCE_TNC_RAIL_HI_FAC</v>
      </c>
      <c r="L237" s="7">
        <f>MATCH($K237,FAC_TOTALS_APTA!$A$2:$BR$2,)</f>
        <v>49</v>
      </c>
      <c r="M237" s="29">
        <f>IF(M219=0,0,VLOOKUP(M219,FAC_TOTALS_APTA!$A$4:$BR$227,$L237,FALSE))</f>
        <v>0</v>
      </c>
      <c r="N237" s="29">
        <f>IF(N219=0,0,VLOOKUP(N219,FAC_TOTALS_APTA!$A$4:$BR$227,$L237,FALSE))</f>
        <v>0</v>
      </c>
      <c r="O237" s="29">
        <f>IF(O219=0,0,VLOOKUP(O219,FAC_TOTALS_APTA!$A$4:$BR$227,$L237,FALSE))</f>
        <v>0</v>
      </c>
      <c r="P237" s="29">
        <f>IF(P219=0,0,VLOOKUP(P219,FAC_TOTALS_APTA!$A$4:$BR$227,$L237,FALSE))</f>
        <v>0</v>
      </c>
      <c r="Q237" s="29">
        <f>IF(Q219=0,0,VLOOKUP(Q219,FAC_TOTALS_APTA!$A$4:$BR$227,$L237,FALSE))</f>
        <v>0</v>
      </c>
      <c r="R237" s="29">
        <f>IF(R219=0,0,VLOOKUP(R219,FAC_TOTALS_APTA!$A$4:$BR$227,$L237,FALSE))</f>
        <v>0</v>
      </c>
      <c r="S237" s="29">
        <f>IF(S219=0,0,VLOOKUP(S219,FAC_TOTALS_APTA!$A$4:$BR$227,$L237,FALSE))</f>
        <v>0</v>
      </c>
      <c r="T237" s="29">
        <f>IF(T219=0,0,VLOOKUP(T219,FAC_TOTALS_APTA!$A$4:$BR$227,$L237,FALSE))</f>
        <v>0</v>
      </c>
      <c r="U237" s="29">
        <f>IF(U219=0,0,VLOOKUP(U219,FAC_TOTALS_APTA!$A$4:$BR$227,$L237,FALSE))</f>
        <v>0</v>
      </c>
      <c r="V237" s="29">
        <f>IF(V219=0,0,VLOOKUP(V219,FAC_TOTALS_APTA!$A$4:$BR$227,$L237,FALSE))</f>
        <v>0</v>
      </c>
      <c r="W237" s="29">
        <f>IF(W219=0,0,VLOOKUP(W219,FAC_TOTALS_APTA!$A$4:$BR$227,$L237,FALSE))</f>
        <v>0</v>
      </c>
      <c r="X237" s="29">
        <f>IF(X219=0,0,VLOOKUP(X219,FAC_TOTALS_APTA!$A$4:$BR$227,$L237,FALSE))</f>
        <v>0</v>
      </c>
      <c r="Y237" s="29">
        <f>IF(Y219=0,0,VLOOKUP(Y219,FAC_TOTALS_APTA!$A$4:$BR$227,$L237,FALSE))</f>
        <v>0</v>
      </c>
      <c r="Z237" s="29">
        <f>IF(Z219=0,0,VLOOKUP(Z219,FAC_TOTALS_APTA!$A$4:$BR$227,$L237,FALSE))</f>
        <v>0</v>
      </c>
      <c r="AA237" s="29">
        <f>IF(AA219=0,0,VLOOKUP(AA219,FAC_TOTALS_APTA!$A$4:$BR$227,$L237,FALSE))</f>
        <v>0</v>
      </c>
      <c r="AB237" s="29">
        <f>IF(AB219=0,0,VLOOKUP(AB219,FAC_TOTALS_APTA!$A$4:$BR$227,$L237,FALSE))</f>
        <v>0</v>
      </c>
      <c r="AC237" s="32">
        <f t="shared" si="57"/>
        <v>0</v>
      </c>
      <c r="AD237" s="33">
        <f>AC237/G244</f>
        <v>0</v>
      </c>
      <c r="AE237" s="7"/>
    </row>
    <row r="238" spans="1:31" s="14" customFormat="1" ht="16" hidden="1" x14ac:dyDescent="0.2">
      <c r="A238" s="7"/>
      <c r="B238" s="12" t="s">
        <v>119</v>
      </c>
      <c r="C238" s="28"/>
      <c r="D238" t="s">
        <v>108</v>
      </c>
      <c r="E238" s="43">
        <v>8.0999999999999996E-3</v>
      </c>
      <c r="F238" s="7">
        <f>MATCH($D238,FAC_TOTALS_APTA!$A$2:$BR$2,)</f>
        <v>28</v>
      </c>
      <c r="G238" s="29">
        <f>VLOOKUP(G219,FAC_TOTALS_APTA!$A$4:$BR$227,$F238,FALSE)</f>
        <v>0</v>
      </c>
      <c r="H238" s="29">
        <f>VLOOKUP(H219,FAC_TOTALS_APTA!$A$4:$BR$227,$F238,FALSE)</f>
        <v>0</v>
      </c>
      <c r="I238" s="30" t="str">
        <f t="shared" si="54"/>
        <v>-</v>
      </c>
      <c r="J238" s="31" t="str">
        <f t="shared" si="55"/>
        <v/>
      </c>
      <c r="K238" s="31" t="str">
        <f t="shared" si="56"/>
        <v>YEARS_SINCE_TNC_RAIL_MID_FAC</v>
      </c>
      <c r="L238" s="7">
        <f>MATCH($K238,FAC_TOTALS_APTA!$A$2:$BR$2,)</f>
        <v>50</v>
      </c>
      <c r="M238" s="29">
        <f>IF(M219=0,0,VLOOKUP(M219,FAC_TOTALS_APTA!$A$4:$BR$227,$L238,FALSE))</f>
        <v>0</v>
      </c>
      <c r="N238" s="29">
        <f>IF(N219=0,0,VLOOKUP(N219,FAC_TOTALS_APTA!$A$4:$BR$227,$L238,FALSE))</f>
        <v>0</v>
      </c>
      <c r="O238" s="29">
        <f>IF(O219=0,0,VLOOKUP(O219,FAC_TOTALS_APTA!$A$4:$BR$227,$L238,FALSE))</f>
        <v>0</v>
      </c>
      <c r="P238" s="29">
        <f>IF(P219=0,0,VLOOKUP(P219,FAC_TOTALS_APTA!$A$4:$BR$227,$L238,FALSE))</f>
        <v>0</v>
      </c>
      <c r="Q238" s="29">
        <f>IF(Q219=0,0,VLOOKUP(Q219,FAC_TOTALS_APTA!$A$4:$BR$227,$L238,FALSE))</f>
        <v>0</v>
      </c>
      <c r="R238" s="29">
        <f>IF(R219=0,0,VLOOKUP(R219,FAC_TOTALS_APTA!$A$4:$BR$227,$L238,FALSE))</f>
        <v>0</v>
      </c>
      <c r="S238" s="29">
        <f>IF(S219=0,0,VLOOKUP(S219,FAC_TOTALS_APTA!$A$4:$BR$227,$L238,FALSE))</f>
        <v>0</v>
      </c>
      <c r="T238" s="29">
        <f>IF(T219=0,0,VLOOKUP(T219,FAC_TOTALS_APTA!$A$4:$BR$227,$L238,FALSE))</f>
        <v>0</v>
      </c>
      <c r="U238" s="29">
        <f>IF(U219=0,0,VLOOKUP(U219,FAC_TOTALS_APTA!$A$4:$BR$227,$L238,FALSE))</f>
        <v>0</v>
      </c>
      <c r="V238" s="29">
        <f>IF(V219=0,0,VLOOKUP(V219,FAC_TOTALS_APTA!$A$4:$BR$227,$L238,FALSE))</f>
        <v>0</v>
      </c>
      <c r="W238" s="29">
        <f>IF(W219=0,0,VLOOKUP(W219,FAC_TOTALS_APTA!$A$4:$BR$227,$L238,FALSE))</f>
        <v>0</v>
      </c>
      <c r="X238" s="29">
        <f>IF(X219=0,0,VLOOKUP(X219,FAC_TOTALS_APTA!$A$4:$BR$227,$L238,FALSE))</f>
        <v>0</v>
      </c>
      <c r="Y238" s="29">
        <f>IF(Y219=0,0,VLOOKUP(Y219,FAC_TOTALS_APTA!$A$4:$BR$227,$L238,FALSE))</f>
        <v>0</v>
      </c>
      <c r="Z238" s="29">
        <f>IF(Z219=0,0,VLOOKUP(Z219,FAC_TOTALS_APTA!$A$4:$BR$227,$L238,FALSE))</f>
        <v>0</v>
      </c>
      <c r="AA238" s="29">
        <f>IF(AA219=0,0,VLOOKUP(AA219,FAC_TOTALS_APTA!$A$4:$BR$227,$L238,FALSE))</f>
        <v>0</v>
      </c>
      <c r="AB238" s="29">
        <f>IF(AB219=0,0,VLOOKUP(AB219,FAC_TOTALS_APTA!$A$4:$BR$227,$L238,FALSE))</f>
        <v>0</v>
      </c>
      <c r="AC238" s="32">
        <f t="shared" si="57"/>
        <v>0</v>
      </c>
      <c r="AD238" s="33">
        <f>AC238/G244</f>
        <v>0</v>
      </c>
      <c r="AE238" s="7"/>
    </row>
    <row r="239" spans="1:31" s="14" customFormat="1" ht="15" x14ac:dyDescent="0.2">
      <c r="A239" s="7"/>
      <c r="B239" s="26" t="s">
        <v>68</v>
      </c>
      <c r="C239" s="28"/>
      <c r="D239" s="7" t="s">
        <v>46</v>
      </c>
      <c r="E239" s="43">
        <v>-1.5E-3</v>
      </c>
      <c r="F239" s="7">
        <f>MATCH($D239,FAC_TOTALS_APTA!$A$2:$BR$2,)</f>
        <v>30</v>
      </c>
      <c r="G239" s="29">
        <f>VLOOKUP(G219,FAC_TOTALS_APTA!$A$4:$BR$227,$F239,FALSE)</f>
        <v>5.8736543765946898E-2</v>
      </c>
      <c r="H239" s="29">
        <f>VLOOKUP(H219,FAC_TOTALS_APTA!$A$4:$BR$227,$F239,FALSE)</f>
        <v>0.570312855192599</v>
      </c>
      <c r="I239" s="30">
        <f t="shared" si="54"/>
        <v>8.7096767808671025</v>
      </c>
      <c r="J239" s="31" t="str">
        <f t="shared" si="55"/>
        <v/>
      </c>
      <c r="K239" s="31" t="str">
        <f t="shared" si="56"/>
        <v>BIKE_SHARE_FAC</v>
      </c>
      <c r="L239" s="7">
        <f>MATCH($K239,FAC_TOTALS_APTA!$A$2:$BR$2,)</f>
        <v>52</v>
      </c>
      <c r="M239" s="29">
        <f>IF(M219=0,0,VLOOKUP(M219,FAC_TOTALS_APTA!$A$4:$BR$227,$L239,FALSE))</f>
        <v>0</v>
      </c>
      <c r="N239" s="29">
        <f>IF(N219=0,0,VLOOKUP(N219,FAC_TOTALS_APTA!$A$4:$BR$227,$L239,FALSE))</f>
        <v>0</v>
      </c>
      <c r="O239" s="29">
        <f>IF(O219=0,0,VLOOKUP(O219,FAC_TOTALS_APTA!$A$4:$BR$227,$L239,FALSE))</f>
        <v>0</v>
      </c>
      <c r="P239" s="29">
        <f>IF(P219=0,0,VLOOKUP(P219,FAC_TOTALS_APTA!$A$4:$BR$227,$L239,FALSE))</f>
        <v>0</v>
      </c>
      <c r="Q239" s="29">
        <f>IF(Q219=0,0,VLOOKUP(Q219,FAC_TOTALS_APTA!$A$4:$BR$227,$L239,FALSE))</f>
        <v>0</v>
      </c>
      <c r="R239" s="29">
        <f>IF(R219=0,0,VLOOKUP(R219,FAC_TOTALS_APTA!$A$4:$BR$227,$L239,FALSE))</f>
        <v>0</v>
      </c>
      <c r="S239" s="29">
        <f>IF(S219=0,0,VLOOKUP(S219,FAC_TOTALS_APTA!$A$4:$BR$227,$L239,FALSE))</f>
        <v>0</v>
      </c>
      <c r="T239" s="29">
        <f>IF(T219=0,0,VLOOKUP(T219,FAC_TOTALS_APTA!$A$4:$BR$227,$L239,FALSE))</f>
        <v>2566.3091542330699</v>
      </c>
      <c r="U239" s="29">
        <f>IF(U219=0,0,VLOOKUP(U219,FAC_TOTALS_APTA!$A$4:$BR$227,$L239,FALSE))</f>
        <v>0</v>
      </c>
      <c r="V239" s="29">
        <f>IF(V219=0,0,VLOOKUP(V219,FAC_TOTALS_APTA!$A$4:$BR$227,$L239,FALSE))</f>
        <v>0</v>
      </c>
      <c r="W239" s="29">
        <f>IF(W219=0,0,VLOOKUP(W219,FAC_TOTALS_APTA!$A$4:$BR$227,$L239,FALSE))</f>
        <v>0</v>
      </c>
      <c r="X239" s="29">
        <f>IF(X219=0,0,VLOOKUP(X219,FAC_TOTALS_APTA!$A$4:$BR$227,$L239,FALSE))</f>
        <v>3846.21203967881</v>
      </c>
      <c r="Y239" s="29">
        <f>IF(Y219=0,0,VLOOKUP(Y219,FAC_TOTALS_APTA!$A$4:$BR$227,$L239,FALSE))</f>
        <v>5210.3544784526503</v>
      </c>
      <c r="Z239" s="29">
        <f>IF(Z219=0,0,VLOOKUP(Z219,FAC_TOTALS_APTA!$A$4:$BR$227,$L239,FALSE))</f>
        <v>9901.0031121365191</v>
      </c>
      <c r="AA239" s="29">
        <f>IF(AA219=0,0,VLOOKUP(AA219,FAC_TOTALS_APTA!$A$4:$BR$227,$L239,FALSE))</f>
        <v>12612.6789560752</v>
      </c>
      <c r="AB239" s="29">
        <f>IF(AB219=0,0,VLOOKUP(AB219,FAC_TOTALS_APTA!$A$4:$BR$227,$L239,FALSE))</f>
        <v>15043.186205546101</v>
      </c>
      <c r="AC239" s="32">
        <f t="shared" si="57"/>
        <v>49179.743946122355</v>
      </c>
      <c r="AD239" s="33">
        <f>AC239/G244</f>
        <v>1.018694988598494E-3</v>
      </c>
      <c r="AE239" s="7"/>
    </row>
    <row r="240" spans="1:31" s="14" customFormat="1" ht="15" hidden="1" x14ac:dyDescent="0.2">
      <c r="A240" s="7"/>
      <c r="B240" s="26" t="s">
        <v>69</v>
      </c>
      <c r="C240" s="28"/>
      <c r="D240" s="7" t="s">
        <v>77</v>
      </c>
      <c r="E240" s="43">
        <v>-4.8399999999999999E-2</v>
      </c>
      <c r="F240" s="7">
        <f>MATCH($D240,FAC_TOTALS_APTA!$A$2:$BR$2,)</f>
        <v>31</v>
      </c>
      <c r="G240" s="29">
        <f>VLOOKUP(G219,FAC_TOTALS_APTA!$A$4:$BR$227,$F240,FALSE)</f>
        <v>0</v>
      </c>
      <c r="H240" s="29">
        <f>VLOOKUP(H219,FAC_TOTALS_APTA!$A$4:$BR$227,$F240,FALSE)</f>
        <v>6.7073678153730401E-2</v>
      </c>
      <c r="I240" s="30" t="str">
        <f t="shared" si="54"/>
        <v>-</v>
      </c>
      <c r="J240" s="31" t="str">
        <f t="shared" si="55"/>
        <v/>
      </c>
      <c r="K240" s="31" t="str">
        <f t="shared" si="56"/>
        <v>scooter_flag_BUS_FAC</v>
      </c>
      <c r="L240" s="7">
        <f>MATCH($K240,FAC_TOTALS_APTA!$A$2:$BR$2,)</f>
        <v>53</v>
      </c>
      <c r="M240" s="29">
        <f>IF(M219=0,0,VLOOKUP(M219,FAC_TOTALS_APTA!$A$4:$BR$227,$L240,FALSE))</f>
        <v>0</v>
      </c>
      <c r="N240" s="29">
        <f>IF(N219=0,0,VLOOKUP(N219,FAC_TOTALS_APTA!$A$4:$BR$227,$L240,FALSE))</f>
        <v>0</v>
      </c>
      <c r="O240" s="29">
        <f>IF(O219=0,0,VLOOKUP(O219,FAC_TOTALS_APTA!$A$4:$BR$227,$L240,FALSE))</f>
        <v>0</v>
      </c>
      <c r="P240" s="29">
        <f>IF(P219=0,0,VLOOKUP(P219,FAC_TOTALS_APTA!$A$4:$BR$227,$L240,FALSE))</f>
        <v>0</v>
      </c>
      <c r="Q240" s="29">
        <f>IF(Q219=0,0,VLOOKUP(Q219,FAC_TOTALS_APTA!$A$4:$BR$227,$L240,FALSE))</f>
        <v>0</v>
      </c>
      <c r="R240" s="29">
        <f>IF(R219=0,0,VLOOKUP(R219,FAC_TOTALS_APTA!$A$4:$BR$227,$L240,FALSE))</f>
        <v>0</v>
      </c>
      <c r="S240" s="29">
        <f>IF(S219=0,0,VLOOKUP(S219,FAC_TOTALS_APTA!$A$4:$BR$227,$L240,FALSE))</f>
        <v>0</v>
      </c>
      <c r="T240" s="29">
        <f>IF(T219=0,0,VLOOKUP(T219,FAC_TOTALS_APTA!$A$4:$BR$227,$L240,FALSE))</f>
        <v>0</v>
      </c>
      <c r="U240" s="29">
        <f>IF(U219=0,0,VLOOKUP(U219,FAC_TOTALS_APTA!$A$4:$BR$227,$L240,FALSE))</f>
        <v>0</v>
      </c>
      <c r="V240" s="29">
        <f>IF(V219=0,0,VLOOKUP(V219,FAC_TOTALS_APTA!$A$4:$BR$227,$L240,FALSE))</f>
        <v>0</v>
      </c>
      <c r="W240" s="29">
        <f>IF(W219=0,0,VLOOKUP(W219,FAC_TOTALS_APTA!$A$4:$BR$227,$L240,FALSE))</f>
        <v>0</v>
      </c>
      <c r="X240" s="29">
        <f>IF(X219=0,0,VLOOKUP(X219,FAC_TOTALS_APTA!$A$4:$BR$227,$L240,FALSE))</f>
        <v>0</v>
      </c>
      <c r="Y240" s="29">
        <f>IF(Y219=0,0,VLOOKUP(Y219,FAC_TOTALS_APTA!$A$4:$BR$227,$L240,FALSE))</f>
        <v>0</v>
      </c>
      <c r="Z240" s="29">
        <f>IF(Z219=0,0,VLOOKUP(Z219,FAC_TOTALS_APTA!$A$4:$BR$227,$L240,FALSE))</f>
        <v>0</v>
      </c>
      <c r="AA240" s="29">
        <f>IF(AA219=0,0,VLOOKUP(AA219,FAC_TOTALS_APTA!$A$4:$BR$227,$L240,FALSE))</f>
        <v>0</v>
      </c>
      <c r="AB240" s="29">
        <f>IF(AB219=0,0,VLOOKUP(AB219,FAC_TOTALS_APTA!$A$4:$BR$227,$L240,FALSE))</f>
        <v>-274693.550718149</v>
      </c>
      <c r="AC240" s="32">
        <f t="shared" si="57"/>
        <v>-274693.550718149</v>
      </c>
      <c r="AD240" s="33">
        <f>AC240/G244</f>
        <v>-5.6899227418398977E-3</v>
      </c>
      <c r="AE240" s="7"/>
    </row>
    <row r="241" spans="1:31" s="7" customFormat="1" ht="15" x14ac:dyDescent="0.2">
      <c r="B241" s="9" t="s">
        <v>69</v>
      </c>
      <c r="C241" s="27"/>
      <c r="D241" s="8" t="s">
        <v>78</v>
      </c>
      <c r="E241" s="44">
        <v>5.3E-3</v>
      </c>
      <c r="F241" s="8">
        <f>MATCH($D241,FAC_TOTALS_APTA!$A$2:$BR$2,)</f>
        <v>32</v>
      </c>
      <c r="G241" s="29">
        <f>VLOOKUP(G219,FAC_TOTALS_APTA!$A$4:$BR$227,$F241,FALSE)</f>
        <v>0</v>
      </c>
      <c r="H241" s="29">
        <f>VLOOKUP(H219,FAC_TOTALS_APTA!$A$4:$BR$227,$F241,FALSE)</f>
        <v>0</v>
      </c>
      <c r="I241" s="35" t="str">
        <f t="shared" si="54"/>
        <v>-</v>
      </c>
      <c r="J241" s="36" t="str">
        <f t="shared" si="55"/>
        <v/>
      </c>
      <c r="K241" s="36" t="str">
        <f t="shared" si="56"/>
        <v>scooter_flag_RAIL_FAC</v>
      </c>
      <c r="L241" s="7">
        <f>MATCH($K241,FAC_TOTALS_APTA!$A$2:$BR$2,)</f>
        <v>54</v>
      </c>
      <c r="M241" s="37">
        <f>IF(M219=0,0,VLOOKUP(M219,FAC_TOTALS_APTA!$A$4:$BR$227,$L241,FALSE))</f>
        <v>0</v>
      </c>
      <c r="N241" s="37">
        <f>IF(N219=0,0,VLOOKUP(N219,FAC_TOTALS_APTA!$A$4:$BR$227,$L241,FALSE))</f>
        <v>0</v>
      </c>
      <c r="O241" s="37">
        <f>IF(O219=0,0,VLOOKUP(O219,FAC_TOTALS_APTA!$A$4:$BR$227,$L241,FALSE))</f>
        <v>0</v>
      </c>
      <c r="P241" s="37">
        <f>IF(P219=0,0,VLOOKUP(P219,FAC_TOTALS_APTA!$A$4:$BR$227,$L241,FALSE))</f>
        <v>0</v>
      </c>
      <c r="Q241" s="37">
        <f>IF(Q219=0,0,VLOOKUP(Q219,FAC_TOTALS_APTA!$A$4:$BR$227,$L241,FALSE))</f>
        <v>0</v>
      </c>
      <c r="R241" s="37">
        <f>IF(R219=0,0,VLOOKUP(R219,FAC_TOTALS_APTA!$A$4:$BR$227,$L241,FALSE))</f>
        <v>0</v>
      </c>
      <c r="S241" s="37">
        <f>IF(S219=0,0,VLOOKUP(S219,FAC_TOTALS_APTA!$A$4:$BR$227,$L241,FALSE))</f>
        <v>0</v>
      </c>
      <c r="T241" s="37">
        <f>IF(T219=0,0,VLOOKUP(T219,FAC_TOTALS_APTA!$A$4:$BR$227,$L241,FALSE))</f>
        <v>0</v>
      </c>
      <c r="U241" s="37">
        <f>IF(U219=0,0,VLOOKUP(U219,FAC_TOTALS_APTA!$A$4:$BR$227,$L241,FALSE))</f>
        <v>0</v>
      </c>
      <c r="V241" s="37">
        <f>IF(V219=0,0,VLOOKUP(V219,FAC_TOTALS_APTA!$A$4:$BR$227,$L241,FALSE))</f>
        <v>0</v>
      </c>
      <c r="W241" s="37">
        <f>IF(W219=0,0,VLOOKUP(W219,FAC_TOTALS_APTA!$A$4:$BR$227,$L241,FALSE))</f>
        <v>0</v>
      </c>
      <c r="X241" s="37">
        <f>IF(X219=0,0,VLOOKUP(X219,FAC_TOTALS_APTA!$A$4:$BR$227,$L241,FALSE))</f>
        <v>0</v>
      </c>
      <c r="Y241" s="37">
        <f>IF(Y219=0,0,VLOOKUP(Y219,FAC_TOTALS_APTA!$A$4:$BR$227,$L241,FALSE))</f>
        <v>0</v>
      </c>
      <c r="Z241" s="37">
        <f>IF(Z219=0,0,VLOOKUP(Z219,FAC_TOTALS_APTA!$A$4:$BR$227,$L241,FALSE))</f>
        <v>0</v>
      </c>
      <c r="AA241" s="37">
        <f>IF(AA219=0,0,VLOOKUP(AA219,FAC_TOTALS_APTA!$A$4:$BR$227,$L241,FALSE))</f>
        <v>0</v>
      </c>
      <c r="AB241" s="37">
        <f>IF(AB219=0,0,VLOOKUP(AB219,FAC_TOTALS_APTA!$A$4:$BR$227,$L241,FALSE))</f>
        <v>0</v>
      </c>
      <c r="AC241" s="38">
        <f t="shared" si="57"/>
        <v>0</v>
      </c>
      <c r="AD241" s="39">
        <f>AC241/G244</f>
        <v>0</v>
      </c>
    </row>
    <row r="242" spans="1:31" s="14" customFormat="1" ht="15" x14ac:dyDescent="0.2">
      <c r="A242" s="7"/>
      <c r="B242" s="9" t="s">
        <v>56</v>
      </c>
      <c r="C242" s="27"/>
      <c r="D242" s="9" t="s">
        <v>48</v>
      </c>
      <c r="E242" s="65"/>
      <c r="F242" s="8"/>
      <c r="G242" s="37"/>
      <c r="H242" s="37"/>
      <c r="I242" s="35"/>
      <c r="J242" s="36"/>
      <c r="K242" s="36" t="str">
        <f t="shared" si="56"/>
        <v>New_Reporter_FAC</v>
      </c>
      <c r="L242" s="7">
        <f>MATCH($K242,FAC_TOTALS_APTA!$A$2:$BR$2,)</f>
        <v>58</v>
      </c>
      <c r="M242" s="37">
        <f>IF(M219=0,0,VLOOKUP(M219,FAC_TOTALS_APTA!$A$4:$BR$227,$L242,FALSE))</f>
        <v>11354215.263599999</v>
      </c>
      <c r="N242" s="37">
        <f>IF(N219=0,0,VLOOKUP(N219,FAC_TOTALS_APTA!$A$4:$BR$227,$L242,FALSE))</f>
        <v>21514965.353999998</v>
      </c>
      <c r="O242" s="37">
        <f>IF(O219=0,0,VLOOKUP(O219,FAC_TOTALS_APTA!$A$4:$BR$227,$L242,FALSE))</f>
        <v>13030124.8532</v>
      </c>
      <c r="P242" s="37">
        <f>IF(P219=0,0,VLOOKUP(P219,FAC_TOTALS_APTA!$A$4:$BR$227,$L242,FALSE))</f>
        <v>14281800.999999899</v>
      </c>
      <c r="Q242" s="37">
        <f>IF(Q219=0,0,VLOOKUP(Q219,FAC_TOTALS_APTA!$A$4:$BR$227,$L242,FALSE))</f>
        <v>8256867.1573000001</v>
      </c>
      <c r="R242" s="37">
        <f>IF(R219=0,0,VLOOKUP(R219,FAC_TOTALS_APTA!$A$4:$BR$227,$L242,FALSE))</f>
        <v>4015598.9999999902</v>
      </c>
      <c r="S242" s="37">
        <f>IF(S219=0,0,VLOOKUP(S219,FAC_TOTALS_APTA!$A$4:$BR$227,$L242,FALSE))</f>
        <v>0</v>
      </c>
      <c r="T242" s="37">
        <f>IF(T219=0,0,VLOOKUP(T219,FAC_TOTALS_APTA!$A$4:$BR$227,$L242,FALSE))</f>
        <v>770981</v>
      </c>
      <c r="U242" s="37">
        <f>IF(U219=0,0,VLOOKUP(U219,FAC_TOTALS_APTA!$A$4:$BR$227,$L242,FALSE))</f>
        <v>642432.99999999895</v>
      </c>
      <c r="V242" s="37">
        <f>IF(V219=0,0,VLOOKUP(V219,FAC_TOTALS_APTA!$A$4:$BR$227,$L242,FALSE))</f>
        <v>0</v>
      </c>
      <c r="W242" s="37">
        <f>IF(W219=0,0,VLOOKUP(W219,FAC_TOTALS_APTA!$A$4:$BR$227,$L242,FALSE))</f>
        <v>6658125.8459999897</v>
      </c>
      <c r="X242" s="37">
        <f>IF(X219=0,0,VLOOKUP(X219,FAC_TOTALS_APTA!$A$4:$BR$227,$L242,FALSE))</f>
        <v>0</v>
      </c>
      <c r="Y242" s="37">
        <f>IF(Y219=0,0,VLOOKUP(Y219,FAC_TOTALS_APTA!$A$4:$BR$227,$L242,FALSE))</f>
        <v>0</v>
      </c>
      <c r="Z242" s="37">
        <f>IF(Z219=0,0,VLOOKUP(Z219,FAC_TOTALS_APTA!$A$4:$BR$227,$L242,FALSE))</f>
        <v>0</v>
      </c>
      <c r="AA242" s="37">
        <f>IF(AA219=0,0,VLOOKUP(AA219,FAC_TOTALS_APTA!$A$4:$BR$227,$L242,FALSE))</f>
        <v>0</v>
      </c>
      <c r="AB242" s="37">
        <f>IF(AB219=0,0,VLOOKUP(AB219,FAC_TOTALS_APTA!$A$4:$BR$227,$L242,FALSE))</f>
        <v>0</v>
      </c>
      <c r="AC242" s="38">
        <f>SUM(M242:AB242)</f>
        <v>80525112.47409986</v>
      </c>
      <c r="AD242" s="39">
        <f>AC242/G244</f>
        <v>1.6679738841983827</v>
      </c>
      <c r="AE242" s="7"/>
    </row>
    <row r="243" spans="1:31" s="59" customFormat="1" ht="15" x14ac:dyDescent="0.2">
      <c r="A243" s="58"/>
      <c r="B243" s="26" t="s">
        <v>70</v>
      </c>
      <c r="C243" s="28"/>
      <c r="D243" s="7" t="s">
        <v>6</v>
      </c>
      <c r="E243" s="43"/>
      <c r="F243" s="7">
        <f>MATCH($D243,FAC_TOTALS_APTA!$A$2:$BP$2,)</f>
        <v>9</v>
      </c>
      <c r="G243" s="60">
        <f>VLOOKUP(G219,FAC_TOTALS_APTA!$A$4:$BR$227,$F243,FALSE)</f>
        <v>43716319.358092099</v>
      </c>
      <c r="H243" s="60">
        <f>VLOOKUP(H219,FAC_TOTALS_APTA!$A$4:$BR$227,$F243,FALSE)</f>
        <v>147967845.107775</v>
      </c>
      <c r="I243" s="62">
        <f t="shared" ref="I243:I244" si="58">H243/G243-1</f>
        <v>2.3847278837847874</v>
      </c>
      <c r="J243" s="31"/>
      <c r="K243" s="31"/>
      <c r="L243" s="7"/>
      <c r="M243" s="29">
        <f t="shared" ref="M243:AB243" si="59">SUM(M221:M241)</f>
        <v>2364558.353952236</v>
      </c>
      <c r="N243" s="29">
        <f t="shared" si="59"/>
        <v>3627007.0784535278</v>
      </c>
      <c r="O243" s="29">
        <f t="shared" si="59"/>
        <v>3826376.3394351224</v>
      </c>
      <c r="P243" s="29">
        <f t="shared" si="59"/>
        <v>8659317.1133175828</v>
      </c>
      <c r="Q243" s="29">
        <f t="shared" si="59"/>
        <v>3716850.1840515919</v>
      </c>
      <c r="R243" s="29">
        <f t="shared" si="59"/>
        <v>4669746.2325317683</v>
      </c>
      <c r="S243" s="29">
        <f t="shared" si="59"/>
        <v>-5101860.5199658591</v>
      </c>
      <c r="T243" s="29">
        <f t="shared" si="59"/>
        <v>4658774.6556355916</v>
      </c>
      <c r="U243" s="29">
        <f t="shared" si="59"/>
        <v>5873957.3840199262</v>
      </c>
      <c r="V243" s="29">
        <f t="shared" si="59"/>
        <v>1472480.3827621879</v>
      </c>
      <c r="W243" s="29">
        <f t="shared" si="59"/>
        <v>-667685.77566490998</v>
      </c>
      <c r="X243" s="29">
        <f t="shared" si="59"/>
        <v>897860.28733682819</v>
      </c>
      <c r="Y243" s="29">
        <f t="shared" si="59"/>
        <v>-8807195.2760288082</v>
      </c>
      <c r="Z243" s="29">
        <f t="shared" si="59"/>
        <v>-4217558.5194455339</v>
      </c>
      <c r="AA243" s="29">
        <f t="shared" si="59"/>
        <v>643361.675782106</v>
      </c>
      <c r="AB243" s="29">
        <f t="shared" si="59"/>
        <v>619279.81456215237</v>
      </c>
      <c r="AC243" s="32">
        <f>H243-G243</f>
        <v>104251525.7496829</v>
      </c>
      <c r="AD243" s="33">
        <f>I243</f>
        <v>2.3847278837847874</v>
      </c>
      <c r="AE243" s="58"/>
    </row>
    <row r="244" spans="1:31" ht="16" thickBot="1" x14ac:dyDescent="0.25">
      <c r="B244" s="10" t="s">
        <v>53</v>
      </c>
      <c r="C244" s="24"/>
      <c r="D244" s="24" t="s">
        <v>4</v>
      </c>
      <c r="E244" s="24"/>
      <c r="F244" s="24">
        <f>MATCH($D244,FAC_TOTALS_APTA!$A$2:$BP$2,)</f>
        <v>7</v>
      </c>
      <c r="G244" s="61">
        <f>VLOOKUP(G219,FAC_TOTALS_APTA!$A$4:$BR$227,$F244,FALSE)</f>
        <v>48277202.201399997</v>
      </c>
      <c r="H244" s="61">
        <f>VLOOKUP(H219,FAC_TOTALS_APTA!$A$4:$BP$227,$F244,FALSE)</f>
        <v>142926736.32370001</v>
      </c>
      <c r="I244" s="63">
        <f t="shared" si="58"/>
        <v>1.9605430680810096</v>
      </c>
      <c r="J244" s="40"/>
      <c r="K244" s="40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41">
        <f>H244-G244</f>
        <v>94649534.122300014</v>
      </c>
      <c r="AD244" s="42">
        <f>I244</f>
        <v>1.9605430680810096</v>
      </c>
    </row>
    <row r="245" spans="1:31" ht="17" thickTop="1" thickBot="1" x14ac:dyDescent="0.25">
      <c r="B245" s="45" t="s">
        <v>71</v>
      </c>
      <c r="C245" s="46"/>
      <c r="D245" s="46"/>
      <c r="E245" s="47"/>
      <c r="F245" s="46"/>
      <c r="G245" s="46"/>
      <c r="H245" s="46"/>
      <c r="I245" s="48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2">
        <f>AD244-AD243</f>
        <v>-0.42418481570377775</v>
      </c>
    </row>
    <row r="246" spans="1:31" ht="16" thickTop="1" x14ac:dyDescent="0.2">
      <c r="B246" s="19" t="s">
        <v>29</v>
      </c>
      <c r="C246" s="20">
        <v>0</v>
      </c>
      <c r="D246" s="20"/>
    </row>
    <row r="247" spans="1:31" ht="31" thickBot="1" x14ac:dyDescent="0.25">
      <c r="B247" s="21" t="s">
        <v>93</v>
      </c>
      <c r="C247" s="22">
        <v>32</v>
      </c>
      <c r="D247" s="22"/>
    </row>
    <row r="248" spans="1:31" ht="15" thickTop="1" x14ac:dyDescent="0.2">
      <c r="B248" s="49"/>
      <c r="C248" s="50"/>
      <c r="D248" s="50"/>
      <c r="E248" s="50"/>
      <c r="F248" s="50"/>
      <c r="G248" s="81" t="s">
        <v>54</v>
      </c>
      <c r="H248" s="81"/>
      <c r="I248" s="81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81" t="s">
        <v>58</v>
      </c>
      <c r="AD248" s="81"/>
    </row>
    <row r="249" spans="1:31" ht="15" x14ac:dyDescent="0.2">
      <c r="B249" s="9" t="s">
        <v>20</v>
      </c>
      <c r="C249" s="27" t="s">
        <v>21</v>
      </c>
      <c r="D249" s="8" t="s">
        <v>22</v>
      </c>
      <c r="E249" s="8" t="s">
        <v>28</v>
      </c>
      <c r="F249" s="8"/>
      <c r="G249" s="27">
        <f>$C$1</f>
        <v>2002</v>
      </c>
      <c r="H249" s="27">
        <f>$C$2</f>
        <v>2018</v>
      </c>
      <c r="I249" s="27" t="s">
        <v>24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 t="s">
        <v>26</v>
      </c>
      <c r="AD249" s="27" t="s">
        <v>24</v>
      </c>
    </row>
    <row r="250" spans="1:31" s="14" customFormat="1" x14ac:dyDescent="0.2">
      <c r="A250" s="7"/>
      <c r="B250" s="26"/>
      <c r="C250" s="28"/>
      <c r="D250" s="7"/>
      <c r="E250" s="7"/>
      <c r="F250" s="7"/>
      <c r="G250" s="7"/>
      <c r="H250" s="7"/>
      <c r="I250" s="28"/>
      <c r="J250" s="7"/>
      <c r="K250" s="7"/>
      <c r="L250" s="7"/>
      <c r="M250" s="7">
        <v>1</v>
      </c>
      <c r="N250" s="7">
        <v>2</v>
      </c>
      <c r="O250" s="7">
        <v>3</v>
      </c>
      <c r="P250" s="7">
        <v>4</v>
      </c>
      <c r="Q250" s="7">
        <v>5</v>
      </c>
      <c r="R250" s="7">
        <v>6</v>
      </c>
      <c r="S250" s="7">
        <v>7</v>
      </c>
      <c r="T250" s="7">
        <v>8</v>
      </c>
      <c r="U250" s="7">
        <v>9</v>
      </c>
      <c r="V250" s="7">
        <v>10</v>
      </c>
      <c r="W250" s="7">
        <v>11</v>
      </c>
      <c r="X250" s="7">
        <v>12</v>
      </c>
      <c r="Y250" s="7">
        <v>13</v>
      </c>
      <c r="Z250" s="7">
        <v>14</v>
      </c>
      <c r="AA250" s="7">
        <v>15</v>
      </c>
      <c r="AB250" s="7">
        <v>16</v>
      </c>
      <c r="AC250" s="7"/>
      <c r="AD250" s="7"/>
      <c r="AE250" s="7"/>
    </row>
    <row r="251" spans="1:31" x14ac:dyDescent="0.2">
      <c r="B251" s="26"/>
      <c r="C251" s="28"/>
      <c r="D251" s="7"/>
      <c r="E251" s="7"/>
      <c r="F251" s="7"/>
      <c r="G251" s="7" t="str">
        <f>CONCATENATE($C246,"_",$C247,"_",G249)</f>
        <v>0_32_2002</v>
      </c>
      <c r="H251" s="7" t="str">
        <f>CONCATENATE($C246,"_",$C247,"_",H249)</f>
        <v>0_32_2018</v>
      </c>
      <c r="I251" s="28"/>
      <c r="J251" s="7"/>
      <c r="K251" s="7"/>
      <c r="L251" s="7"/>
      <c r="M251" s="7" t="str">
        <f>IF($G249+M250&gt;$H249,0,CONCATENATE($C246,"_",$C247,"_",$G249+M250))</f>
        <v>0_32_2003</v>
      </c>
      <c r="N251" s="7" t="str">
        <f t="shared" ref="N251:AB251" si="60">IF($G249+N250&gt;$H249,0,CONCATENATE($C246,"_",$C247,"_",$G249+N250))</f>
        <v>0_32_2004</v>
      </c>
      <c r="O251" s="7" t="str">
        <f t="shared" si="60"/>
        <v>0_32_2005</v>
      </c>
      <c r="P251" s="7" t="str">
        <f t="shared" si="60"/>
        <v>0_32_2006</v>
      </c>
      <c r="Q251" s="7" t="str">
        <f t="shared" si="60"/>
        <v>0_32_2007</v>
      </c>
      <c r="R251" s="7" t="str">
        <f t="shared" si="60"/>
        <v>0_32_2008</v>
      </c>
      <c r="S251" s="7" t="str">
        <f t="shared" si="60"/>
        <v>0_32_2009</v>
      </c>
      <c r="T251" s="7" t="str">
        <f t="shared" si="60"/>
        <v>0_32_2010</v>
      </c>
      <c r="U251" s="7" t="str">
        <f t="shared" si="60"/>
        <v>0_32_2011</v>
      </c>
      <c r="V251" s="7" t="str">
        <f t="shared" si="60"/>
        <v>0_32_2012</v>
      </c>
      <c r="W251" s="7" t="str">
        <f t="shared" si="60"/>
        <v>0_32_2013</v>
      </c>
      <c r="X251" s="7" t="str">
        <f t="shared" si="60"/>
        <v>0_32_2014</v>
      </c>
      <c r="Y251" s="7" t="str">
        <f t="shared" si="60"/>
        <v>0_32_2015</v>
      </c>
      <c r="Z251" s="7" t="str">
        <f t="shared" si="60"/>
        <v>0_32_2016</v>
      </c>
      <c r="AA251" s="7" t="str">
        <f t="shared" si="60"/>
        <v>0_32_2017</v>
      </c>
      <c r="AB251" s="7" t="str">
        <f t="shared" si="60"/>
        <v>0_32_2018</v>
      </c>
      <c r="AC251" s="7"/>
      <c r="AD251" s="7"/>
    </row>
    <row r="252" spans="1:31" x14ac:dyDescent="0.2">
      <c r="B252" s="26"/>
      <c r="C252" s="28"/>
      <c r="D252" s="7"/>
      <c r="E252" s="7"/>
      <c r="F252" s="7" t="s">
        <v>25</v>
      </c>
      <c r="G252" s="29"/>
      <c r="H252" s="29"/>
      <c r="I252" s="28"/>
      <c r="J252" s="7"/>
      <c r="K252" s="7"/>
      <c r="L252" s="7" t="s">
        <v>25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1" s="14" customFormat="1" ht="15" x14ac:dyDescent="0.2">
      <c r="A253" s="7"/>
      <c r="B253" s="26" t="s">
        <v>36</v>
      </c>
      <c r="C253" s="28" t="s">
        <v>23</v>
      </c>
      <c r="D253" s="7" t="s">
        <v>8</v>
      </c>
      <c r="E253" s="43">
        <v>0.7087</v>
      </c>
      <c r="F253" s="7">
        <f>MATCH($D253,FAC_TOTALS_APTA!$A$2:$BR$2,)</f>
        <v>11</v>
      </c>
      <c r="G253" s="29">
        <f>VLOOKUP(G251,FAC_TOTALS_APTA!$A$4:$BR$227,$F253,FALSE)</f>
        <v>3042458.3210175098</v>
      </c>
      <c r="H253" s="29">
        <f>VLOOKUP(H251,FAC_TOTALS_APTA!$A$4:$BR$227,$F253,FALSE)</f>
        <v>2254103.2580020898</v>
      </c>
      <c r="I253" s="30">
        <f>IFERROR(H253/G253-1,"-")</f>
        <v>-0.25911778563059007</v>
      </c>
      <c r="J253" s="31" t="str">
        <f>IF(C253="Log","_log","")</f>
        <v>_log</v>
      </c>
      <c r="K253" s="31" t="str">
        <f>CONCATENATE(D253,J253,"_FAC")</f>
        <v>VRM_ADJ_log_FAC</v>
      </c>
      <c r="L253" s="7">
        <f>MATCH($K253,FAC_TOTALS_APTA!$A$2:$BR$2,)</f>
        <v>33</v>
      </c>
      <c r="M253" s="29">
        <f>IF(M251=0,0,VLOOKUP(M251,FAC_TOTALS_APTA!$A$4:$BR$227,$L253,FALSE))</f>
        <v>-468270.924347041</v>
      </c>
      <c r="N253" s="29">
        <f>IF(N251=0,0,VLOOKUP(N251,FAC_TOTALS_APTA!$A$4:$BR$227,$L253,FALSE))</f>
        <v>718254.76025906904</v>
      </c>
      <c r="O253" s="29">
        <f>IF(O251=0,0,VLOOKUP(O251,FAC_TOTALS_APTA!$A$4:$BR$227,$L253,FALSE))</f>
        <v>-1834447.16544091</v>
      </c>
      <c r="P253" s="29">
        <f>IF(P251=0,0,VLOOKUP(P251,FAC_TOTALS_APTA!$A$4:$BR$227,$L253,FALSE))</f>
        <v>-72832.792843209696</v>
      </c>
      <c r="Q253" s="29">
        <f>IF(Q251=0,0,VLOOKUP(Q251,FAC_TOTALS_APTA!$A$4:$BR$227,$L253,FALSE))</f>
        <v>2053643.9683308001</v>
      </c>
      <c r="R253" s="29">
        <f>IF(R251=0,0,VLOOKUP(R251,FAC_TOTALS_APTA!$A$4:$BR$227,$L253,FALSE))</f>
        <v>334933.16599428101</v>
      </c>
      <c r="S253" s="29">
        <f>IF(S251=0,0,VLOOKUP(S251,FAC_TOTALS_APTA!$A$4:$BR$227,$L253,FALSE))</f>
        <v>717447.32215181005</v>
      </c>
      <c r="T253" s="29">
        <f>IF(T251=0,0,VLOOKUP(T251,FAC_TOTALS_APTA!$A$4:$BR$227,$L253,FALSE))</f>
        <v>789301.55604944204</v>
      </c>
      <c r="U253" s="29">
        <f>IF(U251=0,0,VLOOKUP(U251,FAC_TOTALS_APTA!$A$4:$BR$227,$L253,FALSE))</f>
        <v>-462565.53843209398</v>
      </c>
      <c r="V253" s="29">
        <f>IF(V251=0,0,VLOOKUP(V251,FAC_TOTALS_APTA!$A$4:$BR$227,$L253,FALSE))</f>
        <v>-330232.23684026801</v>
      </c>
      <c r="W253" s="29">
        <f>IF(W251=0,0,VLOOKUP(W251,FAC_TOTALS_APTA!$A$4:$BR$227,$L253,FALSE))</f>
        <v>1310991.5222471801</v>
      </c>
      <c r="X253" s="29">
        <f>IF(X251=0,0,VLOOKUP(X251,FAC_TOTALS_APTA!$A$4:$BR$227,$L253,FALSE))</f>
        <v>2045910.4982626301</v>
      </c>
      <c r="Y253" s="29">
        <f>IF(Y251=0,0,VLOOKUP(Y251,FAC_TOTALS_APTA!$A$4:$BR$227,$L253,FALSE))</f>
        <v>2433513.46231526</v>
      </c>
      <c r="Z253" s="29">
        <f>IF(Z251=0,0,VLOOKUP(Z251,FAC_TOTALS_APTA!$A$4:$BR$227,$L253,FALSE))</f>
        <v>1886087.5349652199</v>
      </c>
      <c r="AA253" s="29">
        <f>IF(AA251=0,0,VLOOKUP(AA251,FAC_TOTALS_APTA!$A$4:$BR$227,$L253,FALSE))</f>
        <v>2097986.2520399401</v>
      </c>
      <c r="AB253" s="29">
        <f>IF(AB251=0,0,VLOOKUP(AB251,FAC_TOTALS_APTA!$A$4:$BR$227,$L253,FALSE))</f>
        <v>1950577.85857646</v>
      </c>
      <c r="AC253" s="32">
        <f>SUM(M253:AB253)</f>
        <v>13170299.243288567</v>
      </c>
      <c r="AD253" s="33">
        <f>AC253/G276</f>
        <v>0.29263072187895495</v>
      </c>
      <c r="AE253" s="7"/>
    </row>
    <row r="254" spans="1:31" s="14" customFormat="1" ht="15" x14ac:dyDescent="0.2">
      <c r="A254" s="7"/>
      <c r="B254" s="26" t="s">
        <v>55</v>
      </c>
      <c r="C254" s="28" t="s">
        <v>23</v>
      </c>
      <c r="D254" s="7" t="s">
        <v>17</v>
      </c>
      <c r="E254" s="43">
        <v>-0.40350000000000003</v>
      </c>
      <c r="F254" s="7">
        <f>MATCH($D254,FAC_TOTALS_APTA!$A$2:$BR$2,)</f>
        <v>12</v>
      </c>
      <c r="G254" s="29">
        <f>VLOOKUP(G251,FAC_TOTALS_APTA!$A$4:$BR$227,$F254,FALSE)</f>
        <v>0.95267499174252701</v>
      </c>
      <c r="H254" s="29">
        <f>VLOOKUP(H251,FAC_TOTALS_APTA!$A$4:$BR$227,$F254,FALSE)</f>
        <v>0.93643276338780101</v>
      </c>
      <c r="I254" s="30">
        <f t="shared" ref="I254:I273" si="61">IFERROR(H254/G254-1,"-")</f>
        <v>-1.7049076018063158E-2</v>
      </c>
      <c r="J254" s="31" t="str">
        <f t="shared" ref="J254:J273" si="62">IF(C254="Log","_log","")</f>
        <v>_log</v>
      </c>
      <c r="K254" s="31" t="str">
        <f t="shared" ref="K254:K274" si="63">CONCATENATE(D254,J254,"_FAC")</f>
        <v>FARE_per_UPT_2018_log_FAC</v>
      </c>
      <c r="L254" s="7">
        <f>MATCH($K254,FAC_TOTALS_APTA!$A$2:$BR$2,)</f>
        <v>34</v>
      </c>
      <c r="M254" s="29">
        <f>IF(M251=0,0,VLOOKUP(M251,FAC_TOTALS_APTA!$A$4:$BR$227,$L254,FALSE))</f>
        <v>1167097.12792568</v>
      </c>
      <c r="N254" s="29">
        <f>IF(N251=0,0,VLOOKUP(N251,FAC_TOTALS_APTA!$A$4:$BR$227,$L254,FALSE))</f>
        <v>-494529.89203970099</v>
      </c>
      <c r="O254" s="29">
        <f>IF(O251=0,0,VLOOKUP(O251,FAC_TOTALS_APTA!$A$4:$BR$227,$L254,FALSE))</f>
        <v>-70853.057296687504</v>
      </c>
      <c r="P254" s="29">
        <f>IF(P251=0,0,VLOOKUP(P251,FAC_TOTALS_APTA!$A$4:$BR$227,$L254,FALSE))</f>
        <v>-260614.45268640501</v>
      </c>
      <c r="Q254" s="29">
        <f>IF(Q251=0,0,VLOOKUP(Q251,FAC_TOTALS_APTA!$A$4:$BR$227,$L254,FALSE))</f>
        <v>33250.8756399962</v>
      </c>
      <c r="R254" s="29">
        <f>IF(R251=0,0,VLOOKUP(R251,FAC_TOTALS_APTA!$A$4:$BR$227,$L254,FALSE))</f>
        <v>837299.83694760595</v>
      </c>
      <c r="S254" s="29">
        <f>IF(S251=0,0,VLOOKUP(S251,FAC_TOTALS_APTA!$A$4:$BR$227,$L254,FALSE))</f>
        <v>-814372.70046256797</v>
      </c>
      <c r="T254" s="29">
        <f>IF(T251=0,0,VLOOKUP(T251,FAC_TOTALS_APTA!$A$4:$BR$227,$L254,FALSE))</f>
        <v>264879.26632147603</v>
      </c>
      <c r="U254" s="29">
        <f>IF(U251=0,0,VLOOKUP(U251,FAC_TOTALS_APTA!$A$4:$BR$227,$L254,FALSE))</f>
        <v>1170925.23592231</v>
      </c>
      <c r="V254" s="29">
        <f>IF(V251=0,0,VLOOKUP(V251,FAC_TOTALS_APTA!$A$4:$BR$227,$L254,FALSE))</f>
        <v>-327568.48015759198</v>
      </c>
      <c r="W254" s="29">
        <f>IF(W251=0,0,VLOOKUP(W251,FAC_TOTALS_APTA!$A$4:$BR$227,$L254,FALSE))</f>
        <v>-3825108.4901799499</v>
      </c>
      <c r="X254" s="29">
        <f>IF(X251=0,0,VLOOKUP(X251,FAC_TOTALS_APTA!$A$4:$BR$227,$L254,FALSE))</f>
        <v>465114.19546495198</v>
      </c>
      <c r="Y254" s="29">
        <f>IF(Y251=0,0,VLOOKUP(Y251,FAC_TOTALS_APTA!$A$4:$BR$227,$L254,FALSE))</f>
        <v>-380858.20464966202</v>
      </c>
      <c r="Z254" s="29">
        <f>IF(Z251=0,0,VLOOKUP(Z251,FAC_TOTALS_APTA!$A$4:$BR$227,$L254,FALSE))</f>
        <v>-2375691.0940029002</v>
      </c>
      <c r="AA254" s="29">
        <f>IF(AA251=0,0,VLOOKUP(AA251,FAC_TOTALS_APTA!$A$4:$BR$227,$L254,FALSE))</f>
        <v>353968.12680398498</v>
      </c>
      <c r="AB254" s="29">
        <f>IF(AB251=0,0,VLOOKUP(AB251,FAC_TOTALS_APTA!$A$4:$BR$227,$L254,FALSE))</f>
        <v>590659.897865084</v>
      </c>
      <c r="AC254" s="32">
        <f t="shared" ref="AC254:AC273" si="64">SUM(M254:AB254)</f>
        <v>-3666401.8085843762</v>
      </c>
      <c r="AD254" s="33">
        <f>AC254/G276</f>
        <v>-8.1463738076497427E-2</v>
      </c>
      <c r="AE254" s="7"/>
    </row>
    <row r="255" spans="1:31" s="14" customFormat="1" ht="15" x14ac:dyDescent="0.2">
      <c r="A255" s="7"/>
      <c r="B255" s="26" t="s">
        <v>51</v>
      </c>
      <c r="C255" s="28" t="s">
        <v>23</v>
      </c>
      <c r="D255" s="7" t="s">
        <v>9</v>
      </c>
      <c r="E255" s="43">
        <v>0.29659999999999997</v>
      </c>
      <c r="F255" s="7">
        <f>MATCH($D255,FAC_TOTALS_APTA!$A$2:$BR$2,)</f>
        <v>13</v>
      </c>
      <c r="G255" s="29">
        <f>VLOOKUP(G251,FAC_TOTALS_APTA!$A$4:$BR$227,$F255,FALSE)</f>
        <v>689825.11409450101</v>
      </c>
      <c r="H255" s="29">
        <f>VLOOKUP(H251,FAC_TOTALS_APTA!$A$4:$BR$227,$F255,FALSE)</f>
        <v>717011.70857578504</v>
      </c>
      <c r="I255" s="30">
        <f t="shared" si="61"/>
        <v>3.9410850555898547E-2</v>
      </c>
      <c r="J255" s="31" t="str">
        <f t="shared" si="62"/>
        <v>_log</v>
      </c>
      <c r="K255" s="31" t="str">
        <f t="shared" si="63"/>
        <v>POP_EMP_log_FAC</v>
      </c>
      <c r="L255" s="7">
        <f>MATCH($K255,FAC_TOTALS_APTA!$A$2:$BR$2,)</f>
        <v>35</v>
      </c>
      <c r="M255" s="29">
        <f>IF(M251=0,0,VLOOKUP(M251,FAC_TOTALS_APTA!$A$4:$BR$227,$L255,FALSE))</f>
        <v>286720.66453328502</v>
      </c>
      <c r="N255" s="29">
        <f>IF(N251=0,0,VLOOKUP(N251,FAC_TOTALS_APTA!$A$4:$BR$227,$L255,FALSE))</f>
        <v>362887.19838338101</v>
      </c>
      <c r="O255" s="29">
        <f>IF(O251=0,0,VLOOKUP(O251,FAC_TOTALS_APTA!$A$4:$BR$227,$L255,FALSE))</f>
        <v>646100.37009252503</v>
      </c>
      <c r="P255" s="29">
        <f>IF(P251=0,0,VLOOKUP(P251,FAC_TOTALS_APTA!$A$4:$BR$227,$L255,FALSE))</f>
        <v>847871.05515165697</v>
      </c>
      <c r="Q255" s="29">
        <f>IF(Q251=0,0,VLOOKUP(Q251,FAC_TOTALS_APTA!$A$4:$BR$227,$L255,FALSE))</f>
        <v>253546.162361814</v>
      </c>
      <c r="R255" s="29">
        <f>IF(R251=0,0,VLOOKUP(R251,FAC_TOTALS_APTA!$A$4:$BR$227,$L255,FALSE))</f>
        <v>109296.19933911299</v>
      </c>
      <c r="S255" s="29">
        <f>IF(S251=0,0,VLOOKUP(S251,FAC_TOTALS_APTA!$A$4:$BR$227,$L255,FALSE))</f>
        <v>-215023.80562845999</v>
      </c>
      <c r="T255" s="29">
        <f>IF(T251=0,0,VLOOKUP(T251,FAC_TOTALS_APTA!$A$4:$BR$227,$L255,FALSE))</f>
        <v>106293.674812827</v>
      </c>
      <c r="U255" s="29">
        <f>IF(U251=0,0,VLOOKUP(U251,FAC_TOTALS_APTA!$A$4:$BR$227,$L255,FALSE))</f>
        <v>169277.12742687701</v>
      </c>
      <c r="V255" s="29">
        <f>IF(V251=0,0,VLOOKUP(V251,FAC_TOTALS_APTA!$A$4:$BR$227,$L255,FALSE))</f>
        <v>243634.59940927199</v>
      </c>
      <c r="W255" s="29">
        <f>IF(W251=0,0,VLOOKUP(W251,FAC_TOTALS_APTA!$A$4:$BR$227,$L255,FALSE))</f>
        <v>719957.20314435998</v>
      </c>
      <c r="X255" s="29">
        <f>IF(X251=0,0,VLOOKUP(X251,FAC_TOTALS_APTA!$A$4:$BR$227,$L255,FALSE))</f>
        <v>151270.14649854301</v>
      </c>
      <c r="Y255" s="29">
        <f>IF(Y251=0,0,VLOOKUP(Y251,FAC_TOTALS_APTA!$A$4:$BR$227,$L255,FALSE))</f>
        <v>273568.70714223501</v>
      </c>
      <c r="Z255" s="29">
        <f>IF(Z251=0,0,VLOOKUP(Z251,FAC_TOTALS_APTA!$A$4:$BR$227,$L255,FALSE))</f>
        <v>252080.06394724199</v>
      </c>
      <c r="AA255" s="29">
        <f>IF(AA251=0,0,VLOOKUP(AA251,FAC_TOTALS_APTA!$A$4:$BR$227,$L255,FALSE))</f>
        <v>176061.83411817599</v>
      </c>
      <c r="AB255" s="29">
        <f>IF(AB251=0,0,VLOOKUP(AB251,FAC_TOTALS_APTA!$A$4:$BR$227,$L255,FALSE))</f>
        <v>205119.495956364</v>
      </c>
      <c r="AC255" s="32">
        <f t="shared" si="64"/>
        <v>4588660.6966892118</v>
      </c>
      <c r="AD255" s="33">
        <f>AC255/G276</f>
        <v>0.10195539731673289</v>
      </c>
      <c r="AE255" s="7"/>
    </row>
    <row r="256" spans="1:31" s="14" customFormat="1" ht="15" x14ac:dyDescent="0.2">
      <c r="A256" s="7"/>
      <c r="B256" s="26" t="s">
        <v>98</v>
      </c>
      <c r="C256" s="28"/>
      <c r="D256" s="34" t="s">
        <v>96</v>
      </c>
      <c r="E256" s="43">
        <v>0.16120000000000001</v>
      </c>
      <c r="F256" s="7">
        <f>MATCH($D256,FAC_TOTALS_APTA!$A$2:$BR$2,)</f>
        <v>17</v>
      </c>
      <c r="G256" s="29">
        <f>VLOOKUP(G251,FAC_TOTALS_APTA!$A$4:$BR$227,$F256,FALSE)</f>
        <v>0.20602144330566899</v>
      </c>
      <c r="H256" s="29">
        <f>VLOOKUP(H251,FAC_TOTALS_APTA!$A$4:$BR$227,$F256,FALSE)</f>
        <v>0.164347617417993</v>
      </c>
      <c r="I256" s="30">
        <f t="shared" si="61"/>
        <v>-0.20227906968812726</v>
      </c>
      <c r="J256" s="31" t="str">
        <f t="shared" si="62"/>
        <v/>
      </c>
      <c r="K256" s="31" t="str">
        <f t="shared" si="63"/>
        <v>TSD_POP_EMP_PCT_FAC</v>
      </c>
      <c r="L256" s="7">
        <f>MATCH($K256,FAC_TOTALS_APTA!$A$2:$BR$2,)</f>
        <v>39</v>
      </c>
      <c r="M256" s="29">
        <f>IF(M251=0,0,VLOOKUP(M251,FAC_TOTALS_APTA!$A$4:$BR$227,$L256,FALSE))</f>
        <v>-4768.8243055270596</v>
      </c>
      <c r="N256" s="29">
        <f>IF(N251=0,0,VLOOKUP(N251,FAC_TOTALS_APTA!$A$4:$BR$227,$L256,FALSE))</f>
        <v>1683.4693835255</v>
      </c>
      <c r="O256" s="29">
        <f>IF(O251=0,0,VLOOKUP(O251,FAC_TOTALS_APTA!$A$4:$BR$227,$L256,FALSE))</f>
        <v>-6267.1238627911198</v>
      </c>
      <c r="P256" s="29">
        <f>IF(P251=0,0,VLOOKUP(P251,FAC_TOTALS_APTA!$A$4:$BR$227,$L256,FALSE))</f>
        <v>-3031.8826841116902</v>
      </c>
      <c r="Q256" s="29">
        <f>IF(Q251=0,0,VLOOKUP(Q251,FAC_TOTALS_APTA!$A$4:$BR$227,$L256,FALSE))</f>
        <v>-546.11246905843495</v>
      </c>
      <c r="R256" s="29">
        <f>IF(R251=0,0,VLOOKUP(R251,FAC_TOTALS_APTA!$A$4:$BR$227,$L256,FALSE))</f>
        <v>-2594.7307459223398</v>
      </c>
      <c r="S256" s="29">
        <f>IF(S251=0,0,VLOOKUP(S251,FAC_TOTALS_APTA!$A$4:$BR$227,$L256,FALSE))</f>
        <v>9310.0727827067603</v>
      </c>
      <c r="T256" s="29">
        <f>IF(T251=0,0,VLOOKUP(T251,FAC_TOTALS_APTA!$A$4:$BR$227,$L256,FALSE))</f>
        <v>607.53375879052896</v>
      </c>
      <c r="U256" s="29">
        <f>IF(U251=0,0,VLOOKUP(U251,FAC_TOTALS_APTA!$A$4:$BR$227,$L256,FALSE))</f>
        <v>-22983.164160680499</v>
      </c>
      <c r="V256" s="29">
        <f>IF(V251=0,0,VLOOKUP(V251,FAC_TOTALS_APTA!$A$4:$BR$227,$L256,FALSE))</f>
        <v>-21360.153746685599</v>
      </c>
      <c r="W256" s="29">
        <f>IF(W251=0,0,VLOOKUP(W251,FAC_TOTALS_APTA!$A$4:$BR$227,$L256,FALSE))</f>
        <v>249.40392082033401</v>
      </c>
      <c r="X256" s="29">
        <f>IF(X251=0,0,VLOOKUP(X251,FAC_TOTALS_APTA!$A$4:$BR$227,$L256,FALSE))</f>
        <v>-8811.2648153547198</v>
      </c>
      <c r="Y256" s="29">
        <f>IF(Y251=0,0,VLOOKUP(Y251,FAC_TOTALS_APTA!$A$4:$BR$227,$L256,FALSE))</f>
        <v>-2852.3649665180601</v>
      </c>
      <c r="Z256" s="29">
        <f>IF(Z251=0,0,VLOOKUP(Z251,FAC_TOTALS_APTA!$A$4:$BR$227,$L256,FALSE))</f>
        <v>-1739.3127738604401</v>
      </c>
      <c r="AA256" s="29">
        <f>IF(AA251=0,0,VLOOKUP(AA251,FAC_TOTALS_APTA!$A$4:$BR$227,$L256,FALSE))</f>
        <v>-2165.5469519978501</v>
      </c>
      <c r="AB256" s="29">
        <f>IF(AB251=0,0,VLOOKUP(AB251,FAC_TOTALS_APTA!$A$4:$BR$227,$L256,FALSE))</f>
        <v>1467.51377049646</v>
      </c>
      <c r="AC256" s="32">
        <f t="shared" si="64"/>
        <v>-63802.487866168231</v>
      </c>
      <c r="AD256" s="33">
        <f>AC256/G275</f>
        <v>-1.3880766411244357E-3</v>
      </c>
      <c r="AE256" s="7"/>
    </row>
    <row r="257" spans="1:31" s="14" customFormat="1" ht="15" x14ac:dyDescent="0.2">
      <c r="A257" s="7"/>
      <c r="B257" s="26" t="s">
        <v>52</v>
      </c>
      <c r="C257" s="28" t="s">
        <v>23</v>
      </c>
      <c r="D257" s="34" t="s">
        <v>16</v>
      </c>
      <c r="E257" s="43">
        <v>0.16120000000000001</v>
      </c>
      <c r="F257" s="7">
        <f>MATCH($D257,FAC_TOTALS_APTA!$A$2:$BR$2,)</f>
        <v>14</v>
      </c>
      <c r="G257" s="29">
        <f>VLOOKUP(G251,FAC_TOTALS_APTA!$A$4:$BR$227,$F257,FALSE)</f>
        <v>1.93257623912407</v>
      </c>
      <c r="H257" s="29">
        <f>VLOOKUP(H251,FAC_TOTALS_APTA!$A$4:$BR$227,$F257,FALSE)</f>
        <v>2.79818742943417</v>
      </c>
      <c r="I257" s="30">
        <f t="shared" si="61"/>
        <v>0.44790532595103927</v>
      </c>
      <c r="J257" s="31" t="str">
        <f t="shared" si="62"/>
        <v>_log</v>
      </c>
      <c r="K257" s="31" t="str">
        <f t="shared" si="63"/>
        <v>GAS_PRICE_2018_log_FAC</v>
      </c>
      <c r="L257" s="7">
        <f>MATCH($K257,FAC_TOTALS_APTA!$A$2:$BR$2,)</f>
        <v>36</v>
      </c>
      <c r="M257" s="29">
        <f>IF(M251=0,0,VLOOKUP(M251,FAC_TOTALS_APTA!$A$4:$BR$227,$L257,FALSE))</f>
        <v>705975.71412745398</v>
      </c>
      <c r="N257" s="29">
        <f>IF(N251=0,0,VLOOKUP(N251,FAC_TOTALS_APTA!$A$4:$BR$227,$L257,FALSE))</f>
        <v>874443.99354518205</v>
      </c>
      <c r="O257" s="29">
        <f>IF(O251=0,0,VLOOKUP(O251,FAC_TOTALS_APTA!$A$4:$BR$227,$L257,FALSE))</f>
        <v>1723780.0355394499</v>
      </c>
      <c r="P257" s="29">
        <f>IF(P251=0,0,VLOOKUP(P251,FAC_TOTALS_APTA!$A$4:$BR$227,$L257,FALSE))</f>
        <v>1132582.9928153199</v>
      </c>
      <c r="Q257" s="29">
        <f>IF(Q251=0,0,VLOOKUP(Q251,FAC_TOTALS_APTA!$A$4:$BR$227,$L257,FALSE))</f>
        <v>759449.02376659203</v>
      </c>
      <c r="R257" s="29">
        <f>IF(R251=0,0,VLOOKUP(R251,FAC_TOTALS_APTA!$A$4:$BR$227,$L257,FALSE))</f>
        <v>1962673.63999709</v>
      </c>
      <c r="S257" s="29">
        <f>IF(S251=0,0,VLOOKUP(S251,FAC_TOTALS_APTA!$A$4:$BR$227,$L257,FALSE))</f>
        <v>-5499635.7747859303</v>
      </c>
      <c r="T257" s="29">
        <f>IF(T251=0,0,VLOOKUP(T251,FAC_TOTALS_APTA!$A$4:$BR$227,$L257,FALSE))</f>
        <v>2782696.9663611599</v>
      </c>
      <c r="U257" s="29">
        <f>IF(U251=0,0,VLOOKUP(U251,FAC_TOTALS_APTA!$A$4:$BR$227,$L257,FALSE))</f>
        <v>4042522.6733173998</v>
      </c>
      <c r="V257" s="29">
        <f>IF(V251=0,0,VLOOKUP(V251,FAC_TOTALS_APTA!$A$4:$BR$227,$L257,FALSE))</f>
        <v>40933.6452577198</v>
      </c>
      <c r="W257" s="29">
        <f>IF(W251=0,0,VLOOKUP(W251,FAC_TOTALS_APTA!$A$4:$BR$227,$L257,FALSE))</f>
        <v>-839675.46609865001</v>
      </c>
      <c r="X257" s="29">
        <f>IF(X251=0,0,VLOOKUP(X251,FAC_TOTALS_APTA!$A$4:$BR$227,$L257,FALSE))</f>
        <v>-1195189.81078307</v>
      </c>
      <c r="Y257" s="29">
        <f>IF(Y251=0,0,VLOOKUP(Y251,FAC_TOTALS_APTA!$A$4:$BR$227,$L257,FALSE))</f>
        <v>-6455851.2935825204</v>
      </c>
      <c r="Z257" s="29">
        <f>IF(Z251=0,0,VLOOKUP(Z251,FAC_TOTALS_APTA!$A$4:$BR$227,$L257,FALSE))</f>
        <v>-2034184.9280525499</v>
      </c>
      <c r="AA257" s="29">
        <f>IF(AA251=0,0,VLOOKUP(AA251,FAC_TOTALS_APTA!$A$4:$BR$227,$L257,FALSE))</f>
        <v>1456454.0635140699</v>
      </c>
      <c r="AB257" s="29">
        <f>IF(AB251=0,0,VLOOKUP(AB251,FAC_TOTALS_APTA!$A$4:$BR$227,$L257,FALSE))</f>
        <v>1547264.47836431</v>
      </c>
      <c r="AC257" s="32">
        <f t="shared" si="64"/>
        <v>1004239.9533030291</v>
      </c>
      <c r="AD257" s="33">
        <f>AC257/G276</f>
        <v>2.2313195550549614E-2</v>
      </c>
      <c r="AE257" s="7"/>
    </row>
    <row r="258" spans="1:31" s="14" customFormat="1" ht="15" x14ac:dyDescent="0.2">
      <c r="A258" s="7"/>
      <c r="B258" s="26" t="s">
        <v>49</v>
      </c>
      <c r="C258" s="28" t="s">
        <v>23</v>
      </c>
      <c r="D258" s="7" t="s">
        <v>15</v>
      </c>
      <c r="E258" s="43">
        <v>-0.2555</v>
      </c>
      <c r="F258" s="7">
        <f>MATCH($D258,FAC_TOTALS_APTA!$A$2:$BR$2,)</f>
        <v>15</v>
      </c>
      <c r="G258" s="29">
        <f>VLOOKUP(G251,FAC_TOTALS_APTA!$A$4:$BR$227,$F258,FALSE)</f>
        <v>34866.934627867697</v>
      </c>
      <c r="H258" s="29">
        <f>VLOOKUP(H251,FAC_TOTALS_APTA!$A$4:$BR$227,$F258,FALSE)</f>
        <v>27754.9472496741</v>
      </c>
      <c r="I258" s="30">
        <f t="shared" si="61"/>
        <v>-0.20397512583481547</v>
      </c>
      <c r="J258" s="31" t="str">
        <f t="shared" si="62"/>
        <v>_log</v>
      </c>
      <c r="K258" s="31" t="str">
        <f t="shared" si="63"/>
        <v>TOTAL_MED_INC_INDIV_2018_log_FAC</v>
      </c>
      <c r="L258" s="7">
        <f>MATCH($K258,FAC_TOTALS_APTA!$A$2:$BR$2,)</f>
        <v>37</v>
      </c>
      <c r="M258" s="29">
        <f>IF(M251=0,0,VLOOKUP(M251,FAC_TOTALS_APTA!$A$4:$BR$227,$L258,FALSE))</f>
        <v>424410.89730590401</v>
      </c>
      <c r="N258" s="29">
        <f>IF(N251=0,0,VLOOKUP(N251,FAC_TOTALS_APTA!$A$4:$BR$227,$L258,FALSE))</f>
        <v>562539.95345954702</v>
      </c>
      <c r="O258" s="29">
        <f>IF(O251=0,0,VLOOKUP(O251,FAC_TOTALS_APTA!$A$4:$BR$227,$L258,FALSE))</f>
        <v>732056.17549142998</v>
      </c>
      <c r="P258" s="29">
        <f>IF(P251=0,0,VLOOKUP(P251,FAC_TOTALS_APTA!$A$4:$BR$227,$L258,FALSE))</f>
        <v>1214845.0020264001</v>
      </c>
      <c r="Q258" s="29">
        <f>IF(Q251=0,0,VLOOKUP(Q251,FAC_TOTALS_APTA!$A$4:$BR$227,$L258,FALSE))</f>
        <v>-261889.727359991</v>
      </c>
      <c r="R258" s="29">
        <f>IF(R251=0,0,VLOOKUP(R251,FAC_TOTALS_APTA!$A$4:$BR$227,$L258,FALSE))</f>
        <v>-93121.817104094604</v>
      </c>
      <c r="S258" s="29">
        <f>IF(S251=0,0,VLOOKUP(S251,FAC_TOTALS_APTA!$A$4:$BR$227,$L258,FALSE))</f>
        <v>1238846.1328062599</v>
      </c>
      <c r="T258" s="29">
        <f>IF(T251=0,0,VLOOKUP(T251,FAC_TOTALS_APTA!$A$4:$BR$227,$L258,FALSE))</f>
        <v>-125477.07896445099</v>
      </c>
      <c r="U258" s="29">
        <f>IF(U251=0,0,VLOOKUP(U251,FAC_TOTALS_APTA!$A$4:$BR$227,$L258,FALSE))</f>
        <v>545257.65235944104</v>
      </c>
      <c r="V258" s="29">
        <f>IF(V251=0,0,VLOOKUP(V251,FAC_TOTALS_APTA!$A$4:$BR$227,$L258,FALSE))</f>
        <v>553283.41133264604</v>
      </c>
      <c r="W258" s="29">
        <f>IF(W251=0,0,VLOOKUP(W251,FAC_TOTALS_APTA!$A$4:$BR$227,$L258,FALSE))</f>
        <v>42989.010441188198</v>
      </c>
      <c r="X258" s="29">
        <f>IF(X251=0,0,VLOOKUP(X251,FAC_TOTALS_APTA!$A$4:$BR$227,$L258,FALSE))</f>
        <v>-193204.27303040199</v>
      </c>
      <c r="Y258" s="29">
        <f>IF(Y251=0,0,VLOOKUP(Y251,FAC_TOTALS_APTA!$A$4:$BR$227,$L258,FALSE))</f>
        <v>-1275476.5469359199</v>
      </c>
      <c r="Z258" s="29">
        <f>IF(Z251=0,0,VLOOKUP(Z251,FAC_TOTALS_APTA!$A$4:$BR$227,$L258,FALSE))</f>
        <v>-491370.70844306098</v>
      </c>
      <c r="AA258" s="29">
        <f>IF(AA251=0,0,VLOOKUP(AA251,FAC_TOTALS_APTA!$A$4:$BR$227,$L258,FALSE))</f>
        <v>-261877.68592174799</v>
      </c>
      <c r="AB258" s="29">
        <f>IF(AB251=0,0,VLOOKUP(AB251,FAC_TOTALS_APTA!$A$4:$BR$227,$L258,FALSE))</f>
        <v>-362293.37826883001</v>
      </c>
      <c r="AC258" s="32">
        <f t="shared" si="64"/>
        <v>2249517.0191943189</v>
      </c>
      <c r="AD258" s="33">
        <f>AC258/G276</f>
        <v>4.9981991832211352E-2</v>
      </c>
      <c r="AE258" s="7"/>
    </row>
    <row r="259" spans="1:31" s="14" customFormat="1" ht="15" x14ac:dyDescent="0.2">
      <c r="A259" s="7"/>
      <c r="B259" s="26" t="s">
        <v>67</v>
      </c>
      <c r="C259" s="28"/>
      <c r="D259" s="7" t="s">
        <v>10</v>
      </c>
      <c r="E259" s="43">
        <v>1.0699999999999999E-2</v>
      </c>
      <c r="F259" s="7">
        <f>MATCH($D259,FAC_TOTALS_APTA!$A$2:$BR$2,)</f>
        <v>16</v>
      </c>
      <c r="G259" s="29">
        <f>VLOOKUP(G251,FAC_TOTALS_APTA!$A$4:$BR$227,$F259,FALSE)</f>
        <v>6.6634426703555896</v>
      </c>
      <c r="H259" s="29">
        <f>VLOOKUP(H251,FAC_TOTALS_APTA!$A$4:$BR$227,$F259,FALSE)</f>
        <v>6.8635493808504302</v>
      </c>
      <c r="I259" s="30">
        <f t="shared" si="61"/>
        <v>3.0030529321589006E-2</v>
      </c>
      <c r="J259" s="31" t="str">
        <f t="shared" si="62"/>
        <v/>
      </c>
      <c r="K259" s="31" t="str">
        <f t="shared" si="63"/>
        <v>PCT_HH_NO_VEH_FAC</v>
      </c>
      <c r="L259" s="7">
        <f>MATCH($K259,FAC_TOTALS_APTA!$A$2:$BR$2,)</f>
        <v>38</v>
      </c>
      <c r="M259" s="29">
        <f>IF(M251=0,0,VLOOKUP(M251,FAC_TOTALS_APTA!$A$4:$BR$227,$L259,FALSE))</f>
        <v>107691.613044925</v>
      </c>
      <c r="N259" s="29">
        <f>IF(N251=0,0,VLOOKUP(N251,FAC_TOTALS_APTA!$A$4:$BR$227,$L259,FALSE))</f>
        <v>115733.06159128</v>
      </c>
      <c r="O259" s="29">
        <f>IF(O251=0,0,VLOOKUP(O251,FAC_TOTALS_APTA!$A$4:$BR$227,$L259,FALSE))</f>
        <v>93416.224427278794</v>
      </c>
      <c r="P259" s="29">
        <f>IF(P251=0,0,VLOOKUP(P251,FAC_TOTALS_APTA!$A$4:$BR$227,$L259,FALSE))</f>
        <v>76798.779225999795</v>
      </c>
      <c r="Q259" s="29">
        <f>IF(Q251=0,0,VLOOKUP(Q251,FAC_TOTALS_APTA!$A$4:$BR$227,$L259,FALSE))</f>
        <v>135927.59653356901</v>
      </c>
      <c r="R259" s="29">
        <f>IF(R251=0,0,VLOOKUP(R251,FAC_TOTALS_APTA!$A$4:$BR$227,$L259,FALSE))</f>
        <v>-31292.4763687429</v>
      </c>
      <c r="S259" s="29">
        <f>IF(S251=0,0,VLOOKUP(S251,FAC_TOTALS_APTA!$A$4:$BR$227,$L259,FALSE))</f>
        <v>54169.7953751647</v>
      </c>
      <c r="T259" s="29">
        <f>IF(T251=0,0,VLOOKUP(T251,FAC_TOTALS_APTA!$A$4:$BR$227,$L259,FALSE))</f>
        <v>323652.203698411</v>
      </c>
      <c r="U259" s="29">
        <f>IF(U251=0,0,VLOOKUP(U251,FAC_TOTALS_APTA!$A$4:$BR$227,$L259,FALSE))</f>
        <v>-26766.624353592699</v>
      </c>
      <c r="V259" s="29">
        <f>IF(V251=0,0,VLOOKUP(V251,FAC_TOTALS_APTA!$A$4:$BR$227,$L259,FALSE))</f>
        <v>57319.254199153504</v>
      </c>
      <c r="W259" s="29">
        <f>IF(W251=0,0,VLOOKUP(W251,FAC_TOTALS_APTA!$A$4:$BR$227,$L259,FALSE))</f>
        <v>-98554.303863300898</v>
      </c>
      <c r="X259" s="29">
        <f>IF(X251=0,0,VLOOKUP(X251,FAC_TOTALS_APTA!$A$4:$BR$227,$L259,FALSE))</f>
        <v>157331.263067917</v>
      </c>
      <c r="Y259" s="29">
        <f>IF(Y251=0,0,VLOOKUP(Y251,FAC_TOTALS_APTA!$A$4:$BR$227,$L259,FALSE))</f>
        <v>104131.903860109</v>
      </c>
      <c r="Z259" s="29">
        <f>IF(Z251=0,0,VLOOKUP(Z251,FAC_TOTALS_APTA!$A$4:$BR$227,$L259,FALSE))</f>
        <v>-283254.97756298399</v>
      </c>
      <c r="AA259" s="29">
        <f>IF(AA251=0,0,VLOOKUP(AA251,FAC_TOTALS_APTA!$A$4:$BR$227,$L259,FALSE))</f>
        <v>-259465.00799707501</v>
      </c>
      <c r="AB259" s="29">
        <f>IF(AB251=0,0,VLOOKUP(AB251,FAC_TOTALS_APTA!$A$4:$BR$227,$L259,FALSE))</f>
        <v>-250196.54256047099</v>
      </c>
      <c r="AC259" s="32">
        <f t="shared" si="64"/>
        <v>276641.76231764129</v>
      </c>
      <c r="AD259" s="33">
        <f>AC259/G276</f>
        <v>6.1467000189939355E-3</v>
      </c>
      <c r="AE259" s="7"/>
    </row>
    <row r="260" spans="1:31" s="14" customFormat="1" ht="15" x14ac:dyDescent="0.2">
      <c r="A260" s="7"/>
      <c r="B260" s="26" t="s">
        <v>50</v>
      </c>
      <c r="C260" s="28"/>
      <c r="D260" s="7" t="s">
        <v>31</v>
      </c>
      <c r="E260" s="43">
        <v>-3.3999999999999998E-3</v>
      </c>
      <c r="F260" s="7">
        <f>MATCH($D260,FAC_TOTALS_APTA!$A$2:$BR$2,)</f>
        <v>18</v>
      </c>
      <c r="G260" s="29">
        <f>VLOOKUP(G251,FAC_TOTALS_APTA!$A$4:$BR$227,$F260,FALSE)</f>
        <v>3.05773327636473</v>
      </c>
      <c r="H260" s="29">
        <f>VLOOKUP(H251,FAC_TOTALS_APTA!$A$4:$BR$227,$F260,FALSE)</f>
        <v>5.0621518350756602</v>
      </c>
      <c r="I260" s="30">
        <f t="shared" si="61"/>
        <v>0.65552433045891378</v>
      </c>
      <c r="J260" s="31" t="str">
        <f t="shared" si="62"/>
        <v/>
      </c>
      <c r="K260" s="31" t="str">
        <f t="shared" si="63"/>
        <v>JTW_HOME_PCT_FAC</v>
      </c>
      <c r="L260" s="7">
        <f>MATCH($K260,FAC_TOTALS_APTA!$A$2:$BR$2,)</f>
        <v>40</v>
      </c>
      <c r="M260" s="29">
        <f>IF(M251=0,0,VLOOKUP(M251,FAC_TOTALS_APTA!$A$4:$BR$227,$L260,FALSE))</f>
        <v>0</v>
      </c>
      <c r="N260" s="29">
        <f>IF(N251=0,0,VLOOKUP(N251,FAC_TOTALS_APTA!$A$4:$BR$227,$L260,FALSE))</f>
        <v>0</v>
      </c>
      <c r="O260" s="29">
        <f>IF(O251=0,0,VLOOKUP(O251,FAC_TOTALS_APTA!$A$4:$BR$227,$L260,FALSE))</f>
        <v>0</v>
      </c>
      <c r="P260" s="29">
        <f>IF(P251=0,0,VLOOKUP(P251,FAC_TOTALS_APTA!$A$4:$BR$227,$L260,FALSE))</f>
        <v>-221643.71209705301</v>
      </c>
      <c r="Q260" s="29">
        <f>IF(Q251=0,0,VLOOKUP(Q251,FAC_TOTALS_APTA!$A$4:$BR$227,$L260,FALSE))</f>
        <v>-14831.0830581751</v>
      </c>
      <c r="R260" s="29">
        <f>IF(R251=0,0,VLOOKUP(R251,FAC_TOTALS_APTA!$A$4:$BR$227,$L260,FALSE))</f>
        <v>-53555.069545327897</v>
      </c>
      <c r="S260" s="29">
        <f>IF(S251=0,0,VLOOKUP(S251,FAC_TOTALS_APTA!$A$4:$BR$227,$L260,FALSE))</f>
        <v>-40075.574118427401</v>
      </c>
      <c r="T260" s="29">
        <f>IF(T251=0,0,VLOOKUP(T251,FAC_TOTALS_APTA!$A$4:$BR$227,$L260,FALSE))</f>
        <v>-237380.27436098701</v>
      </c>
      <c r="U260" s="29">
        <f>IF(U251=0,0,VLOOKUP(U251,FAC_TOTALS_APTA!$A$4:$BR$227,$L260,FALSE))</f>
        <v>165345.93766870399</v>
      </c>
      <c r="V260" s="29">
        <f>IF(V251=0,0,VLOOKUP(V251,FAC_TOTALS_APTA!$A$4:$BR$227,$L260,FALSE))</f>
        <v>180424.193232939</v>
      </c>
      <c r="W260" s="29">
        <f>IF(W251=0,0,VLOOKUP(W251,FAC_TOTALS_APTA!$A$4:$BR$227,$L260,FALSE))</f>
        <v>47472.319993942001</v>
      </c>
      <c r="X260" s="29">
        <f>IF(X251=0,0,VLOOKUP(X251,FAC_TOTALS_APTA!$A$4:$BR$227,$L260,FALSE))</f>
        <v>-215514.531346937</v>
      </c>
      <c r="Y260" s="29">
        <f>IF(Y251=0,0,VLOOKUP(Y251,FAC_TOTALS_APTA!$A$4:$BR$227,$L260,FALSE))</f>
        <v>8807.9740228798091</v>
      </c>
      <c r="Z260" s="29">
        <f>IF(Z251=0,0,VLOOKUP(Z251,FAC_TOTALS_APTA!$A$4:$BR$227,$L260,FALSE))</f>
        <v>-374862.80882134399</v>
      </c>
      <c r="AA260" s="29">
        <f>IF(AA251=0,0,VLOOKUP(AA251,FAC_TOTALS_APTA!$A$4:$BR$227,$L260,FALSE))</f>
        <v>-295120.15803690202</v>
      </c>
      <c r="AB260" s="29">
        <f>IF(AB251=0,0,VLOOKUP(AB251,FAC_TOTALS_APTA!$A$4:$BR$227,$L260,FALSE))</f>
        <v>-302501.74098057998</v>
      </c>
      <c r="AC260" s="32">
        <f t="shared" si="64"/>
        <v>-1353434.5274472686</v>
      </c>
      <c r="AD260" s="33">
        <f>AC260/G276</f>
        <v>-3.0071945630591675E-2</v>
      </c>
      <c r="AE260" s="7"/>
    </row>
    <row r="261" spans="1:31" s="14" customFormat="1" ht="16" hidden="1" x14ac:dyDescent="0.2">
      <c r="A261" s="7"/>
      <c r="B261" s="12" t="s">
        <v>119</v>
      </c>
      <c r="C261" s="28"/>
      <c r="D261" t="s">
        <v>99</v>
      </c>
      <c r="E261" s="43">
        <v>-5.7999999999999996E-3</v>
      </c>
      <c r="F261" s="7">
        <f>MATCH($D261,FAC_TOTALS_APTA!$A$2:$BR$2,)</f>
        <v>19</v>
      </c>
      <c r="G261" s="29">
        <f>VLOOKUP(G251,FAC_TOTALS_APTA!$A$4:$BR$227,$F261,FALSE)</f>
        <v>0</v>
      </c>
      <c r="H261" s="29">
        <f>VLOOKUP(H251,FAC_TOTALS_APTA!$A$4:$BR$227,$F261,FALSE)</f>
        <v>0</v>
      </c>
      <c r="I261" s="30" t="str">
        <f t="shared" si="61"/>
        <v>-</v>
      </c>
      <c r="J261" s="31" t="str">
        <f t="shared" si="62"/>
        <v/>
      </c>
      <c r="K261" s="31" t="str">
        <f t="shared" si="63"/>
        <v>YEARS_SINCE_TNC_NEW_YORK_BUS_FAC</v>
      </c>
      <c r="L261" s="7">
        <f>MATCH($K261,FAC_TOTALS_APTA!$A$2:$BR$2,)</f>
        <v>41</v>
      </c>
      <c r="M261" s="29">
        <f>IF(M251=0,0,VLOOKUP(M251,FAC_TOTALS_APTA!$A$4:$BR$227,$L261,FALSE))</f>
        <v>0</v>
      </c>
      <c r="N261" s="29">
        <f>IF(N251=0,0,VLOOKUP(N251,FAC_TOTALS_APTA!$A$4:$BR$227,$L261,FALSE))</f>
        <v>0</v>
      </c>
      <c r="O261" s="29">
        <f>IF(O251=0,0,VLOOKUP(O251,FAC_TOTALS_APTA!$A$4:$BR$227,$L261,FALSE))</f>
        <v>0</v>
      </c>
      <c r="P261" s="29">
        <f>IF(P251=0,0,VLOOKUP(P251,FAC_TOTALS_APTA!$A$4:$BR$227,$L261,FALSE))</f>
        <v>0</v>
      </c>
      <c r="Q261" s="29">
        <f>IF(Q251=0,0,VLOOKUP(Q251,FAC_TOTALS_APTA!$A$4:$BR$227,$L261,FALSE))</f>
        <v>0</v>
      </c>
      <c r="R261" s="29">
        <f>IF(R251=0,0,VLOOKUP(R251,FAC_TOTALS_APTA!$A$4:$BR$227,$L261,FALSE))</f>
        <v>0</v>
      </c>
      <c r="S261" s="29">
        <f>IF(S251=0,0,VLOOKUP(S251,FAC_TOTALS_APTA!$A$4:$BR$227,$L261,FALSE))</f>
        <v>0</v>
      </c>
      <c r="T261" s="29">
        <f>IF(T251=0,0,VLOOKUP(T251,FAC_TOTALS_APTA!$A$4:$BR$227,$L261,FALSE))</f>
        <v>0</v>
      </c>
      <c r="U261" s="29">
        <f>IF(U251=0,0,VLOOKUP(U251,FAC_TOTALS_APTA!$A$4:$BR$227,$L261,FALSE))</f>
        <v>0</v>
      </c>
      <c r="V261" s="29">
        <f>IF(V251=0,0,VLOOKUP(V251,FAC_TOTALS_APTA!$A$4:$BR$227,$L261,FALSE))</f>
        <v>0</v>
      </c>
      <c r="W261" s="29">
        <f>IF(W251=0,0,VLOOKUP(W251,FAC_TOTALS_APTA!$A$4:$BR$227,$L261,FALSE))</f>
        <v>0</v>
      </c>
      <c r="X261" s="29">
        <f>IF(X251=0,0,VLOOKUP(X251,FAC_TOTALS_APTA!$A$4:$BR$227,$L261,FALSE))</f>
        <v>0</v>
      </c>
      <c r="Y261" s="29">
        <f>IF(Y251=0,0,VLOOKUP(Y251,FAC_TOTALS_APTA!$A$4:$BR$227,$L261,FALSE))</f>
        <v>0</v>
      </c>
      <c r="Z261" s="29">
        <f>IF(Z251=0,0,VLOOKUP(Z251,FAC_TOTALS_APTA!$A$4:$BR$227,$L261,FALSE))</f>
        <v>0</v>
      </c>
      <c r="AA261" s="29">
        <f>IF(AA251=0,0,VLOOKUP(AA251,FAC_TOTALS_APTA!$A$4:$BR$227,$L261,FALSE))</f>
        <v>0</v>
      </c>
      <c r="AB261" s="29">
        <f>IF(AB251=0,0,VLOOKUP(AB251,FAC_TOTALS_APTA!$A$4:$BR$227,$L261,FALSE))</f>
        <v>0</v>
      </c>
      <c r="AC261" s="32">
        <f t="shared" si="64"/>
        <v>0</v>
      </c>
      <c r="AD261" s="33">
        <f>AC261/G276</f>
        <v>0</v>
      </c>
      <c r="AE261" s="7"/>
    </row>
    <row r="262" spans="1:31" s="14" customFormat="1" ht="16" hidden="1" x14ac:dyDescent="0.2">
      <c r="A262" s="7"/>
      <c r="B262" s="12" t="s">
        <v>119</v>
      </c>
      <c r="C262" s="28"/>
      <c r="D262" t="s">
        <v>100</v>
      </c>
      <c r="E262" s="43">
        <v>-3.3799999999999997E-2</v>
      </c>
      <c r="F262" s="7">
        <f>MATCH($D262,FAC_TOTALS_APTA!$A$2:$BR$2,)</f>
        <v>20</v>
      </c>
      <c r="G262" s="29">
        <f>VLOOKUP(G251,FAC_TOTALS_APTA!$A$4:$BR$227,$F262,FALSE)</f>
        <v>0</v>
      </c>
      <c r="H262" s="29">
        <f>VLOOKUP(H251,FAC_TOTALS_APTA!$A$4:$BR$227,$F262,FALSE)</f>
        <v>0</v>
      </c>
      <c r="I262" s="30" t="str">
        <f t="shared" si="61"/>
        <v>-</v>
      </c>
      <c r="J262" s="31" t="str">
        <f t="shared" si="62"/>
        <v/>
      </c>
      <c r="K262" s="31" t="str">
        <f t="shared" si="63"/>
        <v>YEARS_SINCE_TNC_BUS_HI_FAV_FAC</v>
      </c>
      <c r="L262" s="7">
        <f>MATCH($K262,FAC_TOTALS_APTA!$A$2:$BR$2,)</f>
        <v>42</v>
      </c>
      <c r="M262" s="29">
        <f>IF(M251=0,0,VLOOKUP(M251,FAC_TOTALS_APTA!$A$4:$BR$227,$L262,FALSE))</f>
        <v>0</v>
      </c>
      <c r="N262" s="29">
        <f>IF(N251=0,0,VLOOKUP(N251,FAC_TOTALS_APTA!$A$4:$BR$227,$L262,FALSE))</f>
        <v>0</v>
      </c>
      <c r="O262" s="29">
        <f>IF(O251=0,0,VLOOKUP(O251,FAC_TOTALS_APTA!$A$4:$BR$227,$L262,FALSE))</f>
        <v>0</v>
      </c>
      <c r="P262" s="29">
        <f>IF(P251=0,0,VLOOKUP(P251,FAC_TOTALS_APTA!$A$4:$BR$227,$L262,FALSE))</f>
        <v>0</v>
      </c>
      <c r="Q262" s="29">
        <f>IF(Q251=0,0,VLOOKUP(Q251,FAC_TOTALS_APTA!$A$4:$BR$227,$L262,FALSE))</f>
        <v>0</v>
      </c>
      <c r="R262" s="29">
        <f>IF(R251=0,0,VLOOKUP(R251,FAC_TOTALS_APTA!$A$4:$BR$227,$L262,FALSE))</f>
        <v>0</v>
      </c>
      <c r="S262" s="29">
        <f>IF(S251=0,0,VLOOKUP(S251,FAC_TOTALS_APTA!$A$4:$BR$227,$L262,FALSE))</f>
        <v>0</v>
      </c>
      <c r="T262" s="29">
        <f>IF(T251=0,0,VLOOKUP(T251,FAC_TOTALS_APTA!$A$4:$BR$227,$L262,FALSE))</f>
        <v>0</v>
      </c>
      <c r="U262" s="29">
        <f>IF(U251=0,0,VLOOKUP(U251,FAC_TOTALS_APTA!$A$4:$BR$227,$L262,FALSE))</f>
        <v>0</v>
      </c>
      <c r="V262" s="29">
        <f>IF(V251=0,0,VLOOKUP(V251,FAC_TOTALS_APTA!$A$4:$BR$227,$L262,FALSE))</f>
        <v>0</v>
      </c>
      <c r="W262" s="29">
        <f>IF(W251=0,0,VLOOKUP(W251,FAC_TOTALS_APTA!$A$4:$BR$227,$L262,FALSE))</f>
        <v>0</v>
      </c>
      <c r="X262" s="29">
        <f>IF(X251=0,0,VLOOKUP(X251,FAC_TOTALS_APTA!$A$4:$BR$227,$L262,FALSE))</f>
        <v>0</v>
      </c>
      <c r="Y262" s="29">
        <f>IF(Y251=0,0,VLOOKUP(Y251,FAC_TOTALS_APTA!$A$4:$BR$227,$L262,FALSE))</f>
        <v>0</v>
      </c>
      <c r="Z262" s="29">
        <f>IF(Z251=0,0,VLOOKUP(Z251,FAC_TOTALS_APTA!$A$4:$BR$227,$L262,FALSE))</f>
        <v>0</v>
      </c>
      <c r="AA262" s="29">
        <f>IF(AA251=0,0,VLOOKUP(AA251,FAC_TOTALS_APTA!$A$4:$BR$227,$L262,FALSE))</f>
        <v>0</v>
      </c>
      <c r="AB262" s="29">
        <f>IF(AB251=0,0,VLOOKUP(AB251,FAC_TOTALS_APTA!$A$4:$BR$227,$L262,FALSE))</f>
        <v>0</v>
      </c>
      <c r="AC262" s="32">
        <f t="shared" si="64"/>
        <v>0</v>
      </c>
      <c r="AD262" s="33">
        <f>AC262/G276</f>
        <v>0</v>
      </c>
      <c r="AE262" s="7"/>
    </row>
    <row r="263" spans="1:31" s="14" customFormat="1" ht="16" hidden="1" x14ac:dyDescent="0.2">
      <c r="A263" s="7"/>
      <c r="B263" s="12" t="s">
        <v>119</v>
      </c>
      <c r="C263" s="28"/>
      <c r="D263" t="s">
        <v>101</v>
      </c>
      <c r="E263" s="43">
        <v>-1.6299999999999999E-2</v>
      </c>
      <c r="F263" s="7">
        <f>MATCH($D263,FAC_TOTALS_APTA!$A$2:$BR$2,)</f>
        <v>21</v>
      </c>
      <c r="G263" s="29">
        <f>VLOOKUP(G251,FAC_TOTALS_APTA!$A$4:$BR$227,$F263,FALSE)</f>
        <v>0</v>
      </c>
      <c r="H263" s="29">
        <f>VLOOKUP(H251,FAC_TOTALS_APTA!$A$4:$BR$227,$F263,FALSE)</f>
        <v>0</v>
      </c>
      <c r="I263" s="30" t="str">
        <f t="shared" si="61"/>
        <v>-</v>
      </c>
      <c r="J263" s="31" t="str">
        <f t="shared" si="62"/>
        <v/>
      </c>
      <c r="K263" s="31" t="str">
        <f t="shared" si="63"/>
        <v>YEARS_SINCE_TNC_BUS_MID_FAV_FAC</v>
      </c>
      <c r="L263" s="7">
        <f>MATCH($K263,FAC_TOTALS_APTA!$A$2:$BR$2,)</f>
        <v>43</v>
      </c>
      <c r="M263" s="29">
        <f>IF(M251=0,0,VLOOKUP(M251,FAC_TOTALS_APTA!$A$4:$BR$227,$L263,FALSE))</f>
        <v>0</v>
      </c>
      <c r="N263" s="29">
        <f>IF(N251=0,0,VLOOKUP(N251,FAC_TOTALS_APTA!$A$4:$BR$227,$L263,FALSE))</f>
        <v>0</v>
      </c>
      <c r="O263" s="29">
        <f>IF(O251=0,0,VLOOKUP(O251,FAC_TOTALS_APTA!$A$4:$BR$227,$L263,FALSE))</f>
        <v>0</v>
      </c>
      <c r="P263" s="29">
        <f>IF(P251=0,0,VLOOKUP(P251,FAC_TOTALS_APTA!$A$4:$BR$227,$L263,FALSE))</f>
        <v>0</v>
      </c>
      <c r="Q263" s="29">
        <f>IF(Q251=0,0,VLOOKUP(Q251,FAC_TOTALS_APTA!$A$4:$BR$227,$L263,FALSE))</f>
        <v>0</v>
      </c>
      <c r="R263" s="29">
        <f>IF(R251=0,0,VLOOKUP(R251,FAC_TOTALS_APTA!$A$4:$BR$227,$L263,FALSE))</f>
        <v>0</v>
      </c>
      <c r="S263" s="29">
        <f>IF(S251=0,0,VLOOKUP(S251,FAC_TOTALS_APTA!$A$4:$BR$227,$L263,FALSE))</f>
        <v>0</v>
      </c>
      <c r="T263" s="29">
        <f>IF(T251=0,0,VLOOKUP(T251,FAC_TOTALS_APTA!$A$4:$BR$227,$L263,FALSE))</f>
        <v>0</v>
      </c>
      <c r="U263" s="29">
        <f>IF(U251=0,0,VLOOKUP(U251,FAC_TOTALS_APTA!$A$4:$BR$227,$L263,FALSE))</f>
        <v>0</v>
      </c>
      <c r="V263" s="29">
        <f>IF(V251=0,0,VLOOKUP(V251,FAC_TOTALS_APTA!$A$4:$BR$227,$L263,FALSE))</f>
        <v>0</v>
      </c>
      <c r="W263" s="29">
        <f>IF(W251=0,0,VLOOKUP(W251,FAC_TOTALS_APTA!$A$4:$BR$227,$L263,FALSE))</f>
        <v>0</v>
      </c>
      <c r="X263" s="29">
        <f>IF(X251=0,0,VLOOKUP(X251,FAC_TOTALS_APTA!$A$4:$BR$227,$L263,FALSE))</f>
        <v>0</v>
      </c>
      <c r="Y263" s="29">
        <f>IF(Y251=0,0,VLOOKUP(Y251,FAC_TOTALS_APTA!$A$4:$BR$227,$L263,FALSE))</f>
        <v>0</v>
      </c>
      <c r="Z263" s="29">
        <f>IF(Z251=0,0,VLOOKUP(Z251,FAC_TOTALS_APTA!$A$4:$BR$227,$L263,FALSE))</f>
        <v>0</v>
      </c>
      <c r="AA263" s="29">
        <f>IF(AA251=0,0,VLOOKUP(AA251,FAC_TOTALS_APTA!$A$4:$BR$227,$L263,FALSE))</f>
        <v>0</v>
      </c>
      <c r="AB263" s="29">
        <f>IF(AB251=0,0,VLOOKUP(AB251,FAC_TOTALS_APTA!$A$4:$BR$227,$L263,FALSE))</f>
        <v>0</v>
      </c>
      <c r="AC263" s="32">
        <f t="shared" si="64"/>
        <v>0</v>
      </c>
      <c r="AD263" s="33">
        <f>AC263/G276</f>
        <v>0</v>
      </c>
      <c r="AE263" s="7"/>
    </row>
    <row r="264" spans="1:31" s="14" customFormat="1" ht="16" hidden="1" x14ac:dyDescent="0.2">
      <c r="A264" s="7"/>
      <c r="B264" s="12" t="s">
        <v>119</v>
      </c>
      <c r="C264" s="28"/>
      <c r="D264" t="s">
        <v>102</v>
      </c>
      <c r="E264" s="43">
        <v>-1.37E-2</v>
      </c>
      <c r="F264" s="7">
        <f>MATCH($D264,FAC_TOTALS_APTA!$A$2:$BR$2,)</f>
        <v>22</v>
      </c>
      <c r="G264" s="29">
        <f>VLOOKUP(G251,FAC_TOTALS_APTA!$A$4:$BR$227,$F264,FALSE)</f>
        <v>0</v>
      </c>
      <c r="H264" s="29">
        <f>VLOOKUP(H251,FAC_TOTALS_APTA!$A$4:$BR$227,$F264,FALSE)</f>
        <v>0</v>
      </c>
      <c r="I264" s="30" t="str">
        <f t="shared" si="61"/>
        <v>-</v>
      </c>
      <c r="J264" s="31" t="str">
        <f t="shared" si="62"/>
        <v/>
      </c>
      <c r="K264" s="31" t="str">
        <f t="shared" si="63"/>
        <v>YEARS_SINCE_TNC_BUS_LOW_FAV_FAC</v>
      </c>
      <c r="L264" s="7">
        <f>MATCH($K264,FAC_TOTALS_APTA!$A$2:$BR$2,)</f>
        <v>44</v>
      </c>
      <c r="M264" s="29">
        <f>IF(M251=0,0,VLOOKUP(M251,FAC_TOTALS_APTA!$A$4:$BR$227,$L264,FALSE))</f>
        <v>0</v>
      </c>
      <c r="N264" s="29">
        <f>IF(N251=0,0,VLOOKUP(N251,FAC_TOTALS_APTA!$A$4:$BR$227,$L264,FALSE))</f>
        <v>0</v>
      </c>
      <c r="O264" s="29">
        <f>IF(O251=0,0,VLOOKUP(O251,FAC_TOTALS_APTA!$A$4:$BR$227,$L264,FALSE))</f>
        <v>0</v>
      </c>
      <c r="P264" s="29">
        <f>IF(P251=0,0,VLOOKUP(P251,FAC_TOTALS_APTA!$A$4:$BR$227,$L264,FALSE))</f>
        <v>0</v>
      </c>
      <c r="Q264" s="29">
        <f>IF(Q251=0,0,VLOOKUP(Q251,FAC_TOTALS_APTA!$A$4:$BR$227,$L264,FALSE))</f>
        <v>0</v>
      </c>
      <c r="R264" s="29">
        <f>IF(R251=0,0,VLOOKUP(R251,FAC_TOTALS_APTA!$A$4:$BR$227,$L264,FALSE))</f>
        <v>0</v>
      </c>
      <c r="S264" s="29">
        <f>IF(S251=0,0,VLOOKUP(S251,FAC_TOTALS_APTA!$A$4:$BR$227,$L264,FALSE))</f>
        <v>0</v>
      </c>
      <c r="T264" s="29">
        <f>IF(T251=0,0,VLOOKUP(T251,FAC_TOTALS_APTA!$A$4:$BR$227,$L264,FALSE))</f>
        <v>0</v>
      </c>
      <c r="U264" s="29">
        <f>IF(U251=0,0,VLOOKUP(U251,FAC_TOTALS_APTA!$A$4:$BR$227,$L264,FALSE))</f>
        <v>0</v>
      </c>
      <c r="V264" s="29">
        <f>IF(V251=0,0,VLOOKUP(V251,FAC_TOTALS_APTA!$A$4:$BR$227,$L264,FALSE))</f>
        <v>0</v>
      </c>
      <c r="W264" s="29">
        <f>IF(W251=0,0,VLOOKUP(W251,FAC_TOTALS_APTA!$A$4:$BR$227,$L264,FALSE))</f>
        <v>0</v>
      </c>
      <c r="X264" s="29">
        <f>IF(X251=0,0,VLOOKUP(X251,FAC_TOTALS_APTA!$A$4:$BR$227,$L264,FALSE))</f>
        <v>0</v>
      </c>
      <c r="Y264" s="29">
        <f>IF(Y251=0,0,VLOOKUP(Y251,FAC_TOTALS_APTA!$A$4:$BR$227,$L264,FALSE))</f>
        <v>0</v>
      </c>
      <c r="Z264" s="29">
        <f>IF(Z251=0,0,VLOOKUP(Z251,FAC_TOTALS_APTA!$A$4:$BR$227,$L264,FALSE))</f>
        <v>0</v>
      </c>
      <c r="AA264" s="29">
        <f>IF(AA251=0,0,VLOOKUP(AA251,FAC_TOTALS_APTA!$A$4:$BR$227,$L264,FALSE))</f>
        <v>0</v>
      </c>
      <c r="AB264" s="29">
        <f>IF(AB251=0,0,VLOOKUP(AB251,FAC_TOTALS_APTA!$A$4:$BR$227,$L264,FALSE))</f>
        <v>0</v>
      </c>
      <c r="AC264" s="32">
        <f t="shared" si="64"/>
        <v>0</v>
      </c>
      <c r="AD264" s="33">
        <f>AC264/G276</f>
        <v>0</v>
      </c>
      <c r="AE264" s="7"/>
    </row>
    <row r="265" spans="1:31" s="14" customFormat="1" ht="16" hidden="1" x14ac:dyDescent="0.2">
      <c r="A265" s="7"/>
      <c r="B265" s="12" t="s">
        <v>119</v>
      </c>
      <c r="C265" s="28"/>
      <c r="D265" t="s">
        <v>103</v>
      </c>
      <c r="E265" s="43">
        <v>-3.5099999999999999E-2</v>
      </c>
      <c r="F265" s="7">
        <f>MATCH($D265,FAC_TOTALS_APTA!$A$2:$BR$2,)</f>
        <v>23</v>
      </c>
      <c r="G265" s="29">
        <f>VLOOKUP(G251,FAC_TOTALS_APTA!$A$4:$BR$227,$F265,FALSE)</f>
        <v>0</v>
      </c>
      <c r="H265" s="29">
        <f>VLOOKUP(H251,FAC_TOTALS_APTA!$A$4:$BR$227,$F265,FALSE)</f>
        <v>0</v>
      </c>
      <c r="I265" s="30" t="str">
        <f t="shared" si="61"/>
        <v>-</v>
      </c>
      <c r="J265" s="31" t="str">
        <f t="shared" si="62"/>
        <v/>
      </c>
      <c r="K265" s="31" t="str">
        <f t="shared" si="63"/>
        <v>YEARS_SINCE_TNC_BUS_HI_UNFAV_FAC</v>
      </c>
      <c r="L265" s="7">
        <f>MATCH($K265,FAC_TOTALS_APTA!$A$2:$BR$2,)</f>
        <v>45</v>
      </c>
      <c r="M265" s="29">
        <f>IF(M251=0,0,VLOOKUP(M251,FAC_TOTALS_APTA!$A$4:$BR$227,$L265,FALSE))</f>
        <v>0</v>
      </c>
      <c r="N265" s="29">
        <f>IF(N251=0,0,VLOOKUP(N251,FAC_TOTALS_APTA!$A$4:$BR$227,$L265,FALSE))</f>
        <v>0</v>
      </c>
      <c r="O265" s="29">
        <f>IF(O251=0,0,VLOOKUP(O251,FAC_TOTALS_APTA!$A$4:$BR$227,$L265,FALSE))</f>
        <v>0</v>
      </c>
      <c r="P265" s="29">
        <f>IF(P251=0,0,VLOOKUP(P251,FAC_TOTALS_APTA!$A$4:$BR$227,$L265,FALSE))</f>
        <v>0</v>
      </c>
      <c r="Q265" s="29">
        <f>IF(Q251=0,0,VLOOKUP(Q251,FAC_TOTALS_APTA!$A$4:$BR$227,$L265,FALSE))</f>
        <v>0</v>
      </c>
      <c r="R265" s="29">
        <f>IF(R251=0,0,VLOOKUP(R251,FAC_TOTALS_APTA!$A$4:$BR$227,$L265,FALSE))</f>
        <v>0</v>
      </c>
      <c r="S265" s="29">
        <f>IF(S251=0,0,VLOOKUP(S251,FAC_TOTALS_APTA!$A$4:$BR$227,$L265,FALSE))</f>
        <v>0</v>
      </c>
      <c r="T265" s="29">
        <f>IF(T251=0,0,VLOOKUP(T251,FAC_TOTALS_APTA!$A$4:$BR$227,$L265,FALSE))</f>
        <v>0</v>
      </c>
      <c r="U265" s="29">
        <f>IF(U251=0,0,VLOOKUP(U251,FAC_TOTALS_APTA!$A$4:$BR$227,$L265,FALSE))</f>
        <v>0</v>
      </c>
      <c r="V265" s="29">
        <f>IF(V251=0,0,VLOOKUP(V251,FAC_TOTALS_APTA!$A$4:$BR$227,$L265,FALSE))</f>
        <v>0</v>
      </c>
      <c r="W265" s="29">
        <f>IF(W251=0,0,VLOOKUP(W251,FAC_TOTALS_APTA!$A$4:$BR$227,$L265,FALSE))</f>
        <v>0</v>
      </c>
      <c r="X265" s="29">
        <f>IF(X251=0,0,VLOOKUP(X251,FAC_TOTALS_APTA!$A$4:$BR$227,$L265,FALSE))</f>
        <v>0</v>
      </c>
      <c r="Y265" s="29">
        <f>IF(Y251=0,0,VLOOKUP(Y251,FAC_TOTALS_APTA!$A$4:$BR$227,$L265,FALSE))</f>
        <v>0</v>
      </c>
      <c r="Z265" s="29">
        <f>IF(Z251=0,0,VLOOKUP(Z251,FAC_TOTALS_APTA!$A$4:$BR$227,$L265,FALSE))</f>
        <v>0</v>
      </c>
      <c r="AA265" s="29">
        <f>IF(AA251=0,0,VLOOKUP(AA251,FAC_TOTALS_APTA!$A$4:$BR$227,$L265,FALSE))</f>
        <v>0</v>
      </c>
      <c r="AB265" s="29">
        <f>IF(AB251=0,0,VLOOKUP(AB251,FAC_TOTALS_APTA!$A$4:$BR$227,$L265,FALSE))</f>
        <v>0</v>
      </c>
      <c r="AC265" s="32">
        <f t="shared" si="64"/>
        <v>0</v>
      </c>
      <c r="AD265" s="33">
        <f>AC265/G276</f>
        <v>0</v>
      </c>
      <c r="AE265" s="7"/>
    </row>
    <row r="266" spans="1:31" s="14" customFormat="1" ht="16" hidden="1" x14ac:dyDescent="0.2">
      <c r="A266" s="7"/>
      <c r="B266" s="12" t="s">
        <v>119</v>
      </c>
      <c r="C266" s="28"/>
      <c r="D266" t="s">
        <v>104</v>
      </c>
      <c r="E266" s="43">
        <v>-3.1300000000000001E-2</v>
      </c>
      <c r="F266" s="7">
        <f>MATCH($D266,FAC_TOTALS_APTA!$A$2:$BR$2,)</f>
        <v>24</v>
      </c>
      <c r="G266" s="29">
        <f>VLOOKUP(G251,FAC_TOTALS_APTA!$A$4:$BR$227,$F266,FALSE)</f>
        <v>0</v>
      </c>
      <c r="H266" s="29">
        <f>VLOOKUP(H251,FAC_TOTALS_APTA!$A$4:$BR$227,$F266,FALSE)</f>
        <v>0</v>
      </c>
      <c r="I266" s="30" t="str">
        <f t="shared" si="61"/>
        <v>-</v>
      </c>
      <c r="J266" s="31" t="str">
        <f t="shared" si="62"/>
        <v/>
      </c>
      <c r="K266" s="31" t="str">
        <f t="shared" si="63"/>
        <v>YEARS_SINCE_TNC_BUS_MID_UNFAV_FAC</v>
      </c>
      <c r="L266" s="7">
        <f>MATCH($K266,FAC_TOTALS_APTA!$A$2:$BR$2,)</f>
        <v>46</v>
      </c>
      <c r="M266" s="29">
        <f>IF(M251=0,0,VLOOKUP(M251,FAC_TOTALS_APTA!$A$4:$BR$227,$L266,FALSE))</f>
        <v>0</v>
      </c>
      <c r="N266" s="29">
        <f>IF(N251=0,0,VLOOKUP(N251,FAC_TOTALS_APTA!$A$4:$BR$227,$L266,FALSE))</f>
        <v>0</v>
      </c>
      <c r="O266" s="29">
        <f>IF(O251=0,0,VLOOKUP(O251,FAC_TOTALS_APTA!$A$4:$BR$227,$L266,FALSE))</f>
        <v>0</v>
      </c>
      <c r="P266" s="29">
        <f>IF(P251=0,0,VLOOKUP(P251,FAC_TOTALS_APTA!$A$4:$BR$227,$L266,FALSE))</f>
        <v>0</v>
      </c>
      <c r="Q266" s="29">
        <f>IF(Q251=0,0,VLOOKUP(Q251,FAC_TOTALS_APTA!$A$4:$BR$227,$L266,FALSE))</f>
        <v>0</v>
      </c>
      <c r="R266" s="29">
        <f>IF(R251=0,0,VLOOKUP(R251,FAC_TOTALS_APTA!$A$4:$BR$227,$L266,FALSE))</f>
        <v>0</v>
      </c>
      <c r="S266" s="29">
        <f>IF(S251=0,0,VLOOKUP(S251,FAC_TOTALS_APTA!$A$4:$BR$227,$L266,FALSE))</f>
        <v>0</v>
      </c>
      <c r="T266" s="29">
        <f>IF(T251=0,0,VLOOKUP(T251,FAC_TOTALS_APTA!$A$4:$BR$227,$L266,FALSE))</f>
        <v>0</v>
      </c>
      <c r="U266" s="29">
        <f>IF(U251=0,0,VLOOKUP(U251,FAC_TOTALS_APTA!$A$4:$BR$227,$L266,FALSE))</f>
        <v>0</v>
      </c>
      <c r="V266" s="29">
        <f>IF(V251=0,0,VLOOKUP(V251,FAC_TOTALS_APTA!$A$4:$BR$227,$L266,FALSE))</f>
        <v>0</v>
      </c>
      <c r="W266" s="29">
        <f>IF(W251=0,0,VLOOKUP(W251,FAC_TOTALS_APTA!$A$4:$BR$227,$L266,FALSE))</f>
        <v>0</v>
      </c>
      <c r="X266" s="29">
        <f>IF(X251=0,0,VLOOKUP(X251,FAC_TOTALS_APTA!$A$4:$BR$227,$L266,FALSE))</f>
        <v>0</v>
      </c>
      <c r="Y266" s="29">
        <f>IF(Y251=0,0,VLOOKUP(Y251,FAC_TOTALS_APTA!$A$4:$BR$227,$L266,FALSE))</f>
        <v>0</v>
      </c>
      <c r="Z266" s="29">
        <f>IF(Z251=0,0,VLOOKUP(Z251,FAC_TOTALS_APTA!$A$4:$BR$227,$L266,FALSE))</f>
        <v>0</v>
      </c>
      <c r="AA266" s="29">
        <f>IF(AA251=0,0,VLOOKUP(AA251,FAC_TOTALS_APTA!$A$4:$BR$227,$L266,FALSE))</f>
        <v>0</v>
      </c>
      <c r="AB266" s="29">
        <f>IF(AB251=0,0,VLOOKUP(AB251,FAC_TOTALS_APTA!$A$4:$BR$227,$L266,FALSE))</f>
        <v>0</v>
      </c>
      <c r="AC266" s="32">
        <f t="shared" si="64"/>
        <v>0</v>
      </c>
      <c r="AD266" s="33">
        <f>AC266/G276</f>
        <v>0</v>
      </c>
      <c r="AE266" s="7"/>
    </row>
    <row r="267" spans="1:31" s="14" customFormat="1" ht="16" hidden="1" x14ac:dyDescent="0.2">
      <c r="A267" s="7"/>
      <c r="B267" s="12" t="s">
        <v>119</v>
      </c>
      <c r="C267" s="28"/>
      <c r="D267" t="s">
        <v>105</v>
      </c>
      <c r="E267" s="43">
        <v>-1.4E-3</v>
      </c>
      <c r="F267" s="7">
        <f>MATCH($D267,FAC_TOTALS_APTA!$A$2:$BR$2,)</f>
        <v>25</v>
      </c>
      <c r="G267" s="29">
        <f>VLOOKUP(G251,FAC_TOTALS_APTA!$A$4:$BR$227,$F267,FALSE)</f>
        <v>0</v>
      </c>
      <c r="H267" s="29">
        <f>VLOOKUP(H251,FAC_TOTALS_APTA!$A$4:$BR$227,$F267,FALSE)</f>
        <v>3.2698283436237601</v>
      </c>
      <c r="I267" s="30" t="str">
        <f t="shared" si="61"/>
        <v>-</v>
      </c>
      <c r="J267" s="31" t="str">
        <f t="shared" si="62"/>
        <v/>
      </c>
      <c r="K267" s="31" t="str">
        <f t="shared" si="63"/>
        <v>YEARS_SINCE_TNC_BUS_LOW_UNFAV_FAC</v>
      </c>
      <c r="L267" s="7">
        <f>MATCH($K267,FAC_TOTALS_APTA!$A$2:$BR$2,)</f>
        <v>47</v>
      </c>
      <c r="M267" s="29">
        <f>IF(M251=0,0,VLOOKUP(M251,FAC_TOTALS_APTA!$A$4:$BR$227,$L267,FALSE))</f>
        <v>0</v>
      </c>
      <c r="N267" s="29">
        <f>IF(N251=0,0,VLOOKUP(N251,FAC_TOTALS_APTA!$A$4:$BR$227,$L267,FALSE))</f>
        <v>0</v>
      </c>
      <c r="O267" s="29">
        <f>IF(O251=0,0,VLOOKUP(O251,FAC_TOTALS_APTA!$A$4:$BR$227,$L267,FALSE))</f>
        <v>0</v>
      </c>
      <c r="P267" s="29">
        <f>IF(P251=0,0,VLOOKUP(P251,FAC_TOTALS_APTA!$A$4:$BR$227,$L267,FALSE))</f>
        <v>0</v>
      </c>
      <c r="Q267" s="29">
        <f>IF(Q251=0,0,VLOOKUP(Q251,FAC_TOTALS_APTA!$A$4:$BR$227,$L267,FALSE))</f>
        <v>0</v>
      </c>
      <c r="R267" s="29">
        <f>IF(R251=0,0,VLOOKUP(R251,FAC_TOTALS_APTA!$A$4:$BR$227,$L267,FALSE))</f>
        <v>0</v>
      </c>
      <c r="S267" s="29">
        <f>IF(S251=0,0,VLOOKUP(S251,FAC_TOTALS_APTA!$A$4:$BR$227,$L267,FALSE))</f>
        <v>0</v>
      </c>
      <c r="T267" s="29">
        <f>IF(T251=0,0,VLOOKUP(T251,FAC_TOTALS_APTA!$A$4:$BR$227,$L267,FALSE))</f>
        <v>0</v>
      </c>
      <c r="U267" s="29">
        <f>IF(U251=0,0,VLOOKUP(U251,FAC_TOTALS_APTA!$A$4:$BR$227,$L267,FALSE))</f>
        <v>0</v>
      </c>
      <c r="V267" s="29">
        <f>IF(V251=0,0,VLOOKUP(V251,FAC_TOTALS_APTA!$A$4:$BR$227,$L267,FALSE))</f>
        <v>0</v>
      </c>
      <c r="W267" s="29">
        <f>IF(W251=0,0,VLOOKUP(W251,FAC_TOTALS_APTA!$A$4:$BR$227,$L267,FALSE))</f>
        <v>0</v>
      </c>
      <c r="X267" s="29">
        <f>IF(X251=0,0,VLOOKUP(X251,FAC_TOTALS_APTA!$A$4:$BR$227,$L267,FALSE))</f>
        <v>0</v>
      </c>
      <c r="Y267" s="29">
        <f>IF(Y251=0,0,VLOOKUP(Y251,FAC_TOTALS_APTA!$A$4:$BR$227,$L267,FALSE))</f>
        <v>-2089644.0070529999</v>
      </c>
      <c r="Z267" s="29">
        <f>IF(Z251=0,0,VLOOKUP(Z251,FAC_TOTALS_APTA!$A$4:$BR$227,$L267,FALSE))</f>
        <v>-2572505.5074966801</v>
      </c>
      <c r="AA267" s="29">
        <f>IF(AA251=0,0,VLOOKUP(AA251,FAC_TOTALS_APTA!$A$4:$BR$227,$L267,FALSE))</f>
        <v>-2710186.12928181</v>
      </c>
      <c r="AB267" s="29">
        <f>IF(AB251=0,0,VLOOKUP(AB251,FAC_TOTALS_APTA!$A$4:$BR$227,$L267,FALSE))</f>
        <v>-2936523.2823129301</v>
      </c>
      <c r="AC267" s="32">
        <f t="shared" si="64"/>
        <v>-10308858.926144419</v>
      </c>
      <c r="AD267" s="33">
        <f>AC267/G276</f>
        <v>-0.22905241358454476</v>
      </c>
      <c r="AE267" s="7"/>
    </row>
    <row r="268" spans="1:31" s="14" customFormat="1" ht="16" x14ac:dyDescent="0.2">
      <c r="A268" s="7"/>
      <c r="B268" s="12" t="s">
        <v>119</v>
      </c>
      <c r="C268" s="28"/>
      <c r="D268" t="s">
        <v>106</v>
      </c>
      <c r="E268" s="43">
        <v>-1.8E-3</v>
      </c>
      <c r="F268" s="7">
        <f>MATCH($D268,FAC_TOTALS_APTA!$A$2:$BR$2,)</f>
        <v>26</v>
      </c>
      <c r="G268" s="29">
        <f>VLOOKUP(G251,FAC_TOTALS_APTA!$A$4:$BR$227,$F268,FALSE)</f>
        <v>0</v>
      </c>
      <c r="H268" s="29">
        <f>VLOOKUP(H251,FAC_TOTALS_APTA!$A$4:$BR$227,$F268,FALSE)</f>
        <v>0</v>
      </c>
      <c r="I268" s="30" t="str">
        <f t="shared" si="61"/>
        <v>-</v>
      </c>
      <c r="J268" s="31" t="str">
        <f t="shared" si="62"/>
        <v/>
      </c>
      <c r="K268" s="31" t="str">
        <f t="shared" si="63"/>
        <v>YEARS_SINCE_TNC_NEW_YORK_RAIL_FAC</v>
      </c>
      <c r="L268" s="7">
        <f>MATCH($K268,FAC_TOTALS_APTA!$A$2:$BR$2,)</f>
        <v>48</v>
      </c>
      <c r="M268" s="29">
        <f>IF(M251=0,0,VLOOKUP(M251,FAC_TOTALS_APTA!$A$4:$BR$227,$L268,FALSE))</f>
        <v>0</v>
      </c>
      <c r="N268" s="29">
        <f>IF(N251=0,0,VLOOKUP(N251,FAC_TOTALS_APTA!$A$4:$BR$227,$L268,FALSE))</f>
        <v>0</v>
      </c>
      <c r="O268" s="29">
        <f>IF(O251=0,0,VLOOKUP(O251,FAC_TOTALS_APTA!$A$4:$BR$227,$L268,FALSE))</f>
        <v>0</v>
      </c>
      <c r="P268" s="29">
        <f>IF(P251=0,0,VLOOKUP(P251,FAC_TOTALS_APTA!$A$4:$BR$227,$L268,FALSE))</f>
        <v>0</v>
      </c>
      <c r="Q268" s="29">
        <f>IF(Q251=0,0,VLOOKUP(Q251,FAC_TOTALS_APTA!$A$4:$BR$227,$L268,FALSE))</f>
        <v>0</v>
      </c>
      <c r="R268" s="29">
        <f>IF(R251=0,0,VLOOKUP(R251,FAC_TOTALS_APTA!$A$4:$BR$227,$L268,FALSE))</f>
        <v>0</v>
      </c>
      <c r="S268" s="29">
        <f>IF(S251=0,0,VLOOKUP(S251,FAC_TOTALS_APTA!$A$4:$BR$227,$L268,FALSE))</f>
        <v>0</v>
      </c>
      <c r="T268" s="29">
        <f>IF(T251=0,0,VLOOKUP(T251,FAC_TOTALS_APTA!$A$4:$BR$227,$L268,FALSE))</f>
        <v>0</v>
      </c>
      <c r="U268" s="29">
        <f>IF(U251=0,0,VLOOKUP(U251,FAC_TOTALS_APTA!$A$4:$BR$227,$L268,FALSE))</f>
        <v>0</v>
      </c>
      <c r="V268" s="29">
        <f>IF(V251=0,0,VLOOKUP(V251,FAC_TOTALS_APTA!$A$4:$BR$227,$L268,FALSE))</f>
        <v>0</v>
      </c>
      <c r="W268" s="29">
        <f>IF(W251=0,0,VLOOKUP(W251,FAC_TOTALS_APTA!$A$4:$BR$227,$L268,FALSE))</f>
        <v>0</v>
      </c>
      <c r="X268" s="29">
        <f>IF(X251=0,0,VLOOKUP(X251,FAC_TOTALS_APTA!$A$4:$BR$227,$L268,FALSE))</f>
        <v>0</v>
      </c>
      <c r="Y268" s="29">
        <f>IF(Y251=0,0,VLOOKUP(Y251,FAC_TOTALS_APTA!$A$4:$BR$227,$L268,FALSE))</f>
        <v>0</v>
      </c>
      <c r="Z268" s="29">
        <f>IF(Z251=0,0,VLOOKUP(Z251,FAC_TOTALS_APTA!$A$4:$BR$227,$L268,FALSE))</f>
        <v>0</v>
      </c>
      <c r="AA268" s="29">
        <f>IF(AA251=0,0,VLOOKUP(AA251,FAC_TOTALS_APTA!$A$4:$BR$227,$L268,FALSE))</f>
        <v>0</v>
      </c>
      <c r="AB268" s="29">
        <f>IF(AB251=0,0,VLOOKUP(AB251,FAC_TOTALS_APTA!$A$4:$BR$227,$L268,FALSE))</f>
        <v>0</v>
      </c>
      <c r="AC268" s="32">
        <f t="shared" si="64"/>
        <v>0</v>
      </c>
      <c r="AD268" s="33">
        <f>AC268/G276</f>
        <v>0</v>
      </c>
      <c r="AE268" s="7"/>
    </row>
    <row r="269" spans="1:31" s="14" customFormat="1" ht="16" hidden="1" x14ac:dyDescent="0.2">
      <c r="A269" s="7"/>
      <c r="B269" s="12" t="s">
        <v>119</v>
      </c>
      <c r="C269" s="28"/>
      <c r="D269" t="s">
        <v>107</v>
      </c>
      <c r="E269" s="43">
        <v>-2.9899999999999999E-2</v>
      </c>
      <c r="F269" s="7">
        <f>MATCH($D269,FAC_TOTALS_APTA!$A$2:$BR$2,)</f>
        <v>27</v>
      </c>
      <c r="G269" s="29">
        <f>VLOOKUP(G251,FAC_TOTALS_APTA!$A$4:$BR$227,$F269,FALSE)</f>
        <v>0</v>
      </c>
      <c r="H269" s="29">
        <f>VLOOKUP(H251,FAC_TOTALS_APTA!$A$4:$BR$227,$F269,FALSE)</f>
        <v>0</v>
      </c>
      <c r="I269" s="30" t="str">
        <f t="shared" si="61"/>
        <v>-</v>
      </c>
      <c r="J269" s="31" t="str">
        <f t="shared" si="62"/>
        <v/>
      </c>
      <c r="K269" s="31" t="str">
        <f t="shared" si="63"/>
        <v>YEARS_SINCE_TNC_RAIL_HI_FAC</v>
      </c>
      <c r="L269" s="7">
        <f>MATCH($K269,FAC_TOTALS_APTA!$A$2:$BR$2,)</f>
        <v>49</v>
      </c>
      <c r="M269" s="29">
        <f>IF(M251=0,0,VLOOKUP(M251,FAC_TOTALS_APTA!$A$4:$BR$227,$L269,FALSE))</f>
        <v>0</v>
      </c>
      <c r="N269" s="29">
        <f>IF(N251=0,0,VLOOKUP(N251,FAC_TOTALS_APTA!$A$4:$BR$227,$L269,FALSE))</f>
        <v>0</v>
      </c>
      <c r="O269" s="29">
        <f>IF(O251=0,0,VLOOKUP(O251,FAC_TOTALS_APTA!$A$4:$BR$227,$L269,FALSE))</f>
        <v>0</v>
      </c>
      <c r="P269" s="29">
        <f>IF(P251=0,0,VLOOKUP(P251,FAC_TOTALS_APTA!$A$4:$BR$227,$L269,FALSE))</f>
        <v>0</v>
      </c>
      <c r="Q269" s="29">
        <f>IF(Q251=0,0,VLOOKUP(Q251,FAC_TOTALS_APTA!$A$4:$BR$227,$L269,FALSE))</f>
        <v>0</v>
      </c>
      <c r="R269" s="29">
        <f>IF(R251=0,0,VLOOKUP(R251,FAC_TOTALS_APTA!$A$4:$BR$227,$L269,FALSE))</f>
        <v>0</v>
      </c>
      <c r="S269" s="29">
        <f>IF(S251=0,0,VLOOKUP(S251,FAC_TOTALS_APTA!$A$4:$BR$227,$L269,FALSE))</f>
        <v>0</v>
      </c>
      <c r="T269" s="29">
        <f>IF(T251=0,0,VLOOKUP(T251,FAC_TOTALS_APTA!$A$4:$BR$227,$L269,FALSE))</f>
        <v>0</v>
      </c>
      <c r="U269" s="29">
        <f>IF(U251=0,0,VLOOKUP(U251,FAC_TOTALS_APTA!$A$4:$BR$227,$L269,FALSE))</f>
        <v>0</v>
      </c>
      <c r="V269" s="29">
        <f>IF(V251=0,0,VLOOKUP(V251,FAC_TOTALS_APTA!$A$4:$BR$227,$L269,FALSE))</f>
        <v>0</v>
      </c>
      <c r="W269" s="29">
        <f>IF(W251=0,0,VLOOKUP(W251,FAC_TOTALS_APTA!$A$4:$BR$227,$L269,FALSE))</f>
        <v>0</v>
      </c>
      <c r="X269" s="29">
        <f>IF(X251=0,0,VLOOKUP(X251,FAC_TOTALS_APTA!$A$4:$BR$227,$L269,FALSE))</f>
        <v>0</v>
      </c>
      <c r="Y269" s="29">
        <f>IF(Y251=0,0,VLOOKUP(Y251,FAC_TOTALS_APTA!$A$4:$BR$227,$L269,FALSE))</f>
        <v>0</v>
      </c>
      <c r="Z269" s="29">
        <f>IF(Z251=0,0,VLOOKUP(Z251,FAC_TOTALS_APTA!$A$4:$BR$227,$L269,FALSE))</f>
        <v>0</v>
      </c>
      <c r="AA269" s="29">
        <f>IF(AA251=0,0,VLOOKUP(AA251,FAC_TOTALS_APTA!$A$4:$BR$227,$L269,FALSE))</f>
        <v>0</v>
      </c>
      <c r="AB269" s="29">
        <f>IF(AB251=0,0,VLOOKUP(AB251,FAC_TOTALS_APTA!$A$4:$BR$227,$L269,FALSE))</f>
        <v>0</v>
      </c>
      <c r="AC269" s="32">
        <f t="shared" si="64"/>
        <v>0</v>
      </c>
      <c r="AD269" s="33">
        <f>AC269/G276</f>
        <v>0</v>
      </c>
      <c r="AE269" s="7"/>
    </row>
    <row r="270" spans="1:31" s="14" customFormat="1" ht="16" hidden="1" x14ac:dyDescent="0.2">
      <c r="A270" s="7"/>
      <c r="B270" s="12" t="s">
        <v>119</v>
      </c>
      <c r="C270" s="28"/>
      <c r="D270" t="s">
        <v>108</v>
      </c>
      <c r="E270" s="43">
        <v>8.0999999999999996E-3</v>
      </c>
      <c r="F270" s="7">
        <f>MATCH($D270,FAC_TOTALS_APTA!$A$2:$BR$2,)</f>
        <v>28</v>
      </c>
      <c r="G270" s="29">
        <f>VLOOKUP(G251,FAC_TOTALS_APTA!$A$4:$BR$227,$F270,FALSE)</f>
        <v>0</v>
      </c>
      <c r="H270" s="29">
        <f>VLOOKUP(H251,FAC_TOTALS_APTA!$A$4:$BR$227,$F270,FALSE)</f>
        <v>0</v>
      </c>
      <c r="I270" s="30" t="str">
        <f t="shared" si="61"/>
        <v>-</v>
      </c>
      <c r="J270" s="31" t="str">
        <f t="shared" si="62"/>
        <v/>
      </c>
      <c r="K270" s="31" t="str">
        <f t="shared" si="63"/>
        <v>YEARS_SINCE_TNC_RAIL_MID_FAC</v>
      </c>
      <c r="L270" s="7">
        <f>MATCH($K270,FAC_TOTALS_APTA!$A$2:$BR$2,)</f>
        <v>50</v>
      </c>
      <c r="M270" s="29">
        <f>IF(M251=0,0,VLOOKUP(M251,FAC_TOTALS_APTA!$A$4:$BR$227,$L270,FALSE))</f>
        <v>0</v>
      </c>
      <c r="N270" s="29">
        <f>IF(N251=0,0,VLOOKUP(N251,FAC_TOTALS_APTA!$A$4:$BR$227,$L270,FALSE))</f>
        <v>0</v>
      </c>
      <c r="O270" s="29">
        <f>IF(O251=0,0,VLOOKUP(O251,FAC_TOTALS_APTA!$A$4:$BR$227,$L270,FALSE))</f>
        <v>0</v>
      </c>
      <c r="P270" s="29">
        <f>IF(P251=0,0,VLOOKUP(P251,FAC_TOTALS_APTA!$A$4:$BR$227,$L270,FALSE))</f>
        <v>0</v>
      </c>
      <c r="Q270" s="29">
        <f>IF(Q251=0,0,VLOOKUP(Q251,FAC_TOTALS_APTA!$A$4:$BR$227,$L270,FALSE))</f>
        <v>0</v>
      </c>
      <c r="R270" s="29">
        <f>IF(R251=0,0,VLOOKUP(R251,FAC_TOTALS_APTA!$A$4:$BR$227,$L270,FALSE))</f>
        <v>0</v>
      </c>
      <c r="S270" s="29">
        <f>IF(S251=0,0,VLOOKUP(S251,FAC_TOTALS_APTA!$A$4:$BR$227,$L270,FALSE))</f>
        <v>0</v>
      </c>
      <c r="T270" s="29">
        <f>IF(T251=0,0,VLOOKUP(T251,FAC_TOTALS_APTA!$A$4:$BR$227,$L270,FALSE))</f>
        <v>0</v>
      </c>
      <c r="U270" s="29">
        <f>IF(U251=0,0,VLOOKUP(U251,FAC_TOTALS_APTA!$A$4:$BR$227,$L270,FALSE))</f>
        <v>0</v>
      </c>
      <c r="V270" s="29">
        <f>IF(V251=0,0,VLOOKUP(V251,FAC_TOTALS_APTA!$A$4:$BR$227,$L270,FALSE))</f>
        <v>0</v>
      </c>
      <c r="W270" s="29">
        <f>IF(W251=0,0,VLOOKUP(W251,FAC_TOTALS_APTA!$A$4:$BR$227,$L270,FALSE))</f>
        <v>0</v>
      </c>
      <c r="X270" s="29">
        <f>IF(X251=0,0,VLOOKUP(X251,FAC_TOTALS_APTA!$A$4:$BR$227,$L270,FALSE))</f>
        <v>0</v>
      </c>
      <c r="Y270" s="29">
        <f>IF(Y251=0,0,VLOOKUP(Y251,FAC_TOTALS_APTA!$A$4:$BR$227,$L270,FALSE))</f>
        <v>0</v>
      </c>
      <c r="Z270" s="29">
        <f>IF(Z251=0,0,VLOOKUP(Z251,FAC_TOTALS_APTA!$A$4:$BR$227,$L270,FALSE))</f>
        <v>0</v>
      </c>
      <c r="AA270" s="29">
        <f>IF(AA251=0,0,VLOOKUP(AA251,FAC_TOTALS_APTA!$A$4:$BR$227,$L270,FALSE))</f>
        <v>0</v>
      </c>
      <c r="AB270" s="29">
        <f>IF(AB251=0,0,VLOOKUP(AB251,FAC_TOTALS_APTA!$A$4:$BR$227,$L270,FALSE))</f>
        <v>0</v>
      </c>
      <c r="AC270" s="32">
        <f t="shared" si="64"/>
        <v>0</v>
      </c>
      <c r="AD270" s="33">
        <f>AC270/G276</f>
        <v>0</v>
      </c>
      <c r="AE270" s="7"/>
    </row>
    <row r="271" spans="1:31" s="14" customFormat="1" ht="15" x14ac:dyDescent="0.2">
      <c r="A271" s="7"/>
      <c r="B271" s="26" t="s">
        <v>68</v>
      </c>
      <c r="C271" s="28"/>
      <c r="D271" s="7" t="s">
        <v>46</v>
      </c>
      <c r="E271" s="43">
        <v>-1.5E-3</v>
      </c>
      <c r="F271" s="7">
        <f>MATCH($D271,FAC_TOTALS_APTA!$A$2:$BR$2,)</f>
        <v>30</v>
      </c>
      <c r="G271" s="29">
        <f>VLOOKUP(G251,FAC_TOTALS_APTA!$A$4:$BR$227,$F271,FALSE)</f>
        <v>0</v>
      </c>
      <c r="H271" s="29">
        <f>VLOOKUP(H251,FAC_TOTALS_APTA!$A$4:$BR$227,$F271,FALSE)</f>
        <v>0.56596405515210102</v>
      </c>
      <c r="I271" s="30" t="str">
        <f t="shared" si="61"/>
        <v>-</v>
      </c>
      <c r="J271" s="31" t="str">
        <f t="shared" si="62"/>
        <v/>
      </c>
      <c r="K271" s="31" t="str">
        <f t="shared" si="63"/>
        <v>BIKE_SHARE_FAC</v>
      </c>
      <c r="L271" s="7">
        <f>MATCH($K271,FAC_TOTALS_APTA!$A$2:$BR$2,)</f>
        <v>52</v>
      </c>
      <c r="M271" s="29">
        <f>IF(M251=0,0,VLOOKUP(M251,FAC_TOTALS_APTA!$A$4:$BR$227,$L271,FALSE))</f>
        <v>0</v>
      </c>
      <c r="N271" s="29">
        <f>IF(N251=0,0,VLOOKUP(N251,FAC_TOTALS_APTA!$A$4:$BR$227,$L271,FALSE))</f>
        <v>0</v>
      </c>
      <c r="O271" s="29">
        <f>IF(O251=0,0,VLOOKUP(O251,FAC_TOTALS_APTA!$A$4:$BR$227,$L271,FALSE))</f>
        <v>0</v>
      </c>
      <c r="P271" s="29">
        <f>IF(P251=0,0,VLOOKUP(P251,FAC_TOTALS_APTA!$A$4:$BR$227,$L271,FALSE))</f>
        <v>0</v>
      </c>
      <c r="Q271" s="29">
        <f>IF(Q251=0,0,VLOOKUP(Q251,FAC_TOTALS_APTA!$A$4:$BR$227,$L271,FALSE))</f>
        <v>0</v>
      </c>
      <c r="R271" s="29">
        <f>IF(R251=0,0,VLOOKUP(R251,FAC_TOTALS_APTA!$A$4:$BR$227,$L271,FALSE))</f>
        <v>0</v>
      </c>
      <c r="S271" s="29">
        <f>IF(S251=0,0,VLOOKUP(S251,FAC_TOTALS_APTA!$A$4:$BR$227,$L271,FALSE))</f>
        <v>0</v>
      </c>
      <c r="T271" s="29">
        <f>IF(T251=0,0,VLOOKUP(T251,FAC_TOTALS_APTA!$A$4:$BR$227,$L271,FALSE))</f>
        <v>0</v>
      </c>
      <c r="U271" s="29">
        <f>IF(U251=0,0,VLOOKUP(U251,FAC_TOTALS_APTA!$A$4:$BR$227,$L271,FALSE))</f>
        <v>0</v>
      </c>
      <c r="V271" s="29">
        <f>IF(V251=0,0,VLOOKUP(V251,FAC_TOTALS_APTA!$A$4:$BR$227,$L271,FALSE))</f>
        <v>1666.1529206882501</v>
      </c>
      <c r="W271" s="29">
        <f>IF(W251=0,0,VLOOKUP(W251,FAC_TOTALS_APTA!$A$4:$BR$227,$L271,FALSE))</f>
        <v>0</v>
      </c>
      <c r="X271" s="29">
        <f>IF(X251=0,0,VLOOKUP(X251,FAC_TOTALS_APTA!$A$4:$BR$227,$L271,FALSE))</f>
        <v>0</v>
      </c>
      <c r="Y271" s="29">
        <f>IF(Y251=0,0,VLOOKUP(Y251,FAC_TOTALS_APTA!$A$4:$BR$227,$L271,FALSE))</f>
        <v>4389.3217673934196</v>
      </c>
      <c r="Z271" s="29">
        <f>IF(Z251=0,0,VLOOKUP(Z251,FAC_TOTALS_APTA!$A$4:$BR$227,$L271,FALSE))</f>
        <v>5305.6205730710599</v>
      </c>
      <c r="AA271" s="29">
        <f>IF(AA251=0,0,VLOOKUP(AA251,FAC_TOTALS_APTA!$A$4:$BR$227,$L271,FALSE))</f>
        <v>23087.085540665601</v>
      </c>
      <c r="AB271" s="29">
        <f>IF(AB251=0,0,VLOOKUP(AB251,FAC_TOTALS_APTA!$A$4:$BR$227,$L271,FALSE))</f>
        <v>9383.6442532313595</v>
      </c>
      <c r="AC271" s="32">
        <f t="shared" si="64"/>
        <v>43831.825055049689</v>
      </c>
      <c r="AD271" s="33">
        <f>AC271/G276</f>
        <v>9.7389879836386488E-4</v>
      </c>
      <c r="AE271" s="7"/>
    </row>
    <row r="272" spans="1:31" s="14" customFormat="1" ht="15" hidden="1" x14ac:dyDescent="0.2">
      <c r="A272" s="7"/>
      <c r="B272" s="26" t="s">
        <v>69</v>
      </c>
      <c r="C272" s="28"/>
      <c r="D272" s="7" t="s">
        <v>77</v>
      </c>
      <c r="E272" s="43">
        <v>-4.8399999999999999E-2</v>
      </c>
      <c r="F272" s="7">
        <f>MATCH($D272,FAC_TOTALS_APTA!$A$2:$BR$2,)</f>
        <v>31</v>
      </c>
      <c r="G272" s="29">
        <f>VLOOKUP(G251,FAC_TOTALS_APTA!$A$4:$BR$227,$F272,FALSE)</f>
        <v>0</v>
      </c>
      <c r="H272" s="29">
        <f>VLOOKUP(H251,FAC_TOTALS_APTA!$A$4:$BR$227,$F272,FALSE)</f>
        <v>6.6420371223323907E-2</v>
      </c>
      <c r="I272" s="30" t="str">
        <f t="shared" si="61"/>
        <v>-</v>
      </c>
      <c r="J272" s="31" t="str">
        <f t="shared" si="62"/>
        <v/>
      </c>
      <c r="K272" s="31" t="str">
        <f t="shared" si="63"/>
        <v>scooter_flag_BUS_FAC</v>
      </c>
      <c r="L272" s="7">
        <f>MATCH($K272,FAC_TOTALS_APTA!$A$2:$BR$2,)</f>
        <v>53</v>
      </c>
      <c r="M272" s="29">
        <f>IF(M251=0,0,VLOOKUP(M251,FAC_TOTALS_APTA!$A$4:$BR$227,$L272,FALSE))</f>
        <v>0</v>
      </c>
      <c r="N272" s="29">
        <f>IF(N251=0,0,VLOOKUP(N251,FAC_TOTALS_APTA!$A$4:$BR$227,$L272,FALSE))</f>
        <v>0</v>
      </c>
      <c r="O272" s="29">
        <f>IF(O251=0,0,VLOOKUP(O251,FAC_TOTALS_APTA!$A$4:$BR$227,$L272,FALSE))</f>
        <v>0</v>
      </c>
      <c r="P272" s="29">
        <f>IF(P251=0,0,VLOOKUP(P251,FAC_TOTALS_APTA!$A$4:$BR$227,$L272,FALSE))</f>
        <v>0</v>
      </c>
      <c r="Q272" s="29">
        <f>IF(Q251=0,0,VLOOKUP(Q251,FAC_TOTALS_APTA!$A$4:$BR$227,$L272,FALSE))</f>
        <v>0</v>
      </c>
      <c r="R272" s="29">
        <f>IF(R251=0,0,VLOOKUP(R251,FAC_TOTALS_APTA!$A$4:$BR$227,$L272,FALSE))</f>
        <v>0</v>
      </c>
      <c r="S272" s="29">
        <f>IF(S251=0,0,VLOOKUP(S251,FAC_TOTALS_APTA!$A$4:$BR$227,$L272,FALSE))</f>
        <v>0</v>
      </c>
      <c r="T272" s="29">
        <f>IF(T251=0,0,VLOOKUP(T251,FAC_TOTALS_APTA!$A$4:$BR$227,$L272,FALSE))</f>
        <v>0</v>
      </c>
      <c r="U272" s="29">
        <f>IF(U251=0,0,VLOOKUP(U251,FAC_TOTALS_APTA!$A$4:$BR$227,$L272,FALSE))</f>
        <v>0</v>
      </c>
      <c r="V272" s="29">
        <f>IF(V251=0,0,VLOOKUP(V251,FAC_TOTALS_APTA!$A$4:$BR$227,$L272,FALSE))</f>
        <v>0</v>
      </c>
      <c r="W272" s="29">
        <f>IF(W251=0,0,VLOOKUP(W251,FAC_TOTALS_APTA!$A$4:$BR$227,$L272,FALSE))</f>
        <v>0</v>
      </c>
      <c r="X272" s="29">
        <f>IF(X251=0,0,VLOOKUP(X251,FAC_TOTALS_APTA!$A$4:$BR$227,$L272,FALSE))</f>
        <v>0</v>
      </c>
      <c r="Y272" s="29">
        <f>IF(Y251=0,0,VLOOKUP(Y251,FAC_TOTALS_APTA!$A$4:$BR$227,$L272,FALSE))</f>
        <v>0</v>
      </c>
      <c r="Z272" s="29">
        <f>IF(Z251=0,0,VLOOKUP(Z251,FAC_TOTALS_APTA!$A$4:$BR$227,$L272,FALSE))</f>
        <v>0</v>
      </c>
      <c r="AA272" s="29">
        <f>IF(AA251=0,0,VLOOKUP(AA251,FAC_TOTALS_APTA!$A$4:$BR$227,$L272,FALSE))</f>
        <v>0</v>
      </c>
      <c r="AB272" s="29">
        <f>IF(AB251=0,0,VLOOKUP(AB251,FAC_TOTALS_APTA!$A$4:$BR$227,$L272,FALSE))</f>
        <v>-275131.29509070399</v>
      </c>
      <c r="AC272" s="32">
        <f t="shared" si="64"/>
        <v>-275131.29509070399</v>
      </c>
      <c r="AD272" s="33">
        <f>AC272/G276</f>
        <v>-6.1131389656854159E-3</v>
      </c>
      <c r="AE272" s="7"/>
    </row>
    <row r="273" spans="1:31" s="7" customFormat="1" ht="15" x14ac:dyDescent="0.2">
      <c r="B273" s="9" t="s">
        <v>69</v>
      </c>
      <c r="C273" s="27"/>
      <c r="D273" s="8" t="s">
        <v>78</v>
      </c>
      <c r="E273" s="44">
        <v>5.3E-3</v>
      </c>
      <c r="F273" s="8">
        <f>MATCH($D273,FAC_TOTALS_APTA!$A$2:$BR$2,)</f>
        <v>32</v>
      </c>
      <c r="G273" s="29">
        <f>VLOOKUP(G251,FAC_TOTALS_APTA!$A$4:$BR$227,$F273,FALSE)</f>
        <v>0</v>
      </c>
      <c r="H273" s="29">
        <f>VLOOKUP(H251,FAC_TOTALS_APTA!$A$4:$BR$227,$F273,FALSE)</f>
        <v>0</v>
      </c>
      <c r="I273" s="35" t="str">
        <f t="shared" si="61"/>
        <v>-</v>
      </c>
      <c r="J273" s="36" t="str">
        <f t="shared" si="62"/>
        <v/>
      </c>
      <c r="K273" s="36" t="str">
        <f t="shared" si="63"/>
        <v>scooter_flag_RAIL_FAC</v>
      </c>
      <c r="L273" s="7">
        <f>MATCH($K273,FAC_TOTALS_APTA!$A$2:$BR$2,)</f>
        <v>54</v>
      </c>
      <c r="M273" s="37">
        <f>IF(M251=0,0,VLOOKUP(M251,FAC_TOTALS_APTA!$A$4:$BR$227,$L273,FALSE))</f>
        <v>0</v>
      </c>
      <c r="N273" s="37">
        <f>IF(N251=0,0,VLOOKUP(N251,FAC_TOTALS_APTA!$A$4:$BR$227,$L273,FALSE))</f>
        <v>0</v>
      </c>
      <c r="O273" s="37">
        <f>IF(O251=0,0,VLOOKUP(O251,FAC_TOTALS_APTA!$A$4:$BR$227,$L273,FALSE))</f>
        <v>0</v>
      </c>
      <c r="P273" s="37">
        <f>IF(P251=0,0,VLOOKUP(P251,FAC_TOTALS_APTA!$A$4:$BR$227,$L273,FALSE))</f>
        <v>0</v>
      </c>
      <c r="Q273" s="37">
        <f>IF(Q251=0,0,VLOOKUP(Q251,FAC_TOTALS_APTA!$A$4:$BR$227,$L273,FALSE))</f>
        <v>0</v>
      </c>
      <c r="R273" s="37">
        <f>IF(R251=0,0,VLOOKUP(R251,FAC_TOTALS_APTA!$A$4:$BR$227,$L273,FALSE))</f>
        <v>0</v>
      </c>
      <c r="S273" s="37">
        <f>IF(S251=0,0,VLOOKUP(S251,FAC_TOTALS_APTA!$A$4:$BR$227,$L273,FALSE))</f>
        <v>0</v>
      </c>
      <c r="T273" s="37">
        <f>IF(T251=0,0,VLOOKUP(T251,FAC_TOTALS_APTA!$A$4:$BR$227,$L273,FALSE))</f>
        <v>0</v>
      </c>
      <c r="U273" s="37">
        <f>IF(U251=0,0,VLOOKUP(U251,FAC_TOTALS_APTA!$A$4:$BR$227,$L273,FALSE))</f>
        <v>0</v>
      </c>
      <c r="V273" s="37">
        <f>IF(V251=0,0,VLOOKUP(V251,FAC_TOTALS_APTA!$A$4:$BR$227,$L273,FALSE))</f>
        <v>0</v>
      </c>
      <c r="W273" s="37">
        <f>IF(W251=0,0,VLOOKUP(W251,FAC_TOTALS_APTA!$A$4:$BR$227,$L273,FALSE))</f>
        <v>0</v>
      </c>
      <c r="X273" s="37">
        <f>IF(X251=0,0,VLOOKUP(X251,FAC_TOTALS_APTA!$A$4:$BR$227,$L273,FALSE))</f>
        <v>0</v>
      </c>
      <c r="Y273" s="37">
        <f>IF(Y251=0,0,VLOOKUP(Y251,FAC_TOTALS_APTA!$A$4:$BR$227,$L273,FALSE))</f>
        <v>0</v>
      </c>
      <c r="Z273" s="37">
        <f>IF(Z251=0,0,VLOOKUP(Z251,FAC_TOTALS_APTA!$A$4:$BR$227,$L273,FALSE))</f>
        <v>0</v>
      </c>
      <c r="AA273" s="37">
        <f>IF(AA251=0,0,VLOOKUP(AA251,FAC_TOTALS_APTA!$A$4:$BR$227,$L273,FALSE))</f>
        <v>0</v>
      </c>
      <c r="AB273" s="37">
        <f>IF(AB251=0,0,VLOOKUP(AB251,FAC_TOTALS_APTA!$A$4:$BR$227,$L273,FALSE))</f>
        <v>0</v>
      </c>
      <c r="AC273" s="38">
        <f t="shared" si="64"/>
        <v>0</v>
      </c>
      <c r="AD273" s="39">
        <f>AC273/G276</f>
        <v>0</v>
      </c>
    </row>
    <row r="274" spans="1:31" s="14" customFormat="1" ht="15" x14ac:dyDescent="0.2">
      <c r="A274" s="7"/>
      <c r="B274" s="9" t="s">
        <v>56</v>
      </c>
      <c r="C274" s="27"/>
      <c r="D274" s="9" t="s">
        <v>48</v>
      </c>
      <c r="E274" s="65"/>
      <c r="F274" s="8"/>
      <c r="G274" s="37"/>
      <c r="H274" s="37"/>
      <c r="I274" s="35"/>
      <c r="J274" s="36"/>
      <c r="K274" s="36" t="str">
        <f t="shared" si="63"/>
        <v>New_Reporter_FAC</v>
      </c>
      <c r="L274" s="7">
        <f>MATCH($K274,FAC_TOTALS_APTA!$A$2:$BR$2,)</f>
        <v>58</v>
      </c>
      <c r="M274" s="37">
        <f>IF(M251=0,0,VLOOKUP(M251,FAC_TOTALS_APTA!$A$4:$BR$227,$L274,FALSE))</f>
        <v>1905396.13419999</v>
      </c>
      <c r="N274" s="37">
        <f>IF(N251=0,0,VLOOKUP(N251,FAC_TOTALS_APTA!$A$4:$BR$227,$L274,FALSE))</f>
        <v>22942522.920199901</v>
      </c>
      <c r="O274" s="37">
        <f>IF(O251=0,0,VLOOKUP(O251,FAC_TOTALS_APTA!$A$4:$BR$227,$L274,FALSE))</f>
        <v>14484093.700999999</v>
      </c>
      <c r="P274" s="37">
        <f>IF(P251=0,0,VLOOKUP(P251,FAC_TOTALS_APTA!$A$4:$BR$227,$L274,FALSE))</f>
        <v>13399272.2706999</v>
      </c>
      <c r="Q274" s="37">
        <f>IF(Q251=0,0,VLOOKUP(Q251,FAC_TOTALS_APTA!$A$4:$BR$227,$L274,FALSE))</f>
        <v>3926682.5959999901</v>
      </c>
      <c r="R274" s="37">
        <f>IF(R251=0,0,VLOOKUP(R251,FAC_TOTALS_APTA!$A$4:$BR$227,$L274,FALSE))</f>
        <v>0</v>
      </c>
      <c r="S274" s="37">
        <f>IF(S251=0,0,VLOOKUP(S251,FAC_TOTALS_APTA!$A$4:$BR$227,$L274,FALSE))</f>
        <v>13103110.859999999</v>
      </c>
      <c r="T274" s="37">
        <f>IF(T251=0,0,VLOOKUP(T251,FAC_TOTALS_APTA!$A$4:$BR$227,$L274,FALSE))</f>
        <v>999556</v>
      </c>
      <c r="U274" s="37">
        <f>IF(U251=0,0,VLOOKUP(U251,FAC_TOTALS_APTA!$A$4:$BR$227,$L274,FALSE))</f>
        <v>174362.62579999899</v>
      </c>
      <c r="V274" s="37">
        <f>IF(V251=0,0,VLOOKUP(V251,FAC_TOTALS_APTA!$A$4:$BR$227,$L274,FALSE))</f>
        <v>425401.99999999901</v>
      </c>
      <c r="W274" s="37">
        <f>IF(W251=0,0,VLOOKUP(W251,FAC_TOTALS_APTA!$A$4:$BR$227,$L274,FALSE))</f>
        <v>1039329.7539999899</v>
      </c>
      <c r="X274" s="37">
        <f>IF(X251=0,0,VLOOKUP(X251,FAC_TOTALS_APTA!$A$4:$BR$227,$L274,FALSE))</f>
        <v>0</v>
      </c>
      <c r="Y274" s="37">
        <f>IF(Y251=0,0,VLOOKUP(Y251,FAC_TOTALS_APTA!$A$4:$BR$227,$L274,FALSE))</f>
        <v>0</v>
      </c>
      <c r="Z274" s="37">
        <f>IF(Z251=0,0,VLOOKUP(Z251,FAC_TOTALS_APTA!$A$4:$BR$227,$L274,FALSE))</f>
        <v>0</v>
      </c>
      <c r="AA274" s="37">
        <f>IF(AA251=0,0,VLOOKUP(AA251,FAC_TOTALS_APTA!$A$4:$BR$227,$L274,FALSE))</f>
        <v>0</v>
      </c>
      <c r="AB274" s="37">
        <f>IF(AB251=0,0,VLOOKUP(AB251,FAC_TOTALS_APTA!$A$4:$BR$227,$L274,FALSE))</f>
        <v>0</v>
      </c>
      <c r="AC274" s="38">
        <f>SUM(M274:AB274)</f>
        <v>72399728.861899763</v>
      </c>
      <c r="AD274" s="39">
        <f>AC274/G276</f>
        <v>1.6086487124804454</v>
      </c>
      <c r="AE274" s="7"/>
    </row>
    <row r="275" spans="1:31" s="59" customFormat="1" ht="15" x14ac:dyDescent="0.2">
      <c r="A275" s="58"/>
      <c r="B275" s="26" t="s">
        <v>70</v>
      </c>
      <c r="C275" s="28"/>
      <c r="D275" s="7" t="s">
        <v>6</v>
      </c>
      <c r="E275" s="43"/>
      <c r="F275" s="7">
        <f>MATCH($D275,FAC_TOTALS_APTA!$A$2:$BP$2,)</f>
        <v>9</v>
      </c>
      <c r="G275" s="60">
        <f>VLOOKUP(G251,FAC_TOTALS_APTA!$A$4:$BR$227,$F275,FALSE)</f>
        <v>45964672.249281503</v>
      </c>
      <c r="H275" s="60">
        <f>VLOOKUP(H251,FAC_TOTALS_APTA!$A$4:$BR$227,$F275,FALSE)</f>
        <v>126088594.619472</v>
      </c>
      <c r="I275" s="62">
        <f t="shared" ref="I275:I276" si="65">H275/G275-1</f>
        <v>1.7431631391963847</v>
      </c>
      <c r="J275" s="31"/>
      <c r="K275" s="31"/>
      <c r="L275" s="7"/>
      <c r="M275" s="29">
        <f t="shared" ref="M275:AB275" si="66">SUM(M253:M273)</f>
        <v>2218856.2682846799</v>
      </c>
      <c r="N275" s="29">
        <f t="shared" si="66"/>
        <v>2141012.5445822836</v>
      </c>
      <c r="O275" s="29">
        <f t="shared" si="66"/>
        <v>1283785.4589502949</v>
      </c>
      <c r="P275" s="29">
        <f t="shared" si="66"/>
        <v>2713974.9889085973</v>
      </c>
      <c r="Q275" s="29">
        <f t="shared" si="66"/>
        <v>2958550.7037455468</v>
      </c>
      <c r="R275" s="29">
        <f t="shared" si="66"/>
        <v>3063638.7485140022</v>
      </c>
      <c r="S275" s="29">
        <f t="shared" si="66"/>
        <v>-4549334.5318794437</v>
      </c>
      <c r="T275" s="29">
        <f t="shared" si="66"/>
        <v>3904573.8476766688</v>
      </c>
      <c r="U275" s="29">
        <f t="shared" si="66"/>
        <v>5581013.2997483658</v>
      </c>
      <c r="V275" s="29">
        <f t="shared" si="66"/>
        <v>398100.38560787297</v>
      </c>
      <c r="W275" s="29">
        <f t="shared" si="66"/>
        <v>-2641678.8003944103</v>
      </c>
      <c r="X275" s="29">
        <f t="shared" si="66"/>
        <v>1206906.2233182788</v>
      </c>
      <c r="Y275" s="29">
        <f t="shared" si="66"/>
        <v>-7380271.0480797431</v>
      </c>
      <c r="Z275" s="29">
        <f t="shared" si="66"/>
        <v>-5990136.1176678473</v>
      </c>
      <c r="AA275" s="29">
        <f t="shared" si="66"/>
        <v>578742.83382730302</v>
      </c>
      <c r="AB275" s="29">
        <f t="shared" si="66"/>
        <v>177826.64957243111</v>
      </c>
      <c r="AC275" s="32">
        <f>H275-G275</f>
        <v>80123922.370190501</v>
      </c>
      <c r="AD275" s="33">
        <f>I275</f>
        <v>1.7431631391963847</v>
      </c>
      <c r="AE275" s="58"/>
    </row>
    <row r="276" spans="1:31" ht="16" thickBot="1" x14ac:dyDescent="0.25">
      <c r="B276" s="10" t="s">
        <v>53</v>
      </c>
      <c r="C276" s="24"/>
      <c r="D276" s="24" t="s">
        <v>4</v>
      </c>
      <c r="E276" s="24"/>
      <c r="F276" s="24">
        <f>MATCH($D276,FAC_TOTALS_APTA!$A$2:$BP$2,)</f>
        <v>7</v>
      </c>
      <c r="G276" s="61">
        <f>VLOOKUP(G251,FAC_TOTALS_APTA!$A$4:$BR$227,$F276,FALSE)</f>
        <v>45006550.093999997</v>
      </c>
      <c r="H276" s="61">
        <f>VLOOKUP(H251,FAC_TOTALS_APTA!$A$4:$BP$227,$F276,FALSE)</f>
        <v>122281887.7765</v>
      </c>
      <c r="I276" s="63">
        <f t="shared" si="65"/>
        <v>1.7169798067415498</v>
      </c>
      <c r="J276" s="40"/>
      <c r="K276" s="40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41">
        <f>H276-G276</f>
        <v>77275337.682500005</v>
      </c>
      <c r="AD276" s="42">
        <f>I276</f>
        <v>1.7169798067415498</v>
      </c>
    </row>
    <row r="277" spans="1:31" ht="17" thickTop="1" thickBot="1" x14ac:dyDescent="0.25">
      <c r="B277" s="45" t="s">
        <v>71</v>
      </c>
      <c r="C277" s="46"/>
      <c r="D277" s="46"/>
      <c r="E277" s="47"/>
      <c r="F277" s="46"/>
      <c r="G277" s="46"/>
      <c r="H277" s="46"/>
      <c r="I277" s="48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2">
        <f>AD276-AD275</f>
        <v>-2.618333245483484E-2</v>
      </c>
    </row>
    <row r="278" spans="1:31" ht="16" thickTop="1" x14ac:dyDescent="0.2">
      <c r="B278" s="19" t="s">
        <v>29</v>
      </c>
      <c r="C278" s="20">
        <v>0</v>
      </c>
      <c r="D278" s="20"/>
    </row>
    <row r="279" spans="1:31" ht="16" thickBot="1" x14ac:dyDescent="0.25">
      <c r="B279" s="21" t="s">
        <v>38</v>
      </c>
      <c r="C279" s="22">
        <v>10</v>
      </c>
      <c r="D279" s="22"/>
    </row>
    <row r="280" spans="1:31" ht="15" thickTop="1" x14ac:dyDescent="0.2">
      <c r="B280" s="49"/>
      <c r="C280" s="50"/>
      <c r="D280" s="50"/>
      <c r="E280" s="50"/>
      <c r="F280" s="50"/>
      <c r="G280" s="81" t="s">
        <v>54</v>
      </c>
      <c r="H280" s="81"/>
      <c r="I280" s="81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81" t="s">
        <v>58</v>
      </c>
      <c r="AD280" s="81"/>
    </row>
    <row r="281" spans="1:31" ht="15" x14ac:dyDescent="0.2">
      <c r="B281" s="9" t="s">
        <v>20</v>
      </c>
      <c r="C281" s="27" t="s">
        <v>21</v>
      </c>
      <c r="D281" s="8" t="s">
        <v>22</v>
      </c>
      <c r="E281" s="8" t="s">
        <v>28</v>
      </c>
      <c r="F281" s="8"/>
      <c r="G281" s="27">
        <f>$C$1</f>
        <v>2002</v>
      </c>
      <c r="H281" s="27">
        <f>$C$2</f>
        <v>2018</v>
      </c>
      <c r="I281" s="27" t="s">
        <v>24</v>
      </c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 t="s">
        <v>26</v>
      </c>
      <c r="AD281" s="27" t="s">
        <v>24</v>
      </c>
    </row>
    <row r="282" spans="1:31" s="14" customFormat="1" x14ac:dyDescent="0.2">
      <c r="A282" s="7"/>
      <c r="B282" s="26"/>
      <c r="C282" s="28"/>
      <c r="D282" s="7"/>
      <c r="E282" s="7"/>
      <c r="F282" s="7"/>
      <c r="G282" s="7"/>
      <c r="H282" s="7"/>
      <c r="I282" s="28"/>
      <c r="J282" s="7"/>
      <c r="K282" s="7"/>
      <c r="L282" s="7"/>
      <c r="M282" s="7">
        <v>1</v>
      </c>
      <c r="N282" s="7">
        <v>2</v>
      </c>
      <c r="O282" s="7">
        <v>3</v>
      </c>
      <c r="P282" s="7">
        <v>4</v>
      </c>
      <c r="Q282" s="7">
        <v>5</v>
      </c>
      <c r="R282" s="7">
        <v>6</v>
      </c>
      <c r="S282" s="7">
        <v>7</v>
      </c>
      <c r="T282" s="7">
        <v>8</v>
      </c>
      <c r="U282" s="7">
        <v>9</v>
      </c>
      <c r="V282" s="7">
        <v>10</v>
      </c>
      <c r="W282" s="7">
        <v>11</v>
      </c>
      <c r="X282" s="7">
        <v>12</v>
      </c>
      <c r="Y282" s="7">
        <v>13</v>
      </c>
      <c r="Z282" s="7">
        <v>14</v>
      </c>
      <c r="AA282" s="7">
        <v>15</v>
      </c>
      <c r="AB282" s="7">
        <v>16</v>
      </c>
      <c r="AC282" s="7"/>
      <c r="AD282" s="7"/>
      <c r="AE282" s="7"/>
    </row>
    <row r="283" spans="1:31" x14ac:dyDescent="0.2">
      <c r="B283" s="26"/>
      <c r="C283" s="28"/>
      <c r="D283" s="7"/>
      <c r="E283" s="7"/>
      <c r="F283" s="7"/>
      <c r="G283" s="7" t="str">
        <f>CONCATENATE($C278,"_",$C279,"_",G281)</f>
        <v>0_10_2002</v>
      </c>
      <c r="H283" s="7" t="str">
        <f>CONCATENATE($C278,"_",$C279,"_",H281)</f>
        <v>0_10_2018</v>
      </c>
      <c r="I283" s="28"/>
      <c r="J283" s="7"/>
      <c r="K283" s="7"/>
      <c r="L283" s="7"/>
      <c r="M283" s="7" t="str">
        <f>IF($G281+M282&gt;$H281,0,CONCATENATE($C278,"_",$C279,"_",$G281+M282))</f>
        <v>0_10_2003</v>
      </c>
      <c r="N283" s="7" t="str">
        <f t="shared" ref="N283:AB283" si="67">IF($G281+N282&gt;$H281,0,CONCATENATE($C278,"_",$C279,"_",$G281+N282))</f>
        <v>0_10_2004</v>
      </c>
      <c r="O283" s="7" t="str">
        <f t="shared" si="67"/>
        <v>0_10_2005</v>
      </c>
      <c r="P283" s="7" t="str">
        <f t="shared" si="67"/>
        <v>0_10_2006</v>
      </c>
      <c r="Q283" s="7" t="str">
        <f t="shared" si="67"/>
        <v>0_10_2007</v>
      </c>
      <c r="R283" s="7" t="str">
        <f t="shared" si="67"/>
        <v>0_10_2008</v>
      </c>
      <c r="S283" s="7" t="str">
        <f t="shared" si="67"/>
        <v>0_10_2009</v>
      </c>
      <c r="T283" s="7" t="str">
        <f t="shared" si="67"/>
        <v>0_10_2010</v>
      </c>
      <c r="U283" s="7" t="str">
        <f t="shared" si="67"/>
        <v>0_10_2011</v>
      </c>
      <c r="V283" s="7" t="str">
        <f t="shared" si="67"/>
        <v>0_10_2012</v>
      </c>
      <c r="W283" s="7" t="str">
        <f t="shared" si="67"/>
        <v>0_10_2013</v>
      </c>
      <c r="X283" s="7" t="str">
        <f t="shared" si="67"/>
        <v>0_10_2014</v>
      </c>
      <c r="Y283" s="7" t="str">
        <f t="shared" si="67"/>
        <v>0_10_2015</v>
      </c>
      <c r="Z283" s="7" t="str">
        <f t="shared" si="67"/>
        <v>0_10_2016</v>
      </c>
      <c r="AA283" s="7" t="str">
        <f t="shared" si="67"/>
        <v>0_10_2017</v>
      </c>
      <c r="AB283" s="7" t="str">
        <f t="shared" si="67"/>
        <v>0_10_2018</v>
      </c>
      <c r="AC283" s="7"/>
      <c r="AD283" s="7"/>
    </row>
    <row r="284" spans="1:31" x14ac:dyDescent="0.2">
      <c r="B284" s="26"/>
      <c r="C284" s="28"/>
      <c r="D284" s="7"/>
      <c r="E284" s="7"/>
      <c r="F284" s="7" t="s">
        <v>25</v>
      </c>
      <c r="G284" s="29"/>
      <c r="H284" s="29"/>
      <c r="I284" s="28"/>
      <c r="J284" s="7"/>
      <c r="K284" s="7"/>
      <c r="L284" s="7" t="s">
        <v>25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1" s="14" customFormat="1" ht="15" x14ac:dyDescent="0.2">
      <c r="A285" s="7"/>
      <c r="B285" s="26" t="s">
        <v>36</v>
      </c>
      <c r="C285" s="28" t="s">
        <v>23</v>
      </c>
      <c r="D285" s="7" t="s">
        <v>8</v>
      </c>
      <c r="E285" s="43">
        <v>0.7087</v>
      </c>
      <c r="F285" s="7">
        <f>MATCH($D285,FAC_TOTALS_APTA!$A$2:$BR$2,)</f>
        <v>11</v>
      </c>
      <c r="G285" s="29">
        <f>VLOOKUP(G283,FAC_TOTALS_APTA!$A$4:$BR$227,$F285,FALSE)</f>
        <v>253905652.09999999</v>
      </c>
      <c r="H285" s="29">
        <f>VLOOKUP(H283,FAC_TOTALS_APTA!$A$4:$BR$227,$F285,FALSE)</f>
        <v>230662401.5</v>
      </c>
      <c r="I285" s="30">
        <f>IFERROR(H285/G285-1,"-")</f>
        <v>-9.1542864082622688E-2</v>
      </c>
      <c r="J285" s="31" t="str">
        <f>IF(C285="Log","_log","")</f>
        <v>_log</v>
      </c>
      <c r="K285" s="31" t="str">
        <f>CONCATENATE(D285,J285,"_FAC")</f>
        <v>VRM_ADJ_log_FAC</v>
      </c>
      <c r="L285" s="7">
        <f>MATCH($K285,FAC_TOTALS_APTA!$A$2:$BR$2,)</f>
        <v>33</v>
      </c>
      <c r="M285" s="29">
        <f>IF(M283=0,0,VLOOKUP(M283,FAC_TOTALS_APTA!$A$4:$BR$227,$L285,FALSE))</f>
        <v>-70868307.944354206</v>
      </c>
      <c r="N285" s="29">
        <f>IF(N283=0,0,VLOOKUP(N283,FAC_TOTALS_APTA!$A$4:$BR$227,$L285,FALSE))</f>
        <v>35222809.510224797</v>
      </c>
      <c r="O285" s="29">
        <f>IF(O283=0,0,VLOOKUP(O283,FAC_TOTALS_APTA!$A$4:$BR$227,$L285,FALSE))</f>
        <v>34420852.868954703</v>
      </c>
      <c r="P285" s="29">
        <f>IF(P283=0,0,VLOOKUP(P283,FAC_TOTALS_APTA!$A$4:$BR$227,$L285,FALSE))</f>
        <v>-5878037.8413349101</v>
      </c>
      <c r="Q285" s="29">
        <f>IF(Q283=0,0,VLOOKUP(Q283,FAC_TOTALS_APTA!$A$4:$BR$227,$L285,FALSE))</f>
        <v>12666261.1374077</v>
      </c>
      <c r="R285" s="29">
        <f>IF(R283=0,0,VLOOKUP(R283,FAC_TOTALS_APTA!$A$4:$BR$227,$L285,FALSE))</f>
        <v>13871109.1740095</v>
      </c>
      <c r="S285" s="29">
        <f>IF(S283=0,0,VLOOKUP(S283,FAC_TOTALS_APTA!$A$4:$BR$227,$L285,FALSE))</f>
        <v>783731.63948894804</v>
      </c>
      <c r="T285" s="29">
        <f>IF(T283=0,0,VLOOKUP(T283,FAC_TOTALS_APTA!$A$4:$BR$227,$L285,FALSE))</f>
        <v>-77757535.263012603</v>
      </c>
      <c r="U285" s="29">
        <f>IF(U283=0,0,VLOOKUP(U283,FAC_TOTALS_APTA!$A$4:$BR$227,$L285,FALSE))</f>
        <v>-18544880.7172153</v>
      </c>
      <c r="V285" s="29">
        <f>IF(V283=0,0,VLOOKUP(V283,FAC_TOTALS_APTA!$A$4:$BR$227,$L285,FALSE))</f>
        <v>-1709776.6240944599</v>
      </c>
      <c r="W285" s="29">
        <f>IF(W283=0,0,VLOOKUP(W283,FAC_TOTALS_APTA!$A$4:$BR$227,$L285,FALSE))</f>
        <v>12704507.848505201</v>
      </c>
      <c r="X285" s="29">
        <f>IF(X283=0,0,VLOOKUP(X283,FAC_TOTALS_APTA!$A$4:$BR$227,$L285,FALSE))</f>
        <v>-65431.556936797999</v>
      </c>
      <c r="Y285" s="29">
        <f>IF(Y283=0,0,VLOOKUP(Y283,FAC_TOTALS_APTA!$A$4:$BR$227,$L285,FALSE))</f>
        <v>2304138.1074399301</v>
      </c>
      <c r="Z285" s="29">
        <f>IF(Z283=0,0,VLOOKUP(Z283,FAC_TOTALS_APTA!$A$4:$BR$227,$L285,FALSE))</f>
        <v>-1936852.6343111601</v>
      </c>
      <c r="AA285" s="29">
        <f>IF(AA283=0,0,VLOOKUP(AA283,FAC_TOTALS_APTA!$A$4:$BR$227,$L285,FALSE))</f>
        <v>-3493455.7881511301</v>
      </c>
      <c r="AB285" s="29">
        <f>IF(AB283=0,0,VLOOKUP(AB283,FAC_TOTALS_APTA!$A$4:$BR$227,$L285,FALSE))</f>
        <v>-771132.89352816006</v>
      </c>
      <c r="AC285" s="32">
        <f>SUM(M285:AB285)</f>
        <v>-69052000.976907954</v>
      </c>
      <c r="AD285" s="33">
        <f>AC285/G299</f>
        <v>-5.7495038602472411E-2</v>
      </c>
      <c r="AE285" s="7"/>
    </row>
    <row r="286" spans="1:31" s="14" customFormat="1" ht="15" x14ac:dyDescent="0.2">
      <c r="A286" s="7"/>
      <c r="B286" s="26" t="s">
        <v>55</v>
      </c>
      <c r="C286" s="28" t="s">
        <v>23</v>
      </c>
      <c r="D286" s="7" t="s">
        <v>17</v>
      </c>
      <c r="E286" s="43">
        <v>-0.40350000000000003</v>
      </c>
      <c r="F286" s="7">
        <f>MATCH($D286,FAC_TOTALS_APTA!$A$2:$BR$2,)</f>
        <v>12</v>
      </c>
      <c r="G286" s="29">
        <f>VLOOKUP(G283,FAC_TOTALS_APTA!$A$4:$BR$227,$F286,FALSE)</f>
        <v>0.97956348500000001</v>
      </c>
      <c r="H286" s="29">
        <f>VLOOKUP(H283,FAC_TOTALS_APTA!$A$4:$BR$227,$F286,FALSE)</f>
        <v>1.7232403279999999</v>
      </c>
      <c r="I286" s="30">
        <f t="shared" ref="I286:I296" si="68">IFERROR(H286/G286-1,"-")</f>
        <v>0.75919208340029121</v>
      </c>
      <c r="J286" s="31" t="str">
        <f t="shared" ref="J286:J296" si="69">IF(C286="Log","_log","")</f>
        <v>_log</v>
      </c>
      <c r="K286" s="31" t="str">
        <f t="shared" ref="K286:K297" si="70">CONCATENATE(D286,J286,"_FAC")</f>
        <v>FARE_per_UPT_2018_log_FAC</v>
      </c>
      <c r="L286" s="7">
        <f>MATCH($K286,FAC_TOTALS_APTA!$A$2:$BR$2,)</f>
        <v>34</v>
      </c>
      <c r="M286" s="29">
        <f>IF(M283=0,0,VLOOKUP(M283,FAC_TOTALS_APTA!$A$4:$BR$227,$L286,FALSE))</f>
        <v>-40859410.068526901</v>
      </c>
      <c r="N286" s="29">
        <f>IF(N283=0,0,VLOOKUP(N283,FAC_TOTALS_APTA!$A$4:$BR$227,$L286,FALSE))</f>
        <v>-11738137.8528447</v>
      </c>
      <c r="O286" s="29">
        <f>IF(O283=0,0,VLOOKUP(O283,FAC_TOTALS_APTA!$A$4:$BR$227,$L286,FALSE))</f>
        <v>7561255.0637004999</v>
      </c>
      <c r="P286" s="29">
        <f>IF(P283=0,0,VLOOKUP(P283,FAC_TOTALS_APTA!$A$4:$BR$227,$L286,FALSE))</f>
        <v>-248202785.27223501</v>
      </c>
      <c r="Q286" s="29">
        <f>IF(Q283=0,0,VLOOKUP(Q283,FAC_TOTALS_APTA!$A$4:$BR$227,$L286,FALSE))</f>
        <v>290333199.19186598</v>
      </c>
      <c r="R286" s="29">
        <f>IF(R283=0,0,VLOOKUP(R283,FAC_TOTALS_APTA!$A$4:$BR$227,$L286,FALSE))</f>
        <v>-2281199.1142240302</v>
      </c>
      <c r="S286" s="29">
        <f>IF(S283=0,0,VLOOKUP(S283,FAC_TOTALS_APTA!$A$4:$BR$227,$L286,FALSE))</f>
        <v>-11437108.919677701</v>
      </c>
      <c r="T286" s="29">
        <f>IF(T283=0,0,VLOOKUP(T283,FAC_TOTALS_APTA!$A$4:$BR$227,$L286,FALSE))</f>
        <v>-6646340.5268305596</v>
      </c>
      <c r="U286" s="29">
        <f>IF(U283=0,0,VLOOKUP(U283,FAC_TOTALS_APTA!$A$4:$BR$227,$L286,FALSE))</f>
        <v>-14256368.7022631</v>
      </c>
      <c r="V286" s="29">
        <f>IF(V283=0,0,VLOOKUP(V283,FAC_TOTALS_APTA!$A$4:$BR$227,$L286,FALSE))</f>
        <v>7377982.7728239503</v>
      </c>
      <c r="W286" s="29">
        <f>IF(W283=0,0,VLOOKUP(W283,FAC_TOTALS_APTA!$A$4:$BR$227,$L286,FALSE))</f>
        <v>-44176291.249510899</v>
      </c>
      <c r="X286" s="29">
        <f>IF(X283=0,0,VLOOKUP(X283,FAC_TOTALS_APTA!$A$4:$BR$227,$L286,FALSE))</f>
        <v>629385.755356548</v>
      </c>
      <c r="Y286" s="29">
        <f>IF(Y283=0,0,VLOOKUP(Y283,FAC_TOTALS_APTA!$A$4:$BR$227,$L286,FALSE))</f>
        <v>-8533545.0243528206</v>
      </c>
      <c r="Z286" s="29">
        <f>IF(Z283=0,0,VLOOKUP(Z283,FAC_TOTALS_APTA!$A$4:$BR$227,$L286,FALSE))</f>
        <v>-991333.65046995704</v>
      </c>
      <c r="AA286" s="29">
        <f>IF(AA283=0,0,VLOOKUP(AA283,FAC_TOTALS_APTA!$A$4:$BR$227,$L286,FALSE))</f>
        <v>-7068598.7722779699</v>
      </c>
      <c r="AB286" s="29">
        <f>IF(AB283=0,0,VLOOKUP(AB283,FAC_TOTALS_APTA!$A$4:$BR$227,$L286,FALSE))</f>
        <v>1518964.73392751</v>
      </c>
      <c r="AC286" s="32">
        <f t="shared" ref="AC286:AC296" si="71">SUM(M286:AB286)</f>
        <v>-88770331.635539174</v>
      </c>
      <c r="AD286" s="33">
        <f>AC286/G299</f>
        <v>-7.3913189653206562E-2</v>
      </c>
      <c r="AE286" s="7"/>
    </row>
    <row r="287" spans="1:31" s="14" customFormat="1" ht="15" x14ac:dyDescent="0.2">
      <c r="A287" s="7"/>
      <c r="B287" s="26" t="s">
        <v>51</v>
      </c>
      <c r="C287" s="28" t="s">
        <v>23</v>
      </c>
      <c r="D287" s="7" t="s">
        <v>9</v>
      </c>
      <c r="E287" s="43">
        <v>0.29659999999999997</v>
      </c>
      <c r="F287" s="7">
        <f>MATCH($D287,FAC_TOTALS_APTA!$A$2:$BR$2,)</f>
        <v>13</v>
      </c>
      <c r="G287" s="29">
        <f>VLOOKUP(G283,FAC_TOTALS_APTA!$A$4:$BR$227,$F287,FALSE)</f>
        <v>25697520.3899999</v>
      </c>
      <c r="H287" s="29">
        <f>VLOOKUP(H283,FAC_TOTALS_APTA!$A$4:$BR$227,$F287,FALSE)</f>
        <v>29807700.839999899</v>
      </c>
      <c r="I287" s="30">
        <f t="shared" si="68"/>
        <v>0.15994463230777156</v>
      </c>
      <c r="J287" s="31" t="str">
        <f t="shared" si="69"/>
        <v>_log</v>
      </c>
      <c r="K287" s="31" t="str">
        <f t="shared" si="70"/>
        <v>POP_EMP_log_FAC</v>
      </c>
      <c r="L287" s="7">
        <f>MATCH($K287,FAC_TOTALS_APTA!$A$2:$BR$2,)</f>
        <v>35</v>
      </c>
      <c r="M287" s="29">
        <f>IF(M283=0,0,VLOOKUP(M283,FAC_TOTALS_APTA!$A$4:$BR$227,$L287,FALSE))</f>
        <v>4287599.8208538396</v>
      </c>
      <c r="N287" s="29">
        <f>IF(N283=0,0,VLOOKUP(N283,FAC_TOTALS_APTA!$A$4:$BR$227,$L287,FALSE))</f>
        <v>5995682.8346014302</v>
      </c>
      <c r="O287" s="29">
        <f>IF(O283=0,0,VLOOKUP(O283,FAC_TOTALS_APTA!$A$4:$BR$227,$L287,FALSE))</f>
        <v>5736965.9584031003</v>
      </c>
      <c r="P287" s="29">
        <f>IF(P283=0,0,VLOOKUP(P283,FAC_TOTALS_APTA!$A$4:$BR$227,$L287,FALSE))</f>
        <v>6666123.4575581504</v>
      </c>
      <c r="Q287" s="29">
        <f>IF(Q283=0,0,VLOOKUP(Q283,FAC_TOTALS_APTA!$A$4:$BR$227,$L287,FALSE))</f>
        <v>662228.91888006299</v>
      </c>
      <c r="R287" s="29">
        <f>IF(R283=0,0,VLOOKUP(R283,FAC_TOTALS_APTA!$A$4:$BR$227,$L287,FALSE))</f>
        <v>2569354.0101022301</v>
      </c>
      <c r="S287" s="29">
        <f>IF(S283=0,0,VLOOKUP(S283,FAC_TOTALS_APTA!$A$4:$BR$227,$L287,FALSE))</f>
        <v>-2372344.8777522398</v>
      </c>
      <c r="T287" s="29">
        <f>IF(T283=0,0,VLOOKUP(T283,FAC_TOTALS_APTA!$A$4:$BR$227,$L287,FALSE))</f>
        <v>-1887049.06799442</v>
      </c>
      <c r="U287" s="29">
        <f>IF(U283=0,0,VLOOKUP(U283,FAC_TOTALS_APTA!$A$4:$BR$227,$L287,FALSE))</f>
        <v>1320003.1441282099</v>
      </c>
      <c r="V287" s="29">
        <f>IF(V283=0,0,VLOOKUP(V283,FAC_TOTALS_APTA!$A$4:$BR$227,$L287,FALSE))</f>
        <v>2233808.06241936</v>
      </c>
      <c r="W287" s="29">
        <f>IF(W283=0,0,VLOOKUP(W283,FAC_TOTALS_APTA!$A$4:$BR$227,$L287,FALSE))</f>
        <v>8888800.9868401997</v>
      </c>
      <c r="X287" s="29">
        <f>IF(X283=0,0,VLOOKUP(X283,FAC_TOTALS_APTA!$A$4:$BR$227,$L287,FALSE))</f>
        <v>2790167.0071929698</v>
      </c>
      <c r="Y287" s="29">
        <f>IF(Y283=0,0,VLOOKUP(Y283,FAC_TOTALS_APTA!$A$4:$BR$227,$L287,FALSE))</f>
        <v>2502434.9766386999</v>
      </c>
      <c r="Z287" s="29">
        <f>IF(Z283=0,0,VLOOKUP(Z283,FAC_TOTALS_APTA!$A$4:$BR$227,$L287,FALSE))</f>
        <v>538689.69235514302</v>
      </c>
      <c r="AA287" s="29">
        <f>IF(AA283=0,0,VLOOKUP(AA283,FAC_TOTALS_APTA!$A$4:$BR$227,$L287,FALSE))</f>
        <v>2088247.1066843299</v>
      </c>
      <c r="AB287" s="29">
        <f>IF(AB283=0,0,VLOOKUP(AB283,FAC_TOTALS_APTA!$A$4:$BR$227,$L287,FALSE))</f>
        <v>1181670.11619997</v>
      </c>
      <c r="AC287" s="32">
        <f t="shared" si="71"/>
        <v>43202382.147111028</v>
      </c>
      <c r="AD287" s="33">
        <f>AC287/G299</f>
        <v>3.5971769016477528E-2</v>
      </c>
      <c r="AE287" s="7"/>
    </row>
    <row r="288" spans="1:31" s="14" customFormat="1" ht="15" x14ac:dyDescent="0.2">
      <c r="A288" s="7"/>
      <c r="B288" s="26" t="s">
        <v>98</v>
      </c>
      <c r="C288" s="28"/>
      <c r="D288" s="34" t="s">
        <v>96</v>
      </c>
      <c r="E288" s="43">
        <v>0.16120000000000001</v>
      </c>
      <c r="F288" s="7">
        <f>MATCH($D288,FAC_TOTALS_APTA!$A$2:$BR$2,)</f>
        <v>17</v>
      </c>
      <c r="G288" s="29">
        <f>VLOOKUP(G283,FAC_TOTALS_APTA!$A$4:$BR$227,$F288,FALSE)</f>
        <v>0.50002661492511502</v>
      </c>
      <c r="H288" s="29">
        <f>VLOOKUP(H283,FAC_TOTALS_APTA!$A$4:$BR$227,$F288,FALSE)</f>
        <v>0.47627332414381301</v>
      </c>
      <c r="I288" s="30">
        <f t="shared" si="68"/>
        <v>-4.75040529289813E-2</v>
      </c>
      <c r="J288" s="31" t="str">
        <f t="shared" si="69"/>
        <v/>
      </c>
      <c r="K288" s="31" t="str">
        <f t="shared" si="70"/>
        <v>TSD_POP_EMP_PCT_FAC</v>
      </c>
      <c r="L288" s="7">
        <f>MATCH($K288,FAC_TOTALS_APTA!$A$2:$BR$2,)</f>
        <v>39</v>
      </c>
      <c r="M288" s="29">
        <f>IF(M283=0,0,VLOOKUP(M283,FAC_TOTALS_APTA!$A$4:$BR$227,$L288,FALSE))</f>
        <v>-13700.4149400068</v>
      </c>
      <c r="N288" s="29">
        <f>IF(N283=0,0,VLOOKUP(N283,FAC_TOTALS_APTA!$A$4:$BR$227,$L288,FALSE))</f>
        <v>-129534.897158109</v>
      </c>
      <c r="O288" s="29">
        <f>IF(O283=0,0,VLOOKUP(O283,FAC_TOTALS_APTA!$A$4:$BR$227,$L288,FALSE))</f>
        <v>-94988.990635646594</v>
      </c>
      <c r="P288" s="29">
        <f>IF(P283=0,0,VLOOKUP(P283,FAC_TOTALS_APTA!$A$4:$BR$227,$L288,FALSE))</f>
        <v>71188.9594562657</v>
      </c>
      <c r="Q288" s="29">
        <f>IF(Q283=0,0,VLOOKUP(Q283,FAC_TOTALS_APTA!$A$4:$BR$227,$L288,FALSE))</f>
        <v>-116444.620133459</v>
      </c>
      <c r="R288" s="29">
        <f>IF(R283=0,0,VLOOKUP(R283,FAC_TOTALS_APTA!$A$4:$BR$227,$L288,FALSE))</f>
        <v>-31311.521955345601</v>
      </c>
      <c r="S288" s="29">
        <f>IF(S283=0,0,VLOOKUP(S283,FAC_TOTALS_APTA!$A$4:$BR$227,$L288,FALSE))</f>
        <v>-53349.966489005499</v>
      </c>
      <c r="T288" s="29">
        <f>IF(T283=0,0,VLOOKUP(T283,FAC_TOTALS_APTA!$A$4:$BR$227,$L288,FALSE))</f>
        <v>224243.717227699</v>
      </c>
      <c r="U288" s="29">
        <f>IF(U283=0,0,VLOOKUP(U283,FAC_TOTALS_APTA!$A$4:$BR$227,$L288,FALSE))</f>
        <v>-58839.6473647905</v>
      </c>
      <c r="V288" s="29">
        <f>IF(V283=0,0,VLOOKUP(V283,FAC_TOTALS_APTA!$A$4:$BR$227,$L288,FALSE))</f>
        <v>-293619.42927369702</v>
      </c>
      <c r="W288" s="29">
        <f>IF(W283=0,0,VLOOKUP(W283,FAC_TOTALS_APTA!$A$4:$BR$227,$L288,FALSE))</f>
        <v>-5560.3457983866601</v>
      </c>
      <c r="X288" s="29">
        <f>IF(X283=0,0,VLOOKUP(X283,FAC_TOTALS_APTA!$A$4:$BR$227,$L288,FALSE))</f>
        <v>-13140.9871556413</v>
      </c>
      <c r="Y288" s="29">
        <f>IF(Y283=0,0,VLOOKUP(Y283,FAC_TOTALS_APTA!$A$4:$BR$227,$L288,FALSE))</f>
        <v>-33472.785821019897</v>
      </c>
      <c r="Z288" s="29">
        <f>IF(Z283=0,0,VLOOKUP(Z283,FAC_TOTALS_APTA!$A$4:$BR$227,$L288,FALSE))</f>
        <v>11188.8805449555</v>
      </c>
      <c r="AA288" s="29">
        <f>IF(AA283=0,0,VLOOKUP(AA283,FAC_TOTALS_APTA!$A$4:$BR$227,$L288,FALSE))</f>
        <v>-12948.293060854599</v>
      </c>
      <c r="AB288" s="29">
        <f>IF(AB283=0,0,VLOOKUP(AB283,FAC_TOTALS_APTA!$A$4:$BR$227,$L288,FALSE))</f>
        <v>4477.2604199793795</v>
      </c>
      <c r="AC288" s="32">
        <f t="shared" si="71"/>
        <v>-545813.0821370628</v>
      </c>
      <c r="AD288" s="33">
        <f>AC288/G298</f>
        <v>-4.9625527877041585E-4</v>
      </c>
      <c r="AE288" s="7"/>
    </row>
    <row r="289" spans="1:31" s="14" customFormat="1" ht="15" x14ac:dyDescent="0.2">
      <c r="A289" s="7"/>
      <c r="B289" s="26" t="s">
        <v>52</v>
      </c>
      <c r="C289" s="28" t="s">
        <v>23</v>
      </c>
      <c r="D289" s="34" t="s">
        <v>16</v>
      </c>
      <c r="E289" s="43">
        <v>0.16120000000000001</v>
      </c>
      <c r="F289" s="7">
        <f>MATCH($D289,FAC_TOTALS_APTA!$A$2:$BR$2,)</f>
        <v>14</v>
      </c>
      <c r="G289" s="29">
        <f>VLOOKUP(G283,FAC_TOTALS_APTA!$A$4:$BR$227,$F289,FALSE)</f>
        <v>1.974</v>
      </c>
      <c r="H289" s="29">
        <f>VLOOKUP(H283,FAC_TOTALS_APTA!$A$4:$BR$227,$F289,FALSE)</f>
        <v>2.9199999999999902</v>
      </c>
      <c r="I289" s="30">
        <f t="shared" si="68"/>
        <v>0.4792299898682828</v>
      </c>
      <c r="J289" s="31" t="str">
        <f t="shared" si="69"/>
        <v>_log</v>
      </c>
      <c r="K289" s="31" t="str">
        <f t="shared" si="70"/>
        <v>GAS_PRICE_2018_log_FAC</v>
      </c>
      <c r="L289" s="7">
        <f>MATCH($K289,FAC_TOTALS_APTA!$A$2:$BR$2,)</f>
        <v>36</v>
      </c>
      <c r="M289" s="29">
        <f>IF(M283=0,0,VLOOKUP(M283,FAC_TOTALS_APTA!$A$4:$BR$227,$L289,FALSE))</f>
        <v>19893297.788453199</v>
      </c>
      <c r="N289" s="29">
        <f>IF(N283=0,0,VLOOKUP(N283,FAC_TOTALS_APTA!$A$4:$BR$227,$L289,FALSE))</f>
        <v>20024060.7102377</v>
      </c>
      <c r="O289" s="29">
        <f>IF(O283=0,0,VLOOKUP(O283,FAC_TOTALS_APTA!$A$4:$BR$227,$L289,FALSE))</f>
        <v>25717095.5613719</v>
      </c>
      <c r="P289" s="29">
        <f>IF(P283=0,0,VLOOKUP(P283,FAC_TOTALS_APTA!$A$4:$BR$227,$L289,FALSE))</f>
        <v>16993124.337155201</v>
      </c>
      <c r="Q289" s="29">
        <f>IF(Q283=0,0,VLOOKUP(Q283,FAC_TOTALS_APTA!$A$4:$BR$227,$L289,FALSE))</f>
        <v>5462498.3972997097</v>
      </c>
      <c r="R289" s="29">
        <f>IF(R283=0,0,VLOOKUP(R283,FAC_TOTALS_APTA!$A$4:$BR$227,$L289,FALSE))</f>
        <v>20362424.9109434</v>
      </c>
      <c r="S289" s="29">
        <f>IF(S283=0,0,VLOOKUP(S283,FAC_TOTALS_APTA!$A$4:$BR$227,$L289,FALSE))</f>
        <v>-50255009.7307285</v>
      </c>
      <c r="T289" s="29">
        <f>IF(T283=0,0,VLOOKUP(T283,FAC_TOTALS_APTA!$A$4:$BR$227,$L289,FALSE))</f>
        <v>22401556.3868495</v>
      </c>
      <c r="U289" s="29">
        <f>IF(U283=0,0,VLOOKUP(U283,FAC_TOTALS_APTA!$A$4:$BR$227,$L289,FALSE))</f>
        <v>33407981.593428101</v>
      </c>
      <c r="V289" s="29">
        <f>IF(V283=0,0,VLOOKUP(V283,FAC_TOTALS_APTA!$A$4:$BR$227,$L289,FALSE))</f>
        <v>1647948.9906373699</v>
      </c>
      <c r="W289" s="29">
        <f>IF(W283=0,0,VLOOKUP(W283,FAC_TOTALS_APTA!$A$4:$BR$227,$L289,FALSE))</f>
        <v>-6415508.5122838505</v>
      </c>
      <c r="X289" s="29">
        <f>IF(X283=0,0,VLOOKUP(X283,FAC_TOTALS_APTA!$A$4:$BR$227,$L289,FALSE))</f>
        <v>-7526095.4834695198</v>
      </c>
      <c r="Y289" s="29">
        <f>IF(Y283=0,0,VLOOKUP(Y283,FAC_TOTALS_APTA!$A$4:$BR$227,$L289,FALSE))</f>
        <v>-46587098.762034498</v>
      </c>
      <c r="Z289" s="29">
        <f>IF(Z283=0,0,VLOOKUP(Z283,FAC_TOTALS_APTA!$A$4:$BR$227,$L289,FALSE))</f>
        <v>-14436875.976464899</v>
      </c>
      <c r="AA289" s="29">
        <f>IF(AA283=0,0,VLOOKUP(AA283,FAC_TOTALS_APTA!$A$4:$BR$227,$L289,FALSE))</f>
        <v>14153803.940481201</v>
      </c>
      <c r="AB289" s="29">
        <f>IF(AB283=0,0,VLOOKUP(AB283,FAC_TOTALS_APTA!$A$4:$BR$227,$L289,FALSE))</f>
        <v>10594728.433216</v>
      </c>
      <c r="AC289" s="32">
        <f t="shared" si="71"/>
        <v>65437932.585092038</v>
      </c>
      <c r="AD289" s="33">
        <f>AC289/G299</f>
        <v>5.4485842652178082E-2</v>
      </c>
      <c r="AE289" s="7"/>
    </row>
    <row r="290" spans="1:31" s="14" customFormat="1" ht="15" x14ac:dyDescent="0.2">
      <c r="A290" s="7"/>
      <c r="B290" s="26" t="s">
        <v>49</v>
      </c>
      <c r="C290" s="28" t="s">
        <v>23</v>
      </c>
      <c r="D290" s="7" t="s">
        <v>15</v>
      </c>
      <c r="E290" s="43">
        <v>-0.2555</v>
      </c>
      <c r="F290" s="7">
        <f>MATCH($D290,FAC_TOTALS_APTA!$A$2:$BR$2,)</f>
        <v>15</v>
      </c>
      <c r="G290" s="29">
        <f>VLOOKUP(G283,FAC_TOTALS_APTA!$A$4:$BR$227,$F290,FALSE)</f>
        <v>42439.074999999903</v>
      </c>
      <c r="H290" s="29">
        <f>VLOOKUP(H283,FAC_TOTALS_APTA!$A$4:$BR$227,$F290,FALSE)</f>
        <v>36801.5</v>
      </c>
      <c r="I290" s="30">
        <f t="shared" si="68"/>
        <v>-0.13283925250491235</v>
      </c>
      <c r="J290" s="31" t="str">
        <f t="shared" si="69"/>
        <v>_log</v>
      </c>
      <c r="K290" s="31" t="str">
        <f t="shared" si="70"/>
        <v>TOTAL_MED_INC_INDIV_2018_log_FAC</v>
      </c>
      <c r="L290" s="7">
        <f>MATCH($K290,FAC_TOTALS_APTA!$A$2:$BR$2,)</f>
        <v>37</v>
      </c>
      <c r="M290" s="29">
        <f>IF(M283=0,0,VLOOKUP(M283,FAC_TOTALS_APTA!$A$4:$BR$227,$L290,FALSE))</f>
        <v>9004533.1429923102</v>
      </c>
      <c r="N290" s="29">
        <f>IF(N283=0,0,VLOOKUP(N283,FAC_TOTALS_APTA!$A$4:$BR$227,$L290,FALSE))</f>
        <v>10989373.6845799</v>
      </c>
      <c r="O290" s="29">
        <f>IF(O283=0,0,VLOOKUP(O283,FAC_TOTALS_APTA!$A$4:$BR$227,$L290,FALSE))</f>
        <v>9821360.55737211</v>
      </c>
      <c r="P290" s="29">
        <f>IF(P283=0,0,VLOOKUP(P283,FAC_TOTALS_APTA!$A$4:$BR$227,$L290,FALSE))</f>
        <v>16266302.7792824</v>
      </c>
      <c r="Q290" s="29">
        <f>IF(Q283=0,0,VLOOKUP(Q283,FAC_TOTALS_APTA!$A$4:$BR$227,$L290,FALSE))</f>
        <v>-4866026.8216030598</v>
      </c>
      <c r="R290" s="29">
        <f>IF(R283=0,0,VLOOKUP(R283,FAC_TOTALS_APTA!$A$4:$BR$227,$L290,FALSE))</f>
        <v>-408942.275859227</v>
      </c>
      <c r="S290" s="29">
        <f>IF(S283=0,0,VLOOKUP(S283,FAC_TOTALS_APTA!$A$4:$BR$227,$L290,FALSE))</f>
        <v>9151790.2526835501</v>
      </c>
      <c r="T290" s="29">
        <f>IF(T283=0,0,VLOOKUP(T283,FAC_TOTALS_APTA!$A$4:$BR$227,$L290,FALSE))</f>
        <v>2078724.3189824601</v>
      </c>
      <c r="U290" s="29">
        <f>IF(U283=0,0,VLOOKUP(U283,FAC_TOTALS_APTA!$A$4:$BR$227,$L290,FALSE))</f>
        <v>7875156.1708553499</v>
      </c>
      <c r="V290" s="29">
        <f>IF(V283=0,0,VLOOKUP(V283,FAC_TOTALS_APTA!$A$4:$BR$227,$L290,FALSE))</f>
        <v>1341983.77136504</v>
      </c>
      <c r="W290" s="29">
        <f>IF(W283=0,0,VLOOKUP(W283,FAC_TOTALS_APTA!$A$4:$BR$227,$L290,FALSE))</f>
        <v>1943624.5838965799</v>
      </c>
      <c r="X290" s="29">
        <f>IF(X283=0,0,VLOOKUP(X283,FAC_TOTALS_APTA!$A$4:$BR$227,$L290,FALSE))</f>
        <v>886887.565822248</v>
      </c>
      <c r="Y290" s="29">
        <f>IF(Y283=0,0,VLOOKUP(Y283,FAC_TOTALS_APTA!$A$4:$BR$227,$L290,FALSE))</f>
        <v>-4310610.7190169496</v>
      </c>
      <c r="Z290" s="29">
        <f>IF(Z283=0,0,VLOOKUP(Z283,FAC_TOTALS_APTA!$A$4:$BR$227,$L290,FALSE))</f>
        <v>-7808785.9584924905</v>
      </c>
      <c r="AA290" s="29">
        <f>IF(AA283=0,0,VLOOKUP(AA283,FAC_TOTALS_APTA!$A$4:$BR$227,$L290,FALSE))</f>
        <v>-4358719.7447042502</v>
      </c>
      <c r="AB290" s="29">
        <f>IF(AB283=0,0,VLOOKUP(AB283,FAC_TOTALS_APTA!$A$4:$BR$227,$L290,FALSE))</f>
        <v>-5349287.3356471304</v>
      </c>
      <c r="AC290" s="32">
        <f t="shared" si="71"/>
        <v>42257363.97250884</v>
      </c>
      <c r="AD290" s="33">
        <f>AC290/G299</f>
        <v>3.5184914824562645E-2</v>
      </c>
      <c r="AE290" s="7"/>
    </row>
    <row r="291" spans="1:31" s="14" customFormat="1" ht="15" x14ac:dyDescent="0.2">
      <c r="A291" s="7"/>
      <c r="B291" s="26" t="s">
        <v>67</v>
      </c>
      <c r="C291" s="28"/>
      <c r="D291" s="7" t="s">
        <v>10</v>
      </c>
      <c r="E291" s="43">
        <v>1.0699999999999999E-2</v>
      </c>
      <c r="F291" s="7">
        <f>MATCH($D291,FAC_TOTALS_APTA!$A$2:$BR$2,)</f>
        <v>16</v>
      </c>
      <c r="G291" s="29">
        <f>VLOOKUP(G283,FAC_TOTALS_APTA!$A$4:$BR$227,$F291,FALSE)</f>
        <v>31.709999999999901</v>
      </c>
      <c r="H291" s="29">
        <f>VLOOKUP(H283,FAC_TOTALS_APTA!$A$4:$BR$227,$F291,FALSE)</f>
        <v>30.01</v>
      </c>
      <c r="I291" s="30">
        <f t="shared" si="68"/>
        <v>-5.3610848312832027E-2</v>
      </c>
      <c r="J291" s="31" t="str">
        <f t="shared" si="69"/>
        <v/>
      </c>
      <c r="K291" s="31" t="str">
        <f t="shared" si="70"/>
        <v>PCT_HH_NO_VEH_FAC</v>
      </c>
      <c r="L291" s="7">
        <f>MATCH($K291,FAC_TOTALS_APTA!$A$2:$BR$2,)</f>
        <v>38</v>
      </c>
      <c r="M291" s="29">
        <f>IF(M283=0,0,VLOOKUP(M283,FAC_TOTALS_APTA!$A$4:$BR$227,$L291,FALSE))</f>
        <v>-4145936.39159864</v>
      </c>
      <c r="N291" s="29">
        <f>IF(N283=0,0,VLOOKUP(N283,FAC_TOTALS_APTA!$A$4:$BR$227,$L291,FALSE))</f>
        <v>-4003869.59887448</v>
      </c>
      <c r="O291" s="29">
        <f>IF(O283=0,0,VLOOKUP(O283,FAC_TOTALS_APTA!$A$4:$BR$227,$L291,FALSE))</f>
        <v>-3501445.4018513002</v>
      </c>
      <c r="P291" s="29">
        <f>IF(P283=0,0,VLOOKUP(P283,FAC_TOTALS_APTA!$A$4:$BR$227,$L291,FALSE))</f>
        <v>-5841537.2238841802</v>
      </c>
      <c r="Q291" s="29">
        <f>IF(Q283=0,0,VLOOKUP(Q283,FAC_TOTALS_APTA!$A$4:$BR$227,$L291,FALSE))</f>
        <v>2523132.86686876</v>
      </c>
      <c r="R291" s="29">
        <f>IF(R283=0,0,VLOOKUP(R283,FAC_TOTALS_APTA!$A$4:$BR$227,$L291,FALSE))</f>
        <v>217523.392704917</v>
      </c>
      <c r="S291" s="29">
        <f>IF(S283=0,0,VLOOKUP(S283,FAC_TOTALS_APTA!$A$4:$BR$227,$L291,FALSE))</f>
        <v>2090484.31362165</v>
      </c>
      <c r="T291" s="29">
        <f>IF(T283=0,0,VLOOKUP(T283,FAC_TOTALS_APTA!$A$4:$BR$227,$L291,FALSE))</f>
        <v>3416819.6292594802</v>
      </c>
      <c r="U291" s="29">
        <f>IF(U283=0,0,VLOOKUP(U283,FAC_TOTALS_APTA!$A$4:$BR$227,$L291,FALSE))</f>
        <v>3866682.1892001899</v>
      </c>
      <c r="V291" s="29">
        <f>IF(V283=0,0,VLOOKUP(V283,FAC_TOTALS_APTA!$A$4:$BR$227,$L291,FALSE))</f>
        <v>2126953.3748553302</v>
      </c>
      <c r="W291" s="29">
        <f>IF(W283=0,0,VLOOKUP(W283,FAC_TOTALS_APTA!$A$4:$BR$227,$L291,FALSE))</f>
        <v>-15995175.1067228</v>
      </c>
      <c r="X291" s="29">
        <f>IF(X283=0,0,VLOOKUP(X283,FAC_TOTALS_APTA!$A$4:$BR$227,$L291,FALSE))</f>
        <v>2755349.7822592501</v>
      </c>
      <c r="Y291" s="29">
        <f>IF(Y283=0,0,VLOOKUP(Y283,FAC_TOTALS_APTA!$A$4:$BR$227,$L291,FALSE))</f>
        <v>-302566.34962392098</v>
      </c>
      <c r="Z291" s="29">
        <f>IF(Z283=0,0,VLOOKUP(Z283,FAC_TOTALS_APTA!$A$4:$BR$227,$L291,FALSE))</f>
        <v>-2853479.3794744001</v>
      </c>
      <c r="AA291" s="29">
        <f>IF(AA283=0,0,VLOOKUP(AA283,FAC_TOTALS_APTA!$A$4:$BR$227,$L291,FALSE))</f>
        <v>1185426.6200045301</v>
      </c>
      <c r="AB291" s="29">
        <f>IF(AB283=0,0,VLOOKUP(AB283,FAC_TOTALS_APTA!$A$4:$BR$227,$L291,FALSE))</f>
        <v>93140.086982884197</v>
      </c>
      <c r="AC291" s="32">
        <f t="shared" si="71"/>
        <v>-18368497.196272727</v>
      </c>
      <c r="AD291" s="33">
        <f>AC291/G299</f>
        <v>-1.5294233916874934E-2</v>
      </c>
      <c r="AE291" s="7"/>
    </row>
    <row r="292" spans="1:31" s="14" customFormat="1" ht="15" x14ac:dyDescent="0.2">
      <c r="A292" s="7"/>
      <c r="B292" s="26" t="s">
        <v>50</v>
      </c>
      <c r="C292" s="28"/>
      <c r="D292" s="7" t="s">
        <v>31</v>
      </c>
      <c r="E292" s="43">
        <v>-3.3999999999999998E-3</v>
      </c>
      <c r="F292" s="7">
        <f>MATCH($D292,FAC_TOTALS_APTA!$A$2:$BR$2,)</f>
        <v>18</v>
      </c>
      <c r="G292" s="29">
        <f>VLOOKUP(G283,FAC_TOTALS_APTA!$A$4:$BR$227,$F292,FALSE)</f>
        <v>3.5</v>
      </c>
      <c r="H292" s="29">
        <f>VLOOKUP(H283,FAC_TOTALS_APTA!$A$4:$BR$227,$F292,FALSE)</f>
        <v>4.5999999999999996</v>
      </c>
      <c r="I292" s="30">
        <f t="shared" si="68"/>
        <v>0.31428571428571428</v>
      </c>
      <c r="J292" s="31" t="str">
        <f t="shared" si="69"/>
        <v/>
      </c>
      <c r="K292" s="31" t="str">
        <f t="shared" si="70"/>
        <v>JTW_HOME_PCT_FAC</v>
      </c>
      <c r="L292" s="7">
        <f>MATCH($K292,FAC_TOTALS_APTA!$A$2:$BR$2,)</f>
        <v>40</v>
      </c>
      <c r="M292" s="29">
        <f>IF(M283=0,0,VLOOKUP(M283,FAC_TOTALS_APTA!$A$4:$BR$227,$L292,FALSE))</f>
        <v>0</v>
      </c>
      <c r="N292" s="29">
        <f>IF(N283=0,0,VLOOKUP(N283,FAC_TOTALS_APTA!$A$4:$BR$227,$L292,FALSE))</f>
        <v>0</v>
      </c>
      <c r="O292" s="29">
        <f>IF(O283=0,0,VLOOKUP(O283,FAC_TOTALS_APTA!$A$4:$BR$227,$L292,FALSE))</f>
        <v>0</v>
      </c>
      <c r="P292" s="29">
        <f>IF(P283=0,0,VLOOKUP(P283,FAC_TOTALS_APTA!$A$4:$BR$227,$L292,FALSE))</f>
        <v>-1381458.7198222501</v>
      </c>
      <c r="Q292" s="29">
        <f>IF(Q283=0,0,VLOOKUP(Q283,FAC_TOTALS_APTA!$A$4:$BR$227,$L292,FALSE))</f>
        <v>676244.35503722401</v>
      </c>
      <c r="R292" s="29">
        <f>IF(R283=0,0,VLOOKUP(R283,FAC_TOTALS_APTA!$A$4:$BR$227,$L292,FALSE))</f>
        <v>-641561.28534043499</v>
      </c>
      <c r="S292" s="29">
        <f>IF(S283=0,0,VLOOKUP(S283,FAC_TOTALS_APTA!$A$4:$BR$227,$L292,FALSE))</f>
        <v>-1296564.4611112999</v>
      </c>
      <c r="T292" s="29">
        <f>IF(T283=0,0,VLOOKUP(T283,FAC_TOTALS_APTA!$A$4:$BR$227,$L292,FALSE))</f>
        <v>0</v>
      </c>
      <c r="U292" s="29">
        <f>IF(U283=0,0,VLOOKUP(U283,FAC_TOTALS_APTA!$A$4:$BR$227,$L292,FALSE))</f>
        <v>0</v>
      </c>
      <c r="V292" s="29">
        <f>IF(V283=0,0,VLOOKUP(V283,FAC_TOTALS_APTA!$A$4:$BR$227,$L292,FALSE))</f>
        <v>-1193428.90875065</v>
      </c>
      <c r="W292" s="29">
        <f>IF(W283=0,0,VLOOKUP(W283,FAC_TOTALS_APTA!$A$4:$BR$227,$L292,FALSE))</f>
        <v>-601897.25393233995</v>
      </c>
      <c r="X292" s="29">
        <f>IF(X283=0,0,VLOOKUP(X283,FAC_TOTALS_APTA!$A$4:$BR$227,$L292,FALSE))</f>
        <v>0</v>
      </c>
      <c r="Y292" s="29">
        <f>IF(Y283=0,0,VLOOKUP(Y283,FAC_TOTALS_APTA!$A$4:$BR$227,$L292,FALSE))</f>
        <v>595418.08876761305</v>
      </c>
      <c r="Z292" s="29">
        <f>IF(Z283=0,0,VLOOKUP(Z283,FAC_TOTALS_APTA!$A$4:$BR$227,$L292,FALSE))</f>
        <v>-2323186.7633937998</v>
      </c>
      <c r="AA292" s="29">
        <f>IF(AA283=0,0,VLOOKUP(AA283,FAC_TOTALS_APTA!$A$4:$BR$227,$L292,FALSE))</f>
        <v>0</v>
      </c>
      <c r="AB292" s="29">
        <f>IF(AB283=0,0,VLOOKUP(AB283,FAC_TOTALS_APTA!$A$4:$BR$227,$L292,FALSE))</f>
        <v>-549439.99577556096</v>
      </c>
      <c r="AC292" s="32">
        <f t="shared" si="71"/>
        <v>-6715874.9443214983</v>
      </c>
      <c r="AD292" s="33">
        <f>AC292/G299</f>
        <v>-5.5918653146962306E-3</v>
      </c>
      <c r="AE292" s="7"/>
    </row>
    <row r="293" spans="1:31" s="14" customFormat="1" ht="16" x14ac:dyDescent="0.2">
      <c r="A293" s="7"/>
      <c r="B293" s="12" t="s">
        <v>119</v>
      </c>
      <c r="C293" s="28"/>
      <c r="D293" t="s">
        <v>120</v>
      </c>
      <c r="E293" s="43">
        <v>-5.7999999999999996E-3</v>
      </c>
      <c r="F293" s="7">
        <f>MATCH($D293,FAC_TOTALS_APTA!$A$2:$BR$2,)</f>
        <v>29</v>
      </c>
      <c r="G293" s="29">
        <f>VLOOKUP(G283,FAC_TOTALS_APTA!$A$4:$BR$227,$F293,FALSE)</f>
        <v>0</v>
      </c>
      <c r="H293" s="29">
        <f>VLOOKUP(H283,FAC_TOTALS_APTA!$A$4:$BR$227,$F293,FALSE)</f>
        <v>7</v>
      </c>
      <c r="I293" s="30" t="str">
        <f t="shared" si="68"/>
        <v>-</v>
      </c>
      <c r="J293" s="31" t="str">
        <f t="shared" si="69"/>
        <v/>
      </c>
      <c r="K293" s="31" t="str">
        <f t="shared" si="70"/>
        <v>YEARS_SINCE_TNC_FAC</v>
      </c>
      <c r="L293" s="7">
        <f>MATCH($K293,FAC_TOTALS_APTA!$A$2:$BR$2,)</f>
        <v>51</v>
      </c>
      <c r="M293" s="29">
        <f>IF(M283=0,0,VLOOKUP(M283,FAC_TOTALS_APTA!$A$4:$BR$227,$L293,FALSE))</f>
        <v>0</v>
      </c>
      <c r="N293" s="29">
        <f>IF(N283=0,0,VLOOKUP(N283,FAC_TOTALS_APTA!$A$4:$BR$227,$L293,FALSE))</f>
        <v>0</v>
      </c>
      <c r="O293" s="29">
        <f>IF(O283=0,0,VLOOKUP(O283,FAC_TOTALS_APTA!$A$4:$BR$227,$L293,FALSE))</f>
        <v>0</v>
      </c>
      <c r="P293" s="29">
        <f>IF(P283=0,0,VLOOKUP(P283,FAC_TOTALS_APTA!$A$4:$BR$227,$L293,FALSE))</f>
        <v>0</v>
      </c>
      <c r="Q293" s="29">
        <f>IF(Q283=0,0,VLOOKUP(Q283,FAC_TOTALS_APTA!$A$4:$BR$227,$L293,FALSE))</f>
        <v>0</v>
      </c>
      <c r="R293" s="29">
        <f>IF(R283=0,0,VLOOKUP(R283,FAC_TOTALS_APTA!$A$4:$BR$227,$L293,FALSE))</f>
        <v>0</v>
      </c>
      <c r="S293" s="29">
        <f>IF(S283=0,0,VLOOKUP(S283,FAC_TOTALS_APTA!$A$4:$BR$227,$L293,FALSE))</f>
        <v>0</v>
      </c>
      <c r="T293" s="29">
        <f>IF(T283=0,0,VLOOKUP(T283,FAC_TOTALS_APTA!$A$4:$BR$227,$L293,FALSE))</f>
        <v>0</v>
      </c>
      <c r="U293" s="29">
        <f>IF(U283=0,0,VLOOKUP(U283,FAC_TOTALS_APTA!$A$4:$BR$227,$L293,FALSE))</f>
        <v>0</v>
      </c>
      <c r="V293" s="29">
        <f>IF(V283=0,0,VLOOKUP(V283,FAC_TOTALS_APTA!$A$4:$BR$227,$L293,FALSE))</f>
        <v>-6802150.9586936096</v>
      </c>
      <c r="W293" s="29">
        <f>IF(W283=0,0,VLOOKUP(W283,FAC_TOTALS_APTA!$A$4:$BR$227,$L293,FALSE))</f>
        <v>-6859231.8834428601</v>
      </c>
      <c r="X293" s="29">
        <f>IF(X283=0,0,VLOOKUP(X283,FAC_TOTALS_APTA!$A$4:$BR$227,$L293,FALSE))</f>
        <v>-6851596.6618192401</v>
      </c>
      <c r="Y293" s="29">
        <f>IF(Y283=0,0,VLOOKUP(Y283,FAC_TOTALS_APTA!$A$4:$BR$227,$L293,FALSE))</f>
        <v>-6781440.2638627701</v>
      </c>
      <c r="Z293" s="29">
        <f>IF(Z283=0,0,VLOOKUP(Z283,FAC_TOTALS_APTA!$A$4:$BR$227,$L293,FALSE))</f>
        <v>-6624559.0269967802</v>
      </c>
      <c r="AA293" s="29">
        <f>IF(AA283=0,0,VLOOKUP(AA283,FAC_TOTALS_APTA!$A$4:$BR$227,$L293,FALSE))</f>
        <v>-6637341.4691065</v>
      </c>
      <c r="AB293" s="29">
        <f>IF(AB283=0,0,VLOOKUP(AB283,FAC_TOTALS_APTA!$A$4:$BR$227,$L293,FALSE))</f>
        <v>-6261428.0301835099</v>
      </c>
      <c r="AC293" s="32">
        <f t="shared" si="71"/>
        <v>-46817748.294105269</v>
      </c>
      <c r="AD293" s="33">
        <f>AC293/G299</f>
        <v>-3.8982045521759677E-2</v>
      </c>
      <c r="AE293" s="7"/>
    </row>
    <row r="294" spans="1:31" s="14" customFormat="1" ht="15" x14ac:dyDescent="0.2">
      <c r="A294" s="7"/>
      <c r="B294" s="26" t="s">
        <v>68</v>
      </c>
      <c r="C294" s="28"/>
      <c r="D294" s="7" t="s">
        <v>46</v>
      </c>
      <c r="E294" s="43">
        <v>-1.5E-3</v>
      </c>
      <c r="F294" s="7">
        <f>MATCH($D294,FAC_TOTALS_APTA!$A$2:$BR$2,)</f>
        <v>30</v>
      </c>
      <c r="G294" s="29">
        <f>VLOOKUP(G283,FAC_TOTALS_APTA!$A$4:$BR$227,$F294,FALSE)</f>
        <v>0</v>
      </c>
      <c r="H294" s="29">
        <f>VLOOKUP(H283,FAC_TOTALS_APTA!$A$4:$BR$227,$F294,FALSE)</f>
        <v>1</v>
      </c>
      <c r="I294" s="30" t="str">
        <f t="shared" si="68"/>
        <v>-</v>
      </c>
      <c r="J294" s="31" t="str">
        <f t="shared" si="69"/>
        <v/>
      </c>
      <c r="K294" s="31" t="str">
        <f t="shared" si="70"/>
        <v>BIKE_SHARE_FAC</v>
      </c>
      <c r="L294" s="7">
        <f>MATCH($K294,FAC_TOTALS_APTA!$A$2:$BR$2,)</f>
        <v>52</v>
      </c>
      <c r="M294" s="29">
        <f>IF(M283=0,0,VLOOKUP(M283,FAC_TOTALS_APTA!$A$4:$BR$227,$L294,FALSE))</f>
        <v>0</v>
      </c>
      <c r="N294" s="29">
        <f>IF(N283=0,0,VLOOKUP(N283,FAC_TOTALS_APTA!$A$4:$BR$227,$L294,FALSE))</f>
        <v>0</v>
      </c>
      <c r="O294" s="29">
        <f>IF(O283=0,0,VLOOKUP(O283,FAC_TOTALS_APTA!$A$4:$BR$227,$L294,FALSE))</f>
        <v>0</v>
      </c>
      <c r="P294" s="29">
        <f>IF(P283=0,0,VLOOKUP(P283,FAC_TOTALS_APTA!$A$4:$BR$227,$L294,FALSE))</f>
        <v>0</v>
      </c>
      <c r="Q294" s="29">
        <f>IF(Q283=0,0,VLOOKUP(Q283,FAC_TOTALS_APTA!$A$4:$BR$227,$L294,FALSE))</f>
        <v>0</v>
      </c>
      <c r="R294" s="29">
        <f>IF(R283=0,0,VLOOKUP(R283,FAC_TOTALS_APTA!$A$4:$BR$227,$L294,FALSE))</f>
        <v>0</v>
      </c>
      <c r="S294" s="29">
        <f>IF(S283=0,0,VLOOKUP(S283,FAC_TOTALS_APTA!$A$4:$BR$227,$L294,FALSE))</f>
        <v>0</v>
      </c>
      <c r="T294" s="29">
        <f>IF(T283=0,0,VLOOKUP(T283,FAC_TOTALS_APTA!$A$4:$BR$227,$L294,FALSE))</f>
        <v>0</v>
      </c>
      <c r="U294" s="29">
        <f>IF(U283=0,0,VLOOKUP(U283,FAC_TOTALS_APTA!$A$4:$BR$227,$L294,FALSE))</f>
        <v>0</v>
      </c>
      <c r="V294" s="29">
        <f>IF(V283=0,0,VLOOKUP(V283,FAC_TOTALS_APTA!$A$4:$BR$227,$L294,FALSE))</f>
        <v>0</v>
      </c>
      <c r="W294" s="29">
        <f>IF(W283=0,0,VLOOKUP(W283,FAC_TOTALS_APTA!$A$4:$BR$227,$L294,FALSE))</f>
        <v>629172.97071755095</v>
      </c>
      <c r="X294" s="29">
        <f>IF(X283=0,0,VLOOKUP(X283,FAC_TOTALS_APTA!$A$4:$BR$227,$L294,FALSE))</f>
        <v>0</v>
      </c>
      <c r="Y294" s="29">
        <f>IF(Y283=0,0,VLOOKUP(Y283,FAC_TOTALS_APTA!$A$4:$BR$227,$L294,FALSE))</f>
        <v>0</v>
      </c>
      <c r="Z294" s="29">
        <f>IF(Z283=0,0,VLOOKUP(Z283,FAC_TOTALS_APTA!$A$4:$BR$227,$L294,FALSE))</f>
        <v>0</v>
      </c>
      <c r="AA294" s="29">
        <f>IF(AA283=0,0,VLOOKUP(AA283,FAC_TOTALS_APTA!$A$4:$BR$227,$L294,FALSE))</f>
        <v>0</v>
      </c>
      <c r="AB294" s="29">
        <f>IF(AB283=0,0,VLOOKUP(AB283,FAC_TOTALS_APTA!$A$4:$BR$227,$L294,FALSE))</f>
        <v>0</v>
      </c>
      <c r="AC294" s="32">
        <f t="shared" si="71"/>
        <v>629172.97071755095</v>
      </c>
      <c r="AD294" s="33">
        <f>AC294/G299</f>
        <v>5.238707601121521E-4</v>
      </c>
      <c r="AE294" s="7"/>
    </row>
    <row r="295" spans="1:31" s="14" customFormat="1" ht="15" x14ac:dyDescent="0.2">
      <c r="A295" s="7"/>
      <c r="B295" s="26" t="s">
        <v>69</v>
      </c>
      <c r="C295" s="28"/>
      <c r="D295" s="7" t="s">
        <v>77</v>
      </c>
      <c r="E295" s="43">
        <v>-4.8399999999999999E-2</v>
      </c>
      <c r="F295" s="7">
        <f>MATCH($D295,FAC_TOTALS_APTA!$A$2:$BR$2,)</f>
        <v>31</v>
      </c>
      <c r="G295" s="29">
        <f>VLOOKUP(G283,FAC_TOTALS_APTA!$A$4:$BR$227,$F295,FALSE)</f>
        <v>0</v>
      </c>
      <c r="H295" s="29">
        <f>VLOOKUP(H283,FAC_TOTALS_APTA!$A$4:$BR$227,$F295,FALSE)</f>
        <v>1</v>
      </c>
      <c r="I295" s="30" t="str">
        <f t="shared" si="68"/>
        <v>-</v>
      </c>
      <c r="J295" s="31" t="str">
        <f t="shared" si="69"/>
        <v/>
      </c>
      <c r="K295" s="31" t="str">
        <f t="shared" si="70"/>
        <v>scooter_flag_BUS_FAC</v>
      </c>
      <c r="L295" s="7">
        <f>MATCH($K295,FAC_TOTALS_APTA!$A$2:$BR$2,)</f>
        <v>53</v>
      </c>
      <c r="M295" s="29">
        <f>IF(M283=0,0,VLOOKUP(M283,FAC_TOTALS_APTA!$A$4:$BR$227,$L295,FALSE))</f>
        <v>0</v>
      </c>
      <c r="N295" s="29">
        <f>IF(N283=0,0,VLOOKUP(N283,FAC_TOTALS_APTA!$A$4:$BR$227,$L295,FALSE))</f>
        <v>0</v>
      </c>
      <c r="O295" s="29">
        <f>IF(O283=0,0,VLOOKUP(O283,FAC_TOTALS_APTA!$A$4:$BR$227,$L295,FALSE))</f>
        <v>0</v>
      </c>
      <c r="P295" s="29">
        <f>IF(P283=0,0,VLOOKUP(P283,FAC_TOTALS_APTA!$A$4:$BR$227,$L295,FALSE))</f>
        <v>0</v>
      </c>
      <c r="Q295" s="29">
        <f>IF(Q283=0,0,VLOOKUP(Q283,FAC_TOTALS_APTA!$A$4:$BR$227,$L295,FALSE))</f>
        <v>0</v>
      </c>
      <c r="R295" s="29">
        <f>IF(R283=0,0,VLOOKUP(R283,FAC_TOTALS_APTA!$A$4:$BR$227,$L295,FALSE))</f>
        <v>0</v>
      </c>
      <c r="S295" s="29">
        <f>IF(S283=0,0,VLOOKUP(S283,FAC_TOTALS_APTA!$A$4:$BR$227,$L295,FALSE))</f>
        <v>0</v>
      </c>
      <c r="T295" s="29">
        <f>IF(T283=0,0,VLOOKUP(T283,FAC_TOTALS_APTA!$A$4:$BR$227,$L295,FALSE))</f>
        <v>0</v>
      </c>
      <c r="U295" s="29">
        <f>IF(U283=0,0,VLOOKUP(U283,FAC_TOTALS_APTA!$A$4:$BR$227,$L295,FALSE))</f>
        <v>0</v>
      </c>
      <c r="V295" s="29">
        <f>IF(V283=0,0,VLOOKUP(V283,FAC_TOTALS_APTA!$A$4:$BR$227,$L295,FALSE))</f>
        <v>0</v>
      </c>
      <c r="W295" s="29">
        <f>IF(W283=0,0,VLOOKUP(W283,FAC_TOTALS_APTA!$A$4:$BR$227,$L295,FALSE))</f>
        <v>0</v>
      </c>
      <c r="X295" s="29">
        <f>IF(X283=0,0,VLOOKUP(X283,FAC_TOTALS_APTA!$A$4:$BR$227,$L295,FALSE))</f>
        <v>0</v>
      </c>
      <c r="Y295" s="29">
        <f>IF(Y283=0,0,VLOOKUP(Y283,FAC_TOTALS_APTA!$A$4:$BR$227,$L295,FALSE))</f>
        <v>0</v>
      </c>
      <c r="Z295" s="29">
        <f>IF(Z283=0,0,VLOOKUP(Z283,FAC_TOTALS_APTA!$A$4:$BR$227,$L295,FALSE))</f>
        <v>0</v>
      </c>
      <c r="AA295" s="29">
        <f>IF(AA283=0,0,VLOOKUP(AA283,FAC_TOTALS_APTA!$A$4:$BR$227,$L295,FALSE))</f>
        <v>0</v>
      </c>
      <c r="AB295" s="29">
        <f>IF(AB283=0,0,VLOOKUP(AB283,FAC_TOTALS_APTA!$A$4:$BR$227,$L295,FALSE))</f>
        <v>-26107404.889072999</v>
      </c>
      <c r="AC295" s="32">
        <f t="shared" si="71"/>
        <v>-26107404.889072999</v>
      </c>
      <c r="AD295" s="33">
        <f>AC295/G299</f>
        <v>-2.1737911004340076E-2</v>
      </c>
      <c r="AE295" s="7"/>
    </row>
    <row r="296" spans="1:31" s="7" customFormat="1" ht="15" x14ac:dyDescent="0.2">
      <c r="B296" s="9" t="s">
        <v>69</v>
      </c>
      <c r="C296" s="27"/>
      <c r="D296" s="8" t="s">
        <v>78</v>
      </c>
      <c r="E296" s="44">
        <v>5.3E-3</v>
      </c>
      <c r="F296" s="8">
        <f>MATCH($D296,FAC_TOTALS_APTA!$A$2:$BR$2,)</f>
        <v>32</v>
      </c>
      <c r="G296" s="29">
        <f>VLOOKUP(G283,FAC_TOTALS_APTA!$A$4:$BR$227,$F296,FALSE)</f>
        <v>0</v>
      </c>
      <c r="H296" s="29">
        <f>VLOOKUP(H283,FAC_TOTALS_APTA!$A$4:$BR$227,$F296,FALSE)</f>
        <v>0</v>
      </c>
      <c r="I296" s="35" t="str">
        <f t="shared" si="68"/>
        <v>-</v>
      </c>
      <c r="J296" s="36" t="str">
        <f t="shared" si="69"/>
        <v/>
      </c>
      <c r="K296" s="36" t="str">
        <f t="shared" si="70"/>
        <v>scooter_flag_RAIL_FAC</v>
      </c>
      <c r="L296" s="7">
        <f>MATCH($K296,FAC_TOTALS_APTA!$A$2:$BR$2,)</f>
        <v>54</v>
      </c>
      <c r="M296" s="37">
        <f>IF(M283=0,0,VLOOKUP(M283,FAC_TOTALS_APTA!$A$4:$BR$227,$L296,FALSE))</f>
        <v>0</v>
      </c>
      <c r="N296" s="37">
        <f>IF(N283=0,0,VLOOKUP(N283,FAC_TOTALS_APTA!$A$4:$BR$227,$L296,FALSE))</f>
        <v>0</v>
      </c>
      <c r="O296" s="37">
        <f>IF(O283=0,0,VLOOKUP(O283,FAC_TOTALS_APTA!$A$4:$BR$227,$L296,FALSE))</f>
        <v>0</v>
      </c>
      <c r="P296" s="37">
        <f>IF(P283=0,0,VLOOKUP(P283,FAC_TOTALS_APTA!$A$4:$BR$227,$L296,FALSE))</f>
        <v>0</v>
      </c>
      <c r="Q296" s="37">
        <f>IF(Q283=0,0,VLOOKUP(Q283,FAC_TOTALS_APTA!$A$4:$BR$227,$L296,FALSE))</f>
        <v>0</v>
      </c>
      <c r="R296" s="37">
        <f>IF(R283=0,0,VLOOKUP(R283,FAC_TOTALS_APTA!$A$4:$BR$227,$L296,FALSE))</f>
        <v>0</v>
      </c>
      <c r="S296" s="37">
        <f>IF(S283=0,0,VLOOKUP(S283,FAC_TOTALS_APTA!$A$4:$BR$227,$L296,FALSE))</f>
        <v>0</v>
      </c>
      <c r="T296" s="37">
        <f>IF(T283=0,0,VLOOKUP(T283,FAC_TOTALS_APTA!$A$4:$BR$227,$L296,FALSE))</f>
        <v>0</v>
      </c>
      <c r="U296" s="37">
        <f>IF(U283=0,0,VLOOKUP(U283,FAC_TOTALS_APTA!$A$4:$BR$227,$L296,FALSE))</f>
        <v>0</v>
      </c>
      <c r="V296" s="37">
        <f>IF(V283=0,0,VLOOKUP(V283,FAC_TOTALS_APTA!$A$4:$BR$227,$L296,FALSE))</f>
        <v>0</v>
      </c>
      <c r="W296" s="37">
        <f>IF(W283=0,0,VLOOKUP(W283,FAC_TOTALS_APTA!$A$4:$BR$227,$L296,FALSE))</f>
        <v>0</v>
      </c>
      <c r="X296" s="37">
        <f>IF(X283=0,0,VLOOKUP(X283,FAC_TOTALS_APTA!$A$4:$BR$227,$L296,FALSE))</f>
        <v>0</v>
      </c>
      <c r="Y296" s="37">
        <f>IF(Y283=0,0,VLOOKUP(Y283,FAC_TOTALS_APTA!$A$4:$BR$227,$L296,FALSE))</f>
        <v>0</v>
      </c>
      <c r="Z296" s="37">
        <f>IF(Z283=0,0,VLOOKUP(Z283,FAC_TOTALS_APTA!$A$4:$BR$227,$L296,FALSE))</f>
        <v>0</v>
      </c>
      <c r="AA296" s="37">
        <f>IF(AA283=0,0,VLOOKUP(AA283,FAC_TOTALS_APTA!$A$4:$BR$227,$L296,FALSE))</f>
        <v>0</v>
      </c>
      <c r="AB296" s="37">
        <f>IF(AB283=0,0,VLOOKUP(AB283,FAC_TOTALS_APTA!$A$4:$BR$227,$L296,FALSE))</f>
        <v>0</v>
      </c>
      <c r="AC296" s="38">
        <f t="shared" si="71"/>
        <v>0</v>
      </c>
      <c r="AD296" s="39">
        <f>AC296/G299</f>
        <v>0</v>
      </c>
    </row>
    <row r="297" spans="1:31" s="14" customFormat="1" ht="15" x14ac:dyDescent="0.2">
      <c r="A297" s="7"/>
      <c r="B297" s="9" t="s">
        <v>56</v>
      </c>
      <c r="C297" s="27"/>
      <c r="D297" s="9" t="s">
        <v>48</v>
      </c>
      <c r="E297" s="65"/>
      <c r="F297" s="8"/>
      <c r="G297" s="37"/>
      <c r="H297" s="37"/>
      <c r="I297" s="35"/>
      <c r="J297" s="36"/>
      <c r="K297" s="36" t="str">
        <f t="shared" si="70"/>
        <v>New_Reporter_FAC</v>
      </c>
      <c r="L297" s="7">
        <f>MATCH($K297,FAC_TOTALS_APTA!$A$2:$BR$2,)</f>
        <v>58</v>
      </c>
      <c r="M297" s="37">
        <f>IF(M283=0,0,VLOOKUP(M283,FAC_TOTALS_APTA!$A$4:$BR$227,$L297,FALSE))</f>
        <v>0</v>
      </c>
      <c r="N297" s="37">
        <f>IF(N283=0,0,VLOOKUP(N283,FAC_TOTALS_APTA!$A$4:$BR$227,$L297,FALSE))</f>
        <v>0</v>
      </c>
      <c r="O297" s="37">
        <f>IF(O283=0,0,VLOOKUP(O283,FAC_TOTALS_APTA!$A$4:$BR$227,$L297,FALSE))</f>
        <v>0</v>
      </c>
      <c r="P297" s="37">
        <f>IF(P283=0,0,VLOOKUP(P283,FAC_TOTALS_APTA!$A$4:$BR$227,$L297,FALSE))</f>
        <v>0</v>
      </c>
      <c r="Q297" s="37">
        <f>IF(Q283=0,0,VLOOKUP(Q283,FAC_TOTALS_APTA!$A$4:$BR$227,$L297,FALSE))</f>
        <v>0</v>
      </c>
      <c r="R297" s="37">
        <f>IF(R283=0,0,VLOOKUP(R283,FAC_TOTALS_APTA!$A$4:$BR$227,$L297,FALSE))</f>
        <v>0</v>
      </c>
      <c r="S297" s="37">
        <f>IF(S283=0,0,VLOOKUP(S283,FAC_TOTALS_APTA!$A$4:$BR$227,$L297,FALSE))</f>
        <v>0</v>
      </c>
      <c r="T297" s="37">
        <f>IF(T283=0,0,VLOOKUP(T283,FAC_TOTALS_APTA!$A$4:$BR$227,$L297,FALSE))</f>
        <v>0</v>
      </c>
      <c r="U297" s="37">
        <f>IF(U283=0,0,VLOOKUP(U283,FAC_TOTALS_APTA!$A$4:$BR$227,$L297,FALSE))</f>
        <v>0</v>
      </c>
      <c r="V297" s="37">
        <f>IF(V283=0,0,VLOOKUP(V283,FAC_TOTALS_APTA!$A$4:$BR$227,$L297,FALSE))</f>
        <v>0</v>
      </c>
      <c r="W297" s="37">
        <f>IF(W283=0,0,VLOOKUP(W283,FAC_TOTALS_APTA!$A$4:$BR$227,$L297,FALSE))</f>
        <v>0</v>
      </c>
      <c r="X297" s="37">
        <f>IF(X283=0,0,VLOOKUP(X283,FAC_TOTALS_APTA!$A$4:$BR$227,$L297,FALSE))</f>
        <v>0</v>
      </c>
      <c r="Y297" s="37">
        <f>IF(Y283=0,0,VLOOKUP(Y283,FAC_TOTALS_APTA!$A$4:$BR$227,$L297,FALSE))</f>
        <v>0</v>
      </c>
      <c r="Z297" s="37">
        <f>IF(Z283=0,0,VLOOKUP(Z283,FAC_TOTALS_APTA!$A$4:$BR$227,$L297,FALSE))</f>
        <v>0</v>
      </c>
      <c r="AA297" s="37">
        <f>IF(AA283=0,0,VLOOKUP(AA283,FAC_TOTALS_APTA!$A$4:$BR$227,$L297,FALSE))</f>
        <v>0</v>
      </c>
      <c r="AB297" s="37">
        <f>IF(AB283=0,0,VLOOKUP(AB283,FAC_TOTALS_APTA!$A$4:$BR$227,$L297,FALSE))</f>
        <v>0</v>
      </c>
      <c r="AC297" s="38">
        <f>SUM(M297:AB297)</f>
        <v>0</v>
      </c>
      <c r="AD297" s="39">
        <f>AC297/G299</f>
        <v>0</v>
      </c>
      <c r="AE297" s="7"/>
    </row>
    <row r="298" spans="1:31" s="59" customFormat="1" ht="15" x14ac:dyDescent="0.2">
      <c r="A298" s="58"/>
      <c r="B298" s="26" t="s">
        <v>70</v>
      </c>
      <c r="C298" s="28"/>
      <c r="D298" s="7" t="s">
        <v>6</v>
      </c>
      <c r="E298" s="43"/>
      <c r="F298" s="7">
        <f>MATCH($D298,FAC_TOTALS_APTA!$A$2:$BP$2,)</f>
        <v>9</v>
      </c>
      <c r="G298" s="60">
        <f>VLOOKUP(G283,FAC_TOTALS_APTA!$A$4:$BR$227,$F298,FALSE)</f>
        <v>1099863528.8866601</v>
      </c>
      <c r="H298" s="60">
        <f>VLOOKUP(H283,FAC_TOTALS_APTA!$A$4:$BR$227,$F298,FALSE)</f>
        <v>926834661.73984599</v>
      </c>
      <c r="I298" s="62">
        <f t="shared" ref="I298:I299" si="72">H298/G298-1</f>
        <v>-0.15731848779635693</v>
      </c>
      <c r="J298" s="31"/>
      <c r="K298" s="31"/>
      <c r="L298" s="7"/>
      <c r="M298" s="29">
        <f t="shared" ref="M298:AB298" si="73">SUM(M285:M296)</f>
        <v>-82701924.067120373</v>
      </c>
      <c r="N298" s="29">
        <f t="shared" si="73"/>
        <v>56360384.390766539</v>
      </c>
      <c r="O298" s="29">
        <f t="shared" si="73"/>
        <v>79661095.617315367</v>
      </c>
      <c r="P298" s="29">
        <f t="shared" si="73"/>
        <v>-221307079.52382436</v>
      </c>
      <c r="Q298" s="29">
        <f t="shared" si="73"/>
        <v>307341093.42562288</v>
      </c>
      <c r="R298" s="29">
        <f t="shared" si="73"/>
        <v>33657397.290381014</v>
      </c>
      <c r="S298" s="29">
        <f t="shared" si="73"/>
        <v>-53388371.749964595</v>
      </c>
      <c r="T298" s="29">
        <f t="shared" si="73"/>
        <v>-58169580.805518433</v>
      </c>
      <c r="U298" s="29">
        <f t="shared" si="73"/>
        <v>13609734.030768659</v>
      </c>
      <c r="V298" s="29">
        <f t="shared" si="73"/>
        <v>4729701.0512886355</v>
      </c>
      <c r="W298" s="29">
        <f t="shared" si="73"/>
        <v>-49887557.961731613</v>
      </c>
      <c r="X298" s="29">
        <f t="shared" si="73"/>
        <v>-7394474.5787501838</v>
      </c>
      <c r="Y298" s="29">
        <f t="shared" si="73"/>
        <v>-61146742.731865734</v>
      </c>
      <c r="Z298" s="29">
        <f t="shared" si="73"/>
        <v>-36425194.816703394</v>
      </c>
      <c r="AA298" s="29">
        <f t="shared" si="73"/>
        <v>-4143586.4001306426</v>
      </c>
      <c r="AB298" s="29">
        <f t="shared" si="73"/>
        <v>-25645712.513461016</v>
      </c>
      <c r="AC298" s="32">
        <f>H298-G298</f>
        <v>-173028867.14681411</v>
      </c>
      <c r="AD298" s="33">
        <f>I298</f>
        <v>-0.15731848779635693</v>
      </c>
      <c r="AE298" s="58"/>
    </row>
    <row r="299" spans="1:31" ht="16" thickBot="1" x14ac:dyDescent="0.25">
      <c r="B299" s="10" t="s">
        <v>53</v>
      </c>
      <c r="C299" s="24"/>
      <c r="D299" s="24" t="s">
        <v>4</v>
      </c>
      <c r="E299" s="24"/>
      <c r="F299" s="24">
        <f>MATCH($D299,FAC_TOTALS_APTA!$A$2:$BP$2,)</f>
        <v>7</v>
      </c>
      <c r="G299" s="61">
        <f>VLOOKUP(G283,FAC_TOTALS_APTA!$A$4:$BR$227,$F299,FALSE)</f>
        <v>1201007994</v>
      </c>
      <c r="H299" s="61">
        <f>VLOOKUP(H283,FAC_TOTALS_APTA!$A$4:$BP$227,$F299,FALSE)</f>
        <v>935808062.59999895</v>
      </c>
      <c r="I299" s="63">
        <f t="shared" si="72"/>
        <v>-0.22081445979118186</v>
      </c>
      <c r="J299" s="40"/>
      <c r="K299" s="40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41">
        <f>H299-G299</f>
        <v>-265199931.40000105</v>
      </c>
      <c r="AD299" s="42">
        <f>I299</f>
        <v>-0.22081445979118186</v>
      </c>
    </row>
    <row r="300" spans="1:31" ht="17" thickTop="1" thickBot="1" x14ac:dyDescent="0.25">
      <c r="B300" s="45" t="s">
        <v>71</v>
      </c>
      <c r="C300" s="46"/>
      <c r="D300" s="46"/>
      <c r="E300" s="47"/>
      <c r="F300" s="46"/>
      <c r="G300" s="46"/>
      <c r="H300" s="46"/>
      <c r="I300" s="48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2">
        <f>AD299-AD298</f>
        <v>-6.3495971994824929E-2</v>
      </c>
    </row>
    <row r="301" spans="1:31" ht="15" thickTop="1" x14ac:dyDescent="0.2"/>
  </sheetData>
  <mergeCells count="20">
    <mergeCell ref="G216:I216"/>
    <mergeCell ref="AC216:AD216"/>
    <mergeCell ref="G248:I248"/>
    <mergeCell ref="AC248:AD248"/>
    <mergeCell ref="G280:I280"/>
    <mergeCell ref="AC280:AD280"/>
    <mergeCell ref="G184:I184"/>
    <mergeCell ref="AC184:AD184"/>
    <mergeCell ref="G84:I84"/>
    <mergeCell ref="AC84:AD84"/>
    <mergeCell ref="G119:I119"/>
    <mergeCell ref="AC119:AD119"/>
    <mergeCell ref="G151:I151"/>
    <mergeCell ref="AC151:AD151"/>
    <mergeCell ref="G5:I5"/>
    <mergeCell ref="AC5:AD5"/>
    <mergeCell ref="G32:I32"/>
    <mergeCell ref="AC32:AD32"/>
    <mergeCell ref="G58:I58"/>
    <mergeCell ref="AC58:AD5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304"/>
  <sheetViews>
    <sheetView showGridLines="0" topLeftCell="A284" workbookViewId="0">
      <selection activeCell="AD297" sqref="AD297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hidden="1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0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0_1_2012</v>
      </c>
      <c r="H11" s="7" t="str">
        <f>CONCATENATE($C6,"_",$C7,"_",H9)</f>
        <v>0_1_2018</v>
      </c>
      <c r="I11" s="28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MATCH($D13,FAC_TOTALS_APTA!$A$2:$BR$2,)</f>
        <v>11</v>
      </c>
      <c r="G13" s="29">
        <f>VLOOKUP(G11,FAC_TOTALS_APTA!$A$4:$BR$227,$F13,FALSE)</f>
        <v>113913785.06264299</v>
      </c>
      <c r="H13" s="29">
        <f>VLOOKUP(H11,FAC_TOTALS_APTA!$A$4:$BR$227,$F13,FALSE)</f>
        <v>119923335.01301119</v>
      </c>
      <c r="I13" s="30">
        <f>IFERROR(H13/G13-1,"-")</f>
        <v>5.2755247725843279E-2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MATCH($K13,FAC_TOTALS_APTA!$A$2:$BR$2,)</f>
        <v>33</v>
      </c>
      <c r="M13" s="29">
        <f>IF(M11=0,0,VLOOKUP(M11,FAC_TOTALS_APTA!$A$4:$BR$227,$L13,FALSE))</f>
        <v>23649207.949159998</v>
      </c>
      <c r="N13" s="29">
        <f>IF(N11=0,0,VLOOKUP(N11,FAC_TOTALS_APTA!$A$4:$BR$227,$L13,FALSE))</f>
        <v>4353964.1125491401</v>
      </c>
      <c r="O13" s="29">
        <f>IF(O11=0,0,VLOOKUP(O11,FAC_TOTALS_APTA!$A$4:$BR$227,$L13,FALSE))</f>
        <v>24958109.523884099</v>
      </c>
      <c r="P13" s="29">
        <f>IF(P11=0,0,VLOOKUP(P11,FAC_TOTALS_APTA!$A$4:$BR$227,$L13,FALSE))</f>
        <v>23915404.125462301</v>
      </c>
      <c r="Q13" s="29">
        <f>IF(Q11=0,0,VLOOKUP(Q11,FAC_TOTALS_APTA!$A$4:$BR$227,$L13,FALSE))</f>
        <v>12197753.09154018</v>
      </c>
      <c r="R13" s="29">
        <f>IF(R11=0,0,VLOOKUP(R11,FAC_TOTALS_APTA!$A$4:$BR$227,$L13,FALSE))</f>
        <v>9387227.3881698493</v>
      </c>
      <c r="S13" s="29">
        <f>IF(S11=0,0,VLOOKUP(S11,FAC_TOTALS_APTA!$A$4:$BR$227,$L13,FALSE))</f>
        <v>0</v>
      </c>
      <c r="T13" s="29">
        <f>IF(T11=0,0,VLOOKUP(T11,FAC_TOTALS_APTA!$A$4:$BR$227,$L13,FALSE))</f>
        <v>0</v>
      </c>
      <c r="U13" s="29">
        <f>IF(U11=0,0,VLOOKUP(U11,FAC_TOTALS_APTA!$A$4:$BR$227,$L13,FALSE))</f>
        <v>0</v>
      </c>
      <c r="V13" s="29">
        <f>IF(V11=0,0,VLOOKUP(V11,FAC_TOTALS_APTA!$A$4:$BR$227,$L13,FALSE))</f>
        <v>0</v>
      </c>
      <c r="W13" s="29">
        <f>IF(W11=0,0,VLOOKUP(W11,FAC_TOTALS_APTA!$A$4:$BR$227,$L13,FALSE))</f>
        <v>0</v>
      </c>
      <c r="X13" s="29">
        <f>IF(X11=0,0,VLOOKUP(X11,FAC_TOTALS_APTA!$A$4:$BR$227,$L13,FALSE))</f>
        <v>0</v>
      </c>
      <c r="Y13" s="29">
        <f>IF(Y11=0,0,VLOOKUP(Y11,FAC_TOTALS_APTA!$A$4:$BR$227,$L13,FALSE))</f>
        <v>0</v>
      </c>
      <c r="Z13" s="29">
        <f>IF(Z11=0,0,VLOOKUP(Z11,FAC_TOTALS_APTA!$A$4:$BR$227,$L13,FALSE))</f>
        <v>0</v>
      </c>
      <c r="AA13" s="29">
        <f>IF(AA11=0,0,VLOOKUP(AA11,FAC_TOTALS_APTA!$A$4:$BR$227,$L13,FALSE))</f>
        <v>0</v>
      </c>
      <c r="AB13" s="29">
        <f>IF(AB11=0,0,VLOOKUP(AB11,FAC_TOTALS_APTA!$A$4:$BR$227,$L13,FALSE))</f>
        <v>0</v>
      </c>
      <c r="AC13" s="32">
        <f>SUM(M13:AB13)</f>
        <v>98461666.190765589</v>
      </c>
      <c r="AD13" s="33">
        <f>AC13/G27</f>
        <v>3.8748310239299547E-2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MATCH($D14,FAC_TOTALS_APTA!$A$2:$BR$2,)</f>
        <v>12</v>
      </c>
      <c r="G14" s="29">
        <f>VLOOKUP(G11,FAC_TOTALS_APTA!$A$4:$BR$227,$F14,FALSE)</f>
        <v>2.1939301119290771</v>
      </c>
      <c r="H14" s="29">
        <f>VLOOKUP(H11,FAC_TOTALS_APTA!$A$4:$BR$227,$F14,FALSE)</f>
        <v>2.1621367156765738</v>
      </c>
      <c r="I14" s="30">
        <f t="shared" ref="I14:I24" si="1">IFERROR(H14/G14-1,"-")</f>
        <v>-1.4491526452749204E-2</v>
      </c>
      <c r="J14" s="31" t="str">
        <f t="shared" ref="J14:J24" si="2">IF(C14="Log","_log","")</f>
        <v>_log</v>
      </c>
      <c r="K14" s="31" t="str">
        <f t="shared" ref="K14:K25" si="3">CONCATENATE(D14,J14,"_FAC")</f>
        <v>FARE_per_UPT_2018_log_FAC</v>
      </c>
      <c r="L14" s="7">
        <f>MATCH($K14,FAC_TOTALS_APTA!$A$2:$BR$2,)</f>
        <v>34</v>
      </c>
      <c r="M14" s="29">
        <f>IF(M11=0,0,VLOOKUP(M11,FAC_TOTALS_APTA!$A$4:$BR$227,$L14,FALSE))</f>
        <v>-8899398.1522824429</v>
      </c>
      <c r="N14" s="29">
        <f>IF(N11=0,0,VLOOKUP(N11,FAC_TOTALS_APTA!$A$4:$BR$227,$L14,FALSE))</f>
        <v>-2572454.1195625998</v>
      </c>
      <c r="O14" s="29">
        <f>IF(O11=0,0,VLOOKUP(O11,FAC_TOTALS_APTA!$A$4:$BR$227,$L14,FALSE))</f>
        <v>-14481500.03606806</v>
      </c>
      <c r="P14" s="29">
        <f>IF(P11=0,0,VLOOKUP(P11,FAC_TOTALS_APTA!$A$4:$BR$227,$L14,FALSE))</f>
        <v>-11507562.767652821</v>
      </c>
      <c r="Q14" s="29">
        <f>IF(Q11=0,0,VLOOKUP(Q11,FAC_TOTALS_APTA!$A$4:$BR$227,$L14,FALSE))</f>
        <v>17486422.59935604</v>
      </c>
      <c r="R14" s="29">
        <f>IF(R11=0,0,VLOOKUP(R11,FAC_TOTALS_APTA!$A$4:$BR$227,$L14,FALSE))</f>
        <v>14364201.851860508</v>
      </c>
      <c r="S14" s="29">
        <f>IF(S11=0,0,VLOOKUP(S11,FAC_TOTALS_APTA!$A$4:$BR$227,$L14,FALSE))</f>
        <v>0</v>
      </c>
      <c r="T14" s="29">
        <f>IF(T11=0,0,VLOOKUP(T11,FAC_TOTALS_APTA!$A$4:$BR$227,$L14,FALSE))</f>
        <v>0</v>
      </c>
      <c r="U14" s="29">
        <f>IF(U11=0,0,VLOOKUP(U11,FAC_TOTALS_APTA!$A$4:$BR$227,$L14,FALSE))</f>
        <v>0</v>
      </c>
      <c r="V14" s="29">
        <f>IF(V11=0,0,VLOOKUP(V11,FAC_TOTALS_APTA!$A$4:$BR$227,$L14,FALSE))</f>
        <v>0</v>
      </c>
      <c r="W14" s="29">
        <f>IF(W11=0,0,VLOOKUP(W11,FAC_TOTALS_APTA!$A$4:$BR$227,$L14,FALSE))</f>
        <v>0</v>
      </c>
      <c r="X14" s="29">
        <f>IF(X11=0,0,VLOOKUP(X11,FAC_TOTALS_APTA!$A$4:$BR$227,$L14,FALSE))</f>
        <v>0</v>
      </c>
      <c r="Y14" s="29">
        <f>IF(Y11=0,0,VLOOKUP(Y11,FAC_TOTALS_APTA!$A$4:$BR$227,$L14,FALSE))</f>
        <v>0</v>
      </c>
      <c r="Z14" s="29">
        <f>IF(Z11=0,0,VLOOKUP(Z11,FAC_TOTALS_APTA!$A$4:$BR$227,$L14,FALSE))</f>
        <v>0</v>
      </c>
      <c r="AA14" s="29">
        <f>IF(AA11=0,0,VLOOKUP(AA11,FAC_TOTALS_APTA!$A$4:$BR$227,$L14,FALSE))</f>
        <v>0</v>
      </c>
      <c r="AB14" s="29">
        <f>IF(AB11=0,0,VLOOKUP(AB11,FAC_TOTALS_APTA!$A$4:$BR$227,$L14,FALSE))</f>
        <v>0</v>
      </c>
      <c r="AC14" s="32">
        <f t="shared" ref="AC14:AC24" si="4">SUM(M14:AB14)</f>
        <v>-5610290.6243493706</v>
      </c>
      <c r="AD14" s="33">
        <f>AC14/G27</f>
        <v>-2.2078570275638012E-3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MATCH($D15,FAC_TOTALS_APTA!$A$2:$BR$2,)</f>
        <v>13</v>
      </c>
      <c r="G15" s="29">
        <f>VLOOKUP(G11,FAC_TOTALS_APTA!$A$4:$BR$227,$F15,FALSE)</f>
        <v>18034425.979912791</v>
      </c>
      <c r="H15" s="29">
        <f>VLOOKUP(H11,FAC_TOTALS_APTA!$A$4:$BR$227,$F15,FALSE)</f>
        <v>19307701.9608321</v>
      </c>
      <c r="I15" s="30">
        <f t="shared" si="1"/>
        <v>7.0602523326082967E-2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MATCH($K15,FAC_TOTALS_APTA!$A$2:$BR$2,)</f>
        <v>35</v>
      </c>
      <c r="M15" s="29">
        <f>IF(M11=0,0,VLOOKUP(M11,FAC_TOTALS_APTA!$A$4:$BR$227,$L15,FALSE))</f>
        <v>8192929.5865009297</v>
      </c>
      <c r="N15" s="29">
        <f>IF(N11=0,0,VLOOKUP(N11,FAC_TOTALS_APTA!$A$4:$BR$227,$L15,FALSE))</f>
        <v>9724486.7351232395</v>
      </c>
      <c r="O15" s="29">
        <f>IF(O11=0,0,VLOOKUP(O11,FAC_TOTALS_APTA!$A$4:$BR$227,$L15,FALSE))</f>
        <v>8393126.4960180409</v>
      </c>
      <c r="P15" s="29">
        <f>IF(P11=0,0,VLOOKUP(P11,FAC_TOTALS_APTA!$A$4:$BR$227,$L15,FALSE))</f>
        <v>6327618.0476013999</v>
      </c>
      <c r="Q15" s="29">
        <f>IF(Q11=0,0,VLOOKUP(Q11,FAC_TOTALS_APTA!$A$4:$BR$227,$L15,FALSE))</f>
        <v>7346612.6803339301</v>
      </c>
      <c r="R15" s="29">
        <f>IF(R11=0,0,VLOOKUP(R11,FAC_TOTALS_APTA!$A$4:$BR$227,$L15,FALSE))</f>
        <v>5687653.1748485304</v>
      </c>
      <c r="S15" s="29">
        <f>IF(S11=0,0,VLOOKUP(S11,FAC_TOTALS_APTA!$A$4:$BR$227,$L15,FALSE))</f>
        <v>0</v>
      </c>
      <c r="T15" s="29">
        <f>IF(T11=0,0,VLOOKUP(T11,FAC_TOTALS_APTA!$A$4:$BR$227,$L15,FALSE))</f>
        <v>0</v>
      </c>
      <c r="U15" s="29">
        <f>IF(U11=0,0,VLOOKUP(U11,FAC_TOTALS_APTA!$A$4:$BR$227,$L15,FALSE))</f>
        <v>0</v>
      </c>
      <c r="V15" s="29">
        <f>IF(V11=0,0,VLOOKUP(V11,FAC_TOTALS_APTA!$A$4:$BR$227,$L15,FALSE))</f>
        <v>0</v>
      </c>
      <c r="W15" s="29">
        <f>IF(W11=0,0,VLOOKUP(W11,FAC_TOTALS_APTA!$A$4:$BR$227,$L15,FALSE))</f>
        <v>0</v>
      </c>
      <c r="X15" s="29">
        <f>IF(X11=0,0,VLOOKUP(X11,FAC_TOTALS_APTA!$A$4:$BR$227,$L15,FALSE))</f>
        <v>0</v>
      </c>
      <c r="Y15" s="29">
        <f>IF(Y11=0,0,VLOOKUP(Y11,FAC_TOTALS_APTA!$A$4:$BR$227,$L15,FALSE))</f>
        <v>0</v>
      </c>
      <c r="Z15" s="29">
        <f>IF(Z11=0,0,VLOOKUP(Z11,FAC_TOTALS_APTA!$A$4:$BR$227,$L15,FALSE))</f>
        <v>0</v>
      </c>
      <c r="AA15" s="29">
        <f>IF(AA11=0,0,VLOOKUP(AA11,FAC_TOTALS_APTA!$A$4:$BR$227,$L15,FALSE))</f>
        <v>0</v>
      </c>
      <c r="AB15" s="29">
        <f>IF(AB11=0,0,VLOOKUP(AB11,FAC_TOTALS_APTA!$A$4:$BR$227,$L15,FALSE))</f>
        <v>0</v>
      </c>
      <c r="AC15" s="32">
        <f t="shared" si="4"/>
        <v>45672426.720426068</v>
      </c>
      <c r="AD15" s="33">
        <f>AC15/G27</f>
        <v>1.7973790495439745E-2</v>
      </c>
      <c r="AE15" s="7"/>
    </row>
    <row r="16" spans="1:31" s="14" customFormat="1" ht="15" x14ac:dyDescent="0.2">
      <c r="A16" s="7"/>
      <c r="B16" s="26" t="s">
        <v>98</v>
      </c>
      <c r="C16" s="28"/>
      <c r="D16" s="34" t="s">
        <v>96</v>
      </c>
      <c r="E16" s="43">
        <v>0.16120000000000001</v>
      </c>
      <c r="F16" s="7">
        <f>MATCH($D16,FAC_TOTALS_APTA!$A$2:$BR$2,)</f>
        <v>17</v>
      </c>
      <c r="G16" s="29">
        <f>VLOOKUP(G11,FAC_TOTALS_APTA!$A$4:$BR$227,$F16,FALSE)</f>
        <v>1.0960172507954771</v>
      </c>
      <c r="H16" s="29">
        <f>VLOOKUP(H11,FAC_TOTALS_APTA!$A$4:$BR$227,$F16,FALSE)</f>
        <v>1.092601666712173</v>
      </c>
      <c r="I16" s="30">
        <f t="shared" si="1"/>
        <v>-3.1163597843237856E-3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MATCH($K16,FAC_TOTALS_APTA!$A$2:$BR$2,)</f>
        <v>39</v>
      </c>
      <c r="M16" s="29">
        <f>IF(M11=0,0,VLOOKUP(M11,FAC_TOTALS_APTA!$A$4:$BR$227,$L16,FALSE))</f>
        <v>3133.6433633447996</v>
      </c>
      <c r="N16" s="29">
        <f>IF(N11=0,0,VLOOKUP(N11,FAC_TOTALS_APTA!$A$4:$BR$227,$L16,FALSE))</f>
        <v>-61733.775488568266</v>
      </c>
      <c r="O16" s="29">
        <f>IF(O11=0,0,VLOOKUP(O11,FAC_TOTALS_APTA!$A$4:$BR$227,$L16,FALSE))</f>
        <v>44416.387654462575</v>
      </c>
      <c r="P16" s="29">
        <f>IF(P11=0,0,VLOOKUP(P11,FAC_TOTALS_APTA!$A$4:$BR$227,$L16,FALSE))</f>
        <v>-41269.703440960227</v>
      </c>
      <c r="Q16" s="29">
        <f>IF(Q11=0,0,VLOOKUP(Q11,FAC_TOTALS_APTA!$A$4:$BR$227,$L16,FALSE))</f>
        <v>-86049.249189854003</v>
      </c>
      <c r="R16" s="29">
        <f>IF(R11=0,0,VLOOKUP(R11,FAC_TOTALS_APTA!$A$4:$BR$227,$L16,FALSE))</f>
        <v>65200.755942263306</v>
      </c>
      <c r="S16" s="29">
        <f>IF(S11=0,0,VLOOKUP(S11,FAC_TOTALS_APTA!$A$4:$BR$227,$L16,FALSE))</f>
        <v>0</v>
      </c>
      <c r="T16" s="29">
        <f>IF(T11=0,0,VLOOKUP(T11,FAC_TOTALS_APTA!$A$4:$BR$227,$L16,FALSE))</f>
        <v>0</v>
      </c>
      <c r="U16" s="29">
        <f>IF(U11=0,0,VLOOKUP(U11,FAC_TOTALS_APTA!$A$4:$BR$227,$L16,FALSE))</f>
        <v>0</v>
      </c>
      <c r="V16" s="29">
        <f>IF(V11=0,0,VLOOKUP(V11,FAC_TOTALS_APTA!$A$4:$BR$227,$L16,FALSE))</f>
        <v>0</v>
      </c>
      <c r="W16" s="29">
        <f>IF(W11=0,0,VLOOKUP(W11,FAC_TOTALS_APTA!$A$4:$BR$227,$L16,FALSE))</f>
        <v>0</v>
      </c>
      <c r="X16" s="29">
        <f>IF(X11=0,0,VLOOKUP(X11,FAC_TOTALS_APTA!$A$4:$BR$227,$L16,FALSE))</f>
        <v>0</v>
      </c>
      <c r="Y16" s="29">
        <f>IF(Y11=0,0,VLOOKUP(Y11,FAC_TOTALS_APTA!$A$4:$BR$227,$L16,FALSE))</f>
        <v>0</v>
      </c>
      <c r="Z16" s="29">
        <f>IF(Z11=0,0,VLOOKUP(Z11,FAC_TOTALS_APTA!$A$4:$BR$227,$L16,FALSE))</f>
        <v>0</v>
      </c>
      <c r="AA16" s="29">
        <f>IF(AA11=0,0,VLOOKUP(AA11,FAC_TOTALS_APTA!$A$4:$BR$227,$L16,FALSE))</f>
        <v>0</v>
      </c>
      <c r="AB16" s="29">
        <f>IF(AB11=0,0,VLOOKUP(AB11,FAC_TOTALS_APTA!$A$4:$BR$227,$L16,FALSE))</f>
        <v>0</v>
      </c>
      <c r="AC16" s="32">
        <f t="shared" si="4"/>
        <v>-76301.941159311813</v>
      </c>
      <c r="AD16" s="33">
        <f>AC16/G26</f>
        <v>-2.9718914849995194E-5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MATCH($D17,FAC_TOTALS_APTA!$A$2:$BR$2,)</f>
        <v>14</v>
      </c>
      <c r="G17" s="29">
        <f>VLOOKUP(G11,FAC_TOTALS_APTA!$A$4:$BR$227,$F17,FALSE)</f>
        <v>8.2247601688474301</v>
      </c>
      <c r="H17" s="29">
        <f>VLOOKUP(H11,FAC_TOTALS_APTA!$A$4:$BR$227,$F17,FALSE)</f>
        <v>6.0301622381041504</v>
      </c>
      <c r="I17" s="30">
        <f t="shared" si="1"/>
        <v>-0.26682819750242248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MATCH($K17,FAC_TOTALS_APTA!$A$2:$BR$2,)</f>
        <v>36</v>
      </c>
      <c r="M17" s="29">
        <f>IF(M11=0,0,VLOOKUP(M11,FAC_TOTALS_APTA!$A$4:$BR$227,$L17,FALSE))</f>
        <v>-16227985.740540251</v>
      </c>
      <c r="N17" s="29">
        <f>IF(N11=0,0,VLOOKUP(N11,FAC_TOTALS_APTA!$A$4:$BR$227,$L17,FALSE))</f>
        <v>-20226739.967161689</v>
      </c>
      <c r="O17" s="29">
        <f>IF(O11=0,0,VLOOKUP(O11,FAC_TOTALS_APTA!$A$4:$BR$227,$L17,FALSE))</f>
        <v>-97847828.758053303</v>
      </c>
      <c r="P17" s="29">
        <f>IF(P11=0,0,VLOOKUP(P11,FAC_TOTALS_APTA!$A$4:$BR$227,$L17,FALSE))</f>
        <v>-41193867.170747697</v>
      </c>
      <c r="Q17" s="29">
        <f>IF(Q11=0,0,VLOOKUP(Q11,FAC_TOTALS_APTA!$A$4:$BR$227,$L17,FALSE))</f>
        <v>26699261.469986599</v>
      </c>
      <c r="R17" s="29">
        <f>IF(R11=0,0,VLOOKUP(R11,FAC_TOTALS_APTA!$A$4:$BR$227,$L17,FALSE))</f>
        <v>32784501.676467098</v>
      </c>
      <c r="S17" s="29">
        <f>IF(S11=0,0,VLOOKUP(S11,FAC_TOTALS_APTA!$A$4:$BR$227,$L17,FALSE))</f>
        <v>0</v>
      </c>
      <c r="T17" s="29">
        <f>IF(T11=0,0,VLOOKUP(T11,FAC_TOTALS_APTA!$A$4:$BR$227,$L17,FALSE))</f>
        <v>0</v>
      </c>
      <c r="U17" s="29">
        <f>IF(U11=0,0,VLOOKUP(U11,FAC_TOTALS_APTA!$A$4:$BR$227,$L17,FALSE))</f>
        <v>0</v>
      </c>
      <c r="V17" s="29">
        <f>IF(V11=0,0,VLOOKUP(V11,FAC_TOTALS_APTA!$A$4:$BR$227,$L17,FALSE))</f>
        <v>0</v>
      </c>
      <c r="W17" s="29">
        <f>IF(W11=0,0,VLOOKUP(W11,FAC_TOTALS_APTA!$A$4:$BR$227,$L17,FALSE))</f>
        <v>0</v>
      </c>
      <c r="X17" s="29">
        <f>IF(X11=0,0,VLOOKUP(X11,FAC_TOTALS_APTA!$A$4:$BR$227,$L17,FALSE))</f>
        <v>0</v>
      </c>
      <c r="Y17" s="29">
        <f>IF(Y11=0,0,VLOOKUP(Y11,FAC_TOTALS_APTA!$A$4:$BR$227,$L17,FALSE))</f>
        <v>0</v>
      </c>
      <c r="Z17" s="29">
        <f>IF(Z11=0,0,VLOOKUP(Z11,FAC_TOTALS_APTA!$A$4:$BR$227,$L17,FALSE))</f>
        <v>0</v>
      </c>
      <c r="AA17" s="29">
        <f>IF(AA11=0,0,VLOOKUP(AA11,FAC_TOTALS_APTA!$A$4:$BR$227,$L17,FALSE))</f>
        <v>0</v>
      </c>
      <c r="AB17" s="29">
        <f>IF(AB11=0,0,VLOOKUP(AB11,FAC_TOTALS_APTA!$A$4:$BR$227,$L17,FALSE))</f>
        <v>0</v>
      </c>
      <c r="AC17" s="32">
        <f t="shared" si="4"/>
        <v>-116012658.49004924</v>
      </c>
      <c r="AD17" s="33">
        <f>AC17/G27</f>
        <v>-4.5655275365225699E-2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MATCH($D18,FAC_TOTALS_APTA!$A$2:$BR$2,)</f>
        <v>15</v>
      </c>
      <c r="G18" s="29">
        <f>VLOOKUP(G11,FAC_TOTALS_APTA!$A$4:$BR$227,$F18,FALSE)</f>
        <v>65749.058700925205</v>
      </c>
      <c r="H18" s="29">
        <f>VLOOKUP(H11,FAC_TOTALS_APTA!$A$4:$BR$227,$F18,FALSE)</f>
        <v>73842.26309931869</v>
      </c>
      <c r="I18" s="30">
        <f t="shared" si="1"/>
        <v>0.12309232342332521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MATCH($K18,FAC_TOTALS_APTA!$A$2:$BR$2,)</f>
        <v>37</v>
      </c>
      <c r="M18" s="29">
        <f>IF(M11=0,0,VLOOKUP(M11,FAC_TOTALS_APTA!$A$4:$BR$227,$L18,FALSE))</f>
        <v>-3599804.8734814399</v>
      </c>
      <c r="N18" s="29">
        <f>IF(N11=0,0,VLOOKUP(N11,FAC_TOTALS_APTA!$A$4:$BR$227,$L18,FALSE))</f>
        <v>-5237823.7130549606</v>
      </c>
      <c r="O18" s="29">
        <f>IF(O11=0,0,VLOOKUP(O11,FAC_TOTALS_APTA!$A$4:$BR$227,$L18,FALSE))</f>
        <v>-20236473.361727409</v>
      </c>
      <c r="P18" s="29">
        <f>IF(P11=0,0,VLOOKUP(P11,FAC_TOTALS_APTA!$A$4:$BR$227,$L18,FALSE))</f>
        <v>-13019717.893715359</v>
      </c>
      <c r="Q18" s="29">
        <f>IF(Q11=0,0,VLOOKUP(Q11,FAC_TOTALS_APTA!$A$4:$BR$227,$L18,FALSE))</f>
        <v>-12878767.100592349</v>
      </c>
      <c r="R18" s="29">
        <f>IF(R11=0,0,VLOOKUP(R11,FAC_TOTALS_APTA!$A$4:$BR$227,$L18,FALSE))</f>
        <v>-13090336.086600441</v>
      </c>
      <c r="S18" s="29">
        <f>IF(S11=0,0,VLOOKUP(S11,FAC_TOTALS_APTA!$A$4:$BR$227,$L18,FALSE))</f>
        <v>0</v>
      </c>
      <c r="T18" s="29">
        <f>IF(T11=0,0,VLOOKUP(T11,FAC_TOTALS_APTA!$A$4:$BR$227,$L18,FALSE))</f>
        <v>0</v>
      </c>
      <c r="U18" s="29">
        <f>IF(U11=0,0,VLOOKUP(U11,FAC_TOTALS_APTA!$A$4:$BR$227,$L18,FALSE))</f>
        <v>0</v>
      </c>
      <c r="V18" s="29">
        <f>IF(V11=0,0,VLOOKUP(V11,FAC_TOTALS_APTA!$A$4:$BR$227,$L18,FALSE))</f>
        <v>0</v>
      </c>
      <c r="W18" s="29">
        <f>IF(W11=0,0,VLOOKUP(W11,FAC_TOTALS_APTA!$A$4:$BR$227,$L18,FALSE))</f>
        <v>0</v>
      </c>
      <c r="X18" s="29">
        <f>IF(X11=0,0,VLOOKUP(X11,FAC_TOTALS_APTA!$A$4:$BR$227,$L18,FALSE))</f>
        <v>0</v>
      </c>
      <c r="Y18" s="29">
        <f>IF(Y11=0,0,VLOOKUP(Y11,FAC_TOTALS_APTA!$A$4:$BR$227,$L18,FALSE))</f>
        <v>0</v>
      </c>
      <c r="Z18" s="29">
        <f>IF(Z11=0,0,VLOOKUP(Z11,FAC_TOTALS_APTA!$A$4:$BR$227,$L18,FALSE))</f>
        <v>0</v>
      </c>
      <c r="AA18" s="29">
        <f>IF(AA11=0,0,VLOOKUP(AA11,FAC_TOTALS_APTA!$A$4:$BR$227,$L18,FALSE))</f>
        <v>0</v>
      </c>
      <c r="AB18" s="29">
        <f>IF(AB11=0,0,VLOOKUP(AB11,FAC_TOTALS_APTA!$A$4:$BR$227,$L18,FALSE))</f>
        <v>0</v>
      </c>
      <c r="AC18" s="32">
        <f t="shared" si="4"/>
        <v>-68062923.029171959</v>
      </c>
      <c r="AD18" s="33">
        <f>AC18/G27</f>
        <v>-2.6785279585033742E-2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MATCH($D19,FAC_TOTALS_APTA!$A$2:$BR$2,)</f>
        <v>16</v>
      </c>
      <c r="G19" s="29">
        <f>VLOOKUP(G11,FAC_TOTALS_APTA!$A$4:$BR$227,$F19,FALSE)</f>
        <v>18.581689796095048</v>
      </c>
      <c r="H19" s="29">
        <f>VLOOKUP(H11,FAC_TOTALS_APTA!$A$4:$BR$227,$F19,FALSE)</f>
        <v>16.871723993427491</v>
      </c>
      <c r="I19" s="30">
        <f t="shared" si="1"/>
        <v>-9.2024235762826478E-2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MATCH($K19,FAC_TOTALS_APTA!$A$2:$BR$2,)</f>
        <v>38</v>
      </c>
      <c r="M19" s="29">
        <f>IF(M11=0,0,VLOOKUP(M11,FAC_TOTALS_APTA!$A$4:$BR$227,$L19,FALSE))</f>
        <v>-6374910.7505901176</v>
      </c>
      <c r="N19" s="29">
        <f>IF(N11=0,0,VLOOKUP(N11,FAC_TOTALS_APTA!$A$4:$BR$227,$L19,FALSE))</f>
        <v>-1568354.0994903161</v>
      </c>
      <c r="O19" s="29">
        <f>IF(O11=0,0,VLOOKUP(O11,FAC_TOTALS_APTA!$A$4:$BR$227,$L19,FALSE))</f>
        <v>-3142599.0597443003</v>
      </c>
      <c r="P19" s="29">
        <f>IF(P11=0,0,VLOOKUP(P11,FAC_TOTALS_APTA!$A$4:$BR$227,$L19,FALSE))</f>
        <v>-3172556.2696696697</v>
      </c>
      <c r="Q19" s="29">
        <f>IF(Q11=0,0,VLOOKUP(Q11,FAC_TOTALS_APTA!$A$4:$BR$227,$L19,FALSE))</f>
        <v>-3309749.3860923401</v>
      </c>
      <c r="R19" s="29">
        <f>IF(R11=0,0,VLOOKUP(R11,FAC_TOTALS_APTA!$A$4:$BR$227,$L19,FALSE))</f>
        <v>-3024205.1696810797</v>
      </c>
      <c r="S19" s="29">
        <f>IF(S11=0,0,VLOOKUP(S11,FAC_TOTALS_APTA!$A$4:$BR$227,$L19,FALSE))</f>
        <v>0</v>
      </c>
      <c r="T19" s="29">
        <f>IF(T11=0,0,VLOOKUP(T11,FAC_TOTALS_APTA!$A$4:$BR$227,$L19,FALSE))</f>
        <v>0</v>
      </c>
      <c r="U19" s="29">
        <f>IF(U11=0,0,VLOOKUP(U11,FAC_TOTALS_APTA!$A$4:$BR$227,$L19,FALSE))</f>
        <v>0</v>
      </c>
      <c r="V19" s="29">
        <f>IF(V11=0,0,VLOOKUP(V11,FAC_TOTALS_APTA!$A$4:$BR$227,$L19,FALSE))</f>
        <v>0</v>
      </c>
      <c r="W19" s="29">
        <f>IF(W11=0,0,VLOOKUP(W11,FAC_TOTALS_APTA!$A$4:$BR$227,$L19,FALSE))</f>
        <v>0</v>
      </c>
      <c r="X19" s="29">
        <f>IF(X11=0,0,VLOOKUP(X11,FAC_TOTALS_APTA!$A$4:$BR$227,$L19,FALSE))</f>
        <v>0</v>
      </c>
      <c r="Y19" s="29">
        <f>IF(Y11=0,0,VLOOKUP(Y11,FAC_TOTALS_APTA!$A$4:$BR$227,$L19,FALSE))</f>
        <v>0</v>
      </c>
      <c r="Z19" s="29">
        <f>IF(Z11=0,0,VLOOKUP(Z11,FAC_TOTALS_APTA!$A$4:$BR$227,$L19,FALSE))</f>
        <v>0</v>
      </c>
      <c r="AA19" s="29">
        <f>IF(AA11=0,0,VLOOKUP(AA11,FAC_TOTALS_APTA!$A$4:$BR$227,$L19,FALSE))</f>
        <v>0</v>
      </c>
      <c r="AB19" s="29">
        <f>IF(AB11=0,0,VLOOKUP(AB11,FAC_TOTALS_APTA!$A$4:$BR$227,$L19,FALSE))</f>
        <v>0</v>
      </c>
      <c r="AC19" s="32">
        <f t="shared" si="4"/>
        <v>-20592374.735267822</v>
      </c>
      <c r="AD19" s="33">
        <f>AC19/G27</f>
        <v>-8.1038616923273816E-3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MATCH($D20,FAC_TOTALS_APTA!$A$2:$BR$2,)</f>
        <v>18</v>
      </c>
      <c r="G20" s="29">
        <f>VLOOKUP(G11,FAC_TOTALS_APTA!$A$4:$BR$227,$F20,FALSE)</f>
        <v>9.9929021557314801</v>
      </c>
      <c r="H20" s="29">
        <f>VLOOKUP(H11,FAC_TOTALS_APTA!$A$4:$BR$227,$F20,FALSE)</f>
        <v>12.43863347613002</v>
      </c>
      <c r="I20" s="30">
        <f t="shared" si="1"/>
        <v>0.24474684954218007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MATCH($K20,FAC_TOTALS_APTA!$A$2:$BR$2,)</f>
        <v>40</v>
      </c>
      <c r="M20" s="29">
        <f>IF(M11=0,0,VLOOKUP(M11,FAC_TOTALS_APTA!$A$4:$BR$227,$L20,FALSE))</f>
        <v>-22800.77565413597</v>
      </c>
      <c r="N20" s="29">
        <f>IF(N11=0,0,VLOOKUP(N11,FAC_TOTALS_APTA!$A$4:$BR$227,$L20,FALSE))</f>
        <v>-2395511.794107602</v>
      </c>
      <c r="O20" s="29">
        <f>IF(O11=0,0,VLOOKUP(O11,FAC_TOTALS_APTA!$A$4:$BR$227,$L20,FALSE))</f>
        <v>-1967680.16585141</v>
      </c>
      <c r="P20" s="29">
        <f>IF(P11=0,0,VLOOKUP(P11,FAC_TOTALS_APTA!$A$4:$BR$227,$L20,FALSE))</f>
        <v>-6184066.2708143797</v>
      </c>
      <c r="Q20" s="29">
        <f>IF(Q11=0,0,VLOOKUP(Q11,FAC_TOTALS_APTA!$A$4:$BR$227,$L20,FALSE))</f>
        <v>-2281772.9348602849</v>
      </c>
      <c r="R20" s="29">
        <f>IF(R11=0,0,VLOOKUP(R11,FAC_TOTALS_APTA!$A$4:$BR$227,$L20,FALSE))</f>
        <v>-3066438.59042654</v>
      </c>
      <c r="S20" s="29">
        <f>IF(S11=0,0,VLOOKUP(S11,FAC_TOTALS_APTA!$A$4:$BR$227,$L20,FALSE))</f>
        <v>0</v>
      </c>
      <c r="T20" s="29">
        <f>IF(T11=0,0,VLOOKUP(T11,FAC_TOTALS_APTA!$A$4:$BR$227,$L20,FALSE))</f>
        <v>0</v>
      </c>
      <c r="U20" s="29">
        <f>IF(U11=0,0,VLOOKUP(U11,FAC_TOTALS_APTA!$A$4:$BR$227,$L20,FALSE))</f>
        <v>0</v>
      </c>
      <c r="V20" s="29">
        <f>IF(V11=0,0,VLOOKUP(V11,FAC_TOTALS_APTA!$A$4:$BR$227,$L20,FALSE))</f>
        <v>0</v>
      </c>
      <c r="W20" s="29">
        <f>IF(W11=0,0,VLOOKUP(W11,FAC_TOTALS_APTA!$A$4:$BR$227,$L20,FALSE))</f>
        <v>0</v>
      </c>
      <c r="X20" s="29">
        <f>IF(X11=0,0,VLOOKUP(X11,FAC_TOTALS_APTA!$A$4:$BR$227,$L20,FALSE))</f>
        <v>0</v>
      </c>
      <c r="Y20" s="29">
        <f>IF(Y11=0,0,VLOOKUP(Y11,FAC_TOTALS_APTA!$A$4:$BR$227,$L20,FALSE))</f>
        <v>0</v>
      </c>
      <c r="Z20" s="29">
        <f>IF(Z11=0,0,VLOOKUP(Z11,FAC_TOTALS_APTA!$A$4:$BR$227,$L20,FALSE))</f>
        <v>0</v>
      </c>
      <c r="AA20" s="29">
        <f>IF(AA11=0,0,VLOOKUP(AA11,FAC_TOTALS_APTA!$A$4:$BR$227,$L20,FALSE))</f>
        <v>0</v>
      </c>
      <c r="AB20" s="29">
        <f>IF(AB11=0,0,VLOOKUP(AB11,FAC_TOTALS_APTA!$A$4:$BR$227,$L20,FALSE))</f>
        <v>0</v>
      </c>
      <c r="AC20" s="32">
        <f t="shared" si="4"/>
        <v>-15918270.531714354</v>
      </c>
      <c r="AD20" s="33">
        <f>AC20/G27</f>
        <v>-6.2644286746166783E-3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120</v>
      </c>
      <c r="E21" s="43">
        <v>-5.7999999999999996E-3</v>
      </c>
      <c r="F21" s="7">
        <f>MATCH($D21,FAC_TOTALS_APTA!$A$2:$BR$2,)</f>
        <v>29</v>
      </c>
      <c r="G21" s="29">
        <f>VLOOKUP(G11,FAC_TOTALS_APTA!$A$4:$BR$227,$F21,FALSE)</f>
        <v>0.866799860405289</v>
      </c>
      <c r="H21" s="29">
        <f>VLOOKUP(H11,FAC_TOTALS_APTA!$A$4:$BR$227,$F21,FALSE)</f>
        <v>11.88608472898621</v>
      </c>
      <c r="I21" s="30">
        <f t="shared" si="1"/>
        <v>12.712605725880762</v>
      </c>
      <c r="J21" s="31" t="str">
        <f t="shared" si="2"/>
        <v/>
      </c>
      <c r="K21" s="31" t="str">
        <f t="shared" si="3"/>
        <v>YEARS_SINCE_TNC_FAC</v>
      </c>
      <c r="L21" s="7">
        <f>MATCH($K21,FAC_TOTALS_APTA!$A$2:$BR$2,)</f>
        <v>51</v>
      </c>
      <c r="M21" s="29">
        <f>IF(M11=0,0,VLOOKUP(M11,FAC_TOTALS_APTA!$A$4:$BR$227,$L21,FALSE))</f>
        <v>-30522782.98753348</v>
      </c>
      <c r="N21" s="29">
        <f>IF(N11=0,0,VLOOKUP(N11,FAC_TOTALS_APTA!$A$4:$BR$227,$L21,FALSE))</f>
        <v>-33583065.468520902</v>
      </c>
      <c r="O21" s="29">
        <f>IF(O11=0,0,VLOOKUP(O11,FAC_TOTALS_APTA!$A$4:$BR$227,$L21,FALSE))</f>
        <v>-38898690.141865097</v>
      </c>
      <c r="P21" s="29">
        <f>IF(P11=0,0,VLOOKUP(P11,FAC_TOTALS_APTA!$A$4:$BR$227,$L21,FALSE))</f>
        <v>-37905229.778933004</v>
      </c>
      <c r="Q21" s="29">
        <f>IF(Q11=0,0,VLOOKUP(Q11,FAC_TOTALS_APTA!$A$4:$BR$227,$L21,FALSE))</f>
        <v>-36111299.683306098</v>
      </c>
      <c r="R21" s="29">
        <f>IF(R11=0,0,VLOOKUP(R11,FAC_TOTALS_APTA!$A$4:$BR$227,$L21,FALSE))</f>
        <v>-34740206.313810997</v>
      </c>
      <c r="S21" s="29">
        <f>IF(S11=0,0,VLOOKUP(S11,FAC_TOTALS_APTA!$A$4:$BR$227,$L21,FALSE))</f>
        <v>0</v>
      </c>
      <c r="T21" s="29">
        <f>IF(T11=0,0,VLOOKUP(T11,FAC_TOTALS_APTA!$A$4:$BR$227,$L21,FALSE))</f>
        <v>0</v>
      </c>
      <c r="U21" s="29">
        <f>IF(U11=0,0,VLOOKUP(U11,FAC_TOTALS_APTA!$A$4:$BR$227,$L21,FALSE))</f>
        <v>0</v>
      </c>
      <c r="V21" s="29">
        <f>IF(V11=0,0,VLOOKUP(V11,FAC_TOTALS_APTA!$A$4:$BR$227,$L21,FALSE))</f>
        <v>0</v>
      </c>
      <c r="W21" s="29">
        <f>IF(W11=0,0,VLOOKUP(W11,FAC_TOTALS_APTA!$A$4:$BR$227,$L21,FALSE))</f>
        <v>0</v>
      </c>
      <c r="X21" s="29">
        <f>IF(X11=0,0,VLOOKUP(X11,FAC_TOTALS_APTA!$A$4:$BR$227,$L21,FALSE))</f>
        <v>0</v>
      </c>
      <c r="Y21" s="29">
        <f>IF(Y11=0,0,VLOOKUP(Y11,FAC_TOTALS_APTA!$A$4:$BR$227,$L21,FALSE))</f>
        <v>0</v>
      </c>
      <c r="Z21" s="29">
        <f>IF(Z11=0,0,VLOOKUP(Z11,FAC_TOTALS_APTA!$A$4:$BR$227,$L21,FALSE))</f>
        <v>0</v>
      </c>
      <c r="AA21" s="29">
        <f>IF(AA11=0,0,VLOOKUP(AA11,FAC_TOTALS_APTA!$A$4:$BR$227,$L21,FALSE))</f>
        <v>0</v>
      </c>
      <c r="AB21" s="29">
        <f>IF(AB11=0,0,VLOOKUP(AB11,FAC_TOTALS_APTA!$A$4:$BR$227,$L21,FALSE))</f>
        <v>0</v>
      </c>
      <c r="AC21" s="32">
        <f t="shared" si="4"/>
        <v>-211761274.37396958</v>
      </c>
      <c r="AD21" s="33">
        <f>AC21/G27</f>
        <v>-8.3335899884269524E-2</v>
      </c>
      <c r="AE21" s="7"/>
    </row>
    <row r="22" spans="1:31" s="14" customFormat="1" ht="15" x14ac:dyDescent="0.2">
      <c r="A22" s="7"/>
      <c r="B22" s="26" t="s">
        <v>68</v>
      </c>
      <c r="C22" s="28"/>
      <c r="D22" s="7" t="s">
        <v>46</v>
      </c>
      <c r="E22" s="43">
        <v>-1.5E-3</v>
      </c>
      <c r="F22" s="7">
        <f>MATCH($D22,FAC_TOTALS_APTA!$A$2:$BR$2,)</f>
        <v>30</v>
      </c>
      <c r="G22" s="29">
        <f>VLOOKUP(G11,FAC_TOTALS_APTA!$A$4:$BR$227,$F22,FALSE)</f>
        <v>0.44300948705175597</v>
      </c>
      <c r="H22" s="29">
        <f>VLOOKUP(H11,FAC_TOTALS_APTA!$A$4:$BR$227,$F22,FALSE)</f>
        <v>2</v>
      </c>
      <c r="I22" s="30">
        <f t="shared" si="1"/>
        <v>3.5145760044780792</v>
      </c>
      <c r="J22" s="31" t="str">
        <f t="shared" si="2"/>
        <v/>
      </c>
      <c r="K22" s="31" t="str">
        <f t="shared" si="3"/>
        <v>BIKE_SHARE_FAC</v>
      </c>
      <c r="L22" s="7">
        <f>MATCH($K22,FAC_TOTALS_APTA!$A$2:$BR$2,)</f>
        <v>52</v>
      </c>
      <c r="M22" s="29">
        <f>IF(M11=0,0,VLOOKUP(M11,FAC_TOTALS_APTA!$A$4:$BR$227,$L22,FALSE))</f>
        <v>0</v>
      </c>
      <c r="N22" s="29">
        <f>IF(N11=0,0,VLOOKUP(N11,FAC_TOTALS_APTA!$A$4:$BR$227,$L22,FALSE))</f>
        <v>440455.00597280101</v>
      </c>
      <c r="O22" s="29">
        <f>IF(O11=0,0,VLOOKUP(O11,FAC_TOTALS_APTA!$A$4:$BR$227,$L22,FALSE))</f>
        <v>376731.51472470077</v>
      </c>
      <c r="P22" s="29">
        <f>IF(P11=0,0,VLOOKUP(P11,FAC_TOTALS_APTA!$A$4:$BR$227,$L22,FALSE))</f>
        <v>365454.87703009939</v>
      </c>
      <c r="Q22" s="29">
        <f>IF(Q11=0,0,VLOOKUP(Q11,FAC_TOTALS_APTA!$A$4:$BR$227,$L22,FALSE))</f>
        <v>0</v>
      </c>
      <c r="R22" s="29">
        <f>IF(R11=0,0,VLOOKUP(R11,FAC_TOTALS_APTA!$A$4:$BR$227,$L22,FALSE))</f>
        <v>17558.809475423099</v>
      </c>
      <c r="S22" s="29">
        <f>IF(S11=0,0,VLOOKUP(S11,FAC_TOTALS_APTA!$A$4:$BR$227,$L22,FALSE))</f>
        <v>0</v>
      </c>
      <c r="T22" s="29">
        <f>IF(T11=0,0,VLOOKUP(T11,FAC_TOTALS_APTA!$A$4:$BR$227,$L22,FALSE))</f>
        <v>0</v>
      </c>
      <c r="U22" s="29">
        <f>IF(U11=0,0,VLOOKUP(U11,FAC_TOTALS_APTA!$A$4:$BR$227,$L22,FALSE))</f>
        <v>0</v>
      </c>
      <c r="V22" s="29">
        <f>IF(V11=0,0,VLOOKUP(V11,FAC_TOTALS_APTA!$A$4:$BR$227,$L22,FALSE))</f>
        <v>0</v>
      </c>
      <c r="W22" s="29">
        <f>IF(W11=0,0,VLOOKUP(W11,FAC_TOTALS_APTA!$A$4:$BR$227,$L22,FALSE))</f>
        <v>0</v>
      </c>
      <c r="X22" s="29">
        <f>IF(X11=0,0,VLOOKUP(X11,FAC_TOTALS_APTA!$A$4:$BR$227,$L22,FALSE))</f>
        <v>0</v>
      </c>
      <c r="Y22" s="29">
        <f>IF(Y11=0,0,VLOOKUP(Y11,FAC_TOTALS_APTA!$A$4:$BR$227,$L22,FALSE))</f>
        <v>0</v>
      </c>
      <c r="Z22" s="29">
        <f>IF(Z11=0,0,VLOOKUP(Z11,FAC_TOTALS_APTA!$A$4:$BR$227,$L22,FALSE))</f>
        <v>0</v>
      </c>
      <c r="AA22" s="29">
        <f>IF(AA11=0,0,VLOOKUP(AA11,FAC_TOTALS_APTA!$A$4:$BR$227,$L22,FALSE))</f>
        <v>0</v>
      </c>
      <c r="AB22" s="29">
        <f>IF(AB11=0,0,VLOOKUP(AB11,FAC_TOTALS_APTA!$A$4:$BR$227,$L22,FALSE))</f>
        <v>0</v>
      </c>
      <c r="AC22" s="32">
        <f t="shared" si="4"/>
        <v>1200200.2072030243</v>
      </c>
      <c r="AD22" s="33">
        <f>AC22/G27</f>
        <v>4.7232320736753902E-4</v>
      </c>
      <c r="AE22" s="7"/>
    </row>
    <row r="23" spans="1:31" s="14" customFormat="1" ht="15" x14ac:dyDescent="0.2">
      <c r="A23" s="7"/>
      <c r="B23" s="26" t="s">
        <v>69</v>
      </c>
      <c r="C23" s="28"/>
      <c r="D23" s="7" t="s">
        <v>77</v>
      </c>
      <c r="E23" s="43">
        <v>-4.8399999999999999E-2</v>
      </c>
      <c r="F23" s="7">
        <f>MATCH($D23,FAC_TOTALS_APTA!$A$2:$BR$2,)</f>
        <v>31</v>
      </c>
      <c r="G23" s="29">
        <f>VLOOKUP(G11,FAC_TOTALS_APTA!$A$4:$BR$227,$F23,FALSE)</f>
        <v>0</v>
      </c>
      <c r="H23" s="29">
        <f>VLOOKUP(H11,FAC_TOTALS_APTA!$A$4:$BR$227,$F23,FALSE)</f>
        <v>1.1691461839603481</v>
      </c>
      <c r="I23" s="30" t="str">
        <f t="shared" si="1"/>
        <v>-</v>
      </c>
      <c r="J23" s="31" t="str">
        <f t="shared" si="2"/>
        <v/>
      </c>
      <c r="K23" s="31" t="str">
        <f t="shared" si="3"/>
        <v>scooter_flag_BUS_FAC</v>
      </c>
      <c r="L23" s="7">
        <f>MATCH($K23,FAC_TOTALS_APTA!$A$2:$BR$2,)</f>
        <v>53</v>
      </c>
      <c r="M23" s="29">
        <f>IF(M11=0,0,VLOOKUP(M11,FAC_TOTALS_APTA!$A$4:$BR$227,$L23,FALSE))</f>
        <v>0</v>
      </c>
      <c r="N23" s="29">
        <f>IF(N11=0,0,VLOOKUP(N11,FAC_TOTALS_APTA!$A$4:$BR$227,$L23,FALSE))</f>
        <v>0</v>
      </c>
      <c r="O23" s="29">
        <f>IF(O11=0,0,VLOOKUP(O11,FAC_TOTALS_APTA!$A$4:$BR$227,$L23,FALSE))</f>
        <v>0</v>
      </c>
      <c r="P23" s="29">
        <f>IF(P11=0,0,VLOOKUP(P11,FAC_TOTALS_APTA!$A$4:$BR$227,$L23,FALSE))</f>
        <v>0</v>
      </c>
      <c r="Q23" s="29">
        <f>IF(Q11=0,0,VLOOKUP(Q11,FAC_TOTALS_APTA!$A$4:$BR$227,$L23,FALSE))</f>
        <v>0</v>
      </c>
      <c r="R23" s="29">
        <f>IF(R11=0,0,VLOOKUP(R11,FAC_TOTALS_APTA!$A$4:$BR$227,$L23,FALSE))</f>
        <v>-35057268.109100498</v>
      </c>
      <c r="S23" s="29">
        <f>IF(S11=0,0,VLOOKUP(S11,FAC_TOTALS_APTA!$A$4:$BR$227,$L23,FALSE))</f>
        <v>0</v>
      </c>
      <c r="T23" s="29">
        <f>IF(T11=0,0,VLOOKUP(T11,FAC_TOTALS_APTA!$A$4:$BR$227,$L23,FALSE))</f>
        <v>0</v>
      </c>
      <c r="U23" s="29">
        <f>IF(U11=0,0,VLOOKUP(U11,FAC_TOTALS_APTA!$A$4:$BR$227,$L23,FALSE))</f>
        <v>0</v>
      </c>
      <c r="V23" s="29">
        <f>IF(V11=0,0,VLOOKUP(V11,FAC_TOTALS_APTA!$A$4:$BR$227,$L23,FALSE))</f>
        <v>0</v>
      </c>
      <c r="W23" s="29">
        <f>IF(W11=0,0,VLOOKUP(W11,FAC_TOTALS_APTA!$A$4:$BR$227,$L23,FALSE))</f>
        <v>0</v>
      </c>
      <c r="X23" s="29">
        <f>IF(X11=0,0,VLOOKUP(X11,FAC_TOTALS_APTA!$A$4:$BR$227,$L23,FALSE))</f>
        <v>0</v>
      </c>
      <c r="Y23" s="29">
        <f>IF(Y11=0,0,VLOOKUP(Y11,FAC_TOTALS_APTA!$A$4:$BR$227,$L23,FALSE))</f>
        <v>0</v>
      </c>
      <c r="Z23" s="29">
        <f>IF(Z11=0,0,VLOOKUP(Z11,FAC_TOTALS_APTA!$A$4:$BR$227,$L23,FALSE))</f>
        <v>0</v>
      </c>
      <c r="AA23" s="29">
        <f>IF(AA11=0,0,VLOOKUP(AA11,FAC_TOTALS_APTA!$A$4:$BR$227,$L23,FALSE))</f>
        <v>0</v>
      </c>
      <c r="AB23" s="29">
        <f>IF(AB11=0,0,VLOOKUP(AB11,FAC_TOTALS_APTA!$A$4:$BR$227,$L23,FALSE))</f>
        <v>0</v>
      </c>
      <c r="AC23" s="32">
        <f t="shared" si="4"/>
        <v>-35057268.109100498</v>
      </c>
      <c r="AD23" s="33">
        <f>AC23/G27</f>
        <v>-1.3796332658050522E-2</v>
      </c>
      <c r="AE23" s="7"/>
    </row>
    <row r="24" spans="1:31" s="7" customFormat="1" ht="15" x14ac:dyDescent="0.2">
      <c r="B24" s="9" t="s">
        <v>69</v>
      </c>
      <c r="C24" s="27"/>
      <c r="D24" s="8" t="s">
        <v>78</v>
      </c>
      <c r="E24" s="44">
        <v>5.3E-3</v>
      </c>
      <c r="F24" s="8">
        <f>MATCH($D24,FAC_TOTALS_APTA!$A$2:$BR$2,)</f>
        <v>32</v>
      </c>
      <c r="G24" s="29">
        <f>VLOOKUP(G11,FAC_TOTALS_APTA!$A$4:$BR$227,$F24,FALSE)</f>
        <v>0</v>
      </c>
      <c r="H24" s="29">
        <f>VLOOKUP(H11,FAC_TOTALS_APTA!$A$4:$BR$227,$F24,FALSE)</f>
        <v>0</v>
      </c>
      <c r="I24" s="35" t="str">
        <f t="shared" si="1"/>
        <v>-</v>
      </c>
      <c r="J24" s="36" t="str">
        <f t="shared" si="2"/>
        <v/>
      </c>
      <c r="K24" s="36" t="str">
        <f t="shared" si="3"/>
        <v>scooter_flag_RAIL_FAC</v>
      </c>
      <c r="L24" s="7">
        <f>MATCH($K24,FAC_TOTALS_APTA!$A$2:$BR$2,)</f>
        <v>54</v>
      </c>
      <c r="M24" s="37">
        <f>IF(M11=0,0,VLOOKUP(M11,FAC_TOTALS_APTA!$A$4:$BR$227,$L24,FALSE))</f>
        <v>0</v>
      </c>
      <c r="N24" s="37">
        <f>IF(N11=0,0,VLOOKUP(N11,FAC_TOTALS_APTA!$A$4:$BR$227,$L24,FALSE))</f>
        <v>0</v>
      </c>
      <c r="O24" s="37">
        <f>IF(O11=0,0,VLOOKUP(O11,FAC_TOTALS_APTA!$A$4:$BR$227,$L24,FALSE))</f>
        <v>0</v>
      </c>
      <c r="P24" s="37">
        <f>IF(P11=0,0,VLOOKUP(P11,FAC_TOTALS_APTA!$A$4:$BR$227,$L24,FALSE))</f>
        <v>0</v>
      </c>
      <c r="Q24" s="37">
        <f>IF(Q11=0,0,VLOOKUP(Q11,FAC_TOTALS_APTA!$A$4:$BR$227,$L24,FALSE))</f>
        <v>0</v>
      </c>
      <c r="R24" s="37">
        <f>IF(R11=0,0,VLOOKUP(R11,FAC_TOTALS_APTA!$A$4:$BR$227,$L24,FALSE))</f>
        <v>0</v>
      </c>
      <c r="S24" s="37">
        <f>IF(S11=0,0,VLOOKUP(S11,FAC_TOTALS_APTA!$A$4:$BR$227,$L24,FALSE))</f>
        <v>0</v>
      </c>
      <c r="T24" s="37">
        <f>IF(T11=0,0,VLOOKUP(T11,FAC_TOTALS_APTA!$A$4:$BR$227,$L24,FALSE))</f>
        <v>0</v>
      </c>
      <c r="U24" s="37">
        <f>IF(U11=0,0,VLOOKUP(U11,FAC_TOTALS_APTA!$A$4:$BR$227,$L24,FALSE))</f>
        <v>0</v>
      </c>
      <c r="V24" s="37">
        <f>IF(V11=0,0,VLOOKUP(V11,FAC_TOTALS_APTA!$A$4:$BR$227,$L24,FALSE))</f>
        <v>0</v>
      </c>
      <c r="W24" s="37">
        <f>IF(W11=0,0,VLOOKUP(W11,FAC_TOTALS_APTA!$A$4:$BR$227,$L24,FALSE))</f>
        <v>0</v>
      </c>
      <c r="X24" s="37">
        <f>IF(X11=0,0,VLOOKUP(X11,FAC_TOTALS_APTA!$A$4:$BR$227,$L24,FALSE))</f>
        <v>0</v>
      </c>
      <c r="Y24" s="37">
        <f>IF(Y11=0,0,VLOOKUP(Y11,FAC_TOTALS_APTA!$A$4:$BR$227,$L24,FALSE))</f>
        <v>0</v>
      </c>
      <c r="Z24" s="37">
        <f>IF(Z11=0,0,VLOOKUP(Z11,FAC_TOTALS_APTA!$A$4:$BR$227,$L24,FALSE))</f>
        <v>0</v>
      </c>
      <c r="AA24" s="37">
        <f>IF(AA11=0,0,VLOOKUP(AA11,FAC_TOTALS_APTA!$A$4:$BR$227,$L24,FALSE))</f>
        <v>0</v>
      </c>
      <c r="AB24" s="37">
        <f>IF(AB11=0,0,VLOOKUP(AB11,FAC_TOTALS_APTA!$A$4:$BR$227,$L24,FALSE))</f>
        <v>0</v>
      </c>
      <c r="AC24" s="38">
        <f t="shared" si="4"/>
        <v>0</v>
      </c>
      <c r="AD24" s="39">
        <f>AC24/G27</f>
        <v>0</v>
      </c>
    </row>
    <row r="25" spans="1:31" s="14" customFormat="1" ht="15" x14ac:dyDescent="0.2">
      <c r="A25" s="7"/>
      <c r="B25" s="9" t="s">
        <v>56</v>
      </c>
      <c r="C25" s="27"/>
      <c r="D25" s="9" t="s">
        <v>48</v>
      </c>
      <c r="E25" s="65"/>
      <c r="F25" s="8"/>
      <c r="G25" s="37"/>
      <c r="H25" s="37"/>
      <c r="I25" s="35"/>
      <c r="J25" s="36"/>
      <c r="K25" s="36" t="str">
        <f t="shared" si="3"/>
        <v>New_Reporter_FAC</v>
      </c>
      <c r="L25" s="7">
        <f>MATCH($K25,FAC_TOTALS_APTA!$A$2:$BR$2,)</f>
        <v>58</v>
      </c>
      <c r="M25" s="37">
        <f>IF(M11=0,0,VLOOKUP(M11,FAC_TOTALS_APTA!$A$4:$BR$227,$L25,FALSE))</f>
        <v>0</v>
      </c>
      <c r="N25" s="37">
        <f>IF(N11=0,0,VLOOKUP(N11,FAC_TOTALS_APTA!$A$4:$BR$227,$L25,FALSE))</f>
        <v>0</v>
      </c>
      <c r="O25" s="37">
        <f>IF(O11=0,0,VLOOKUP(O11,FAC_TOTALS_APTA!$A$4:$BR$227,$L25,FALSE))</f>
        <v>0</v>
      </c>
      <c r="P25" s="37">
        <f>IF(P11=0,0,VLOOKUP(P11,FAC_TOTALS_APTA!$A$4:$BR$227,$L25,FALSE))</f>
        <v>0</v>
      </c>
      <c r="Q25" s="37">
        <f>IF(Q11=0,0,VLOOKUP(Q11,FAC_TOTALS_APTA!$A$4:$BR$227,$L25,FALSE))</f>
        <v>0</v>
      </c>
      <c r="R25" s="37">
        <f>IF(R11=0,0,VLOOKUP(R11,FAC_TOTALS_APTA!$A$4:$BR$227,$L25,FALSE))</f>
        <v>0</v>
      </c>
      <c r="S25" s="37">
        <f>IF(S11=0,0,VLOOKUP(S11,FAC_TOTALS_APTA!$A$4:$BR$227,$L25,FALSE))</f>
        <v>0</v>
      </c>
      <c r="T25" s="37">
        <f>IF(T11=0,0,VLOOKUP(T11,FAC_TOTALS_APTA!$A$4:$BR$227,$L25,FALSE))</f>
        <v>0</v>
      </c>
      <c r="U25" s="37">
        <f>IF(U11=0,0,VLOOKUP(U11,FAC_TOTALS_APTA!$A$4:$BR$227,$L25,FALSE))</f>
        <v>0</v>
      </c>
      <c r="V25" s="37">
        <f>IF(V11=0,0,VLOOKUP(V11,FAC_TOTALS_APTA!$A$4:$BR$227,$L25,FALSE))</f>
        <v>0</v>
      </c>
      <c r="W25" s="37">
        <f>IF(W11=0,0,VLOOKUP(W11,FAC_TOTALS_APTA!$A$4:$BR$227,$L25,FALSE))</f>
        <v>0</v>
      </c>
      <c r="X25" s="37">
        <f>IF(X11=0,0,VLOOKUP(X11,FAC_TOTALS_APTA!$A$4:$BR$227,$L25,FALSE))</f>
        <v>0</v>
      </c>
      <c r="Y25" s="37">
        <f>IF(Y11=0,0,VLOOKUP(Y11,FAC_TOTALS_APTA!$A$4:$BR$227,$L25,FALSE))</f>
        <v>0</v>
      </c>
      <c r="Z25" s="37">
        <f>IF(Z11=0,0,VLOOKUP(Z11,FAC_TOTALS_APTA!$A$4:$BR$227,$L25,FALSE))</f>
        <v>0</v>
      </c>
      <c r="AA25" s="37">
        <f>IF(AA11=0,0,VLOOKUP(AA11,FAC_TOTALS_APTA!$A$4:$BR$227,$L25,FALSE))</f>
        <v>0</v>
      </c>
      <c r="AB25" s="37">
        <f>IF(AB11=0,0,VLOOKUP(AB11,FAC_TOTALS_APTA!$A$4:$BR$227,$L25,FALSE))</f>
        <v>0</v>
      </c>
      <c r="AC25" s="38">
        <f>SUM(M25:AB25)</f>
        <v>0</v>
      </c>
      <c r="AD25" s="39">
        <f>AC25/G27</f>
        <v>0</v>
      </c>
      <c r="AE25" s="7"/>
    </row>
    <row r="26" spans="1:31" s="59" customFormat="1" ht="15" x14ac:dyDescent="0.2">
      <c r="A26" s="58"/>
      <c r="B26" s="26" t="s">
        <v>70</v>
      </c>
      <c r="C26" s="28"/>
      <c r="D26" s="7" t="s">
        <v>6</v>
      </c>
      <c r="E26" s="43"/>
      <c r="F26" s="7">
        <f>MATCH($D26,FAC_TOTALS_APTA!$A$2:$BP$2,)</f>
        <v>9</v>
      </c>
      <c r="G26" s="60">
        <f>VLOOKUP(G11,FAC_TOTALS_APTA!$A$4:$BR$227,$F26,FALSE)</f>
        <v>2567453809.9537692</v>
      </c>
      <c r="H26" s="60">
        <f>VLOOKUP(H11,FAC_TOTALS_APTA!$A$4:$BR$227,$F26,FALSE)</f>
        <v>2246086155.3680172</v>
      </c>
      <c r="I26" s="62">
        <f t="shared" ref="I26:I27" si="5">H26/G26-1</f>
        <v>-0.12516979013988128</v>
      </c>
      <c r="J26" s="31"/>
      <c r="K26" s="31"/>
      <c r="L26" s="7"/>
      <c r="M26" s="29">
        <f t="shared" ref="M26:AB26" si="6">SUM(M13:M24)</f>
        <v>-33802412.101057597</v>
      </c>
      <c r="N26" s="29">
        <f t="shared" si="6"/>
        <v>-51126777.083741456</v>
      </c>
      <c r="O26" s="29">
        <f t="shared" si="6"/>
        <v>-142802387.60102829</v>
      </c>
      <c r="P26" s="29">
        <f t="shared" si="6"/>
        <v>-82415792.804880083</v>
      </c>
      <c r="Q26" s="29">
        <f t="shared" si="6"/>
        <v>9062411.4871758223</v>
      </c>
      <c r="R26" s="29">
        <f t="shared" si="6"/>
        <v>-26672110.612855881</v>
      </c>
      <c r="S26" s="29">
        <f t="shared" si="6"/>
        <v>0</v>
      </c>
      <c r="T26" s="29">
        <f t="shared" si="6"/>
        <v>0</v>
      </c>
      <c r="U26" s="29">
        <f t="shared" si="6"/>
        <v>0</v>
      </c>
      <c r="V26" s="29">
        <f t="shared" si="6"/>
        <v>0</v>
      </c>
      <c r="W26" s="29">
        <f t="shared" si="6"/>
        <v>0</v>
      </c>
      <c r="X26" s="29">
        <f t="shared" si="6"/>
        <v>0</v>
      </c>
      <c r="Y26" s="29">
        <f t="shared" si="6"/>
        <v>0</v>
      </c>
      <c r="Z26" s="29">
        <f t="shared" si="6"/>
        <v>0</v>
      </c>
      <c r="AA26" s="29">
        <f t="shared" si="6"/>
        <v>0</v>
      </c>
      <c r="AB26" s="29">
        <f t="shared" si="6"/>
        <v>0</v>
      </c>
      <c r="AC26" s="32">
        <f>H26-G26</f>
        <v>-321367654.58575201</v>
      </c>
      <c r="AD26" s="33">
        <f>I26</f>
        <v>-0.12516979013988128</v>
      </c>
      <c r="AE26" s="58"/>
    </row>
    <row r="27" spans="1:31" ht="16" thickBot="1" x14ac:dyDescent="0.25">
      <c r="B27" s="10" t="s">
        <v>53</v>
      </c>
      <c r="C27" s="24"/>
      <c r="D27" s="24" t="s">
        <v>4</v>
      </c>
      <c r="E27" s="24"/>
      <c r="F27" s="24">
        <f>MATCH($D27,FAC_TOTALS_APTA!$A$2:$BP$2,)</f>
        <v>7</v>
      </c>
      <c r="G27" s="61">
        <f>VLOOKUP(G11,FAC_TOTALS_APTA!$A$4:$BR$227,$F27,FALSE)</f>
        <v>2541057031.4599991</v>
      </c>
      <c r="H27" s="61">
        <f>VLOOKUP(H11,FAC_TOTALS_APTA!$A$4:$BP$227,$F27,FALSE)</f>
        <v>2176386602.559989</v>
      </c>
      <c r="I27" s="63">
        <f t="shared" si="5"/>
        <v>-0.14351131217644642</v>
      </c>
      <c r="J27" s="40"/>
      <c r="K27" s="4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41">
        <f>H27-G27</f>
        <v>-364670428.90001011</v>
      </c>
      <c r="AD27" s="42">
        <f>I27</f>
        <v>-0.14351131217644642</v>
      </c>
    </row>
    <row r="28" spans="1:31" ht="17" thickTop="1" thickBot="1" x14ac:dyDescent="0.25">
      <c r="B28" s="45" t="s">
        <v>71</v>
      </c>
      <c r="C28" s="46"/>
      <c r="D28" s="46"/>
      <c r="E28" s="47"/>
      <c r="F28" s="46"/>
      <c r="G28" s="46"/>
      <c r="H28" s="46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2">
        <f>AD27-AD26</f>
        <v>-1.8341522036565139E-2</v>
      </c>
    </row>
    <row r="29" spans="1:31" ht="16" thickTop="1" x14ac:dyDescent="0.2">
      <c r="B29" s="16" t="s">
        <v>18</v>
      </c>
      <c r="C29" s="17" t="s">
        <v>19</v>
      </c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27</v>
      </c>
      <c r="C30" s="11"/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5" x14ac:dyDescent="0.2">
      <c r="B31" s="16" t="s">
        <v>18</v>
      </c>
      <c r="C31" s="17" t="s">
        <v>19</v>
      </c>
      <c r="D31" s="11"/>
      <c r="E31" s="7"/>
      <c r="F31" s="11"/>
      <c r="G31" s="11"/>
      <c r="H31" s="11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1" x14ac:dyDescent="0.2">
      <c r="B32" s="16"/>
      <c r="C32" s="17"/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ht="15" x14ac:dyDescent="0.2">
      <c r="B33" s="19" t="s">
        <v>29</v>
      </c>
      <c r="C33" s="20">
        <v>0</v>
      </c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ht="16" thickBot="1" x14ac:dyDescent="0.25">
      <c r="B34" s="21" t="s">
        <v>37</v>
      </c>
      <c r="C34" s="22">
        <v>2</v>
      </c>
      <c r="D34" s="23"/>
      <c r="E34" s="24"/>
      <c r="F34" s="23"/>
      <c r="G34" s="23"/>
      <c r="H34" s="23"/>
      <c r="I34" s="2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1" ht="15" thickTop="1" x14ac:dyDescent="0.2">
      <c r="B35" s="49"/>
      <c r="C35" s="50"/>
      <c r="D35" s="50"/>
      <c r="E35" s="50"/>
      <c r="F35" s="50"/>
      <c r="G35" s="81" t="s">
        <v>54</v>
      </c>
      <c r="H35" s="81"/>
      <c r="I35" s="81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81" t="s">
        <v>58</v>
      </c>
      <c r="AD35" s="81"/>
    </row>
    <row r="36" spans="1:31" ht="15" x14ac:dyDescent="0.2">
      <c r="B36" s="9" t="s">
        <v>20</v>
      </c>
      <c r="C36" s="27" t="s">
        <v>21</v>
      </c>
      <c r="D36" s="8" t="s">
        <v>22</v>
      </c>
      <c r="E36" s="8" t="s">
        <v>28</v>
      </c>
      <c r="F36" s="8"/>
      <c r="G36" s="27">
        <f>$C$1</f>
        <v>2012</v>
      </c>
      <c r="H36" s="27">
        <f>$C$2</f>
        <v>2018</v>
      </c>
      <c r="I36" s="27" t="s">
        <v>24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 t="s">
        <v>26</v>
      </c>
      <c r="AD36" s="27" t="s">
        <v>24</v>
      </c>
    </row>
    <row r="37" spans="1:31" s="14" customFormat="1" x14ac:dyDescent="0.2">
      <c r="A37" s="7"/>
      <c r="B37" s="26"/>
      <c r="C37" s="28"/>
      <c r="D37" s="7"/>
      <c r="E37" s="7"/>
      <c r="F37" s="7"/>
      <c r="G37" s="7"/>
      <c r="H37" s="7"/>
      <c r="I37" s="28"/>
      <c r="J37" s="7"/>
      <c r="K37" s="7"/>
      <c r="L37" s="7"/>
      <c r="M37" s="7">
        <v>1</v>
      </c>
      <c r="N37" s="7">
        <v>2</v>
      </c>
      <c r="O37" s="7">
        <v>3</v>
      </c>
      <c r="P37" s="7">
        <v>4</v>
      </c>
      <c r="Q37" s="7">
        <v>5</v>
      </c>
      <c r="R37" s="7">
        <v>6</v>
      </c>
      <c r="S37" s="7">
        <v>7</v>
      </c>
      <c r="T37" s="7">
        <v>8</v>
      </c>
      <c r="U37" s="7">
        <v>9</v>
      </c>
      <c r="V37" s="7">
        <v>10</v>
      </c>
      <c r="W37" s="7">
        <v>11</v>
      </c>
      <c r="X37" s="7">
        <v>12</v>
      </c>
      <c r="Y37" s="7">
        <v>13</v>
      </c>
      <c r="Z37" s="7">
        <v>14</v>
      </c>
      <c r="AA37" s="7">
        <v>15</v>
      </c>
      <c r="AB37" s="7">
        <v>16</v>
      </c>
      <c r="AC37" s="7"/>
      <c r="AD37" s="7"/>
      <c r="AE37" s="7"/>
    </row>
    <row r="38" spans="1:31" x14ac:dyDescent="0.2">
      <c r="B38" s="26"/>
      <c r="C38" s="28"/>
      <c r="D38" s="7"/>
      <c r="E38" s="7"/>
      <c r="F38" s="7"/>
      <c r="G38" s="7" t="str">
        <f>CONCATENATE($C33,"_",$C34,"_",G36)</f>
        <v>0_2_2012</v>
      </c>
      <c r="H38" s="7" t="str">
        <f>CONCATENATE($C33,"_",$C34,"_",H36)</f>
        <v>0_2_2018</v>
      </c>
      <c r="I38" s="28"/>
      <c r="J38" s="7"/>
      <c r="K38" s="7"/>
      <c r="L38" s="7"/>
      <c r="M38" s="7" t="str">
        <f>IF($G36+M37&gt;$H36,0,CONCATENATE($C33,"_",$C34,"_",$G36+M37))</f>
        <v>0_2_2013</v>
      </c>
      <c r="N38" s="7" t="str">
        <f t="shared" ref="N38:AB38" si="7">IF($G36+N37&gt;$H36,0,CONCATENATE($C33,"_",$C34,"_",$G36+N37))</f>
        <v>0_2_2014</v>
      </c>
      <c r="O38" s="7" t="str">
        <f t="shared" si="7"/>
        <v>0_2_2015</v>
      </c>
      <c r="P38" s="7" t="str">
        <f t="shared" si="7"/>
        <v>0_2_2016</v>
      </c>
      <c r="Q38" s="7" t="str">
        <f t="shared" si="7"/>
        <v>0_2_2017</v>
      </c>
      <c r="R38" s="7" t="str">
        <f t="shared" si="7"/>
        <v>0_2_2018</v>
      </c>
      <c r="S38" s="7">
        <f t="shared" si="7"/>
        <v>0</v>
      </c>
      <c r="T38" s="7">
        <f t="shared" si="7"/>
        <v>0</v>
      </c>
      <c r="U38" s="7">
        <f t="shared" si="7"/>
        <v>0</v>
      </c>
      <c r="V38" s="7">
        <f t="shared" si="7"/>
        <v>0</v>
      </c>
      <c r="W38" s="7">
        <f t="shared" si="7"/>
        <v>0</v>
      </c>
      <c r="X38" s="7">
        <f t="shared" si="7"/>
        <v>0</v>
      </c>
      <c r="Y38" s="7">
        <f t="shared" si="7"/>
        <v>0</v>
      </c>
      <c r="Z38" s="7">
        <f t="shared" si="7"/>
        <v>0</v>
      </c>
      <c r="AA38" s="7">
        <f t="shared" si="7"/>
        <v>0</v>
      </c>
      <c r="AB38" s="7">
        <f t="shared" si="7"/>
        <v>0</v>
      </c>
      <c r="AC38" s="7"/>
      <c r="AD38" s="7"/>
    </row>
    <row r="39" spans="1:31" x14ac:dyDescent="0.2">
      <c r="B39" s="26"/>
      <c r="C39" s="28"/>
      <c r="D39" s="7"/>
      <c r="E39" s="7"/>
      <c r="F39" s="7" t="s">
        <v>25</v>
      </c>
      <c r="G39" s="29"/>
      <c r="H39" s="29"/>
      <c r="I39" s="28"/>
      <c r="J39" s="7"/>
      <c r="K39" s="7"/>
      <c r="L39" s="7" t="s">
        <v>25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1" s="14" customFormat="1" ht="15" x14ac:dyDescent="0.2">
      <c r="A40" s="7"/>
      <c r="B40" s="26" t="s">
        <v>36</v>
      </c>
      <c r="C40" s="28" t="s">
        <v>23</v>
      </c>
      <c r="D40" s="7" t="s">
        <v>8</v>
      </c>
      <c r="E40" s="43">
        <v>0.7087</v>
      </c>
      <c r="F40" s="7">
        <f>MATCH($D40,FAC_TOTALS_APTA!$A$2:$BR$2,)</f>
        <v>11</v>
      </c>
      <c r="G40" s="29">
        <f>VLOOKUP(G38,FAC_TOTALS_APTA!$A$4:$BR$227,$F40,FALSE)</f>
        <v>22669187.749276601</v>
      </c>
      <c r="H40" s="29">
        <f>VLOOKUP(H38,FAC_TOTALS_APTA!$A$4:$BR$227,$F40,FALSE)</f>
        <v>25389548.917448297</v>
      </c>
      <c r="I40" s="30">
        <f>IFERROR(H40/G40-1,"-")</f>
        <v>0.12000258669428976</v>
      </c>
      <c r="J40" s="31" t="str">
        <f>IF(C40="Log","_log","")</f>
        <v>_log</v>
      </c>
      <c r="K40" s="31" t="str">
        <f>CONCATENATE(D40,J40,"_FAC")</f>
        <v>VRM_ADJ_log_FAC</v>
      </c>
      <c r="L40" s="7">
        <f>MATCH($K40,FAC_TOTALS_APTA!$A$2:$BR$2,)</f>
        <v>33</v>
      </c>
      <c r="M40" s="29">
        <f>IF(M38=0,0,VLOOKUP(M38,FAC_TOTALS_APTA!$A$4:$BR$227,$L40,FALSE))</f>
        <v>4490074.4476197204</v>
      </c>
      <c r="N40" s="29">
        <f>IF(N38=0,0,VLOOKUP(N38,FAC_TOTALS_APTA!$A$4:$BR$227,$L40,FALSE))</f>
        <v>10074250.99135601</v>
      </c>
      <c r="O40" s="29">
        <f>IF(O38=0,0,VLOOKUP(O38,FAC_TOTALS_APTA!$A$4:$BR$227,$L40,FALSE))</f>
        <v>19882855.764296811</v>
      </c>
      <c r="P40" s="29">
        <f>IF(P38=0,0,VLOOKUP(P38,FAC_TOTALS_APTA!$A$4:$BR$227,$L40,FALSE))</f>
        <v>19082845.798106767</v>
      </c>
      <c r="Q40" s="29">
        <f>IF(Q38=0,0,VLOOKUP(Q38,FAC_TOTALS_APTA!$A$4:$BR$227,$L40,FALSE))</f>
        <v>5820143.6577281896</v>
      </c>
      <c r="R40" s="29">
        <f>IF(R38=0,0,VLOOKUP(R38,FAC_TOTALS_APTA!$A$4:$BR$227,$L40,FALSE))</f>
        <v>10544939.578208841</v>
      </c>
      <c r="S40" s="29">
        <f>IF(S38=0,0,VLOOKUP(S38,FAC_TOTALS_APTA!$A$4:$BR$227,$L40,FALSE))</f>
        <v>0</v>
      </c>
      <c r="T40" s="29">
        <f>IF(T38=0,0,VLOOKUP(T38,FAC_TOTALS_APTA!$A$4:$BR$227,$L40,FALSE))</f>
        <v>0</v>
      </c>
      <c r="U40" s="29">
        <f>IF(U38=0,0,VLOOKUP(U38,FAC_TOTALS_APTA!$A$4:$BR$227,$L40,FALSE))</f>
        <v>0</v>
      </c>
      <c r="V40" s="29">
        <f>IF(V38=0,0,VLOOKUP(V38,FAC_TOTALS_APTA!$A$4:$BR$227,$L40,FALSE))</f>
        <v>0</v>
      </c>
      <c r="W40" s="29">
        <f>IF(W38=0,0,VLOOKUP(W38,FAC_TOTALS_APTA!$A$4:$BR$227,$L40,FALSE))</f>
        <v>0</v>
      </c>
      <c r="X40" s="29">
        <f>IF(X38=0,0,VLOOKUP(X38,FAC_TOTALS_APTA!$A$4:$BR$227,$L40,FALSE))</f>
        <v>0</v>
      </c>
      <c r="Y40" s="29">
        <f>IF(Y38=0,0,VLOOKUP(Y38,FAC_TOTALS_APTA!$A$4:$BR$227,$L40,FALSE))</f>
        <v>0</v>
      </c>
      <c r="Z40" s="29">
        <f>IF(Z38=0,0,VLOOKUP(Z38,FAC_TOTALS_APTA!$A$4:$BR$227,$L40,FALSE))</f>
        <v>0</v>
      </c>
      <c r="AA40" s="29">
        <f>IF(AA38=0,0,VLOOKUP(AA38,FAC_TOTALS_APTA!$A$4:$BR$227,$L40,FALSE))</f>
        <v>0</v>
      </c>
      <c r="AB40" s="29">
        <f>IF(AB38=0,0,VLOOKUP(AB38,FAC_TOTALS_APTA!$A$4:$BR$227,$L40,FALSE))</f>
        <v>0</v>
      </c>
      <c r="AC40" s="32">
        <f>SUM(M40:AB40)</f>
        <v>69895110.23731634</v>
      </c>
      <c r="AD40" s="33">
        <f>AC40/G54</f>
        <v>7.2715261189903013E-2</v>
      </c>
      <c r="AE40" s="7"/>
    </row>
    <row r="41" spans="1:31" s="14" customFormat="1" ht="15" x14ac:dyDescent="0.2">
      <c r="A41" s="7"/>
      <c r="B41" s="26" t="s">
        <v>55</v>
      </c>
      <c r="C41" s="28" t="s">
        <v>23</v>
      </c>
      <c r="D41" s="7" t="s">
        <v>17</v>
      </c>
      <c r="E41" s="43">
        <v>-0.40350000000000003</v>
      </c>
      <c r="F41" s="7">
        <f>MATCH($D41,FAC_TOTALS_APTA!$A$2:$BR$2,)</f>
        <v>12</v>
      </c>
      <c r="G41" s="29">
        <f>VLOOKUP(G38,FAC_TOTALS_APTA!$A$4:$BR$227,$F41,FALSE)</f>
        <v>1.9959131485289909</v>
      </c>
      <c r="H41" s="29">
        <f>VLOOKUP(H38,FAC_TOTALS_APTA!$A$4:$BR$227,$F41,FALSE)</f>
        <v>2.0307660386433959</v>
      </c>
      <c r="I41" s="30">
        <f t="shared" ref="I41:I51" si="8">IFERROR(H41/G41-1,"-")</f>
        <v>1.7462127618174117E-2</v>
      </c>
      <c r="J41" s="31" t="str">
        <f t="shared" ref="J41:J51" si="9">IF(C41="Log","_log","")</f>
        <v>_log</v>
      </c>
      <c r="K41" s="31" t="str">
        <f t="shared" ref="K41:K52" si="10">CONCATENATE(D41,J41,"_FAC")</f>
        <v>FARE_per_UPT_2018_log_FAC</v>
      </c>
      <c r="L41" s="7">
        <f>MATCH($K41,FAC_TOTALS_APTA!$A$2:$BR$2,)</f>
        <v>34</v>
      </c>
      <c r="M41" s="29">
        <f>IF(M38=0,0,VLOOKUP(M38,FAC_TOTALS_APTA!$A$4:$BR$227,$L41,FALSE))</f>
        <v>-5638329.3280932298</v>
      </c>
      <c r="N41" s="29">
        <f>IF(N38=0,0,VLOOKUP(N38,FAC_TOTALS_APTA!$A$4:$BR$227,$L41,FALSE))</f>
        <v>2468395.9640168389</v>
      </c>
      <c r="O41" s="29">
        <f>IF(O38=0,0,VLOOKUP(O38,FAC_TOTALS_APTA!$A$4:$BR$227,$L41,FALSE))</f>
        <v>-1431896.4133935831</v>
      </c>
      <c r="P41" s="29">
        <f>IF(P38=0,0,VLOOKUP(P38,FAC_TOTALS_APTA!$A$4:$BR$227,$L41,FALSE))</f>
        <v>-2615154.5917082392</v>
      </c>
      <c r="Q41" s="29">
        <f>IF(Q38=0,0,VLOOKUP(Q38,FAC_TOTALS_APTA!$A$4:$BR$227,$L41,FALSE))</f>
        <v>1859338.4725754899</v>
      </c>
      <c r="R41" s="29">
        <f>IF(R38=0,0,VLOOKUP(R38,FAC_TOTALS_APTA!$A$4:$BR$227,$L41,FALSE))</f>
        <v>2539122.977084389</v>
      </c>
      <c r="S41" s="29">
        <f>IF(S38=0,0,VLOOKUP(S38,FAC_TOTALS_APTA!$A$4:$BR$227,$L41,FALSE))</f>
        <v>0</v>
      </c>
      <c r="T41" s="29">
        <f>IF(T38=0,0,VLOOKUP(T38,FAC_TOTALS_APTA!$A$4:$BR$227,$L41,FALSE))</f>
        <v>0</v>
      </c>
      <c r="U41" s="29">
        <f>IF(U38=0,0,VLOOKUP(U38,FAC_TOTALS_APTA!$A$4:$BR$227,$L41,FALSE))</f>
        <v>0</v>
      </c>
      <c r="V41" s="29">
        <f>IF(V38=0,0,VLOOKUP(V38,FAC_TOTALS_APTA!$A$4:$BR$227,$L41,FALSE))</f>
        <v>0</v>
      </c>
      <c r="W41" s="29">
        <f>IF(W38=0,0,VLOOKUP(W38,FAC_TOTALS_APTA!$A$4:$BR$227,$L41,FALSE))</f>
        <v>0</v>
      </c>
      <c r="X41" s="29">
        <f>IF(X38=0,0,VLOOKUP(X38,FAC_TOTALS_APTA!$A$4:$BR$227,$L41,FALSE))</f>
        <v>0</v>
      </c>
      <c r="Y41" s="29">
        <f>IF(Y38=0,0,VLOOKUP(Y38,FAC_TOTALS_APTA!$A$4:$BR$227,$L41,FALSE))</f>
        <v>0</v>
      </c>
      <c r="Z41" s="29">
        <f>IF(Z38=0,0,VLOOKUP(Z38,FAC_TOTALS_APTA!$A$4:$BR$227,$L41,FALSE))</f>
        <v>0</v>
      </c>
      <c r="AA41" s="29">
        <f>IF(AA38=0,0,VLOOKUP(AA38,FAC_TOTALS_APTA!$A$4:$BR$227,$L41,FALSE))</f>
        <v>0</v>
      </c>
      <c r="AB41" s="29">
        <f>IF(AB38=0,0,VLOOKUP(AB38,FAC_TOTALS_APTA!$A$4:$BR$227,$L41,FALSE))</f>
        <v>0</v>
      </c>
      <c r="AC41" s="32">
        <f t="shared" ref="AC41:AC51" si="11">SUM(M41:AB41)</f>
        <v>-2818522.9195183348</v>
      </c>
      <c r="AD41" s="33">
        <f>AC41/G54</f>
        <v>-2.9322456115547122E-3</v>
      </c>
      <c r="AE41" s="7"/>
    </row>
    <row r="42" spans="1:31" s="14" customFormat="1" ht="15" x14ac:dyDescent="0.2">
      <c r="A42" s="7"/>
      <c r="B42" s="26" t="s">
        <v>51</v>
      </c>
      <c r="C42" s="28" t="s">
        <v>23</v>
      </c>
      <c r="D42" s="7" t="s">
        <v>9</v>
      </c>
      <c r="E42" s="43">
        <v>0.29659999999999997</v>
      </c>
      <c r="F42" s="7">
        <f>MATCH($D42,FAC_TOTALS_APTA!$A$2:$BR$2,)</f>
        <v>13</v>
      </c>
      <c r="G42" s="29">
        <f>VLOOKUP(G38,FAC_TOTALS_APTA!$A$4:$BR$227,$F42,FALSE)</f>
        <v>5150279.3595703095</v>
      </c>
      <c r="H42" s="29">
        <f>VLOOKUP(H38,FAC_TOTALS_APTA!$A$4:$BR$227,$F42,FALSE)</f>
        <v>5558832.1377048008</v>
      </c>
      <c r="I42" s="30">
        <f t="shared" si="8"/>
        <v>7.9326333507582225E-2</v>
      </c>
      <c r="J42" s="31" t="str">
        <f t="shared" si="9"/>
        <v>_log</v>
      </c>
      <c r="K42" s="31" t="str">
        <f t="shared" si="10"/>
        <v>POP_EMP_log_FAC</v>
      </c>
      <c r="L42" s="7">
        <f>MATCH($K42,FAC_TOTALS_APTA!$A$2:$BR$2,)</f>
        <v>35</v>
      </c>
      <c r="M42" s="29">
        <f>IF(M38=0,0,VLOOKUP(M38,FAC_TOTALS_APTA!$A$4:$BR$227,$L42,FALSE))</f>
        <v>4391713.5332806893</v>
      </c>
      <c r="N42" s="29">
        <f>IF(N38=0,0,VLOOKUP(N38,FAC_TOTALS_APTA!$A$4:$BR$227,$L42,FALSE))</f>
        <v>3320180.2069024602</v>
      </c>
      <c r="O42" s="29">
        <f>IF(O38=0,0,VLOOKUP(O38,FAC_TOTALS_APTA!$A$4:$BR$227,$L42,FALSE))</f>
        <v>3253369.7979872199</v>
      </c>
      <c r="P42" s="29">
        <f>IF(P38=0,0,VLOOKUP(P38,FAC_TOTALS_APTA!$A$4:$BR$227,$L42,FALSE))</f>
        <v>3030489.5011507301</v>
      </c>
      <c r="Q42" s="29">
        <f>IF(Q38=0,0,VLOOKUP(Q38,FAC_TOTALS_APTA!$A$4:$BR$227,$L42,FALSE))</f>
        <v>3077230.58646939</v>
      </c>
      <c r="R42" s="29">
        <f>IF(R38=0,0,VLOOKUP(R38,FAC_TOTALS_APTA!$A$4:$BR$227,$L42,FALSE))</f>
        <v>2670862.6548540201</v>
      </c>
      <c r="S42" s="29">
        <f>IF(S38=0,0,VLOOKUP(S38,FAC_TOTALS_APTA!$A$4:$BR$227,$L42,FALSE))</f>
        <v>0</v>
      </c>
      <c r="T42" s="29">
        <f>IF(T38=0,0,VLOOKUP(T38,FAC_TOTALS_APTA!$A$4:$BR$227,$L42,FALSE))</f>
        <v>0</v>
      </c>
      <c r="U42" s="29">
        <f>IF(U38=0,0,VLOOKUP(U38,FAC_TOTALS_APTA!$A$4:$BR$227,$L42,FALSE))</f>
        <v>0</v>
      </c>
      <c r="V42" s="29">
        <f>IF(V38=0,0,VLOOKUP(V38,FAC_TOTALS_APTA!$A$4:$BR$227,$L42,FALSE))</f>
        <v>0</v>
      </c>
      <c r="W42" s="29">
        <f>IF(W38=0,0,VLOOKUP(W38,FAC_TOTALS_APTA!$A$4:$BR$227,$L42,FALSE))</f>
        <v>0</v>
      </c>
      <c r="X42" s="29">
        <f>IF(X38=0,0,VLOOKUP(X38,FAC_TOTALS_APTA!$A$4:$BR$227,$L42,FALSE))</f>
        <v>0</v>
      </c>
      <c r="Y42" s="29">
        <f>IF(Y38=0,0,VLOOKUP(Y38,FAC_TOTALS_APTA!$A$4:$BR$227,$L42,FALSE))</f>
        <v>0</v>
      </c>
      <c r="Z42" s="29">
        <f>IF(Z38=0,0,VLOOKUP(Z38,FAC_TOTALS_APTA!$A$4:$BR$227,$L42,FALSE))</f>
        <v>0</v>
      </c>
      <c r="AA42" s="29">
        <f>IF(AA38=0,0,VLOOKUP(AA38,FAC_TOTALS_APTA!$A$4:$BR$227,$L42,FALSE))</f>
        <v>0</v>
      </c>
      <c r="AB42" s="29">
        <f>IF(AB38=0,0,VLOOKUP(AB38,FAC_TOTALS_APTA!$A$4:$BR$227,$L42,FALSE))</f>
        <v>0</v>
      </c>
      <c r="AC42" s="32">
        <f t="shared" si="11"/>
        <v>19743846.280644506</v>
      </c>
      <c r="AD42" s="33">
        <f>AC42/G54</f>
        <v>2.0540477500010649E-2</v>
      </c>
      <c r="AE42" s="7"/>
    </row>
    <row r="43" spans="1:31" s="14" customFormat="1" ht="15" x14ac:dyDescent="0.2">
      <c r="A43" s="7"/>
      <c r="B43" s="26" t="s">
        <v>98</v>
      </c>
      <c r="C43" s="28"/>
      <c r="D43" s="34" t="s">
        <v>96</v>
      </c>
      <c r="E43" s="43">
        <v>0.16120000000000001</v>
      </c>
      <c r="F43" s="7">
        <f>MATCH($D43,FAC_TOTALS_APTA!$A$2:$BR$2,)</f>
        <v>17</v>
      </c>
      <c r="G43" s="29">
        <f>VLOOKUP(G38,FAC_TOTALS_APTA!$A$4:$BR$227,$F43,FALSE)</f>
        <v>0.63494476956781198</v>
      </c>
      <c r="H43" s="29">
        <f>VLOOKUP(H38,FAC_TOTALS_APTA!$A$4:$BR$227,$F43,FALSE)</f>
        <v>0.62733664997416394</v>
      </c>
      <c r="I43" s="30">
        <f t="shared" si="8"/>
        <v>-1.1982332886727565E-2</v>
      </c>
      <c r="J43" s="31" t="str">
        <f t="shared" si="9"/>
        <v/>
      </c>
      <c r="K43" s="31" t="str">
        <f t="shared" si="10"/>
        <v>TSD_POP_EMP_PCT_FAC</v>
      </c>
      <c r="L43" s="7">
        <f>MATCH($K43,FAC_TOTALS_APTA!$A$2:$BR$2,)</f>
        <v>39</v>
      </c>
      <c r="M43" s="29">
        <f>IF(M38=0,0,VLOOKUP(M38,FAC_TOTALS_APTA!$A$4:$BR$227,$L43,FALSE))</f>
        <v>-16950.524173034682</v>
      </c>
      <c r="N43" s="29">
        <f>IF(N38=0,0,VLOOKUP(N38,FAC_TOTALS_APTA!$A$4:$BR$227,$L43,FALSE))</f>
        <v>-28854.053711185334</v>
      </c>
      <c r="O43" s="29">
        <f>IF(O38=0,0,VLOOKUP(O38,FAC_TOTALS_APTA!$A$4:$BR$227,$L43,FALSE))</f>
        <v>16134.41903245078</v>
      </c>
      <c r="P43" s="29">
        <f>IF(P38=0,0,VLOOKUP(P38,FAC_TOTALS_APTA!$A$4:$BR$227,$L43,FALSE))</f>
        <v>-67548.567320530594</v>
      </c>
      <c r="Q43" s="29">
        <f>IF(Q38=0,0,VLOOKUP(Q38,FAC_TOTALS_APTA!$A$4:$BR$227,$L43,FALSE))</f>
        <v>-24112.590819336903</v>
      </c>
      <c r="R43" s="29">
        <f>IF(R38=0,0,VLOOKUP(R38,FAC_TOTALS_APTA!$A$4:$BR$227,$L43,FALSE))</f>
        <v>34715.893069378901</v>
      </c>
      <c r="S43" s="29">
        <f>IF(S38=0,0,VLOOKUP(S38,FAC_TOTALS_APTA!$A$4:$BR$227,$L43,FALSE))</f>
        <v>0</v>
      </c>
      <c r="T43" s="29">
        <f>IF(T38=0,0,VLOOKUP(T38,FAC_TOTALS_APTA!$A$4:$BR$227,$L43,FALSE))</f>
        <v>0</v>
      </c>
      <c r="U43" s="29">
        <f>IF(U38=0,0,VLOOKUP(U38,FAC_TOTALS_APTA!$A$4:$BR$227,$L43,FALSE))</f>
        <v>0</v>
      </c>
      <c r="V43" s="29">
        <f>IF(V38=0,0,VLOOKUP(V38,FAC_TOTALS_APTA!$A$4:$BR$227,$L43,FALSE))</f>
        <v>0</v>
      </c>
      <c r="W43" s="29">
        <f>IF(W38=0,0,VLOOKUP(W38,FAC_TOTALS_APTA!$A$4:$BR$227,$L43,FALSE))</f>
        <v>0</v>
      </c>
      <c r="X43" s="29">
        <f>IF(X38=0,0,VLOOKUP(X38,FAC_TOTALS_APTA!$A$4:$BR$227,$L43,FALSE))</f>
        <v>0</v>
      </c>
      <c r="Y43" s="29">
        <f>IF(Y38=0,0,VLOOKUP(Y38,FAC_TOTALS_APTA!$A$4:$BR$227,$L43,FALSE))</f>
        <v>0</v>
      </c>
      <c r="Z43" s="29">
        <f>IF(Z38=0,0,VLOOKUP(Z38,FAC_TOTALS_APTA!$A$4:$BR$227,$L43,FALSE))</f>
        <v>0</v>
      </c>
      <c r="AA43" s="29">
        <f>IF(AA38=0,0,VLOOKUP(AA38,FAC_TOTALS_APTA!$A$4:$BR$227,$L43,FALSE))</f>
        <v>0</v>
      </c>
      <c r="AB43" s="29">
        <f>IF(AB38=0,0,VLOOKUP(AB38,FAC_TOTALS_APTA!$A$4:$BR$227,$L43,FALSE))</f>
        <v>0</v>
      </c>
      <c r="AC43" s="32">
        <f t="shared" si="11"/>
        <v>-86615.423922257833</v>
      </c>
      <c r="AD43" s="33">
        <f>AC43/G53</f>
        <v>-9.1645376861990393E-5</v>
      </c>
      <c r="AE43" s="7"/>
    </row>
    <row r="44" spans="1:31" s="14" customFormat="1" ht="15" x14ac:dyDescent="0.2">
      <c r="A44" s="7"/>
      <c r="B44" s="26" t="s">
        <v>52</v>
      </c>
      <c r="C44" s="28" t="s">
        <v>23</v>
      </c>
      <c r="D44" s="34" t="s">
        <v>16</v>
      </c>
      <c r="E44" s="43">
        <v>0.16120000000000001</v>
      </c>
      <c r="F44" s="7">
        <f>MATCH($D44,FAC_TOTALS_APTA!$A$2:$BR$2,)</f>
        <v>14</v>
      </c>
      <c r="G44" s="29">
        <f>VLOOKUP(G38,FAC_TOTALS_APTA!$A$4:$BR$227,$F44,FALSE)</f>
        <v>8.0414322518629806</v>
      </c>
      <c r="H44" s="29">
        <f>VLOOKUP(H38,FAC_TOTALS_APTA!$A$4:$BR$227,$F44,FALSE)</f>
        <v>5.7160097757188399</v>
      </c>
      <c r="I44" s="30">
        <f t="shared" si="8"/>
        <v>-0.28918013648693042</v>
      </c>
      <c r="J44" s="31" t="str">
        <f t="shared" si="9"/>
        <v>_log</v>
      </c>
      <c r="K44" s="31" t="str">
        <f t="shared" si="10"/>
        <v>GAS_PRICE_2018_log_FAC</v>
      </c>
      <c r="L44" s="7">
        <f>MATCH($K44,FAC_TOTALS_APTA!$A$2:$BR$2,)</f>
        <v>36</v>
      </c>
      <c r="M44" s="29">
        <f>IF(M38=0,0,VLOOKUP(M38,FAC_TOTALS_APTA!$A$4:$BR$227,$L44,FALSE))</f>
        <v>-5695675.19433513</v>
      </c>
      <c r="N44" s="29">
        <f>IF(N38=0,0,VLOOKUP(N38,FAC_TOTALS_APTA!$A$4:$BR$227,$L44,FALSE))</f>
        <v>-8060445.8716039201</v>
      </c>
      <c r="O44" s="29">
        <f>IF(O38=0,0,VLOOKUP(O38,FAC_TOTALS_APTA!$A$4:$BR$227,$L44,FALSE))</f>
        <v>-40350979.279334396</v>
      </c>
      <c r="P44" s="29">
        <f>IF(P38=0,0,VLOOKUP(P38,FAC_TOTALS_APTA!$A$4:$BR$227,$L44,FALSE))</f>
        <v>-14512957.791924201</v>
      </c>
      <c r="Q44" s="29">
        <f>IF(Q38=0,0,VLOOKUP(Q38,FAC_TOTALS_APTA!$A$4:$BR$227,$L44,FALSE))</f>
        <v>9928881.1165477596</v>
      </c>
      <c r="R44" s="29">
        <f>IF(R38=0,0,VLOOKUP(R38,FAC_TOTALS_APTA!$A$4:$BR$227,$L44,FALSE))</f>
        <v>11522518.09528718</v>
      </c>
      <c r="S44" s="29">
        <f>IF(S38=0,0,VLOOKUP(S38,FAC_TOTALS_APTA!$A$4:$BR$227,$L44,FALSE))</f>
        <v>0</v>
      </c>
      <c r="T44" s="29">
        <f>IF(T38=0,0,VLOOKUP(T38,FAC_TOTALS_APTA!$A$4:$BR$227,$L44,FALSE))</f>
        <v>0</v>
      </c>
      <c r="U44" s="29">
        <f>IF(U38=0,0,VLOOKUP(U38,FAC_TOTALS_APTA!$A$4:$BR$227,$L44,FALSE))</f>
        <v>0</v>
      </c>
      <c r="V44" s="29">
        <f>IF(V38=0,0,VLOOKUP(V38,FAC_TOTALS_APTA!$A$4:$BR$227,$L44,FALSE))</f>
        <v>0</v>
      </c>
      <c r="W44" s="29">
        <f>IF(W38=0,0,VLOOKUP(W38,FAC_TOTALS_APTA!$A$4:$BR$227,$L44,FALSE))</f>
        <v>0</v>
      </c>
      <c r="X44" s="29">
        <f>IF(X38=0,0,VLOOKUP(X38,FAC_TOTALS_APTA!$A$4:$BR$227,$L44,FALSE))</f>
        <v>0</v>
      </c>
      <c r="Y44" s="29">
        <f>IF(Y38=0,0,VLOOKUP(Y38,FAC_TOTALS_APTA!$A$4:$BR$227,$L44,FALSE))</f>
        <v>0</v>
      </c>
      <c r="Z44" s="29">
        <f>IF(Z38=0,0,VLOOKUP(Z38,FAC_TOTALS_APTA!$A$4:$BR$227,$L44,FALSE))</f>
        <v>0</v>
      </c>
      <c r="AA44" s="29">
        <f>IF(AA38=0,0,VLOOKUP(AA38,FAC_TOTALS_APTA!$A$4:$BR$227,$L44,FALSE))</f>
        <v>0</v>
      </c>
      <c r="AB44" s="29">
        <f>IF(AB38=0,0,VLOOKUP(AB38,FAC_TOTALS_APTA!$A$4:$BR$227,$L44,FALSE))</f>
        <v>0</v>
      </c>
      <c r="AC44" s="32">
        <f t="shared" si="11"/>
        <v>-47168658.925362699</v>
      </c>
      <c r="AD44" s="33">
        <f>AC44/G54</f>
        <v>-4.90718355274017E-2</v>
      </c>
      <c r="AE44" s="7"/>
    </row>
    <row r="45" spans="1:31" s="14" customFormat="1" ht="15" x14ac:dyDescent="0.2">
      <c r="A45" s="7"/>
      <c r="B45" s="26" t="s">
        <v>49</v>
      </c>
      <c r="C45" s="28" t="s">
        <v>23</v>
      </c>
      <c r="D45" s="7" t="s">
        <v>15</v>
      </c>
      <c r="E45" s="43">
        <v>-0.2555</v>
      </c>
      <c r="F45" s="7">
        <f>MATCH($D45,FAC_TOTALS_APTA!$A$2:$BR$2,)</f>
        <v>15</v>
      </c>
      <c r="G45" s="29">
        <f>VLOOKUP(G38,FAC_TOTALS_APTA!$A$4:$BR$227,$F45,FALSE)</f>
        <v>57859.292617018</v>
      </c>
      <c r="H45" s="29">
        <f>VLOOKUP(H38,FAC_TOTALS_APTA!$A$4:$BR$227,$F45,FALSE)</f>
        <v>63352.587390402696</v>
      </c>
      <c r="I45" s="30">
        <f t="shared" si="8"/>
        <v>9.4942307880358845E-2</v>
      </c>
      <c r="J45" s="31" t="str">
        <f t="shared" si="9"/>
        <v>_log</v>
      </c>
      <c r="K45" s="31" t="str">
        <f t="shared" si="10"/>
        <v>TOTAL_MED_INC_INDIV_2018_log_FAC</v>
      </c>
      <c r="L45" s="7">
        <f>MATCH($K45,FAC_TOTALS_APTA!$A$2:$BR$2,)</f>
        <v>37</v>
      </c>
      <c r="M45" s="29">
        <f>IF(M38=0,0,VLOOKUP(M38,FAC_TOTALS_APTA!$A$4:$BR$227,$L45,FALSE))</f>
        <v>-1026230.2393346324</v>
      </c>
      <c r="N45" s="29">
        <f>IF(N38=0,0,VLOOKUP(N38,FAC_TOTALS_APTA!$A$4:$BR$227,$L45,FALSE))</f>
        <v>-787108.87884739204</v>
      </c>
      <c r="O45" s="29">
        <f>IF(O38=0,0,VLOOKUP(O38,FAC_TOTALS_APTA!$A$4:$BR$227,$L45,FALSE))</f>
        <v>-8789081.3684097901</v>
      </c>
      <c r="P45" s="29">
        <f>IF(P38=0,0,VLOOKUP(P38,FAC_TOTALS_APTA!$A$4:$BR$227,$L45,FALSE))</f>
        <v>-5385061.5520035904</v>
      </c>
      <c r="Q45" s="29">
        <f>IF(Q38=0,0,VLOOKUP(Q38,FAC_TOTALS_APTA!$A$4:$BR$227,$L45,FALSE))</f>
        <v>-1078324.5422569448</v>
      </c>
      <c r="R45" s="29">
        <f>IF(R38=0,0,VLOOKUP(R38,FAC_TOTALS_APTA!$A$4:$BR$227,$L45,FALSE))</f>
        <v>-2512306.9540529698</v>
      </c>
      <c r="S45" s="29">
        <f>IF(S38=0,0,VLOOKUP(S38,FAC_TOTALS_APTA!$A$4:$BR$227,$L45,FALSE))</f>
        <v>0</v>
      </c>
      <c r="T45" s="29">
        <f>IF(T38=0,0,VLOOKUP(T38,FAC_TOTALS_APTA!$A$4:$BR$227,$L45,FALSE))</f>
        <v>0</v>
      </c>
      <c r="U45" s="29">
        <f>IF(U38=0,0,VLOOKUP(U38,FAC_TOTALS_APTA!$A$4:$BR$227,$L45,FALSE))</f>
        <v>0</v>
      </c>
      <c r="V45" s="29">
        <f>IF(V38=0,0,VLOOKUP(V38,FAC_TOTALS_APTA!$A$4:$BR$227,$L45,FALSE))</f>
        <v>0</v>
      </c>
      <c r="W45" s="29">
        <f>IF(W38=0,0,VLOOKUP(W38,FAC_TOTALS_APTA!$A$4:$BR$227,$L45,FALSE))</f>
        <v>0</v>
      </c>
      <c r="X45" s="29">
        <f>IF(X38=0,0,VLOOKUP(X38,FAC_TOTALS_APTA!$A$4:$BR$227,$L45,FALSE))</f>
        <v>0</v>
      </c>
      <c r="Y45" s="29">
        <f>IF(Y38=0,0,VLOOKUP(Y38,FAC_TOTALS_APTA!$A$4:$BR$227,$L45,FALSE))</f>
        <v>0</v>
      </c>
      <c r="Z45" s="29">
        <f>IF(Z38=0,0,VLOOKUP(Z38,FAC_TOTALS_APTA!$A$4:$BR$227,$L45,FALSE))</f>
        <v>0</v>
      </c>
      <c r="AA45" s="29">
        <f>IF(AA38=0,0,VLOOKUP(AA38,FAC_TOTALS_APTA!$A$4:$BR$227,$L45,FALSE))</f>
        <v>0</v>
      </c>
      <c r="AB45" s="29">
        <f>IF(AB38=0,0,VLOOKUP(AB38,FAC_TOTALS_APTA!$A$4:$BR$227,$L45,FALSE))</f>
        <v>0</v>
      </c>
      <c r="AC45" s="32">
        <f t="shared" si="11"/>
        <v>-19578113.534905318</v>
      </c>
      <c r="AD45" s="33">
        <f>AC45/G54</f>
        <v>-2.0368057714803548E-2</v>
      </c>
      <c r="AE45" s="7"/>
    </row>
    <row r="46" spans="1:31" s="14" customFormat="1" ht="15" x14ac:dyDescent="0.2">
      <c r="A46" s="7"/>
      <c r="B46" s="26" t="s">
        <v>67</v>
      </c>
      <c r="C46" s="28"/>
      <c r="D46" s="7" t="s">
        <v>10</v>
      </c>
      <c r="E46" s="43">
        <v>1.0699999999999999E-2</v>
      </c>
      <c r="F46" s="7">
        <f>MATCH($D46,FAC_TOTALS_APTA!$A$2:$BR$2,)</f>
        <v>16</v>
      </c>
      <c r="G46" s="29">
        <f>VLOOKUP(G38,FAC_TOTALS_APTA!$A$4:$BR$227,$F46,FALSE)</f>
        <v>16.497318954182649</v>
      </c>
      <c r="H46" s="29">
        <f>VLOOKUP(H38,FAC_TOTALS_APTA!$A$4:$BR$227,$F46,FALSE)</f>
        <v>14.386289731750381</v>
      </c>
      <c r="I46" s="30">
        <f t="shared" si="8"/>
        <v>-0.12796195723045345</v>
      </c>
      <c r="J46" s="31" t="str">
        <f t="shared" si="9"/>
        <v/>
      </c>
      <c r="K46" s="31" t="str">
        <f t="shared" si="10"/>
        <v>PCT_HH_NO_VEH_FAC</v>
      </c>
      <c r="L46" s="7">
        <f>MATCH($K46,FAC_TOTALS_APTA!$A$2:$BR$2,)</f>
        <v>38</v>
      </c>
      <c r="M46" s="29">
        <f>IF(M38=0,0,VLOOKUP(M38,FAC_TOTALS_APTA!$A$4:$BR$227,$L46,FALSE))</f>
        <v>-1699378.142046913</v>
      </c>
      <c r="N46" s="29">
        <f>IF(N38=0,0,VLOOKUP(N38,FAC_TOTALS_APTA!$A$4:$BR$227,$L46,FALSE))</f>
        <v>349580.28995316604</v>
      </c>
      <c r="O46" s="29">
        <f>IF(O38=0,0,VLOOKUP(O38,FAC_TOTALS_APTA!$A$4:$BR$227,$L46,FALSE))</f>
        <v>-1916855.9474857049</v>
      </c>
      <c r="P46" s="29">
        <f>IF(P38=0,0,VLOOKUP(P38,FAC_TOTALS_APTA!$A$4:$BR$227,$L46,FALSE))</f>
        <v>-1197079.3038872518</v>
      </c>
      <c r="Q46" s="29">
        <f>IF(Q38=0,0,VLOOKUP(Q38,FAC_TOTALS_APTA!$A$4:$BR$227,$L46,FALSE))</f>
        <v>-2518612.311676864</v>
      </c>
      <c r="R46" s="29">
        <f>IF(R38=0,0,VLOOKUP(R38,FAC_TOTALS_APTA!$A$4:$BR$227,$L46,FALSE))</f>
        <v>-2036251.003229579</v>
      </c>
      <c r="S46" s="29">
        <f>IF(S38=0,0,VLOOKUP(S38,FAC_TOTALS_APTA!$A$4:$BR$227,$L46,FALSE))</f>
        <v>0</v>
      </c>
      <c r="T46" s="29">
        <f>IF(T38=0,0,VLOOKUP(T38,FAC_TOTALS_APTA!$A$4:$BR$227,$L46,FALSE))</f>
        <v>0</v>
      </c>
      <c r="U46" s="29">
        <f>IF(U38=0,0,VLOOKUP(U38,FAC_TOTALS_APTA!$A$4:$BR$227,$L46,FALSE))</f>
        <v>0</v>
      </c>
      <c r="V46" s="29">
        <f>IF(V38=0,0,VLOOKUP(V38,FAC_TOTALS_APTA!$A$4:$BR$227,$L46,FALSE))</f>
        <v>0</v>
      </c>
      <c r="W46" s="29">
        <f>IF(W38=0,0,VLOOKUP(W38,FAC_TOTALS_APTA!$A$4:$BR$227,$L46,FALSE))</f>
        <v>0</v>
      </c>
      <c r="X46" s="29">
        <f>IF(X38=0,0,VLOOKUP(X38,FAC_TOTALS_APTA!$A$4:$BR$227,$L46,FALSE))</f>
        <v>0</v>
      </c>
      <c r="Y46" s="29">
        <f>IF(Y38=0,0,VLOOKUP(Y38,FAC_TOTALS_APTA!$A$4:$BR$227,$L46,FALSE))</f>
        <v>0</v>
      </c>
      <c r="Z46" s="29">
        <f>IF(Z38=0,0,VLOOKUP(Z38,FAC_TOTALS_APTA!$A$4:$BR$227,$L46,FALSE))</f>
        <v>0</v>
      </c>
      <c r="AA46" s="29">
        <f>IF(AA38=0,0,VLOOKUP(AA38,FAC_TOTALS_APTA!$A$4:$BR$227,$L46,FALSE))</f>
        <v>0</v>
      </c>
      <c r="AB46" s="29">
        <f>IF(AB38=0,0,VLOOKUP(AB38,FAC_TOTALS_APTA!$A$4:$BR$227,$L46,FALSE))</f>
        <v>0</v>
      </c>
      <c r="AC46" s="32">
        <f t="shared" si="11"/>
        <v>-9018596.418373147</v>
      </c>
      <c r="AD46" s="33">
        <f>AC46/G54</f>
        <v>-9.3824817201333677E-3</v>
      </c>
      <c r="AE46" s="7"/>
    </row>
    <row r="47" spans="1:31" s="14" customFormat="1" ht="15" x14ac:dyDescent="0.2">
      <c r="A47" s="7"/>
      <c r="B47" s="26" t="s">
        <v>50</v>
      </c>
      <c r="C47" s="28"/>
      <c r="D47" s="7" t="s">
        <v>31</v>
      </c>
      <c r="E47" s="43">
        <v>-3.3999999999999998E-3</v>
      </c>
      <c r="F47" s="7">
        <f>MATCH($D47,FAC_TOTALS_APTA!$A$2:$BR$2,)</f>
        <v>18</v>
      </c>
      <c r="G47" s="29">
        <f>VLOOKUP(G38,FAC_TOTALS_APTA!$A$4:$BR$227,$F47,FALSE)</f>
        <v>8.2144557394472386</v>
      </c>
      <c r="H47" s="29">
        <f>VLOOKUP(H38,FAC_TOTALS_APTA!$A$4:$BR$227,$F47,FALSE)</f>
        <v>10.92619092775535</v>
      </c>
      <c r="I47" s="30">
        <f t="shared" si="8"/>
        <v>0.33011745078689625</v>
      </c>
      <c r="J47" s="31" t="str">
        <f t="shared" si="9"/>
        <v/>
      </c>
      <c r="K47" s="31" t="str">
        <f t="shared" si="10"/>
        <v>JTW_HOME_PCT_FAC</v>
      </c>
      <c r="L47" s="7">
        <f>MATCH($K47,FAC_TOTALS_APTA!$A$2:$BR$2,)</f>
        <v>40</v>
      </c>
      <c r="M47" s="29">
        <f>IF(M38=0,0,VLOOKUP(M38,FAC_TOTALS_APTA!$A$4:$BR$227,$L47,FALSE))</f>
        <v>-374041.81561925571</v>
      </c>
      <c r="N47" s="29">
        <f>IF(N38=0,0,VLOOKUP(N38,FAC_TOTALS_APTA!$A$4:$BR$227,$L47,FALSE))</f>
        <v>-468760.29344881093</v>
      </c>
      <c r="O47" s="29">
        <f>IF(O38=0,0,VLOOKUP(O38,FAC_TOTALS_APTA!$A$4:$BR$227,$L47,FALSE))</f>
        <v>-814358.44839309203</v>
      </c>
      <c r="P47" s="29">
        <f>IF(P38=0,0,VLOOKUP(P38,FAC_TOTALS_APTA!$A$4:$BR$227,$L47,FALSE))</f>
        <v>-2699461.7654424403</v>
      </c>
      <c r="Q47" s="29">
        <f>IF(Q38=0,0,VLOOKUP(Q38,FAC_TOTALS_APTA!$A$4:$BR$227,$L47,FALSE))</f>
        <v>-1160385.200459603</v>
      </c>
      <c r="R47" s="29">
        <f>IF(R38=0,0,VLOOKUP(R38,FAC_TOTALS_APTA!$A$4:$BR$227,$L47,FALSE))</f>
        <v>-1429489.730063122</v>
      </c>
      <c r="S47" s="29">
        <f>IF(S38=0,0,VLOOKUP(S38,FAC_TOTALS_APTA!$A$4:$BR$227,$L47,FALSE))</f>
        <v>0</v>
      </c>
      <c r="T47" s="29">
        <f>IF(T38=0,0,VLOOKUP(T38,FAC_TOTALS_APTA!$A$4:$BR$227,$L47,FALSE))</f>
        <v>0</v>
      </c>
      <c r="U47" s="29">
        <f>IF(U38=0,0,VLOOKUP(U38,FAC_TOTALS_APTA!$A$4:$BR$227,$L47,FALSE))</f>
        <v>0</v>
      </c>
      <c r="V47" s="29">
        <f>IF(V38=0,0,VLOOKUP(V38,FAC_TOTALS_APTA!$A$4:$BR$227,$L47,FALSE))</f>
        <v>0</v>
      </c>
      <c r="W47" s="29">
        <f>IF(W38=0,0,VLOOKUP(W38,FAC_TOTALS_APTA!$A$4:$BR$227,$L47,FALSE))</f>
        <v>0</v>
      </c>
      <c r="X47" s="29">
        <f>IF(X38=0,0,VLOOKUP(X38,FAC_TOTALS_APTA!$A$4:$BR$227,$L47,FALSE))</f>
        <v>0</v>
      </c>
      <c r="Y47" s="29">
        <f>IF(Y38=0,0,VLOOKUP(Y38,FAC_TOTALS_APTA!$A$4:$BR$227,$L47,FALSE))</f>
        <v>0</v>
      </c>
      <c r="Z47" s="29">
        <f>IF(Z38=0,0,VLOOKUP(Z38,FAC_TOTALS_APTA!$A$4:$BR$227,$L47,FALSE))</f>
        <v>0</v>
      </c>
      <c r="AA47" s="29">
        <f>IF(AA38=0,0,VLOOKUP(AA38,FAC_TOTALS_APTA!$A$4:$BR$227,$L47,FALSE))</f>
        <v>0</v>
      </c>
      <c r="AB47" s="29">
        <f>IF(AB38=0,0,VLOOKUP(AB38,FAC_TOTALS_APTA!$A$4:$BR$227,$L47,FALSE))</f>
        <v>0</v>
      </c>
      <c r="AC47" s="32">
        <f t="shared" si="11"/>
        <v>-6946497.2534263236</v>
      </c>
      <c r="AD47" s="33">
        <f>AC47/G54</f>
        <v>-7.2267768148988791E-3</v>
      </c>
      <c r="AE47" s="7"/>
    </row>
    <row r="48" spans="1:31" s="14" customFormat="1" ht="16" x14ac:dyDescent="0.2">
      <c r="A48" s="7"/>
      <c r="B48" s="12" t="s">
        <v>119</v>
      </c>
      <c r="C48" s="28"/>
      <c r="D48" t="s">
        <v>120</v>
      </c>
      <c r="E48" s="43">
        <v>-5.7999999999999996E-3</v>
      </c>
      <c r="F48" s="7">
        <f>MATCH($D48,FAC_TOTALS_APTA!$A$2:$BR$2,)</f>
        <v>29</v>
      </c>
      <c r="G48" s="29">
        <f>VLOOKUP(G38,FAC_TOTALS_APTA!$A$4:$BR$227,$F48,FALSE)</f>
        <v>0</v>
      </c>
      <c r="H48" s="29">
        <f>VLOOKUP(H38,FAC_TOTALS_APTA!$A$4:$BR$227,$F48,FALSE)</f>
        <v>7.6810198807436398</v>
      </c>
      <c r="I48" s="30" t="str">
        <f t="shared" si="8"/>
        <v>-</v>
      </c>
      <c r="J48" s="31" t="str">
        <f t="shared" si="9"/>
        <v/>
      </c>
      <c r="K48" s="31" t="str">
        <f t="shared" si="10"/>
        <v>YEARS_SINCE_TNC_FAC</v>
      </c>
      <c r="L48" s="7">
        <f>MATCH($K48,FAC_TOTALS_APTA!$A$2:$BR$2,)</f>
        <v>51</v>
      </c>
      <c r="M48" s="29">
        <f>IF(M38=0,0,VLOOKUP(M38,FAC_TOTALS_APTA!$A$4:$BR$227,$L48,FALSE))</f>
        <v>0</v>
      </c>
      <c r="N48" s="29">
        <f>IF(N38=0,0,VLOOKUP(N38,FAC_TOTALS_APTA!$A$4:$BR$227,$L48,FALSE))</f>
        <v>-4205408.1876211101</v>
      </c>
      <c r="O48" s="29">
        <f>IF(O38=0,0,VLOOKUP(O38,FAC_TOTALS_APTA!$A$4:$BR$227,$L48,FALSE))</f>
        <v>-22758568.677446101</v>
      </c>
      <c r="P48" s="29">
        <f>IF(P38=0,0,VLOOKUP(P38,FAC_TOTALS_APTA!$A$4:$BR$227,$L48,FALSE))</f>
        <v>-25284598.701841503</v>
      </c>
      <c r="Q48" s="29">
        <f>IF(Q38=0,0,VLOOKUP(Q38,FAC_TOTALS_APTA!$A$4:$BR$227,$L48,FALSE))</f>
        <v>-24252971.073765799</v>
      </c>
      <c r="R48" s="29">
        <f>IF(R38=0,0,VLOOKUP(R38,FAC_TOTALS_APTA!$A$4:$BR$227,$L48,FALSE))</f>
        <v>-24540921.2530085</v>
      </c>
      <c r="S48" s="29">
        <f>IF(S38=0,0,VLOOKUP(S38,FAC_TOTALS_APTA!$A$4:$BR$227,$L48,FALSE))</f>
        <v>0</v>
      </c>
      <c r="T48" s="29">
        <f>IF(T38=0,0,VLOOKUP(T38,FAC_TOTALS_APTA!$A$4:$BR$227,$L48,FALSE))</f>
        <v>0</v>
      </c>
      <c r="U48" s="29">
        <f>IF(U38=0,0,VLOOKUP(U38,FAC_TOTALS_APTA!$A$4:$BR$227,$L48,FALSE))</f>
        <v>0</v>
      </c>
      <c r="V48" s="29">
        <f>IF(V38=0,0,VLOOKUP(V38,FAC_TOTALS_APTA!$A$4:$BR$227,$L48,FALSE))</f>
        <v>0</v>
      </c>
      <c r="W48" s="29">
        <f>IF(W38=0,0,VLOOKUP(W38,FAC_TOTALS_APTA!$A$4:$BR$227,$L48,FALSE))</f>
        <v>0</v>
      </c>
      <c r="X48" s="29">
        <f>IF(X38=0,0,VLOOKUP(X38,FAC_TOTALS_APTA!$A$4:$BR$227,$L48,FALSE))</f>
        <v>0</v>
      </c>
      <c r="Y48" s="29">
        <f>IF(Y38=0,0,VLOOKUP(Y38,FAC_TOTALS_APTA!$A$4:$BR$227,$L48,FALSE))</f>
        <v>0</v>
      </c>
      <c r="Z48" s="29">
        <f>IF(Z38=0,0,VLOOKUP(Z38,FAC_TOTALS_APTA!$A$4:$BR$227,$L48,FALSE))</f>
        <v>0</v>
      </c>
      <c r="AA48" s="29">
        <f>IF(AA38=0,0,VLOOKUP(AA38,FAC_TOTALS_APTA!$A$4:$BR$227,$L48,FALSE))</f>
        <v>0</v>
      </c>
      <c r="AB48" s="29">
        <f>IF(AB38=0,0,VLOOKUP(AB38,FAC_TOTALS_APTA!$A$4:$BR$227,$L48,FALSE))</f>
        <v>0</v>
      </c>
      <c r="AC48" s="32">
        <f t="shared" si="11"/>
        <v>-101042467.89368302</v>
      </c>
      <c r="AD48" s="33">
        <f>AC48/G54</f>
        <v>-0.10511936270241233</v>
      </c>
      <c r="AE48" s="7"/>
    </row>
    <row r="49" spans="1:31" s="14" customFormat="1" ht="15" x14ac:dyDescent="0.2">
      <c r="A49" s="7"/>
      <c r="B49" s="26" t="s">
        <v>68</v>
      </c>
      <c r="C49" s="28"/>
      <c r="D49" s="7" t="s">
        <v>46</v>
      </c>
      <c r="E49" s="43">
        <v>-1.5E-3</v>
      </c>
      <c r="F49" s="7">
        <f>MATCH($D49,FAC_TOTALS_APTA!$A$2:$BR$2,)</f>
        <v>30</v>
      </c>
      <c r="G49" s="29">
        <f>VLOOKUP(G38,FAC_TOTALS_APTA!$A$4:$BR$227,$F49,FALSE)</f>
        <v>0.18020385724707608</v>
      </c>
      <c r="H49" s="29">
        <f>VLOOKUP(H38,FAC_TOTALS_APTA!$A$4:$BR$227,$F49,FALSE)</f>
        <v>1.6418904185476051</v>
      </c>
      <c r="I49" s="30">
        <f t="shared" si="8"/>
        <v>8.1112945284873792</v>
      </c>
      <c r="J49" s="31" t="str">
        <f t="shared" si="9"/>
        <v/>
      </c>
      <c r="K49" s="31" t="str">
        <f t="shared" si="10"/>
        <v>BIKE_SHARE_FAC</v>
      </c>
      <c r="L49" s="7">
        <f>MATCH($K49,FAC_TOTALS_APTA!$A$2:$BR$2,)</f>
        <v>52</v>
      </c>
      <c r="M49" s="29">
        <f>IF(M38=0,0,VLOOKUP(M38,FAC_TOTALS_APTA!$A$4:$BR$227,$L49,FALSE))</f>
        <v>36677.781284698402</v>
      </c>
      <c r="N49" s="29">
        <f>IF(N38=0,0,VLOOKUP(N38,FAC_TOTALS_APTA!$A$4:$BR$227,$L49,FALSE))</f>
        <v>56260.701658906699</v>
      </c>
      <c r="O49" s="29">
        <f>IF(O38=0,0,VLOOKUP(O38,FAC_TOTALS_APTA!$A$4:$BR$227,$L49,FALSE))</f>
        <v>122699.164470535</v>
      </c>
      <c r="P49" s="29">
        <f>IF(P38=0,0,VLOOKUP(P38,FAC_TOTALS_APTA!$A$4:$BR$227,$L49,FALSE))</f>
        <v>79221.800756789555</v>
      </c>
      <c r="Q49" s="29">
        <f>IF(Q38=0,0,VLOOKUP(Q38,FAC_TOTALS_APTA!$A$4:$BR$227,$L49,FALSE))</f>
        <v>57173.915280608009</v>
      </c>
      <c r="R49" s="29">
        <f>IF(R38=0,0,VLOOKUP(R38,FAC_TOTALS_APTA!$A$4:$BR$227,$L49,FALSE))</f>
        <v>54690.535691510697</v>
      </c>
      <c r="S49" s="29">
        <f>IF(S38=0,0,VLOOKUP(S38,FAC_TOTALS_APTA!$A$4:$BR$227,$L49,FALSE))</f>
        <v>0</v>
      </c>
      <c r="T49" s="29">
        <f>IF(T38=0,0,VLOOKUP(T38,FAC_TOTALS_APTA!$A$4:$BR$227,$L49,FALSE))</f>
        <v>0</v>
      </c>
      <c r="U49" s="29">
        <f>IF(U38=0,0,VLOOKUP(U38,FAC_TOTALS_APTA!$A$4:$BR$227,$L49,FALSE))</f>
        <v>0</v>
      </c>
      <c r="V49" s="29">
        <f>IF(V38=0,0,VLOOKUP(V38,FAC_TOTALS_APTA!$A$4:$BR$227,$L49,FALSE))</f>
        <v>0</v>
      </c>
      <c r="W49" s="29">
        <f>IF(W38=0,0,VLOOKUP(W38,FAC_TOTALS_APTA!$A$4:$BR$227,$L49,FALSE))</f>
        <v>0</v>
      </c>
      <c r="X49" s="29">
        <f>IF(X38=0,0,VLOOKUP(X38,FAC_TOTALS_APTA!$A$4:$BR$227,$L49,FALSE))</f>
        <v>0</v>
      </c>
      <c r="Y49" s="29">
        <f>IF(Y38=0,0,VLOOKUP(Y38,FAC_TOTALS_APTA!$A$4:$BR$227,$L49,FALSE))</f>
        <v>0</v>
      </c>
      <c r="Z49" s="29">
        <f>IF(Z38=0,0,VLOOKUP(Z38,FAC_TOTALS_APTA!$A$4:$BR$227,$L49,FALSE))</f>
        <v>0</v>
      </c>
      <c r="AA49" s="29">
        <f>IF(AA38=0,0,VLOOKUP(AA38,FAC_TOTALS_APTA!$A$4:$BR$227,$L49,FALSE))</f>
        <v>0</v>
      </c>
      <c r="AB49" s="29">
        <f>IF(AB38=0,0,VLOOKUP(AB38,FAC_TOTALS_APTA!$A$4:$BR$227,$L49,FALSE))</f>
        <v>0</v>
      </c>
      <c r="AC49" s="32">
        <f t="shared" si="11"/>
        <v>406723.89914304839</v>
      </c>
      <c r="AD49" s="33">
        <f>AC49/G54</f>
        <v>4.2313452912436642E-4</v>
      </c>
      <c r="AE49" s="7"/>
    </row>
    <row r="50" spans="1:31" s="14" customFormat="1" ht="15" x14ac:dyDescent="0.2">
      <c r="A50" s="7"/>
      <c r="B50" s="26" t="s">
        <v>69</v>
      </c>
      <c r="C50" s="28"/>
      <c r="D50" s="7" t="s">
        <v>77</v>
      </c>
      <c r="E50" s="43">
        <v>-4.8399999999999999E-2</v>
      </c>
      <c r="F50" s="7">
        <f>MATCH($D50,FAC_TOTALS_APTA!$A$2:$BR$2,)</f>
        <v>31</v>
      </c>
      <c r="G50" s="29">
        <f>VLOOKUP(G38,FAC_TOTALS_APTA!$A$4:$BR$227,$F50,FALSE)</f>
        <v>0</v>
      </c>
      <c r="H50" s="29">
        <f>VLOOKUP(H38,FAC_TOTALS_APTA!$A$4:$BR$227,$F50,FALSE)</f>
        <v>0.83133898802390105</v>
      </c>
      <c r="I50" s="30" t="str">
        <f t="shared" si="8"/>
        <v>-</v>
      </c>
      <c r="J50" s="31" t="str">
        <f t="shared" si="9"/>
        <v/>
      </c>
      <c r="K50" s="31" t="str">
        <f t="shared" si="10"/>
        <v>scooter_flag_BUS_FAC</v>
      </c>
      <c r="L50" s="7">
        <f>MATCH($K50,FAC_TOTALS_APTA!$A$2:$BR$2,)</f>
        <v>53</v>
      </c>
      <c r="M50" s="29">
        <f>IF(M38=0,0,VLOOKUP(M38,FAC_TOTALS_APTA!$A$4:$BR$227,$L50,FALSE))</f>
        <v>0</v>
      </c>
      <c r="N50" s="29">
        <f>IF(N38=0,0,VLOOKUP(N38,FAC_TOTALS_APTA!$A$4:$BR$227,$L50,FALSE))</f>
        <v>0</v>
      </c>
      <c r="O50" s="29">
        <f>IF(O38=0,0,VLOOKUP(O38,FAC_TOTALS_APTA!$A$4:$BR$227,$L50,FALSE))</f>
        <v>0</v>
      </c>
      <c r="P50" s="29">
        <f>IF(P38=0,0,VLOOKUP(P38,FAC_TOTALS_APTA!$A$4:$BR$227,$L50,FALSE))</f>
        <v>0</v>
      </c>
      <c r="Q50" s="29">
        <f>IF(Q38=0,0,VLOOKUP(Q38,FAC_TOTALS_APTA!$A$4:$BR$227,$L50,FALSE))</f>
        <v>0</v>
      </c>
      <c r="R50" s="29">
        <f>IF(R38=0,0,VLOOKUP(R38,FAC_TOTALS_APTA!$A$4:$BR$227,$L50,FALSE))</f>
        <v>-8879064.6277757101</v>
      </c>
      <c r="S50" s="29">
        <f>IF(S38=0,0,VLOOKUP(S38,FAC_TOTALS_APTA!$A$4:$BR$227,$L50,FALSE))</f>
        <v>0</v>
      </c>
      <c r="T50" s="29">
        <f>IF(T38=0,0,VLOOKUP(T38,FAC_TOTALS_APTA!$A$4:$BR$227,$L50,FALSE))</f>
        <v>0</v>
      </c>
      <c r="U50" s="29">
        <f>IF(U38=0,0,VLOOKUP(U38,FAC_TOTALS_APTA!$A$4:$BR$227,$L50,FALSE))</f>
        <v>0</v>
      </c>
      <c r="V50" s="29">
        <f>IF(V38=0,0,VLOOKUP(V38,FAC_TOTALS_APTA!$A$4:$BR$227,$L50,FALSE))</f>
        <v>0</v>
      </c>
      <c r="W50" s="29">
        <f>IF(W38=0,0,VLOOKUP(W38,FAC_TOTALS_APTA!$A$4:$BR$227,$L50,FALSE))</f>
        <v>0</v>
      </c>
      <c r="X50" s="29">
        <f>IF(X38=0,0,VLOOKUP(X38,FAC_TOTALS_APTA!$A$4:$BR$227,$L50,FALSE))</f>
        <v>0</v>
      </c>
      <c r="Y50" s="29">
        <f>IF(Y38=0,0,VLOOKUP(Y38,FAC_TOTALS_APTA!$A$4:$BR$227,$L50,FALSE))</f>
        <v>0</v>
      </c>
      <c r="Z50" s="29">
        <f>IF(Z38=0,0,VLOOKUP(Z38,FAC_TOTALS_APTA!$A$4:$BR$227,$L50,FALSE))</f>
        <v>0</v>
      </c>
      <c r="AA50" s="29">
        <f>IF(AA38=0,0,VLOOKUP(AA38,FAC_TOTALS_APTA!$A$4:$BR$227,$L50,FALSE))</f>
        <v>0</v>
      </c>
      <c r="AB50" s="29">
        <f>IF(AB38=0,0,VLOOKUP(AB38,FAC_TOTALS_APTA!$A$4:$BR$227,$L50,FALSE))</f>
        <v>0</v>
      </c>
      <c r="AC50" s="32">
        <f t="shared" si="11"/>
        <v>-8879064.6277757101</v>
      </c>
      <c r="AD50" s="33">
        <f>AC50/G54</f>
        <v>-9.2373200548446482E-3</v>
      </c>
      <c r="AE50" s="7"/>
    </row>
    <row r="51" spans="1:31" s="7" customFormat="1" ht="15" x14ac:dyDescent="0.2">
      <c r="B51" s="9" t="s">
        <v>69</v>
      </c>
      <c r="C51" s="27"/>
      <c r="D51" s="8" t="s">
        <v>78</v>
      </c>
      <c r="E51" s="44">
        <v>5.3E-3</v>
      </c>
      <c r="F51" s="8">
        <f>MATCH($D51,FAC_TOTALS_APTA!$A$2:$BR$2,)</f>
        <v>32</v>
      </c>
      <c r="G51" s="29">
        <f>VLOOKUP(G38,FAC_TOTALS_APTA!$A$4:$BR$227,$F51,FALSE)</f>
        <v>0</v>
      </c>
      <c r="H51" s="29">
        <f>VLOOKUP(H38,FAC_TOTALS_APTA!$A$4:$BR$227,$F51,FALSE)</f>
        <v>0</v>
      </c>
      <c r="I51" s="35" t="str">
        <f t="shared" si="8"/>
        <v>-</v>
      </c>
      <c r="J51" s="36" t="str">
        <f t="shared" si="9"/>
        <v/>
      </c>
      <c r="K51" s="36" t="str">
        <f t="shared" si="10"/>
        <v>scooter_flag_RAIL_FAC</v>
      </c>
      <c r="L51" s="7">
        <f>MATCH($K51,FAC_TOTALS_APTA!$A$2:$BR$2,)</f>
        <v>54</v>
      </c>
      <c r="M51" s="37">
        <f>IF(M38=0,0,VLOOKUP(M38,FAC_TOTALS_APTA!$A$4:$BR$227,$L51,FALSE))</f>
        <v>0</v>
      </c>
      <c r="N51" s="37">
        <f>IF(N38=0,0,VLOOKUP(N38,FAC_TOTALS_APTA!$A$4:$BR$227,$L51,FALSE))</f>
        <v>0</v>
      </c>
      <c r="O51" s="37">
        <f>IF(O38=0,0,VLOOKUP(O38,FAC_TOTALS_APTA!$A$4:$BR$227,$L51,FALSE))</f>
        <v>0</v>
      </c>
      <c r="P51" s="37">
        <f>IF(P38=0,0,VLOOKUP(P38,FAC_TOTALS_APTA!$A$4:$BR$227,$L51,FALSE))</f>
        <v>0</v>
      </c>
      <c r="Q51" s="37">
        <f>IF(Q38=0,0,VLOOKUP(Q38,FAC_TOTALS_APTA!$A$4:$BR$227,$L51,FALSE))</f>
        <v>0</v>
      </c>
      <c r="R51" s="37">
        <f>IF(R38=0,0,VLOOKUP(R38,FAC_TOTALS_APTA!$A$4:$BR$227,$L51,FALSE))</f>
        <v>0</v>
      </c>
      <c r="S51" s="37">
        <f>IF(S38=0,0,VLOOKUP(S38,FAC_TOTALS_APTA!$A$4:$BR$227,$L51,FALSE))</f>
        <v>0</v>
      </c>
      <c r="T51" s="37">
        <f>IF(T38=0,0,VLOOKUP(T38,FAC_TOTALS_APTA!$A$4:$BR$227,$L51,FALSE))</f>
        <v>0</v>
      </c>
      <c r="U51" s="37">
        <f>IF(U38=0,0,VLOOKUP(U38,FAC_TOTALS_APTA!$A$4:$BR$227,$L51,FALSE))</f>
        <v>0</v>
      </c>
      <c r="V51" s="37">
        <f>IF(V38=0,0,VLOOKUP(V38,FAC_TOTALS_APTA!$A$4:$BR$227,$L51,FALSE))</f>
        <v>0</v>
      </c>
      <c r="W51" s="37">
        <f>IF(W38=0,0,VLOOKUP(W38,FAC_TOTALS_APTA!$A$4:$BR$227,$L51,FALSE))</f>
        <v>0</v>
      </c>
      <c r="X51" s="37">
        <f>IF(X38=0,0,VLOOKUP(X38,FAC_TOTALS_APTA!$A$4:$BR$227,$L51,FALSE))</f>
        <v>0</v>
      </c>
      <c r="Y51" s="37">
        <f>IF(Y38=0,0,VLOOKUP(Y38,FAC_TOTALS_APTA!$A$4:$BR$227,$L51,FALSE))</f>
        <v>0</v>
      </c>
      <c r="Z51" s="37">
        <f>IF(Z38=0,0,VLOOKUP(Z38,FAC_TOTALS_APTA!$A$4:$BR$227,$L51,FALSE))</f>
        <v>0</v>
      </c>
      <c r="AA51" s="37">
        <f>IF(AA38=0,0,VLOOKUP(AA38,FAC_TOTALS_APTA!$A$4:$BR$227,$L51,FALSE))</f>
        <v>0</v>
      </c>
      <c r="AB51" s="37">
        <f>IF(AB38=0,0,VLOOKUP(AB38,FAC_TOTALS_APTA!$A$4:$BR$227,$L51,FALSE))</f>
        <v>0</v>
      </c>
      <c r="AC51" s="38">
        <f t="shared" si="11"/>
        <v>0</v>
      </c>
      <c r="AD51" s="39">
        <f>AC51/G54</f>
        <v>0</v>
      </c>
    </row>
    <row r="52" spans="1:31" s="14" customFormat="1" ht="15" x14ac:dyDescent="0.2">
      <c r="A52" s="7"/>
      <c r="B52" s="9" t="s">
        <v>56</v>
      </c>
      <c r="C52" s="27"/>
      <c r="D52" s="9" t="s">
        <v>48</v>
      </c>
      <c r="E52" s="65"/>
      <c r="F52" s="8"/>
      <c r="G52" s="37"/>
      <c r="H52" s="37"/>
      <c r="I52" s="35"/>
      <c r="J52" s="36"/>
      <c r="K52" s="36" t="str">
        <f t="shared" si="10"/>
        <v>New_Reporter_FAC</v>
      </c>
      <c r="L52" s="7">
        <f>MATCH($K52,FAC_TOTALS_APTA!$A$2:$BR$2,)</f>
        <v>58</v>
      </c>
      <c r="M52" s="37">
        <f>IF(M38=0,0,VLOOKUP(M38,FAC_TOTALS_APTA!$A$4:$BR$227,$L52,FALSE))</f>
        <v>0</v>
      </c>
      <c r="N52" s="37">
        <f>IF(N38=0,0,VLOOKUP(N38,FAC_TOTALS_APTA!$A$4:$BR$227,$L52,FALSE))</f>
        <v>0</v>
      </c>
      <c r="O52" s="37">
        <f>IF(O38=0,0,VLOOKUP(O38,FAC_TOTALS_APTA!$A$4:$BR$227,$L52,FALSE))</f>
        <v>0</v>
      </c>
      <c r="P52" s="37">
        <f>IF(P38=0,0,VLOOKUP(P38,FAC_TOTALS_APTA!$A$4:$BR$227,$L52,FALSE))</f>
        <v>0</v>
      </c>
      <c r="Q52" s="37">
        <f>IF(Q38=0,0,VLOOKUP(Q38,FAC_TOTALS_APTA!$A$4:$BR$227,$L52,FALSE))</f>
        <v>0</v>
      </c>
      <c r="R52" s="37">
        <f>IF(R38=0,0,VLOOKUP(R38,FAC_TOTALS_APTA!$A$4:$BR$227,$L52,FALSE))</f>
        <v>0</v>
      </c>
      <c r="S52" s="37">
        <f>IF(S38=0,0,VLOOKUP(S38,FAC_TOTALS_APTA!$A$4:$BR$227,$L52,FALSE))</f>
        <v>0</v>
      </c>
      <c r="T52" s="37">
        <f>IF(T38=0,0,VLOOKUP(T38,FAC_TOTALS_APTA!$A$4:$BR$227,$L52,FALSE))</f>
        <v>0</v>
      </c>
      <c r="U52" s="37">
        <f>IF(U38=0,0,VLOOKUP(U38,FAC_TOTALS_APTA!$A$4:$BR$227,$L52,FALSE))</f>
        <v>0</v>
      </c>
      <c r="V52" s="37">
        <f>IF(V38=0,0,VLOOKUP(V38,FAC_TOTALS_APTA!$A$4:$BR$227,$L52,FALSE))</f>
        <v>0</v>
      </c>
      <c r="W52" s="37">
        <f>IF(W38=0,0,VLOOKUP(W38,FAC_TOTALS_APTA!$A$4:$BR$227,$L52,FALSE))</f>
        <v>0</v>
      </c>
      <c r="X52" s="37">
        <f>IF(X38=0,0,VLOOKUP(X38,FAC_TOTALS_APTA!$A$4:$BR$227,$L52,FALSE))</f>
        <v>0</v>
      </c>
      <c r="Y52" s="37">
        <f>IF(Y38=0,0,VLOOKUP(Y38,FAC_TOTALS_APTA!$A$4:$BR$227,$L52,FALSE))</f>
        <v>0</v>
      </c>
      <c r="Z52" s="37">
        <f>IF(Z38=0,0,VLOOKUP(Z38,FAC_TOTALS_APTA!$A$4:$BR$227,$L52,FALSE))</f>
        <v>0</v>
      </c>
      <c r="AA52" s="37">
        <f>IF(AA38=0,0,VLOOKUP(AA38,FAC_TOTALS_APTA!$A$4:$BR$227,$L52,FALSE))</f>
        <v>0</v>
      </c>
      <c r="AB52" s="37">
        <f>IF(AB38=0,0,VLOOKUP(AB38,FAC_TOTALS_APTA!$A$4:$BR$227,$L52,FALSE))</f>
        <v>0</v>
      </c>
      <c r="AC52" s="38">
        <f>SUM(M52:AB52)</f>
        <v>0</v>
      </c>
      <c r="AD52" s="39">
        <f>AC52/G54</f>
        <v>0</v>
      </c>
      <c r="AE52" s="7"/>
    </row>
    <row r="53" spans="1:31" s="59" customFormat="1" ht="15" x14ac:dyDescent="0.2">
      <c r="A53" s="58"/>
      <c r="B53" s="26" t="s">
        <v>70</v>
      </c>
      <c r="C53" s="28"/>
      <c r="D53" s="7" t="s">
        <v>6</v>
      </c>
      <c r="E53" s="43"/>
      <c r="F53" s="7">
        <f>MATCH($D53,FAC_TOTALS_APTA!$A$2:$BP$2,)</f>
        <v>9</v>
      </c>
      <c r="G53" s="60">
        <f>VLOOKUP(G38,FAC_TOTALS_APTA!$A$4:$BR$227,$F53,FALSE)</f>
        <v>945115038.947276</v>
      </c>
      <c r="H53" s="60">
        <f>VLOOKUP(H38,FAC_TOTALS_APTA!$A$4:$BR$227,$F53,FALSE)</f>
        <v>839963169.29318905</v>
      </c>
      <c r="I53" s="62">
        <f t="shared" ref="I53:I54" si="12">H53/G53-1</f>
        <v>-0.11125827578747582</v>
      </c>
      <c r="J53" s="31"/>
      <c r="K53" s="31"/>
      <c r="L53" s="7"/>
      <c r="M53" s="29">
        <f t="shared" ref="M53:AB53" si="13">SUM(M40:M51)</f>
        <v>-5532139.4814170878</v>
      </c>
      <c r="N53" s="29">
        <f t="shared" si="13"/>
        <v>2718090.8686549603</v>
      </c>
      <c r="O53" s="29">
        <f t="shared" si="13"/>
        <v>-52786680.988675646</v>
      </c>
      <c r="P53" s="29">
        <f t="shared" si="13"/>
        <v>-29569305.174113467</v>
      </c>
      <c r="Q53" s="29">
        <f t="shared" si="13"/>
        <v>-8291637.9703771118</v>
      </c>
      <c r="R53" s="29">
        <f t="shared" si="13"/>
        <v>-12031183.833934564</v>
      </c>
      <c r="S53" s="29">
        <f t="shared" si="13"/>
        <v>0</v>
      </c>
      <c r="T53" s="29">
        <f t="shared" si="13"/>
        <v>0</v>
      </c>
      <c r="U53" s="29">
        <f t="shared" si="13"/>
        <v>0</v>
      </c>
      <c r="V53" s="29">
        <f t="shared" si="13"/>
        <v>0</v>
      </c>
      <c r="W53" s="29">
        <f t="shared" si="13"/>
        <v>0</v>
      </c>
      <c r="X53" s="29">
        <f t="shared" si="13"/>
        <v>0</v>
      </c>
      <c r="Y53" s="29">
        <f t="shared" si="13"/>
        <v>0</v>
      </c>
      <c r="Z53" s="29">
        <f t="shared" si="13"/>
        <v>0</v>
      </c>
      <c r="AA53" s="29">
        <f t="shared" si="13"/>
        <v>0</v>
      </c>
      <c r="AB53" s="29">
        <f t="shared" si="13"/>
        <v>0</v>
      </c>
      <c r="AC53" s="32">
        <f>H53-G53</f>
        <v>-105151869.65408695</v>
      </c>
      <c r="AD53" s="33">
        <f>I53</f>
        <v>-0.11125827578747582</v>
      </c>
      <c r="AE53" s="58"/>
    </row>
    <row r="54" spans="1:31" ht="16" thickBot="1" x14ac:dyDescent="0.25">
      <c r="B54" s="10" t="s">
        <v>53</v>
      </c>
      <c r="C54" s="24"/>
      <c r="D54" s="24" t="s">
        <v>4</v>
      </c>
      <c r="E54" s="24"/>
      <c r="F54" s="24">
        <f>MATCH($D54,FAC_TOTALS_APTA!$A$2:$BP$2,)</f>
        <v>7</v>
      </c>
      <c r="G54" s="61">
        <f>VLOOKUP(G38,FAC_TOTALS_APTA!$A$4:$BR$227,$F54,FALSE)</f>
        <v>961216518.974998</v>
      </c>
      <c r="H54" s="61">
        <f>VLOOKUP(H38,FAC_TOTALS_APTA!$A$4:$BP$227,$F54,FALSE)</f>
        <v>809531783.59800005</v>
      </c>
      <c r="I54" s="63">
        <f t="shared" si="12"/>
        <v>-0.15780496109112685</v>
      </c>
      <c r="J54" s="40"/>
      <c r="K54" s="4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41">
        <f>H54-G54</f>
        <v>-151684735.37699795</v>
      </c>
      <c r="AD54" s="42">
        <f>I54</f>
        <v>-0.15780496109112685</v>
      </c>
    </row>
    <row r="55" spans="1:31" ht="17" thickTop="1" thickBot="1" x14ac:dyDescent="0.25">
      <c r="B55" s="45" t="s">
        <v>71</v>
      </c>
      <c r="C55" s="46"/>
      <c r="D55" s="46"/>
      <c r="E55" s="47"/>
      <c r="F55" s="46"/>
      <c r="G55" s="46"/>
      <c r="H55" s="46"/>
      <c r="I55" s="48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2">
        <f>AD54-AD53</f>
        <v>-4.6546685303651025E-2</v>
      </c>
    </row>
    <row r="56" spans="1:31" ht="16" thickTop="1" x14ac:dyDescent="0.2">
      <c r="B56" s="19" t="s">
        <v>27</v>
      </c>
      <c r="C56" s="11"/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5" x14ac:dyDescent="0.2">
      <c r="B57" s="16" t="s">
        <v>18</v>
      </c>
      <c r="C57" s="17" t="s">
        <v>19</v>
      </c>
      <c r="D57" s="11"/>
      <c r="E57" s="7"/>
      <c r="F57" s="11"/>
      <c r="G57" s="11"/>
      <c r="H57" s="11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1" x14ac:dyDescent="0.2">
      <c r="B58" s="16"/>
      <c r="C58" s="17"/>
      <c r="D58" s="11"/>
      <c r="E58" s="7"/>
      <c r="F58" s="11"/>
      <c r="G58" s="11"/>
      <c r="H58" s="11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1" ht="15" x14ac:dyDescent="0.2">
      <c r="B59" s="19" t="s">
        <v>29</v>
      </c>
      <c r="C59" s="20">
        <v>0</v>
      </c>
      <c r="D59" s="11"/>
      <c r="E59" s="7"/>
      <c r="F59" s="11"/>
      <c r="G59" s="11"/>
      <c r="H59" s="11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1" ht="16" thickBot="1" x14ac:dyDescent="0.25">
      <c r="B60" s="21" t="s">
        <v>37</v>
      </c>
      <c r="C60" s="22">
        <v>3</v>
      </c>
      <c r="D60" s="23"/>
      <c r="E60" s="24"/>
      <c r="F60" s="23"/>
      <c r="G60" s="23"/>
      <c r="H60" s="23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1" ht="15" thickTop="1" x14ac:dyDescent="0.2">
      <c r="B61" s="49"/>
      <c r="C61" s="50"/>
      <c r="D61" s="50"/>
      <c r="E61" s="50"/>
      <c r="F61" s="50"/>
      <c r="G61" s="81" t="s">
        <v>54</v>
      </c>
      <c r="H61" s="81"/>
      <c r="I61" s="81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81" t="s">
        <v>58</v>
      </c>
      <c r="AD61" s="81"/>
    </row>
    <row r="62" spans="1:31" ht="15" x14ac:dyDescent="0.2">
      <c r="B62" s="9" t="s">
        <v>20</v>
      </c>
      <c r="C62" s="27" t="s">
        <v>21</v>
      </c>
      <c r="D62" s="8" t="s">
        <v>22</v>
      </c>
      <c r="E62" s="8" t="s">
        <v>28</v>
      </c>
      <c r="F62" s="8"/>
      <c r="G62" s="27">
        <f>$C$1</f>
        <v>2012</v>
      </c>
      <c r="H62" s="27">
        <f>$C$2</f>
        <v>2018</v>
      </c>
      <c r="I62" s="27" t="s">
        <v>24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 t="s">
        <v>26</v>
      </c>
      <c r="AD62" s="27" t="s">
        <v>24</v>
      </c>
    </row>
    <row r="63" spans="1:31" s="14" customFormat="1" x14ac:dyDescent="0.2">
      <c r="A63" s="7"/>
      <c r="B63" s="26"/>
      <c r="C63" s="28"/>
      <c r="D63" s="7"/>
      <c r="E63" s="7"/>
      <c r="F63" s="7"/>
      <c r="G63" s="7"/>
      <c r="H63" s="7"/>
      <c r="I63" s="28"/>
      <c r="J63" s="7"/>
      <c r="K63" s="7"/>
      <c r="L63" s="7"/>
      <c r="M63" s="7">
        <v>1</v>
      </c>
      <c r="N63" s="7">
        <v>2</v>
      </c>
      <c r="O63" s="7">
        <v>3</v>
      </c>
      <c r="P63" s="7">
        <v>4</v>
      </c>
      <c r="Q63" s="7">
        <v>5</v>
      </c>
      <c r="R63" s="7">
        <v>6</v>
      </c>
      <c r="S63" s="7">
        <v>7</v>
      </c>
      <c r="T63" s="7">
        <v>8</v>
      </c>
      <c r="U63" s="7">
        <v>9</v>
      </c>
      <c r="V63" s="7">
        <v>10</v>
      </c>
      <c r="W63" s="7">
        <v>11</v>
      </c>
      <c r="X63" s="7">
        <v>12</v>
      </c>
      <c r="Y63" s="7">
        <v>13</v>
      </c>
      <c r="Z63" s="7">
        <v>14</v>
      </c>
      <c r="AA63" s="7">
        <v>15</v>
      </c>
      <c r="AB63" s="7">
        <v>16</v>
      </c>
      <c r="AC63" s="7"/>
      <c r="AD63" s="7"/>
      <c r="AE63" s="7"/>
    </row>
    <row r="64" spans="1:31" x14ac:dyDescent="0.2">
      <c r="B64" s="26"/>
      <c r="C64" s="28"/>
      <c r="D64" s="7"/>
      <c r="E64" s="7"/>
      <c r="F64" s="7"/>
      <c r="G64" s="7" t="str">
        <f>CONCATENATE($C59,"_",$C60,"_",G62)</f>
        <v>0_3_2012</v>
      </c>
      <c r="H64" s="7" t="str">
        <f>CONCATENATE($C59,"_",$C60,"_",H62)</f>
        <v>0_3_2018</v>
      </c>
      <c r="I64" s="28"/>
      <c r="J64" s="7"/>
      <c r="K64" s="7"/>
      <c r="L64" s="7"/>
      <c r="M64" s="7" t="str">
        <f>IF($G62+M63&gt;$H62,0,CONCATENATE($C59,"_",$C60,"_",$G62+M63))</f>
        <v>0_3_2013</v>
      </c>
      <c r="N64" s="7" t="str">
        <f t="shared" ref="N64:AB64" si="14">IF($G62+N63&gt;$H62,0,CONCATENATE($C59,"_",$C60,"_",$G62+N63))</f>
        <v>0_3_2014</v>
      </c>
      <c r="O64" s="7" t="str">
        <f t="shared" si="14"/>
        <v>0_3_2015</v>
      </c>
      <c r="P64" s="7" t="str">
        <f t="shared" si="14"/>
        <v>0_3_2016</v>
      </c>
      <c r="Q64" s="7" t="str">
        <f t="shared" si="14"/>
        <v>0_3_2017</v>
      </c>
      <c r="R64" s="7" t="str">
        <f t="shared" si="14"/>
        <v>0_3_2018</v>
      </c>
      <c r="S64" s="7">
        <f t="shared" si="14"/>
        <v>0</v>
      </c>
      <c r="T64" s="7">
        <f t="shared" si="14"/>
        <v>0</v>
      </c>
      <c r="U64" s="7">
        <f t="shared" si="14"/>
        <v>0</v>
      </c>
      <c r="V64" s="7">
        <f t="shared" si="14"/>
        <v>0</v>
      </c>
      <c r="W64" s="7">
        <f t="shared" si="14"/>
        <v>0</v>
      </c>
      <c r="X64" s="7">
        <f t="shared" si="14"/>
        <v>0</v>
      </c>
      <c r="Y64" s="7">
        <f t="shared" si="14"/>
        <v>0</v>
      </c>
      <c r="Z64" s="7">
        <f t="shared" si="14"/>
        <v>0</v>
      </c>
      <c r="AA64" s="7">
        <f t="shared" si="14"/>
        <v>0</v>
      </c>
      <c r="AB64" s="7">
        <f t="shared" si="14"/>
        <v>0</v>
      </c>
      <c r="AC64" s="7"/>
      <c r="AD64" s="7"/>
    </row>
    <row r="65" spans="1:31" x14ac:dyDescent="0.2">
      <c r="B65" s="26"/>
      <c r="C65" s="28"/>
      <c r="D65" s="7"/>
      <c r="E65" s="7"/>
      <c r="F65" s="7" t="s">
        <v>25</v>
      </c>
      <c r="G65" s="29"/>
      <c r="H65" s="29"/>
      <c r="I65" s="28"/>
      <c r="J65" s="7"/>
      <c r="K65" s="7"/>
      <c r="L65" s="7" t="s">
        <v>25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1" s="14" customFormat="1" ht="15" x14ac:dyDescent="0.2">
      <c r="A66" s="7"/>
      <c r="B66" s="26" t="s">
        <v>36</v>
      </c>
      <c r="C66" s="28" t="s">
        <v>23</v>
      </c>
      <c r="D66" s="7" t="s">
        <v>8</v>
      </c>
      <c r="E66" s="43">
        <v>0.7087</v>
      </c>
      <c r="F66" s="7">
        <f>MATCH($D66,FAC_TOTALS_APTA!$A$2:$BR$2,)</f>
        <v>11</v>
      </c>
      <c r="G66" s="29">
        <f>VLOOKUP(G64,FAC_TOTALS_APTA!$A$4:$BR$227,$F66,FALSE)</f>
        <v>3914642.19898444</v>
      </c>
      <c r="H66" s="29">
        <f>VLOOKUP(H64,FAC_TOTALS_APTA!$A$4:$BR$227,$F66,FALSE)</f>
        <v>4219860.38036553</v>
      </c>
      <c r="I66" s="30">
        <f>IFERROR(H66/G66-1,"-")</f>
        <v>7.7968347007619565E-2</v>
      </c>
      <c r="J66" s="31" t="str">
        <f>IF(C66="Log","_log","")</f>
        <v>_log</v>
      </c>
      <c r="K66" s="31" t="str">
        <f>CONCATENATE(D66,J66,"_FAC")</f>
        <v>VRM_ADJ_log_FAC</v>
      </c>
      <c r="L66" s="7">
        <f>MATCH($K66,FAC_TOTALS_APTA!$A$2:$BR$2,)</f>
        <v>33</v>
      </c>
      <c r="M66" s="29">
        <f>IF(M64=0,0,VLOOKUP(M64,FAC_TOTALS_APTA!$A$4:$BR$227,$L66,FALSE))</f>
        <v>1685590.0789099452</v>
      </c>
      <c r="N66" s="29">
        <f>IF(N64=0,0,VLOOKUP(N64,FAC_TOTALS_APTA!$A$4:$BR$227,$L66,FALSE))</f>
        <v>4938160.4002877204</v>
      </c>
      <c r="O66" s="29">
        <f>IF(O64=0,0,VLOOKUP(O64,FAC_TOTALS_APTA!$A$4:$BR$227,$L66,FALSE))</f>
        <v>4694400.3289270103</v>
      </c>
      <c r="P66" s="29">
        <f>IF(P64=0,0,VLOOKUP(P64,FAC_TOTALS_APTA!$A$4:$BR$227,$L66,FALSE))</f>
        <v>3191785.0661770399</v>
      </c>
      <c r="Q66" s="29">
        <f>IF(Q64=0,0,VLOOKUP(Q64,FAC_TOTALS_APTA!$A$4:$BR$227,$L66,FALSE))</f>
        <v>2493541.7846537051</v>
      </c>
      <c r="R66" s="29">
        <f>IF(R64=0,0,VLOOKUP(R64,FAC_TOTALS_APTA!$A$4:$BR$227,$L66,FALSE))</f>
        <v>2645867.6450374601</v>
      </c>
      <c r="S66" s="29">
        <f>IF(S64=0,0,VLOOKUP(S64,FAC_TOTALS_APTA!$A$4:$BR$227,$L66,FALSE))</f>
        <v>0</v>
      </c>
      <c r="T66" s="29">
        <f>IF(T64=0,0,VLOOKUP(T64,FAC_TOTALS_APTA!$A$4:$BR$227,$L66,FALSE))</f>
        <v>0</v>
      </c>
      <c r="U66" s="29">
        <f>IF(U64=0,0,VLOOKUP(U64,FAC_TOTALS_APTA!$A$4:$BR$227,$L66,FALSE))</f>
        <v>0</v>
      </c>
      <c r="V66" s="29">
        <f>IF(V64=0,0,VLOOKUP(V64,FAC_TOTALS_APTA!$A$4:$BR$227,$L66,FALSE))</f>
        <v>0</v>
      </c>
      <c r="W66" s="29">
        <f>IF(W64=0,0,VLOOKUP(W64,FAC_TOTALS_APTA!$A$4:$BR$227,$L66,FALSE))</f>
        <v>0</v>
      </c>
      <c r="X66" s="29">
        <f>IF(X64=0,0,VLOOKUP(X64,FAC_TOTALS_APTA!$A$4:$BR$227,$L66,FALSE))</f>
        <v>0</v>
      </c>
      <c r="Y66" s="29">
        <f>IF(Y64=0,0,VLOOKUP(Y64,FAC_TOTALS_APTA!$A$4:$BR$227,$L66,FALSE))</f>
        <v>0</v>
      </c>
      <c r="Z66" s="29">
        <f>IF(Z64=0,0,VLOOKUP(Z64,FAC_TOTALS_APTA!$A$4:$BR$227,$L66,FALSE))</f>
        <v>0</v>
      </c>
      <c r="AA66" s="29">
        <f>IF(AA64=0,0,VLOOKUP(AA64,FAC_TOTALS_APTA!$A$4:$BR$227,$L66,FALSE))</f>
        <v>0</v>
      </c>
      <c r="AB66" s="29">
        <f>IF(AB64=0,0,VLOOKUP(AB64,FAC_TOTALS_APTA!$A$4:$BR$227,$L66,FALSE))</f>
        <v>0</v>
      </c>
      <c r="AC66" s="32">
        <f>SUM(M66:AB66)</f>
        <v>19649345.303992882</v>
      </c>
      <c r="AD66" s="33">
        <f>AC66/G80</f>
        <v>6.4853514207780252E-2</v>
      </c>
      <c r="AE66" s="7"/>
    </row>
    <row r="67" spans="1:31" s="14" customFormat="1" ht="15" x14ac:dyDescent="0.2">
      <c r="A67" s="7"/>
      <c r="B67" s="26" t="s">
        <v>55</v>
      </c>
      <c r="C67" s="28" t="s">
        <v>23</v>
      </c>
      <c r="D67" s="7" t="s">
        <v>17</v>
      </c>
      <c r="E67" s="43">
        <v>-0.40350000000000003</v>
      </c>
      <c r="F67" s="7">
        <f>MATCH($D67,FAC_TOTALS_APTA!$A$2:$BR$2,)</f>
        <v>12</v>
      </c>
      <c r="G67" s="29">
        <f>VLOOKUP(G64,FAC_TOTALS_APTA!$A$4:$BR$227,$F67,FALSE)</f>
        <v>1.6612403045107391</v>
      </c>
      <c r="H67" s="29">
        <f>VLOOKUP(H64,FAC_TOTALS_APTA!$A$4:$BR$227,$F67,FALSE)</f>
        <v>1.9466768995625912</v>
      </c>
      <c r="I67" s="30">
        <f t="shared" ref="I67:I77" si="15">IFERROR(H67/G67-1,"-")</f>
        <v>0.17182137603862047</v>
      </c>
      <c r="J67" s="31" t="str">
        <f t="shared" ref="J67:J77" si="16">IF(C67="Log","_log","")</f>
        <v>_log</v>
      </c>
      <c r="K67" s="31" t="str">
        <f t="shared" ref="K67:K78" si="17">CONCATENATE(D67,J67,"_FAC")</f>
        <v>FARE_per_UPT_2018_log_FAC</v>
      </c>
      <c r="L67" s="7">
        <f>MATCH($K67,FAC_TOTALS_APTA!$A$2:$BR$2,)</f>
        <v>34</v>
      </c>
      <c r="M67" s="29">
        <f>IF(M64=0,0,VLOOKUP(M64,FAC_TOTALS_APTA!$A$4:$BR$227,$L67,FALSE))</f>
        <v>-4500333.0057816524</v>
      </c>
      <c r="N67" s="29">
        <f>IF(N64=0,0,VLOOKUP(N64,FAC_TOTALS_APTA!$A$4:$BR$227,$L67,FALSE))</f>
        <v>285233.77016040398</v>
      </c>
      <c r="O67" s="29">
        <f>IF(O64=0,0,VLOOKUP(O64,FAC_TOTALS_APTA!$A$4:$BR$227,$L67,FALSE))</f>
        <v>-2114754.0420616218</v>
      </c>
      <c r="P67" s="29">
        <f>IF(P64=0,0,VLOOKUP(P64,FAC_TOTALS_APTA!$A$4:$BR$227,$L67,FALSE))</f>
        <v>-3618504.49172871</v>
      </c>
      <c r="Q67" s="29">
        <f>IF(Q64=0,0,VLOOKUP(Q64,FAC_TOTALS_APTA!$A$4:$BR$227,$L67,FALSE))</f>
        <v>342488.24945584877</v>
      </c>
      <c r="R67" s="29">
        <f>IF(R64=0,0,VLOOKUP(R64,FAC_TOTALS_APTA!$A$4:$BR$227,$L67,FALSE))</f>
        <v>579190.02055191866</v>
      </c>
      <c r="S67" s="29">
        <f>IF(S64=0,0,VLOOKUP(S64,FAC_TOTALS_APTA!$A$4:$BR$227,$L67,FALSE))</f>
        <v>0</v>
      </c>
      <c r="T67" s="29">
        <f>IF(T64=0,0,VLOOKUP(T64,FAC_TOTALS_APTA!$A$4:$BR$227,$L67,FALSE))</f>
        <v>0</v>
      </c>
      <c r="U67" s="29">
        <f>IF(U64=0,0,VLOOKUP(U64,FAC_TOTALS_APTA!$A$4:$BR$227,$L67,FALSE))</f>
        <v>0</v>
      </c>
      <c r="V67" s="29">
        <f>IF(V64=0,0,VLOOKUP(V64,FAC_TOTALS_APTA!$A$4:$BR$227,$L67,FALSE))</f>
        <v>0</v>
      </c>
      <c r="W67" s="29">
        <f>IF(W64=0,0,VLOOKUP(W64,FAC_TOTALS_APTA!$A$4:$BR$227,$L67,FALSE))</f>
        <v>0</v>
      </c>
      <c r="X67" s="29">
        <f>IF(X64=0,0,VLOOKUP(X64,FAC_TOTALS_APTA!$A$4:$BR$227,$L67,FALSE))</f>
        <v>0</v>
      </c>
      <c r="Y67" s="29">
        <f>IF(Y64=0,0,VLOOKUP(Y64,FAC_TOTALS_APTA!$A$4:$BR$227,$L67,FALSE))</f>
        <v>0</v>
      </c>
      <c r="Z67" s="29">
        <f>IF(Z64=0,0,VLOOKUP(Z64,FAC_TOTALS_APTA!$A$4:$BR$227,$L67,FALSE))</f>
        <v>0</v>
      </c>
      <c r="AA67" s="29">
        <f>IF(AA64=0,0,VLOOKUP(AA64,FAC_TOTALS_APTA!$A$4:$BR$227,$L67,FALSE))</f>
        <v>0</v>
      </c>
      <c r="AB67" s="29">
        <f>IF(AB64=0,0,VLOOKUP(AB64,FAC_TOTALS_APTA!$A$4:$BR$227,$L67,FALSE))</f>
        <v>0</v>
      </c>
      <c r="AC67" s="32">
        <f t="shared" ref="AC67:AC77" si="18">SUM(M67:AB67)</f>
        <v>-9026679.4994038139</v>
      </c>
      <c r="AD67" s="33">
        <f>AC67/G80</f>
        <v>-2.9792946182522647E-2</v>
      </c>
      <c r="AE67" s="7"/>
    </row>
    <row r="68" spans="1:31" s="14" customFormat="1" ht="15" x14ac:dyDescent="0.2">
      <c r="A68" s="7"/>
      <c r="B68" s="26" t="s">
        <v>51</v>
      </c>
      <c r="C68" s="28" t="s">
        <v>23</v>
      </c>
      <c r="D68" s="7" t="s">
        <v>9</v>
      </c>
      <c r="E68" s="43">
        <v>0.29659999999999997</v>
      </c>
      <c r="F68" s="7">
        <f>MATCH($D68,FAC_TOTALS_APTA!$A$2:$BR$2,)</f>
        <v>13</v>
      </c>
      <c r="G68" s="29">
        <f>VLOOKUP(G64,FAC_TOTALS_APTA!$A$4:$BR$227,$F68,FALSE)</f>
        <v>1241901.0555967921</v>
      </c>
      <c r="H68" s="29">
        <f>VLOOKUP(H64,FAC_TOTALS_APTA!$A$4:$BR$227,$F68,FALSE)</f>
        <v>1287856.775906669</v>
      </c>
      <c r="I68" s="30">
        <f t="shared" si="15"/>
        <v>3.7004333076915641E-2</v>
      </c>
      <c r="J68" s="31" t="str">
        <f t="shared" si="16"/>
        <v>_log</v>
      </c>
      <c r="K68" s="31" t="str">
        <f t="shared" si="17"/>
        <v>POP_EMP_log_FAC</v>
      </c>
      <c r="L68" s="7">
        <f>MATCH($K68,FAC_TOTALS_APTA!$A$2:$BR$2,)</f>
        <v>35</v>
      </c>
      <c r="M68" s="29">
        <f>IF(M64=0,0,VLOOKUP(M64,FAC_TOTALS_APTA!$A$4:$BR$227,$L68,FALSE))</f>
        <v>1063194.8865058459</v>
      </c>
      <c r="N68" s="29">
        <f>IF(N64=0,0,VLOOKUP(N64,FAC_TOTALS_APTA!$A$4:$BR$227,$L68,FALSE))</f>
        <v>634659.73014207499</v>
      </c>
      <c r="O68" s="29">
        <f>IF(O64=0,0,VLOOKUP(O64,FAC_TOTALS_APTA!$A$4:$BR$227,$L68,FALSE))</f>
        <v>727266.83644684404</v>
      </c>
      <c r="P68" s="29">
        <f>IF(P64=0,0,VLOOKUP(P64,FAC_TOTALS_APTA!$A$4:$BR$227,$L68,FALSE))</f>
        <v>670204.055797084</v>
      </c>
      <c r="Q68" s="29">
        <f>IF(Q64=0,0,VLOOKUP(Q64,FAC_TOTALS_APTA!$A$4:$BR$227,$L68,FALSE))</f>
        <v>569991.54042113095</v>
      </c>
      <c r="R68" s="29">
        <f>IF(R64=0,0,VLOOKUP(R64,FAC_TOTALS_APTA!$A$4:$BR$227,$L68,FALSE))</f>
        <v>595176.91663645604</v>
      </c>
      <c r="S68" s="29">
        <f>IF(S64=0,0,VLOOKUP(S64,FAC_TOTALS_APTA!$A$4:$BR$227,$L68,FALSE))</f>
        <v>0</v>
      </c>
      <c r="T68" s="29">
        <f>IF(T64=0,0,VLOOKUP(T64,FAC_TOTALS_APTA!$A$4:$BR$227,$L68,FALSE))</f>
        <v>0</v>
      </c>
      <c r="U68" s="29">
        <f>IF(U64=0,0,VLOOKUP(U64,FAC_TOTALS_APTA!$A$4:$BR$227,$L68,FALSE))</f>
        <v>0</v>
      </c>
      <c r="V68" s="29">
        <f>IF(V64=0,0,VLOOKUP(V64,FAC_TOTALS_APTA!$A$4:$BR$227,$L68,FALSE))</f>
        <v>0</v>
      </c>
      <c r="W68" s="29">
        <f>IF(W64=0,0,VLOOKUP(W64,FAC_TOTALS_APTA!$A$4:$BR$227,$L68,FALSE))</f>
        <v>0</v>
      </c>
      <c r="X68" s="29">
        <f>IF(X64=0,0,VLOOKUP(X64,FAC_TOTALS_APTA!$A$4:$BR$227,$L68,FALSE))</f>
        <v>0</v>
      </c>
      <c r="Y68" s="29">
        <f>IF(Y64=0,0,VLOOKUP(Y64,FAC_TOTALS_APTA!$A$4:$BR$227,$L68,FALSE))</f>
        <v>0</v>
      </c>
      <c r="Z68" s="29">
        <f>IF(Z64=0,0,VLOOKUP(Z64,FAC_TOTALS_APTA!$A$4:$BR$227,$L68,FALSE))</f>
        <v>0</v>
      </c>
      <c r="AA68" s="29">
        <f>IF(AA64=0,0,VLOOKUP(AA64,FAC_TOTALS_APTA!$A$4:$BR$227,$L68,FALSE))</f>
        <v>0</v>
      </c>
      <c r="AB68" s="29">
        <f>IF(AB64=0,0,VLOOKUP(AB64,FAC_TOTALS_APTA!$A$4:$BR$227,$L68,FALSE))</f>
        <v>0</v>
      </c>
      <c r="AC68" s="32">
        <f t="shared" si="18"/>
        <v>4260493.9659494357</v>
      </c>
      <c r="AD68" s="33">
        <f>AC68/G80</f>
        <v>1.4061944643861294E-2</v>
      </c>
      <c r="AE68" s="7"/>
    </row>
    <row r="69" spans="1:31" s="14" customFormat="1" ht="15" x14ac:dyDescent="0.2">
      <c r="A69" s="7"/>
      <c r="B69" s="26" t="s">
        <v>98</v>
      </c>
      <c r="C69" s="28"/>
      <c r="D69" s="34" t="s">
        <v>96</v>
      </c>
      <c r="E69" s="43">
        <v>0.16120000000000001</v>
      </c>
      <c r="F69" s="7">
        <f>MATCH($D69,FAC_TOTALS_APTA!$A$2:$BR$2,)</f>
        <v>17</v>
      </c>
      <c r="G69" s="29">
        <f>VLOOKUP(G64,FAC_TOTALS_APTA!$A$4:$BR$227,$F69,FALSE)</f>
        <v>0.40194219999539399</v>
      </c>
      <c r="H69" s="29">
        <f>VLOOKUP(H64,FAC_TOTALS_APTA!$A$4:$BR$227,$F69,FALSE)</f>
        <v>0.38961710452986698</v>
      </c>
      <c r="I69" s="30">
        <f t="shared" si="15"/>
        <v>-3.0663850338850329E-2</v>
      </c>
      <c r="J69" s="31" t="str">
        <f t="shared" si="16"/>
        <v/>
      </c>
      <c r="K69" s="31" t="str">
        <f t="shared" si="17"/>
        <v>TSD_POP_EMP_PCT_FAC</v>
      </c>
      <c r="L69" s="7">
        <f>MATCH($K69,FAC_TOTALS_APTA!$A$2:$BR$2,)</f>
        <v>39</v>
      </c>
      <c r="M69" s="29">
        <f>IF(M64=0,0,VLOOKUP(M64,FAC_TOTALS_APTA!$A$4:$BR$227,$L69,FALSE))</f>
        <v>-2569.573898783246</v>
      </c>
      <c r="N69" s="29">
        <f>IF(N64=0,0,VLOOKUP(N64,FAC_TOTALS_APTA!$A$4:$BR$227,$L69,FALSE))</f>
        <v>-15338.349481583129</v>
      </c>
      <c r="O69" s="29">
        <f>IF(O64=0,0,VLOOKUP(O64,FAC_TOTALS_APTA!$A$4:$BR$227,$L69,FALSE))</f>
        <v>-19944.53916169106</v>
      </c>
      <c r="P69" s="29">
        <f>IF(P64=0,0,VLOOKUP(P64,FAC_TOTALS_APTA!$A$4:$BR$227,$L69,FALSE))</f>
        <v>26352.185387480058</v>
      </c>
      <c r="Q69" s="29">
        <f>IF(Q64=0,0,VLOOKUP(Q64,FAC_TOTALS_APTA!$A$4:$BR$227,$L69,FALSE))</f>
        <v>-3932.9667754308102</v>
      </c>
      <c r="R69" s="29">
        <f>IF(R64=0,0,VLOOKUP(R64,FAC_TOTALS_APTA!$A$4:$BR$227,$L69,FALSE))</f>
        <v>-6337.3560602180896</v>
      </c>
      <c r="S69" s="29">
        <f>IF(S64=0,0,VLOOKUP(S64,FAC_TOTALS_APTA!$A$4:$BR$227,$L69,FALSE))</f>
        <v>0</v>
      </c>
      <c r="T69" s="29">
        <f>IF(T64=0,0,VLOOKUP(T64,FAC_TOTALS_APTA!$A$4:$BR$227,$L69,FALSE))</f>
        <v>0</v>
      </c>
      <c r="U69" s="29">
        <f>IF(U64=0,0,VLOOKUP(U64,FAC_TOTALS_APTA!$A$4:$BR$227,$L69,FALSE))</f>
        <v>0</v>
      </c>
      <c r="V69" s="29">
        <f>IF(V64=0,0,VLOOKUP(V64,FAC_TOTALS_APTA!$A$4:$BR$227,$L69,FALSE))</f>
        <v>0</v>
      </c>
      <c r="W69" s="29">
        <f>IF(W64=0,0,VLOOKUP(W64,FAC_TOTALS_APTA!$A$4:$BR$227,$L69,FALSE))</f>
        <v>0</v>
      </c>
      <c r="X69" s="29">
        <f>IF(X64=0,0,VLOOKUP(X64,FAC_TOTALS_APTA!$A$4:$BR$227,$L69,FALSE))</f>
        <v>0</v>
      </c>
      <c r="Y69" s="29">
        <f>IF(Y64=0,0,VLOOKUP(Y64,FAC_TOTALS_APTA!$A$4:$BR$227,$L69,FALSE))</f>
        <v>0</v>
      </c>
      <c r="Z69" s="29">
        <f>IF(Z64=0,0,VLOOKUP(Z64,FAC_TOTALS_APTA!$A$4:$BR$227,$L69,FALSE))</f>
        <v>0</v>
      </c>
      <c r="AA69" s="29">
        <f>IF(AA64=0,0,VLOOKUP(AA64,FAC_TOTALS_APTA!$A$4:$BR$227,$L69,FALSE))</f>
        <v>0</v>
      </c>
      <c r="AB69" s="29">
        <f>IF(AB64=0,0,VLOOKUP(AB64,FAC_TOTALS_APTA!$A$4:$BR$227,$L69,FALSE))</f>
        <v>0</v>
      </c>
      <c r="AC69" s="32">
        <f t="shared" si="18"/>
        <v>-21770.59999022627</v>
      </c>
      <c r="AD69" s="33">
        <f>AC69/G79</f>
        <v>-7.4786121259128401E-5</v>
      </c>
      <c r="AE69" s="7"/>
    </row>
    <row r="70" spans="1:31" s="14" customFormat="1" ht="15" x14ac:dyDescent="0.2">
      <c r="A70" s="7"/>
      <c r="B70" s="26" t="s">
        <v>52</v>
      </c>
      <c r="C70" s="28" t="s">
        <v>23</v>
      </c>
      <c r="D70" s="34" t="s">
        <v>16</v>
      </c>
      <c r="E70" s="43">
        <v>0.16120000000000001</v>
      </c>
      <c r="F70" s="7">
        <f>MATCH($D70,FAC_TOTALS_APTA!$A$2:$BR$2,)</f>
        <v>14</v>
      </c>
      <c r="G70" s="29">
        <f>VLOOKUP(G64,FAC_TOTALS_APTA!$A$4:$BR$227,$F70,FALSE)</f>
        <v>7.9979428312314003</v>
      </c>
      <c r="H70" s="29">
        <f>VLOOKUP(H64,FAC_TOTALS_APTA!$A$4:$BR$227,$F70,FALSE)</f>
        <v>5.6272308137703106</v>
      </c>
      <c r="I70" s="30">
        <f t="shared" si="15"/>
        <v>-0.29641522420035649</v>
      </c>
      <c r="J70" s="31" t="str">
        <f t="shared" si="16"/>
        <v>_log</v>
      </c>
      <c r="K70" s="31" t="str">
        <f t="shared" si="17"/>
        <v>GAS_PRICE_2018_log_FAC</v>
      </c>
      <c r="L70" s="7">
        <f>MATCH($K70,FAC_TOTALS_APTA!$A$2:$BR$2,)</f>
        <v>36</v>
      </c>
      <c r="M70" s="29">
        <f>IF(M64=0,0,VLOOKUP(M64,FAC_TOTALS_APTA!$A$4:$BR$227,$L70,FALSE))</f>
        <v>-1715994.015936943</v>
      </c>
      <c r="N70" s="29">
        <f>IF(N64=0,0,VLOOKUP(N64,FAC_TOTALS_APTA!$A$4:$BR$227,$L70,FALSE))</f>
        <v>-2571356.5430613002</v>
      </c>
      <c r="O70" s="29">
        <f>IF(O64=0,0,VLOOKUP(O64,FAC_TOTALS_APTA!$A$4:$BR$227,$L70,FALSE))</f>
        <v>-13706369.644901071</v>
      </c>
      <c r="P70" s="29">
        <f>IF(P64=0,0,VLOOKUP(P64,FAC_TOTALS_APTA!$A$4:$BR$227,$L70,FALSE))</f>
        <v>-4467714.3333187504</v>
      </c>
      <c r="Q70" s="29">
        <f>IF(Q64=0,0,VLOOKUP(Q64,FAC_TOTALS_APTA!$A$4:$BR$227,$L70,FALSE))</f>
        <v>3203577.2448469801</v>
      </c>
      <c r="R70" s="29">
        <f>IF(R64=0,0,VLOOKUP(R64,FAC_TOTALS_APTA!$A$4:$BR$227,$L70,FALSE))</f>
        <v>3512484.8303638697</v>
      </c>
      <c r="S70" s="29">
        <f>IF(S64=0,0,VLOOKUP(S64,FAC_TOTALS_APTA!$A$4:$BR$227,$L70,FALSE))</f>
        <v>0</v>
      </c>
      <c r="T70" s="29">
        <f>IF(T64=0,0,VLOOKUP(T64,FAC_TOTALS_APTA!$A$4:$BR$227,$L70,FALSE))</f>
        <v>0</v>
      </c>
      <c r="U70" s="29">
        <f>IF(U64=0,0,VLOOKUP(U64,FAC_TOTALS_APTA!$A$4:$BR$227,$L70,FALSE))</f>
        <v>0</v>
      </c>
      <c r="V70" s="29">
        <f>IF(V64=0,0,VLOOKUP(V64,FAC_TOTALS_APTA!$A$4:$BR$227,$L70,FALSE))</f>
        <v>0</v>
      </c>
      <c r="W70" s="29">
        <f>IF(W64=0,0,VLOOKUP(W64,FAC_TOTALS_APTA!$A$4:$BR$227,$L70,FALSE))</f>
        <v>0</v>
      </c>
      <c r="X70" s="29">
        <f>IF(X64=0,0,VLOOKUP(X64,FAC_TOTALS_APTA!$A$4:$BR$227,$L70,FALSE))</f>
        <v>0</v>
      </c>
      <c r="Y70" s="29">
        <f>IF(Y64=0,0,VLOOKUP(Y64,FAC_TOTALS_APTA!$A$4:$BR$227,$L70,FALSE))</f>
        <v>0</v>
      </c>
      <c r="Z70" s="29">
        <f>IF(Z64=0,0,VLOOKUP(Z64,FAC_TOTALS_APTA!$A$4:$BR$227,$L70,FALSE))</f>
        <v>0</v>
      </c>
      <c r="AA70" s="29">
        <f>IF(AA64=0,0,VLOOKUP(AA64,FAC_TOTALS_APTA!$A$4:$BR$227,$L70,FALSE))</f>
        <v>0</v>
      </c>
      <c r="AB70" s="29">
        <f>IF(AB64=0,0,VLOOKUP(AB64,FAC_TOTALS_APTA!$A$4:$BR$227,$L70,FALSE))</f>
        <v>0</v>
      </c>
      <c r="AC70" s="32">
        <f t="shared" si="18"/>
        <v>-15745372.462007213</v>
      </c>
      <c r="AD70" s="33">
        <f>AC70/G80</f>
        <v>-5.1968282956688309E-2</v>
      </c>
      <c r="AE70" s="7"/>
    </row>
    <row r="71" spans="1:31" s="14" customFormat="1" ht="15" x14ac:dyDescent="0.2">
      <c r="A71" s="7"/>
      <c r="B71" s="26" t="s">
        <v>49</v>
      </c>
      <c r="C71" s="28" t="s">
        <v>23</v>
      </c>
      <c r="D71" s="7" t="s">
        <v>15</v>
      </c>
      <c r="E71" s="43">
        <v>-0.2555</v>
      </c>
      <c r="F71" s="7">
        <f>MATCH($D71,FAC_TOTALS_APTA!$A$2:$BR$2,)</f>
        <v>15</v>
      </c>
      <c r="G71" s="29">
        <f>VLOOKUP(G64,FAC_TOTALS_APTA!$A$4:$BR$227,$F71,FALSE)</f>
        <v>52026.815113455596</v>
      </c>
      <c r="H71" s="29">
        <f>VLOOKUP(H64,FAC_TOTALS_APTA!$A$4:$BR$227,$F71,FALSE)</f>
        <v>56090.166839533296</v>
      </c>
      <c r="I71" s="30">
        <f t="shared" si="15"/>
        <v>7.8101104540354793E-2</v>
      </c>
      <c r="J71" s="31" t="str">
        <f t="shared" si="16"/>
        <v>_log</v>
      </c>
      <c r="K71" s="31" t="str">
        <f t="shared" si="17"/>
        <v>TOTAL_MED_INC_INDIV_2018_log_FAC</v>
      </c>
      <c r="L71" s="7">
        <f>MATCH($K71,FAC_TOTALS_APTA!$A$2:$BR$2,)</f>
        <v>37</v>
      </c>
      <c r="M71" s="29">
        <f>IF(M64=0,0,VLOOKUP(M64,FAC_TOTALS_APTA!$A$4:$BR$227,$L71,FALSE))</f>
        <v>-54384.789489940995</v>
      </c>
      <c r="N71" s="29">
        <f>IF(N64=0,0,VLOOKUP(N64,FAC_TOTALS_APTA!$A$4:$BR$227,$L71,FALSE))</f>
        <v>-1023779.662611866</v>
      </c>
      <c r="O71" s="29">
        <f>IF(O64=0,0,VLOOKUP(O64,FAC_TOTALS_APTA!$A$4:$BR$227,$L71,FALSE))</f>
        <v>-2324840.4811281799</v>
      </c>
      <c r="P71" s="29">
        <f>IF(P64=0,0,VLOOKUP(P64,FAC_TOTALS_APTA!$A$4:$BR$227,$L71,FALSE))</f>
        <v>-896651.03554159997</v>
      </c>
      <c r="Q71" s="29">
        <f>IF(Q64=0,0,VLOOKUP(Q64,FAC_TOTALS_APTA!$A$4:$BR$227,$L71,FALSE))</f>
        <v>-731929.82869616803</v>
      </c>
      <c r="R71" s="29">
        <f>IF(R64=0,0,VLOOKUP(R64,FAC_TOTALS_APTA!$A$4:$BR$227,$L71,FALSE))</f>
        <v>-860626.17110674502</v>
      </c>
      <c r="S71" s="29">
        <f>IF(S64=0,0,VLOOKUP(S64,FAC_TOTALS_APTA!$A$4:$BR$227,$L71,FALSE))</f>
        <v>0</v>
      </c>
      <c r="T71" s="29">
        <f>IF(T64=0,0,VLOOKUP(T64,FAC_TOTALS_APTA!$A$4:$BR$227,$L71,FALSE))</f>
        <v>0</v>
      </c>
      <c r="U71" s="29">
        <f>IF(U64=0,0,VLOOKUP(U64,FAC_TOTALS_APTA!$A$4:$BR$227,$L71,FALSE))</f>
        <v>0</v>
      </c>
      <c r="V71" s="29">
        <f>IF(V64=0,0,VLOOKUP(V64,FAC_TOTALS_APTA!$A$4:$BR$227,$L71,FALSE))</f>
        <v>0</v>
      </c>
      <c r="W71" s="29">
        <f>IF(W64=0,0,VLOOKUP(W64,FAC_TOTALS_APTA!$A$4:$BR$227,$L71,FALSE))</f>
        <v>0</v>
      </c>
      <c r="X71" s="29">
        <f>IF(X64=0,0,VLOOKUP(X64,FAC_TOTALS_APTA!$A$4:$BR$227,$L71,FALSE))</f>
        <v>0</v>
      </c>
      <c r="Y71" s="29">
        <f>IF(Y64=0,0,VLOOKUP(Y64,FAC_TOTALS_APTA!$A$4:$BR$227,$L71,FALSE))</f>
        <v>0</v>
      </c>
      <c r="Z71" s="29">
        <f>IF(Z64=0,0,VLOOKUP(Z64,FAC_TOTALS_APTA!$A$4:$BR$227,$L71,FALSE))</f>
        <v>0</v>
      </c>
      <c r="AA71" s="29">
        <f>IF(AA64=0,0,VLOOKUP(AA64,FAC_TOTALS_APTA!$A$4:$BR$227,$L71,FALSE))</f>
        <v>0</v>
      </c>
      <c r="AB71" s="29">
        <f>IF(AB64=0,0,VLOOKUP(AB64,FAC_TOTALS_APTA!$A$4:$BR$227,$L71,FALSE))</f>
        <v>0</v>
      </c>
      <c r="AC71" s="32">
        <f t="shared" si="18"/>
        <v>-5892211.9685744997</v>
      </c>
      <c r="AD71" s="33">
        <f>AC71/G80</f>
        <v>-1.9447500499751899E-2</v>
      </c>
      <c r="AE71" s="7"/>
    </row>
    <row r="72" spans="1:31" s="14" customFormat="1" ht="15" x14ac:dyDescent="0.2">
      <c r="A72" s="7"/>
      <c r="B72" s="26" t="s">
        <v>67</v>
      </c>
      <c r="C72" s="28"/>
      <c r="D72" s="7" t="s">
        <v>10</v>
      </c>
      <c r="E72" s="43">
        <v>1.0699999999999999E-2</v>
      </c>
      <c r="F72" s="7">
        <f>MATCH($D72,FAC_TOTALS_APTA!$A$2:$BR$2,)</f>
        <v>16</v>
      </c>
      <c r="G72" s="29">
        <f>VLOOKUP(G64,FAC_TOTALS_APTA!$A$4:$BR$227,$F72,FALSE)</f>
        <v>14.73832737623432</v>
      </c>
      <c r="H72" s="29">
        <f>VLOOKUP(H64,FAC_TOTALS_APTA!$A$4:$BR$227,$F72,FALSE)</f>
        <v>13.897158295848151</v>
      </c>
      <c r="I72" s="30">
        <f t="shared" si="15"/>
        <v>-5.7073578223168164E-2</v>
      </c>
      <c r="J72" s="31" t="str">
        <f t="shared" si="16"/>
        <v/>
      </c>
      <c r="K72" s="31" t="str">
        <f t="shared" si="17"/>
        <v>PCT_HH_NO_VEH_FAC</v>
      </c>
      <c r="L72" s="7">
        <f>MATCH($K72,FAC_TOTALS_APTA!$A$2:$BR$2,)</f>
        <v>38</v>
      </c>
      <c r="M72" s="29">
        <f>IF(M64=0,0,VLOOKUP(M64,FAC_TOTALS_APTA!$A$4:$BR$227,$L72,FALSE))</f>
        <v>71393.097001055095</v>
      </c>
      <c r="N72" s="29">
        <f>IF(N64=0,0,VLOOKUP(N64,FAC_TOTALS_APTA!$A$4:$BR$227,$L72,FALSE))</f>
        <v>141738.82024857489</v>
      </c>
      <c r="O72" s="29">
        <f>IF(O64=0,0,VLOOKUP(O64,FAC_TOTALS_APTA!$A$4:$BR$227,$L72,FALSE))</f>
        <v>-503351.61993259803</v>
      </c>
      <c r="P72" s="29">
        <f>IF(P64=0,0,VLOOKUP(P64,FAC_TOTALS_APTA!$A$4:$BR$227,$L72,FALSE))</f>
        <v>-326334.47479311377</v>
      </c>
      <c r="Q72" s="29">
        <f>IF(Q64=0,0,VLOOKUP(Q64,FAC_TOTALS_APTA!$A$4:$BR$227,$L72,FALSE))</f>
        <v>-121772.752449922</v>
      </c>
      <c r="R72" s="29">
        <f>IF(R64=0,0,VLOOKUP(R64,FAC_TOTALS_APTA!$A$4:$BR$227,$L72,FALSE))</f>
        <v>-146284.640249925</v>
      </c>
      <c r="S72" s="29">
        <f>IF(S64=0,0,VLOOKUP(S64,FAC_TOTALS_APTA!$A$4:$BR$227,$L72,FALSE))</f>
        <v>0</v>
      </c>
      <c r="T72" s="29">
        <f>IF(T64=0,0,VLOOKUP(T64,FAC_TOTALS_APTA!$A$4:$BR$227,$L72,FALSE))</f>
        <v>0</v>
      </c>
      <c r="U72" s="29">
        <f>IF(U64=0,0,VLOOKUP(U64,FAC_TOTALS_APTA!$A$4:$BR$227,$L72,FALSE))</f>
        <v>0</v>
      </c>
      <c r="V72" s="29">
        <f>IF(V64=0,0,VLOOKUP(V64,FAC_TOTALS_APTA!$A$4:$BR$227,$L72,FALSE))</f>
        <v>0</v>
      </c>
      <c r="W72" s="29">
        <f>IF(W64=0,0,VLOOKUP(W64,FAC_TOTALS_APTA!$A$4:$BR$227,$L72,FALSE))</f>
        <v>0</v>
      </c>
      <c r="X72" s="29">
        <f>IF(X64=0,0,VLOOKUP(X64,FAC_TOTALS_APTA!$A$4:$BR$227,$L72,FALSE))</f>
        <v>0</v>
      </c>
      <c r="Y72" s="29">
        <f>IF(Y64=0,0,VLOOKUP(Y64,FAC_TOTALS_APTA!$A$4:$BR$227,$L72,FALSE))</f>
        <v>0</v>
      </c>
      <c r="Z72" s="29">
        <f>IF(Z64=0,0,VLOOKUP(Z64,FAC_TOTALS_APTA!$A$4:$BR$227,$L72,FALSE))</f>
        <v>0</v>
      </c>
      <c r="AA72" s="29">
        <f>IF(AA64=0,0,VLOOKUP(AA64,FAC_TOTALS_APTA!$A$4:$BR$227,$L72,FALSE))</f>
        <v>0</v>
      </c>
      <c r="AB72" s="29">
        <f>IF(AB64=0,0,VLOOKUP(AB64,FAC_TOTALS_APTA!$A$4:$BR$227,$L72,FALSE))</f>
        <v>0</v>
      </c>
      <c r="AC72" s="32">
        <f t="shared" si="18"/>
        <v>-884611.57017592876</v>
      </c>
      <c r="AD72" s="33">
        <f>AC72/G80</f>
        <v>-2.9196987557195296E-3</v>
      </c>
      <c r="AE72" s="7"/>
    </row>
    <row r="73" spans="1:31" s="14" customFormat="1" ht="15" x14ac:dyDescent="0.2">
      <c r="A73" s="7"/>
      <c r="B73" s="26" t="s">
        <v>50</v>
      </c>
      <c r="C73" s="28"/>
      <c r="D73" s="7" t="s">
        <v>31</v>
      </c>
      <c r="E73" s="43">
        <v>-3.3999999999999998E-3</v>
      </c>
      <c r="F73" s="7">
        <f>MATCH($D73,FAC_TOTALS_APTA!$A$2:$BR$2,)</f>
        <v>18</v>
      </c>
      <c r="G73" s="29">
        <f>VLOOKUP(G64,FAC_TOTALS_APTA!$A$4:$BR$227,$F73,FALSE)</f>
        <v>7.5771985072649102</v>
      </c>
      <c r="H73" s="29">
        <f>VLOOKUP(H64,FAC_TOTALS_APTA!$A$4:$BR$227,$F73,FALSE)</f>
        <v>10.260023291435441</v>
      </c>
      <c r="I73" s="30">
        <f t="shared" si="15"/>
        <v>0.35406552719956808</v>
      </c>
      <c r="J73" s="31" t="str">
        <f t="shared" si="16"/>
        <v/>
      </c>
      <c r="K73" s="31" t="str">
        <f t="shared" si="17"/>
        <v>JTW_HOME_PCT_FAC</v>
      </c>
      <c r="L73" s="7">
        <f>MATCH($K73,FAC_TOTALS_APTA!$A$2:$BR$2,)</f>
        <v>40</v>
      </c>
      <c r="M73" s="29">
        <f>IF(M64=0,0,VLOOKUP(M64,FAC_TOTALS_APTA!$A$4:$BR$227,$L73,FALSE))</f>
        <v>143738.7466311538</v>
      </c>
      <c r="N73" s="29">
        <f>IF(N64=0,0,VLOOKUP(N64,FAC_TOTALS_APTA!$A$4:$BR$227,$L73,FALSE))</f>
        <v>-288397.86706859729</v>
      </c>
      <c r="O73" s="29">
        <f>IF(O64=0,0,VLOOKUP(O64,FAC_TOTALS_APTA!$A$4:$BR$227,$L73,FALSE))</f>
        <v>-1312.0987723022918</v>
      </c>
      <c r="P73" s="29">
        <f>IF(P64=0,0,VLOOKUP(P64,FAC_TOTALS_APTA!$A$4:$BR$227,$L73,FALSE))</f>
        <v>-965793.24696621788</v>
      </c>
      <c r="Q73" s="29">
        <f>IF(Q64=0,0,VLOOKUP(Q64,FAC_TOTALS_APTA!$A$4:$BR$227,$L73,FALSE))</f>
        <v>-470917.37641652499</v>
      </c>
      <c r="R73" s="29">
        <f>IF(R64=0,0,VLOOKUP(R64,FAC_TOTALS_APTA!$A$4:$BR$227,$L73,FALSE))</f>
        <v>-578280.52845742798</v>
      </c>
      <c r="S73" s="29">
        <f>IF(S64=0,0,VLOOKUP(S64,FAC_TOTALS_APTA!$A$4:$BR$227,$L73,FALSE))</f>
        <v>0</v>
      </c>
      <c r="T73" s="29">
        <f>IF(T64=0,0,VLOOKUP(T64,FAC_TOTALS_APTA!$A$4:$BR$227,$L73,FALSE))</f>
        <v>0</v>
      </c>
      <c r="U73" s="29">
        <f>IF(U64=0,0,VLOOKUP(U64,FAC_TOTALS_APTA!$A$4:$BR$227,$L73,FALSE))</f>
        <v>0</v>
      </c>
      <c r="V73" s="29">
        <f>IF(V64=0,0,VLOOKUP(V64,FAC_TOTALS_APTA!$A$4:$BR$227,$L73,FALSE))</f>
        <v>0</v>
      </c>
      <c r="W73" s="29">
        <f>IF(W64=0,0,VLOOKUP(W64,FAC_TOTALS_APTA!$A$4:$BR$227,$L73,FALSE))</f>
        <v>0</v>
      </c>
      <c r="X73" s="29">
        <f>IF(X64=0,0,VLOOKUP(X64,FAC_TOTALS_APTA!$A$4:$BR$227,$L73,FALSE))</f>
        <v>0</v>
      </c>
      <c r="Y73" s="29">
        <f>IF(Y64=0,0,VLOOKUP(Y64,FAC_TOTALS_APTA!$A$4:$BR$227,$L73,FALSE))</f>
        <v>0</v>
      </c>
      <c r="Z73" s="29">
        <f>IF(Z64=0,0,VLOOKUP(Z64,FAC_TOTALS_APTA!$A$4:$BR$227,$L73,FALSE))</f>
        <v>0</v>
      </c>
      <c r="AA73" s="29">
        <f>IF(AA64=0,0,VLOOKUP(AA64,FAC_TOTALS_APTA!$A$4:$BR$227,$L73,FALSE))</f>
        <v>0</v>
      </c>
      <c r="AB73" s="29">
        <f>IF(AB64=0,0,VLOOKUP(AB64,FAC_TOTALS_APTA!$A$4:$BR$227,$L73,FALSE))</f>
        <v>0</v>
      </c>
      <c r="AC73" s="32">
        <f t="shared" si="18"/>
        <v>-2160962.3710499164</v>
      </c>
      <c r="AD73" s="33">
        <f>AC73/G80</f>
        <v>-7.1323497890225188E-3</v>
      </c>
      <c r="AE73" s="7"/>
    </row>
    <row r="74" spans="1:31" s="14" customFormat="1" ht="16" x14ac:dyDescent="0.2">
      <c r="A74" s="7"/>
      <c r="B74" s="12" t="s">
        <v>119</v>
      </c>
      <c r="C74" s="28"/>
      <c r="D74" t="s">
        <v>120</v>
      </c>
      <c r="E74" s="43">
        <v>-5.7999999999999996E-3</v>
      </c>
      <c r="F74" s="7">
        <f>MATCH($D74,FAC_TOTALS_APTA!$A$2:$BR$2,)</f>
        <v>29</v>
      </c>
      <c r="G74" s="29">
        <f>VLOOKUP(G64,FAC_TOTALS_APTA!$A$4:$BR$227,$F74,FALSE)</f>
        <v>0</v>
      </c>
      <c r="H74" s="29">
        <f>VLOOKUP(H64,FAC_TOTALS_APTA!$A$4:$BR$227,$F74,FALSE)</f>
        <v>6.5028138965628006</v>
      </c>
      <c r="I74" s="30" t="str">
        <f t="shared" si="15"/>
        <v>-</v>
      </c>
      <c r="J74" s="31" t="str">
        <f t="shared" si="16"/>
        <v/>
      </c>
      <c r="K74" s="31" t="str">
        <f t="shared" si="17"/>
        <v>YEARS_SINCE_TNC_FAC</v>
      </c>
      <c r="L74" s="7">
        <f>MATCH($K74,FAC_TOTALS_APTA!$A$2:$BR$2,)</f>
        <v>51</v>
      </c>
      <c r="M74" s="29">
        <f>IF(M64=0,0,VLOOKUP(M64,FAC_TOTALS_APTA!$A$4:$BR$227,$L74,FALSE))</f>
        <v>0</v>
      </c>
      <c r="N74" s="29">
        <f>IF(N64=0,0,VLOOKUP(N64,FAC_TOTALS_APTA!$A$4:$BR$227,$L74,FALSE))</f>
        <v>0</v>
      </c>
      <c r="O74" s="29">
        <f>IF(O64=0,0,VLOOKUP(O64,FAC_TOTALS_APTA!$A$4:$BR$227,$L74,FALSE))</f>
        <v>-2948160.7397707868</v>
      </c>
      <c r="P74" s="29">
        <f>IF(P64=0,0,VLOOKUP(P64,FAC_TOTALS_APTA!$A$4:$BR$227,$L74,FALSE))</f>
        <v>-3836244.9858118002</v>
      </c>
      <c r="Q74" s="29">
        <f>IF(Q64=0,0,VLOOKUP(Q64,FAC_TOTALS_APTA!$A$4:$BR$227,$L74,FALSE))</f>
        <v>-4094641.1499269502</v>
      </c>
      <c r="R74" s="29">
        <f>IF(R64=0,0,VLOOKUP(R64,FAC_TOTALS_APTA!$A$4:$BR$227,$L74,FALSE))</f>
        <v>-4418686.2372307302</v>
      </c>
      <c r="S74" s="29">
        <f>IF(S64=0,0,VLOOKUP(S64,FAC_TOTALS_APTA!$A$4:$BR$227,$L74,FALSE))</f>
        <v>0</v>
      </c>
      <c r="T74" s="29">
        <f>IF(T64=0,0,VLOOKUP(T64,FAC_TOTALS_APTA!$A$4:$BR$227,$L74,FALSE))</f>
        <v>0</v>
      </c>
      <c r="U74" s="29">
        <f>IF(U64=0,0,VLOOKUP(U64,FAC_TOTALS_APTA!$A$4:$BR$227,$L74,FALSE))</f>
        <v>0</v>
      </c>
      <c r="V74" s="29">
        <f>IF(V64=0,0,VLOOKUP(V64,FAC_TOTALS_APTA!$A$4:$BR$227,$L74,FALSE))</f>
        <v>0</v>
      </c>
      <c r="W74" s="29">
        <f>IF(W64=0,0,VLOOKUP(W64,FAC_TOTALS_APTA!$A$4:$BR$227,$L74,FALSE))</f>
        <v>0</v>
      </c>
      <c r="X74" s="29">
        <f>IF(X64=0,0,VLOOKUP(X64,FAC_TOTALS_APTA!$A$4:$BR$227,$L74,FALSE))</f>
        <v>0</v>
      </c>
      <c r="Y74" s="29">
        <f>IF(Y64=0,0,VLOOKUP(Y64,FAC_TOTALS_APTA!$A$4:$BR$227,$L74,FALSE))</f>
        <v>0</v>
      </c>
      <c r="Z74" s="29">
        <f>IF(Z64=0,0,VLOOKUP(Z64,FAC_TOTALS_APTA!$A$4:$BR$227,$L74,FALSE))</f>
        <v>0</v>
      </c>
      <c r="AA74" s="29">
        <f>IF(AA64=0,0,VLOOKUP(AA64,FAC_TOTALS_APTA!$A$4:$BR$227,$L74,FALSE))</f>
        <v>0</v>
      </c>
      <c r="AB74" s="29">
        <f>IF(AB64=0,0,VLOOKUP(AB64,FAC_TOTALS_APTA!$A$4:$BR$227,$L74,FALSE))</f>
        <v>0</v>
      </c>
      <c r="AC74" s="32">
        <f t="shared" si="18"/>
        <v>-15297733.112740267</v>
      </c>
      <c r="AD74" s="33">
        <f>AC74/G80</f>
        <v>-5.0490829919525484E-2</v>
      </c>
      <c r="AE74" s="7"/>
    </row>
    <row r="75" spans="1:31" s="14" customFormat="1" ht="15" x14ac:dyDescent="0.2">
      <c r="A75" s="7"/>
      <c r="B75" s="26" t="s">
        <v>68</v>
      </c>
      <c r="C75" s="28"/>
      <c r="D75" s="7" t="s">
        <v>46</v>
      </c>
      <c r="E75" s="43">
        <v>-1.5E-3</v>
      </c>
      <c r="F75" s="7">
        <f>MATCH($D75,FAC_TOTALS_APTA!$A$2:$BR$2,)</f>
        <v>30</v>
      </c>
      <c r="G75" s="29">
        <f>VLOOKUP(G64,FAC_TOTALS_APTA!$A$4:$BR$227,$F75,FALSE)</f>
        <v>7.8585195031191407E-2</v>
      </c>
      <c r="H75" s="29">
        <f>VLOOKUP(H64,FAC_TOTALS_APTA!$A$4:$BR$227,$F75,FALSE)</f>
        <v>1.1362769103447001</v>
      </c>
      <c r="I75" s="30">
        <f t="shared" si="15"/>
        <v>13.459172747407424</v>
      </c>
      <c r="J75" s="31" t="str">
        <f t="shared" si="16"/>
        <v/>
      </c>
      <c r="K75" s="31" t="str">
        <f t="shared" si="17"/>
        <v>BIKE_SHARE_FAC</v>
      </c>
      <c r="L75" s="7">
        <f>MATCH($K75,FAC_TOTALS_APTA!$A$2:$BR$2,)</f>
        <v>52</v>
      </c>
      <c r="M75" s="29">
        <f>IF(M64=0,0,VLOOKUP(M64,FAC_TOTALS_APTA!$A$4:$BR$227,$L75,FALSE))</f>
        <v>0</v>
      </c>
      <c r="N75" s="29">
        <f>IF(N64=0,0,VLOOKUP(N64,FAC_TOTALS_APTA!$A$4:$BR$227,$L75,FALSE))</f>
        <v>3846.21203967881</v>
      </c>
      <c r="O75" s="29">
        <f>IF(O64=0,0,VLOOKUP(O64,FAC_TOTALS_APTA!$A$4:$BR$227,$L75,FALSE))</f>
        <v>9599.6762458460689</v>
      </c>
      <c r="P75" s="29">
        <f>IF(P64=0,0,VLOOKUP(P64,FAC_TOTALS_APTA!$A$4:$BR$227,$L75,FALSE))</f>
        <v>15206.623685207578</v>
      </c>
      <c r="Q75" s="29">
        <f>IF(Q64=0,0,VLOOKUP(Q64,FAC_TOTALS_APTA!$A$4:$BR$227,$L75,FALSE))</f>
        <v>35699.764496740798</v>
      </c>
      <c r="R75" s="29">
        <f>IF(R64=0,0,VLOOKUP(R64,FAC_TOTALS_APTA!$A$4:$BR$227,$L75,FALSE))</f>
        <v>24426.830458777462</v>
      </c>
      <c r="S75" s="29">
        <f>IF(S64=0,0,VLOOKUP(S64,FAC_TOTALS_APTA!$A$4:$BR$227,$L75,FALSE))</f>
        <v>0</v>
      </c>
      <c r="T75" s="29">
        <f>IF(T64=0,0,VLOOKUP(T64,FAC_TOTALS_APTA!$A$4:$BR$227,$L75,FALSE))</f>
        <v>0</v>
      </c>
      <c r="U75" s="29">
        <f>IF(U64=0,0,VLOOKUP(U64,FAC_TOTALS_APTA!$A$4:$BR$227,$L75,FALSE))</f>
        <v>0</v>
      </c>
      <c r="V75" s="29">
        <f>IF(V64=0,0,VLOOKUP(V64,FAC_TOTALS_APTA!$A$4:$BR$227,$L75,FALSE))</f>
        <v>0</v>
      </c>
      <c r="W75" s="29">
        <f>IF(W64=0,0,VLOOKUP(W64,FAC_TOTALS_APTA!$A$4:$BR$227,$L75,FALSE))</f>
        <v>0</v>
      </c>
      <c r="X75" s="29">
        <f>IF(X64=0,0,VLOOKUP(X64,FAC_TOTALS_APTA!$A$4:$BR$227,$L75,FALSE))</f>
        <v>0</v>
      </c>
      <c r="Y75" s="29">
        <f>IF(Y64=0,0,VLOOKUP(Y64,FAC_TOTALS_APTA!$A$4:$BR$227,$L75,FALSE))</f>
        <v>0</v>
      </c>
      <c r="Z75" s="29">
        <f>IF(Z64=0,0,VLOOKUP(Z64,FAC_TOTALS_APTA!$A$4:$BR$227,$L75,FALSE))</f>
        <v>0</v>
      </c>
      <c r="AA75" s="29">
        <f>IF(AA64=0,0,VLOOKUP(AA64,FAC_TOTALS_APTA!$A$4:$BR$227,$L75,FALSE))</f>
        <v>0</v>
      </c>
      <c r="AB75" s="29">
        <f>IF(AB64=0,0,VLOOKUP(AB64,FAC_TOTALS_APTA!$A$4:$BR$227,$L75,FALSE))</f>
        <v>0</v>
      </c>
      <c r="AC75" s="32">
        <f t="shared" si="18"/>
        <v>88779.106926250708</v>
      </c>
      <c r="AD75" s="33">
        <f>AC75/G80</f>
        <v>2.9301928300001177E-4</v>
      </c>
      <c r="AE75" s="7"/>
    </row>
    <row r="76" spans="1:31" s="14" customFormat="1" ht="15" x14ac:dyDescent="0.2">
      <c r="A76" s="7"/>
      <c r="B76" s="26" t="s">
        <v>69</v>
      </c>
      <c r="C76" s="28"/>
      <c r="D76" s="7" t="s">
        <v>77</v>
      </c>
      <c r="E76" s="43">
        <v>-4.8399999999999999E-2</v>
      </c>
      <c r="F76" s="7">
        <f>MATCH($D76,FAC_TOTALS_APTA!$A$2:$BR$2,)</f>
        <v>31</v>
      </c>
      <c r="G76" s="29">
        <f>VLOOKUP(G64,FAC_TOTALS_APTA!$A$4:$BR$227,$F76,FALSE)</f>
        <v>0</v>
      </c>
      <c r="H76" s="29">
        <f>VLOOKUP(H64,FAC_TOTALS_APTA!$A$4:$BR$227,$F76,FALSE)</f>
        <v>0.13349404937705431</v>
      </c>
      <c r="I76" s="30" t="str">
        <f t="shared" si="15"/>
        <v>-</v>
      </c>
      <c r="J76" s="31" t="str">
        <f t="shared" si="16"/>
        <v/>
      </c>
      <c r="K76" s="31" t="str">
        <f t="shared" si="17"/>
        <v>scooter_flag_BUS_FAC</v>
      </c>
      <c r="L76" s="7">
        <f>MATCH($K76,FAC_TOTALS_APTA!$A$2:$BR$2,)</f>
        <v>53</v>
      </c>
      <c r="M76" s="29">
        <f>IF(M64=0,0,VLOOKUP(M64,FAC_TOTALS_APTA!$A$4:$BR$227,$L76,FALSE))</f>
        <v>0</v>
      </c>
      <c r="N76" s="29">
        <f>IF(N64=0,0,VLOOKUP(N64,FAC_TOTALS_APTA!$A$4:$BR$227,$L76,FALSE))</f>
        <v>0</v>
      </c>
      <c r="O76" s="29">
        <f>IF(O64=0,0,VLOOKUP(O64,FAC_TOTALS_APTA!$A$4:$BR$227,$L76,FALSE))</f>
        <v>0</v>
      </c>
      <c r="P76" s="29">
        <f>IF(P64=0,0,VLOOKUP(P64,FAC_TOTALS_APTA!$A$4:$BR$227,$L76,FALSE))</f>
        <v>0</v>
      </c>
      <c r="Q76" s="29">
        <f>IF(Q64=0,0,VLOOKUP(Q64,FAC_TOTALS_APTA!$A$4:$BR$227,$L76,FALSE))</f>
        <v>0</v>
      </c>
      <c r="R76" s="29">
        <f>IF(R64=0,0,VLOOKUP(R64,FAC_TOTALS_APTA!$A$4:$BR$227,$L76,FALSE))</f>
        <v>-549824.84580885293</v>
      </c>
      <c r="S76" s="29">
        <f>IF(S64=0,0,VLOOKUP(S64,FAC_TOTALS_APTA!$A$4:$BR$227,$L76,FALSE))</f>
        <v>0</v>
      </c>
      <c r="T76" s="29">
        <f>IF(T64=0,0,VLOOKUP(T64,FAC_TOTALS_APTA!$A$4:$BR$227,$L76,FALSE))</f>
        <v>0</v>
      </c>
      <c r="U76" s="29">
        <f>IF(U64=0,0,VLOOKUP(U64,FAC_TOTALS_APTA!$A$4:$BR$227,$L76,FALSE))</f>
        <v>0</v>
      </c>
      <c r="V76" s="29">
        <f>IF(V64=0,0,VLOOKUP(V64,FAC_TOTALS_APTA!$A$4:$BR$227,$L76,FALSE))</f>
        <v>0</v>
      </c>
      <c r="W76" s="29">
        <f>IF(W64=0,0,VLOOKUP(W64,FAC_TOTALS_APTA!$A$4:$BR$227,$L76,FALSE))</f>
        <v>0</v>
      </c>
      <c r="X76" s="29">
        <f>IF(X64=0,0,VLOOKUP(X64,FAC_TOTALS_APTA!$A$4:$BR$227,$L76,FALSE))</f>
        <v>0</v>
      </c>
      <c r="Y76" s="29">
        <f>IF(Y64=0,0,VLOOKUP(Y64,FAC_TOTALS_APTA!$A$4:$BR$227,$L76,FALSE))</f>
        <v>0</v>
      </c>
      <c r="Z76" s="29">
        <f>IF(Z64=0,0,VLOOKUP(Z64,FAC_TOTALS_APTA!$A$4:$BR$227,$L76,FALSE))</f>
        <v>0</v>
      </c>
      <c r="AA76" s="29">
        <f>IF(AA64=0,0,VLOOKUP(AA64,FAC_TOTALS_APTA!$A$4:$BR$227,$L76,FALSE))</f>
        <v>0</v>
      </c>
      <c r="AB76" s="29">
        <f>IF(AB64=0,0,VLOOKUP(AB64,FAC_TOTALS_APTA!$A$4:$BR$227,$L76,FALSE))</f>
        <v>0</v>
      </c>
      <c r="AC76" s="32">
        <f t="shared" si="18"/>
        <v>-549824.84580885293</v>
      </c>
      <c r="AD76" s="33">
        <f>AC76/G80</f>
        <v>-1.8147206890505947E-3</v>
      </c>
      <c r="AE76" s="7"/>
    </row>
    <row r="77" spans="1:31" s="7" customFormat="1" ht="15" x14ac:dyDescent="0.2">
      <c r="B77" s="9" t="s">
        <v>69</v>
      </c>
      <c r="C77" s="27"/>
      <c r="D77" s="8" t="s">
        <v>78</v>
      </c>
      <c r="E77" s="44">
        <v>5.3E-3</v>
      </c>
      <c r="F77" s="8">
        <f>MATCH($D77,FAC_TOTALS_APTA!$A$2:$BR$2,)</f>
        <v>32</v>
      </c>
      <c r="G77" s="29">
        <f>VLOOKUP(G64,FAC_TOTALS_APTA!$A$4:$BR$227,$F77,FALSE)</f>
        <v>0</v>
      </c>
      <c r="H77" s="29">
        <f>VLOOKUP(H64,FAC_TOTALS_APTA!$A$4:$BR$227,$F77,FALSE)</f>
        <v>0</v>
      </c>
      <c r="I77" s="35" t="str">
        <f t="shared" si="15"/>
        <v>-</v>
      </c>
      <c r="J77" s="36" t="str">
        <f t="shared" si="16"/>
        <v/>
      </c>
      <c r="K77" s="36" t="str">
        <f t="shared" si="17"/>
        <v>scooter_flag_RAIL_FAC</v>
      </c>
      <c r="L77" s="7">
        <f>MATCH($K77,FAC_TOTALS_APTA!$A$2:$BR$2,)</f>
        <v>54</v>
      </c>
      <c r="M77" s="37">
        <f>IF(M64=0,0,VLOOKUP(M64,FAC_TOTALS_APTA!$A$4:$BR$227,$L77,FALSE))</f>
        <v>0</v>
      </c>
      <c r="N77" s="37">
        <f>IF(N64=0,0,VLOOKUP(N64,FAC_TOTALS_APTA!$A$4:$BR$227,$L77,FALSE))</f>
        <v>0</v>
      </c>
      <c r="O77" s="37">
        <f>IF(O64=0,0,VLOOKUP(O64,FAC_TOTALS_APTA!$A$4:$BR$227,$L77,FALSE))</f>
        <v>0</v>
      </c>
      <c r="P77" s="37">
        <f>IF(P64=0,0,VLOOKUP(P64,FAC_TOTALS_APTA!$A$4:$BR$227,$L77,FALSE))</f>
        <v>0</v>
      </c>
      <c r="Q77" s="37">
        <f>IF(Q64=0,0,VLOOKUP(Q64,FAC_TOTALS_APTA!$A$4:$BR$227,$L77,FALSE))</f>
        <v>0</v>
      </c>
      <c r="R77" s="37">
        <f>IF(R64=0,0,VLOOKUP(R64,FAC_TOTALS_APTA!$A$4:$BR$227,$L77,FALSE))</f>
        <v>0</v>
      </c>
      <c r="S77" s="37">
        <f>IF(S64=0,0,VLOOKUP(S64,FAC_TOTALS_APTA!$A$4:$BR$227,$L77,FALSE))</f>
        <v>0</v>
      </c>
      <c r="T77" s="37">
        <f>IF(T64=0,0,VLOOKUP(T64,FAC_TOTALS_APTA!$A$4:$BR$227,$L77,FALSE))</f>
        <v>0</v>
      </c>
      <c r="U77" s="37">
        <f>IF(U64=0,0,VLOOKUP(U64,FAC_TOTALS_APTA!$A$4:$BR$227,$L77,FALSE))</f>
        <v>0</v>
      </c>
      <c r="V77" s="37">
        <f>IF(V64=0,0,VLOOKUP(V64,FAC_TOTALS_APTA!$A$4:$BR$227,$L77,FALSE))</f>
        <v>0</v>
      </c>
      <c r="W77" s="37">
        <f>IF(W64=0,0,VLOOKUP(W64,FAC_TOTALS_APTA!$A$4:$BR$227,$L77,FALSE))</f>
        <v>0</v>
      </c>
      <c r="X77" s="37">
        <f>IF(X64=0,0,VLOOKUP(X64,FAC_TOTALS_APTA!$A$4:$BR$227,$L77,FALSE))</f>
        <v>0</v>
      </c>
      <c r="Y77" s="37">
        <f>IF(Y64=0,0,VLOOKUP(Y64,FAC_TOTALS_APTA!$A$4:$BR$227,$L77,FALSE))</f>
        <v>0</v>
      </c>
      <c r="Z77" s="37">
        <f>IF(Z64=0,0,VLOOKUP(Z64,FAC_TOTALS_APTA!$A$4:$BR$227,$L77,FALSE))</f>
        <v>0</v>
      </c>
      <c r="AA77" s="37">
        <f>IF(AA64=0,0,VLOOKUP(AA64,FAC_TOTALS_APTA!$A$4:$BR$227,$L77,FALSE))</f>
        <v>0</v>
      </c>
      <c r="AB77" s="37">
        <f>IF(AB64=0,0,VLOOKUP(AB64,FAC_TOTALS_APTA!$A$4:$BR$227,$L77,FALSE))</f>
        <v>0</v>
      </c>
      <c r="AC77" s="38">
        <f t="shared" si="18"/>
        <v>0</v>
      </c>
      <c r="AD77" s="39">
        <f>AC77/G80</f>
        <v>0</v>
      </c>
    </row>
    <row r="78" spans="1:31" s="14" customFormat="1" ht="15" x14ac:dyDescent="0.2">
      <c r="A78" s="7"/>
      <c r="B78" s="9" t="s">
        <v>56</v>
      </c>
      <c r="C78" s="27"/>
      <c r="D78" s="9" t="s">
        <v>48</v>
      </c>
      <c r="E78" s="65"/>
      <c r="F78" s="8"/>
      <c r="G78" s="37"/>
      <c r="H78" s="37"/>
      <c r="I78" s="35"/>
      <c r="J78" s="36"/>
      <c r="K78" s="36" t="str">
        <f t="shared" si="17"/>
        <v>New_Reporter_FAC</v>
      </c>
      <c r="L78" s="7">
        <f>MATCH($K78,FAC_TOTALS_APTA!$A$2:$BR$2,)</f>
        <v>58</v>
      </c>
      <c r="M78" s="37">
        <f>IF(M64=0,0,VLOOKUP(M64,FAC_TOTALS_APTA!$A$4:$BR$227,$L78,FALSE))</f>
        <v>7697455.5999999791</v>
      </c>
      <c r="N78" s="37">
        <f>IF(N64=0,0,VLOOKUP(N64,FAC_TOTALS_APTA!$A$4:$BR$227,$L78,FALSE))</f>
        <v>0</v>
      </c>
      <c r="O78" s="37">
        <f>IF(O64=0,0,VLOOKUP(O64,FAC_TOTALS_APTA!$A$4:$BR$227,$L78,FALSE))</f>
        <v>0</v>
      </c>
      <c r="P78" s="37">
        <f>IF(P64=0,0,VLOOKUP(P64,FAC_TOTALS_APTA!$A$4:$BR$227,$L78,FALSE))</f>
        <v>0</v>
      </c>
      <c r="Q78" s="37">
        <f>IF(Q64=0,0,VLOOKUP(Q64,FAC_TOTALS_APTA!$A$4:$BR$227,$L78,FALSE))</f>
        <v>0</v>
      </c>
      <c r="R78" s="37">
        <f>IF(R64=0,0,VLOOKUP(R64,FAC_TOTALS_APTA!$A$4:$BR$227,$L78,FALSE))</f>
        <v>0</v>
      </c>
      <c r="S78" s="37">
        <f>IF(S64=0,0,VLOOKUP(S64,FAC_TOTALS_APTA!$A$4:$BR$227,$L78,FALSE))</f>
        <v>0</v>
      </c>
      <c r="T78" s="37">
        <f>IF(T64=0,0,VLOOKUP(T64,FAC_TOTALS_APTA!$A$4:$BR$227,$L78,FALSE))</f>
        <v>0</v>
      </c>
      <c r="U78" s="37">
        <f>IF(U64=0,0,VLOOKUP(U64,FAC_TOTALS_APTA!$A$4:$BR$227,$L78,FALSE))</f>
        <v>0</v>
      </c>
      <c r="V78" s="37">
        <f>IF(V64=0,0,VLOOKUP(V64,FAC_TOTALS_APTA!$A$4:$BR$227,$L78,FALSE))</f>
        <v>0</v>
      </c>
      <c r="W78" s="37">
        <f>IF(W64=0,0,VLOOKUP(W64,FAC_TOTALS_APTA!$A$4:$BR$227,$L78,FALSE))</f>
        <v>0</v>
      </c>
      <c r="X78" s="37">
        <f>IF(X64=0,0,VLOOKUP(X64,FAC_TOTALS_APTA!$A$4:$BR$227,$L78,FALSE))</f>
        <v>0</v>
      </c>
      <c r="Y78" s="37">
        <f>IF(Y64=0,0,VLOOKUP(Y64,FAC_TOTALS_APTA!$A$4:$BR$227,$L78,FALSE))</f>
        <v>0</v>
      </c>
      <c r="Z78" s="37">
        <f>IF(Z64=0,0,VLOOKUP(Z64,FAC_TOTALS_APTA!$A$4:$BR$227,$L78,FALSE))</f>
        <v>0</v>
      </c>
      <c r="AA78" s="37">
        <f>IF(AA64=0,0,VLOOKUP(AA64,FAC_TOTALS_APTA!$A$4:$BR$227,$L78,FALSE))</f>
        <v>0</v>
      </c>
      <c r="AB78" s="37">
        <f>IF(AB64=0,0,VLOOKUP(AB64,FAC_TOTALS_APTA!$A$4:$BR$227,$L78,FALSE))</f>
        <v>0</v>
      </c>
      <c r="AC78" s="38">
        <f>SUM(M78:AB78)</f>
        <v>7697455.5999999791</v>
      </c>
      <c r="AD78" s="39">
        <f>AC78/G80</f>
        <v>2.5405785200228227E-2</v>
      </c>
      <c r="AE78" s="7"/>
    </row>
    <row r="79" spans="1:31" s="59" customFormat="1" ht="15" x14ac:dyDescent="0.2">
      <c r="A79" s="58"/>
      <c r="B79" s="26" t="s">
        <v>70</v>
      </c>
      <c r="C79" s="28"/>
      <c r="D79" s="7" t="s">
        <v>6</v>
      </c>
      <c r="E79" s="43"/>
      <c r="F79" s="7">
        <f>MATCH($D79,FAC_TOTALS_APTA!$A$2:$BP$2,)</f>
        <v>9</v>
      </c>
      <c r="G79" s="60">
        <f>VLOOKUP(G64,FAC_TOTALS_APTA!$A$4:$BR$227,$F79,FALSE)</f>
        <v>291104814.95346904</v>
      </c>
      <c r="H79" s="60">
        <f>VLOOKUP(H64,FAC_TOTALS_APTA!$A$4:$BR$227,$F79,FALSE)</f>
        <v>274056439.727247</v>
      </c>
      <c r="I79" s="62">
        <f t="shared" ref="I79:I80" si="19">H79/G79-1</f>
        <v>-5.8564387637995985E-2</v>
      </c>
      <c r="J79" s="31"/>
      <c r="K79" s="31"/>
      <c r="L79" s="7"/>
      <c r="M79" s="29">
        <f t="shared" ref="M79:AB79" si="20">SUM(M66:M77)</f>
        <v>-3309364.5760593195</v>
      </c>
      <c r="N79" s="29">
        <f t="shared" si="20"/>
        <v>2104766.510655106</v>
      </c>
      <c r="O79" s="29">
        <f t="shared" si="20"/>
        <v>-16187466.32410855</v>
      </c>
      <c r="P79" s="29">
        <f t="shared" si="20"/>
        <v>-10207694.637113381</v>
      </c>
      <c r="Q79" s="29">
        <f t="shared" si="20"/>
        <v>1222104.5096094096</v>
      </c>
      <c r="R79" s="29">
        <f t="shared" si="20"/>
        <v>797106.46413458325</v>
      </c>
      <c r="S79" s="29">
        <f t="shared" si="20"/>
        <v>0</v>
      </c>
      <c r="T79" s="29">
        <f t="shared" si="20"/>
        <v>0</v>
      </c>
      <c r="U79" s="29">
        <f t="shared" si="20"/>
        <v>0</v>
      </c>
      <c r="V79" s="29">
        <f t="shared" si="20"/>
        <v>0</v>
      </c>
      <c r="W79" s="29">
        <f t="shared" si="20"/>
        <v>0</v>
      </c>
      <c r="X79" s="29">
        <f t="shared" si="20"/>
        <v>0</v>
      </c>
      <c r="Y79" s="29">
        <f t="shared" si="20"/>
        <v>0</v>
      </c>
      <c r="Z79" s="29">
        <f t="shared" si="20"/>
        <v>0</v>
      </c>
      <c r="AA79" s="29">
        <f t="shared" si="20"/>
        <v>0</v>
      </c>
      <c r="AB79" s="29">
        <f t="shared" si="20"/>
        <v>0</v>
      </c>
      <c r="AC79" s="32">
        <f>H79-G79</f>
        <v>-17048375.226222038</v>
      </c>
      <c r="AD79" s="33">
        <f>I79</f>
        <v>-5.8564387637995985E-2</v>
      </c>
      <c r="AE79" s="58"/>
    </row>
    <row r="80" spans="1:31" ht="16" thickBot="1" x14ac:dyDescent="0.25">
      <c r="B80" s="10" t="s">
        <v>53</v>
      </c>
      <c r="C80" s="24"/>
      <c r="D80" s="24" t="s">
        <v>4</v>
      </c>
      <c r="E80" s="24"/>
      <c r="F80" s="24">
        <f>MATCH($D80,FAC_TOTALS_APTA!$A$2:$BP$2,)</f>
        <v>7</v>
      </c>
      <c r="G80" s="61">
        <f>VLOOKUP(G64,FAC_TOTALS_APTA!$A$4:$BR$227,$F80,FALSE)</f>
        <v>302980425.101399</v>
      </c>
      <c r="H80" s="61">
        <f>VLOOKUP(H64,FAC_TOTALS_APTA!$A$4:$BP$227,$F80,FALSE)</f>
        <v>265208624.1002</v>
      </c>
      <c r="I80" s="63">
        <f t="shared" si="19"/>
        <v>-0.12466746321501743</v>
      </c>
      <c r="J80" s="40"/>
      <c r="K80" s="40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41">
        <f>H80-G80</f>
        <v>-37771801.001199007</v>
      </c>
      <c r="AD80" s="42">
        <f>I80</f>
        <v>-0.12466746321501743</v>
      </c>
    </row>
    <row r="81" spans="1:31" ht="17" thickTop="1" thickBot="1" x14ac:dyDescent="0.25">
      <c r="B81" s="45" t="s">
        <v>71</v>
      </c>
      <c r="C81" s="46"/>
      <c r="D81" s="46"/>
      <c r="E81" s="47"/>
      <c r="F81" s="46"/>
      <c r="G81" s="46"/>
      <c r="H81" s="46"/>
      <c r="I81" s="48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2">
        <f>AD80-AD79</f>
        <v>-6.6103075577021442E-2</v>
      </c>
    </row>
    <row r="82" spans="1:31" ht="16" thickTop="1" x14ac:dyDescent="0.2">
      <c r="B82" s="19" t="s">
        <v>27</v>
      </c>
      <c r="C82" s="11"/>
      <c r="D82" s="11"/>
      <c r="E82" s="7"/>
      <c r="F82" s="11"/>
      <c r="G82" s="11"/>
      <c r="H82" s="11"/>
      <c r="I82" s="1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1" ht="15" x14ac:dyDescent="0.2">
      <c r="B83" s="16" t="s">
        <v>18</v>
      </c>
      <c r="C83" s="17" t="s">
        <v>19</v>
      </c>
      <c r="D83" s="11"/>
      <c r="E83" s="7"/>
      <c r="F83" s="11"/>
      <c r="G83" s="11"/>
      <c r="H83" s="11"/>
      <c r="I83" s="18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1" x14ac:dyDescent="0.2">
      <c r="B84" s="16"/>
      <c r="C84" s="17"/>
      <c r="D84" s="11"/>
      <c r="E84" s="7"/>
      <c r="F84" s="11"/>
      <c r="G84" s="11"/>
      <c r="H84" s="11"/>
      <c r="I84" s="1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1" ht="15" x14ac:dyDescent="0.2">
      <c r="B85" s="19" t="s">
        <v>29</v>
      </c>
      <c r="C85" s="20">
        <v>0</v>
      </c>
      <c r="D85" s="11"/>
      <c r="E85" s="7"/>
      <c r="F85" s="11"/>
      <c r="G85" s="11"/>
      <c r="H85" s="11"/>
      <c r="I85" s="18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1" ht="31" thickBot="1" x14ac:dyDescent="0.25">
      <c r="B86" s="21" t="s">
        <v>88</v>
      </c>
      <c r="C86" s="22">
        <v>11</v>
      </c>
      <c r="D86" s="23"/>
      <c r="E86" s="24"/>
      <c r="F86" s="23"/>
      <c r="G86" s="23"/>
      <c r="H86" s="23"/>
      <c r="I86" s="25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spans="1:31" ht="15" thickTop="1" x14ac:dyDescent="0.2">
      <c r="B87" s="49"/>
      <c r="C87" s="50"/>
      <c r="D87" s="50"/>
      <c r="E87" s="50"/>
      <c r="F87" s="50"/>
      <c r="G87" s="81" t="s">
        <v>54</v>
      </c>
      <c r="H87" s="81"/>
      <c r="I87" s="81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81" t="s">
        <v>58</v>
      </c>
      <c r="AD87" s="81"/>
    </row>
    <row r="88" spans="1:31" ht="15" x14ac:dyDescent="0.2">
      <c r="B88" s="9" t="s">
        <v>20</v>
      </c>
      <c r="C88" s="27" t="s">
        <v>21</v>
      </c>
      <c r="D88" s="8" t="s">
        <v>22</v>
      </c>
      <c r="E88" s="8" t="s">
        <v>28</v>
      </c>
      <c r="F88" s="8"/>
      <c r="G88" s="27">
        <f>$C$1</f>
        <v>2012</v>
      </c>
      <c r="H88" s="27">
        <f>$C$2</f>
        <v>2018</v>
      </c>
      <c r="I88" s="27" t="s">
        <v>24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 t="s">
        <v>26</v>
      </c>
      <c r="AD88" s="27" t="s">
        <v>24</v>
      </c>
    </row>
    <row r="89" spans="1:31" s="14" customFormat="1" x14ac:dyDescent="0.2">
      <c r="A89" s="7"/>
      <c r="B89" s="26"/>
      <c r="C89" s="28"/>
      <c r="D89" s="7"/>
      <c r="E89" s="7"/>
      <c r="F89" s="7"/>
      <c r="G89" s="7"/>
      <c r="H89" s="7"/>
      <c r="I89" s="28"/>
      <c r="J89" s="7"/>
      <c r="K89" s="7"/>
      <c r="L89" s="7"/>
      <c r="M89" s="7">
        <v>1</v>
      </c>
      <c r="N89" s="7">
        <v>2</v>
      </c>
      <c r="O89" s="7">
        <v>3</v>
      </c>
      <c r="P89" s="7">
        <v>4</v>
      </c>
      <c r="Q89" s="7">
        <v>5</v>
      </c>
      <c r="R89" s="7">
        <v>6</v>
      </c>
      <c r="S89" s="7">
        <v>7</v>
      </c>
      <c r="T89" s="7">
        <v>8</v>
      </c>
      <c r="U89" s="7">
        <v>9</v>
      </c>
      <c r="V89" s="7">
        <v>10</v>
      </c>
      <c r="W89" s="7">
        <v>11</v>
      </c>
      <c r="X89" s="7">
        <v>12</v>
      </c>
      <c r="Y89" s="7">
        <v>13</v>
      </c>
      <c r="Z89" s="7">
        <v>14</v>
      </c>
      <c r="AA89" s="7">
        <v>15</v>
      </c>
      <c r="AB89" s="7">
        <v>16</v>
      </c>
      <c r="AC89" s="7"/>
      <c r="AD89" s="7"/>
      <c r="AE89" s="7"/>
    </row>
    <row r="90" spans="1:31" x14ac:dyDescent="0.2">
      <c r="B90" s="26"/>
      <c r="C90" s="28"/>
      <c r="D90" s="7"/>
      <c r="E90" s="7"/>
      <c r="F90" s="7"/>
      <c r="G90" s="7" t="str">
        <f>CONCATENATE($C85,"_",$C86,"_",G88)</f>
        <v>0_11_2012</v>
      </c>
      <c r="H90" s="7" t="str">
        <f>CONCATENATE($C85,"_",$C86,"_",H88)</f>
        <v>0_11_2018</v>
      </c>
      <c r="I90" s="28"/>
      <c r="J90" s="7"/>
      <c r="K90" s="7"/>
      <c r="L90" s="7"/>
      <c r="M90" s="7" t="str">
        <f>IF($G88+M89&gt;$H88,0,CONCATENATE($C85,"_",$C86,"_",$G88+M89))</f>
        <v>0_11_2013</v>
      </c>
      <c r="N90" s="7" t="str">
        <f t="shared" ref="N90:AB90" si="21">IF($G88+N89&gt;$H88,0,CONCATENATE($C85,"_",$C86,"_",$G88+N89))</f>
        <v>0_11_2014</v>
      </c>
      <c r="O90" s="7" t="str">
        <f t="shared" si="21"/>
        <v>0_11_2015</v>
      </c>
      <c r="P90" s="7" t="str">
        <f t="shared" si="21"/>
        <v>0_11_2016</v>
      </c>
      <c r="Q90" s="7" t="str">
        <f t="shared" si="21"/>
        <v>0_11_2017</v>
      </c>
      <c r="R90" s="7" t="str">
        <f t="shared" si="21"/>
        <v>0_11_2018</v>
      </c>
      <c r="S90" s="7">
        <f t="shared" si="21"/>
        <v>0</v>
      </c>
      <c r="T90" s="7">
        <f t="shared" si="21"/>
        <v>0</v>
      </c>
      <c r="U90" s="7">
        <f t="shared" si="21"/>
        <v>0</v>
      </c>
      <c r="V90" s="7">
        <f t="shared" si="21"/>
        <v>0</v>
      </c>
      <c r="W90" s="7">
        <f t="shared" si="21"/>
        <v>0</v>
      </c>
      <c r="X90" s="7">
        <f t="shared" si="21"/>
        <v>0</v>
      </c>
      <c r="Y90" s="7">
        <f t="shared" si="21"/>
        <v>0</v>
      </c>
      <c r="Z90" s="7">
        <f t="shared" si="21"/>
        <v>0</v>
      </c>
      <c r="AA90" s="7">
        <f t="shared" si="21"/>
        <v>0</v>
      </c>
      <c r="AB90" s="7">
        <f t="shared" si="21"/>
        <v>0</v>
      </c>
      <c r="AC90" s="7"/>
      <c r="AD90" s="7"/>
    </row>
    <row r="91" spans="1:31" x14ac:dyDescent="0.2">
      <c r="B91" s="26"/>
      <c r="C91" s="28"/>
      <c r="D91" s="7"/>
      <c r="E91" s="7"/>
      <c r="F91" s="7" t="s">
        <v>25</v>
      </c>
      <c r="G91" s="29"/>
      <c r="H91" s="29"/>
      <c r="I91" s="28"/>
      <c r="J91" s="7"/>
      <c r="K91" s="7"/>
      <c r="L91" s="7" t="s">
        <v>25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1" s="14" customFormat="1" ht="15" x14ac:dyDescent="0.2">
      <c r="A92" s="7"/>
      <c r="B92" s="26" t="s">
        <v>36</v>
      </c>
      <c r="C92" s="28" t="s">
        <v>23</v>
      </c>
      <c r="D92" s="7" t="s">
        <v>8</v>
      </c>
      <c r="E92" s="43">
        <v>0.7087</v>
      </c>
      <c r="F92" s="7">
        <f>MATCH($D92,FAC_TOTALS_APTA!$A$2:$BR$2,)</f>
        <v>11</v>
      </c>
      <c r="G92" s="29">
        <f>VLOOKUP(G90,FAC_TOTALS_APTA!$A$4:$BR$227,$F92,FALSE)</f>
        <v>79523794.688615799</v>
      </c>
      <c r="H92" s="29">
        <f>VLOOKUP(H90,FAC_TOTALS_APTA!$A$4:$BR$227,$F92,FALSE)</f>
        <v>81930877.029899195</v>
      </c>
      <c r="I92" s="30">
        <f>IFERROR(H92/G92-1,"-")</f>
        <v>3.0268705746608227E-2</v>
      </c>
      <c r="J92" s="31" t="str">
        <f>IF(C92="Log","_log","")</f>
        <v>_log</v>
      </c>
      <c r="K92" s="31" t="str">
        <f>CONCATENATE(D92,J92,"_FAC")</f>
        <v>VRM_ADJ_log_FAC</v>
      </c>
      <c r="L92" s="7">
        <f>MATCH($K92,FAC_TOTALS_APTA!$A$2:$BR$2,)</f>
        <v>33</v>
      </c>
      <c r="M92" s="29">
        <f>IF(M90=0,0,VLOOKUP(M90,FAC_TOTALS_APTA!$A$4:$BR$227,$L92,FALSE))</f>
        <v>17266341.410633799</v>
      </c>
      <c r="N92" s="29">
        <f>IF(N90=0,0,VLOOKUP(N90,FAC_TOTALS_APTA!$A$4:$BR$227,$L92,FALSE))</f>
        <v>-1578307.80036679</v>
      </c>
      <c r="O92" s="29">
        <f>IF(O90=0,0,VLOOKUP(O90,FAC_TOTALS_APTA!$A$4:$BR$227,$L92,FALSE))</f>
        <v>12093014.563317999</v>
      </c>
      <c r="P92" s="29">
        <f>IF(P90=0,0,VLOOKUP(P90,FAC_TOTALS_APTA!$A$4:$BR$227,$L92,FALSE))</f>
        <v>13387462.5162412</v>
      </c>
      <c r="Q92" s="29">
        <f>IF(Q90=0,0,VLOOKUP(Q90,FAC_TOTALS_APTA!$A$4:$BR$227,$L92,FALSE))</f>
        <v>1278406.00777178</v>
      </c>
      <c r="R92" s="29">
        <f>IF(R90=0,0,VLOOKUP(R90,FAC_TOTALS_APTA!$A$4:$BR$227,$L92,FALSE))</f>
        <v>-1630666.9358250501</v>
      </c>
      <c r="S92" s="29">
        <f>IF(S90=0,0,VLOOKUP(S90,FAC_TOTALS_APTA!$A$4:$BR$227,$L92,FALSE))</f>
        <v>0</v>
      </c>
      <c r="T92" s="29">
        <f>IF(T90=0,0,VLOOKUP(T90,FAC_TOTALS_APTA!$A$4:$BR$227,$L92,FALSE))</f>
        <v>0</v>
      </c>
      <c r="U92" s="29">
        <f>IF(U90=0,0,VLOOKUP(U90,FAC_TOTALS_APTA!$A$4:$BR$227,$L92,FALSE))</f>
        <v>0</v>
      </c>
      <c r="V92" s="29">
        <f>IF(V90=0,0,VLOOKUP(V90,FAC_TOTALS_APTA!$A$4:$BR$227,$L92,FALSE))</f>
        <v>0</v>
      </c>
      <c r="W92" s="29">
        <f>IF(W90=0,0,VLOOKUP(W90,FAC_TOTALS_APTA!$A$4:$BR$227,$L92,FALSE))</f>
        <v>0</v>
      </c>
      <c r="X92" s="29">
        <f>IF(X90=0,0,VLOOKUP(X90,FAC_TOTALS_APTA!$A$4:$BR$227,$L92,FALSE))</f>
        <v>0</v>
      </c>
      <c r="Y92" s="29">
        <f>IF(Y90=0,0,VLOOKUP(Y90,FAC_TOTALS_APTA!$A$4:$BR$227,$L92,FALSE))</f>
        <v>0</v>
      </c>
      <c r="Z92" s="29">
        <f>IF(Z90=0,0,VLOOKUP(Z90,FAC_TOTALS_APTA!$A$4:$BR$227,$L92,FALSE))</f>
        <v>0</v>
      </c>
      <c r="AA92" s="29">
        <f>IF(AA90=0,0,VLOOKUP(AA90,FAC_TOTALS_APTA!$A$4:$BR$227,$L92,FALSE))</f>
        <v>0</v>
      </c>
      <c r="AB92" s="29">
        <f>IF(AB90=0,0,VLOOKUP(AB90,FAC_TOTALS_APTA!$A$4:$BR$227,$L92,FALSE))</f>
        <v>0</v>
      </c>
      <c r="AC92" s="32">
        <f>SUM(M92:AB92)</f>
        <v>40816249.761772938</v>
      </c>
      <c r="AD92" s="33">
        <f>AC92/G115</f>
        <v>2.2618969086940492E-2</v>
      </c>
      <c r="AE92" s="7"/>
    </row>
    <row r="93" spans="1:31" s="14" customFormat="1" ht="15" x14ac:dyDescent="0.2">
      <c r="A93" s="7"/>
      <c r="B93" s="26" t="s">
        <v>55</v>
      </c>
      <c r="C93" s="28" t="s">
        <v>23</v>
      </c>
      <c r="D93" s="7" t="s">
        <v>17</v>
      </c>
      <c r="E93" s="43">
        <v>-0.40350000000000003</v>
      </c>
      <c r="F93" s="7">
        <f>MATCH($D93,FAC_TOTALS_APTA!$A$2:$BR$2,)</f>
        <v>12</v>
      </c>
      <c r="G93" s="29">
        <f>VLOOKUP(G90,FAC_TOTALS_APTA!$A$4:$BR$227,$F93,FALSE)</f>
        <v>0.98035141922115698</v>
      </c>
      <c r="H93" s="29">
        <f>VLOOKUP(H90,FAC_TOTALS_APTA!$A$4:$BR$227,$F93,FALSE)</f>
        <v>0.98635649215245402</v>
      </c>
      <c r="I93" s="30">
        <f t="shared" ref="I93:I112" si="22">IFERROR(H93/G93-1,"-")</f>
        <v>6.1254289161611908E-3</v>
      </c>
      <c r="J93" s="31" t="str">
        <f t="shared" ref="J93:J112" si="23">IF(C93="Log","_log","")</f>
        <v>_log</v>
      </c>
      <c r="K93" s="31" t="str">
        <f t="shared" ref="K93:K113" si="24">CONCATENATE(D93,J93,"_FAC")</f>
        <v>FARE_per_UPT_2018_log_FAC</v>
      </c>
      <c r="L93" s="7">
        <f>MATCH($K93,FAC_TOTALS_APTA!$A$2:$BR$2,)</f>
        <v>34</v>
      </c>
      <c r="M93" s="29">
        <f>IF(M90=0,0,VLOOKUP(M90,FAC_TOTALS_APTA!$A$4:$BR$227,$L93,FALSE))</f>
        <v>-8413433.0159434304</v>
      </c>
      <c r="N93" s="29">
        <f>IF(N90=0,0,VLOOKUP(N90,FAC_TOTALS_APTA!$A$4:$BR$227,$L93,FALSE))</f>
        <v>-4440989.5375306197</v>
      </c>
      <c r="O93" s="29">
        <f>IF(O90=0,0,VLOOKUP(O90,FAC_TOTALS_APTA!$A$4:$BR$227,$L93,FALSE))</f>
        <v>-9823037.0970003996</v>
      </c>
      <c r="P93" s="29">
        <f>IF(P90=0,0,VLOOKUP(P90,FAC_TOTALS_APTA!$A$4:$BR$227,$L93,FALSE))</f>
        <v>-9434670.8939059302</v>
      </c>
      <c r="Q93" s="29">
        <f>IF(Q90=0,0,VLOOKUP(Q90,FAC_TOTALS_APTA!$A$4:$BR$227,$L93,FALSE))</f>
        <v>12146866.847923599</v>
      </c>
      <c r="R93" s="29">
        <f>IF(R90=0,0,VLOOKUP(R90,FAC_TOTALS_APTA!$A$4:$BR$227,$L93,FALSE))</f>
        <v>9207847.1230394393</v>
      </c>
      <c r="S93" s="29">
        <f>IF(S90=0,0,VLOOKUP(S90,FAC_TOTALS_APTA!$A$4:$BR$227,$L93,FALSE))</f>
        <v>0</v>
      </c>
      <c r="T93" s="29">
        <f>IF(T90=0,0,VLOOKUP(T90,FAC_TOTALS_APTA!$A$4:$BR$227,$L93,FALSE))</f>
        <v>0</v>
      </c>
      <c r="U93" s="29">
        <f>IF(U90=0,0,VLOOKUP(U90,FAC_TOTALS_APTA!$A$4:$BR$227,$L93,FALSE))</f>
        <v>0</v>
      </c>
      <c r="V93" s="29">
        <f>IF(V90=0,0,VLOOKUP(V90,FAC_TOTALS_APTA!$A$4:$BR$227,$L93,FALSE))</f>
        <v>0</v>
      </c>
      <c r="W93" s="29">
        <f>IF(W90=0,0,VLOOKUP(W90,FAC_TOTALS_APTA!$A$4:$BR$227,$L93,FALSE))</f>
        <v>0</v>
      </c>
      <c r="X93" s="29">
        <f>IF(X90=0,0,VLOOKUP(X90,FAC_TOTALS_APTA!$A$4:$BR$227,$L93,FALSE))</f>
        <v>0</v>
      </c>
      <c r="Y93" s="29">
        <f>IF(Y90=0,0,VLOOKUP(Y90,FAC_TOTALS_APTA!$A$4:$BR$227,$L93,FALSE))</f>
        <v>0</v>
      </c>
      <c r="Z93" s="29">
        <f>IF(Z90=0,0,VLOOKUP(Z90,FAC_TOTALS_APTA!$A$4:$BR$227,$L93,FALSE))</f>
        <v>0</v>
      </c>
      <c r="AA93" s="29">
        <f>IF(AA90=0,0,VLOOKUP(AA90,FAC_TOTALS_APTA!$A$4:$BR$227,$L93,FALSE))</f>
        <v>0</v>
      </c>
      <c r="AB93" s="29">
        <f>IF(AB90=0,0,VLOOKUP(AB90,FAC_TOTALS_APTA!$A$4:$BR$227,$L93,FALSE))</f>
        <v>0</v>
      </c>
      <c r="AC93" s="32">
        <f t="shared" ref="AC93:AC112" si="25">SUM(M93:AB93)</f>
        <v>-10757416.573417343</v>
      </c>
      <c r="AD93" s="33">
        <f>AC93/G115</f>
        <v>-5.9613921991763857E-3</v>
      </c>
      <c r="AE93" s="7"/>
    </row>
    <row r="94" spans="1:31" s="14" customFormat="1" ht="15" x14ac:dyDescent="0.2">
      <c r="A94" s="7"/>
      <c r="B94" s="26" t="s">
        <v>51</v>
      </c>
      <c r="C94" s="28" t="s">
        <v>23</v>
      </c>
      <c r="D94" s="7" t="s">
        <v>9</v>
      </c>
      <c r="E94" s="43">
        <v>0.29659999999999997</v>
      </c>
      <c r="F94" s="7">
        <f>MATCH($D94,FAC_TOTALS_APTA!$A$2:$BR$2,)</f>
        <v>13</v>
      </c>
      <c r="G94" s="29">
        <f>VLOOKUP(G90,FAC_TOTALS_APTA!$A$4:$BR$227,$F94,FALSE)</f>
        <v>12223846.661534401</v>
      </c>
      <c r="H94" s="29">
        <f>VLOOKUP(H90,FAC_TOTALS_APTA!$A$4:$BR$227,$F94,FALSE)</f>
        <v>12857264.609559201</v>
      </c>
      <c r="I94" s="30">
        <f t="shared" si="22"/>
        <v>5.1818217747938489E-2</v>
      </c>
      <c r="J94" s="31" t="str">
        <f t="shared" si="23"/>
        <v>_log</v>
      </c>
      <c r="K94" s="31" t="str">
        <f t="shared" si="24"/>
        <v>POP_EMP_log_FAC</v>
      </c>
      <c r="L94" s="7">
        <f>MATCH($K94,FAC_TOTALS_APTA!$A$2:$BR$2,)</f>
        <v>35</v>
      </c>
      <c r="M94" s="29">
        <f>IF(M90=0,0,VLOOKUP(M90,FAC_TOTALS_APTA!$A$4:$BR$227,$L94,FALSE))</f>
        <v>5100763.5597390402</v>
      </c>
      <c r="N94" s="29">
        <f>IF(N90=0,0,VLOOKUP(N90,FAC_TOTALS_APTA!$A$4:$BR$227,$L94,FALSE))</f>
        <v>6276973.7342169499</v>
      </c>
      <c r="O94" s="29">
        <f>IF(O90=0,0,VLOOKUP(O90,FAC_TOTALS_APTA!$A$4:$BR$227,$L94,FALSE))</f>
        <v>4971114.5218602903</v>
      </c>
      <c r="P94" s="29">
        <f>IF(P90=0,0,VLOOKUP(P90,FAC_TOTALS_APTA!$A$4:$BR$227,$L94,FALSE))</f>
        <v>3138494.5770940399</v>
      </c>
      <c r="Q94" s="29">
        <f>IF(Q90=0,0,VLOOKUP(Q90,FAC_TOTALS_APTA!$A$4:$BR$227,$L94,FALSE))</f>
        <v>4117301.7649811399</v>
      </c>
      <c r="R94" s="29">
        <f>IF(R90=0,0,VLOOKUP(R90,FAC_TOTALS_APTA!$A$4:$BR$227,$L94,FALSE))</f>
        <v>2857126.9506645701</v>
      </c>
      <c r="S94" s="29">
        <f>IF(S90=0,0,VLOOKUP(S90,FAC_TOTALS_APTA!$A$4:$BR$227,$L94,FALSE))</f>
        <v>0</v>
      </c>
      <c r="T94" s="29">
        <f>IF(T90=0,0,VLOOKUP(T90,FAC_TOTALS_APTA!$A$4:$BR$227,$L94,FALSE))</f>
        <v>0</v>
      </c>
      <c r="U94" s="29">
        <f>IF(U90=0,0,VLOOKUP(U90,FAC_TOTALS_APTA!$A$4:$BR$227,$L94,FALSE))</f>
        <v>0</v>
      </c>
      <c r="V94" s="29">
        <f>IF(V90=0,0,VLOOKUP(V90,FAC_TOTALS_APTA!$A$4:$BR$227,$L94,FALSE))</f>
        <v>0</v>
      </c>
      <c r="W94" s="29">
        <f>IF(W90=0,0,VLOOKUP(W90,FAC_TOTALS_APTA!$A$4:$BR$227,$L94,FALSE))</f>
        <v>0</v>
      </c>
      <c r="X94" s="29">
        <f>IF(X90=0,0,VLOOKUP(X90,FAC_TOTALS_APTA!$A$4:$BR$227,$L94,FALSE))</f>
        <v>0</v>
      </c>
      <c r="Y94" s="29">
        <f>IF(Y90=0,0,VLOOKUP(Y90,FAC_TOTALS_APTA!$A$4:$BR$227,$L94,FALSE))</f>
        <v>0</v>
      </c>
      <c r="Z94" s="29">
        <f>IF(Z90=0,0,VLOOKUP(Z90,FAC_TOTALS_APTA!$A$4:$BR$227,$L94,FALSE))</f>
        <v>0</v>
      </c>
      <c r="AA94" s="29">
        <f>IF(AA90=0,0,VLOOKUP(AA90,FAC_TOTALS_APTA!$A$4:$BR$227,$L94,FALSE))</f>
        <v>0</v>
      </c>
      <c r="AB94" s="29">
        <f>IF(AB90=0,0,VLOOKUP(AB90,FAC_TOTALS_APTA!$A$4:$BR$227,$L94,FALSE))</f>
        <v>0</v>
      </c>
      <c r="AC94" s="32">
        <f t="shared" si="25"/>
        <v>26461775.108556028</v>
      </c>
      <c r="AD94" s="33">
        <f>AC94/G115</f>
        <v>1.4664210373550042E-2</v>
      </c>
      <c r="AE94" s="7"/>
    </row>
    <row r="95" spans="1:31" s="14" customFormat="1" ht="15" x14ac:dyDescent="0.2">
      <c r="A95" s="7"/>
      <c r="B95" s="26" t="s">
        <v>98</v>
      </c>
      <c r="C95" s="28"/>
      <c r="D95" s="34" t="s">
        <v>96</v>
      </c>
      <c r="E95" s="43">
        <v>0.16120000000000001</v>
      </c>
      <c r="F95" s="7">
        <f>MATCH($D95,FAC_TOTALS_APTA!$A$2:$BR$2,)</f>
        <v>17</v>
      </c>
      <c r="G95" s="29">
        <f>VLOOKUP(G90,FAC_TOTALS_APTA!$A$4:$BR$227,$F95,FALSE)</f>
        <v>0.69308974654081201</v>
      </c>
      <c r="H95" s="29">
        <f>VLOOKUP(H90,FAC_TOTALS_APTA!$A$4:$BR$227,$F95,FALSE)</f>
        <v>0.69216552212217097</v>
      </c>
      <c r="I95" s="30">
        <f t="shared" si="22"/>
        <v>-1.3334844776651256E-3</v>
      </c>
      <c r="J95" s="31" t="str">
        <f t="shared" si="23"/>
        <v/>
      </c>
      <c r="K95" s="31" t="str">
        <f t="shared" si="24"/>
        <v>TSD_POP_EMP_PCT_FAC</v>
      </c>
      <c r="L95" s="7">
        <f>MATCH($K95,FAC_TOTALS_APTA!$A$2:$BR$2,)</f>
        <v>39</v>
      </c>
      <c r="M95" s="29">
        <f>IF(M90=0,0,VLOOKUP(M90,FAC_TOTALS_APTA!$A$4:$BR$227,$L95,FALSE))</f>
        <v>19321.1991626747</v>
      </c>
      <c r="N95" s="29">
        <f>IF(N90=0,0,VLOOKUP(N90,FAC_TOTALS_APTA!$A$4:$BR$227,$L95,FALSE))</f>
        <v>-56554.584593207197</v>
      </c>
      <c r="O95" s="29">
        <f>IF(O90=0,0,VLOOKUP(O90,FAC_TOTALS_APTA!$A$4:$BR$227,$L95,FALSE))</f>
        <v>34750.959153559197</v>
      </c>
      <c r="P95" s="29">
        <f>IF(P90=0,0,VLOOKUP(P90,FAC_TOTALS_APTA!$A$4:$BR$227,$L95,FALSE))</f>
        <v>-9593.0679112047292</v>
      </c>
      <c r="Q95" s="29">
        <f>IF(Q90=0,0,VLOOKUP(Q90,FAC_TOTALS_APTA!$A$4:$BR$227,$L95,FALSE))</f>
        <v>-65167.3438884528</v>
      </c>
      <c r="R95" s="29">
        <f>IF(R90=0,0,VLOOKUP(R90,FAC_TOTALS_APTA!$A$4:$BR$227,$L95,FALSE))</f>
        <v>42575.245057852502</v>
      </c>
      <c r="S95" s="29">
        <f>IF(S90=0,0,VLOOKUP(S90,FAC_TOTALS_APTA!$A$4:$BR$227,$L95,FALSE))</f>
        <v>0</v>
      </c>
      <c r="T95" s="29">
        <f>IF(T90=0,0,VLOOKUP(T90,FAC_TOTALS_APTA!$A$4:$BR$227,$L95,FALSE))</f>
        <v>0</v>
      </c>
      <c r="U95" s="29">
        <f>IF(U90=0,0,VLOOKUP(U90,FAC_TOTALS_APTA!$A$4:$BR$227,$L95,FALSE))</f>
        <v>0</v>
      </c>
      <c r="V95" s="29">
        <f>IF(V90=0,0,VLOOKUP(V90,FAC_TOTALS_APTA!$A$4:$BR$227,$L95,FALSE))</f>
        <v>0</v>
      </c>
      <c r="W95" s="29">
        <f>IF(W90=0,0,VLOOKUP(W90,FAC_TOTALS_APTA!$A$4:$BR$227,$L95,FALSE))</f>
        <v>0</v>
      </c>
      <c r="X95" s="29">
        <f>IF(X90=0,0,VLOOKUP(X90,FAC_TOTALS_APTA!$A$4:$BR$227,$L95,FALSE))</f>
        <v>0</v>
      </c>
      <c r="Y95" s="29">
        <f>IF(Y90=0,0,VLOOKUP(Y90,FAC_TOTALS_APTA!$A$4:$BR$227,$L95,FALSE))</f>
        <v>0</v>
      </c>
      <c r="Z95" s="29">
        <f>IF(Z90=0,0,VLOOKUP(Z90,FAC_TOTALS_APTA!$A$4:$BR$227,$L95,FALSE))</f>
        <v>0</v>
      </c>
      <c r="AA95" s="29">
        <f>IF(AA90=0,0,VLOOKUP(AA90,FAC_TOTALS_APTA!$A$4:$BR$227,$L95,FALSE))</f>
        <v>0</v>
      </c>
      <c r="AB95" s="29">
        <f>IF(AB90=0,0,VLOOKUP(AB90,FAC_TOTALS_APTA!$A$4:$BR$227,$L95,FALSE))</f>
        <v>0</v>
      </c>
      <c r="AC95" s="32">
        <f t="shared" si="25"/>
        <v>-34667.593018778323</v>
      </c>
      <c r="AD95" s="33">
        <f>AC95/G114</f>
        <v>-1.9217864356067853E-5</v>
      </c>
      <c r="AE95" s="7"/>
    </row>
    <row r="96" spans="1:31" s="14" customFormat="1" ht="15" x14ac:dyDescent="0.2">
      <c r="A96" s="7"/>
      <c r="B96" s="26" t="s">
        <v>52</v>
      </c>
      <c r="C96" s="28" t="s">
        <v>23</v>
      </c>
      <c r="D96" s="34" t="s">
        <v>16</v>
      </c>
      <c r="E96" s="43">
        <v>0.16120000000000001</v>
      </c>
      <c r="F96" s="7">
        <f>MATCH($D96,FAC_TOTALS_APTA!$A$2:$BR$2,)</f>
        <v>14</v>
      </c>
      <c r="G96" s="29">
        <f>VLOOKUP(G90,FAC_TOTALS_APTA!$A$4:$BR$227,$F96,FALSE)</f>
        <v>4.1718217194139902</v>
      </c>
      <c r="H96" s="29">
        <f>VLOOKUP(H90,FAC_TOTALS_APTA!$A$4:$BR$227,$F96,FALSE)</f>
        <v>3.0953319156691799</v>
      </c>
      <c r="I96" s="30">
        <f t="shared" si="22"/>
        <v>-0.25803830464165267</v>
      </c>
      <c r="J96" s="31" t="str">
        <f t="shared" si="23"/>
        <v>_log</v>
      </c>
      <c r="K96" s="31" t="str">
        <f t="shared" si="24"/>
        <v>GAS_PRICE_2018_log_FAC</v>
      </c>
      <c r="L96" s="7">
        <f>MATCH($K96,FAC_TOTALS_APTA!$A$2:$BR$2,)</f>
        <v>36</v>
      </c>
      <c r="M96" s="29">
        <f>IF(M90=0,0,VLOOKUP(M90,FAC_TOTALS_APTA!$A$4:$BR$227,$L96,FALSE))</f>
        <v>-11513800.491707001</v>
      </c>
      <c r="N96" s="29">
        <f>IF(N90=0,0,VLOOKUP(N90,FAC_TOTALS_APTA!$A$4:$BR$227,$L96,FALSE))</f>
        <v>-14388767.8840017</v>
      </c>
      <c r="O96" s="29">
        <f>IF(O90=0,0,VLOOKUP(O90,FAC_TOTALS_APTA!$A$4:$BR$227,$L96,FALSE))</f>
        <v>-67757217.234474406</v>
      </c>
      <c r="P96" s="29">
        <f>IF(P90=0,0,VLOOKUP(P90,FAC_TOTALS_APTA!$A$4:$BR$227,$L96,FALSE))</f>
        <v>-28917768.756429501</v>
      </c>
      <c r="Q96" s="29">
        <f>IF(Q90=0,0,VLOOKUP(Q90,FAC_TOTALS_APTA!$A$4:$BR$227,$L96,FALSE))</f>
        <v>18194173.093408</v>
      </c>
      <c r="R96" s="29">
        <f>IF(R90=0,0,VLOOKUP(R90,FAC_TOTALS_APTA!$A$4:$BR$227,$L96,FALSE))</f>
        <v>22549491.772208199</v>
      </c>
      <c r="S96" s="29">
        <f>IF(S90=0,0,VLOOKUP(S90,FAC_TOTALS_APTA!$A$4:$BR$227,$L96,FALSE))</f>
        <v>0</v>
      </c>
      <c r="T96" s="29">
        <f>IF(T90=0,0,VLOOKUP(T90,FAC_TOTALS_APTA!$A$4:$BR$227,$L96,FALSE))</f>
        <v>0</v>
      </c>
      <c r="U96" s="29">
        <f>IF(U90=0,0,VLOOKUP(U90,FAC_TOTALS_APTA!$A$4:$BR$227,$L96,FALSE))</f>
        <v>0</v>
      </c>
      <c r="V96" s="29">
        <f>IF(V90=0,0,VLOOKUP(V90,FAC_TOTALS_APTA!$A$4:$BR$227,$L96,FALSE))</f>
        <v>0</v>
      </c>
      <c r="W96" s="29">
        <f>IF(W90=0,0,VLOOKUP(W90,FAC_TOTALS_APTA!$A$4:$BR$227,$L96,FALSE))</f>
        <v>0</v>
      </c>
      <c r="X96" s="29">
        <f>IF(X90=0,0,VLOOKUP(X90,FAC_TOTALS_APTA!$A$4:$BR$227,$L96,FALSE))</f>
        <v>0</v>
      </c>
      <c r="Y96" s="29">
        <f>IF(Y90=0,0,VLOOKUP(Y90,FAC_TOTALS_APTA!$A$4:$BR$227,$L96,FALSE))</f>
        <v>0</v>
      </c>
      <c r="Z96" s="29">
        <f>IF(Z90=0,0,VLOOKUP(Z90,FAC_TOTALS_APTA!$A$4:$BR$227,$L96,FALSE))</f>
        <v>0</v>
      </c>
      <c r="AA96" s="29">
        <f>IF(AA90=0,0,VLOOKUP(AA90,FAC_TOTALS_APTA!$A$4:$BR$227,$L96,FALSE))</f>
        <v>0</v>
      </c>
      <c r="AB96" s="29">
        <f>IF(AB90=0,0,VLOOKUP(AB90,FAC_TOTALS_APTA!$A$4:$BR$227,$L96,FALSE))</f>
        <v>0</v>
      </c>
      <c r="AC96" s="32">
        <f t="shared" si="25"/>
        <v>-81833889.500996411</v>
      </c>
      <c r="AD96" s="33">
        <f>AC96/G115</f>
        <v>-4.5349541608810946E-2</v>
      </c>
      <c r="AE96" s="7"/>
    </row>
    <row r="97" spans="1:31" s="14" customFormat="1" ht="15" x14ac:dyDescent="0.2">
      <c r="A97" s="7"/>
      <c r="B97" s="26" t="s">
        <v>49</v>
      </c>
      <c r="C97" s="28" t="s">
        <v>23</v>
      </c>
      <c r="D97" s="7" t="s">
        <v>15</v>
      </c>
      <c r="E97" s="43">
        <v>-0.2555</v>
      </c>
      <c r="F97" s="7">
        <f>MATCH($D97,FAC_TOTALS_APTA!$A$2:$BR$2,)</f>
        <v>15</v>
      </c>
      <c r="G97" s="29">
        <f>VLOOKUP(G90,FAC_TOTALS_APTA!$A$4:$BR$227,$F97,FALSE)</f>
        <v>32749.883845062799</v>
      </c>
      <c r="H97" s="29">
        <f>VLOOKUP(H90,FAC_TOTALS_APTA!$A$4:$BR$227,$F97,FALSE)</f>
        <v>36810.511481785899</v>
      </c>
      <c r="I97" s="30">
        <f t="shared" si="22"/>
        <v>0.12398906988292291</v>
      </c>
      <c r="J97" s="31" t="str">
        <f t="shared" si="23"/>
        <v>_log</v>
      </c>
      <c r="K97" s="31" t="str">
        <f t="shared" si="24"/>
        <v>TOTAL_MED_INC_INDIV_2018_log_FAC</v>
      </c>
      <c r="L97" s="7">
        <f>MATCH($K97,FAC_TOTALS_APTA!$A$2:$BR$2,)</f>
        <v>37</v>
      </c>
      <c r="M97" s="29">
        <f>IF(M90=0,0,VLOOKUP(M90,FAC_TOTALS_APTA!$A$4:$BR$227,$L97,FALSE))</f>
        <v>-2310235.7241226099</v>
      </c>
      <c r="N97" s="29">
        <f>IF(N90=0,0,VLOOKUP(N90,FAC_TOTALS_APTA!$A$4:$BR$227,$L97,FALSE))</f>
        <v>-2370860.9027302</v>
      </c>
      <c r="O97" s="29">
        <f>IF(O90=0,0,VLOOKUP(O90,FAC_TOTALS_APTA!$A$4:$BR$227,$L97,FALSE))</f>
        <v>-13960248.1299538</v>
      </c>
      <c r="P97" s="29">
        <f>IF(P90=0,0,VLOOKUP(P90,FAC_TOTALS_APTA!$A$4:$BR$227,$L97,FALSE))</f>
        <v>-8917576.5987020694</v>
      </c>
      <c r="Q97" s="29">
        <f>IF(Q90=0,0,VLOOKUP(Q90,FAC_TOTALS_APTA!$A$4:$BR$227,$L97,FALSE))</f>
        <v>-10286972.3644381</v>
      </c>
      <c r="R97" s="29">
        <f>IF(R90=0,0,VLOOKUP(R90,FAC_TOTALS_APTA!$A$4:$BR$227,$L97,FALSE))</f>
        <v>-9856180.6436288506</v>
      </c>
      <c r="S97" s="29">
        <f>IF(S90=0,0,VLOOKUP(S90,FAC_TOTALS_APTA!$A$4:$BR$227,$L97,FALSE))</f>
        <v>0</v>
      </c>
      <c r="T97" s="29">
        <f>IF(T90=0,0,VLOOKUP(T90,FAC_TOTALS_APTA!$A$4:$BR$227,$L97,FALSE))</f>
        <v>0</v>
      </c>
      <c r="U97" s="29">
        <f>IF(U90=0,0,VLOOKUP(U90,FAC_TOTALS_APTA!$A$4:$BR$227,$L97,FALSE))</f>
        <v>0</v>
      </c>
      <c r="V97" s="29">
        <f>IF(V90=0,0,VLOOKUP(V90,FAC_TOTALS_APTA!$A$4:$BR$227,$L97,FALSE))</f>
        <v>0</v>
      </c>
      <c r="W97" s="29">
        <f>IF(W90=0,0,VLOOKUP(W90,FAC_TOTALS_APTA!$A$4:$BR$227,$L97,FALSE))</f>
        <v>0</v>
      </c>
      <c r="X97" s="29">
        <f>IF(X90=0,0,VLOOKUP(X90,FAC_TOTALS_APTA!$A$4:$BR$227,$L97,FALSE))</f>
        <v>0</v>
      </c>
      <c r="Y97" s="29">
        <f>IF(Y90=0,0,VLOOKUP(Y90,FAC_TOTALS_APTA!$A$4:$BR$227,$L97,FALSE))</f>
        <v>0</v>
      </c>
      <c r="Z97" s="29">
        <f>IF(Z90=0,0,VLOOKUP(Z90,FAC_TOTALS_APTA!$A$4:$BR$227,$L97,FALSE))</f>
        <v>0</v>
      </c>
      <c r="AA97" s="29">
        <f>IF(AA90=0,0,VLOOKUP(AA90,FAC_TOTALS_APTA!$A$4:$BR$227,$L97,FALSE))</f>
        <v>0</v>
      </c>
      <c r="AB97" s="29">
        <f>IF(AB90=0,0,VLOOKUP(AB90,FAC_TOTALS_APTA!$A$4:$BR$227,$L97,FALSE))</f>
        <v>0</v>
      </c>
      <c r="AC97" s="32">
        <f t="shared" si="25"/>
        <v>-47702074.36357563</v>
      </c>
      <c r="AD97" s="33">
        <f>AC97/G115</f>
        <v>-2.6434857482256505E-2</v>
      </c>
      <c r="AE97" s="7"/>
    </row>
    <row r="98" spans="1:31" s="14" customFormat="1" ht="15" x14ac:dyDescent="0.2">
      <c r="A98" s="7"/>
      <c r="B98" s="26" t="s">
        <v>67</v>
      </c>
      <c r="C98" s="28"/>
      <c r="D98" s="7" t="s">
        <v>10</v>
      </c>
      <c r="E98" s="43">
        <v>1.0699999999999999E-2</v>
      </c>
      <c r="F98" s="7">
        <f>MATCH($D98,FAC_TOTALS_APTA!$A$2:$BR$2,)</f>
        <v>16</v>
      </c>
      <c r="G98" s="29">
        <f>VLOOKUP(G90,FAC_TOTALS_APTA!$A$4:$BR$227,$F98,FALSE)</f>
        <v>10.7559462744592</v>
      </c>
      <c r="H98" s="29">
        <f>VLOOKUP(H90,FAC_TOTALS_APTA!$A$4:$BR$227,$F98,FALSE)</f>
        <v>9.9047450407315996</v>
      </c>
      <c r="I98" s="30">
        <f t="shared" si="22"/>
        <v>-7.9137735723805336E-2</v>
      </c>
      <c r="J98" s="31" t="str">
        <f t="shared" si="23"/>
        <v/>
      </c>
      <c r="K98" s="31" t="str">
        <f t="shared" si="24"/>
        <v>PCT_HH_NO_VEH_FAC</v>
      </c>
      <c r="L98" s="7">
        <f>MATCH($K98,FAC_TOTALS_APTA!$A$2:$BR$2,)</f>
        <v>38</v>
      </c>
      <c r="M98" s="29">
        <f>IF(M90=0,0,VLOOKUP(M90,FAC_TOTALS_APTA!$A$4:$BR$227,$L98,FALSE))</f>
        <v>-6094078.3946753796</v>
      </c>
      <c r="N98" s="29">
        <f>IF(N90=0,0,VLOOKUP(N90,FAC_TOTALS_APTA!$A$4:$BR$227,$L98,FALSE))</f>
        <v>-2256274.79074472</v>
      </c>
      <c r="O98" s="29">
        <f>IF(O90=0,0,VLOOKUP(O90,FAC_TOTALS_APTA!$A$4:$BR$227,$L98,FALSE))</f>
        <v>-1051680.5411624601</v>
      </c>
      <c r="P98" s="29">
        <f>IF(P90=0,0,VLOOKUP(P90,FAC_TOTALS_APTA!$A$4:$BR$227,$L98,FALSE))</f>
        <v>-1930317.7002221299</v>
      </c>
      <c r="Q98" s="29">
        <f>IF(Q90=0,0,VLOOKUP(Q90,FAC_TOTALS_APTA!$A$4:$BR$227,$L98,FALSE))</f>
        <v>-1487799.96051466</v>
      </c>
      <c r="R98" s="29">
        <f>IF(R90=0,0,VLOOKUP(R90,FAC_TOTALS_APTA!$A$4:$BR$227,$L98,FALSE))</f>
        <v>-1470274.9034682</v>
      </c>
      <c r="S98" s="29">
        <f>IF(S90=0,0,VLOOKUP(S90,FAC_TOTALS_APTA!$A$4:$BR$227,$L98,FALSE))</f>
        <v>0</v>
      </c>
      <c r="T98" s="29">
        <f>IF(T90=0,0,VLOOKUP(T90,FAC_TOTALS_APTA!$A$4:$BR$227,$L98,FALSE))</f>
        <v>0</v>
      </c>
      <c r="U98" s="29">
        <f>IF(U90=0,0,VLOOKUP(U90,FAC_TOTALS_APTA!$A$4:$BR$227,$L98,FALSE))</f>
        <v>0</v>
      </c>
      <c r="V98" s="29">
        <f>IF(V90=0,0,VLOOKUP(V90,FAC_TOTALS_APTA!$A$4:$BR$227,$L98,FALSE))</f>
        <v>0</v>
      </c>
      <c r="W98" s="29">
        <f>IF(W90=0,0,VLOOKUP(W90,FAC_TOTALS_APTA!$A$4:$BR$227,$L98,FALSE))</f>
        <v>0</v>
      </c>
      <c r="X98" s="29">
        <f>IF(X90=0,0,VLOOKUP(X90,FAC_TOTALS_APTA!$A$4:$BR$227,$L98,FALSE))</f>
        <v>0</v>
      </c>
      <c r="Y98" s="29">
        <f>IF(Y90=0,0,VLOOKUP(Y90,FAC_TOTALS_APTA!$A$4:$BR$227,$L98,FALSE))</f>
        <v>0</v>
      </c>
      <c r="Z98" s="29">
        <f>IF(Z90=0,0,VLOOKUP(Z90,FAC_TOTALS_APTA!$A$4:$BR$227,$L98,FALSE))</f>
        <v>0</v>
      </c>
      <c r="AA98" s="29">
        <f>IF(AA90=0,0,VLOOKUP(AA90,FAC_TOTALS_APTA!$A$4:$BR$227,$L98,FALSE))</f>
        <v>0</v>
      </c>
      <c r="AB98" s="29">
        <f>IF(AB90=0,0,VLOOKUP(AB90,FAC_TOTALS_APTA!$A$4:$BR$227,$L98,FALSE))</f>
        <v>0</v>
      </c>
      <c r="AC98" s="32">
        <f t="shared" si="25"/>
        <v>-14290426.290787552</v>
      </c>
      <c r="AD98" s="33">
        <f>AC98/G115</f>
        <v>-7.9192653023516021E-3</v>
      </c>
      <c r="AE98" s="7"/>
    </row>
    <row r="99" spans="1:31" s="14" customFormat="1" ht="15" x14ac:dyDescent="0.2">
      <c r="A99" s="7"/>
      <c r="B99" s="26" t="s">
        <v>50</v>
      </c>
      <c r="C99" s="28"/>
      <c r="D99" s="7" t="s">
        <v>31</v>
      </c>
      <c r="E99" s="43">
        <v>-3.3999999999999998E-3</v>
      </c>
      <c r="F99" s="7">
        <f>MATCH($D99,FAC_TOTALS_APTA!$A$2:$BR$2,)</f>
        <v>18</v>
      </c>
      <c r="G99" s="29">
        <f>VLOOKUP(G90,FAC_TOTALS_APTA!$A$4:$BR$227,$F99,FALSE)</f>
        <v>5.00742951255938</v>
      </c>
      <c r="H99" s="29">
        <f>VLOOKUP(H90,FAC_TOTALS_APTA!$A$4:$BR$227,$F99,FALSE)</f>
        <v>5.9995344911880002</v>
      </c>
      <c r="I99" s="30">
        <f t="shared" si="22"/>
        <v>0.19812659891472717</v>
      </c>
      <c r="J99" s="31" t="str">
        <f t="shared" si="23"/>
        <v/>
      </c>
      <c r="K99" s="31" t="str">
        <f t="shared" si="24"/>
        <v>JTW_HOME_PCT_FAC</v>
      </c>
      <c r="L99" s="7">
        <f>MATCH($K99,FAC_TOTALS_APTA!$A$2:$BR$2,)</f>
        <v>40</v>
      </c>
      <c r="M99" s="29">
        <f>IF(M90=0,0,VLOOKUP(M90,FAC_TOTALS_APTA!$A$4:$BR$227,$L99,FALSE))</f>
        <v>559430.33031291806</v>
      </c>
      <c r="N99" s="29">
        <f>IF(N90=0,0,VLOOKUP(N90,FAC_TOTALS_APTA!$A$4:$BR$227,$L99,FALSE))</f>
        <v>-2356797.9780613999</v>
      </c>
      <c r="O99" s="29">
        <f>IF(O90=0,0,VLOOKUP(O90,FAC_TOTALS_APTA!$A$4:$BR$227,$L99,FALSE))</f>
        <v>-706225.13479376002</v>
      </c>
      <c r="P99" s="29">
        <f>IF(P90=0,0,VLOOKUP(P90,FAC_TOTALS_APTA!$A$4:$BR$227,$L99,FALSE))</f>
        <v>-4061053.94640058</v>
      </c>
      <c r="Q99" s="29">
        <f>IF(Q90=0,0,VLOOKUP(Q90,FAC_TOTALS_APTA!$A$4:$BR$227,$L99,FALSE))</f>
        <v>-1357214.1703983101</v>
      </c>
      <c r="R99" s="29">
        <f>IF(R90=0,0,VLOOKUP(R90,FAC_TOTALS_APTA!$A$4:$BR$227,$L99,FALSE))</f>
        <v>-1896030.8336714499</v>
      </c>
      <c r="S99" s="29">
        <f>IF(S90=0,0,VLOOKUP(S90,FAC_TOTALS_APTA!$A$4:$BR$227,$L99,FALSE))</f>
        <v>0</v>
      </c>
      <c r="T99" s="29">
        <f>IF(T90=0,0,VLOOKUP(T90,FAC_TOTALS_APTA!$A$4:$BR$227,$L99,FALSE))</f>
        <v>0</v>
      </c>
      <c r="U99" s="29">
        <f>IF(U90=0,0,VLOOKUP(U90,FAC_TOTALS_APTA!$A$4:$BR$227,$L99,FALSE))</f>
        <v>0</v>
      </c>
      <c r="V99" s="29">
        <f>IF(V90=0,0,VLOOKUP(V90,FAC_TOTALS_APTA!$A$4:$BR$227,$L99,FALSE))</f>
        <v>0</v>
      </c>
      <c r="W99" s="29">
        <f>IF(W90=0,0,VLOOKUP(W90,FAC_TOTALS_APTA!$A$4:$BR$227,$L99,FALSE))</f>
        <v>0</v>
      </c>
      <c r="X99" s="29">
        <f>IF(X90=0,0,VLOOKUP(X90,FAC_TOTALS_APTA!$A$4:$BR$227,$L99,FALSE))</f>
        <v>0</v>
      </c>
      <c r="Y99" s="29">
        <f>IF(Y90=0,0,VLOOKUP(Y90,FAC_TOTALS_APTA!$A$4:$BR$227,$L99,FALSE))</f>
        <v>0</v>
      </c>
      <c r="Z99" s="29">
        <f>IF(Z90=0,0,VLOOKUP(Z90,FAC_TOTALS_APTA!$A$4:$BR$227,$L99,FALSE))</f>
        <v>0</v>
      </c>
      <c r="AA99" s="29">
        <f>IF(AA90=0,0,VLOOKUP(AA90,FAC_TOTALS_APTA!$A$4:$BR$227,$L99,FALSE))</f>
        <v>0</v>
      </c>
      <c r="AB99" s="29">
        <f>IF(AB90=0,0,VLOOKUP(AB90,FAC_TOTALS_APTA!$A$4:$BR$227,$L99,FALSE))</f>
        <v>0</v>
      </c>
      <c r="AC99" s="32">
        <f t="shared" si="25"/>
        <v>-9817891.7330125812</v>
      </c>
      <c r="AD99" s="33">
        <f>AC99/G115</f>
        <v>-5.4407396785366513E-3</v>
      </c>
      <c r="AE99" s="7"/>
    </row>
    <row r="100" spans="1:31" s="14" customFormat="1" ht="16" x14ac:dyDescent="0.2">
      <c r="A100" s="7"/>
      <c r="B100" s="12" t="s">
        <v>119</v>
      </c>
      <c r="C100" s="28"/>
      <c r="D100" t="s">
        <v>120</v>
      </c>
      <c r="E100" s="43">
        <v>-5.7999999999999996E-3</v>
      </c>
      <c r="F100" s="7">
        <f>MATCH($D100,FAC_TOTALS_APTA!$A$2:$BR$2,)</f>
        <v>29</v>
      </c>
      <c r="G100" s="29">
        <f>VLOOKUP(G90,FAC_TOTALS_APTA!$A$4:$BR$227,$F100,FALSE)</f>
        <v>0.68850970885295404</v>
      </c>
      <c r="H100" s="29">
        <f>VLOOKUP(H90,FAC_TOTALS_APTA!$A$4:$BR$227,$F100,FALSE)</f>
        <v>6.5637312358906303</v>
      </c>
      <c r="I100" s="30">
        <f t="shared" si="22"/>
        <v>8.5332442687347143</v>
      </c>
      <c r="J100" s="31" t="str">
        <f t="shared" si="23"/>
        <v/>
      </c>
      <c r="K100" s="31" t="str">
        <f t="shared" si="24"/>
        <v>YEARS_SINCE_TNC_FAC</v>
      </c>
      <c r="L100" s="7">
        <f>MATCH($K100,FAC_TOTALS_APTA!$A$2:$BR$2,)</f>
        <v>51</v>
      </c>
      <c r="M100" s="29">
        <f>IF(M90=0,0,VLOOKUP(M90,FAC_TOTALS_APTA!$A$4:$BR$227,$L100,FALSE))</f>
        <v>-22289847.888990201</v>
      </c>
      <c r="N100" s="29">
        <f>IF(N90=0,0,VLOOKUP(N90,FAC_TOTALS_APTA!$A$4:$BR$227,$L100,FALSE))</f>
        <v>-22200346.718279202</v>
      </c>
      <c r="O100" s="29">
        <f>IF(O90=0,0,VLOOKUP(O90,FAC_TOTALS_APTA!$A$4:$BR$227,$L100,FALSE))</f>
        <v>-23362340.063436698</v>
      </c>
      <c r="P100" s="29">
        <f>IF(P90=0,0,VLOOKUP(P90,FAC_TOTALS_APTA!$A$4:$BR$227,$L100,FALSE))</f>
        <v>-22724169.606134702</v>
      </c>
      <c r="Q100" s="29">
        <f>IF(Q90=0,0,VLOOKUP(Q90,FAC_TOTALS_APTA!$A$4:$BR$227,$L100,FALSE))</f>
        <v>-21407491.273075201</v>
      </c>
      <c r="R100" s="29">
        <f>IF(R90=0,0,VLOOKUP(R90,FAC_TOTALS_APTA!$A$4:$BR$227,$L100,FALSE))</f>
        <v>-20426568.781471498</v>
      </c>
      <c r="S100" s="29">
        <f>IF(S90=0,0,VLOOKUP(S90,FAC_TOTALS_APTA!$A$4:$BR$227,$L100,FALSE))</f>
        <v>0</v>
      </c>
      <c r="T100" s="29">
        <f>IF(T90=0,0,VLOOKUP(T90,FAC_TOTALS_APTA!$A$4:$BR$227,$L100,FALSE))</f>
        <v>0</v>
      </c>
      <c r="U100" s="29">
        <f>IF(U90=0,0,VLOOKUP(U90,FAC_TOTALS_APTA!$A$4:$BR$227,$L100,FALSE))</f>
        <v>0</v>
      </c>
      <c r="V100" s="29">
        <f>IF(V90=0,0,VLOOKUP(V90,FAC_TOTALS_APTA!$A$4:$BR$227,$L100,FALSE))</f>
        <v>0</v>
      </c>
      <c r="W100" s="29">
        <f>IF(W90=0,0,VLOOKUP(W90,FAC_TOTALS_APTA!$A$4:$BR$227,$L100,FALSE))</f>
        <v>0</v>
      </c>
      <c r="X100" s="29">
        <f>IF(X90=0,0,VLOOKUP(X90,FAC_TOTALS_APTA!$A$4:$BR$227,$L100,FALSE))</f>
        <v>0</v>
      </c>
      <c r="Y100" s="29">
        <f>IF(Y90=0,0,VLOOKUP(Y90,FAC_TOTALS_APTA!$A$4:$BR$227,$L100,FALSE))</f>
        <v>0</v>
      </c>
      <c r="Z100" s="29">
        <f>IF(Z90=0,0,VLOOKUP(Z90,FAC_TOTALS_APTA!$A$4:$BR$227,$L100,FALSE))</f>
        <v>0</v>
      </c>
      <c r="AA100" s="29">
        <f>IF(AA90=0,0,VLOOKUP(AA90,FAC_TOTALS_APTA!$A$4:$BR$227,$L100,FALSE))</f>
        <v>0</v>
      </c>
      <c r="AB100" s="29">
        <f>IF(AB90=0,0,VLOOKUP(AB90,FAC_TOTALS_APTA!$A$4:$BR$227,$L100,FALSE))</f>
        <v>0</v>
      </c>
      <c r="AC100" s="32">
        <f t="shared" si="25"/>
        <v>-132410764.33138749</v>
      </c>
      <c r="AD100" s="33">
        <f>AC100/G115</f>
        <v>-7.3377515148263892E-2</v>
      </c>
      <c r="AE100" s="7"/>
    </row>
    <row r="101" spans="1:31" s="14" customFormat="1" ht="16" x14ac:dyDescent="0.2">
      <c r="A101" s="7"/>
      <c r="B101" s="12" t="s">
        <v>119</v>
      </c>
      <c r="C101" s="28"/>
      <c r="D101" t="s">
        <v>100</v>
      </c>
      <c r="E101" s="43">
        <v>-3.3799999999999997E-2</v>
      </c>
      <c r="F101" s="7">
        <f>MATCH($D101,FAC_TOTALS_APTA!$A$2:$BR$2,)</f>
        <v>20</v>
      </c>
      <c r="G101" s="29">
        <f>VLOOKUP(G90,FAC_TOTALS_APTA!$A$4:$BR$227,$F101,FALSE)</f>
        <v>0.68850970885295404</v>
      </c>
      <c r="H101" s="29">
        <f>VLOOKUP(H90,FAC_TOTALS_APTA!$A$4:$BR$227,$F101,FALSE)</f>
        <v>6.5637312358906303</v>
      </c>
      <c r="I101" s="30">
        <f t="shared" si="22"/>
        <v>8.5332442687347143</v>
      </c>
      <c r="J101" s="31" t="str">
        <f t="shared" si="23"/>
        <v/>
      </c>
      <c r="K101" s="31" t="str">
        <f t="shared" si="24"/>
        <v>YEARS_SINCE_TNC_BUS_HI_FAV_FAC</v>
      </c>
      <c r="L101" s="7">
        <f>MATCH($K101,FAC_TOTALS_APTA!$A$2:$BR$2,)</f>
        <v>42</v>
      </c>
      <c r="M101" s="29">
        <f>IF(M90=0,0,VLOOKUP(M90,FAC_TOTALS_APTA!$A$4:$BR$227,$L101,FALSE))</f>
        <v>-22289847.888990201</v>
      </c>
      <c r="N101" s="29">
        <f>IF(N90=0,0,VLOOKUP(N90,FAC_TOTALS_APTA!$A$4:$BR$227,$L101,FALSE))</f>
        <v>-22200346.718279202</v>
      </c>
      <c r="O101" s="29">
        <f>IF(O90=0,0,VLOOKUP(O90,FAC_TOTALS_APTA!$A$4:$BR$227,$L101,FALSE))</f>
        <v>-23362340.063436698</v>
      </c>
      <c r="P101" s="29">
        <f>IF(P90=0,0,VLOOKUP(P90,FAC_TOTALS_APTA!$A$4:$BR$227,$L101,FALSE))</f>
        <v>-22724169.606134702</v>
      </c>
      <c r="Q101" s="29">
        <f>IF(Q90=0,0,VLOOKUP(Q90,FAC_TOTALS_APTA!$A$4:$BR$227,$L101,FALSE))</f>
        <v>-21407491.273075201</v>
      </c>
      <c r="R101" s="29">
        <f>IF(R90=0,0,VLOOKUP(R90,FAC_TOTALS_APTA!$A$4:$BR$227,$L101,FALSE))</f>
        <v>-20426568.781471498</v>
      </c>
      <c r="S101" s="29">
        <f>IF(S90=0,0,VLOOKUP(S90,FAC_TOTALS_APTA!$A$4:$BR$227,$L101,FALSE))</f>
        <v>0</v>
      </c>
      <c r="T101" s="29">
        <f>IF(T90=0,0,VLOOKUP(T90,FAC_TOTALS_APTA!$A$4:$BR$227,$L101,FALSE))</f>
        <v>0</v>
      </c>
      <c r="U101" s="29">
        <f>IF(U90=0,0,VLOOKUP(U90,FAC_TOTALS_APTA!$A$4:$BR$227,$L101,FALSE))</f>
        <v>0</v>
      </c>
      <c r="V101" s="29">
        <f>IF(V90=0,0,VLOOKUP(V90,FAC_TOTALS_APTA!$A$4:$BR$227,$L101,FALSE))</f>
        <v>0</v>
      </c>
      <c r="W101" s="29">
        <f>IF(W90=0,0,VLOOKUP(W90,FAC_TOTALS_APTA!$A$4:$BR$227,$L101,FALSE))</f>
        <v>0</v>
      </c>
      <c r="X101" s="29">
        <f>IF(X90=0,0,VLOOKUP(X90,FAC_TOTALS_APTA!$A$4:$BR$227,$L101,FALSE))</f>
        <v>0</v>
      </c>
      <c r="Y101" s="29">
        <f>IF(Y90=0,0,VLOOKUP(Y90,FAC_TOTALS_APTA!$A$4:$BR$227,$L101,FALSE))</f>
        <v>0</v>
      </c>
      <c r="Z101" s="29">
        <f>IF(Z90=0,0,VLOOKUP(Z90,FAC_TOTALS_APTA!$A$4:$BR$227,$L101,FALSE))</f>
        <v>0</v>
      </c>
      <c r="AA101" s="29">
        <f>IF(AA90=0,0,VLOOKUP(AA90,FAC_TOTALS_APTA!$A$4:$BR$227,$L101,FALSE))</f>
        <v>0</v>
      </c>
      <c r="AB101" s="29">
        <f>IF(AB90=0,0,VLOOKUP(AB90,FAC_TOTALS_APTA!$A$4:$BR$227,$L101,FALSE))</f>
        <v>0</v>
      </c>
      <c r="AC101" s="32">
        <f t="shared" si="25"/>
        <v>-132410764.33138749</v>
      </c>
      <c r="AD101" s="33">
        <f>AC101/G115</f>
        <v>-7.3377515148263892E-2</v>
      </c>
      <c r="AE101" s="7"/>
    </row>
    <row r="102" spans="1:31" s="14" customFormat="1" ht="16" x14ac:dyDescent="0.2">
      <c r="A102" s="7"/>
      <c r="B102" s="12" t="s">
        <v>119</v>
      </c>
      <c r="C102" s="28"/>
      <c r="D102" t="s">
        <v>101</v>
      </c>
      <c r="E102" s="43">
        <v>-1.6299999999999999E-2</v>
      </c>
      <c r="F102" s="7">
        <f>MATCH($D102,FAC_TOTALS_APTA!$A$2:$BR$2,)</f>
        <v>21</v>
      </c>
      <c r="G102" s="29">
        <f>VLOOKUP(G90,FAC_TOTALS_APTA!$A$4:$BR$227,$F102,FALSE)</f>
        <v>0</v>
      </c>
      <c r="H102" s="29">
        <f>VLOOKUP(H90,FAC_TOTALS_APTA!$A$4:$BR$227,$F102,FALSE)</f>
        <v>0</v>
      </c>
      <c r="I102" s="30" t="str">
        <f t="shared" si="22"/>
        <v>-</v>
      </c>
      <c r="J102" s="31" t="str">
        <f t="shared" si="23"/>
        <v/>
      </c>
      <c r="K102" s="31" t="str">
        <f t="shared" si="24"/>
        <v>YEARS_SINCE_TNC_BUS_MID_FAV_FAC</v>
      </c>
      <c r="L102" s="7">
        <f>MATCH($K102,FAC_TOTALS_APTA!$A$2:$BR$2,)</f>
        <v>43</v>
      </c>
      <c r="M102" s="29">
        <f>IF(M90=0,0,VLOOKUP(M90,FAC_TOTALS_APTA!$A$4:$BR$227,$L102,FALSE))</f>
        <v>0</v>
      </c>
      <c r="N102" s="29">
        <f>IF(N90=0,0,VLOOKUP(N90,FAC_TOTALS_APTA!$A$4:$BR$227,$L102,FALSE))</f>
        <v>0</v>
      </c>
      <c r="O102" s="29">
        <f>IF(O90=0,0,VLOOKUP(O90,FAC_TOTALS_APTA!$A$4:$BR$227,$L102,FALSE))</f>
        <v>0</v>
      </c>
      <c r="P102" s="29">
        <f>IF(P90=0,0,VLOOKUP(P90,FAC_TOTALS_APTA!$A$4:$BR$227,$L102,FALSE))</f>
        <v>0</v>
      </c>
      <c r="Q102" s="29">
        <f>IF(Q90=0,0,VLOOKUP(Q90,FAC_TOTALS_APTA!$A$4:$BR$227,$L102,FALSE))</f>
        <v>0</v>
      </c>
      <c r="R102" s="29">
        <f>IF(R90=0,0,VLOOKUP(R90,FAC_TOTALS_APTA!$A$4:$BR$227,$L102,FALSE))</f>
        <v>0</v>
      </c>
      <c r="S102" s="29">
        <f>IF(S90=0,0,VLOOKUP(S90,FAC_TOTALS_APTA!$A$4:$BR$227,$L102,FALSE))</f>
        <v>0</v>
      </c>
      <c r="T102" s="29">
        <f>IF(T90=0,0,VLOOKUP(T90,FAC_TOTALS_APTA!$A$4:$BR$227,$L102,FALSE))</f>
        <v>0</v>
      </c>
      <c r="U102" s="29">
        <f>IF(U90=0,0,VLOOKUP(U90,FAC_TOTALS_APTA!$A$4:$BR$227,$L102,FALSE))</f>
        <v>0</v>
      </c>
      <c r="V102" s="29">
        <f>IF(V90=0,0,VLOOKUP(V90,FAC_TOTALS_APTA!$A$4:$BR$227,$L102,FALSE))</f>
        <v>0</v>
      </c>
      <c r="W102" s="29">
        <f>IF(W90=0,0,VLOOKUP(W90,FAC_TOTALS_APTA!$A$4:$BR$227,$L102,FALSE))</f>
        <v>0</v>
      </c>
      <c r="X102" s="29">
        <f>IF(X90=0,0,VLOOKUP(X90,FAC_TOTALS_APTA!$A$4:$BR$227,$L102,FALSE))</f>
        <v>0</v>
      </c>
      <c r="Y102" s="29">
        <f>IF(Y90=0,0,VLOOKUP(Y90,FAC_TOTALS_APTA!$A$4:$BR$227,$L102,FALSE))</f>
        <v>0</v>
      </c>
      <c r="Z102" s="29">
        <f>IF(Z90=0,0,VLOOKUP(Z90,FAC_TOTALS_APTA!$A$4:$BR$227,$L102,FALSE))</f>
        <v>0</v>
      </c>
      <c r="AA102" s="29">
        <f>IF(AA90=0,0,VLOOKUP(AA90,FAC_TOTALS_APTA!$A$4:$BR$227,$L102,FALSE))</f>
        <v>0</v>
      </c>
      <c r="AB102" s="29">
        <f>IF(AB90=0,0,VLOOKUP(AB90,FAC_TOTALS_APTA!$A$4:$BR$227,$L102,FALSE))</f>
        <v>0</v>
      </c>
      <c r="AC102" s="32">
        <f t="shared" si="25"/>
        <v>0</v>
      </c>
      <c r="AD102" s="33">
        <f>AC102/G115</f>
        <v>0</v>
      </c>
      <c r="AE102" s="7"/>
    </row>
    <row r="103" spans="1:31" s="14" customFormat="1" ht="16" x14ac:dyDescent="0.2">
      <c r="A103" s="7"/>
      <c r="B103" s="12" t="s">
        <v>119</v>
      </c>
      <c r="C103" s="28"/>
      <c r="D103" t="s">
        <v>102</v>
      </c>
      <c r="E103" s="43">
        <v>-1.37E-2</v>
      </c>
      <c r="F103" s="7">
        <f>MATCH($D103,FAC_TOTALS_APTA!$A$2:$BR$2,)</f>
        <v>22</v>
      </c>
      <c r="G103" s="29">
        <f>VLOOKUP(G90,FAC_TOTALS_APTA!$A$4:$BR$227,$F103,FALSE)</f>
        <v>0</v>
      </c>
      <c r="H103" s="29">
        <f>VLOOKUP(H90,FAC_TOTALS_APTA!$A$4:$BR$227,$F103,FALSE)</f>
        <v>0</v>
      </c>
      <c r="I103" s="30" t="str">
        <f t="shared" si="22"/>
        <v>-</v>
      </c>
      <c r="J103" s="31" t="str">
        <f t="shared" si="23"/>
        <v/>
      </c>
      <c r="K103" s="31" t="str">
        <f t="shared" si="24"/>
        <v>YEARS_SINCE_TNC_BUS_LOW_FAV_FAC</v>
      </c>
      <c r="L103" s="7">
        <f>MATCH($K103,FAC_TOTALS_APTA!$A$2:$BR$2,)</f>
        <v>44</v>
      </c>
      <c r="M103" s="29">
        <f>IF(M90=0,0,VLOOKUP(M90,FAC_TOTALS_APTA!$A$4:$BR$227,$L103,FALSE))</f>
        <v>0</v>
      </c>
      <c r="N103" s="29">
        <f>IF(N90=0,0,VLOOKUP(N90,FAC_TOTALS_APTA!$A$4:$BR$227,$L103,FALSE))</f>
        <v>0</v>
      </c>
      <c r="O103" s="29">
        <f>IF(O90=0,0,VLOOKUP(O90,FAC_TOTALS_APTA!$A$4:$BR$227,$L103,FALSE))</f>
        <v>0</v>
      </c>
      <c r="P103" s="29">
        <f>IF(P90=0,0,VLOOKUP(P90,FAC_TOTALS_APTA!$A$4:$BR$227,$L103,FALSE))</f>
        <v>0</v>
      </c>
      <c r="Q103" s="29">
        <f>IF(Q90=0,0,VLOOKUP(Q90,FAC_TOTALS_APTA!$A$4:$BR$227,$L103,FALSE))</f>
        <v>0</v>
      </c>
      <c r="R103" s="29">
        <f>IF(R90=0,0,VLOOKUP(R90,FAC_TOTALS_APTA!$A$4:$BR$227,$L103,FALSE))</f>
        <v>0</v>
      </c>
      <c r="S103" s="29">
        <f>IF(S90=0,0,VLOOKUP(S90,FAC_TOTALS_APTA!$A$4:$BR$227,$L103,FALSE))</f>
        <v>0</v>
      </c>
      <c r="T103" s="29">
        <f>IF(T90=0,0,VLOOKUP(T90,FAC_TOTALS_APTA!$A$4:$BR$227,$L103,FALSE))</f>
        <v>0</v>
      </c>
      <c r="U103" s="29">
        <f>IF(U90=0,0,VLOOKUP(U90,FAC_TOTALS_APTA!$A$4:$BR$227,$L103,FALSE))</f>
        <v>0</v>
      </c>
      <c r="V103" s="29">
        <f>IF(V90=0,0,VLOOKUP(V90,FAC_TOTALS_APTA!$A$4:$BR$227,$L103,FALSE))</f>
        <v>0</v>
      </c>
      <c r="W103" s="29">
        <f>IF(W90=0,0,VLOOKUP(W90,FAC_TOTALS_APTA!$A$4:$BR$227,$L103,FALSE))</f>
        <v>0</v>
      </c>
      <c r="X103" s="29">
        <f>IF(X90=0,0,VLOOKUP(X90,FAC_TOTALS_APTA!$A$4:$BR$227,$L103,FALSE))</f>
        <v>0</v>
      </c>
      <c r="Y103" s="29">
        <f>IF(Y90=0,0,VLOOKUP(Y90,FAC_TOTALS_APTA!$A$4:$BR$227,$L103,FALSE))</f>
        <v>0</v>
      </c>
      <c r="Z103" s="29">
        <f>IF(Z90=0,0,VLOOKUP(Z90,FAC_TOTALS_APTA!$A$4:$BR$227,$L103,FALSE))</f>
        <v>0</v>
      </c>
      <c r="AA103" s="29">
        <f>IF(AA90=0,0,VLOOKUP(AA90,FAC_TOTALS_APTA!$A$4:$BR$227,$L103,FALSE))</f>
        <v>0</v>
      </c>
      <c r="AB103" s="29">
        <f>IF(AB90=0,0,VLOOKUP(AB90,FAC_TOTALS_APTA!$A$4:$BR$227,$L103,FALSE))</f>
        <v>0</v>
      </c>
      <c r="AC103" s="32">
        <f t="shared" si="25"/>
        <v>0</v>
      </c>
      <c r="AD103" s="33">
        <f>AC103/G115</f>
        <v>0</v>
      </c>
      <c r="AE103" s="7"/>
    </row>
    <row r="104" spans="1:31" s="14" customFormat="1" ht="16" x14ac:dyDescent="0.2">
      <c r="A104" s="7"/>
      <c r="B104" s="12" t="s">
        <v>119</v>
      </c>
      <c r="C104" s="28"/>
      <c r="D104" t="s">
        <v>103</v>
      </c>
      <c r="E104" s="43">
        <v>-3.5099999999999999E-2</v>
      </c>
      <c r="F104" s="7">
        <f>MATCH($D104,FAC_TOTALS_APTA!$A$2:$BR$2,)</f>
        <v>23</v>
      </c>
      <c r="G104" s="29">
        <f>VLOOKUP(G90,FAC_TOTALS_APTA!$A$4:$BR$227,$F104,FALSE)</f>
        <v>0</v>
      </c>
      <c r="H104" s="29">
        <f>VLOOKUP(H90,FAC_TOTALS_APTA!$A$4:$BR$227,$F104,FALSE)</f>
        <v>0</v>
      </c>
      <c r="I104" s="30" t="str">
        <f t="shared" si="22"/>
        <v>-</v>
      </c>
      <c r="J104" s="31" t="str">
        <f t="shared" si="23"/>
        <v/>
      </c>
      <c r="K104" s="31" t="str">
        <f t="shared" si="24"/>
        <v>YEARS_SINCE_TNC_BUS_HI_UNFAV_FAC</v>
      </c>
      <c r="L104" s="7">
        <f>MATCH($K104,FAC_TOTALS_APTA!$A$2:$BR$2,)</f>
        <v>45</v>
      </c>
      <c r="M104" s="29">
        <f>IF(M90=0,0,VLOOKUP(M90,FAC_TOTALS_APTA!$A$4:$BR$227,$L104,FALSE))</f>
        <v>0</v>
      </c>
      <c r="N104" s="29">
        <f>IF(N90=0,0,VLOOKUP(N90,FAC_TOTALS_APTA!$A$4:$BR$227,$L104,FALSE))</f>
        <v>0</v>
      </c>
      <c r="O104" s="29">
        <f>IF(O90=0,0,VLOOKUP(O90,FAC_TOTALS_APTA!$A$4:$BR$227,$L104,FALSE))</f>
        <v>0</v>
      </c>
      <c r="P104" s="29">
        <f>IF(P90=0,0,VLOOKUP(P90,FAC_TOTALS_APTA!$A$4:$BR$227,$L104,FALSE))</f>
        <v>0</v>
      </c>
      <c r="Q104" s="29">
        <f>IF(Q90=0,0,VLOOKUP(Q90,FAC_TOTALS_APTA!$A$4:$BR$227,$L104,FALSE))</f>
        <v>0</v>
      </c>
      <c r="R104" s="29">
        <f>IF(R90=0,0,VLOOKUP(R90,FAC_TOTALS_APTA!$A$4:$BR$227,$L104,FALSE))</f>
        <v>0</v>
      </c>
      <c r="S104" s="29">
        <f>IF(S90=0,0,VLOOKUP(S90,FAC_TOTALS_APTA!$A$4:$BR$227,$L104,FALSE))</f>
        <v>0</v>
      </c>
      <c r="T104" s="29">
        <f>IF(T90=0,0,VLOOKUP(T90,FAC_TOTALS_APTA!$A$4:$BR$227,$L104,FALSE))</f>
        <v>0</v>
      </c>
      <c r="U104" s="29">
        <f>IF(U90=0,0,VLOOKUP(U90,FAC_TOTALS_APTA!$A$4:$BR$227,$L104,FALSE))</f>
        <v>0</v>
      </c>
      <c r="V104" s="29">
        <f>IF(V90=0,0,VLOOKUP(V90,FAC_TOTALS_APTA!$A$4:$BR$227,$L104,FALSE))</f>
        <v>0</v>
      </c>
      <c r="W104" s="29">
        <f>IF(W90=0,0,VLOOKUP(W90,FAC_TOTALS_APTA!$A$4:$BR$227,$L104,FALSE))</f>
        <v>0</v>
      </c>
      <c r="X104" s="29">
        <f>IF(X90=0,0,VLOOKUP(X90,FAC_TOTALS_APTA!$A$4:$BR$227,$L104,FALSE))</f>
        <v>0</v>
      </c>
      <c r="Y104" s="29">
        <f>IF(Y90=0,0,VLOOKUP(Y90,FAC_TOTALS_APTA!$A$4:$BR$227,$L104,FALSE))</f>
        <v>0</v>
      </c>
      <c r="Z104" s="29">
        <f>IF(Z90=0,0,VLOOKUP(Z90,FAC_TOTALS_APTA!$A$4:$BR$227,$L104,FALSE))</f>
        <v>0</v>
      </c>
      <c r="AA104" s="29">
        <f>IF(AA90=0,0,VLOOKUP(AA90,FAC_TOTALS_APTA!$A$4:$BR$227,$L104,FALSE))</f>
        <v>0</v>
      </c>
      <c r="AB104" s="29">
        <f>IF(AB90=0,0,VLOOKUP(AB90,FAC_TOTALS_APTA!$A$4:$BR$227,$L104,FALSE))</f>
        <v>0</v>
      </c>
      <c r="AC104" s="32">
        <f t="shared" si="25"/>
        <v>0</v>
      </c>
      <c r="AD104" s="33">
        <f>AC104/G115</f>
        <v>0</v>
      </c>
      <c r="AE104" s="7"/>
    </row>
    <row r="105" spans="1:31" s="14" customFormat="1" ht="16" x14ac:dyDescent="0.2">
      <c r="A105" s="7"/>
      <c r="B105" s="12" t="s">
        <v>119</v>
      </c>
      <c r="C105" s="28"/>
      <c r="D105" t="s">
        <v>104</v>
      </c>
      <c r="E105" s="43">
        <v>-3.1300000000000001E-2</v>
      </c>
      <c r="F105" s="7">
        <f>MATCH($D105,FAC_TOTALS_APTA!$A$2:$BR$2,)</f>
        <v>24</v>
      </c>
      <c r="G105" s="29">
        <f>VLOOKUP(G90,FAC_TOTALS_APTA!$A$4:$BR$227,$F105,FALSE)</f>
        <v>0</v>
      </c>
      <c r="H105" s="29">
        <f>VLOOKUP(H90,FAC_TOTALS_APTA!$A$4:$BR$227,$F105,FALSE)</f>
        <v>0</v>
      </c>
      <c r="I105" s="30" t="str">
        <f t="shared" si="22"/>
        <v>-</v>
      </c>
      <c r="J105" s="31" t="str">
        <f t="shared" si="23"/>
        <v/>
      </c>
      <c r="K105" s="31" t="str">
        <f t="shared" si="24"/>
        <v>YEARS_SINCE_TNC_BUS_MID_UNFAV_FAC</v>
      </c>
      <c r="L105" s="7">
        <f>MATCH($K105,FAC_TOTALS_APTA!$A$2:$BR$2,)</f>
        <v>46</v>
      </c>
      <c r="M105" s="29">
        <f>IF(M90=0,0,VLOOKUP(M90,FAC_TOTALS_APTA!$A$4:$BR$227,$L105,FALSE))</f>
        <v>0</v>
      </c>
      <c r="N105" s="29">
        <f>IF(N90=0,0,VLOOKUP(N90,FAC_TOTALS_APTA!$A$4:$BR$227,$L105,FALSE))</f>
        <v>0</v>
      </c>
      <c r="O105" s="29">
        <f>IF(O90=0,0,VLOOKUP(O90,FAC_TOTALS_APTA!$A$4:$BR$227,$L105,FALSE))</f>
        <v>0</v>
      </c>
      <c r="P105" s="29">
        <f>IF(P90=0,0,VLOOKUP(P90,FAC_TOTALS_APTA!$A$4:$BR$227,$L105,FALSE))</f>
        <v>0</v>
      </c>
      <c r="Q105" s="29">
        <f>IF(Q90=0,0,VLOOKUP(Q90,FAC_TOTALS_APTA!$A$4:$BR$227,$L105,FALSE))</f>
        <v>0</v>
      </c>
      <c r="R105" s="29">
        <f>IF(R90=0,0,VLOOKUP(R90,FAC_TOTALS_APTA!$A$4:$BR$227,$L105,FALSE))</f>
        <v>0</v>
      </c>
      <c r="S105" s="29">
        <f>IF(S90=0,0,VLOOKUP(S90,FAC_TOTALS_APTA!$A$4:$BR$227,$L105,FALSE))</f>
        <v>0</v>
      </c>
      <c r="T105" s="29">
        <f>IF(T90=0,0,VLOOKUP(T90,FAC_TOTALS_APTA!$A$4:$BR$227,$L105,FALSE))</f>
        <v>0</v>
      </c>
      <c r="U105" s="29">
        <f>IF(U90=0,0,VLOOKUP(U90,FAC_TOTALS_APTA!$A$4:$BR$227,$L105,FALSE))</f>
        <v>0</v>
      </c>
      <c r="V105" s="29">
        <f>IF(V90=0,0,VLOOKUP(V90,FAC_TOTALS_APTA!$A$4:$BR$227,$L105,FALSE))</f>
        <v>0</v>
      </c>
      <c r="W105" s="29">
        <f>IF(W90=0,0,VLOOKUP(W90,FAC_TOTALS_APTA!$A$4:$BR$227,$L105,FALSE))</f>
        <v>0</v>
      </c>
      <c r="X105" s="29">
        <f>IF(X90=0,0,VLOOKUP(X90,FAC_TOTALS_APTA!$A$4:$BR$227,$L105,FALSE))</f>
        <v>0</v>
      </c>
      <c r="Y105" s="29">
        <f>IF(Y90=0,0,VLOOKUP(Y90,FAC_TOTALS_APTA!$A$4:$BR$227,$L105,FALSE))</f>
        <v>0</v>
      </c>
      <c r="Z105" s="29">
        <f>IF(Z90=0,0,VLOOKUP(Z90,FAC_TOTALS_APTA!$A$4:$BR$227,$L105,FALSE))</f>
        <v>0</v>
      </c>
      <c r="AA105" s="29">
        <f>IF(AA90=0,0,VLOOKUP(AA90,FAC_TOTALS_APTA!$A$4:$BR$227,$L105,FALSE))</f>
        <v>0</v>
      </c>
      <c r="AB105" s="29">
        <f>IF(AB90=0,0,VLOOKUP(AB90,FAC_TOTALS_APTA!$A$4:$BR$227,$L105,FALSE))</f>
        <v>0</v>
      </c>
      <c r="AC105" s="32">
        <f t="shared" si="25"/>
        <v>0</v>
      </c>
      <c r="AD105" s="33">
        <f>AC105/G115</f>
        <v>0</v>
      </c>
      <c r="AE105" s="7"/>
    </row>
    <row r="106" spans="1:31" s="14" customFormat="1" ht="16" x14ac:dyDescent="0.2">
      <c r="A106" s="7"/>
      <c r="B106" s="12" t="s">
        <v>119</v>
      </c>
      <c r="C106" s="28"/>
      <c r="D106" t="s">
        <v>105</v>
      </c>
      <c r="E106" s="43">
        <v>-1.4E-3</v>
      </c>
      <c r="F106" s="7">
        <f>MATCH($D106,FAC_TOTALS_APTA!$A$2:$BR$2,)</f>
        <v>25</v>
      </c>
      <c r="G106" s="29">
        <f>VLOOKUP(G90,FAC_TOTALS_APTA!$A$4:$BR$227,$F106,FALSE)</f>
        <v>0</v>
      </c>
      <c r="H106" s="29">
        <f>VLOOKUP(H90,FAC_TOTALS_APTA!$A$4:$BR$227,$F106,FALSE)</f>
        <v>0</v>
      </c>
      <c r="I106" s="30" t="str">
        <f t="shared" si="22"/>
        <v>-</v>
      </c>
      <c r="J106" s="31" t="str">
        <f t="shared" si="23"/>
        <v/>
      </c>
      <c r="K106" s="31" t="str">
        <f t="shared" si="24"/>
        <v>YEARS_SINCE_TNC_BUS_LOW_UNFAV_FAC</v>
      </c>
      <c r="L106" s="7">
        <f>MATCH($K106,FAC_TOTALS_APTA!$A$2:$BR$2,)</f>
        <v>47</v>
      </c>
      <c r="M106" s="29">
        <f>IF(M90=0,0,VLOOKUP(M90,FAC_TOTALS_APTA!$A$4:$BR$227,$L106,FALSE))</f>
        <v>0</v>
      </c>
      <c r="N106" s="29">
        <f>IF(N90=0,0,VLOOKUP(N90,FAC_TOTALS_APTA!$A$4:$BR$227,$L106,FALSE))</f>
        <v>0</v>
      </c>
      <c r="O106" s="29">
        <f>IF(O90=0,0,VLOOKUP(O90,FAC_TOTALS_APTA!$A$4:$BR$227,$L106,FALSE))</f>
        <v>0</v>
      </c>
      <c r="P106" s="29">
        <f>IF(P90=0,0,VLOOKUP(P90,FAC_TOTALS_APTA!$A$4:$BR$227,$L106,FALSE))</f>
        <v>0</v>
      </c>
      <c r="Q106" s="29">
        <f>IF(Q90=0,0,VLOOKUP(Q90,FAC_TOTALS_APTA!$A$4:$BR$227,$L106,FALSE))</f>
        <v>0</v>
      </c>
      <c r="R106" s="29">
        <f>IF(R90=0,0,VLOOKUP(R90,FAC_TOTALS_APTA!$A$4:$BR$227,$L106,FALSE))</f>
        <v>0</v>
      </c>
      <c r="S106" s="29">
        <f>IF(S90=0,0,VLOOKUP(S90,FAC_TOTALS_APTA!$A$4:$BR$227,$L106,FALSE))</f>
        <v>0</v>
      </c>
      <c r="T106" s="29">
        <f>IF(T90=0,0,VLOOKUP(T90,FAC_TOTALS_APTA!$A$4:$BR$227,$L106,FALSE))</f>
        <v>0</v>
      </c>
      <c r="U106" s="29">
        <f>IF(U90=0,0,VLOOKUP(U90,FAC_TOTALS_APTA!$A$4:$BR$227,$L106,FALSE))</f>
        <v>0</v>
      </c>
      <c r="V106" s="29">
        <f>IF(V90=0,0,VLOOKUP(V90,FAC_TOTALS_APTA!$A$4:$BR$227,$L106,FALSE))</f>
        <v>0</v>
      </c>
      <c r="W106" s="29">
        <f>IF(W90=0,0,VLOOKUP(W90,FAC_TOTALS_APTA!$A$4:$BR$227,$L106,FALSE))</f>
        <v>0</v>
      </c>
      <c r="X106" s="29">
        <f>IF(X90=0,0,VLOOKUP(X90,FAC_TOTALS_APTA!$A$4:$BR$227,$L106,FALSE))</f>
        <v>0</v>
      </c>
      <c r="Y106" s="29">
        <f>IF(Y90=0,0,VLOOKUP(Y90,FAC_TOTALS_APTA!$A$4:$BR$227,$L106,FALSE))</f>
        <v>0</v>
      </c>
      <c r="Z106" s="29">
        <f>IF(Z90=0,0,VLOOKUP(Z90,FAC_TOTALS_APTA!$A$4:$BR$227,$L106,FALSE))</f>
        <v>0</v>
      </c>
      <c r="AA106" s="29">
        <f>IF(AA90=0,0,VLOOKUP(AA90,FAC_TOTALS_APTA!$A$4:$BR$227,$L106,FALSE))</f>
        <v>0</v>
      </c>
      <c r="AB106" s="29">
        <f>IF(AB90=0,0,VLOOKUP(AB90,FAC_TOTALS_APTA!$A$4:$BR$227,$L106,FALSE))</f>
        <v>0</v>
      </c>
      <c r="AC106" s="32">
        <f t="shared" si="25"/>
        <v>0</v>
      </c>
      <c r="AD106" s="33">
        <f>AC106/G115</f>
        <v>0</v>
      </c>
      <c r="AE106" s="7"/>
    </row>
    <row r="107" spans="1:31" s="14" customFormat="1" ht="16" x14ac:dyDescent="0.2">
      <c r="A107" s="7"/>
      <c r="B107" s="12" t="s">
        <v>119</v>
      </c>
      <c r="C107" s="28"/>
      <c r="D107" t="s">
        <v>106</v>
      </c>
      <c r="E107" s="43">
        <v>-1.8E-3</v>
      </c>
      <c r="F107" s="7">
        <f>MATCH($D107,FAC_TOTALS_APTA!$A$2:$BR$2,)</f>
        <v>26</v>
      </c>
      <c r="G107" s="29">
        <f>VLOOKUP(G90,FAC_TOTALS_APTA!$A$4:$BR$227,$F107,FALSE)</f>
        <v>0</v>
      </c>
      <c r="H107" s="29">
        <f>VLOOKUP(H90,FAC_TOTALS_APTA!$A$4:$BR$227,$F107,FALSE)</f>
        <v>0</v>
      </c>
      <c r="I107" s="30" t="str">
        <f t="shared" si="22"/>
        <v>-</v>
      </c>
      <c r="J107" s="31" t="str">
        <f t="shared" si="23"/>
        <v/>
      </c>
      <c r="K107" s="31" t="str">
        <f t="shared" si="24"/>
        <v>YEARS_SINCE_TNC_NEW_YORK_RAIL_FAC</v>
      </c>
      <c r="L107" s="7">
        <f>MATCH($K107,FAC_TOTALS_APTA!$A$2:$BR$2,)</f>
        <v>48</v>
      </c>
      <c r="M107" s="29">
        <f>IF(M90=0,0,VLOOKUP(M90,FAC_TOTALS_APTA!$A$4:$BR$227,$L107,FALSE))</f>
        <v>0</v>
      </c>
      <c r="N107" s="29">
        <f>IF(N90=0,0,VLOOKUP(N90,FAC_TOTALS_APTA!$A$4:$BR$227,$L107,FALSE))</f>
        <v>0</v>
      </c>
      <c r="O107" s="29">
        <f>IF(O90=0,0,VLOOKUP(O90,FAC_TOTALS_APTA!$A$4:$BR$227,$L107,FALSE))</f>
        <v>0</v>
      </c>
      <c r="P107" s="29">
        <f>IF(P90=0,0,VLOOKUP(P90,FAC_TOTALS_APTA!$A$4:$BR$227,$L107,FALSE))</f>
        <v>0</v>
      </c>
      <c r="Q107" s="29">
        <f>IF(Q90=0,0,VLOOKUP(Q90,FAC_TOTALS_APTA!$A$4:$BR$227,$L107,FALSE))</f>
        <v>0</v>
      </c>
      <c r="R107" s="29">
        <f>IF(R90=0,0,VLOOKUP(R90,FAC_TOTALS_APTA!$A$4:$BR$227,$L107,FALSE))</f>
        <v>0</v>
      </c>
      <c r="S107" s="29">
        <f>IF(S90=0,0,VLOOKUP(S90,FAC_TOTALS_APTA!$A$4:$BR$227,$L107,FALSE))</f>
        <v>0</v>
      </c>
      <c r="T107" s="29">
        <f>IF(T90=0,0,VLOOKUP(T90,FAC_TOTALS_APTA!$A$4:$BR$227,$L107,FALSE))</f>
        <v>0</v>
      </c>
      <c r="U107" s="29">
        <f>IF(U90=0,0,VLOOKUP(U90,FAC_TOTALS_APTA!$A$4:$BR$227,$L107,FALSE))</f>
        <v>0</v>
      </c>
      <c r="V107" s="29">
        <f>IF(V90=0,0,VLOOKUP(V90,FAC_TOTALS_APTA!$A$4:$BR$227,$L107,FALSE))</f>
        <v>0</v>
      </c>
      <c r="W107" s="29">
        <f>IF(W90=0,0,VLOOKUP(W90,FAC_TOTALS_APTA!$A$4:$BR$227,$L107,FALSE))</f>
        <v>0</v>
      </c>
      <c r="X107" s="29">
        <f>IF(X90=0,0,VLOOKUP(X90,FAC_TOTALS_APTA!$A$4:$BR$227,$L107,FALSE))</f>
        <v>0</v>
      </c>
      <c r="Y107" s="29">
        <f>IF(Y90=0,0,VLOOKUP(Y90,FAC_TOTALS_APTA!$A$4:$BR$227,$L107,FALSE))</f>
        <v>0</v>
      </c>
      <c r="Z107" s="29">
        <f>IF(Z90=0,0,VLOOKUP(Z90,FAC_TOTALS_APTA!$A$4:$BR$227,$L107,FALSE))</f>
        <v>0</v>
      </c>
      <c r="AA107" s="29">
        <f>IF(AA90=0,0,VLOOKUP(AA90,FAC_TOTALS_APTA!$A$4:$BR$227,$L107,FALSE))</f>
        <v>0</v>
      </c>
      <c r="AB107" s="29">
        <f>IF(AB90=0,0,VLOOKUP(AB90,FAC_TOTALS_APTA!$A$4:$BR$227,$L107,FALSE))</f>
        <v>0</v>
      </c>
      <c r="AC107" s="32">
        <f t="shared" si="25"/>
        <v>0</v>
      </c>
      <c r="AD107" s="33">
        <f>AC107/G115</f>
        <v>0</v>
      </c>
      <c r="AE107" s="7"/>
    </row>
    <row r="108" spans="1:31" s="14" customFormat="1" ht="16" x14ac:dyDescent="0.2">
      <c r="A108" s="7"/>
      <c r="B108" s="12" t="s">
        <v>119</v>
      </c>
      <c r="C108" s="28"/>
      <c r="D108" t="s">
        <v>107</v>
      </c>
      <c r="E108" s="43">
        <v>-2.9899999999999999E-2</v>
      </c>
      <c r="F108" s="7">
        <f>MATCH($D108,FAC_TOTALS_APTA!$A$2:$BR$2,)</f>
        <v>27</v>
      </c>
      <c r="G108" s="29">
        <f>VLOOKUP(G90,FAC_TOTALS_APTA!$A$4:$BR$227,$F108,FALSE)</f>
        <v>0</v>
      </c>
      <c r="H108" s="29">
        <f>VLOOKUP(H90,FAC_TOTALS_APTA!$A$4:$BR$227,$F108,FALSE)</f>
        <v>0</v>
      </c>
      <c r="I108" s="30" t="str">
        <f t="shared" si="22"/>
        <v>-</v>
      </c>
      <c r="J108" s="31" t="str">
        <f t="shared" si="23"/>
        <v/>
      </c>
      <c r="K108" s="31" t="str">
        <f t="shared" si="24"/>
        <v>YEARS_SINCE_TNC_RAIL_HI_FAC</v>
      </c>
      <c r="L108" s="7">
        <f>MATCH($K108,FAC_TOTALS_APTA!$A$2:$BR$2,)</f>
        <v>49</v>
      </c>
      <c r="M108" s="29">
        <f>IF(M90=0,0,VLOOKUP(M90,FAC_TOTALS_APTA!$A$4:$BR$227,$L108,FALSE))</f>
        <v>0</v>
      </c>
      <c r="N108" s="29">
        <f>IF(N90=0,0,VLOOKUP(N90,FAC_TOTALS_APTA!$A$4:$BR$227,$L108,FALSE))</f>
        <v>0</v>
      </c>
      <c r="O108" s="29">
        <f>IF(O90=0,0,VLOOKUP(O90,FAC_TOTALS_APTA!$A$4:$BR$227,$L108,FALSE))</f>
        <v>0</v>
      </c>
      <c r="P108" s="29">
        <f>IF(P90=0,0,VLOOKUP(P90,FAC_TOTALS_APTA!$A$4:$BR$227,$L108,FALSE))</f>
        <v>0</v>
      </c>
      <c r="Q108" s="29">
        <f>IF(Q90=0,0,VLOOKUP(Q90,FAC_TOTALS_APTA!$A$4:$BR$227,$L108,FALSE))</f>
        <v>0</v>
      </c>
      <c r="R108" s="29">
        <f>IF(R90=0,0,VLOOKUP(R90,FAC_TOTALS_APTA!$A$4:$BR$227,$L108,FALSE))</f>
        <v>0</v>
      </c>
      <c r="S108" s="29">
        <f>IF(S90=0,0,VLOOKUP(S90,FAC_TOTALS_APTA!$A$4:$BR$227,$L108,FALSE))</f>
        <v>0</v>
      </c>
      <c r="T108" s="29">
        <f>IF(T90=0,0,VLOOKUP(T90,FAC_TOTALS_APTA!$A$4:$BR$227,$L108,FALSE))</f>
        <v>0</v>
      </c>
      <c r="U108" s="29">
        <f>IF(U90=0,0,VLOOKUP(U90,FAC_TOTALS_APTA!$A$4:$BR$227,$L108,FALSE))</f>
        <v>0</v>
      </c>
      <c r="V108" s="29">
        <f>IF(V90=0,0,VLOOKUP(V90,FAC_TOTALS_APTA!$A$4:$BR$227,$L108,FALSE))</f>
        <v>0</v>
      </c>
      <c r="W108" s="29">
        <f>IF(W90=0,0,VLOOKUP(W90,FAC_TOTALS_APTA!$A$4:$BR$227,$L108,FALSE))</f>
        <v>0</v>
      </c>
      <c r="X108" s="29">
        <f>IF(X90=0,0,VLOOKUP(X90,FAC_TOTALS_APTA!$A$4:$BR$227,$L108,FALSE))</f>
        <v>0</v>
      </c>
      <c r="Y108" s="29">
        <f>IF(Y90=0,0,VLOOKUP(Y90,FAC_TOTALS_APTA!$A$4:$BR$227,$L108,FALSE))</f>
        <v>0</v>
      </c>
      <c r="Z108" s="29">
        <f>IF(Z90=0,0,VLOOKUP(Z90,FAC_TOTALS_APTA!$A$4:$BR$227,$L108,FALSE))</f>
        <v>0</v>
      </c>
      <c r="AA108" s="29">
        <f>IF(AA90=0,0,VLOOKUP(AA90,FAC_TOTALS_APTA!$A$4:$BR$227,$L108,FALSE))</f>
        <v>0</v>
      </c>
      <c r="AB108" s="29">
        <f>IF(AB90=0,0,VLOOKUP(AB90,FAC_TOTALS_APTA!$A$4:$BR$227,$L108,FALSE))</f>
        <v>0</v>
      </c>
      <c r="AC108" s="32">
        <f t="shared" si="25"/>
        <v>0</v>
      </c>
      <c r="AD108" s="33">
        <f>AC108/G115</f>
        <v>0</v>
      </c>
      <c r="AE108" s="7"/>
    </row>
    <row r="109" spans="1:31" s="14" customFormat="1" ht="16" x14ac:dyDescent="0.2">
      <c r="A109" s="7"/>
      <c r="B109" s="12" t="s">
        <v>119</v>
      </c>
      <c r="C109" s="28"/>
      <c r="D109" t="s">
        <v>108</v>
      </c>
      <c r="E109" s="43">
        <v>8.0999999999999996E-3</v>
      </c>
      <c r="F109" s="7">
        <f>MATCH($D109,FAC_TOTALS_APTA!$A$2:$BR$2,)</f>
        <v>28</v>
      </c>
      <c r="G109" s="29">
        <f>VLOOKUP(G90,FAC_TOTALS_APTA!$A$4:$BR$227,$F109,FALSE)</f>
        <v>0</v>
      </c>
      <c r="H109" s="29">
        <f>VLOOKUP(H90,FAC_TOTALS_APTA!$A$4:$BR$227,$F109,FALSE)</f>
        <v>0</v>
      </c>
      <c r="I109" s="30" t="str">
        <f t="shared" si="22"/>
        <v>-</v>
      </c>
      <c r="J109" s="31" t="str">
        <f t="shared" si="23"/>
        <v/>
      </c>
      <c r="K109" s="31" t="str">
        <f t="shared" si="24"/>
        <v>YEARS_SINCE_TNC_RAIL_MID_FAC</v>
      </c>
      <c r="L109" s="7">
        <f>MATCH($K109,FAC_TOTALS_APTA!$A$2:$BR$2,)</f>
        <v>50</v>
      </c>
      <c r="M109" s="29">
        <f>IF(M90=0,0,VLOOKUP(M90,FAC_TOTALS_APTA!$A$4:$BR$227,$L109,FALSE))</f>
        <v>0</v>
      </c>
      <c r="N109" s="29">
        <f>IF(N90=0,0,VLOOKUP(N90,FAC_TOTALS_APTA!$A$4:$BR$227,$L109,FALSE))</f>
        <v>0</v>
      </c>
      <c r="O109" s="29">
        <f>IF(O90=0,0,VLOOKUP(O90,FAC_TOTALS_APTA!$A$4:$BR$227,$L109,FALSE))</f>
        <v>0</v>
      </c>
      <c r="P109" s="29">
        <f>IF(P90=0,0,VLOOKUP(P90,FAC_TOTALS_APTA!$A$4:$BR$227,$L109,FALSE))</f>
        <v>0</v>
      </c>
      <c r="Q109" s="29">
        <f>IF(Q90=0,0,VLOOKUP(Q90,FAC_TOTALS_APTA!$A$4:$BR$227,$L109,FALSE))</f>
        <v>0</v>
      </c>
      <c r="R109" s="29">
        <f>IF(R90=0,0,VLOOKUP(R90,FAC_TOTALS_APTA!$A$4:$BR$227,$L109,FALSE))</f>
        <v>0</v>
      </c>
      <c r="S109" s="29">
        <f>IF(S90=0,0,VLOOKUP(S90,FAC_TOTALS_APTA!$A$4:$BR$227,$L109,FALSE))</f>
        <v>0</v>
      </c>
      <c r="T109" s="29">
        <f>IF(T90=0,0,VLOOKUP(T90,FAC_TOTALS_APTA!$A$4:$BR$227,$L109,FALSE))</f>
        <v>0</v>
      </c>
      <c r="U109" s="29">
        <f>IF(U90=0,0,VLOOKUP(U90,FAC_TOTALS_APTA!$A$4:$BR$227,$L109,FALSE))</f>
        <v>0</v>
      </c>
      <c r="V109" s="29">
        <f>IF(V90=0,0,VLOOKUP(V90,FAC_TOTALS_APTA!$A$4:$BR$227,$L109,FALSE))</f>
        <v>0</v>
      </c>
      <c r="W109" s="29">
        <f>IF(W90=0,0,VLOOKUP(W90,FAC_TOTALS_APTA!$A$4:$BR$227,$L109,FALSE))</f>
        <v>0</v>
      </c>
      <c r="X109" s="29">
        <f>IF(X90=0,0,VLOOKUP(X90,FAC_TOTALS_APTA!$A$4:$BR$227,$L109,FALSE))</f>
        <v>0</v>
      </c>
      <c r="Y109" s="29">
        <f>IF(Y90=0,0,VLOOKUP(Y90,FAC_TOTALS_APTA!$A$4:$BR$227,$L109,FALSE))</f>
        <v>0</v>
      </c>
      <c r="Z109" s="29">
        <f>IF(Z90=0,0,VLOOKUP(Z90,FAC_TOTALS_APTA!$A$4:$BR$227,$L109,FALSE))</f>
        <v>0</v>
      </c>
      <c r="AA109" s="29">
        <f>IF(AA90=0,0,VLOOKUP(AA90,FAC_TOTALS_APTA!$A$4:$BR$227,$L109,FALSE))</f>
        <v>0</v>
      </c>
      <c r="AB109" s="29">
        <f>IF(AB90=0,0,VLOOKUP(AB90,FAC_TOTALS_APTA!$A$4:$BR$227,$L109,FALSE))</f>
        <v>0</v>
      </c>
      <c r="AC109" s="32">
        <f t="shared" si="25"/>
        <v>0</v>
      </c>
      <c r="AD109" s="33">
        <f>AC109/G115</f>
        <v>0</v>
      </c>
      <c r="AE109" s="7"/>
    </row>
    <row r="110" spans="1:31" s="14" customFormat="1" ht="15" x14ac:dyDescent="0.2">
      <c r="A110" s="7"/>
      <c r="B110" s="26" t="s">
        <v>68</v>
      </c>
      <c r="C110" s="28"/>
      <c r="D110" s="7" t="s">
        <v>46</v>
      </c>
      <c r="E110" s="43">
        <v>-1.5E-3</v>
      </c>
      <c r="F110" s="7">
        <f>MATCH($D110,FAC_TOTALS_APTA!$A$2:$BR$2,)</f>
        <v>30</v>
      </c>
      <c r="G110" s="29">
        <f>VLOOKUP(G90,FAC_TOTALS_APTA!$A$4:$BR$227,$F110,FALSE)</f>
        <v>0.10746534439576499</v>
      </c>
      <c r="H110" s="29">
        <f>VLOOKUP(H90,FAC_TOTALS_APTA!$A$4:$BR$227,$F110,FALSE)</f>
        <v>1</v>
      </c>
      <c r="I110" s="30">
        <f t="shared" si="22"/>
        <v>8.3053254109276189</v>
      </c>
      <c r="J110" s="31" t="str">
        <f t="shared" si="23"/>
        <v/>
      </c>
      <c r="K110" s="31" t="str">
        <f t="shared" si="24"/>
        <v>BIKE_SHARE_FAC</v>
      </c>
      <c r="L110" s="7">
        <f>MATCH($K110,FAC_TOTALS_APTA!$A$2:$BR$2,)</f>
        <v>52</v>
      </c>
      <c r="M110" s="29">
        <f>IF(M90=0,0,VLOOKUP(M90,FAC_TOTALS_APTA!$A$4:$BR$227,$L110,FALSE))</f>
        <v>0</v>
      </c>
      <c r="N110" s="29">
        <f>IF(N90=0,0,VLOOKUP(N90,FAC_TOTALS_APTA!$A$4:$BR$227,$L110,FALSE))</f>
        <v>282148.89822945802</v>
      </c>
      <c r="O110" s="29">
        <f>IF(O90=0,0,VLOOKUP(O90,FAC_TOTALS_APTA!$A$4:$BR$227,$L110,FALSE))</f>
        <v>305293.28850309597</v>
      </c>
      <c r="P110" s="29">
        <f>IF(P90=0,0,VLOOKUP(P90,FAC_TOTALS_APTA!$A$4:$BR$227,$L110,FALSE))</f>
        <v>276370.40737743297</v>
      </c>
      <c r="Q110" s="29">
        <f>IF(Q90=0,0,VLOOKUP(Q90,FAC_TOTALS_APTA!$A$4:$BR$227,$L110,FALSE))</f>
        <v>0</v>
      </c>
      <c r="R110" s="29">
        <f>IF(R90=0,0,VLOOKUP(R90,FAC_TOTALS_APTA!$A$4:$BR$227,$L110,FALSE))</f>
        <v>17558.809475423099</v>
      </c>
      <c r="S110" s="29">
        <f>IF(S90=0,0,VLOOKUP(S90,FAC_TOTALS_APTA!$A$4:$BR$227,$L110,FALSE))</f>
        <v>0</v>
      </c>
      <c r="T110" s="29">
        <f>IF(T90=0,0,VLOOKUP(T90,FAC_TOTALS_APTA!$A$4:$BR$227,$L110,FALSE))</f>
        <v>0</v>
      </c>
      <c r="U110" s="29">
        <f>IF(U90=0,0,VLOOKUP(U90,FAC_TOTALS_APTA!$A$4:$BR$227,$L110,FALSE))</f>
        <v>0</v>
      </c>
      <c r="V110" s="29">
        <f>IF(V90=0,0,VLOOKUP(V90,FAC_TOTALS_APTA!$A$4:$BR$227,$L110,FALSE))</f>
        <v>0</v>
      </c>
      <c r="W110" s="29">
        <f>IF(W90=0,0,VLOOKUP(W90,FAC_TOTALS_APTA!$A$4:$BR$227,$L110,FALSE))</f>
        <v>0</v>
      </c>
      <c r="X110" s="29">
        <f>IF(X90=0,0,VLOOKUP(X90,FAC_TOTALS_APTA!$A$4:$BR$227,$L110,FALSE))</f>
        <v>0</v>
      </c>
      <c r="Y110" s="29">
        <f>IF(Y90=0,0,VLOOKUP(Y90,FAC_TOTALS_APTA!$A$4:$BR$227,$L110,FALSE))</f>
        <v>0</v>
      </c>
      <c r="Z110" s="29">
        <f>IF(Z90=0,0,VLOOKUP(Z90,FAC_TOTALS_APTA!$A$4:$BR$227,$L110,FALSE))</f>
        <v>0</v>
      </c>
      <c r="AA110" s="29">
        <f>IF(AA90=0,0,VLOOKUP(AA90,FAC_TOTALS_APTA!$A$4:$BR$227,$L110,FALSE))</f>
        <v>0</v>
      </c>
      <c r="AB110" s="29">
        <f>IF(AB90=0,0,VLOOKUP(AB90,FAC_TOTALS_APTA!$A$4:$BR$227,$L110,FALSE))</f>
        <v>0</v>
      </c>
      <c r="AC110" s="32">
        <f t="shared" si="25"/>
        <v>881371.40358540998</v>
      </c>
      <c r="AD110" s="33">
        <f>AC110/G115</f>
        <v>4.8842587567863292E-4</v>
      </c>
      <c r="AE110" s="7"/>
    </row>
    <row r="111" spans="1:31" s="14" customFormat="1" ht="15" x14ac:dyDescent="0.2">
      <c r="A111" s="7"/>
      <c r="B111" s="26" t="s">
        <v>69</v>
      </c>
      <c r="C111" s="28"/>
      <c r="D111" s="7" t="s">
        <v>77</v>
      </c>
      <c r="E111" s="43">
        <v>-4.8399999999999999E-2</v>
      </c>
      <c r="F111" s="7">
        <f>MATCH($D111,FAC_TOTALS_APTA!$A$2:$BR$2,)</f>
        <v>31</v>
      </c>
      <c r="G111" s="29">
        <f>VLOOKUP(G90,FAC_TOTALS_APTA!$A$4:$BR$227,$F111,FALSE)</f>
        <v>0</v>
      </c>
      <c r="H111" s="29">
        <f>VLOOKUP(H90,FAC_TOTALS_APTA!$A$4:$BR$227,$F111,FALSE)</f>
        <v>0.39211420103247902</v>
      </c>
      <c r="I111" s="30" t="str">
        <f t="shared" si="22"/>
        <v>-</v>
      </c>
      <c r="J111" s="31" t="str">
        <f t="shared" si="23"/>
        <v/>
      </c>
      <c r="K111" s="31" t="str">
        <f t="shared" si="24"/>
        <v>scooter_flag_BUS_FAC</v>
      </c>
      <c r="L111" s="7">
        <f>MATCH($K111,FAC_TOTALS_APTA!$A$2:$BR$2,)</f>
        <v>53</v>
      </c>
      <c r="M111" s="29">
        <f>IF(M90=0,0,VLOOKUP(M90,FAC_TOTALS_APTA!$A$4:$BR$227,$L111,FALSE))</f>
        <v>0</v>
      </c>
      <c r="N111" s="29">
        <f>IF(N90=0,0,VLOOKUP(N90,FAC_TOTALS_APTA!$A$4:$BR$227,$L111,FALSE))</f>
        <v>0</v>
      </c>
      <c r="O111" s="29">
        <f>IF(O90=0,0,VLOOKUP(O90,FAC_TOTALS_APTA!$A$4:$BR$227,$L111,FALSE))</f>
        <v>0</v>
      </c>
      <c r="P111" s="29">
        <f>IF(P90=0,0,VLOOKUP(P90,FAC_TOTALS_APTA!$A$4:$BR$227,$L111,FALSE))</f>
        <v>0</v>
      </c>
      <c r="Q111" s="29">
        <f>IF(Q90=0,0,VLOOKUP(Q90,FAC_TOTALS_APTA!$A$4:$BR$227,$L111,FALSE))</f>
        <v>0</v>
      </c>
      <c r="R111" s="29">
        <f>IF(R90=0,0,VLOOKUP(R90,FAC_TOTALS_APTA!$A$4:$BR$227,$L111,FALSE))</f>
        <v>-19179985.695486099</v>
      </c>
      <c r="S111" s="29">
        <f>IF(S90=0,0,VLOOKUP(S90,FAC_TOTALS_APTA!$A$4:$BR$227,$L111,FALSE))</f>
        <v>0</v>
      </c>
      <c r="T111" s="29">
        <f>IF(T90=0,0,VLOOKUP(T90,FAC_TOTALS_APTA!$A$4:$BR$227,$L111,FALSE))</f>
        <v>0</v>
      </c>
      <c r="U111" s="29">
        <f>IF(U90=0,0,VLOOKUP(U90,FAC_TOTALS_APTA!$A$4:$BR$227,$L111,FALSE))</f>
        <v>0</v>
      </c>
      <c r="V111" s="29">
        <f>IF(V90=0,0,VLOOKUP(V90,FAC_TOTALS_APTA!$A$4:$BR$227,$L111,FALSE))</f>
        <v>0</v>
      </c>
      <c r="W111" s="29">
        <f>IF(W90=0,0,VLOOKUP(W90,FAC_TOTALS_APTA!$A$4:$BR$227,$L111,FALSE))</f>
        <v>0</v>
      </c>
      <c r="X111" s="29">
        <f>IF(X90=0,0,VLOOKUP(X90,FAC_TOTALS_APTA!$A$4:$BR$227,$L111,FALSE))</f>
        <v>0</v>
      </c>
      <c r="Y111" s="29">
        <f>IF(Y90=0,0,VLOOKUP(Y90,FAC_TOTALS_APTA!$A$4:$BR$227,$L111,FALSE))</f>
        <v>0</v>
      </c>
      <c r="Z111" s="29">
        <f>IF(Z90=0,0,VLOOKUP(Z90,FAC_TOTALS_APTA!$A$4:$BR$227,$L111,FALSE))</f>
        <v>0</v>
      </c>
      <c r="AA111" s="29">
        <f>IF(AA90=0,0,VLOOKUP(AA90,FAC_TOTALS_APTA!$A$4:$BR$227,$L111,FALSE))</f>
        <v>0</v>
      </c>
      <c r="AB111" s="29">
        <f>IF(AB90=0,0,VLOOKUP(AB90,FAC_TOTALS_APTA!$A$4:$BR$227,$L111,FALSE))</f>
        <v>0</v>
      </c>
      <c r="AC111" s="32">
        <f t="shared" si="25"/>
        <v>-19179985.695486099</v>
      </c>
      <c r="AD111" s="33">
        <f>AC111/G115</f>
        <v>-1.0628891827795316E-2</v>
      </c>
      <c r="AE111" s="7"/>
    </row>
    <row r="112" spans="1:31" s="7" customFormat="1" ht="15" x14ac:dyDescent="0.2">
      <c r="B112" s="9" t="s">
        <v>69</v>
      </c>
      <c r="C112" s="27"/>
      <c r="D112" s="8" t="s">
        <v>78</v>
      </c>
      <c r="E112" s="44">
        <v>5.3E-3</v>
      </c>
      <c r="F112" s="8">
        <f>MATCH($D112,FAC_TOTALS_APTA!$A$2:$BR$2,)</f>
        <v>32</v>
      </c>
      <c r="G112" s="29">
        <f>VLOOKUP(G90,FAC_TOTALS_APTA!$A$4:$BR$227,$F112,FALSE)</f>
        <v>0</v>
      </c>
      <c r="H112" s="29">
        <f>VLOOKUP(H90,FAC_TOTALS_APTA!$A$4:$BR$227,$F112,FALSE)</f>
        <v>0</v>
      </c>
      <c r="I112" s="35" t="str">
        <f t="shared" si="22"/>
        <v>-</v>
      </c>
      <c r="J112" s="36" t="str">
        <f t="shared" si="23"/>
        <v/>
      </c>
      <c r="K112" s="36" t="str">
        <f t="shared" si="24"/>
        <v>scooter_flag_RAIL_FAC</v>
      </c>
      <c r="L112" s="7">
        <f>MATCH($K112,FAC_TOTALS_APTA!$A$2:$BR$2,)</f>
        <v>54</v>
      </c>
      <c r="M112" s="37">
        <f>IF(M90=0,0,VLOOKUP(M90,FAC_TOTALS_APTA!$A$4:$BR$227,$L112,FALSE))</f>
        <v>0</v>
      </c>
      <c r="N112" s="37">
        <f>IF(N90=0,0,VLOOKUP(N90,FAC_TOTALS_APTA!$A$4:$BR$227,$L112,FALSE))</f>
        <v>0</v>
      </c>
      <c r="O112" s="37">
        <f>IF(O90=0,0,VLOOKUP(O90,FAC_TOTALS_APTA!$A$4:$BR$227,$L112,FALSE))</f>
        <v>0</v>
      </c>
      <c r="P112" s="37">
        <f>IF(P90=0,0,VLOOKUP(P90,FAC_TOTALS_APTA!$A$4:$BR$227,$L112,FALSE))</f>
        <v>0</v>
      </c>
      <c r="Q112" s="37">
        <f>IF(Q90=0,0,VLOOKUP(Q90,FAC_TOTALS_APTA!$A$4:$BR$227,$L112,FALSE))</f>
        <v>0</v>
      </c>
      <c r="R112" s="37">
        <f>IF(R90=0,0,VLOOKUP(R90,FAC_TOTALS_APTA!$A$4:$BR$227,$L112,FALSE))</f>
        <v>0</v>
      </c>
      <c r="S112" s="37">
        <f>IF(S90=0,0,VLOOKUP(S90,FAC_TOTALS_APTA!$A$4:$BR$227,$L112,FALSE))</f>
        <v>0</v>
      </c>
      <c r="T112" s="37">
        <f>IF(T90=0,0,VLOOKUP(T90,FAC_TOTALS_APTA!$A$4:$BR$227,$L112,FALSE))</f>
        <v>0</v>
      </c>
      <c r="U112" s="37">
        <f>IF(U90=0,0,VLOOKUP(U90,FAC_TOTALS_APTA!$A$4:$BR$227,$L112,FALSE))</f>
        <v>0</v>
      </c>
      <c r="V112" s="37">
        <f>IF(V90=0,0,VLOOKUP(V90,FAC_TOTALS_APTA!$A$4:$BR$227,$L112,FALSE))</f>
        <v>0</v>
      </c>
      <c r="W112" s="37">
        <f>IF(W90=0,0,VLOOKUP(W90,FAC_TOTALS_APTA!$A$4:$BR$227,$L112,FALSE))</f>
        <v>0</v>
      </c>
      <c r="X112" s="37">
        <f>IF(X90=0,0,VLOOKUP(X90,FAC_TOTALS_APTA!$A$4:$BR$227,$L112,FALSE))</f>
        <v>0</v>
      </c>
      <c r="Y112" s="37">
        <f>IF(Y90=0,0,VLOOKUP(Y90,FAC_TOTALS_APTA!$A$4:$BR$227,$L112,FALSE))</f>
        <v>0</v>
      </c>
      <c r="Z112" s="37">
        <f>IF(Z90=0,0,VLOOKUP(Z90,FAC_TOTALS_APTA!$A$4:$BR$227,$L112,FALSE))</f>
        <v>0</v>
      </c>
      <c r="AA112" s="37">
        <f>IF(AA90=0,0,VLOOKUP(AA90,FAC_TOTALS_APTA!$A$4:$BR$227,$L112,FALSE))</f>
        <v>0</v>
      </c>
      <c r="AB112" s="37">
        <f>IF(AB90=0,0,VLOOKUP(AB90,FAC_TOTALS_APTA!$A$4:$BR$227,$L112,FALSE))</f>
        <v>0</v>
      </c>
      <c r="AC112" s="38">
        <f t="shared" si="25"/>
        <v>0</v>
      </c>
      <c r="AD112" s="39">
        <f>AC112/G115</f>
        <v>0</v>
      </c>
    </row>
    <row r="113" spans="1:31" s="14" customFormat="1" ht="15" x14ac:dyDescent="0.2">
      <c r="A113" s="7"/>
      <c r="B113" s="9" t="s">
        <v>56</v>
      </c>
      <c r="C113" s="27"/>
      <c r="D113" s="9" t="s">
        <v>48</v>
      </c>
      <c r="E113" s="65"/>
      <c r="F113" s="8"/>
      <c r="G113" s="37"/>
      <c r="H113" s="37"/>
      <c r="I113" s="35"/>
      <c r="J113" s="36"/>
      <c r="K113" s="36" t="str">
        <f t="shared" si="24"/>
        <v>New_Reporter_FAC</v>
      </c>
      <c r="L113" s="7">
        <f>MATCH($K113,FAC_TOTALS_APTA!$A$2:$BR$2,)</f>
        <v>58</v>
      </c>
      <c r="M113" s="37">
        <f>IF(M90=0,0,VLOOKUP(M90,FAC_TOTALS_APTA!$A$4:$BR$227,$L113,FALSE))</f>
        <v>0</v>
      </c>
      <c r="N113" s="37">
        <f>IF(N90=0,0,VLOOKUP(N90,FAC_TOTALS_APTA!$A$4:$BR$227,$L113,FALSE))</f>
        <v>0</v>
      </c>
      <c r="O113" s="37">
        <f>IF(O90=0,0,VLOOKUP(O90,FAC_TOTALS_APTA!$A$4:$BR$227,$L113,FALSE))</f>
        <v>0</v>
      </c>
      <c r="P113" s="37">
        <f>IF(P90=0,0,VLOOKUP(P90,FAC_TOTALS_APTA!$A$4:$BR$227,$L113,FALSE))</f>
        <v>0</v>
      </c>
      <c r="Q113" s="37">
        <f>IF(Q90=0,0,VLOOKUP(Q90,FAC_TOTALS_APTA!$A$4:$BR$227,$L113,FALSE))</f>
        <v>0</v>
      </c>
      <c r="R113" s="37">
        <f>IF(R90=0,0,VLOOKUP(R90,FAC_TOTALS_APTA!$A$4:$BR$227,$L113,FALSE))</f>
        <v>0</v>
      </c>
      <c r="S113" s="37">
        <f>IF(S90=0,0,VLOOKUP(S90,FAC_TOTALS_APTA!$A$4:$BR$227,$L113,FALSE))</f>
        <v>0</v>
      </c>
      <c r="T113" s="37">
        <f>IF(T90=0,0,VLOOKUP(T90,FAC_TOTALS_APTA!$A$4:$BR$227,$L113,FALSE))</f>
        <v>0</v>
      </c>
      <c r="U113" s="37">
        <f>IF(U90=0,0,VLOOKUP(U90,FAC_TOTALS_APTA!$A$4:$BR$227,$L113,FALSE))</f>
        <v>0</v>
      </c>
      <c r="V113" s="37">
        <f>IF(V90=0,0,VLOOKUP(V90,FAC_TOTALS_APTA!$A$4:$BR$227,$L113,FALSE))</f>
        <v>0</v>
      </c>
      <c r="W113" s="37">
        <f>IF(W90=0,0,VLOOKUP(W90,FAC_TOTALS_APTA!$A$4:$BR$227,$L113,FALSE))</f>
        <v>0</v>
      </c>
      <c r="X113" s="37">
        <f>IF(X90=0,0,VLOOKUP(X90,FAC_TOTALS_APTA!$A$4:$BR$227,$L113,FALSE))</f>
        <v>0</v>
      </c>
      <c r="Y113" s="37">
        <f>IF(Y90=0,0,VLOOKUP(Y90,FAC_TOTALS_APTA!$A$4:$BR$227,$L113,FALSE))</f>
        <v>0</v>
      </c>
      <c r="Z113" s="37">
        <f>IF(Z90=0,0,VLOOKUP(Z90,FAC_TOTALS_APTA!$A$4:$BR$227,$L113,FALSE))</f>
        <v>0</v>
      </c>
      <c r="AA113" s="37">
        <f>IF(AA90=0,0,VLOOKUP(AA90,FAC_TOTALS_APTA!$A$4:$BR$227,$L113,FALSE))</f>
        <v>0</v>
      </c>
      <c r="AB113" s="37">
        <f>IF(AB90=0,0,VLOOKUP(AB90,FAC_TOTALS_APTA!$A$4:$BR$227,$L113,FALSE))</f>
        <v>0</v>
      </c>
      <c r="AC113" s="38">
        <f>SUM(M113:AB113)</f>
        <v>0</v>
      </c>
      <c r="AD113" s="39">
        <f>AC113/G115</f>
        <v>0</v>
      </c>
      <c r="AE113" s="7"/>
    </row>
    <row r="114" spans="1:31" s="59" customFormat="1" ht="15" x14ac:dyDescent="0.2">
      <c r="A114" s="58"/>
      <c r="B114" s="26" t="s">
        <v>70</v>
      </c>
      <c r="C114" s="28"/>
      <c r="D114" s="7" t="s">
        <v>6</v>
      </c>
      <c r="E114" s="43"/>
      <c r="F114" s="7">
        <f>MATCH($D114,FAC_TOTALS_APTA!$A$2:$BP$2,)</f>
        <v>9</v>
      </c>
      <c r="G114" s="60">
        <f>VLOOKUP(G90,FAC_TOTALS_APTA!$A$4:$BR$227,$F114,FALSE)</f>
        <v>1803925367.3799801</v>
      </c>
      <c r="H114" s="60">
        <f>VLOOKUP(H90,FAC_TOTALS_APTA!$A$4:$BR$227,$F114,FALSE)</f>
        <v>1561998511.23176</v>
      </c>
      <c r="I114" s="62">
        <f t="shared" ref="I114:I115" si="26">H114/G114-1</f>
        <v>-0.13411134436209771</v>
      </c>
      <c r="J114" s="31"/>
      <c r="K114" s="31"/>
      <c r="L114" s="7"/>
      <c r="M114" s="29">
        <f t="shared" ref="M114:AB114" si="27">SUM(M92:M112)</f>
        <v>-49965386.904580392</v>
      </c>
      <c r="N114" s="29">
        <f t="shared" si="27"/>
        <v>-65290124.282140635</v>
      </c>
      <c r="O114" s="29">
        <f t="shared" si="27"/>
        <v>-122618914.93142328</v>
      </c>
      <c r="P114" s="29">
        <f t="shared" si="27"/>
        <v>-81916992.675128147</v>
      </c>
      <c r="Q114" s="29">
        <f t="shared" si="27"/>
        <v>-20275388.671305407</v>
      </c>
      <c r="R114" s="29">
        <f t="shared" si="27"/>
        <v>-40211676.674577162</v>
      </c>
      <c r="S114" s="29">
        <f t="shared" si="27"/>
        <v>0</v>
      </c>
      <c r="T114" s="29">
        <f t="shared" si="27"/>
        <v>0</v>
      </c>
      <c r="U114" s="29">
        <f t="shared" si="27"/>
        <v>0</v>
      </c>
      <c r="V114" s="29">
        <f t="shared" si="27"/>
        <v>0</v>
      </c>
      <c r="W114" s="29">
        <f t="shared" si="27"/>
        <v>0</v>
      </c>
      <c r="X114" s="29">
        <f t="shared" si="27"/>
        <v>0</v>
      </c>
      <c r="Y114" s="29">
        <f t="shared" si="27"/>
        <v>0</v>
      </c>
      <c r="Z114" s="29">
        <f t="shared" si="27"/>
        <v>0</v>
      </c>
      <c r="AA114" s="29">
        <f t="shared" si="27"/>
        <v>0</v>
      </c>
      <c r="AB114" s="29">
        <f t="shared" si="27"/>
        <v>0</v>
      </c>
      <c r="AC114" s="32">
        <f>H114-G114</f>
        <v>-241926856.14822006</v>
      </c>
      <c r="AD114" s="33">
        <f>I114</f>
        <v>-0.13411134436209771</v>
      </c>
      <c r="AE114" s="58"/>
    </row>
    <row r="115" spans="1:31" ht="16" thickBot="1" x14ac:dyDescent="0.25">
      <c r="B115" s="10" t="s">
        <v>53</v>
      </c>
      <c r="C115" s="24"/>
      <c r="D115" s="24" t="s">
        <v>4</v>
      </c>
      <c r="E115" s="24"/>
      <c r="F115" s="24">
        <f>MATCH($D115,FAC_TOTALS_APTA!$A$2:$BP$2,)</f>
        <v>7</v>
      </c>
      <c r="G115" s="61">
        <f>VLOOKUP(G90,FAC_TOTALS_APTA!$A$4:$BR$227,$F115,FALSE)</f>
        <v>1804514149.3800001</v>
      </c>
      <c r="H115" s="61">
        <f>VLOOKUP(H90,FAC_TOTALS_APTA!$A$4:$BP$227,$F115,FALSE)</f>
        <v>1487855731.18999</v>
      </c>
      <c r="I115" s="63">
        <f t="shared" si="26"/>
        <v>-0.17548126086947469</v>
      </c>
      <c r="J115" s="40"/>
      <c r="K115" s="40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41">
        <f>H115-G115</f>
        <v>-316658418.19001007</v>
      </c>
      <c r="AD115" s="42">
        <f>I115</f>
        <v>-0.17548126086947469</v>
      </c>
    </row>
    <row r="116" spans="1:31" ht="17" thickTop="1" thickBot="1" x14ac:dyDescent="0.25">
      <c r="B116" s="45" t="s">
        <v>71</v>
      </c>
      <c r="C116" s="46"/>
      <c r="D116" s="46"/>
      <c r="E116" s="47"/>
      <c r="F116" s="46"/>
      <c r="G116" s="46"/>
      <c r="H116" s="46"/>
      <c r="I116" s="48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2">
        <f>AD115-AD114</f>
        <v>-4.136991650737698E-2</v>
      </c>
    </row>
    <row r="117" spans="1:31" s="11" customFormat="1" ht="16" thickTop="1" x14ac:dyDescent="0.2">
      <c r="B117" s="19" t="s">
        <v>27</v>
      </c>
      <c r="E117" s="7"/>
      <c r="I117" s="18"/>
    </row>
    <row r="118" spans="1:31" ht="15" x14ac:dyDescent="0.2">
      <c r="B118" s="16" t="s">
        <v>18</v>
      </c>
      <c r="C118" s="17" t="s">
        <v>19</v>
      </c>
      <c r="D118" s="11"/>
      <c r="E118" s="7"/>
      <c r="F118" s="11"/>
      <c r="G118" s="11"/>
      <c r="H118" s="11"/>
      <c r="I118" s="1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1" x14ac:dyDescent="0.2">
      <c r="B119" s="16"/>
      <c r="C119" s="17"/>
      <c r="D119" s="11"/>
      <c r="E119" s="7"/>
      <c r="F119" s="11"/>
      <c r="G119" s="11"/>
      <c r="H119" s="11"/>
      <c r="I119" s="18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1" ht="15" x14ac:dyDescent="0.2">
      <c r="B120" s="19" t="s">
        <v>29</v>
      </c>
      <c r="C120" s="20">
        <v>0</v>
      </c>
      <c r="D120" s="11"/>
      <c r="E120" s="7"/>
      <c r="F120" s="11"/>
      <c r="G120" s="11"/>
      <c r="H120" s="11"/>
      <c r="I120" s="1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1" ht="31" thickBot="1" x14ac:dyDescent="0.25">
      <c r="B121" s="21" t="s">
        <v>89</v>
      </c>
      <c r="C121" s="22">
        <v>12</v>
      </c>
      <c r="D121" s="23"/>
      <c r="E121" s="24"/>
      <c r="F121" s="23"/>
      <c r="G121" s="23"/>
      <c r="H121" s="23"/>
      <c r="I121" s="25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1" ht="15" thickTop="1" x14ac:dyDescent="0.2">
      <c r="B122" s="49"/>
      <c r="C122" s="50"/>
      <c r="D122" s="50"/>
      <c r="E122" s="50"/>
      <c r="F122" s="50"/>
      <c r="G122" s="81" t="s">
        <v>54</v>
      </c>
      <c r="H122" s="81"/>
      <c r="I122" s="81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81" t="s">
        <v>58</v>
      </c>
      <c r="AD122" s="81"/>
    </row>
    <row r="123" spans="1:31" ht="15" x14ac:dyDescent="0.2">
      <c r="B123" s="9" t="s">
        <v>20</v>
      </c>
      <c r="C123" s="27" t="s">
        <v>21</v>
      </c>
      <c r="D123" s="8" t="s">
        <v>22</v>
      </c>
      <c r="E123" s="8" t="s">
        <v>28</v>
      </c>
      <c r="F123" s="8"/>
      <c r="G123" s="27">
        <f>$C$1</f>
        <v>2012</v>
      </c>
      <c r="H123" s="27">
        <f>$C$2</f>
        <v>2018</v>
      </c>
      <c r="I123" s="27" t="s">
        <v>24</v>
      </c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 t="s">
        <v>26</v>
      </c>
      <c r="AD123" s="27" t="s">
        <v>24</v>
      </c>
    </row>
    <row r="124" spans="1:31" s="14" customFormat="1" x14ac:dyDescent="0.2">
      <c r="A124" s="7"/>
      <c r="B124" s="26"/>
      <c r="C124" s="28"/>
      <c r="D124" s="7"/>
      <c r="E124" s="7"/>
      <c r="F124" s="7"/>
      <c r="G124" s="7"/>
      <c r="H124" s="7"/>
      <c r="I124" s="28"/>
      <c r="J124" s="7"/>
      <c r="K124" s="7"/>
      <c r="L124" s="7"/>
      <c r="M124" s="7">
        <v>1</v>
      </c>
      <c r="N124" s="7">
        <v>2</v>
      </c>
      <c r="O124" s="7">
        <v>3</v>
      </c>
      <c r="P124" s="7">
        <v>4</v>
      </c>
      <c r="Q124" s="7">
        <v>5</v>
      </c>
      <c r="R124" s="7">
        <v>6</v>
      </c>
      <c r="S124" s="7">
        <v>7</v>
      </c>
      <c r="T124" s="7">
        <v>8</v>
      </c>
      <c r="U124" s="7">
        <v>9</v>
      </c>
      <c r="V124" s="7">
        <v>10</v>
      </c>
      <c r="W124" s="7">
        <v>11</v>
      </c>
      <c r="X124" s="7">
        <v>12</v>
      </c>
      <c r="Y124" s="7">
        <v>13</v>
      </c>
      <c r="Z124" s="7">
        <v>14</v>
      </c>
      <c r="AA124" s="7">
        <v>15</v>
      </c>
      <c r="AB124" s="7">
        <v>16</v>
      </c>
      <c r="AC124" s="7"/>
      <c r="AD124" s="7"/>
      <c r="AE124" s="7"/>
    </row>
    <row r="125" spans="1:31" x14ac:dyDescent="0.2">
      <c r="B125" s="26"/>
      <c r="C125" s="28"/>
      <c r="D125" s="7"/>
      <c r="E125" s="7"/>
      <c r="F125" s="7"/>
      <c r="G125" s="7" t="str">
        <f>CONCATENATE($C120,"_",$C121,"_",G123)</f>
        <v>0_12_2012</v>
      </c>
      <c r="H125" s="7" t="str">
        <f>CONCATENATE($C120,"_",$C121,"_",H123)</f>
        <v>0_12_2018</v>
      </c>
      <c r="I125" s="28"/>
      <c r="J125" s="7"/>
      <c r="K125" s="7"/>
      <c r="L125" s="7"/>
      <c r="M125" s="7" t="str">
        <f>IF($G123+M124&gt;$H123,0,CONCATENATE($C120,"_",$C121,"_",$G123+M124))</f>
        <v>0_12_2013</v>
      </c>
      <c r="N125" s="7" t="str">
        <f t="shared" ref="N125:AB125" si="28">IF($G123+N124&gt;$H123,0,CONCATENATE($C120,"_",$C121,"_",$G123+N124))</f>
        <v>0_12_2014</v>
      </c>
      <c r="O125" s="7" t="str">
        <f t="shared" si="28"/>
        <v>0_12_2015</v>
      </c>
      <c r="P125" s="7" t="str">
        <f t="shared" si="28"/>
        <v>0_12_2016</v>
      </c>
      <c r="Q125" s="7" t="str">
        <f t="shared" si="28"/>
        <v>0_12_2017</v>
      </c>
      <c r="R125" s="7" t="str">
        <f t="shared" si="28"/>
        <v>0_12_2018</v>
      </c>
      <c r="S125" s="7">
        <f t="shared" si="28"/>
        <v>0</v>
      </c>
      <c r="T125" s="7">
        <f t="shared" si="28"/>
        <v>0</v>
      </c>
      <c r="U125" s="7">
        <f t="shared" si="28"/>
        <v>0</v>
      </c>
      <c r="V125" s="7">
        <f t="shared" si="28"/>
        <v>0</v>
      </c>
      <c r="W125" s="7">
        <f t="shared" si="28"/>
        <v>0</v>
      </c>
      <c r="X125" s="7">
        <f t="shared" si="28"/>
        <v>0</v>
      </c>
      <c r="Y125" s="7">
        <f t="shared" si="28"/>
        <v>0</v>
      </c>
      <c r="Z125" s="7">
        <f t="shared" si="28"/>
        <v>0</v>
      </c>
      <c r="AA125" s="7">
        <f t="shared" si="28"/>
        <v>0</v>
      </c>
      <c r="AB125" s="7">
        <f t="shared" si="28"/>
        <v>0</v>
      </c>
      <c r="AC125" s="7"/>
      <c r="AD125" s="7"/>
    </row>
    <row r="126" spans="1:31" x14ac:dyDescent="0.2">
      <c r="B126" s="26"/>
      <c r="C126" s="28"/>
      <c r="D126" s="7"/>
      <c r="E126" s="7"/>
      <c r="F126" s="7" t="s">
        <v>25</v>
      </c>
      <c r="G126" s="29"/>
      <c r="H126" s="29"/>
      <c r="I126" s="28"/>
      <c r="J126" s="7"/>
      <c r="K126" s="7"/>
      <c r="L126" s="7" t="s">
        <v>25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1" s="14" customFormat="1" ht="15" x14ac:dyDescent="0.2">
      <c r="A127" s="7"/>
      <c r="B127" s="26" t="s">
        <v>36</v>
      </c>
      <c r="C127" s="28" t="s">
        <v>23</v>
      </c>
      <c r="D127" s="7" t="s">
        <v>8</v>
      </c>
      <c r="E127" s="43">
        <v>0.7087</v>
      </c>
      <c r="F127" s="7">
        <f>MATCH($D127,FAC_TOTALS_APTA!$A$2:$BR$2,)</f>
        <v>11</v>
      </c>
      <c r="G127" s="29">
        <f>VLOOKUP(G125,FAC_TOTALS_APTA!$A$4:$BR$227,$F127,FALSE)</f>
        <v>34389990.3740272</v>
      </c>
      <c r="H127" s="29">
        <f>VLOOKUP(H125,FAC_TOTALS_APTA!$A$4:$BR$227,$F127,FALSE)</f>
        <v>37992457.983112</v>
      </c>
      <c r="I127" s="30">
        <f>IFERROR(H127/G127-1,"-")</f>
        <v>0.10475337648845451</v>
      </c>
      <c r="J127" s="31" t="str">
        <f>IF(C127="Log","_log","")</f>
        <v>_log</v>
      </c>
      <c r="K127" s="31" t="str">
        <f>CONCATENATE(D127,J127,"_FAC")</f>
        <v>VRM_ADJ_log_FAC</v>
      </c>
      <c r="L127" s="7">
        <f>MATCH($K127,FAC_TOTALS_APTA!$A$2:$BR$2,)</f>
        <v>33</v>
      </c>
      <c r="M127" s="29">
        <f>IF(M125=0,0,VLOOKUP(M125,FAC_TOTALS_APTA!$A$4:$BR$227,$L127,FALSE))</f>
        <v>6382866.5385261998</v>
      </c>
      <c r="N127" s="29">
        <f>IF(N125=0,0,VLOOKUP(N125,FAC_TOTALS_APTA!$A$4:$BR$227,$L127,FALSE))</f>
        <v>5932271.9129159302</v>
      </c>
      <c r="O127" s="29">
        <f>IF(O125=0,0,VLOOKUP(O125,FAC_TOTALS_APTA!$A$4:$BR$227,$L127,FALSE))</f>
        <v>12865094.9605661</v>
      </c>
      <c r="P127" s="29">
        <f>IF(P125=0,0,VLOOKUP(P125,FAC_TOTALS_APTA!$A$4:$BR$227,$L127,FALSE))</f>
        <v>10527941.609221101</v>
      </c>
      <c r="Q127" s="29">
        <f>IF(Q125=0,0,VLOOKUP(Q125,FAC_TOTALS_APTA!$A$4:$BR$227,$L127,FALSE))</f>
        <v>10919347.083768399</v>
      </c>
      <c r="R127" s="29">
        <f>IF(R125=0,0,VLOOKUP(R125,FAC_TOTALS_APTA!$A$4:$BR$227,$L127,FALSE))</f>
        <v>11017894.323994899</v>
      </c>
      <c r="S127" s="29">
        <f>IF(S125=0,0,VLOOKUP(S125,FAC_TOTALS_APTA!$A$4:$BR$227,$L127,FALSE))</f>
        <v>0</v>
      </c>
      <c r="T127" s="29">
        <f>IF(T125=0,0,VLOOKUP(T125,FAC_TOTALS_APTA!$A$4:$BR$227,$L127,FALSE))</f>
        <v>0</v>
      </c>
      <c r="U127" s="29">
        <f>IF(U125=0,0,VLOOKUP(U125,FAC_TOTALS_APTA!$A$4:$BR$227,$L127,FALSE))</f>
        <v>0</v>
      </c>
      <c r="V127" s="29">
        <f>IF(V125=0,0,VLOOKUP(V125,FAC_TOTALS_APTA!$A$4:$BR$227,$L127,FALSE))</f>
        <v>0</v>
      </c>
      <c r="W127" s="29">
        <f>IF(W125=0,0,VLOOKUP(W125,FAC_TOTALS_APTA!$A$4:$BR$227,$L127,FALSE))</f>
        <v>0</v>
      </c>
      <c r="X127" s="29">
        <f>IF(X125=0,0,VLOOKUP(X125,FAC_TOTALS_APTA!$A$4:$BR$227,$L127,FALSE))</f>
        <v>0</v>
      </c>
      <c r="Y127" s="29">
        <f>IF(Y125=0,0,VLOOKUP(Y125,FAC_TOTALS_APTA!$A$4:$BR$227,$L127,FALSE))</f>
        <v>0</v>
      </c>
      <c r="Z127" s="29">
        <f>IF(Z125=0,0,VLOOKUP(Z125,FAC_TOTALS_APTA!$A$4:$BR$227,$L127,FALSE))</f>
        <v>0</v>
      </c>
      <c r="AA127" s="29">
        <f>IF(AA125=0,0,VLOOKUP(AA125,FAC_TOTALS_APTA!$A$4:$BR$227,$L127,FALSE))</f>
        <v>0</v>
      </c>
      <c r="AB127" s="29">
        <f>IF(AB125=0,0,VLOOKUP(AB125,FAC_TOTALS_APTA!$A$4:$BR$227,$L127,FALSE))</f>
        <v>0</v>
      </c>
      <c r="AC127" s="32">
        <f>SUM(M127:AB127)</f>
        <v>57645416.428992622</v>
      </c>
      <c r="AD127" s="33">
        <f>AC127/G150</f>
        <v>7.8264847616477964E-2</v>
      </c>
      <c r="AE127" s="7"/>
    </row>
    <row r="128" spans="1:31" s="14" customFormat="1" ht="15" x14ac:dyDescent="0.2">
      <c r="A128" s="7"/>
      <c r="B128" s="26" t="s">
        <v>55</v>
      </c>
      <c r="C128" s="28" t="s">
        <v>23</v>
      </c>
      <c r="D128" s="7" t="s">
        <v>17</v>
      </c>
      <c r="E128" s="43">
        <v>-0.40350000000000003</v>
      </c>
      <c r="F128" s="7">
        <f>MATCH($D128,FAC_TOTALS_APTA!$A$2:$BR$2,)</f>
        <v>12</v>
      </c>
      <c r="G128" s="29">
        <f>VLOOKUP(G125,FAC_TOTALS_APTA!$A$4:$BR$227,$F128,FALSE)</f>
        <v>1.21357869270792</v>
      </c>
      <c r="H128" s="29">
        <f>VLOOKUP(H125,FAC_TOTALS_APTA!$A$4:$BR$227,$F128,FALSE)</f>
        <v>1.1757802235241199</v>
      </c>
      <c r="I128" s="30">
        <f t="shared" ref="I128:I147" si="29">IFERROR(H128/G128-1,"-")</f>
        <v>-3.1146286113064803E-2</v>
      </c>
      <c r="J128" s="31" t="str">
        <f t="shared" ref="J128:J147" si="30">IF(C128="Log","_log","")</f>
        <v>_log</v>
      </c>
      <c r="K128" s="31" t="str">
        <f t="shared" ref="K128:K148" si="31">CONCATENATE(D128,J128,"_FAC")</f>
        <v>FARE_per_UPT_2018_log_FAC</v>
      </c>
      <c r="L128" s="7">
        <f>MATCH($K128,FAC_TOTALS_APTA!$A$2:$BR$2,)</f>
        <v>34</v>
      </c>
      <c r="M128" s="29">
        <f>IF(M125=0,0,VLOOKUP(M125,FAC_TOTALS_APTA!$A$4:$BR$227,$L128,FALSE))</f>
        <v>-485965.13633901201</v>
      </c>
      <c r="N128" s="29">
        <f>IF(N125=0,0,VLOOKUP(N125,FAC_TOTALS_APTA!$A$4:$BR$227,$L128,FALSE))</f>
        <v>1868535.4179680201</v>
      </c>
      <c r="O128" s="29">
        <f>IF(O125=0,0,VLOOKUP(O125,FAC_TOTALS_APTA!$A$4:$BR$227,$L128,FALSE))</f>
        <v>-4658462.9390676599</v>
      </c>
      <c r="P128" s="29">
        <f>IF(P125=0,0,VLOOKUP(P125,FAC_TOTALS_APTA!$A$4:$BR$227,$L128,FALSE))</f>
        <v>-2072891.8737468901</v>
      </c>
      <c r="Q128" s="29">
        <f>IF(Q125=0,0,VLOOKUP(Q125,FAC_TOTALS_APTA!$A$4:$BR$227,$L128,FALSE))</f>
        <v>5339555.7514324402</v>
      </c>
      <c r="R128" s="29">
        <f>IF(R125=0,0,VLOOKUP(R125,FAC_TOTALS_APTA!$A$4:$BR$227,$L128,FALSE))</f>
        <v>5156354.7288210699</v>
      </c>
      <c r="S128" s="29">
        <f>IF(S125=0,0,VLOOKUP(S125,FAC_TOTALS_APTA!$A$4:$BR$227,$L128,FALSE))</f>
        <v>0</v>
      </c>
      <c r="T128" s="29">
        <f>IF(T125=0,0,VLOOKUP(T125,FAC_TOTALS_APTA!$A$4:$BR$227,$L128,FALSE))</f>
        <v>0</v>
      </c>
      <c r="U128" s="29">
        <f>IF(U125=0,0,VLOOKUP(U125,FAC_TOTALS_APTA!$A$4:$BR$227,$L128,FALSE))</f>
        <v>0</v>
      </c>
      <c r="V128" s="29">
        <f>IF(V125=0,0,VLOOKUP(V125,FAC_TOTALS_APTA!$A$4:$BR$227,$L128,FALSE))</f>
        <v>0</v>
      </c>
      <c r="W128" s="29">
        <f>IF(W125=0,0,VLOOKUP(W125,FAC_TOTALS_APTA!$A$4:$BR$227,$L128,FALSE))</f>
        <v>0</v>
      </c>
      <c r="X128" s="29">
        <f>IF(X125=0,0,VLOOKUP(X125,FAC_TOTALS_APTA!$A$4:$BR$227,$L128,FALSE))</f>
        <v>0</v>
      </c>
      <c r="Y128" s="29">
        <f>IF(Y125=0,0,VLOOKUP(Y125,FAC_TOTALS_APTA!$A$4:$BR$227,$L128,FALSE))</f>
        <v>0</v>
      </c>
      <c r="Z128" s="29">
        <f>IF(Z125=0,0,VLOOKUP(Z125,FAC_TOTALS_APTA!$A$4:$BR$227,$L128,FALSE))</f>
        <v>0</v>
      </c>
      <c r="AA128" s="29">
        <f>IF(AA125=0,0,VLOOKUP(AA125,FAC_TOTALS_APTA!$A$4:$BR$227,$L128,FALSE))</f>
        <v>0</v>
      </c>
      <c r="AB128" s="29">
        <f>IF(AB125=0,0,VLOOKUP(AB125,FAC_TOTALS_APTA!$A$4:$BR$227,$L128,FALSE))</f>
        <v>0</v>
      </c>
      <c r="AC128" s="32">
        <f t="shared" ref="AC128:AC147" si="32">SUM(M128:AB128)</f>
        <v>5147125.9490679689</v>
      </c>
      <c r="AD128" s="33">
        <f>AC128/G150</f>
        <v>6.9882230543488145E-3</v>
      </c>
      <c r="AE128" s="7"/>
    </row>
    <row r="129" spans="1:31" s="14" customFormat="1" ht="15" x14ac:dyDescent="0.2">
      <c r="A129" s="7"/>
      <c r="B129" s="26" t="s">
        <v>51</v>
      </c>
      <c r="C129" s="28" t="s">
        <v>23</v>
      </c>
      <c r="D129" s="7" t="s">
        <v>9</v>
      </c>
      <c r="E129" s="43">
        <v>0.29659999999999997</v>
      </c>
      <c r="F129" s="7">
        <f>MATCH($D129,FAC_TOTALS_APTA!$A$2:$BR$2,)</f>
        <v>13</v>
      </c>
      <c r="G129" s="29">
        <f>VLOOKUP(G125,FAC_TOTALS_APTA!$A$4:$BR$227,$F129,FALSE)</f>
        <v>5810579.3183783898</v>
      </c>
      <c r="H129" s="29">
        <f>VLOOKUP(H125,FAC_TOTALS_APTA!$A$4:$BR$227,$F129,FALSE)</f>
        <v>6450437.3512728997</v>
      </c>
      <c r="I129" s="30">
        <f t="shared" si="29"/>
        <v>0.11011949030119794</v>
      </c>
      <c r="J129" s="31" t="str">
        <f t="shared" si="30"/>
        <v>_log</v>
      </c>
      <c r="K129" s="31" t="str">
        <f t="shared" si="31"/>
        <v>POP_EMP_log_FAC</v>
      </c>
      <c r="L129" s="7">
        <f>MATCH($K129,FAC_TOTALS_APTA!$A$2:$BR$2,)</f>
        <v>35</v>
      </c>
      <c r="M129" s="29">
        <f>IF(M125=0,0,VLOOKUP(M125,FAC_TOTALS_APTA!$A$4:$BR$227,$L129,FALSE))</f>
        <v>3092166.0267618899</v>
      </c>
      <c r="N129" s="29">
        <f>IF(N125=0,0,VLOOKUP(N125,FAC_TOTALS_APTA!$A$4:$BR$227,$L129,FALSE))</f>
        <v>3447513.00090629</v>
      </c>
      <c r="O129" s="29">
        <f>IF(O125=0,0,VLOOKUP(O125,FAC_TOTALS_APTA!$A$4:$BR$227,$L129,FALSE))</f>
        <v>3422011.9741577501</v>
      </c>
      <c r="P129" s="29">
        <f>IF(P125=0,0,VLOOKUP(P125,FAC_TOTALS_APTA!$A$4:$BR$227,$L129,FALSE))</f>
        <v>3189123.4705073601</v>
      </c>
      <c r="Q129" s="29">
        <f>IF(Q125=0,0,VLOOKUP(Q125,FAC_TOTALS_APTA!$A$4:$BR$227,$L129,FALSE))</f>
        <v>3229310.9153527902</v>
      </c>
      <c r="R129" s="29">
        <f>IF(R125=0,0,VLOOKUP(R125,FAC_TOTALS_APTA!$A$4:$BR$227,$L129,FALSE))</f>
        <v>2830526.2241839599</v>
      </c>
      <c r="S129" s="29">
        <f>IF(S125=0,0,VLOOKUP(S125,FAC_TOTALS_APTA!$A$4:$BR$227,$L129,FALSE))</f>
        <v>0</v>
      </c>
      <c r="T129" s="29">
        <f>IF(T125=0,0,VLOOKUP(T125,FAC_TOTALS_APTA!$A$4:$BR$227,$L129,FALSE))</f>
        <v>0</v>
      </c>
      <c r="U129" s="29">
        <f>IF(U125=0,0,VLOOKUP(U125,FAC_TOTALS_APTA!$A$4:$BR$227,$L129,FALSE))</f>
        <v>0</v>
      </c>
      <c r="V129" s="29">
        <f>IF(V125=0,0,VLOOKUP(V125,FAC_TOTALS_APTA!$A$4:$BR$227,$L129,FALSE))</f>
        <v>0</v>
      </c>
      <c r="W129" s="29">
        <f>IF(W125=0,0,VLOOKUP(W125,FAC_TOTALS_APTA!$A$4:$BR$227,$L129,FALSE))</f>
        <v>0</v>
      </c>
      <c r="X129" s="29">
        <f>IF(X125=0,0,VLOOKUP(X125,FAC_TOTALS_APTA!$A$4:$BR$227,$L129,FALSE))</f>
        <v>0</v>
      </c>
      <c r="Y129" s="29">
        <f>IF(Y125=0,0,VLOOKUP(Y125,FAC_TOTALS_APTA!$A$4:$BR$227,$L129,FALSE))</f>
        <v>0</v>
      </c>
      <c r="Z129" s="29">
        <f>IF(Z125=0,0,VLOOKUP(Z125,FAC_TOTALS_APTA!$A$4:$BR$227,$L129,FALSE))</f>
        <v>0</v>
      </c>
      <c r="AA129" s="29">
        <f>IF(AA125=0,0,VLOOKUP(AA125,FAC_TOTALS_APTA!$A$4:$BR$227,$L129,FALSE))</f>
        <v>0</v>
      </c>
      <c r="AB129" s="29">
        <f>IF(AB125=0,0,VLOOKUP(AB125,FAC_TOTALS_APTA!$A$4:$BR$227,$L129,FALSE))</f>
        <v>0</v>
      </c>
      <c r="AC129" s="32">
        <f t="shared" si="32"/>
        <v>19210651.611870039</v>
      </c>
      <c r="AD129" s="33">
        <f>AC129/G150</f>
        <v>2.6082190296400815E-2</v>
      </c>
      <c r="AE129" s="7"/>
    </row>
    <row r="130" spans="1:31" s="14" customFormat="1" ht="15" x14ac:dyDescent="0.2">
      <c r="A130" s="7"/>
      <c r="B130" s="26" t="s">
        <v>98</v>
      </c>
      <c r="C130" s="28"/>
      <c r="D130" s="34" t="s">
        <v>96</v>
      </c>
      <c r="E130" s="43">
        <v>0.16120000000000001</v>
      </c>
      <c r="F130" s="7">
        <f>MATCH($D130,FAC_TOTALS_APTA!$A$2:$BR$2,)</f>
        <v>17</v>
      </c>
      <c r="G130" s="29">
        <f>VLOOKUP(G125,FAC_TOTALS_APTA!$A$4:$BR$227,$F130,FALSE)</f>
        <v>0.402927504254665</v>
      </c>
      <c r="H130" s="29">
        <f>VLOOKUP(H125,FAC_TOTALS_APTA!$A$4:$BR$227,$F130,FALSE)</f>
        <v>0.40043614459000199</v>
      </c>
      <c r="I130" s="30">
        <f t="shared" si="29"/>
        <v>-6.1831461946771915E-3</v>
      </c>
      <c r="J130" s="31" t="str">
        <f t="shared" si="30"/>
        <v/>
      </c>
      <c r="K130" s="31" t="str">
        <f t="shared" si="31"/>
        <v>TSD_POP_EMP_PCT_FAC</v>
      </c>
      <c r="L130" s="7">
        <f>MATCH($K130,FAC_TOTALS_APTA!$A$2:$BR$2,)</f>
        <v>39</v>
      </c>
      <c r="M130" s="29">
        <f>IF(M125=0,0,VLOOKUP(M125,FAC_TOTALS_APTA!$A$4:$BR$227,$L130,FALSE))</f>
        <v>-16187.555799329901</v>
      </c>
      <c r="N130" s="29">
        <f>IF(N125=0,0,VLOOKUP(N125,FAC_TOTALS_APTA!$A$4:$BR$227,$L130,FALSE))</f>
        <v>-5179.19089536107</v>
      </c>
      <c r="O130" s="29">
        <f>IF(O125=0,0,VLOOKUP(O125,FAC_TOTALS_APTA!$A$4:$BR$227,$L130,FALSE))</f>
        <v>9665.4285009033792</v>
      </c>
      <c r="P130" s="29">
        <f>IF(P125=0,0,VLOOKUP(P125,FAC_TOTALS_APTA!$A$4:$BR$227,$L130,FALSE))</f>
        <v>-31676.635529755498</v>
      </c>
      <c r="Q130" s="29">
        <f>IF(Q125=0,0,VLOOKUP(Q125,FAC_TOTALS_APTA!$A$4:$BR$227,$L130,FALSE))</f>
        <v>-20881.905301401199</v>
      </c>
      <c r="R130" s="29">
        <f>IF(R125=0,0,VLOOKUP(R125,FAC_TOTALS_APTA!$A$4:$BR$227,$L130,FALSE))</f>
        <v>22625.5108844108</v>
      </c>
      <c r="S130" s="29">
        <f>IF(S125=0,0,VLOOKUP(S125,FAC_TOTALS_APTA!$A$4:$BR$227,$L130,FALSE))</f>
        <v>0</v>
      </c>
      <c r="T130" s="29">
        <f>IF(T125=0,0,VLOOKUP(T125,FAC_TOTALS_APTA!$A$4:$BR$227,$L130,FALSE))</f>
        <v>0</v>
      </c>
      <c r="U130" s="29">
        <f>IF(U125=0,0,VLOOKUP(U125,FAC_TOTALS_APTA!$A$4:$BR$227,$L130,FALSE))</f>
        <v>0</v>
      </c>
      <c r="V130" s="29">
        <f>IF(V125=0,0,VLOOKUP(V125,FAC_TOTALS_APTA!$A$4:$BR$227,$L130,FALSE))</f>
        <v>0</v>
      </c>
      <c r="W130" s="29">
        <f>IF(W125=0,0,VLOOKUP(W125,FAC_TOTALS_APTA!$A$4:$BR$227,$L130,FALSE))</f>
        <v>0</v>
      </c>
      <c r="X130" s="29">
        <f>IF(X125=0,0,VLOOKUP(X125,FAC_TOTALS_APTA!$A$4:$BR$227,$L130,FALSE))</f>
        <v>0</v>
      </c>
      <c r="Y130" s="29">
        <f>IF(Y125=0,0,VLOOKUP(Y125,FAC_TOTALS_APTA!$A$4:$BR$227,$L130,FALSE))</f>
        <v>0</v>
      </c>
      <c r="Z130" s="29">
        <f>IF(Z125=0,0,VLOOKUP(Z125,FAC_TOTALS_APTA!$A$4:$BR$227,$L130,FALSE))</f>
        <v>0</v>
      </c>
      <c r="AA130" s="29">
        <f>IF(AA125=0,0,VLOOKUP(AA125,FAC_TOTALS_APTA!$A$4:$BR$227,$L130,FALSE))</f>
        <v>0</v>
      </c>
      <c r="AB130" s="29">
        <f>IF(AB125=0,0,VLOOKUP(AB125,FAC_TOTALS_APTA!$A$4:$BR$227,$L130,FALSE))</f>
        <v>0</v>
      </c>
      <c r="AC130" s="32">
        <f t="shared" si="32"/>
        <v>-41634.34814053349</v>
      </c>
      <c r="AD130" s="33">
        <f>AC130/G149</f>
        <v>-5.4528876488461471E-5</v>
      </c>
      <c r="AE130" s="7"/>
    </row>
    <row r="131" spans="1:31" s="14" customFormat="1" ht="15" x14ac:dyDescent="0.2">
      <c r="A131" s="7"/>
      <c r="B131" s="26" t="s">
        <v>52</v>
      </c>
      <c r="C131" s="28" t="s">
        <v>23</v>
      </c>
      <c r="D131" s="34" t="s">
        <v>16</v>
      </c>
      <c r="E131" s="43">
        <v>0.16120000000000001</v>
      </c>
      <c r="F131" s="7">
        <f>MATCH($D131,FAC_TOTALS_APTA!$A$2:$BR$2,)</f>
        <v>14</v>
      </c>
      <c r="G131" s="29">
        <f>VLOOKUP(G125,FAC_TOTALS_APTA!$A$4:$BR$227,$F131,FALSE)</f>
        <v>4.0529384494334399</v>
      </c>
      <c r="H131" s="29">
        <f>VLOOKUP(H125,FAC_TOTALS_APTA!$A$4:$BR$227,$F131,FALSE)</f>
        <v>2.9348303224349701</v>
      </c>
      <c r="I131" s="30">
        <f t="shared" si="29"/>
        <v>-0.27587592087779422</v>
      </c>
      <c r="J131" s="31" t="str">
        <f t="shared" si="30"/>
        <v>_log</v>
      </c>
      <c r="K131" s="31" t="str">
        <f t="shared" si="31"/>
        <v>GAS_PRICE_2018_log_FAC</v>
      </c>
      <c r="L131" s="7">
        <f>MATCH($K131,FAC_TOTALS_APTA!$A$2:$BR$2,)</f>
        <v>36</v>
      </c>
      <c r="M131" s="29">
        <f>IF(M125=0,0,VLOOKUP(M125,FAC_TOTALS_APTA!$A$4:$BR$227,$L131,FALSE))</f>
        <v>-4714185.2488332503</v>
      </c>
      <c r="N131" s="29">
        <f>IF(N125=0,0,VLOOKUP(N125,FAC_TOTALS_APTA!$A$4:$BR$227,$L131,FALSE))</f>
        <v>-5837972.0831599897</v>
      </c>
      <c r="O131" s="29">
        <f>IF(O125=0,0,VLOOKUP(O125,FAC_TOTALS_APTA!$A$4:$BR$227,$L131,FALSE))</f>
        <v>-30090611.523578901</v>
      </c>
      <c r="P131" s="29">
        <f>IF(P125=0,0,VLOOKUP(P125,FAC_TOTALS_APTA!$A$4:$BR$227,$L131,FALSE))</f>
        <v>-12276098.4143182</v>
      </c>
      <c r="Q131" s="29">
        <f>IF(Q125=0,0,VLOOKUP(Q125,FAC_TOTALS_APTA!$A$4:$BR$227,$L131,FALSE))</f>
        <v>8505088.3765785992</v>
      </c>
      <c r="R131" s="29">
        <f>IF(R125=0,0,VLOOKUP(R125,FAC_TOTALS_APTA!$A$4:$BR$227,$L131,FALSE))</f>
        <v>10235009.904258899</v>
      </c>
      <c r="S131" s="29">
        <f>IF(S125=0,0,VLOOKUP(S125,FAC_TOTALS_APTA!$A$4:$BR$227,$L131,FALSE))</f>
        <v>0</v>
      </c>
      <c r="T131" s="29">
        <f>IF(T125=0,0,VLOOKUP(T125,FAC_TOTALS_APTA!$A$4:$BR$227,$L131,FALSE))</f>
        <v>0</v>
      </c>
      <c r="U131" s="29">
        <f>IF(U125=0,0,VLOOKUP(U125,FAC_TOTALS_APTA!$A$4:$BR$227,$L131,FALSE))</f>
        <v>0</v>
      </c>
      <c r="V131" s="29">
        <f>IF(V125=0,0,VLOOKUP(V125,FAC_TOTALS_APTA!$A$4:$BR$227,$L131,FALSE))</f>
        <v>0</v>
      </c>
      <c r="W131" s="29">
        <f>IF(W125=0,0,VLOOKUP(W125,FAC_TOTALS_APTA!$A$4:$BR$227,$L131,FALSE))</f>
        <v>0</v>
      </c>
      <c r="X131" s="29">
        <f>IF(X125=0,0,VLOOKUP(X125,FAC_TOTALS_APTA!$A$4:$BR$227,$L131,FALSE))</f>
        <v>0</v>
      </c>
      <c r="Y131" s="29">
        <f>IF(Y125=0,0,VLOOKUP(Y125,FAC_TOTALS_APTA!$A$4:$BR$227,$L131,FALSE))</f>
        <v>0</v>
      </c>
      <c r="Z131" s="29">
        <f>IF(Z125=0,0,VLOOKUP(Z125,FAC_TOTALS_APTA!$A$4:$BR$227,$L131,FALSE))</f>
        <v>0</v>
      </c>
      <c r="AA131" s="29">
        <f>IF(AA125=0,0,VLOOKUP(AA125,FAC_TOTALS_APTA!$A$4:$BR$227,$L131,FALSE))</f>
        <v>0</v>
      </c>
      <c r="AB131" s="29">
        <f>IF(AB125=0,0,VLOOKUP(AB125,FAC_TOTALS_APTA!$A$4:$BR$227,$L131,FALSE))</f>
        <v>0</v>
      </c>
      <c r="AC131" s="32">
        <f t="shared" si="32"/>
        <v>-34178768.98905284</v>
      </c>
      <c r="AD131" s="33">
        <f>AC131/G150</f>
        <v>-4.6404316463600749E-2</v>
      </c>
      <c r="AE131" s="7"/>
    </row>
    <row r="132" spans="1:31" s="14" customFormat="1" ht="15" x14ac:dyDescent="0.2">
      <c r="A132" s="7"/>
      <c r="B132" s="26" t="s">
        <v>49</v>
      </c>
      <c r="C132" s="28" t="s">
        <v>23</v>
      </c>
      <c r="D132" s="7" t="s">
        <v>15</v>
      </c>
      <c r="E132" s="43">
        <v>-0.2555</v>
      </c>
      <c r="F132" s="7">
        <f>MATCH($D132,FAC_TOTALS_APTA!$A$2:$BR$2,)</f>
        <v>15</v>
      </c>
      <c r="G132" s="29">
        <f>VLOOKUP(G125,FAC_TOTALS_APTA!$A$4:$BR$227,$F132,FALSE)</f>
        <v>32999.174855862402</v>
      </c>
      <c r="H132" s="29">
        <f>VLOOKUP(H125,FAC_TOTALS_APTA!$A$4:$BR$227,$F132,FALSE)</f>
        <v>37031.751617532798</v>
      </c>
      <c r="I132" s="30">
        <f t="shared" si="29"/>
        <v>0.1222023514007351</v>
      </c>
      <c r="J132" s="31" t="str">
        <f t="shared" si="30"/>
        <v>_log</v>
      </c>
      <c r="K132" s="31" t="str">
        <f t="shared" si="31"/>
        <v>TOTAL_MED_INC_INDIV_2018_log_FAC</v>
      </c>
      <c r="L132" s="7">
        <f>MATCH($K132,FAC_TOTALS_APTA!$A$2:$BR$2,)</f>
        <v>37</v>
      </c>
      <c r="M132" s="29">
        <f>IF(M125=0,0,VLOOKUP(M125,FAC_TOTALS_APTA!$A$4:$BR$227,$L132,FALSE))</f>
        <v>-1289569.1493588299</v>
      </c>
      <c r="N132" s="29">
        <f>IF(N125=0,0,VLOOKUP(N125,FAC_TOTALS_APTA!$A$4:$BR$227,$L132,FALSE))</f>
        <v>-2866962.8103247602</v>
      </c>
      <c r="O132" s="29">
        <f>IF(O125=0,0,VLOOKUP(O125,FAC_TOTALS_APTA!$A$4:$BR$227,$L132,FALSE))</f>
        <v>-6276225.2317736102</v>
      </c>
      <c r="P132" s="29">
        <f>IF(P125=0,0,VLOOKUP(P125,FAC_TOTALS_APTA!$A$4:$BR$227,$L132,FALSE))</f>
        <v>-4102141.2950132899</v>
      </c>
      <c r="Q132" s="29">
        <f>IF(Q125=0,0,VLOOKUP(Q125,FAC_TOTALS_APTA!$A$4:$BR$227,$L132,FALSE))</f>
        <v>-2591794.7361542499</v>
      </c>
      <c r="R132" s="29">
        <f>IF(R125=0,0,VLOOKUP(R125,FAC_TOTALS_APTA!$A$4:$BR$227,$L132,FALSE))</f>
        <v>-3234155.44297159</v>
      </c>
      <c r="S132" s="29">
        <f>IF(S125=0,0,VLOOKUP(S125,FAC_TOTALS_APTA!$A$4:$BR$227,$L132,FALSE))</f>
        <v>0</v>
      </c>
      <c r="T132" s="29">
        <f>IF(T125=0,0,VLOOKUP(T125,FAC_TOTALS_APTA!$A$4:$BR$227,$L132,FALSE))</f>
        <v>0</v>
      </c>
      <c r="U132" s="29">
        <f>IF(U125=0,0,VLOOKUP(U125,FAC_TOTALS_APTA!$A$4:$BR$227,$L132,FALSE))</f>
        <v>0</v>
      </c>
      <c r="V132" s="29">
        <f>IF(V125=0,0,VLOOKUP(V125,FAC_TOTALS_APTA!$A$4:$BR$227,$L132,FALSE))</f>
        <v>0</v>
      </c>
      <c r="W132" s="29">
        <f>IF(W125=0,0,VLOOKUP(W125,FAC_TOTALS_APTA!$A$4:$BR$227,$L132,FALSE))</f>
        <v>0</v>
      </c>
      <c r="X132" s="29">
        <f>IF(X125=0,0,VLOOKUP(X125,FAC_TOTALS_APTA!$A$4:$BR$227,$L132,FALSE))</f>
        <v>0</v>
      </c>
      <c r="Y132" s="29">
        <f>IF(Y125=0,0,VLOOKUP(Y125,FAC_TOTALS_APTA!$A$4:$BR$227,$L132,FALSE))</f>
        <v>0</v>
      </c>
      <c r="Z132" s="29">
        <f>IF(Z125=0,0,VLOOKUP(Z125,FAC_TOTALS_APTA!$A$4:$BR$227,$L132,FALSE))</f>
        <v>0</v>
      </c>
      <c r="AA132" s="29">
        <f>IF(AA125=0,0,VLOOKUP(AA125,FAC_TOTALS_APTA!$A$4:$BR$227,$L132,FALSE))</f>
        <v>0</v>
      </c>
      <c r="AB132" s="29">
        <f>IF(AB125=0,0,VLOOKUP(AB125,FAC_TOTALS_APTA!$A$4:$BR$227,$L132,FALSE))</f>
        <v>0</v>
      </c>
      <c r="AC132" s="32">
        <f t="shared" si="32"/>
        <v>-20360848.665596332</v>
      </c>
      <c r="AD132" s="33">
        <f>AC132/G150</f>
        <v>-2.7643806166583601E-2</v>
      </c>
      <c r="AE132" s="7"/>
    </row>
    <row r="133" spans="1:31" s="14" customFormat="1" ht="15" x14ac:dyDescent="0.2">
      <c r="A133" s="7"/>
      <c r="B133" s="26" t="s">
        <v>67</v>
      </c>
      <c r="C133" s="28"/>
      <c r="D133" s="7" t="s">
        <v>10</v>
      </c>
      <c r="E133" s="43">
        <v>1.0699999999999999E-2</v>
      </c>
      <c r="F133" s="7">
        <f>MATCH($D133,FAC_TOTALS_APTA!$A$2:$BR$2,)</f>
        <v>16</v>
      </c>
      <c r="G133" s="29">
        <f>VLOOKUP(G125,FAC_TOTALS_APTA!$A$4:$BR$227,$F133,FALSE)</f>
        <v>7.8257435216358502</v>
      </c>
      <c r="H133" s="29">
        <f>VLOOKUP(H125,FAC_TOTALS_APTA!$A$4:$BR$227,$F133,FALSE)</f>
        <v>6.9669789526958903</v>
      </c>
      <c r="I133" s="30">
        <f t="shared" si="29"/>
        <v>-0.10973584382950086</v>
      </c>
      <c r="J133" s="31" t="str">
        <f t="shared" si="30"/>
        <v/>
      </c>
      <c r="K133" s="31" t="str">
        <f t="shared" si="31"/>
        <v>PCT_HH_NO_VEH_FAC</v>
      </c>
      <c r="L133" s="7">
        <f>MATCH($K133,FAC_TOTALS_APTA!$A$2:$BR$2,)</f>
        <v>38</v>
      </c>
      <c r="M133" s="29">
        <f>IF(M125=0,0,VLOOKUP(M125,FAC_TOTALS_APTA!$A$4:$BR$227,$L133,FALSE))</f>
        <v>-280832.35591473797</v>
      </c>
      <c r="N133" s="29">
        <f>IF(N125=0,0,VLOOKUP(N125,FAC_TOTALS_APTA!$A$4:$BR$227,$L133,FALSE))</f>
        <v>687920.69125440402</v>
      </c>
      <c r="O133" s="29">
        <f>IF(O125=0,0,VLOOKUP(O125,FAC_TOTALS_APTA!$A$4:$BR$227,$L133,FALSE))</f>
        <v>-2090918.51858184</v>
      </c>
      <c r="P133" s="29">
        <f>IF(P125=0,0,VLOOKUP(P125,FAC_TOTALS_APTA!$A$4:$BR$227,$L133,FALSE))</f>
        <v>-1242238.56944754</v>
      </c>
      <c r="Q133" s="29">
        <f>IF(Q125=0,0,VLOOKUP(Q125,FAC_TOTALS_APTA!$A$4:$BR$227,$L133,FALSE))</f>
        <v>-1821949.4255776801</v>
      </c>
      <c r="R133" s="29">
        <f>IF(R125=0,0,VLOOKUP(R125,FAC_TOTALS_APTA!$A$4:$BR$227,$L133,FALSE))</f>
        <v>-1553930.2662128799</v>
      </c>
      <c r="S133" s="29">
        <f>IF(S125=0,0,VLOOKUP(S125,FAC_TOTALS_APTA!$A$4:$BR$227,$L133,FALSE))</f>
        <v>0</v>
      </c>
      <c r="T133" s="29">
        <f>IF(T125=0,0,VLOOKUP(T125,FAC_TOTALS_APTA!$A$4:$BR$227,$L133,FALSE))</f>
        <v>0</v>
      </c>
      <c r="U133" s="29">
        <f>IF(U125=0,0,VLOOKUP(U125,FAC_TOTALS_APTA!$A$4:$BR$227,$L133,FALSE))</f>
        <v>0</v>
      </c>
      <c r="V133" s="29">
        <f>IF(V125=0,0,VLOOKUP(V125,FAC_TOTALS_APTA!$A$4:$BR$227,$L133,FALSE))</f>
        <v>0</v>
      </c>
      <c r="W133" s="29">
        <f>IF(W125=0,0,VLOOKUP(W125,FAC_TOTALS_APTA!$A$4:$BR$227,$L133,FALSE))</f>
        <v>0</v>
      </c>
      <c r="X133" s="29">
        <f>IF(X125=0,0,VLOOKUP(X125,FAC_TOTALS_APTA!$A$4:$BR$227,$L133,FALSE))</f>
        <v>0</v>
      </c>
      <c r="Y133" s="29">
        <f>IF(Y125=0,0,VLOOKUP(Y125,FAC_TOTALS_APTA!$A$4:$BR$227,$L133,FALSE))</f>
        <v>0</v>
      </c>
      <c r="Z133" s="29">
        <f>IF(Z125=0,0,VLOOKUP(Z125,FAC_TOTALS_APTA!$A$4:$BR$227,$L133,FALSE))</f>
        <v>0</v>
      </c>
      <c r="AA133" s="29">
        <f>IF(AA125=0,0,VLOOKUP(AA125,FAC_TOTALS_APTA!$A$4:$BR$227,$L133,FALSE))</f>
        <v>0</v>
      </c>
      <c r="AB133" s="29">
        <f>IF(AB125=0,0,VLOOKUP(AB125,FAC_TOTALS_APTA!$A$4:$BR$227,$L133,FALSE))</f>
        <v>0</v>
      </c>
      <c r="AC133" s="32">
        <f t="shared" si="32"/>
        <v>-6301948.4444802729</v>
      </c>
      <c r="AD133" s="33">
        <f>AC133/G150</f>
        <v>-8.5561188598870918E-3</v>
      </c>
      <c r="AE133" s="7"/>
    </row>
    <row r="134" spans="1:31" s="14" customFormat="1" ht="15" x14ac:dyDescent="0.2">
      <c r="A134" s="7"/>
      <c r="B134" s="26" t="s">
        <v>50</v>
      </c>
      <c r="C134" s="28"/>
      <c r="D134" s="7" t="s">
        <v>31</v>
      </c>
      <c r="E134" s="43">
        <v>-3.3999999999999998E-3</v>
      </c>
      <c r="F134" s="7">
        <f>MATCH($D134,FAC_TOTALS_APTA!$A$2:$BR$2,)</f>
        <v>18</v>
      </c>
      <c r="G134" s="29">
        <f>VLOOKUP(G125,FAC_TOTALS_APTA!$A$4:$BR$227,$F134,FALSE)</f>
        <v>4.9854726431721001</v>
      </c>
      <c r="H134" s="29">
        <f>VLOOKUP(H125,FAC_TOTALS_APTA!$A$4:$BR$227,$F134,FALSE)</f>
        <v>6.4390989849420199</v>
      </c>
      <c r="I134" s="30">
        <f t="shared" si="29"/>
        <v>0.29157242368198477</v>
      </c>
      <c r="J134" s="31" t="str">
        <f t="shared" si="30"/>
        <v/>
      </c>
      <c r="K134" s="31" t="str">
        <f t="shared" si="31"/>
        <v>JTW_HOME_PCT_FAC</v>
      </c>
      <c r="L134" s="7">
        <f>MATCH($K134,FAC_TOTALS_APTA!$A$2:$BR$2,)</f>
        <v>40</v>
      </c>
      <c r="M134" s="29">
        <f>IF(M125=0,0,VLOOKUP(M125,FAC_TOTALS_APTA!$A$4:$BR$227,$L134,FALSE))</f>
        <v>-582231.10596705403</v>
      </c>
      <c r="N134" s="29">
        <f>IF(N125=0,0,VLOOKUP(N125,FAC_TOTALS_APTA!$A$4:$BR$227,$L134,FALSE))</f>
        <v>-38713.816046202199</v>
      </c>
      <c r="O134" s="29">
        <f>IF(O125=0,0,VLOOKUP(O125,FAC_TOTALS_APTA!$A$4:$BR$227,$L134,FALSE))</f>
        <v>-1261455.03105765</v>
      </c>
      <c r="P134" s="29">
        <f>IF(P125=0,0,VLOOKUP(P125,FAC_TOTALS_APTA!$A$4:$BR$227,$L134,FALSE))</f>
        <v>-2123012.3244138001</v>
      </c>
      <c r="Q134" s="29">
        <f>IF(Q125=0,0,VLOOKUP(Q125,FAC_TOTALS_APTA!$A$4:$BR$227,$L134,FALSE))</f>
        <v>-924558.76446197496</v>
      </c>
      <c r="R134" s="29">
        <f>IF(R125=0,0,VLOOKUP(R125,FAC_TOTALS_APTA!$A$4:$BR$227,$L134,FALSE))</f>
        <v>-1170407.7567550901</v>
      </c>
      <c r="S134" s="29">
        <f>IF(S125=0,0,VLOOKUP(S125,FAC_TOTALS_APTA!$A$4:$BR$227,$L134,FALSE))</f>
        <v>0</v>
      </c>
      <c r="T134" s="29">
        <f>IF(T125=0,0,VLOOKUP(T125,FAC_TOTALS_APTA!$A$4:$BR$227,$L134,FALSE))</f>
        <v>0</v>
      </c>
      <c r="U134" s="29">
        <f>IF(U125=0,0,VLOOKUP(U125,FAC_TOTALS_APTA!$A$4:$BR$227,$L134,FALSE))</f>
        <v>0</v>
      </c>
      <c r="V134" s="29">
        <f>IF(V125=0,0,VLOOKUP(V125,FAC_TOTALS_APTA!$A$4:$BR$227,$L134,FALSE))</f>
        <v>0</v>
      </c>
      <c r="W134" s="29">
        <f>IF(W125=0,0,VLOOKUP(W125,FAC_TOTALS_APTA!$A$4:$BR$227,$L134,FALSE))</f>
        <v>0</v>
      </c>
      <c r="X134" s="29">
        <f>IF(X125=0,0,VLOOKUP(X125,FAC_TOTALS_APTA!$A$4:$BR$227,$L134,FALSE))</f>
        <v>0</v>
      </c>
      <c r="Y134" s="29">
        <f>IF(Y125=0,0,VLOOKUP(Y125,FAC_TOTALS_APTA!$A$4:$BR$227,$L134,FALSE))</f>
        <v>0</v>
      </c>
      <c r="Z134" s="29">
        <f>IF(Z125=0,0,VLOOKUP(Z125,FAC_TOTALS_APTA!$A$4:$BR$227,$L134,FALSE))</f>
        <v>0</v>
      </c>
      <c r="AA134" s="29">
        <f>IF(AA125=0,0,VLOOKUP(AA125,FAC_TOTALS_APTA!$A$4:$BR$227,$L134,FALSE))</f>
        <v>0</v>
      </c>
      <c r="AB134" s="29">
        <f>IF(AB125=0,0,VLOOKUP(AB125,FAC_TOTALS_APTA!$A$4:$BR$227,$L134,FALSE))</f>
        <v>0</v>
      </c>
      <c r="AC134" s="32">
        <f t="shared" si="32"/>
        <v>-6100378.7987017715</v>
      </c>
      <c r="AD134" s="33">
        <f>AC134/G150</f>
        <v>-8.2824489206579349E-3</v>
      </c>
      <c r="AE134" s="7"/>
    </row>
    <row r="135" spans="1:31" s="14" customFormat="1" ht="16" hidden="1" x14ac:dyDescent="0.2">
      <c r="A135" s="7"/>
      <c r="B135" s="12" t="s">
        <v>119</v>
      </c>
      <c r="C135" s="28"/>
      <c r="D135" t="s">
        <v>99</v>
      </c>
      <c r="E135" s="43">
        <v>-5.7999999999999996E-3</v>
      </c>
      <c r="F135" s="7">
        <f>MATCH($D135,FAC_TOTALS_APTA!$A$2:$BR$2,)</f>
        <v>19</v>
      </c>
      <c r="G135" s="29">
        <f>VLOOKUP(G125,FAC_TOTALS_APTA!$A$4:$BR$227,$F135,FALSE)</f>
        <v>0</v>
      </c>
      <c r="H135" s="29">
        <f>VLOOKUP(H125,FAC_TOTALS_APTA!$A$4:$BR$227,$F135,FALSE)</f>
        <v>0</v>
      </c>
      <c r="I135" s="30" t="str">
        <f t="shared" si="29"/>
        <v>-</v>
      </c>
      <c r="J135" s="31" t="str">
        <f t="shared" si="30"/>
        <v/>
      </c>
      <c r="K135" s="31" t="str">
        <f t="shared" si="31"/>
        <v>YEARS_SINCE_TNC_NEW_YORK_BUS_FAC</v>
      </c>
      <c r="L135" s="7">
        <f>MATCH($K135,FAC_TOTALS_APTA!$A$2:$BR$2,)</f>
        <v>41</v>
      </c>
      <c r="M135" s="29">
        <f>IF(M125=0,0,VLOOKUP(M125,FAC_TOTALS_APTA!$A$4:$BR$227,$L135,FALSE))</f>
        <v>0</v>
      </c>
      <c r="N135" s="29">
        <f>IF(N125=0,0,VLOOKUP(N125,FAC_TOTALS_APTA!$A$4:$BR$227,$L135,FALSE))</f>
        <v>0</v>
      </c>
      <c r="O135" s="29">
        <f>IF(O125=0,0,VLOOKUP(O125,FAC_TOTALS_APTA!$A$4:$BR$227,$L135,FALSE))</f>
        <v>0</v>
      </c>
      <c r="P135" s="29">
        <f>IF(P125=0,0,VLOOKUP(P125,FAC_TOTALS_APTA!$A$4:$BR$227,$L135,FALSE))</f>
        <v>0</v>
      </c>
      <c r="Q135" s="29">
        <f>IF(Q125=0,0,VLOOKUP(Q125,FAC_TOTALS_APTA!$A$4:$BR$227,$L135,FALSE))</f>
        <v>0</v>
      </c>
      <c r="R135" s="29">
        <f>IF(R125=0,0,VLOOKUP(R125,FAC_TOTALS_APTA!$A$4:$BR$227,$L135,FALSE))</f>
        <v>0</v>
      </c>
      <c r="S135" s="29">
        <f>IF(S125=0,0,VLOOKUP(S125,FAC_TOTALS_APTA!$A$4:$BR$227,$L135,FALSE))</f>
        <v>0</v>
      </c>
      <c r="T135" s="29">
        <f>IF(T125=0,0,VLOOKUP(T125,FAC_TOTALS_APTA!$A$4:$BR$227,$L135,FALSE))</f>
        <v>0</v>
      </c>
      <c r="U135" s="29">
        <f>IF(U125=0,0,VLOOKUP(U125,FAC_TOTALS_APTA!$A$4:$BR$227,$L135,FALSE))</f>
        <v>0</v>
      </c>
      <c r="V135" s="29">
        <f>IF(V125=0,0,VLOOKUP(V125,FAC_TOTALS_APTA!$A$4:$BR$227,$L135,FALSE))</f>
        <v>0</v>
      </c>
      <c r="W135" s="29">
        <f>IF(W125=0,0,VLOOKUP(W125,FAC_TOTALS_APTA!$A$4:$BR$227,$L135,FALSE))</f>
        <v>0</v>
      </c>
      <c r="X135" s="29">
        <f>IF(X125=0,0,VLOOKUP(X125,FAC_TOTALS_APTA!$A$4:$BR$227,$L135,FALSE))</f>
        <v>0</v>
      </c>
      <c r="Y135" s="29">
        <f>IF(Y125=0,0,VLOOKUP(Y125,FAC_TOTALS_APTA!$A$4:$BR$227,$L135,FALSE))</f>
        <v>0</v>
      </c>
      <c r="Z135" s="29">
        <f>IF(Z125=0,0,VLOOKUP(Z125,FAC_TOTALS_APTA!$A$4:$BR$227,$L135,FALSE))</f>
        <v>0</v>
      </c>
      <c r="AA135" s="29">
        <f>IF(AA125=0,0,VLOOKUP(AA125,FAC_TOTALS_APTA!$A$4:$BR$227,$L135,FALSE))</f>
        <v>0</v>
      </c>
      <c r="AB135" s="29">
        <f>IF(AB125=0,0,VLOOKUP(AB125,FAC_TOTALS_APTA!$A$4:$BR$227,$L135,FALSE))</f>
        <v>0</v>
      </c>
      <c r="AC135" s="32">
        <f t="shared" si="32"/>
        <v>0</v>
      </c>
      <c r="AD135" s="33">
        <f>AC135/G150</f>
        <v>0</v>
      </c>
      <c r="AE135" s="7"/>
    </row>
    <row r="136" spans="1:31" s="14" customFormat="1" ht="16" hidden="1" x14ac:dyDescent="0.2">
      <c r="A136" s="7"/>
      <c r="B136" s="12" t="s">
        <v>119</v>
      </c>
      <c r="C136" s="28"/>
      <c r="D136" t="s">
        <v>100</v>
      </c>
      <c r="E136" s="43">
        <v>-3.3799999999999997E-2</v>
      </c>
      <c r="F136" s="7">
        <f>MATCH($D136,FAC_TOTALS_APTA!$A$2:$BR$2,)</f>
        <v>20</v>
      </c>
      <c r="G136" s="29">
        <f>VLOOKUP(G125,FAC_TOTALS_APTA!$A$4:$BR$227,$F136,FALSE)</f>
        <v>0</v>
      </c>
      <c r="H136" s="29">
        <f>VLOOKUP(H125,FAC_TOTALS_APTA!$A$4:$BR$227,$F136,FALSE)</f>
        <v>0</v>
      </c>
      <c r="I136" s="30" t="str">
        <f t="shared" si="29"/>
        <v>-</v>
      </c>
      <c r="J136" s="31" t="str">
        <f t="shared" si="30"/>
        <v/>
      </c>
      <c r="K136" s="31" t="str">
        <f t="shared" si="31"/>
        <v>YEARS_SINCE_TNC_BUS_HI_FAV_FAC</v>
      </c>
      <c r="L136" s="7">
        <f>MATCH($K136,FAC_TOTALS_APTA!$A$2:$BR$2,)</f>
        <v>42</v>
      </c>
      <c r="M136" s="29">
        <f>IF(M125=0,0,VLOOKUP(M125,FAC_TOTALS_APTA!$A$4:$BR$227,$L136,FALSE))</f>
        <v>0</v>
      </c>
      <c r="N136" s="29">
        <f>IF(N125=0,0,VLOOKUP(N125,FAC_TOTALS_APTA!$A$4:$BR$227,$L136,FALSE))</f>
        <v>0</v>
      </c>
      <c r="O136" s="29">
        <f>IF(O125=0,0,VLOOKUP(O125,FAC_TOTALS_APTA!$A$4:$BR$227,$L136,FALSE))</f>
        <v>0</v>
      </c>
      <c r="P136" s="29">
        <f>IF(P125=0,0,VLOOKUP(P125,FAC_TOTALS_APTA!$A$4:$BR$227,$L136,FALSE))</f>
        <v>0</v>
      </c>
      <c r="Q136" s="29">
        <f>IF(Q125=0,0,VLOOKUP(Q125,FAC_TOTALS_APTA!$A$4:$BR$227,$L136,FALSE))</f>
        <v>0</v>
      </c>
      <c r="R136" s="29">
        <f>IF(R125=0,0,VLOOKUP(R125,FAC_TOTALS_APTA!$A$4:$BR$227,$L136,FALSE))</f>
        <v>0</v>
      </c>
      <c r="S136" s="29">
        <f>IF(S125=0,0,VLOOKUP(S125,FAC_TOTALS_APTA!$A$4:$BR$227,$L136,FALSE))</f>
        <v>0</v>
      </c>
      <c r="T136" s="29">
        <f>IF(T125=0,0,VLOOKUP(T125,FAC_TOTALS_APTA!$A$4:$BR$227,$L136,FALSE))</f>
        <v>0</v>
      </c>
      <c r="U136" s="29">
        <f>IF(U125=0,0,VLOOKUP(U125,FAC_TOTALS_APTA!$A$4:$BR$227,$L136,FALSE))</f>
        <v>0</v>
      </c>
      <c r="V136" s="29">
        <f>IF(V125=0,0,VLOOKUP(V125,FAC_TOTALS_APTA!$A$4:$BR$227,$L136,FALSE))</f>
        <v>0</v>
      </c>
      <c r="W136" s="29">
        <f>IF(W125=0,0,VLOOKUP(W125,FAC_TOTALS_APTA!$A$4:$BR$227,$L136,FALSE))</f>
        <v>0</v>
      </c>
      <c r="X136" s="29">
        <f>IF(X125=0,0,VLOOKUP(X125,FAC_TOTALS_APTA!$A$4:$BR$227,$L136,FALSE))</f>
        <v>0</v>
      </c>
      <c r="Y136" s="29">
        <f>IF(Y125=0,0,VLOOKUP(Y125,FAC_TOTALS_APTA!$A$4:$BR$227,$L136,FALSE))</f>
        <v>0</v>
      </c>
      <c r="Z136" s="29">
        <f>IF(Z125=0,0,VLOOKUP(Z125,FAC_TOTALS_APTA!$A$4:$BR$227,$L136,FALSE))</f>
        <v>0</v>
      </c>
      <c r="AA136" s="29">
        <f>IF(AA125=0,0,VLOOKUP(AA125,FAC_TOTALS_APTA!$A$4:$BR$227,$L136,FALSE))</f>
        <v>0</v>
      </c>
      <c r="AB136" s="29">
        <f>IF(AB125=0,0,VLOOKUP(AB125,FAC_TOTALS_APTA!$A$4:$BR$227,$L136,FALSE))</f>
        <v>0</v>
      </c>
      <c r="AC136" s="32">
        <f t="shared" si="32"/>
        <v>0</v>
      </c>
      <c r="AD136" s="33">
        <f>AC136/G150</f>
        <v>0</v>
      </c>
      <c r="AE136" s="7"/>
    </row>
    <row r="137" spans="1:31" s="14" customFormat="1" ht="16" hidden="1" x14ac:dyDescent="0.2">
      <c r="A137" s="7"/>
      <c r="B137" s="12" t="s">
        <v>119</v>
      </c>
      <c r="C137" s="28"/>
      <c r="D137" t="s">
        <v>101</v>
      </c>
      <c r="E137" s="43">
        <v>-1.6299999999999999E-2</v>
      </c>
      <c r="F137" s="7">
        <f>MATCH($D137,FAC_TOTALS_APTA!$A$2:$BR$2,)</f>
        <v>21</v>
      </c>
      <c r="G137" s="29">
        <f>VLOOKUP(G125,FAC_TOTALS_APTA!$A$4:$BR$227,$F137,FALSE)</f>
        <v>0</v>
      </c>
      <c r="H137" s="29">
        <f>VLOOKUP(H125,FAC_TOTALS_APTA!$A$4:$BR$227,$F137,FALSE)</f>
        <v>0</v>
      </c>
      <c r="I137" s="30" t="str">
        <f t="shared" si="29"/>
        <v>-</v>
      </c>
      <c r="J137" s="31" t="str">
        <f t="shared" si="30"/>
        <v/>
      </c>
      <c r="K137" s="31" t="str">
        <f t="shared" si="31"/>
        <v>YEARS_SINCE_TNC_BUS_MID_FAV_FAC</v>
      </c>
      <c r="L137" s="7">
        <f>MATCH($K137,FAC_TOTALS_APTA!$A$2:$BR$2,)</f>
        <v>43</v>
      </c>
      <c r="M137" s="29">
        <f>IF(M125=0,0,VLOOKUP(M125,FAC_TOTALS_APTA!$A$4:$BR$227,$L137,FALSE))</f>
        <v>0</v>
      </c>
      <c r="N137" s="29">
        <f>IF(N125=0,0,VLOOKUP(N125,FAC_TOTALS_APTA!$A$4:$BR$227,$L137,FALSE))</f>
        <v>0</v>
      </c>
      <c r="O137" s="29">
        <f>IF(O125=0,0,VLOOKUP(O125,FAC_TOTALS_APTA!$A$4:$BR$227,$L137,FALSE))</f>
        <v>0</v>
      </c>
      <c r="P137" s="29">
        <f>IF(P125=0,0,VLOOKUP(P125,FAC_TOTALS_APTA!$A$4:$BR$227,$L137,FALSE))</f>
        <v>0</v>
      </c>
      <c r="Q137" s="29">
        <f>IF(Q125=0,0,VLOOKUP(Q125,FAC_TOTALS_APTA!$A$4:$BR$227,$L137,FALSE))</f>
        <v>0</v>
      </c>
      <c r="R137" s="29">
        <f>IF(R125=0,0,VLOOKUP(R125,FAC_TOTALS_APTA!$A$4:$BR$227,$L137,FALSE))</f>
        <v>0</v>
      </c>
      <c r="S137" s="29">
        <f>IF(S125=0,0,VLOOKUP(S125,FAC_TOTALS_APTA!$A$4:$BR$227,$L137,FALSE))</f>
        <v>0</v>
      </c>
      <c r="T137" s="29">
        <f>IF(T125=0,0,VLOOKUP(T125,FAC_TOTALS_APTA!$A$4:$BR$227,$L137,FALSE))</f>
        <v>0</v>
      </c>
      <c r="U137" s="29">
        <f>IF(U125=0,0,VLOOKUP(U125,FAC_TOTALS_APTA!$A$4:$BR$227,$L137,FALSE))</f>
        <v>0</v>
      </c>
      <c r="V137" s="29">
        <f>IF(V125=0,0,VLOOKUP(V125,FAC_TOTALS_APTA!$A$4:$BR$227,$L137,FALSE))</f>
        <v>0</v>
      </c>
      <c r="W137" s="29">
        <f>IF(W125=0,0,VLOOKUP(W125,FAC_TOTALS_APTA!$A$4:$BR$227,$L137,FALSE))</f>
        <v>0</v>
      </c>
      <c r="X137" s="29">
        <f>IF(X125=0,0,VLOOKUP(X125,FAC_TOTALS_APTA!$A$4:$BR$227,$L137,FALSE))</f>
        <v>0</v>
      </c>
      <c r="Y137" s="29">
        <f>IF(Y125=0,0,VLOOKUP(Y125,FAC_TOTALS_APTA!$A$4:$BR$227,$L137,FALSE))</f>
        <v>0</v>
      </c>
      <c r="Z137" s="29">
        <f>IF(Z125=0,0,VLOOKUP(Z125,FAC_TOTALS_APTA!$A$4:$BR$227,$L137,FALSE))</f>
        <v>0</v>
      </c>
      <c r="AA137" s="29">
        <f>IF(AA125=0,0,VLOOKUP(AA125,FAC_TOTALS_APTA!$A$4:$BR$227,$L137,FALSE))</f>
        <v>0</v>
      </c>
      <c r="AB137" s="29">
        <f>IF(AB125=0,0,VLOOKUP(AB125,FAC_TOTALS_APTA!$A$4:$BR$227,$L137,FALSE))</f>
        <v>0</v>
      </c>
      <c r="AC137" s="32">
        <f t="shared" si="32"/>
        <v>0</v>
      </c>
      <c r="AD137" s="33">
        <f>AC137/G150</f>
        <v>0</v>
      </c>
      <c r="AE137" s="7"/>
    </row>
    <row r="138" spans="1:31" s="14" customFormat="1" ht="16" hidden="1" x14ac:dyDescent="0.2">
      <c r="A138" s="7"/>
      <c r="B138" s="12" t="s">
        <v>119</v>
      </c>
      <c r="C138" s="28"/>
      <c r="D138" t="s">
        <v>102</v>
      </c>
      <c r="E138" s="43">
        <v>-1.37E-2</v>
      </c>
      <c r="F138" s="7">
        <f>MATCH($D138,FAC_TOTALS_APTA!$A$2:$BR$2,)</f>
        <v>22</v>
      </c>
      <c r="G138" s="29">
        <f>VLOOKUP(G125,FAC_TOTALS_APTA!$A$4:$BR$227,$F138,FALSE)</f>
        <v>0</v>
      </c>
      <c r="H138" s="29">
        <f>VLOOKUP(H125,FAC_TOTALS_APTA!$A$4:$BR$227,$F138,FALSE)</f>
        <v>0</v>
      </c>
      <c r="I138" s="30" t="str">
        <f t="shared" si="29"/>
        <v>-</v>
      </c>
      <c r="J138" s="31" t="str">
        <f t="shared" si="30"/>
        <v/>
      </c>
      <c r="K138" s="31" t="str">
        <f t="shared" si="31"/>
        <v>YEARS_SINCE_TNC_BUS_LOW_FAV_FAC</v>
      </c>
      <c r="L138" s="7">
        <f>MATCH($K138,FAC_TOTALS_APTA!$A$2:$BR$2,)</f>
        <v>44</v>
      </c>
      <c r="M138" s="29">
        <f>IF(M125=0,0,VLOOKUP(M125,FAC_TOTALS_APTA!$A$4:$BR$227,$L138,FALSE))</f>
        <v>0</v>
      </c>
      <c r="N138" s="29">
        <f>IF(N125=0,0,VLOOKUP(N125,FAC_TOTALS_APTA!$A$4:$BR$227,$L138,FALSE))</f>
        <v>0</v>
      </c>
      <c r="O138" s="29">
        <f>IF(O125=0,0,VLOOKUP(O125,FAC_TOTALS_APTA!$A$4:$BR$227,$L138,FALSE))</f>
        <v>0</v>
      </c>
      <c r="P138" s="29">
        <f>IF(P125=0,0,VLOOKUP(P125,FAC_TOTALS_APTA!$A$4:$BR$227,$L138,FALSE))</f>
        <v>0</v>
      </c>
      <c r="Q138" s="29">
        <f>IF(Q125=0,0,VLOOKUP(Q125,FAC_TOTALS_APTA!$A$4:$BR$227,$L138,FALSE))</f>
        <v>0</v>
      </c>
      <c r="R138" s="29">
        <f>IF(R125=0,0,VLOOKUP(R125,FAC_TOTALS_APTA!$A$4:$BR$227,$L138,FALSE))</f>
        <v>0</v>
      </c>
      <c r="S138" s="29">
        <f>IF(S125=0,0,VLOOKUP(S125,FAC_TOTALS_APTA!$A$4:$BR$227,$L138,FALSE))</f>
        <v>0</v>
      </c>
      <c r="T138" s="29">
        <f>IF(T125=0,0,VLOOKUP(T125,FAC_TOTALS_APTA!$A$4:$BR$227,$L138,FALSE))</f>
        <v>0</v>
      </c>
      <c r="U138" s="29">
        <f>IF(U125=0,0,VLOOKUP(U125,FAC_TOTALS_APTA!$A$4:$BR$227,$L138,FALSE))</f>
        <v>0</v>
      </c>
      <c r="V138" s="29">
        <f>IF(V125=0,0,VLOOKUP(V125,FAC_TOTALS_APTA!$A$4:$BR$227,$L138,FALSE))</f>
        <v>0</v>
      </c>
      <c r="W138" s="29">
        <f>IF(W125=0,0,VLOOKUP(W125,FAC_TOTALS_APTA!$A$4:$BR$227,$L138,FALSE))</f>
        <v>0</v>
      </c>
      <c r="X138" s="29">
        <f>IF(X125=0,0,VLOOKUP(X125,FAC_TOTALS_APTA!$A$4:$BR$227,$L138,FALSE))</f>
        <v>0</v>
      </c>
      <c r="Y138" s="29">
        <f>IF(Y125=0,0,VLOOKUP(Y125,FAC_TOTALS_APTA!$A$4:$BR$227,$L138,FALSE))</f>
        <v>0</v>
      </c>
      <c r="Z138" s="29">
        <f>IF(Z125=0,0,VLOOKUP(Z125,FAC_TOTALS_APTA!$A$4:$BR$227,$L138,FALSE))</f>
        <v>0</v>
      </c>
      <c r="AA138" s="29">
        <f>IF(AA125=0,0,VLOOKUP(AA125,FAC_TOTALS_APTA!$A$4:$BR$227,$L138,FALSE))</f>
        <v>0</v>
      </c>
      <c r="AB138" s="29">
        <f>IF(AB125=0,0,VLOOKUP(AB125,FAC_TOTALS_APTA!$A$4:$BR$227,$L138,FALSE))</f>
        <v>0</v>
      </c>
      <c r="AC138" s="32">
        <f t="shared" si="32"/>
        <v>0</v>
      </c>
      <c r="AD138" s="33">
        <f>AC138/G150</f>
        <v>0</v>
      </c>
      <c r="AE138" s="7"/>
    </row>
    <row r="139" spans="1:31" s="14" customFormat="1" ht="16" hidden="1" x14ac:dyDescent="0.2">
      <c r="A139" s="7"/>
      <c r="B139" s="12" t="s">
        <v>119</v>
      </c>
      <c r="C139" s="28"/>
      <c r="D139" t="s">
        <v>103</v>
      </c>
      <c r="E139" s="43">
        <v>-3.5099999999999999E-2</v>
      </c>
      <c r="F139" s="7">
        <f>MATCH($D139,FAC_TOTALS_APTA!$A$2:$BR$2,)</f>
        <v>23</v>
      </c>
      <c r="G139" s="29">
        <f>VLOOKUP(G125,FAC_TOTALS_APTA!$A$4:$BR$227,$F139,FALSE)</f>
        <v>0.17829015155233499</v>
      </c>
      <c r="H139" s="29">
        <f>VLOOKUP(H125,FAC_TOTALS_APTA!$A$4:$BR$227,$F139,FALSE)</f>
        <v>5.32235349309558</v>
      </c>
      <c r="I139" s="30">
        <f t="shared" si="29"/>
        <v>28.852201295219974</v>
      </c>
      <c r="J139" s="31" t="str">
        <f t="shared" si="30"/>
        <v/>
      </c>
      <c r="K139" s="31" t="str">
        <f t="shared" si="31"/>
        <v>YEARS_SINCE_TNC_BUS_HI_UNFAV_FAC</v>
      </c>
      <c r="L139" s="7">
        <f>MATCH($K139,FAC_TOTALS_APTA!$A$2:$BR$2,)</f>
        <v>45</v>
      </c>
      <c r="M139" s="29">
        <f>IF(M125=0,0,VLOOKUP(M125,FAC_TOTALS_APTA!$A$4:$BR$227,$L139,FALSE))</f>
        <v>-8232935.0985432798</v>
      </c>
      <c r="N139" s="29">
        <f>IF(N125=0,0,VLOOKUP(N125,FAC_TOTALS_APTA!$A$4:$BR$227,$L139,FALSE))</f>
        <v>-11382718.750241701</v>
      </c>
      <c r="O139" s="29">
        <f>IF(O125=0,0,VLOOKUP(O125,FAC_TOTALS_APTA!$A$4:$BR$227,$L139,FALSE))</f>
        <v>-15536350.078428401</v>
      </c>
      <c r="P139" s="29">
        <f>IF(P125=0,0,VLOOKUP(P125,FAC_TOTALS_APTA!$A$4:$BR$227,$L139,FALSE))</f>
        <v>-15181060.1727983</v>
      </c>
      <c r="Q139" s="29">
        <f>IF(Q125=0,0,VLOOKUP(Q125,FAC_TOTALS_APTA!$A$4:$BR$227,$L139,FALSE))</f>
        <v>-14703808.410230899</v>
      </c>
      <c r="R139" s="29">
        <f>IF(R125=0,0,VLOOKUP(R125,FAC_TOTALS_APTA!$A$4:$BR$227,$L139,FALSE))</f>
        <v>-14313637.5323395</v>
      </c>
      <c r="S139" s="29">
        <f>IF(S125=0,0,VLOOKUP(S125,FAC_TOTALS_APTA!$A$4:$BR$227,$L139,FALSE))</f>
        <v>0</v>
      </c>
      <c r="T139" s="29">
        <f>IF(T125=0,0,VLOOKUP(T125,FAC_TOTALS_APTA!$A$4:$BR$227,$L139,FALSE))</f>
        <v>0</v>
      </c>
      <c r="U139" s="29">
        <f>IF(U125=0,0,VLOOKUP(U125,FAC_TOTALS_APTA!$A$4:$BR$227,$L139,FALSE))</f>
        <v>0</v>
      </c>
      <c r="V139" s="29">
        <f>IF(V125=0,0,VLOOKUP(V125,FAC_TOTALS_APTA!$A$4:$BR$227,$L139,FALSE))</f>
        <v>0</v>
      </c>
      <c r="W139" s="29">
        <f>IF(W125=0,0,VLOOKUP(W125,FAC_TOTALS_APTA!$A$4:$BR$227,$L139,FALSE))</f>
        <v>0</v>
      </c>
      <c r="X139" s="29">
        <f>IF(X125=0,0,VLOOKUP(X125,FAC_TOTALS_APTA!$A$4:$BR$227,$L139,FALSE))</f>
        <v>0</v>
      </c>
      <c r="Y139" s="29">
        <f>IF(Y125=0,0,VLOOKUP(Y125,FAC_TOTALS_APTA!$A$4:$BR$227,$L139,FALSE))</f>
        <v>0</v>
      </c>
      <c r="Z139" s="29">
        <f>IF(Z125=0,0,VLOOKUP(Z125,FAC_TOTALS_APTA!$A$4:$BR$227,$L139,FALSE))</f>
        <v>0</v>
      </c>
      <c r="AA139" s="29">
        <f>IF(AA125=0,0,VLOOKUP(AA125,FAC_TOTALS_APTA!$A$4:$BR$227,$L139,FALSE))</f>
        <v>0</v>
      </c>
      <c r="AB139" s="29">
        <f>IF(AB125=0,0,VLOOKUP(AB125,FAC_TOTALS_APTA!$A$4:$BR$227,$L139,FALSE))</f>
        <v>0</v>
      </c>
      <c r="AC139" s="32">
        <f t="shared" si="32"/>
        <v>-79350510.04258208</v>
      </c>
      <c r="AD139" s="33">
        <f>AC139/G150</f>
        <v>-0.10773372735406259</v>
      </c>
      <c r="AE139" s="7"/>
    </row>
    <row r="140" spans="1:31" s="14" customFormat="1" ht="16" hidden="1" x14ac:dyDescent="0.2">
      <c r="A140" s="7"/>
      <c r="B140" s="12" t="s">
        <v>119</v>
      </c>
      <c r="C140" s="28"/>
      <c r="D140" t="s">
        <v>104</v>
      </c>
      <c r="E140" s="43">
        <v>-3.1300000000000001E-2</v>
      </c>
      <c r="F140" s="7">
        <f>MATCH($D140,FAC_TOTALS_APTA!$A$2:$BR$2,)</f>
        <v>24</v>
      </c>
      <c r="G140" s="29">
        <f>VLOOKUP(G125,FAC_TOTALS_APTA!$A$4:$BR$227,$F140,FALSE)</f>
        <v>0</v>
      </c>
      <c r="H140" s="29">
        <f>VLOOKUP(H125,FAC_TOTALS_APTA!$A$4:$BR$227,$F140,FALSE)</f>
        <v>0</v>
      </c>
      <c r="I140" s="30" t="str">
        <f t="shared" si="29"/>
        <v>-</v>
      </c>
      <c r="J140" s="31" t="str">
        <f t="shared" si="30"/>
        <v/>
      </c>
      <c r="K140" s="31" t="str">
        <f t="shared" si="31"/>
        <v>YEARS_SINCE_TNC_BUS_MID_UNFAV_FAC</v>
      </c>
      <c r="L140" s="7">
        <f>MATCH($K140,FAC_TOTALS_APTA!$A$2:$BR$2,)</f>
        <v>46</v>
      </c>
      <c r="M140" s="29">
        <f>IF(M125=0,0,VLOOKUP(M125,FAC_TOTALS_APTA!$A$4:$BR$227,$L140,FALSE))</f>
        <v>0</v>
      </c>
      <c r="N140" s="29">
        <f>IF(N125=0,0,VLOOKUP(N125,FAC_TOTALS_APTA!$A$4:$BR$227,$L140,FALSE))</f>
        <v>0</v>
      </c>
      <c r="O140" s="29">
        <f>IF(O125=0,0,VLOOKUP(O125,FAC_TOTALS_APTA!$A$4:$BR$227,$L140,FALSE))</f>
        <v>0</v>
      </c>
      <c r="P140" s="29">
        <f>IF(P125=0,0,VLOOKUP(P125,FAC_TOTALS_APTA!$A$4:$BR$227,$L140,FALSE))</f>
        <v>0</v>
      </c>
      <c r="Q140" s="29">
        <f>IF(Q125=0,0,VLOOKUP(Q125,FAC_TOTALS_APTA!$A$4:$BR$227,$L140,FALSE))</f>
        <v>0</v>
      </c>
      <c r="R140" s="29">
        <f>IF(R125=0,0,VLOOKUP(R125,FAC_TOTALS_APTA!$A$4:$BR$227,$L140,FALSE))</f>
        <v>0</v>
      </c>
      <c r="S140" s="29">
        <f>IF(S125=0,0,VLOOKUP(S125,FAC_TOTALS_APTA!$A$4:$BR$227,$L140,FALSE))</f>
        <v>0</v>
      </c>
      <c r="T140" s="29">
        <f>IF(T125=0,0,VLOOKUP(T125,FAC_TOTALS_APTA!$A$4:$BR$227,$L140,FALSE))</f>
        <v>0</v>
      </c>
      <c r="U140" s="29">
        <f>IF(U125=0,0,VLOOKUP(U125,FAC_TOTALS_APTA!$A$4:$BR$227,$L140,FALSE))</f>
        <v>0</v>
      </c>
      <c r="V140" s="29">
        <f>IF(V125=0,0,VLOOKUP(V125,FAC_TOTALS_APTA!$A$4:$BR$227,$L140,FALSE))</f>
        <v>0</v>
      </c>
      <c r="W140" s="29">
        <f>IF(W125=0,0,VLOOKUP(W125,FAC_TOTALS_APTA!$A$4:$BR$227,$L140,FALSE))</f>
        <v>0</v>
      </c>
      <c r="X140" s="29">
        <f>IF(X125=0,0,VLOOKUP(X125,FAC_TOTALS_APTA!$A$4:$BR$227,$L140,FALSE))</f>
        <v>0</v>
      </c>
      <c r="Y140" s="29">
        <f>IF(Y125=0,0,VLOOKUP(Y125,FAC_TOTALS_APTA!$A$4:$BR$227,$L140,FALSE))</f>
        <v>0</v>
      </c>
      <c r="Z140" s="29">
        <f>IF(Z125=0,0,VLOOKUP(Z125,FAC_TOTALS_APTA!$A$4:$BR$227,$L140,FALSE))</f>
        <v>0</v>
      </c>
      <c r="AA140" s="29">
        <f>IF(AA125=0,0,VLOOKUP(AA125,FAC_TOTALS_APTA!$A$4:$BR$227,$L140,FALSE))</f>
        <v>0</v>
      </c>
      <c r="AB140" s="29">
        <f>IF(AB125=0,0,VLOOKUP(AB125,FAC_TOTALS_APTA!$A$4:$BR$227,$L140,FALSE))</f>
        <v>0</v>
      </c>
      <c r="AC140" s="32">
        <f t="shared" si="32"/>
        <v>0</v>
      </c>
      <c r="AD140" s="33">
        <f>AC140/G150</f>
        <v>0</v>
      </c>
      <c r="AE140" s="7"/>
    </row>
    <row r="141" spans="1:31" s="14" customFormat="1" ht="16" hidden="1" x14ac:dyDescent="0.2">
      <c r="A141" s="7"/>
      <c r="B141" s="12" t="s">
        <v>119</v>
      </c>
      <c r="C141" s="28"/>
      <c r="D141" t="s">
        <v>105</v>
      </c>
      <c r="E141" s="43">
        <v>-1.4E-3</v>
      </c>
      <c r="F141" s="7">
        <f>MATCH($D141,FAC_TOTALS_APTA!$A$2:$BR$2,)</f>
        <v>25</v>
      </c>
      <c r="G141" s="29">
        <f>VLOOKUP(G125,FAC_TOTALS_APTA!$A$4:$BR$227,$F141,FALSE)</f>
        <v>0</v>
      </c>
      <c r="H141" s="29">
        <f>VLOOKUP(H125,FAC_TOTALS_APTA!$A$4:$BR$227,$F141,FALSE)</f>
        <v>0</v>
      </c>
      <c r="I141" s="30" t="str">
        <f t="shared" si="29"/>
        <v>-</v>
      </c>
      <c r="J141" s="31" t="str">
        <f t="shared" si="30"/>
        <v/>
      </c>
      <c r="K141" s="31" t="str">
        <f t="shared" si="31"/>
        <v>YEARS_SINCE_TNC_BUS_LOW_UNFAV_FAC</v>
      </c>
      <c r="L141" s="7">
        <f>MATCH($K141,FAC_TOTALS_APTA!$A$2:$BR$2,)</f>
        <v>47</v>
      </c>
      <c r="M141" s="29">
        <f>IF(M125=0,0,VLOOKUP(M125,FAC_TOTALS_APTA!$A$4:$BR$227,$L141,FALSE))</f>
        <v>0</v>
      </c>
      <c r="N141" s="29">
        <f>IF(N125=0,0,VLOOKUP(N125,FAC_TOTALS_APTA!$A$4:$BR$227,$L141,FALSE))</f>
        <v>0</v>
      </c>
      <c r="O141" s="29">
        <f>IF(O125=0,0,VLOOKUP(O125,FAC_TOTALS_APTA!$A$4:$BR$227,$L141,FALSE))</f>
        <v>0</v>
      </c>
      <c r="P141" s="29">
        <f>IF(P125=0,0,VLOOKUP(P125,FAC_TOTALS_APTA!$A$4:$BR$227,$L141,FALSE))</f>
        <v>0</v>
      </c>
      <c r="Q141" s="29">
        <f>IF(Q125=0,0,VLOOKUP(Q125,FAC_TOTALS_APTA!$A$4:$BR$227,$L141,FALSE))</f>
        <v>0</v>
      </c>
      <c r="R141" s="29">
        <f>IF(R125=0,0,VLOOKUP(R125,FAC_TOTALS_APTA!$A$4:$BR$227,$L141,FALSE))</f>
        <v>0</v>
      </c>
      <c r="S141" s="29">
        <f>IF(S125=0,0,VLOOKUP(S125,FAC_TOTALS_APTA!$A$4:$BR$227,$L141,FALSE))</f>
        <v>0</v>
      </c>
      <c r="T141" s="29">
        <f>IF(T125=0,0,VLOOKUP(T125,FAC_TOTALS_APTA!$A$4:$BR$227,$L141,FALSE))</f>
        <v>0</v>
      </c>
      <c r="U141" s="29">
        <f>IF(U125=0,0,VLOOKUP(U125,FAC_TOTALS_APTA!$A$4:$BR$227,$L141,FALSE))</f>
        <v>0</v>
      </c>
      <c r="V141" s="29">
        <f>IF(V125=0,0,VLOOKUP(V125,FAC_TOTALS_APTA!$A$4:$BR$227,$L141,FALSE))</f>
        <v>0</v>
      </c>
      <c r="W141" s="29">
        <f>IF(W125=0,0,VLOOKUP(W125,FAC_TOTALS_APTA!$A$4:$BR$227,$L141,FALSE))</f>
        <v>0</v>
      </c>
      <c r="X141" s="29">
        <f>IF(X125=0,0,VLOOKUP(X125,FAC_TOTALS_APTA!$A$4:$BR$227,$L141,FALSE))</f>
        <v>0</v>
      </c>
      <c r="Y141" s="29">
        <f>IF(Y125=0,0,VLOOKUP(Y125,FAC_TOTALS_APTA!$A$4:$BR$227,$L141,FALSE))</f>
        <v>0</v>
      </c>
      <c r="Z141" s="29">
        <f>IF(Z125=0,0,VLOOKUP(Z125,FAC_TOTALS_APTA!$A$4:$BR$227,$L141,FALSE))</f>
        <v>0</v>
      </c>
      <c r="AA141" s="29">
        <f>IF(AA125=0,0,VLOOKUP(AA125,FAC_TOTALS_APTA!$A$4:$BR$227,$L141,FALSE))</f>
        <v>0</v>
      </c>
      <c r="AB141" s="29">
        <f>IF(AB125=0,0,VLOOKUP(AB125,FAC_TOTALS_APTA!$A$4:$BR$227,$L141,FALSE))</f>
        <v>0</v>
      </c>
      <c r="AC141" s="32">
        <f t="shared" si="32"/>
        <v>0</v>
      </c>
      <c r="AD141" s="33">
        <f>AC141/G150</f>
        <v>0</v>
      </c>
      <c r="AE141" s="7"/>
    </row>
    <row r="142" spans="1:31" s="14" customFormat="1" ht="16" x14ac:dyDescent="0.2">
      <c r="A142" s="7"/>
      <c r="B142" s="12" t="s">
        <v>119</v>
      </c>
      <c r="C142" s="28"/>
      <c r="D142" t="s">
        <v>106</v>
      </c>
      <c r="E142" s="43">
        <v>-1.8E-3</v>
      </c>
      <c r="F142" s="7">
        <f>MATCH($D142,FAC_TOTALS_APTA!$A$2:$BR$2,)</f>
        <v>26</v>
      </c>
      <c r="G142" s="29">
        <f>VLOOKUP(G125,FAC_TOTALS_APTA!$A$4:$BR$227,$F142,FALSE)</f>
        <v>0</v>
      </c>
      <c r="H142" s="29">
        <f>VLOOKUP(H125,FAC_TOTALS_APTA!$A$4:$BR$227,$F142,FALSE)</f>
        <v>0</v>
      </c>
      <c r="I142" s="30" t="str">
        <f t="shared" si="29"/>
        <v>-</v>
      </c>
      <c r="J142" s="31" t="str">
        <f t="shared" si="30"/>
        <v/>
      </c>
      <c r="K142" s="31" t="str">
        <f t="shared" si="31"/>
        <v>YEARS_SINCE_TNC_NEW_YORK_RAIL_FAC</v>
      </c>
      <c r="L142" s="7">
        <f>MATCH($K142,FAC_TOTALS_APTA!$A$2:$BR$2,)</f>
        <v>48</v>
      </c>
      <c r="M142" s="29">
        <f>IF(M125=0,0,VLOOKUP(M125,FAC_TOTALS_APTA!$A$4:$BR$227,$L142,FALSE))</f>
        <v>0</v>
      </c>
      <c r="N142" s="29">
        <f>IF(N125=0,0,VLOOKUP(N125,FAC_TOTALS_APTA!$A$4:$BR$227,$L142,FALSE))</f>
        <v>0</v>
      </c>
      <c r="O142" s="29">
        <f>IF(O125=0,0,VLOOKUP(O125,FAC_TOTALS_APTA!$A$4:$BR$227,$L142,FALSE))</f>
        <v>0</v>
      </c>
      <c r="P142" s="29">
        <f>IF(P125=0,0,VLOOKUP(P125,FAC_TOTALS_APTA!$A$4:$BR$227,$L142,FALSE))</f>
        <v>0</v>
      </c>
      <c r="Q142" s="29">
        <f>IF(Q125=0,0,VLOOKUP(Q125,FAC_TOTALS_APTA!$A$4:$BR$227,$L142,FALSE))</f>
        <v>0</v>
      </c>
      <c r="R142" s="29">
        <f>IF(R125=0,0,VLOOKUP(R125,FAC_TOTALS_APTA!$A$4:$BR$227,$L142,FALSE))</f>
        <v>0</v>
      </c>
      <c r="S142" s="29">
        <f>IF(S125=0,0,VLOOKUP(S125,FAC_TOTALS_APTA!$A$4:$BR$227,$L142,FALSE))</f>
        <v>0</v>
      </c>
      <c r="T142" s="29">
        <f>IF(T125=0,0,VLOOKUP(T125,FAC_TOTALS_APTA!$A$4:$BR$227,$L142,FALSE))</f>
        <v>0</v>
      </c>
      <c r="U142" s="29">
        <f>IF(U125=0,0,VLOOKUP(U125,FAC_TOTALS_APTA!$A$4:$BR$227,$L142,FALSE))</f>
        <v>0</v>
      </c>
      <c r="V142" s="29">
        <f>IF(V125=0,0,VLOOKUP(V125,FAC_TOTALS_APTA!$A$4:$BR$227,$L142,FALSE))</f>
        <v>0</v>
      </c>
      <c r="W142" s="29">
        <f>IF(W125=0,0,VLOOKUP(W125,FAC_TOTALS_APTA!$A$4:$BR$227,$L142,FALSE))</f>
        <v>0</v>
      </c>
      <c r="X142" s="29">
        <f>IF(X125=0,0,VLOOKUP(X125,FAC_TOTALS_APTA!$A$4:$BR$227,$L142,FALSE))</f>
        <v>0</v>
      </c>
      <c r="Y142" s="29">
        <f>IF(Y125=0,0,VLOOKUP(Y125,FAC_TOTALS_APTA!$A$4:$BR$227,$L142,FALSE))</f>
        <v>0</v>
      </c>
      <c r="Z142" s="29">
        <f>IF(Z125=0,0,VLOOKUP(Z125,FAC_TOTALS_APTA!$A$4:$BR$227,$L142,FALSE))</f>
        <v>0</v>
      </c>
      <c r="AA142" s="29">
        <f>IF(AA125=0,0,VLOOKUP(AA125,FAC_TOTALS_APTA!$A$4:$BR$227,$L142,FALSE))</f>
        <v>0</v>
      </c>
      <c r="AB142" s="29">
        <f>IF(AB125=0,0,VLOOKUP(AB125,FAC_TOTALS_APTA!$A$4:$BR$227,$L142,FALSE))</f>
        <v>0</v>
      </c>
      <c r="AC142" s="32">
        <f t="shared" si="32"/>
        <v>0</v>
      </c>
      <c r="AD142" s="33">
        <f>AC142/G150</f>
        <v>0</v>
      </c>
      <c r="AE142" s="7"/>
    </row>
    <row r="143" spans="1:31" s="14" customFormat="1" ht="16" hidden="1" x14ac:dyDescent="0.2">
      <c r="A143" s="7"/>
      <c r="B143" s="12" t="s">
        <v>119</v>
      </c>
      <c r="C143" s="28"/>
      <c r="D143" t="s">
        <v>107</v>
      </c>
      <c r="E143" s="43">
        <v>-2.9899999999999999E-2</v>
      </c>
      <c r="F143" s="7">
        <f>MATCH($D143,FAC_TOTALS_APTA!$A$2:$BR$2,)</f>
        <v>27</v>
      </c>
      <c r="G143" s="29">
        <f>VLOOKUP(G125,FAC_TOTALS_APTA!$A$4:$BR$227,$F143,FALSE)</f>
        <v>0</v>
      </c>
      <c r="H143" s="29">
        <f>VLOOKUP(H125,FAC_TOTALS_APTA!$A$4:$BR$227,$F143,FALSE)</f>
        <v>0</v>
      </c>
      <c r="I143" s="30" t="str">
        <f t="shared" si="29"/>
        <v>-</v>
      </c>
      <c r="J143" s="31" t="str">
        <f t="shared" si="30"/>
        <v/>
      </c>
      <c r="K143" s="31" t="str">
        <f t="shared" si="31"/>
        <v>YEARS_SINCE_TNC_RAIL_HI_FAC</v>
      </c>
      <c r="L143" s="7">
        <f>MATCH($K143,FAC_TOTALS_APTA!$A$2:$BR$2,)</f>
        <v>49</v>
      </c>
      <c r="M143" s="29">
        <f>IF(M125=0,0,VLOOKUP(M125,FAC_TOTALS_APTA!$A$4:$BR$227,$L143,FALSE))</f>
        <v>0</v>
      </c>
      <c r="N143" s="29">
        <f>IF(N125=0,0,VLOOKUP(N125,FAC_TOTALS_APTA!$A$4:$BR$227,$L143,FALSE))</f>
        <v>0</v>
      </c>
      <c r="O143" s="29">
        <f>IF(O125=0,0,VLOOKUP(O125,FAC_TOTALS_APTA!$A$4:$BR$227,$L143,FALSE))</f>
        <v>0</v>
      </c>
      <c r="P143" s="29">
        <f>IF(P125=0,0,VLOOKUP(P125,FAC_TOTALS_APTA!$A$4:$BR$227,$L143,FALSE))</f>
        <v>0</v>
      </c>
      <c r="Q143" s="29">
        <f>IF(Q125=0,0,VLOOKUP(Q125,FAC_TOTALS_APTA!$A$4:$BR$227,$L143,FALSE))</f>
        <v>0</v>
      </c>
      <c r="R143" s="29">
        <f>IF(R125=0,0,VLOOKUP(R125,FAC_TOTALS_APTA!$A$4:$BR$227,$L143,FALSE))</f>
        <v>0</v>
      </c>
      <c r="S143" s="29">
        <f>IF(S125=0,0,VLOOKUP(S125,FAC_TOTALS_APTA!$A$4:$BR$227,$L143,FALSE))</f>
        <v>0</v>
      </c>
      <c r="T143" s="29">
        <f>IF(T125=0,0,VLOOKUP(T125,FAC_TOTALS_APTA!$A$4:$BR$227,$L143,FALSE))</f>
        <v>0</v>
      </c>
      <c r="U143" s="29">
        <f>IF(U125=0,0,VLOOKUP(U125,FAC_TOTALS_APTA!$A$4:$BR$227,$L143,FALSE))</f>
        <v>0</v>
      </c>
      <c r="V143" s="29">
        <f>IF(V125=0,0,VLOOKUP(V125,FAC_TOTALS_APTA!$A$4:$BR$227,$L143,FALSE))</f>
        <v>0</v>
      </c>
      <c r="W143" s="29">
        <f>IF(W125=0,0,VLOOKUP(W125,FAC_TOTALS_APTA!$A$4:$BR$227,$L143,FALSE))</f>
        <v>0</v>
      </c>
      <c r="X143" s="29">
        <f>IF(X125=0,0,VLOOKUP(X125,FAC_TOTALS_APTA!$A$4:$BR$227,$L143,FALSE))</f>
        <v>0</v>
      </c>
      <c r="Y143" s="29">
        <f>IF(Y125=0,0,VLOOKUP(Y125,FAC_TOTALS_APTA!$A$4:$BR$227,$L143,FALSE))</f>
        <v>0</v>
      </c>
      <c r="Z143" s="29">
        <f>IF(Z125=0,0,VLOOKUP(Z125,FAC_TOTALS_APTA!$A$4:$BR$227,$L143,FALSE))</f>
        <v>0</v>
      </c>
      <c r="AA143" s="29">
        <f>IF(AA125=0,0,VLOOKUP(AA125,FAC_TOTALS_APTA!$A$4:$BR$227,$L143,FALSE))</f>
        <v>0</v>
      </c>
      <c r="AB143" s="29">
        <f>IF(AB125=0,0,VLOOKUP(AB125,FAC_TOTALS_APTA!$A$4:$BR$227,$L143,FALSE))</f>
        <v>0</v>
      </c>
      <c r="AC143" s="32">
        <f t="shared" si="32"/>
        <v>0</v>
      </c>
      <c r="AD143" s="33">
        <f>AC143/G150</f>
        <v>0</v>
      </c>
      <c r="AE143" s="7"/>
    </row>
    <row r="144" spans="1:31" s="14" customFormat="1" ht="16" hidden="1" x14ac:dyDescent="0.2">
      <c r="A144" s="7"/>
      <c r="B144" s="12" t="s">
        <v>119</v>
      </c>
      <c r="C144" s="28"/>
      <c r="D144" t="s">
        <v>108</v>
      </c>
      <c r="E144" s="43">
        <v>8.0999999999999996E-3</v>
      </c>
      <c r="F144" s="7">
        <f>MATCH($D144,FAC_TOTALS_APTA!$A$2:$BR$2,)</f>
        <v>28</v>
      </c>
      <c r="G144" s="29">
        <f>VLOOKUP(G125,FAC_TOTALS_APTA!$A$4:$BR$227,$F144,FALSE)</f>
        <v>0</v>
      </c>
      <c r="H144" s="29">
        <f>VLOOKUP(H125,FAC_TOTALS_APTA!$A$4:$BR$227,$F144,FALSE)</f>
        <v>0</v>
      </c>
      <c r="I144" s="30" t="str">
        <f t="shared" si="29"/>
        <v>-</v>
      </c>
      <c r="J144" s="31" t="str">
        <f t="shared" si="30"/>
        <v/>
      </c>
      <c r="K144" s="31" t="str">
        <f t="shared" si="31"/>
        <v>YEARS_SINCE_TNC_RAIL_MID_FAC</v>
      </c>
      <c r="L144" s="7">
        <f>MATCH($K144,FAC_TOTALS_APTA!$A$2:$BR$2,)</f>
        <v>50</v>
      </c>
      <c r="M144" s="29">
        <f>IF(M125=0,0,VLOOKUP(M125,FAC_TOTALS_APTA!$A$4:$BR$227,$L144,FALSE))</f>
        <v>0</v>
      </c>
      <c r="N144" s="29">
        <f>IF(N125=0,0,VLOOKUP(N125,FAC_TOTALS_APTA!$A$4:$BR$227,$L144,FALSE))</f>
        <v>0</v>
      </c>
      <c r="O144" s="29">
        <f>IF(O125=0,0,VLOOKUP(O125,FAC_TOTALS_APTA!$A$4:$BR$227,$L144,FALSE))</f>
        <v>0</v>
      </c>
      <c r="P144" s="29">
        <f>IF(P125=0,0,VLOOKUP(P125,FAC_TOTALS_APTA!$A$4:$BR$227,$L144,FALSE))</f>
        <v>0</v>
      </c>
      <c r="Q144" s="29">
        <f>IF(Q125=0,0,VLOOKUP(Q125,FAC_TOTALS_APTA!$A$4:$BR$227,$L144,FALSE))</f>
        <v>0</v>
      </c>
      <c r="R144" s="29">
        <f>IF(R125=0,0,VLOOKUP(R125,FAC_TOTALS_APTA!$A$4:$BR$227,$L144,FALSE))</f>
        <v>0</v>
      </c>
      <c r="S144" s="29">
        <f>IF(S125=0,0,VLOOKUP(S125,FAC_TOTALS_APTA!$A$4:$BR$227,$L144,FALSE))</f>
        <v>0</v>
      </c>
      <c r="T144" s="29">
        <f>IF(T125=0,0,VLOOKUP(T125,FAC_TOTALS_APTA!$A$4:$BR$227,$L144,FALSE))</f>
        <v>0</v>
      </c>
      <c r="U144" s="29">
        <f>IF(U125=0,0,VLOOKUP(U125,FAC_TOTALS_APTA!$A$4:$BR$227,$L144,FALSE))</f>
        <v>0</v>
      </c>
      <c r="V144" s="29">
        <f>IF(V125=0,0,VLOOKUP(V125,FAC_TOTALS_APTA!$A$4:$BR$227,$L144,FALSE))</f>
        <v>0</v>
      </c>
      <c r="W144" s="29">
        <f>IF(W125=0,0,VLOOKUP(W125,FAC_TOTALS_APTA!$A$4:$BR$227,$L144,FALSE))</f>
        <v>0</v>
      </c>
      <c r="X144" s="29">
        <f>IF(X125=0,0,VLOOKUP(X125,FAC_TOTALS_APTA!$A$4:$BR$227,$L144,FALSE))</f>
        <v>0</v>
      </c>
      <c r="Y144" s="29">
        <f>IF(Y125=0,0,VLOOKUP(Y125,FAC_TOTALS_APTA!$A$4:$BR$227,$L144,FALSE))</f>
        <v>0</v>
      </c>
      <c r="Z144" s="29">
        <f>IF(Z125=0,0,VLOOKUP(Z125,FAC_TOTALS_APTA!$A$4:$BR$227,$L144,FALSE))</f>
        <v>0</v>
      </c>
      <c r="AA144" s="29">
        <f>IF(AA125=0,0,VLOOKUP(AA125,FAC_TOTALS_APTA!$A$4:$BR$227,$L144,FALSE))</f>
        <v>0</v>
      </c>
      <c r="AB144" s="29">
        <f>IF(AB125=0,0,VLOOKUP(AB125,FAC_TOTALS_APTA!$A$4:$BR$227,$L144,FALSE))</f>
        <v>0</v>
      </c>
      <c r="AC144" s="32">
        <f t="shared" si="32"/>
        <v>0</v>
      </c>
      <c r="AD144" s="33">
        <f>AC144/G150</f>
        <v>0</v>
      </c>
      <c r="AE144" s="7"/>
    </row>
    <row r="145" spans="1:31" s="14" customFormat="1" ht="15" x14ac:dyDescent="0.2">
      <c r="A145" s="7"/>
      <c r="B145" s="26" t="s">
        <v>68</v>
      </c>
      <c r="C145" s="28"/>
      <c r="D145" s="7" t="s">
        <v>46</v>
      </c>
      <c r="E145" s="43">
        <v>-1.5E-3</v>
      </c>
      <c r="F145" s="7">
        <f>MATCH($D145,FAC_TOTALS_APTA!$A$2:$BR$2,)</f>
        <v>30</v>
      </c>
      <c r="G145" s="29">
        <f>VLOOKUP(G125,FAC_TOTALS_APTA!$A$4:$BR$227,$F145,FALSE)</f>
        <v>0.33554414265599097</v>
      </c>
      <c r="H145" s="29">
        <f>VLOOKUP(H125,FAC_TOTALS_APTA!$A$4:$BR$227,$F145,FALSE)</f>
        <v>1</v>
      </c>
      <c r="I145" s="30">
        <f t="shared" si="29"/>
        <v>1.9802338139015805</v>
      </c>
      <c r="J145" s="31" t="str">
        <f t="shared" si="30"/>
        <v/>
      </c>
      <c r="K145" s="31" t="str">
        <f t="shared" si="31"/>
        <v>BIKE_SHARE_FAC</v>
      </c>
      <c r="L145" s="7">
        <f>MATCH($K145,FAC_TOTALS_APTA!$A$2:$BR$2,)</f>
        <v>52</v>
      </c>
      <c r="M145" s="29">
        <f>IF(M125=0,0,VLOOKUP(M125,FAC_TOTALS_APTA!$A$4:$BR$227,$L145,FALSE))</f>
        <v>0</v>
      </c>
      <c r="N145" s="29">
        <f>IF(N125=0,0,VLOOKUP(N125,FAC_TOTALS_APTA!$A$4:$BR$227,$L145,FALSE))</f>
        <v>158306.10774334299</v>
      </c>
      <c r="O145" s="29">
        <f>IF(O125=0,0,VLOOKUP(O125,FAC_TOTALS_APTA!$A$4:$BR$227,$L145,FALSE))</f>
        <v>71438.226221604797</v>
      </c>
      <c r="P145" s="29">
        <f>IF(P125=0,0,VLOOKUP(P125,FAC_TOTALS_APTA!$A$4:$BR$227,$L145,FALSE))</f>
        <v>89084.469652666405</v>
      </c>
      <c r="Q145" s="29">
        <f>IF(Q125=0,0,VLOOKUP(Q125,FAC_TOTALS_APTA!$A$4:$BR$227,$L145,FALSE))</f>
        <v>0</v>
      </c>
      <c r="R145" s="29">
        <f>IF(R125=0,0,VLOOKUP(R125,FAC_TOTALS_APTA!$A$4:$BR$227,$L145,FALSE))</f>
        <v>0</v>
      </c>
      <c r="S145" s="29">
        <f>IF(S125=0,0,VLOOKUP(S125,FAC_TOTALS_APTA!$A$4:$BR$227,$L145,FALSE))</f>
        <v>0</v>
      </c>
      <c r="T145" s="29">
        <f>IF(T125=0,0,VLOOKUP(T125,FAC_TOTALS_APTA!$A$4:$BR$227,$L145,FALSE))</f>
        <v>0</v>
      </c>
      <c r="U145" s="29">
        <f>IF(U125=0,0,VLOOKUP(U125,FAC_TOTALS_APTA!$A$4:$BR$227,$L145,FALSE))</f>
        <v>0</v>
      </c>
      <c r="V145" s="29">
        <f>IF(V125=0,0,VLOOKUP(V125,FAC_TOTALS_APTA!$A$4:$BR$227,$L145,FALSE))</f>
        <v>0</v>
      </c>
      <c r="W145" s="29">
        <f>IF(W125=0,0,VLOOKUP(W125,FAC_TOTALS_APTA!$A$4:$BR$227,$L145,FALSE))</f>
        <v>0</v>
      </c>
      <c r="X145" s="29">
        <f>IF(X125=0,0,VLOOKUP(X125,FAC_TOTALS_APTA!$A$4:$BR$227,$L145,FALSE))</f>
        <v>0</v>
      </c>
      <c r="Y145" s="29">
        <f>IF(Y125=0,0,VLOOKUP(Y125,FAC_TOTALS_APTA!$A$4:$BR$227,$L145,FALSE))</f>
        <v>0</v>
      </c>
      <c r="Z145" s="29">
        <f>IF(Z125=0,0,VLOOKUP(Z125,FAC_TOTALS_APTA!$A$4:$BR$227,$L145,FALSE))</f>
        <v>0</v>
      </c>
      <c r="AA145" s="29">
        <f>IF(AA125=0,0,VLOOKUP(AA125,FAC_TOTALS_APTA!$A$4:$BR$227,$L145,FALSE))</f>
        <v>0</v>
      </c>
      <c r="AB145" s="29">
        <f>IF(AB125=0,0,VLOOKUP(AB125,FAC_TOTALS_APTA!$A$4:$BR$227,$L145,FALSE))</f>
        <v>0</v>
      </c>
      <c r="AC145" s="32">
        <f t="shared" si="32"/>
        <v>318828.8036176142</v>
      </c>
      <c r="AD145" s="33">
        <f>AC145/G150</f>
        <v>4.3287201787524013E-4</v>
      </c>
      <c r="AE145" s="7"/>
    </row>
    <row r="146" spans="1:31" s="14" customFormat="1" ht="15" hidden="1" x14ac:dyDescent="0.2">
      <c r="A146" s="7"/>
      <c r="B146" s="26" t="s">
        <v>69</v>
      </c>
      <c r="C146" s="28"/>
      <c r="D146" s="7" t="s">
        <v>77</v>
      </c>
      <c r="E146" s="43">
        <v>-4.8399999999999999E-2</v>
      </c>
      <c r="F146" s="7">
        <f>MATCH($D146,FAC_TOTALS_APTA!$A$2:$BR$2,)</f>
        <v>31</v>
      </c>
      <c r="G146" s="29">
        <f>VLOOKUP(G125,FAC_TOTALS_APTA!$A$4:$BR$227,$F146,FALSE)</f>
        <v>0</v>
      </c>
      <c r="H146" s="29">
        <f>VLOOKUP(H125,FAC_TOTALS_APTA!$A$4:$BR$227,$F146,FALSE)</f>
        <v>0.77703198292786901</v>
      </c>
      <c r="I146" s="30" t="str">
        <f t="shared" si="29"/>
        <v>-</v>
      </c>
      <c r="J146" s="31" t="str">
        <f t="shared" si="30"/>
        <v/>
      </c>
      <c r="K146" s="31" t="str">
        <f t="shared" si="31"/>
        <v>scooter_flag_BUS_FAC</v>
      </c>
      <c r="L146" s="7">
        <f>MATCH($K146,FAC_TOTALS_APTA!$A$2:$BR$2,)</f>
        <v>53</v>
      </c>
      <c r="M146" s="29">
        <f>IF(M125=0,0,VLOOKUP(M125,FAC_TOTALS_APTA!$A$4:$BR$227,$L146,FALSE))</f>
        <v>0</v>
      </c>
      <c r="N146" s="29">
        <f>IF(N125=0,0,VLOOKUP(N125,FAC_TOTALS_APTA!$A$4:$BR$227,$L146,FALSE))</f>
        <v>0</v>
      </c>
      <c r="O146" s="29">
        <f>IF(O125=0,0,VLOOKUP(O125,FAC_TOTALS_APTA!$A$4:$BR$227,$L146,FALSE))</f>
        <v>0</v>
      </c>
      <c r="P146" s="29">
        <f>IF(P125=0,0,VLOOKUP(P125,FAC_TOTALS_APTA!$A$4:$BR$227,$L146,FALSE))</f>
        <v>0</v>
      </c>
      <c r="Q146" s="29">
        <f>IF(Q125=0,0,VLOOKUP(Q125,FAC_TOTALS_APTA!$A$4:$BR$227,$L146,FALSE))</f>
        <v>0</v>
      </c>
      <c r="R146" s="29">
        <f>IF(R125=0,0,VLOOKUP(R125,FAC_TOTALS_APTA!$A$4:$BR$227,$L146,FALSE))</f>
        <v>-15877282.4136144</v>
      </c>
      <c r="S146" s="29">
        <f>IF(S125=0,0,VLOOKUP(S125,FAC_TOTALS_APTA!$A$4:$BR$227,$L146,FALSE))</f>
        <v>0</v>
      </c>
      <c r="T146" s="29">
        <f>IF(T125=0,0,VLOOKUP(T125,FAC_TOTALS_APTA!$A$4:$BR$227,$L146,FALSE))</f>
        <v>0</v>
      </c>
      <c r="U146" s="29">
        <f>IF(U125=0,0,VLOOKUP(U125,FAC_TOTALS_APTA!$A$4:$BR$227,$L146,FALSE))</f>
        <v>0</v>
      </c>
      <c r="V146" s="29">
        <f>IF(V125=0,0,VLOOKUP(V125,FAC_TOTALS_APTA!$A$4:$BR$227,$L146,FALSE))</f>
        <v>0</v>
      </c>
      <c r="W146" s="29">
        <f>IF(W125=0,0,VLOOKUP(W125,FAC_TOTALS_APTA!$A$4:$BR$227,$L146,FALSE))</f>
        <v>0</v>
      </c>
      <c r="X146" s="29">
        <f>IF(X125=0,0,VLOOKUP(X125,FAC_TOTALS_APTA!$A$4:$BR$227,$L146,FALSE))</f>
        <v>0</v>
      </c>
      <c r="Y146" s="29">
        <f>IF(Y125=0,0,VLOOKUP(Y125,FAC_TOTALS_APTA!$A$4:$BR$227,$L146,FALSE))</f>
        <v>0</v>
      </c>
      <c r="Z146" s="29">
        <f>IF(Z125=0,0,VLOOKUP(Z125,FAC_TOTALS_APTA!$A$4:$BR$227,$L146,FALSE))</f>
        <v>0</v>
      </c>
      <c r="AA146" s="29">
        <f>IF(AA125=0,0,VLOOKUP(AA125,FAC_TOTALS_APTA!$A$4:$BR$227,$L146,FALSE))</f>
        <v>0</v>
      </c>
      <c r="AB146" s="29">
        <f>IF(AB125=0,0,VLOOKUP(AB125,FAC_TOTALS_APTA!$A$4:$BR$227,$L146,FALSE))</f>
        <v>0</v>
      </c>
      <c r="AC146" s="32">
        <f t="shared" si="32"/>
        <v>-15877282.4136144</v>
      </c>
      <c r="AD146" s="33">
        <f>AC146/G150</f>
        <v>-2.1556494265176949E-2</v>
      </c>
      <c r="AE146" s="7"/>
    </row>
    <row r="147" spans="1:31" s="7" customFormat="1" ht="15" x14ac:dyDescent="0.2">
      <c r="B147" s="9" t="s">
        <v>69</v>
      </c>
      <c r="C147" s="27"/>
      <c r="D147" s="8" t="s">
        <v>78</v>
      </c>
      <c r="E147" s="44">
        <v>5.3E-3</v>
      </c>
      <c r="F147" s="8">
        <f>MATCH($D147,FAC_TOTALS_APTA!$A$2:$BR$2,)</f>
        <v>32</v>
      </c>
      <c r="G147" s="29">
        <f>VLOOKUP(G125,FAC_TOTALS_APTA!$A$4:$BR$227,$F147,FALSE)</f>
        <v>0</v>
      </c>
      <c r="H147" s="29">
        <f>VLOOKUP(H125,FAC_TOTALS_APTA!$A$4:$BR$227,$F147,FALSE)</f>
        <v>0</v>
      </c>
      <c r="I147" s="35" t="str">
        <f t="shared" si="29"/>
        <v>-</v>
      </c>
      <c r="J147" s="36" t="str">
        <f t="shared" si="30"/>
        <v/>
      </c>
      <c r="K147" s="36" t="str">
        <f t="shared" si="31"/>
        <v>scooter_flag_RAIL_FAC</v>
      </c>
      <c r="L147" s="7">
        <f>MATCH($K147,FAC_TOTALS_APTA!$A$2:$BR$2,)</f>
        <v>54</v>
      </c>
      <c r="M147" s="37">
        <f>IF(M125=0,0,VLOOKUP(M125,FAC_TOTALS_APTA!$A$4:$BR$227,$L147,FALSE))</f>
        <v>0</v>
      </c>
      <c r="N147" s="37">
        <f>IF(N125=0,0,VLOOKUP(N125,FAC_TOTALS_APTA!$A$4:$BR$227,$L147,FALSE))</f>
        <v>0</v>
      </c>
      <c r="O147" s="37">
        <f>IF(O125=0,0,VLOOKUP(O125,FAC_TOTALS_APTA!$A$4:$BR$227,$L147,FALSE))</f>
        <v>0</v>
      </c>
      <c r="P147" s="37">
        <f>IF(P125=0,0,VLOOKUP(P125,FAC_TOTALS_APTA!$A$4:$BR$227,$L147,FALSE))</f>
        <v>0</v>
      </c>
      <c r="Q147" s="37">
        <f>IF(Q125=0,0,VLOOKUP(Q125,FAC_TOTALS_APTA!$A$4:$BR$227,$L147,FALSE))</f>
        <v>0</v>
      </c>
      <c r="R147" s="37">
        <f>IF(R125=0,0,VLOOKUP(R125,FAC_TOTALS_APTA!$A$4:$BR$227,$L147,FALSE))</f>
        <v>0</v>
      </c>
      <c r="S147" s="37">
        <f>IF(S125=0,0,VLOOKUP(S125,FAC_TOTALS_APTA!$A$4:$BR$227,$L147,FALSE))</f>
        <v>0</v>
      </c>
      <c r="T147" s="37">
        <f>IF(T125=0,0,VLOOKUP(T125,FAC_TOTALS_APTA!$A$4:$BR$227,$L147,FALSE))</f>
        <v>0</v>
      </c>
      <c r="U147" s="37">
        <f>IF(U125=0,0,VLOOKUP(U125,FAC_TOTALS_APTA!$A$4:$BR$227,$L147,FALSE))</f>
        <v>0</v>
      </c>
      <c r="V147" s="37">
        <f>IF(V125=0,0,VLOOKUP(V125,FAC_TOTALS_APTA!$A$4:$BR$227,$L147,FALSE))</f>
        <v>0</v>
      </c>
      <c r="W147" s="37">
        <f>IF(W125=0,0,VLOOKUP(W125,FAC_TOTALS_APTA!$A$4:$BR$227,$L147,FALSE))</f>
        <v>0</v>
      </c>
      <c r="X147" s="37">
        <f>IF(X125=0,0,VLOOKUP(X125,FAC_TOTALS_APTA!$A$4:$BR$227,$L147,FALSE))</f>
        <v>0</v>
      </c>
      <c r="Y147" s="37">
        <f>IF(Y125=0,0,VLOOKUP(Y125,FAC_TOTALS_APTA!$A$4:$BR$227,$L147,FALSE))</f>
        <v>0</v>
      </c>
      <c r="Z147" s="37">
        <f>IF(Z125=0,0,VLOOKUP(Z125,FAC_TOTALS_APTA!$A$4:$BR$227,$L147,FALSE))</f>
        <v>0</v>
      </c>
      <c r="AA147" s="37">
        <f>IF(AA125=0,0,VLOOKUP(AA125,FAC_TOTALS_APTA!$A$4:$BR$227,$L147,FALSE))</f>
        <v>0</v>
      </c>
      <c r="AB147" s="37">
        <f>IF(AB125=0,0,VLOOKUP(AB125,FAC_TOTALS_APTA!$A$4:$BR$227,$L147,FALSE))</f>
        <v>0</v>
      </c>
      <c r="AC147" s="38">
        <f t="shared" si="32"/>
        <v>0</v>
      </c>
      <c r="AD147" s="39">
        <f>AC147/G150</f>
        <v>0</v>
      </c>
    </row>
    <row r="148" spans="1:31" s="14" customFormat="1" ht="15" x14ac:dyDescent="0.2">
      <c r="A148" s="7"/>
      <c r="B148" s="9" t="s">
        <v>56</v>
      </c>
      <c r="C148" s="27"/>
      <c r="D148" s="9" t="s">
        <v>48</v>
      </c>
      <c r="E148" s="65"/>
      <c r="F148" s="8"/>
      <c r="G148" s="37"/>
      <c r="H148" s="37"/>
      <c r="I148" s="35"/>
      <c r="J148" s="36"/>
      <c r="K148" s="36" t="str">
        <f t="shared" si="31"/>
        <v>New_Reporter_FAC</v>
      </c>
      <c r="L148" s="7">
        <f>MATCH($K148,FAC_TOTALS_APTA!$A$2:$BR$2,)</f>
        <v>58</v>
      </c>
      <c r="M148" s="37">
        <f>IF(M125=0,0,VLOOKUP(M125,FAC_TOTALS_APTA!$A$4:$BR$227,$L148,FALSE))</f>
        <v>0</v>
      </c>
      <c r="N148" s="37">
        <f>IF(N125=0,0,VLOOKUP(N125,FAC_TOTALS_APTA!$A$4:$BR$227,$L148,FALSE))</f>
        <v>0</v>
      </c>
      <c r="O148" s="37">
        <f>IF(O125=0,0,VLOOKUP(O125,FAC_TOTALS_APTA!$A$4:$BR$227,$L148,FALSE))</f>
        <v>0</v>
      </c>
      <c r="P148" s="37">
        <f>IF(P125=0,0,VLOOKUP(P125,FAC_TOTALS_APTA!$A$4:$BR$227,$L148,FALSE))</f>
        <v>0</v>
      </c>
      <c r="Q148" s="37">
        <f>IF(Q125=0,0,VLOOKUP(Q125,FAC_TOTALS_APTA!$A$4:$BR$227,$L148,FALSE))</f>
        <v>0</v>
      </c>
      <c r="R148" s="37">
        <f>IF(R125=0,0,VLOOKUP(R125,FAC_TOTALS_APTA!$A$4:$BR$227,$L148,FALSE))</f>
        <v>0</v>
      </c>
      <c r="S148" s="37">
        <f>IF(S125=0,0,VLOOKUP(S125,FAC_TOTALS_APTA!$A$4:$BR$227,$L148,FALSE))</f>
        <v>0</v>
      </c>
      <c r="T148" s="37">
        <f>IF(T125=0,0,VLOOKUP(T125,FAC_TOTALS_APTA!$A$4:$BR$227,$L148,FALSE))</f>
        <v>0</v>
      </c>
      <c r="U148" s="37">
        <f>IF(U125=0,0,VLOOKUP(U125,FAC_TOTALS_APTA!$A$4:$BR$227,$L148,FALSE))</f>
        <v>0</v>
      </c>
      <c r="V148" s="37">
        <f>IF(V125=0,0,VLOOKUP(V125,FAC_TOTALS_APTA!$A$4:$BR$227,$L148,FALSE))</f>
        <v>0</v>
      </c>
      <c r="W148" s="37">
        <f>IF(W125=0,0,VLOOKUP(W125,FAC_TOTALS_APTA!$A$4:$BR$227,$L148,FALSE))</f>
        <v>0</v>
      </c>
      <c r="X148" s="37">
        <f>IF(X125=0,0,VLOOKUP(X125,FAC_TOTALS_APTA!$A$4:$BR$227,$L148,FALSE))</f>
        <v>0</v>
      </c>
      <c r="Y148" s="37">
        <f>IF(Y125=0,0,VLOOKUP(Y125,FAC_TOTALS_APTA!$A$4:$BR$227,$L148,FALSE))</f>
        <v>0</v>
      </c>
      <c r="Z148" s="37">
        <f>IF(Z125=0,0,VLOOKUP(Z125,FAC_TOTALS_APTA!$A$4:$BR$227,$L148,FALSE))</f>
        <v>0</v>
      </c>
      <c r="AA148" s="37">
        <f>IF(AA125=0,0,VLOOKUP(AA125,FAC_TOTALS_APTA!$A$4:$BR$227,$L148,FALSE))</f>
        <v>0</v>
      </c>
      <c r="AB148" s="37">
        <f>IF(AB125=0,0,VLOOKUP(AB125,FAC_TOTALS_APTA!$A$4:$BR$227,$L148,FALSE))</f>
        <v>0</v>
      </c>
      <c r="AC148" s="38">
        <f>SUM(M148:AB148)</f>
        <v>0</v>
      </c>
      <c r="AD148" s="39">
        <f>AC148/G150</f>
        <v>0</v>
      </c>
      <c r="AE148" s="7"/>
    </row>
    <row r="149" spans="1:31" s="59" customFormat="1" ht="15" x14ac:dyDescent="0.2">
      <c r="A149" s="58"/>
      <c r="B149" s="26" t="s">
        <v>70</v>
      </c>
      <c r="C149" s="28"/>
      <c r="D149" s="7" t="s">
        <v>6</v>
      </c>
      <c r="E149" s="43"/>
      <c r="F149" s="7">
        <f>MATCH($D149,FAC_TOTALS_APTA!$A$2:$BP$2,)</f>
        <v>9</v>
      </c>
      <c r="G149" s="60">
        <f>VLOOKUP(G125,FAC_TOTALS_APTA!$A$4:$BR$227,$F149,FALSE)</f>
        <v>763528442.573789</v>
      </c>
      <c r="H149" s="60">
        <f>VLOOKUP(H125,FAC_TOTALS_APTA!$A$4:$BR$227,$F149,FALSE)</f>
        <v>684087644.13625705</v>
      </c>
      <c r="I149" s="62">
        <f t="shared" ref="I149:I150" si="33">H149/G149-1</f>
        <v>-0.10404432108611938</v>
      </c>
      <c r="J149" s="31"/>
      <c r="K149" s="31"/>
      <c r="L149" s="7"/>
      <c r="M149" s="29">
        <f t="shared" ref="M149:AB149" si="34">SUM(M127:M147)</f>
        <v>-6126873.0854674038</v>
      </c>
      <c r="N149" s="29">
        <f t="shared" si="34"/>
        <v>-8036999.5198800266</v>
      </c>
      <c r="O149" s="29">
        <f t="shared" si="34"/>
        <v>-43545812.733041704</v>
      </c>
      <c r="P149" s="29">
        <f t="shared" si="34"/>
        <v>-23222969.735886648</v>
      </c>
      <c r="Q149" s="29">
        <f t="shared" si="34"/>
        <v>7930308.8854060229</v>
      </c>
      <c r="R149" s="29">
        <f t="shared" si="34"/>
        <v>-6887002.7197502237</v>
      </c>
      <c r="S149" s="29">
        <f t="shared" si="34"/>
        <v>0</v>
      </c>
      <c r="T149" s="29">
        <f t="shared" si="34"/>
        <v>0</v>
      </c>
      <c r="U149" s="29">
        <f t="shared" si="34"/>
        <v>0</v>
      </c>
      <c r="V149" s="29">
        <f t="shared" si="34"/>
        <v>0</v>
      </c>
      <c r="W149" s="29">
        <f t="shared" si="34"/>
        <v>0</v>
      </c>
      <c r="X149" s="29">
        <f t="shared" si="34"/>
        <v>0</v>
      </c>
      <c r="Y149" s="29">
        <f t="shared" si="34"/>
        <v>0</v>
      </c>
      <c r="Z149" s="29">
        <f t="shared" si="34"/>
        <v>0</v>
      </c>
      <c r="AA149" s="29">
        <f t="shared" si="34"/>
        <v>0</v>
      </c>
      <c r="AB149" s="29">
        <f t="shared" si="34"/>
        <v>0</v>
      </c>
      <c r="AC149" s="32">
        <f>H149-G149</f>
        <v>-79440798.437531948</v>
      </c>
      <c r="AD149" s="33">
        <f>I149</f>
        <v>-0.10404432108611938</v>
      </c>
      <c r="AE149" s="58"/>
    </row>
    <row r="150" spans="1:31" ht="16" thickBot="1" x14ac:dyDescent="0.25">
      <c r="B150" s="10" t="s">
        <v>53</v>
      </c>
      <c r="C150" s="24"/>
      <c r="D150" s="24" t="s">
        <v>4</v>
      </c>
      <c r="E150" s="24"/>
      <c r="F150" s="24">
        <f>MATCH($D150,FAC_TOTALS_APTA!$A$2:$BP$2,)</f>
        <v>7</v>
      </c>
      <c r="G150" s="61">
        <f>VLOOKUP(G125,FAC_TOTALS_APTA!$A$4:$BR$227,$F150,FALSE)</f>
        <v>736542882.07999897</v>
      </c>
      <c r="H150" s="61">
        <f>VLOOKUP(H125,FAC_TOTALS_APTA!$A$4:$BP$227,$F150,FALSE)</f>
        <v>688530871.36999905</v>
      </c>
      <c r="I150" s="63">
        <f t="shared" si="33"/>
        <v>-6.5185628533146467E-2</v>
      </c>
      <c r="J150" s="40"/>
      <c r="K150" s="40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41">
        <f>H150-G150</f>
        <v>-48012010.709999919</v>
      </c>
      <c r="AD150" s="42">
        <f>I150</f>
        <v>-6.5185628533146467E-2</v>
      </c>
    </row>
    <row r="151" spans="1:31" ht="17" thickTop="1" thickBot="1" x14ac:dyDescent="0.25">
      <c r="B151" s="45" t="s">
        <v>71</v>
      </c>
      <c r="C151" s="46"/>
      <c r="D151" s="46"/>
      <c r="E151" s="47"/>
      <c r="F151" s="46"/>
      <c r="G151" s="46"/>
      <c r="H151" s="46"/>
      <c r="I151" s="48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2">
        <f>AD150-AD149</f>
        <v>3.8858692552972918E-2</v>
      </c>
    </row>
    <row r="152" spans="1:31" ht="16" thickTop="1" x14ac:dyDescent="0.2">
      <c r="B152" s="19" t="s">
        <v>29</v>
      </c>
      <c r="C152" s="20">
        <v>0</v>
      </c>
      <c r="D152" s="11"/>
      <c r="E152" s="7"/>
      <c r="F152" s="11"/>
      <c r="G152" s="11"/>
      <c r="H152" s="11"/>
      <c r="I152" s="1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1" ht="31" thickBot="1" x14ac:dyDescent="0.25">
      <c r="B153" s="21" t="s">
        <v>90</v>
      </c>
      <c r="C153" s="22">
        <v>21</v>
      </c>
      <c r="D153" s="23"/>
      <c r="E153" s="24"/>
      <c r="F153" s="23"/>
      <c r="G153" s="23"/>
      <c r="H153" s="23"/>
      <c r="I153" s="25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1" ht="15" thickTop="1" x14ac:dyDescent="0.2">
      <c r="B154" s="49"/>
      <c r="C154" s="50"/>
      <c r="D154" s="50"/>
      <c r="E154" s="50"/>
      <c r="F154" s="50"/>
      <c r="G154" s="81" t="s">
        <v>54</v>
      </c>
      <c r="H154" s="81"/>
      <c r="I154" s="81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81" t="s">
        <v>58</v>
      </c>
      <c r="AD154" s="81"/>
    </row>
    <row r="155" spans="1:31" ht="15" x14ac:dyDescent="0.2">
      <c r="B155" s="9" t="s">
        <v>20</v>
      </c>
      <c r="C155" s="27" t="s">
        <v>21</v>
      </c>
      <c r="D155" s="8" t="s">
        <v>22</v>
      </c>
      <c r="E155" s="8" t="s">
        <v>28</v>
      </c>
      <c r="F155" s="8"/>
      <c r="G155" s="27">
        <f>$C$1</f>
        <v>2012</v>
      </c>
      <c r="H155" s="27">
        <f>$C$2</f>
        <v>2018</v>
      </c>
      <c r="I155" s="27" t="s">
        <v>24</v>
      </c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 t="s">
        <v>26</v>
      </c>
      <c r="AD155" s="27" t="s">
        <v>24</v>
      </c>
    </row>
    <row r="156" spans="1:31" s="14" customFormat="1" x14ac:dyDescent="0.2">
      <c r="A156" s="7"/>
      <c r="B156" s="26"/>
      <c r="C156" s="28"/>
      <c r="D156" s="7"/>
      <c r="E156" s="7"/>
      <c r="F156" s="7"/>
      <c r="G156" s="7"/>
      <c r="H156" s="7"/>
      <c r="I156" s="28"/>
      <c r="J156" s="7"/>
      <c r="K156" s="7"/>
      <c r="L156" s="7"/>
      <c r="M156" s="7">
        <v>1</v>
      </c>
      <c r="N156" s="7">
        <v>2</v>
      </c>
      <c r="O156" s="7">
        <v>3</v>
      </c>
      <c r="P156" s="7">
        <v>4</v>
      </c>
      <c r="Q156" s="7">
        <v>5</v>
      </c>
      <c r="R156" s="7">
        <v>6</v>
      </c>
      <c r="S156" s="7">
        <v>7</v>
      </c>
      <c r="T156" s="7">
        <v>8</v>
      </c>
      <c r="U156" s="7">
        <v>9</v>
      </c>
      <c r="V156" s="7">
        <v>10</v>
      </c>
      <c r="W156" s="7">
        <v>11</v>
      </c>
      <c r="X156" s="7">
        <v>12</v>
      </c>
      <c r="Y156" s="7">
        <v>13</v>
      </c>
      <c r="Z156" s="7">
        <v>14</v>
      </c>
      <c r="AA156" s="7">
        <v>15</v>
      </c>
      <c r="AB156" s="7">
        <v>16</v>
      </c>
      <c r="AC156" s="7"/>
      <c r="AD156" s="7"/>
      <c r="AE156" s="7"/>
    </row>
    <row r="157" spans="1:31" x14ac:dyDescent="0.2">
      <c r="B157" s="26"/>
      <c r="C157" s="28"/>
      <c r="D157" s="7"/>
      <c r="E157" s="7"/>
      <c r="F157" s="7"/>
      <c r="G157" s="7" t="str">
        <f>CONCATENATE($C152,"_",$C153,"_",G155)</f>
        <v>0_21_2012</v>
      </c>
      <c r="H157" s="7" t="str">
        <f>CONCATENATE($C152,"_",$C153,"_",H155)</f>
        <v>0_21_2018</v>
      </c>
      <c r="I157" s="28"/>
      <c r="J157" s="7"/>
      <c r="K157" s="7"/>
      <c r="L157" s="7"/>
      <c r="M157" s="7" t="str">
        <f>IF($G155+M156&gt;$H155,0,CONCATENATE($C152,"_",$C153,"_",$G155+M156))</f>
        <v>0_21_2013</v>
      </c>
      <c r="N157" s="7" t="str">
        <f t="shared" ref="N157:AB157" si="35">IF($G155+N156&gt;$H155,0,CONCATENATE($C152,"_",$C153,"_",$G155+N156))</f>
        <v>0_21_2014</v>
      </c>
      <c r="O157" s="7" t="str">
        <f t="shared" si="35"/>
        <v>0_21_2015</v>
      </c>
      <c r="P157" s="7" t="str">
        <f t="shared" si="35"/>
        <v>0_21_2016</v>
      </c>
      <c r="Q157" s="7" t="str">
        <f t="shared" si="35"/>
        <v>0_21_2017</v>
      </c>
      <c r="R157" s="7" t="str">
        <f t="shared" si="35"/>
        <v>0_21_2018</v>
      </c>
      <c r="S157" s="7">
        <f t="shared" si="35"/>
        <v>0</v>
      </c>
      <c r="T157" s="7">
        <f t="shared" si="35"/>
        <v>0</v>
      </c>
      <c r="U157" s="7">
        <f t="shared" si="35"/>
        <v>0</v>
      </c>
      <c r="V157" s="7">
        <f t="shared" si="35"/>
        <v>0</v>
      </c>
      <c r="W157" s="7">
        <f t="shared" si="35"/>
        <v>0</v>
      </c>
      <c r="X157" s="7">
        <f t="shared" si="35"/>
        <v>0</v>
      </c>
      <c r="Y157" s="7">
        <f t="shared" si="35"/>
        <v>0</v>
      </c>
      <c r="Z157" s="7">
        <f t="shared" si="35"/>
        <v>0</v>
      </c>
      <c r="AA157" s="7">
        <f t="shared" si="35"/>
        <v>0</v>
      </c>
      <c r="AB157" s="7">
        <f t="shared" si="35"/>
        <v>0</v>
      </c>
      <c r="AC157" s="7"/>
      <c r="AD157" s="7"/>
    </row>
    <row r="158" spans="1:31" x14ac:dyDescent="0.2">
      <c r="B158" s="26"/>
      <c r="C158" s="28"/>
      <c r="D158" s="7"/>
      <c r="E158" s="7"/>
      <c r="F158" s="7" t="s">
        <v>25</v>
      </c>
      <c r="G158" s="29"/>
      <c r="H158" s="29"/>
      <c r="I158" s="28"/>
      <c r="J158" s="7"/>
      <c r="K158" s="7"/>
      <c r="L158" s="7" t="s">
        <v>25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1" s="14" customFormat="1" ht="15" x14ac:dyDescent="0.2">
      <c r="A159" s="7"/>
      <c r="B159" s="26" t="s">
        <v>36</v>
      </c>
      <c r="C159" s="28" t="s">
        <v>23</v>
      </c>
      <c r="D159" s="7" t="s">
        <v>8</v>
      </c>
      <c r="E159" s="43">
        <v>0.7087</v>
      </c>
      <c r="F159" s="7">
        <f>MATCH($D159,FAC_TOTALS_APTA!$A$2:$BR$2,)</f>
        <v>11</v>
      </c>
      <c r="G159" s="29">
        <f>VLOOKUP(G157,FAC_TOTALS_APTA!$A$4:$BR$227,$F159,FALSE)</f>
        <v>12213064.7164599</v>
      </c>
      <c r="H159" s="29">
        <f>VLOOKUP(H157,FAC_TOTALS_APTA!$A$4:$BR$227,$F159,FALSE)</f>
        <v>13764088.578709999</v>
      </c>
      <c r="I159" s="30">
        <f>IFERROR(H159/G159-1,"-")</f>
        <v>0.12699710500671779</v>
      </c>
      <c r="J159" s="31" t="str">
        <f>IF(C159="Log","_log","")</f>
        <v>_log</v>
      </c>
      <c r="K159" s="31" t="str">
        <f>CONCATENATE(D159,J159,"_FAC")</f>
        <v>VRM_ADJ_log_FAC</v>
      </c>
      <c r="L159" s="7">
        <f>MATCH($K159,FAC_TOTALS_APTA!$A$2:$BR$2,)</f>
        <v>33</v>
      </c>
      <c r="M159" s="29">
        <f>IF(M157=0,0,VLOOKUP(M157,FAC_TOTALS_APTA!$A$4:$BR$227,$L159,FALSE))</f>
        <v>1339146.6199781301</v>
      </c>
      <c r="N159" s="29">
        <f>IF(N157=0,0,VLOOKUP(N157,FAC_TOTALS_APTA!$A$4:$BR$227,$L159,FALSE))</f>
        <v>3869091.14406189</v>
      </c>
      <c r="O159" s="29">
        <f>IF(O157=0,0,VLOOKUP(O157,FAC_TOTALS_APTA!$A$4:$BR$227,$L159,FALSE))</f>
        <v>7183390.4159180103</v>
      </c>
      <c r="P159" s="29">
        <f>IF(P157=0,0,VLOOKUP(P157,FAC_TOTALS_APTA!$A$4:$BR$227,$L159,FALSE))</f>
        <v>9569683.8168427199</v>
      </c>
      <c r="Q159" s="29">
        <f>IF(Q157=0,0,VLOOKUP(Q157,FAC_TOTALS_APTA!$A$4:$BR$227,$L159,FALSE))</f>
        <v>2725270.9933864898</v>
      </c>
      <c r="R159" s="29">
        <f>IF(R157=0,0,VLOOKUP(R157,FAC_TOTALS_APTA!$A$4:$BR$227,$L159,FALSE))</f>
        <v>4431006.3957285602</v>
      </c>
      <c r="S159" s="29">
        <f>IF(S157=0,0,VLOOKUP(S157,FAC_TOTALS_APTA!$A$4:$BR$227,$L159,FALSE))</f>
        <v>0</v>
      </c>
      <c r="T159" s="29">
        <f>IF(T157=0,0,VLOOKUP(T157,FAC_TOTALS_APTA!$A$4:$BR$227,$L159,FALSE))</f>
        <v>0</v>
      </c>
      <c r="U159" s="29">
        <f>IF(U157=0,0,VLOOKUP(U157,FAC_TOTALS_APTA!$A$4:$BR$227,$L159,FALSE))</f>
        <v>0</v>
      </c>
      <c r="V159" s="29">
        <f>IF(V157=0,0,VLOOKUP(V157,FAC_TOTALS_APTA!$A$4:$BR$227,$L159,FALSE))</f>
        <v>0</v>
      </c>
      <c r="W159" s="29">
        <f>IF(W157=0,0,VLOOKUP(W157,FAC_TOTALS_APTA!$A$4:$BR$227,$L159,FALSE))</f>
        <v>0</v>
      </c>
      <c r="X159" s="29">
        <f>IF(X157=0,0,VLOOKUP(X157,FAC_TOTALS_APTA!$A$4:$BR$227,$L159,FALSE))</f>
        <v>0</v>
      </c>
      <c r="Y159" s="29">
        <f>IF(Y157=0,0,VLOOKUP(Y157,FAC_TOTALS_APTA!$A$4:$BR$227,$L159,FALSE))</f>
        <v>0</v>
      </c>
      <c r="Z159" s="29">
        <f>IF(Z157=0,0,VLOOKUP(Z157,FAC_TOTALS_APTA!$A$4:$BR$227,$L159,FALSE))</f>
        <v>0</v>
      </c>
      <c r="AA159" s="29">
        <f>IF(AA157=0,0,VLOOKUP(AA157,FAC_TOTALS_APTA!$A$4:$BR$227,$L159,FALSE))</f>
        <v>0</v>
      </c>
      <c r="AB159" s="29">
        <f>IF(AB157=0,0,VLOOKUP(AB157,FAC_TOTALS_APTA!$A$4:$BR$227,$L159,FALSE))</f>
        <v>0</v>
      </c>
      <c r="AC159" s="32">
        <f>SUM(M159:AB159)</f>
        <v>29117589.385915801</v>
      </c>
      <c r="AD159" s="33">
        <f>AC159/G182</f>
        <v>6.4027570516012142E-2</v>
      </c>
      <c r="AE159" s="7"/>
    </row>
    <row r="160" spans="1:31" s="14" customFormat="1" ht="15" x14ac:dyDescent="0.2">
      <c r="A160" s="7"/>
      <c r="B160" s="26" t="s">
        <v>55</v>
      </c>
      <c r="C160" s="28" t="s">
        <v>23</v>
      </c>
      <c r="D160" s="7" t="s">
        <v>17</v>
      </c>
      <c r="E160" s="43">
        <v>-0.40350000000000003</v>
      </c>
      <c r="F160" s="7">
        <f>MATCH($D160,FAC_TOTALS_APTA!$A$2:$BR$2,)</f>
        <v>12</v>
      </c>
      <c r="G160" s="29">
        <f>VLOOKUP(G157,FAC_TOTALS_APTA!$A$4:$BR$227,$F160,FALSE)</f>
        <v>1.03770635645999</v>
      </c>
      <c r="H160" s="29">
        <f>VLOOKUP(H157,FAC_TOTALS_APTA!$A$4:$BR$227,$F160,FALSE)</f>
        <v>1.08850032844459</v>
      </c>
      <c r="I160" s="30">
        <f t="shared" ref="I160:I179" si="36">IFERROR(H160/G160-1,"-")</f>
        <v>4.8948309575627347E-2</v>
      </c>
      <c r="J160" s="31" t="str">
        <f t="shared" ref="J160:J179" si="37">IF(C160="Log","_log","")</f>
        <v>_log</v>
      </c>
      <c r="K160" s="31" t="str">
        <f t="shared" ref="K160:K180" si="38">CONCATENATE(D160,J160,"_FAC")</f>
        <v>FARE_per_UPT_2018_log_FAC</v>
      </c>
      <c r="L160" s="7">
        <f>MATCH($K160,FAC_TOTALS_APTA!$A$2:$BR$2,)</f>
        <v>34</v>
      </c>
      <c r="M160" s="29">
        <f>IF(M157=0,0,VLOOKUP(M157,FAC_TOTALS_APTA!$A$4:$BR$227,$L160,FALSE))</f>
        <v>-2863720.1355275898</v>
      </c>
      <c r="N160" s="29">
        <f>IF(N157=0,0,VLOOKUP(N157,FAC_TOTALS_APTA!$A$4:$BR$227,$L160,FALSE))</f>
        <v>1585282.1537444899</v>
      </c>
      <c r="O160" s="29">
        <f>IF(O157=0,0,VLOOKUP(O157,FAC_TOTALS_APTA!$A$4:$BR$227,$L160,FALSE))</f>
        <v>175194.89552013701</v>
      </c>
      <c r="P160" s="29">
        <f>IF(P157=0,0,VLOOKUP(P157,FAC_TOTALS_APTA!$A$4:$BR$227,$L160,FALSE))</f>
        <v>-1730386.32829326</v>
      </c>
      <c r="Q160" s="29">
        <f>IF(Q157=0,0,VLOOKUP(Q157,FAC_TOTALS_APTA!$A$4:$BR$227,$L160,FALSE))</f>
        <v>-269740.17296965001</v>
      </c>
      <c r="R160" s="29">
        <f>IF(R157=0,0,VLOOKUP(R157,FAC_TOTALS_APTA!$A$4:$BR$227,$L160,FALSE))</f>
        <v>317250.656026009</v>
      </c>
      <c r="S160" s="29">
        <f>IF(S157=0,0,VLOOKUP(S157,FAC_TOTALS_APTA!$A$4:$BR$227,$L160,FALSE))</f>
        <v>0</v>
      </c>
      <c r="T160" s="29">
        <f>IF(T157=0,0,VLOOKUP(T157,FAC_TOTALS_APTA!$A$4:$BR$227,$L160,FALSE))</f>
        <v>0</v>
      </c>
      <c r="U160" s="29">
        <f>IF(U157=0,0,VLOOKUP(U157,FAC_TOTALS_APTA!$A$4:$BR$227,$L160,FALSE))</f>
        <v>0</v>
      </c>
      <c r="V160" s="29">
        <f>IF(V157=0,0,VLOOKUP(V157,FAC_TOTALS_APTA!$A$4:$BR$227,$L160,FALSE))</f>
        <v>0</v>
      </c>
      <c r="W160" s="29">
        <f>IF(W157=0,0,VLOOKUP(W157,FAC_TOTALS_APTA!$A$4:$BR$227,$L160,FALSE))</f>
        <v>0</v>
      </c>
      <c r="X160" s="29">
        <f>IF(X157=0,0,VLOOKUP(X157,FAC_TOTALS_APTA!$A$4:$BR$227,$L160,FALSE))</f>
        <v>0</v>
      </c>
      <c r="Y160" s="29">
        <f>IF(Y157=0,0,VLOOKUP(Y157,FAC_TOTALS_APTA!$A$4:$BR$227,$L160,FALSE))</f>
        <v>0</v>
      </c>
      <c r="Z160" s="29">
        <f>IF(Z157=0,0,VLOOKUP(Z157,FAC_TOTALS_APTA!$A$4:$BR$227,$L160,FALSE))</f>
        <v>0</v>
      </c>
      <c r="AA160" s="29">
        <f>IF(AA157=0,0,VLOOKUP(AA157,FAC_TOTALS_APTA!$A$4:$BR$227,$L160,FALSE))</f>
        <v>0</v>
      </c>
      <c r="AB160" s="29">
        <f>IF(AB157=0,0,VLOOKUP(AB157,FAC_TOTALS_APTA!$A$4:$BR$227,$L160,FALSE))</f>
        <v>0</v>
      </c>
      <c r="AC160" s="32">
        <f t="shared" ref="AC160:AC179" si="39">SUM(M160:AB160)</f>
        <v>-2786118.931499864</v>
      </c>
      <c r="AD160" s="33">
        <f>AC160/G182</f>
        <v>-6.1264833427072968E-3</v>
      </c>
      <c r="AE160" s="7"/>
    </row>
    <row r="161" spans="1:31" s="14" customFormat="1" ht="15" x14ac:dyDescent="0.2">
      <c r="A161" s="7"/>
      <c r="B161" s="26" t="s">
        <v>51</v>
      </c>
      <c r="C161" s="28" t="s">
        <v>23</v>
      </c>
      <c r="D161" s="7" t="s">
        <v>9</v>
      </c>
      <c r="E161" s="43">
        <v>0.29659999999999997</v>
      </c>
      <c r="F161" s="7">
        <f>MATCH($D161,FAC_TOTALS_APTA!$A$2:$BR$2,)</f>
        <v>13</v>
      </c>
      <c r="G161" s="29">
        <f>VLOOKUP(G157,FAC_TOTALS_APTA!$A$4:$BR$227,$F161,FALSE)</f>
        <v>2798759.7978454698</v>
      </c>
      <c r="H161" s="29">
        <f>VLOOKUP(H157,FAC_TOTALS_APTA!$A$4:$BR$227,$F161,FALSE)</f>
        <v>2962444.6272293502</v>
      </c>
      <c r="I161" s="30">
        <f t="shared" si="36"/>
        <v>5.8484772258729611E-2</v>
      </c>
      <c r="J161" s="31" t="str">
        <f t="shared" si="37"/>
        <v>_log</v>
      </c>
      <c r="K161" s="31" t="str">
        <f t="shared" si="38"/>
        <v>POP_EMP_log_FAC</v>
      </c>
      <c r="L161" s="7">
        <f>MATCH($K161,FAC_TOTALS_APTA!$A$2:$BR$2,)</f>
        <v>35</v>
      </c>
      <c r="M161" s="29">
        <f>IF(M157=0,0,VLOOKUP(M157,FAC_TOTALS_APTA!$A$4:$BR$227,$L161,FALSE))</f>
        <v>1064077.3110241899</v>
      </c>
      <c r="N161" s="29">
        <f>IF(N157=0,0,VLOOKUP(N157,FAC_TOTALS_APTA!$A$4:$BR$227,$L161,FALSE))</f>
        <v>1325171.55945689</v>
      </c>
      <c r="O161" s="29">
        <f>IF(O157=0,0,VLOOKUP(O157,FAC_TOTALS_APTA!$A$4:$BR$227,$L161,FALSE))</f>
        <v>1226927.46596816</v>
      </c>
      <c r="P161" s="29">
        <f>IF(P157=0,0,VLOOKUP(P157,FAC_TOTALS_APTA!$A$4:$BR$227,$L161,FALSE))</f>
        <v>1034330.40442977</v>
      </c>
      <c r="Q161" s="29">
        <f>IF(Q157=0,0,VLOOKUP(Q157,FAC_TOTALS_APTA!$A$4:$BR$227,$L161,FALSE))</f>
        <v>1174522.55720664</v>
      </c>
      <c r="R161" s="29">
        <f>IF(R157=0,0,VLOOKUP(R157,FAC_TOTALS_APTA!$A$4:$BR$227,$L161,FALSE))</f>
        <v>1072707.19797014</v>
      </c>
      <c r="S161" s="29">
        <f>IF(S157=0,0,VLOOKUP(S157,FAC_TOTALS_APTA!$A$4:$BR$227,$L161,FALSE))</f>
        <v>0</v>
      </c>
      <c r="T161" s="29">
        <f>IF(T157=0,0,VLOOKUP(T157,FAC_TOTALS_APTA!$A$4:$BR$227,$L161,FALSE))</f>
        <v>0</v>
      </c>
      <c r="U161" s="29">
        <f>IF(U157=0,0,VLOOKUP(U157,FAC_TOTALS_APTA!$A$4:$BR$227,$L161,FALSE))</f>
        <v>0</v>
      </c>
      <c r="V161" s="29">
        <f>IF(V157=0,0,VLOOKUP(V157,FAC_TOTALS_APTA!$A$4:$BR$227,$L161,FALSE))</f>
        <v>0</v>
      </c>
      <c r="W161" s="29">
        <f>IF(W157=0,0,VLOOKUP(W157,FAC_TOTALS_APTA!$A$4:$BR$227,$L161,FALSE))</f>
        <v>0</v>
      </c>
      <c r="X161" s="29">
        <f>IF(X157=0,0,VLOOKUP(X157,FAC_TOTALS_APTA!$A$4:$BR$227,$L161,FALSE))</f>
        <v>0</v>
      </c>
      <c r="Y161" s="29">
        <f>IF(Y157=0,0,VLOOKUP(Y157,FAC_TOTALS_APTA!$A$4:$BR$227,$L161,FALSE))</f>
        <v>0</v>
      </c>
      <c r="Z161" s="29">
        <f>IF(Z157=0,0,VLOOKUP(Z157,FAC_TOTALS_APTA!$A$4:$BR$227,$L161,FALSE))</f>
        <v>0</v>
      </c>
      <c r="AA161" s="29">
        <f>IF(AA157=0,0,VLOOKUP(AA157,FAC_TOTALS_APTA!$A$4:$BR$227,$L161,FALSE))</f>
        <v>0</v>
      </c>
      <c r="AB161" s="29">
        <f>IF(AB157=0,0,VLOOKUP(AB157,FAC_TOTALS_APTA!$A$4:$BR$227,$L161,FALSE))</f>
        <v>0</v>
      </c>
      <c r="AC161" s="32">
        <f t="shared" si="39"/>
        <v>6897736.4960557893</v>
      </c>
      <c r="AD161" s="33">
        <f>AC161/G182</f>
        <v>1.5167646746049201E-2</v>
      </c>
      <c r="AE161" s="7"/>
    </row>
    <row r="162" spans="1:31" s="14" customFormat="1" ht="15" x14ac:dyDescent="0.2">
      <c r="A162" s="7"/>
      <c r="B162" s="26" t="s">
        <v>98</v>
      </c>
      <c r="C162" s="28"/>
      <c r="D162" s="34" t="s">
        <v>96</v>
      </c>
      <c r="E162" s="43">
        <v>0.16120000000000001</v>
      </c>
      <c r="F162" s="7">
        <f>MATCH($D162,FAC_TOTALS_APTA!$A$2:$BR$2,)</f>
        <v>17</v>
      </c>
      <c r="G162" s="29">
        <f>VLOOKUP(G157,FAC_TOTALS_APTA!$A$4:$BR$227,$F162,FALSE)</f>
        <v>0.40344574362455898</v>
      </c>
      <c r="H162" s="29">
        <f>VLOOKUP(H157,FAC_TOTALS_APTA!$A$4:$BR$227,$F162,FALSE)</f>
        <v>0.400149497771075</v>
      </c>
      <c r="I162" s="30">
        <f t="shared" si="36"/>
        <v>-8.170233310359154E-3</v>
      </c>
      <c r="J162" s="31" t="str">
        <f t="shared" si="37"/>
        <v/>
      </c>
      <c r="K162" s="31" t="str">
        <f t="shared" si="38"/>
        <v>TSD_POP_EMP_PCT_FAC</v>
      </c>
      <c r="L162" s="7">
        <f>MATCH($K162,FAC_TOTALS_APTA!$A$2:$BR$2,)</f>
        <v>39</v>
      </c>
      <c r="M162" s="29">
        <f>IF(M157=0,0,VLOOKUP(M157,FAC_TOTALS_APTA!$A$4:$BR$227,$L162,FALSE))</f>
        <v>-9831.2480993544705</v>
      </c>
      <c r="N162" s="29">
        <f>IF(N157=0,0,VLOOKUP(N157,FAC_TOTALS_APTA!$A$4:$BR$227,$L162,FALSE))</f>
        <v>-8210.3616284891305</v>
      </c>
      <c r="O162" s="29">
        <f>IF(O157=0,0,VLOOKUP(O157,FAC_TOTALS_APTA!$A$4:$BR$227,$L162,FALSE))</f>
        <v>1946.3933114464801</v>
      </c>
      <c r="P162" s="29">
        <f>IF(P157=0,0,VLOOKUP(P157,FAC_TOTALS_APTA!$A$4:$BR$227,$L162,FALSE))</f>
        <v>-26962.34833832</v>
      </c>
      <c r="Q162" s="29">
        <f>IF(Q157=0,0,VLOOKUP(Q157,FAC_TOTALS_APTA!$A$4:$BR$227,$L162,FALSE))</f>
        <v>-10501.641077516701</v>
      </c>
      <c r="R162" s="29">
        <f>IF(R157=0,0,VLOOKUP(R157,FAC_TOTALS_APTA!$A$4:$BR$227,$L162,FALSE))</f>
        <v>14098.0611428104</v>
      </c>
      <c r="S162" s="29">
        <f>IF(S157=0,0,VLOOKUP(S157,FAC_TOTALS_APTA!$A$4:$BR$227,$L162,FALSE))</f>
        <v>0</v>
      </c>
      <c r="T162" s="29">
        <f>IF(T157=0,0,VLOOKUP(T157,FAC_TOTALS_APTA!$A$4:$BR$227,$L162,FALSE))</f>
        <v>0</v>
      </c>
      <c r="U162" s="29">
        <f>IF(U157=0,0,VLOOKUP(U157,FAC_TOTALS_APTA!$A$4:$BR$227,$L162,FALSE))</f>
        <v>0</v>
      </c>
      <c r="V162" s="29">
        <f>IF(V157=0,0,VLOOKUP(V157,FAC_TOTALS_APTA!$A$4:$BR$227,$L162,FALSE))</f>
        <v>0</v>
      </c>
      <c r="W162" s="29">
        <f>IF(W157=0,0,VLOOKUP(W157,FAC_TOTALS_APTA!$A$4:$BR$227,$L162,FALSE))</f>
        <v>0</v>
      </c>
      <c r="X162" s="29">
        <f>IF(X157=0,0,VLOOKUP(X157,FAC_TOTALS_APTA!$A$4:$BR$227,$L162,FALSE))</f>
        <v>0</v>
      </c>
      <c r="Y162" s="29">
        <f>IF(Y157=0,0,VLOOKUP(Y157,FAC_TOTALS_APTA!$A$4:$BR$227,$L162,FALSE))</f>
        <v>0</v>
      </c>
      <c r="Z162" s="29">
        <f>IF(Z157=0,0,VLOOKUP(Z157,FAC_TOTALS_APTA!$A$4:$BR$227,$L162,FALSE))</f>
        <v>0</v>
      </c>
      <c r="AA162" s="29">
        <f>IF(AA157=0,0,VLOOKUP(AA157,FAC_TOTALS_APTA!$A$4:$BR$227,$L162,FALSE))</f>
        <v>0</v>
      </c>
      <c r="AB162" s="29">
        <f>IF(AB157=0,0,VLOOKUP(AB157,FAC_TOTALS_APTA!$A$4:$BR$227,$L162,FALSE))</f>
        <v>0</v>
      </c>
      <c r="AC162" s="32">
        <f t="shared" si="39"/>
        <v>-39461.144689423418</v>
      </c>
      <c r="AD162" s="33">
        <f>AC162/G181</f>
        <v>-8.7892515301215562E-5</v>
      </c>
      <c r="AE162" s="7"/>
    </row>
    <row r="163" spans="1:31" s="14" customFormat="1" ht="15" x14ac:dyDescent="0.2">
      <c r="A163" s="7"/>
      <c r="B163" s="26" t="s">
        <v>52</v>
      </c>
      <c r="C163" s="28" t="s">
        <v>23</v>
      </c>
      <c r="D163" s="34" t="s">
        <v>16</v>
      </c>
      <c r="E163" s="43">
        <v>0.16120000000000001</v>
      </c>
      <c r="F163" s="7">
        <f>MATCH($D163,FAC_TOTALS_APTA!$A$2:$BR$2,)</f>
        <v>14</v>
      </c>
      <c r="G163" s="29">
        <f>VLOOKUP(G157,FAC_TOTALS_APTA!$A$4:$BR$227,$F163,FALSE)</f>
        <v>4.08033650511637</v>
      </c>
      <c r="H163" s="29">
        <f>VLOOKUP(H157,FAC_TOTALS_APTA!$A$4:$BR$227,$F163,FALSE)</f>
        <v>2.9562398980012099</v>
      </c>
      <c r="I163" s="30">
        <f t="shared" si="36"/>
        <v>-0.27549115267960023</v>
      </c>
      <c r="J163" s="31" t="str">
        <f t="shared" si="37"/>
        <v>_log</v>
      </c>
      <c r="K163" s="31" t="str">
        <f t="shared" si="38"/>
        <v>GAS_PRICE_2018_log_FAC</v>
      </c>
      <c r="L163" s="7">
        <f>MATCH($K163,FAC_TOTALS_APTA!$A$2:$BR$2,)</f>
        <v>36</v>
      </c>
      <c r="M163" s="29">
        <f>IF(M157=0,0,VLOOKUP(M157,FAC_TOTALS_APTA!$A$4:$BR$227,$L163,FALSE))</f>
        <v>-2786571.07657179</v>
      </c>
      <c r="N163" s="29">
        <f>IF(N157=0,0,VLOOKUP(N157,FAC_TOTALS_APTA!$A$4:$BR$227,$L163,FALSE))</f>
        <v>-3706089.6345226699</v>
      </c>
      <c r="O163" s="29">
        <f>IF(O157=0,0,VLOOKUP(O157,FAC_TOTALS_APTA!$A$4:$BR$227,$L163,FALSE))</f>
        <v>-17880391.783015199</v>
      </c>
      <c r="P163" s="29">
        <f>IF(P157=0,0,VLOOKUP(P157,FAC_TOTALS_APTA!$A$4:$BR$227,$L163,FALSE))</f>
        <v>-7266785.48234253</v>
      </c>
      <c r="Q163" s="29">
        <f>IF(Q157=0,0,VLOOKUP(Q157,FAC_TOTALS_APTA!$A$4:$BR$227,$L163,FALSE))</f>
        <v>4744029.4461751804</v>
      </c>
      <c r="R163" s="29">
        <f>IF(R157=0,0,VLOOKUP(R157,FAC_TOTALS_APTA!$A$4:$BR$227,$L163,FALSE))</f>
        <v>5820008.3321869997</v>
      </c>
      <c r="S163" s="29">
        <f>IF(S157=0,0,VLOOKUP(S157,FAC_TOTALS_APTA!$A$4:$BR$227,$L163,FALSE))</f>
        <v>0</v>
      </c>
      <c r="T163" s="29">
        <f>IF(T157=0,0,VLOOKUP(T157,FAC_TOTALS_APTA!$A$4:$BR$227,$L163,FALSE))</f>
        <v>0</v>
      </c>
      <c r="U163" s="29">
        <f>IF(U157=0,0,VLOOKUP(U157,FAC_TOTALS_APTA!$A$4:$BR$227,$L163,FALSE))</f>
        <v>0</v>
      </c>
      <c r="V163" s="29">
        <f>IF(V157=0,0,VLOOKUP(V157,FAC_TOTALS_APTA!$A$4:$BR$227,$L163,FALSE))</f>
        <v>0</v>
      </c>
      <c r="W163" s="29">
        <f>IF(W157=0,0,VLOOKUP(W157,FAC_TOTALS_APTA!$A$4:$BR$227,$L163,FALSE))</f>
        <v>0</v>
      </c>
      <c r="X163" s="29">
        <f>IF(X157=0,0,VLOOKUP(X157,FAC_TOTALS_APTA!$A$4:$BR$227,$L163,FALSE))</f>
        <v>0</v>
      </c>
      <c r="Y163" s="29">
        <f>IF(Y157=0,0,VLOOKUP(Y157,FAC_TOTALS_APTA!$A$4:$BR$227,$L163,FALSE))</f>
        <v>0</v>
      </c>
      <c r="Z163" s="29">
        <f>IF(Z157=0,0,VLOOKUP(Z157,FAC_TOTALS_APTA!$A$4:$BR$227,$L163,FALSE))</f>
        <v>0</v>
      </c>
      <c r="AA163" s="29">
        <f>IF(AA157=0,0,VLOOKUP(AA157,FAC_TOTALS_APTA!$A$4:$BR$227,$L163,FALSE))</f>
        <v>0</v>
      </c>
      <c r="AB163" s="29">
        <f>IF(AB157=0,0,VLOOKUP(AB157,FAC_TOTALS_APTA!$A$4:$BR$227,$L163,FALSE))</f>
        <v>0</v>
      </c>
      <c r="AC163" s="32">
        <f t="shared" si="39"/>
        <v>-21075800.198090009</v>
      </c>
      <c r="AD163" s="33">
        <f>AC163/G182</f>
        <v>-4.6344230817998697E-2</v>
      </c>
      <c r="AE163" s="7"/>
    </row>
    <row r="164" spans="1:31" s="14" customFormat="1" ht="15" x14ac:dyDescent="0.2">
      <c r="A164" s="7"/>
      <c r="B164" s="26" t="s">
        <v>49</v>
      </c>
      <c r="C164" s="28" t="s">
        <v>23</v>
      </c>
      <c r="D164" s="7" t="s">
        <v>15</v>
      </c>
      <c r="E164" s="43">
        <v>-0.2555</v>
      </c>
      <c r="F164" s="7">
        <f>MATCH($D164,FAC_TOTALS_APTA!$A$2:$BR$2,)</f>
        <v>15</v>
      </c>
      <c r="G164" s="29">
        <f>VLOOKUP(G157,FAC_TOTALS_APTA!$A$4:$BR$227,$F164,FALSE)</f>
        <v>28665.925215556799</v>
      </c>
      <c r="H164" s="29">
        <f>VLOOKUP(H157,FAC_TOTALS_APTA!$A$4:$BR$227,$F164,FALSE)</f>
        <v>31368.992136594399</v>
      </c>
      <c r="I164" s="30">
        <f t="shared" si="36"/>
        <v>9.4295471041369483E-2</v>
      </c>
      <c r="J164" s="31" t="str">
        <f t="shared" si="37"/>
        <v>_log</v>
      </c>
      <c r="K164" s="31" t="str">
        <f t="shared" si="38"/>
        <v>TOTAL_MED_INC_INDIV_2018_log_FAC</v>
      </c>
      <c r="L164" s="7">
        <f>MATCH($K164,FAC_TOTALS_APTA!$A$2:$BR$2,)</f>
        <v>37</v>
      </c>
      <c r="M164" s="29">
        <f>IF(M157=0,0,VLOOKUP(M157,FAC_TOTALS_APTA!$A$4:$BR$227,$L164,FALSE))</f>
        <v>-76348.599039785404</v>
      </c>
      <c r="N164" s="29">
        <f>IF(N157=0,0,VLOOKUP(N157,FAC_TOTALS_APTA!$A$4:$BR$227,$L164,FALSE))</f>
        <v>-430264.85693467798</v>
      </c>
      <c r="O164" s="29">
        <f>IF(O157=0,0,VLOOKUP(O157,FAC_TOTALS_APTA!$A$4:$BR$227,$L164,FALSE))</f>
        <v>-4438549.1385078896</v>
      </c>
      <c r="P164" s="29">
        <f>IF(P157=0,0,VLOOKUP(P157,FAC_TOTALS_APTA!$A$4:$BR$227,$L164,FALSE))</f>
        <v>-2485083.3466657102</v>
      </c>
      <c r="Q164" s="29">
        <f>IF(Q157=0,0,VLOOKUP(Q157,FAC_TOTALS_APTA!$A$4:$BR$227,$L164,FALSE))</f>
        <v>-421643.53740663698</v>
      </c>
      <c r="R164" s="29">
        <f>IF(R157=0,0,VLOOKUP(R157,FAC_TOTALS_APTA!$A$4:$BR$227,$L164,FALSE))</f>
        <v>-1111312.9614937899</v>
      </c>
      <c r="S164" s="29">
        <f>IF(S157=0,0,VLOOKUP(S157,FAC_TOTALS_APTA!$A$4:$BR$227,$L164,FALSE))</f>
        <v>0</v>
      </c>
      <c r="T164" s="29">
        <f>IF(T157=0,0,VLOOKUP(T157,FAC_TOTALS_APTA!$A$4:$BR$227,$L164,FALSE))</f>
        <v>0</v>
      </c>
      <c r="U164" s="29">
        <f>IF(U157=0,0,VLOOKUP(U157,FAC_TOTALS_APTA!$A$4:$BR$227,$L164,FALSE))</f>
        <v>0</v>
      </c>
      <c r="V164" s="29">
        <f>IF(V157=0,0,VLOOKUP(V157,FAC_TOTALS_APTA!$A$4:$BR$227,$L164,FALSE))</f>
        <v>0</v>
      </c>
      <c r="W164" s="29">
        <f>IF(W157=0,0,VLOOKUP(W157,FAC_TOTALS_APTA!$A$4:$BR$227,$L164,FALSE))</f>
        <v>0</v>
      </c>
      <c r="X164" s="29">
        <f>IF(X157=0,0,VLOOKUP(X157,FAC_TOTALS_APTA!$A$4:$BR$227,$L164,FALSE))</f>
        <v>0</v>
      </c>
      <c r="Y164" s="29">
        <f>IF(Y157=0,0,VLOOKUP(Y157,FAC_TOTALS_APTA!$A$4:$BR$227,$L164,FALSE))</f>
        <v>0</v>
      </c>
      <c r="Z164" s="29">
        <f>IF(Z157=0,0,VLOOKUP(Z157,FAC_TOTALS_APTA!$A$4:$BR$227,$L164,FALSE))</f>
        <v>0</v>
      </c>
      <c r="AA164" s="29">
        <f>IF(AA157=0,0,VLOOKUP(AA157,FAC_TOTALS_APTA!$A$4:$BR$227,$L164,FALSE))</f>
        <v>0</v>
      </c>
      <c r="AB164" s="29">
        <f>IF(AB157=0,0,VLOOKUP(AB157,FAC_TOTALS_APTA!$A$4:$BR$227,$L164,FALSE))</f>
        <v>0</v>
      </c>
      <c r="AC164" s="32">
        <f t="shared" si="39"/>
        <v>-8963202.4400484897</v>
      </c>
      <c r="AD164" s="33">
        <f>AC164/G182</f>
        <v>-1.9709463880175769E-2</v>
      </c>
      <c r="AE164" s="7"/>
    </row>
    <row r="165" spans="1:31" s="14" customFormat="1" ht="15" x14ac:dyDescent="0.2">
      <c r="A165" s="7"/>
      <c r="B165" s="26" t="s">
        <v>67</v>
      </c>
      <c r="C165" s="28"/>
      <c r="D165" s="7" t="s">
        <v>10</v>
      </c>
      <c r="E165" s="43">
        <v>1.0699999999999999E-2</v>
      </c>
      <c r="F165" s="7">
        <f>MATCH($D165,FAC_TOTALS_APTA!$A$2:$BR$2,)</f>
        <v>16</v>
      </c>
      <c r="G165" s="29">
        <f>VLOOKUP(G157,FAC_TOTALS_APTA!$A$4:$BR$227,$F165,FALSE)</f>
        <v>9.1105900502283106</v>
      </c>
      <c r="H165" s="29">
        <f>VLOOKUP(H157,FAC_TOTALS_APTA!$A$4:$BR$227,$F165,FALSE)</f>
        <v>7.8155310585915698</v>
      </c>
      <c r="I165" s="30">
        <f t="shared" si="36"/>
        <v>-0.14214875046477227</v>
      </c>
      <c r="J165" s="31" t="str">
        <f t="shared" si="37"/>
        <v/>
      </c>
      <c r="K165" s="31" t="str">
        <f t="shared" si="38"/>
        <v>PCT_HH_NO_VEH_FAC</v>
      </c>
      <c r="L165" s="7">
        <f>MATCH($K165,FAC_TOTALS_APTA!$A$2:$BR$2,)</f>
        <v>38</v>
      </c>
      <c r="M165" s="29">
        <f>IF(M157=0,0,VLOOKUP(M157,FAC_TOTALS_APTA!$A$4:$BR$227,$L165,FALSE))</f>
        <v>-957680.83728233597</v>
      </c>
      <c r="N165" s="29">
        <f>IF(N157=0,0,VLOOKUP(N157,FAC_TOTALS_APTA!$A$4:$BR$227,$L165,FALSE))</f>
        <v>357315.805857395</v>
      </c>
      <c r="O165" s="29">
        <f>IF(O157=0,0,VLOOKUP(O157,FAC_TOTALS_APTA!$A$4:$BR$227,$L165,FALSE))</f>
        <v>-1295534.9522841999</v>
      </c>
      <c r="P165" s="29">
        <f>IF(P157=0,0,VLOOKUP(P157,FAC_TOTALS_APTA!$A$4:$BR$227,$L165,FALSE))</f>
        <v>78086.328057978404</v>
      </c>
      <c r="Q165" s="29">
        <f>IF(Q157=0,0,VLOOKUP(Q157,FAC_TOTALS_APTA!$A$4:$BR$227,$L165,FALSE))</f>
        <v>-1823135.2173263601</v>
      </c>
      <c r="R165" s="29">
        <f>IF(R157=0,0,VLOOKUP(R157,FAC_TOTALS_APTA!$A$4:$BR$227,$L165,FALSE))</f>
        <v>-1261072.8206551999</v>
      </c>
      <c r="S165" s="29">
        <f>IF(S157=0,0,VLOOKUP(S157,FAC_TOTALS_APTA!$A$4:$BR$227,$L165,FALSE))</f>
        <v>0</v>
      </c>
      <c r="T165" s="29">
        <f>IF(T157=0,0,VLOOKUP(T157,FAC_TOTALS_APTA!$A$4:$BR$227,$L165,FALSE))</f>
        <v>0</v>
      </c>
      <c r="U165" s="29">
        <f>IF(U157=0,0,VLOOKUP(U157,FAC_TOTALS_APTA!$A$4:$BR$227,$L165,FALSE))</f>
        <v>0</v>
      </c>
      <c r="V165" s="29">
        <f>IF(V157=0,0,VLOOKUP(V157,FAC_TOTALS_APTA!$A$4:$BR$227,$L165,FALSE))</f>
        <v>0</v>
      </c>
      <c r="W165" s="29">
        <f>IF(W157=0,0,VLOOKUP(W157,FAC_TOTALS_APTA!$A$4:$BR$227,$L165,FALSE))</f>
        <v>0</v>
      </c>
      <c r="X165" s="29">
        <f>IF(X157=0,0,VLOOKUP(X157,FAC_TOTALS_APTA!$A$4:$BR$227,$L165,FALSE))</f>
        <v>0</v>
      </c>
      <c r="Y165" s="29">
        <f>IF(Y157=0,0,VLOOKUP(Y157,FAC_TOTALS_APTA!$A$4:$BR$227,$L165,FALSE))</f>
        <v>0</v>
      </c>
      <c r="Z165" s="29">
        <f>IF(Z157=0,0,VLOOKUP(Z157,FAC_TOTALS_APTA!$A$4:$BR$227,$L165,FALSE))</f>
        <v>0</v>
      </c>
      <c r="AA165" s="29">
        <f>IF(AA157=0,0,VLOOKUP(AA157,FAC_TOTALS_APTA!$A$4:$BR$227,$L165,FALSE))</f>
        <v>0</v>
      </c>
      <c r="AB165" s="29">
        <f>IF(AB157=0,0,VLOOKUP(AB157,FAC_TOTALS_APTA!$A$4:$BR$227,$L165,FALSE))</f>
        <v>0</v>
      </c>
      <c r="AC165" s="32">
        <f t="shared" si="39"/>
        <v>-4902021.6936327228</v>
      </c>
      <c r="AD165" s="33">
        <f>AC165/G182</f>
        <v>-1.0779207560771048E-2</v>
      </c>
      <c r="AE165" s="7"/>
    </row>
    <row r="166" spans="1:31" s="14" customFormat="1" ht="15" x14ac:dyDescent="0.2">
      <c r="A166" s="7"/>
      <c r="B166" s="26" t="s">
        <v>50</v>
      </c>
      <c r="C166" s="28"/>
      <c r="D166" s="7" t="s">
        <v>31</v>
      </c>
      <c r="E166" s="43">
        <v>-3.3999999999999998E-3</v>
      </c>
      <c r="F166" s="7">
        <f>MATCH($D166,FAC_TOTALS_APTA!$A$2:$BR$2,)</f>
        <v>18</v>
      </c>
      <c r="G166" s="29">
        <f>VLOOKUP(G157,FAC_TOTALS_APTA!$A$4:$BR$227,$F166,FALSE)</f>
        <v>3.7556525420325899</v>
      </c>
      <c r="H166" s="29">
        <f>VLOOKUP(H157,FAC_TOTALS_APTA!$A$4:$BR$227,$F166,FALSE)</f>
        <v>5.07929218254605</v>
      </c>
      <c r="I166" s="30">
        <f t="shared" si="36"/>
        <v>0.3524393233131986</v>
      </c>
      <c r="J166" s="31" t="str">
        <f t="shared" si="37"/>
        <v/>
      </c>
      <c r="K166" s="31" t="str">
        <f t="shared" si="38"/>
        <v>JTW_HOME_PCT_FAC</v>
      </c>
      <c r="L166" s="7">
        <f>MATCH($K166,FAC_TOTALS_APTA!$A$2:$BR$2,)</f>
        <v>40</v>
      </c>
      <c r="M166" s="29">
        <f>IF(M157=0,0,VLOOKUP(M157,FAC_TOTALS_APTA!$A$4:$BR$227,$L166,FALSE))</f>
        <v>-453609.260290734</v>
      </c>
      <c r="N166" s="29">
        <f>IF(N157=0,0,VLOOKUP(N157,FAC_TOTALS_APTA!$A$4:$BR$227,$L166,FALSE))</f>
        <v>-53504.372532019901</v>
      </c>
      <c r="O166" s="29">
        <f>IF(O157=0,0,VLOOKUP(O157,FAC_TOTALS_APTA!$A$4:$BR$227,$L166,FALSE))</f>
        <v>-200848.355519056</v>
      </c>
      <c r="P166" s="29">
        <f>IF(P157=0,0,VLOOKUP(P157,FAC_TOTALS_APTA!$A$4:$BR$227,$L166,FALSE))</f>
        <v>-1096262.53866568</v>
      </c>
      <c r="Q166" s="29">
        <f>IF(Q157=0,0,VLOOKUP(Q157,FAC_TOTALS_APTA!$A$4:$BR$227,$L166,FALSE))</f>
        <v>-679354.11873076402</v>
      </c>
      <c r="R166" s="29">
        <f>IF(R157=0,0,VLOOKUP(R157,FAC_TOTALS_APTA!$A$4:$BR$227,$L166,FALSE))</f>
        <v>-724488.98970477795</v>
      </c>
      <c r="S166" s="29">
        <f>IF(S157=0,0,VLOOKUP(S157,FAC_TOTALS_APTA!$A$4:$BR$227,$L166,FALSE))</f>
        <v>0</v>
      </c>
      <c r="T166" s="29">
        <f>IF(T157=0,0,VLOOKUP(T157,FAC_TOTALS_APTA!$A$4:$BR$227,$L166,FALSE))</f>
        <v>0</v>
      </c>
      <c r="U166" s="29">
        <f>IF(U157=0,0,VLOOKUP(U157,FAC_TOTALS_APTA!$A$4:$BR$227,$L166,FALSE))</f>
        <v>0</v>
      </c>
      <c r="V166" s="29">
        <f>IF(V157=0,0,VLOOKUP(V157,FAC_TOTALS_APTA!$A$4:$BR$227,$L166,FALSE))</f>
        <v>0</v>
      </c>
      <c r="W166" s="29">
        <f>IF(W157=0,0,VLOOKUP(W157,FAC_TOTALS_APTA!$A$4:$BR$227,$L166,FALSE))</f>
        <v>0</v>
      </c>
      <c r="X166" s="29">
        <f>IF(X157=0,0,VLOOKUP(X157,FAC_TOTALS_APTA!$A$4:$BR$227,$L166,FALSE))</f>
        <v>0</v>
      </c>
      <c r="Y166" s="29">
        <f>IF(Y157=0,0,VLOOKUP(Y157,FAC_TOTALS_APTA!$A$4:$BR$227,$L166,FALSE))</f>
        <v>0</v>
      </c>
      <c r="Z166" s="29">
        <f>IF(Z157=0,0,VLOOKUP(Z157,FAC_TOTALS_APTA!$A$4:$BR$227,$L166,FALSE))</f>
        <v>0</v>
      </c>
      <c r="AA166" s="29">
        <f>IF(AA157=0,0,VLOOKUP(AA157,FAC_TOTALS_APTA!$A$4:$BR$227,$L166,FALSE))</f>
        <v>0</v>
      </c>
      <c r="AB166" s="29">
        <f>IF(AB157=0,0,VLOOKUP(AB157,FAC_TOTALS_APTA!$A$4:$BR$227,$L166,FALSE))</f>
        <v>0</v>
      </c>
      <c r="AC166" s="32">
        <f t="shared" si="39"/>
        <v>-3208067.6354430318</v>
      </c>
      <c r="AD166" s="33">
        <f>AC166/G182</f>
        <v>-7.0543194364784713E-3</v>
      </c>
      <c r="AE166" s="7"/>
    </row>
    <row r="167" spans="1:31" s="14" customFormat="1" ht="16" hidden="1" x14ac:dyDescent="0.2">
      <c r="A167" s="7"/>
      <c r="B167" s="12" t="s">
        <v>119</v>
      </c>
      <c r="C167" s="28"/>
      <c r="D167" t="s">
        <v>99</v>
      </c>
      <c r="E167" s="43">
        <v>-5.7999999999999996E-3</v>
      </c>
      <c r="F167" s="7">
        <f>MATCH($D167,FAC_TOTALS_APTA!$A$2:$BR$2,)</f>
        <v>19</v>
      </c>
      <c r="G167" s="29">
        <f>VLOOKUP(G157,FAC_TOTALS_APTA!$A$4:$BR$227,$F167,FALSE)</f>
        <v>0</v>
      </c>
      <c r="H167" s="29">
        <f>VLOOKUP(H157,FAC_TOTALS_APTA!$A$4:$BR$227,$F167,FALSE)</f>
        <v>0</v>
      </c>
      <c r="I167" s="30" t="str">
        <f t="shared" si="36"/>
        <v>-</v>
      </c>
      <c r="J167" s="31" t="str">
        <f t="shared" si="37"/>
        <v/>
      </c>
      <c r="K167" s="31" t="str">
        <f t="shared" si="38"/>
        <v>YEARS_SINCE_TNC_NEW_YORK_BUS_FAC</v>
      </c>
      <c r="L167" s="7">
        <f>MATCH($K167,FAC_TOTALS_APTA!$A$2:$BR$2,)</f>
        <v>41</v>
      </c>
      <c r="M167" s="29">
        <f>IF(M157=0,0,VLOOKUP(M157,FAC_TOTALS_APTA!$A$4:$BR$227,$L167,FALSE))</f>
        <v>0</v>
      </c>
      <c r="N167" s="29">
        <f>IF(N157=0,0,VLOOKUP(N157,FAC_TOTALS_APTA!$A$4:$BR$227,$L167,FALSE))</f>
        <v>0</v>
      </c>
      <c r="O167" s="29">
        <f>IF(O157=0,0,VLOOKUP(O157,FAC_TOTALS_APTA!$A$4:$BR$227,$L167,FALSE))</f>
        <v>0</v>
      </c>
      <c r="P167" s="29">
        <f>IF(P157=0,0,VLOOKUP(P157,FAC_TOTALS_APTA!$A$4:$BR$227,$L167,FALSE))</f>
        <v>0</v>
      </c>
      <c r="Q167" s="29">
        <f>IF(Q157=0,0,VLOOKUP(Q157,FAC_TOTALS_APTA!$A$4:$BR$227,$L167,FALSE))</f>
        <v>0</v>
      </c>
      <c r="R167" s="29">
        <f>IF(R157=0,0,VLOOKUP(R157,FAC_TOTALS_APTA!$A$4:$BR$227,$L167,FALSE))</f>
        <v>0</v>
      </c>
      <c r="S167" s="29">
        <f>IF(S157=0,0,VLOOKUP(S157,FAC_TOTALS_APTA!$A$4:$BR$227,$L167,FALSE))</f>
        <v>0</v>
      </c>
      <c r="T167" s="29">
        <f>IF(T157=0,0,VLOOKUP(T157,FAC_TOTALS_APTA!$A$4:$BR$227,$L167,FALSE))</f>
        <v>0</v>
      </c>
      <c r="U167" s="29">
        <f>IF(U157=0,0,VLOOKUP(U157,FAC_TOTALS_APTA!$A$4:$BR$227,$L167,FALSE))</f>
        <v>0</v>
      </c>
      <c r="V167" s="29">
        <f>IF(V157=0,0,VLOOKUP(V157,FAC_TOTALS_APTA!$A$4:$BR$227,$L167,FALSE))</f>
        <v>0</v>
      </c>
      <c r="W167" s="29">
        <f>IF(W157=0,0,VLOOKUP(W157,FAC_TOTALS_APTA!$A$4:$BR$227,$L167,FALSE))</f>
        <v>0</v>
      </c>
      <c r="X167" s="29">
        <f>IF(X157=0,0,VLOOKUP(X157,FAC_TOTALS_APTA!$A$4:$BR$227,$L167,FALSE))</f>
        <v>0</v>
      </c>
      <c r="Y167" s="29">
        <f>IF(Y157=0,0,VLOOKUP(Y157,FAC_TOTALS_APTA!$A$4:$BR$227,$L167,FALSE))</f>
        <v>0</v>
      </c>
      <c r="Z167" s="29">
        <f>IF(Z157=0,0,VLOOKUP(Z157,FAC_TOTALS_APTA!$A$4:$BR$227,$L167,FALSE))</f>
        <v>0</v>
      </c>
      <c r="AA167" s="29">
        <f>IF(AA157=0,0,VLOOKUP(AA157,FAC_TOTALS_APTA!$A$4:$BR$227,$L167,FALSE))</f>
        <v>0</v>
      </c>
      <c r="AB167" s="29">
        <f>IF(AB157=0,0,VLOOKUP(AB157,FAC_TOTALS_APTA!$A$4:$BR$227,$L167,FALSE))</f>
        <v>0</v>
      </c>
      <c r="AC167" s="32">
        <f t="shared" si="39"/>
        <v>0</v>
      </c>
      <c r="AD167" s="33">
        <f>AC167/G182</f>
        <v>0</v>
      </c>
      <c r="AE167" s="7"/>
    </row>
    <row r="168" spans="1:31" s="14" customFormat="1" ht="16" hidden="1" x14ac:dyDescent="0.2">
      <c r="A168" s="7"/>
      <c r="B168" s="12" t="s">
        <v>119</v>
      </c>
      <c r="C168" s="28"/>
      <c r="D168" t="s">
        <v>100</v>
      </c>
      <c r="E168" s="43">
        <v>-3.3799999999999997E-2</v>
      </c>
      <c r="F168" s="7">
        <f>MATCH($D168,FAC_TOTALS_APTA!$A$2:$BR$2,)</f>
        <v>20</v>
      </c>
      <c r="G168" s="29">
        <f>VLOOKUP(G157,FAC_TOTALS_APTA!$A$4:$BR$227,$F168,FALSE)</f>
        <v>0</v>
      </c>
      <c r="H168" s="29">
        <f>VLOOKUP(H157,FAC_TOTALS_APTA!$A$4:$BR$227,$F168,FALSE)</f>
        <v>0</v>
      </c>
      <c r="I168" s="30" t="str">
        <f t="shared" si="36"/>
        <v>-</v>
      </c>
      <c r="J168" s="31" t="str">
        <f t="shared" si="37"/>
        <v/>
      </c>
      <c r="K168" s="31" t="str">
        <f t="shared" si="38"/>
        <v>YEARS_SINCE_TNC_BUS_HI_FAV_FAC</v>
      </c>
      <c r="L168" s="7">
        <f>MATCH($K168,FAC_TOTALS_APTA!$A$2:$BR$2,)</f>
        <v>42</v>
      </c>
      <c r="M168" s="29">
        <f>IF(M157=0,0,VLOOKUP(M157,FAC_TOTALS_APTA!$A$4:$BR$227,$L168,FALSE))</f>
        <v>0</v>
      </c>
      <c r="N168" s="29">
        <f>IF(N157=0,0,VLOOKUP(N157,FAC_TOTALS_APTA!$A$4:$BR$227,$L168,FALSE))</f>
        <v>0</v>
      </c>
      <c r="O168" s="29">
        <f>IF(O157=0,0,VLOOKUP(O157,FAC_TOTALS_APTA!$A$4:$BR$227,$L168,FALSE))</f>
        <v>0</v>
      </c>
      <c r="P168" s="29">
        <f>IF(P157=0,0,VLOOKUP(P157,FAC_TOTALS_APTA!$A$4:$BR$227,$L168,FALSE))</f>
        <v>0</v>
      </c>
      <c r="Q168" s="29">
        <f>IF(Q157=0,0,VLOOKUP(Q157,FAC_TOTALS_APTA!$A$4:$BR$227,$L168,FALSE))</f>
        <v>0</v>
      </c>
      <c r="R168" s="29">
        <f>IF(R157=0,0,VLOOKUP(R157,FAC_TOTALS_APTA!$A$4:$BR$227,$L168,FALSE))</f>
        <v>0</v>
      </c>
      <c r="S168" s="29">
        <f>IF(S157=0,0,VLOOKUP(S157,FAC_TOTALS_APTA!$A$4:$BR$227,$L168,FALSE))</f>
        <v>0</v>
      </c>
      <c r="T168" s="29">
        <f>IF(T157=0,0,VLOOKUP(T157,FAC_TOTALS_APTA!$A$4:$BR$227,$L168,FALSE))</f>
        <v>0</v>
      </c>
      <c r="U168" s="29">
        <f>IF(U157=0,0,VLOOKUP(U157,FAC_TOTALS_APTA!$A$4:$BR$227,$L168,FALSE))</f>
        <v>0</v>
      </c>
      <c r="V168" s="29">
        <f>IF(V157=0,0,VLOOKUP(V157,FAC_TOTALS_APTA!$A$4:$BR$227,$L168,FALSE))</f>
        <v>0</v>
      </c>
      <c r="W168" s="29">
        <f>IF(W157=0,0,VLOOKUP(W157,FAC_TOTALS_APTA!$A$4:$BR$227,$L168,FALSE))</f>
        <v>0</v>
      </c>
      <c r="X168" s="29">
        <f>IF(X157=0,0,VLOOKUP(X157,FAC_TOTALS_APTA!$A$4:$BR$227,$L168,FALSE))</f>
        <v>0</v>
      </c>
      <c r="Y168" s="29">
        <f>IF(Y157=0,0,VLOOKUP(Y157,FAC_TOTALS_APTA!$A$4:$BR$227,$L168,FALSE))</f>
        <v>0</v>
      </c>
      <c r="Z168" s="29">
        <f>IF(Z157=0,0,VLOOKUP(Z157,FAC_TOTALS_APTA!$A$4:$BR$227,$L168,FALSE))</f>
        <v>0</v>
      </c>
      <c r="AA168" s="29">
        <f>IF(AA157=0,0,VLOOKUP(AA157,FAC_TOTALS_APTA!$A$4:$BR$227,$L168,FALSE))</f>
        <v>0</v>
      </c>
      <c r="AB168" s="29">
        <f>IF(AB157=0,0,VLOOKUP(AB157,FAC_TOTALS_APTA!$A$4:$BR$227,$L168,FALSE))</f>
        <v>0</v>
      </c>
      <c r="AC168" s="32">
        <f t="shared" si="39"/>
        <v>0</v>
      </c>
      <c r="AD168" s="33">
        <f>AC168/G182</f>
        <v>0</v>
      </c>
      <c r="AE168" s="7"/>
    </row>
    <row r="169" spans="1:31" s="14" customFormat="1" ht="16" hidden="1" x14ac:dyDescent="0.2">
      <c r="A169" s="7"/>
      <c r="B169" s="12" t="s">
        <v>119</v>
      </c>
      <c r="C169" s="28"/>
      <c r="D169" t="s">
        <v>101</v>
      </c>
      <c r="E169" s="43">
        <v>-1.6299999999999999E-2</v>
      </c>
      <c r="F169" s="7">
        <f>MATCH($D169,FAC_TOTALS_APTA!$A$2:$BR$2,)</f>
        <v>21</v>
      </c>
      <c r="G169" s="29">
        <f>VLOOKUP(G157,FAC_TOTALS_APTA!$A$4:$BR$227,$F169,FALSE)</f>
        <v>0</v>
      </c>
      <c r="H169" s="29">
        <f>VLOOKUP(H157,FAC_TOTALS_APTA!$A$4:$BR$227,$F169,FALSE)</f>
        <v>3.90386499693096</v>
      </c>
      <c r="I169" s="30" t="str">
        <f t="shared" si="36"/>
        <v>-</v>
      </c>
      <c r="J169" s="31" t="str">
        <f t="shared" si="37"/>
        <v/>
      </c>
      <c r="K169" s="31" t="str">
        <f t="shared" si="38"/>
        <v>YEARS_SINCE_TNC_BUS_MID_FAV_FAC</v>
      </c>
      <c r="L169" s="7">
        <f>MATCH($K169,FAC_TOTALS_APTA!$A$2:$BR$2,)</f>
        <v>43</v>
      </c>
      <c r="M169" s="29">
        <f>IF(M157=0,0,VLOOKUP(M157,FAC_TOTALS_APTA!$A$4:$BR$227,$L169,FALSE))</f>
        <v>0</v>
      </c>
      <c r="N169" s="29">
        <f>IF(N157=0,0,VLOOKUP(N157,FAC_TOTALS_APTA!$A$4:$BR$227,$L169,FALSE))</f>
        <v>-1848448.78813577</v>
      </c>
      <c r="O169" s="29">
        <f>IF(O157=0,0,VLOOKUP(O157,FAC_TOTALS_APTA!$A$4:$BR$227,$L169,FALSE))</f>
        <v>-10161977.463157</v>
      </c>
      <c r="P169" s="29">
        <f>IF(P157=0,0,VLOOKUP(P157,FAC_TOTALS_APTA!$A$4:$BR$227,$L169,FALSE))</f>
        <v>-12950274.018733401</v>
      </c>
      <c r="Q169" s="29">
        <f>IF(Q157=0,0,VLOOKUP(Q157,FAC_TOTALS_APTA!$A$4:$BR$227,$L169,FALSE))</f>
        <v>-12378832.413689099</v>
      </c>
      <c r="R169" s="29">
        <f>IF(R157=0,0,VLOOKUP(R157,FAC_TOTALS_APTA!$A$4:$BR$227,$L169,FALSE))</f>
        <v>-12270827.2606449</v>
      </c>
      <c r="S169" s="29">
        <f>IF(S157=0,0,VLOOKUP(S157,FAC_TOTALS_APTA!$A$4:$BR$227,$L169,FALSE))</f>
        <v>0</v>
      </c>
      <c r="T169" s="29">
        <f>IF(T157=0,0,VLOOKUP(T157,FAC_TOTALS_APTA!$A$4:$BR$227,$L169,FALSE))</f>
        <v>0</v>
      </c>
      <c r="U169" s="29">
        <f>IF(U157=0,0,VLOOKUP(U157,FAC_TOTALS_APTA!$A$4:$BR$227,$L169,FALSE))</f>
        <v>0</v>
      </c>
      <c r="V169" s="29">
        <f>IF(V157=0,0,VLOOKUP(V157,FAC_TOTALS_APTA!$A$4:$BR$227,$L169,FALSE))</f>
        <v>0</v>
      </c>
      <c r="W169" s="29">
        <f>IF(W157=0,0,VLOOKUP(W157,FAC_TOTALS_APTA!$A$4:$BR$227,$L169,FALSE))</f>
        <v>0</v>
      </c>
      <c r="X169" s="29">
        <f>IF(X157=0,0,VLOOKUP(X157,FAC_TOTALS_APTA!$A$4:$BR$227,$L169,FALSE))</f>
        <v>0</v>
      </c>
      <c r="Y169" s="29">
        <f>IF(Y157=0,0,VLOOKUP(Y157,FAC_TOTALS_APTA!$A$4:$BR$227,$L169,FALSE))</f>
        <v>0</v>
      </c>
      <c r="Z169" s="29">
        <f>IF(Z157=0,0,VLOOKUP(Z157,FAC_TOTALS_APTA!$A$4:$BR$227,$L169,FALSE))</f>
        <v>0</v>
      </c>
      <c r="AA169" s="29">
        <f>IF(AA157=0,0,VLOOKUP(AA157,FAC_TOTALS_APTA!$A$4:$BR$227,$L169,FALSE))</f>
        <v>0</v>
      </c>
      <c r="AB169" s="29">
        <f>IF(AB157=0,0,VLOOKUP(AB157,FAC_TOTALS_APTA!$A$4:$BR$227,$L169,FALSE))</f>
        <v>0</v>
      </c>
      <c r="AC169" s="32">
        <f t="shared" si="39"/>
        <v>-49610359.944360167</v>
      </c>
      <c r="AD169" s="33">
        <f>AC169/G182</f>
        <v>-0.10908975937406092</v>
      </c>
      <c r="AE169" s="7"/>
    </row>
    <row r="170" spans="1:31" s="14" customFormat="1" ht="16" hidden="1" x14ac:dyDescent="0.2">
      <c r="A170" s="7"/>
      <c r="B170" s="12" t="s">
        <v>119</v>
      </c>
      <c r="C170" s="28"/>
      <c r="D170" t="s">
        <v>102</v>
      </c>
      <c r="E170" s="43">
        <v>-1.37E-2</v>
      </c>
      <c r="F170" s="7">
        <f>MATCH($D170,FAC_TOTALS_APTA!$A$2:$BR$2,)</f>
        <v>22</v>
      </c>
      <c r="G170" s="29">
        <f>VLOOKUP(G157,FAC_TOTALS_APTA!$A$4:$BR$227,$F170,FALSE)</f>
        <v>0</v>
      </c>
      <c r="H170" s="29">
        <f>VLOOKUP(H157,FAC_TOTALS_APTA!$A$4:$BR$227,$F170,FALSE)</f>
        <v>0</v>
      </c>
      <c r="I170" s="30" t="str">
        <f t="shared" si="36"/>
        <v>-</v>
      </c>
      <c r="J170" s="31" t="str">
        <f t="shared" si="37"/>
        <v/>
      </c>
      <c r="K170" s="31" t="str">
        <f t="shared" si="38"/>
        <v>YEARS_SINCE_TNC_BUS_LOW_FAV_FAC</v>
      </c>
      <c r="L170" s="7">
        <f>MATCH($K170,FAC_TOTALS_APTA!$A$2:$BR$2,)</f>
        <v>44</v>
      </c>
      <c r="M170" s="29">
        <f>IF(M157=0,0,VLOOKUP(M157,FAC_TOTALS_APTA!$A$4:$BR$227,$L170,FALSE))</f>
        <v>0</v>
      </c>
      <c r="N170" s="29">
        <f>IF(N157=0,0,VLOOKUP(N157,FAC_TOTALS_APTA!$A$4:$BR$227,$L170,FALSE))</f>
        <v>0</v>
      </c>
      <c r="O170" s="29">
        <f>IF(O157=0,0,VLOOKUP(O157,FAC_TOTALS_APTA!$A$4:$BR$227,$L170,FALSE))</f>
        <v>0</v>
      </c>
      <c r="P170" s="29">
        <f>IF(P157=0,0,VLOOKUP(P157,FAC_TOTALS_APTA!$A$4:$BR$227,$L170,FALSE))</f>
        <v>0</v>
      </c>
      <c r="Q170" s="29">
        <f>IF(Q157=0,0,VLOOKUP(Q157,FAC_TOTALS_APTA!$A$4:$BR$227,$L170,FALSE))</f>
        <v>0</v>
      </c>
      <c r="R170" s="29">
        <f>IF(R157=0,0,VLOOKUP(R157,FAC_TOTALS_APTA!$A$4:$BR$227,$L170,FALSE))</f>
        <v>0</v>
      </c>
      <c r="S170" s="29">
        <f>IF(S157=0,0,VLOOKUP(S157,FAC_TOTALS_APTA!$A$4:$BR$227,$L170,FALSE))</f>
        <v>0</v>
      </c>
      <c r="T170" s="29">
        <f>IF(T157=0,0,VLOOKUP(T157,FAC_TOTALS_APTA!$A$4:$BR$227,$L170,FALSE))</f>
        <v>0</v>
      </c>
      <c r="U170" s="29">
        <f>IF(U157=0,0,VLOOKUP(U157,FAC_TOTALS_APTA!$A$4:$BR$227,$L170,FALSE))</f>
        <v>0</v>
      </c>
      <c r="V170" s="29">
        <f>IF(V157=0,0,VLOOKUP(V157,FAC_TOTALS_APTA!$A$4:$BR$227,$L170,FALSE))</f>
        <v>0</v>
      </c>
      <c r="W170" s="29">
        <f>IF(W157=0,0,VLOOKUP(W157,FAC_TOTALS_APTA!$A$4:$BR$227,$L170,FALSE))</f>
        <v>0</v>
      </c>
      <c r="X170" s="29">
        <f>IF(X157=0,0,VLOOKUP(X157,FAC_TOTALS_APTA!$A$4:$BR$227,$L170,FALSE))</f>
        <v>0</v>
      </c>
      <c r="Y170" s="29">
        <f>IF(Y157=0,0,VLOOKUP(Y157,FAC_TOTALS_APTA!$A$4:$BR$227,$L170,FALSE))</f>
        <v>0</v>
      </c>
      <c r="Z170" s="29">
        <f>IF(Z157=0,0,VLOOKUP(Z157,FAC_TOTALS_APTA!$A$4:$BR$227,$L170,FALSE))</f>
        <v>0</v>
      </c>
      <c r="AA170" s="29">
        <f>IF(AA157=0,0,VLOOKUP(AA157,FAC_TOTALS_APTA!$A$4:$BR$227,$L170,FALSE))</f>
        <v>0</v>
      </c>
      <c r="AB170" s="29">
        <f>IF(AB157=0,0,VLOOKUP(AB157,FAC_TOTALS_APTA!$A$4:$BR$227,$L170,FALSE))</f>
        <v>0</v>
      </c>
      <c r="AC170" s="32">
        <f t="shared" si="39"/>
        <v>0</v>
      </c>
      <c r="AD170" s="33">
        <f>AC170/G182</f>
        <v>0</v>
      </c>
      <c r="AE170" s="7"/>
    </row>
    <row r="171" spans="1:31" s="14" customFormat="1" ht="16" hidden="1" x14ac:dyDescent="0.2">
      <c r="A171" s="7"/>
      <c r="B171" s="12" t="s">
        <v>119</v>
      </c>
      <c r="C171" s="28"/>
      <c r="D171" t="s">
        <v>103</v>
      </c>
      <c r="E171" s="43">
        <v>-3.5099999999999999E-2</v>
      </c>
      <c r="F171" s="7">
        <f>MATCH($D171,FAC_TOTALS_APTA!$A$2:$BR$2,)</f>
        <v>23</v>
      </c>
      <c r="G171" s="29">
        <f>VLOOKUP(G157,FAC_TOTALS_APTA!$A$4:$BR$227,$F171,FALSE)</f>
        <v>0</v>
      </c>
      <c r="H171" s="29">
        <f>VLOOKUP(H157,FAC_TOTALS_APTA!$A$4:$BR$227,$F171,FALSE)</f>
        <v>0</v>
      </c>
      <c r="I171" s="30" t="str">
        <f t="shared" si="36"/>
        <v>-</v>
      </c>
      <c r="J171" s="31" t="str">
        <f t="shared" si="37"/>
        <v/>
      </c>
      <c r="K171" s="31" t="str">
        <f t="shared" si="38"/>
        <v>YEARS_SINCE_TNC_BUS_HI_UNFAV_FAC</v>
      </c>
      <c r="L171" s="7">
        <f>MATCH($K171,FAC_TOTALS_APTA!$A$2:$BR$2,)</f>
        <v>45</v>
      </c>
      <c r="M171" s="29">
        <f>IF(M157=0,0,VLOOKUP(M157,FAC_TOTALS_APTA!$A$4:$BR$227,$L171,FALSE))</f>
        <v>0</v>
      </c>
      <c r="N171" s="29">
        <f>IF(N157=0,0,VLOOKUP(N157,FAC_TOTALS_APTA!$A$4:$BR$227,$L171,FALSE))</f>
        <v>0</v>
      </c>
      <c r="O171" s="29">
        <f>IF(O157=0,0,VLOOKUP(O157,FAC_TOTALS_APTA!$A$4:$BR$227,$L171,FALSE))</f>
        <v>0</v>
      </c>
      <c r="P171" s="29">
        <f>IF(P157=0,0,VLOOKUP(P157,FAC_TOTALS_APTA!$A$4:$BR$227,$L171,FALSE))</f>
        <v>0</v>
      </c>
      <c r="Q171" s="29">
        <f>IF(Q157=0,0,VLOOKUP(Q157,FAC_TOTALS_APTA!$A$4:$BR$227,$L171,FALSE))</f>
        <v>0</v>
      </c>
      <c r="R171" s="29">
        <f>IF(R157=0,0,VLOOKUP(R157,FAC_TOTALS_APTA!$A$4:$BR$227,$L171,FALSE))</f>
        <v>0</v>
      </c>
      <c r="S171" s="29">
        <f>IF(S157=0,0,VLOOKUP(S157,FAC_TOTALS_APTA!$A$4:$BR$227,$L171,FALSE))</f>
        <v>0</v>
      </c>
      <c r="T171" s="29">
        <f>IF(T157=0,0,VLOOKUP(T157,FAC_TOTALS_APTA!$A$4:$BR$227,$L171,FALSE))</f>
        <v>0</v>
      </c>
      <c r="U171" s="29">
        <f>IF(U157=0,0,VLOOKUP(U157,FAC_TOTALS_APTA!$A$4:$BR$227,$L171,FALSE))</f>
        <v>0</v>
      </c>
      <c r="V171" s="29">
        <f>IF(V157=0,0,VLOOKUP(V157,FAC_TOTALS_APTA!$A$4:$BR$227,$L171,FALSE))</f>
        <v>0</v>
      </c>
      <c r="W171" s="29">
        <f>IF(W157=0,0,VLOOKUP(W157,FAC_TOTALS_APTA!$A$4:$BR$227,$L171,FALSE))</f>
        <v>0</v>
      </c>
      <c r="X171" s="29">
        <f>IF(X157=0,0,VLOOKUP(X157,FAC_TOTALS_APTA!$A$4:$BR$227,$L171,FALSE))</f>
        <v>0</v>
      </c>
      <c r="Y171" s="29">
        <f>IF(Y157=0,0,VLOOKUP(Y157,FAC_TOTALS_APTA!$A$4:$BR$227,$L171,FALSE))</f>
        <v>0</v>
      </c>
      <c r="Z171" s="29">
        <f>IF(Z157=0,0,VLOOKUP(Z157,FAC_TOTALS_APTA!$A$4:$BR$227,$L171,FALSE))</f>
        <v>0</v>
      </c>
      <c r="AA171" s="29">
        <f>IF(AA157=0,0,VLOOKUP(AA157,FAC_TOTALS_APTA!$A$4:$BR$227,$L171,FALSE))</f>
        <v>0</v>
      </c>
      <c r="AB171" s="29">
        <f>IF(AB157=0,0,VLOOKUP(AB157,FAC_TOTALS_APTA!$A$4:$BR$227,$L171,FALSE))</f>
        <v>0</v>
      </c>
      <c r="AC171" s="32">
        <f t="shared" si="39"/>
        <v>0</v>
      </c>
      <c r="AD171" s="33">
        <f>AC171/G182</f>
        <v>0</v>
      </c>
      <c r="AE171" s="7"/>
    </row>
    <row r="172" spans="1:31" s="14" customFormat="1" ht="16" hidden="1" x14ac:dyDescent="0.2">
      <c r="A172" s="7"/>
      <c r="B172" s="12" t="s">
        <v>119</v>
      </c>
      <c r="C172" s="28"/>
      <c r="D172" t="s">
        <v>104</v>
      </c>
      <c r="E172" s="43">
        <v>-3.1300000000000001E-2</v>
      </c>
      <c r="F172" s="7">
        <f>MATCH($D172,FAC_TOTALS_APTA!$A$2:$BR$2,)</f>
        <v>24</v>
      </c>
      <c r="G172" s="29">
        <f>VLOOKUP(G157,FAC_TOTALS_APTA!$A$4:$BR$227,$F172,FALSE)</f>
        <v>0</v>
      </c>
      <c r="H172" s="29">
        <f>VLOOKUP(H157,FAC_TOTALS_APTA!$A$4:$BR$227,$F172,FALSE)</f>
        <v>0</v>
      </c>
      <c r="I172" s="30" t="str">
        <f t="shared" si="36"/>
        <v>-</v>
      </c>
      <c r="J172" s="31" t="str">
        <f t="shared" si="37"/>
        <v/>
      </c>
      <c r="K172" s="31" t="str">
        <f t="shared" si="38"/>
        <v>YEARS_SINCE_TNC_BUS_MID_UNFAV_FAC</v>
      </c>
      <c r="L172" s="7">
        <f>MATCH($K172,FAC_TOTALS_APTA!$A$2:$BR$2,)</f>
        <v>46</v>
      </c>
      <c r="M172" s="29">
        <f>IF(M157=0,0,VLOOKUP(M157,FAC_TOTALS_APTA!$A$4:$BR$227,$L172,FALSE))</f>
        <v>0</v>
      </c>
      <c r="N172" s="29">
        <f>IF(N157=0,0,VLOOKUP(N157,FAC_TOTALS_APTA!$A$4:$BR$227,$L172,FALSE))</f>
        <v>0</v>
      </c>
      <c r="O172" s="29">
        <f>IF(O157=0,0,VLOOKUP(O157,FAC_TOTALS_APTA!$A$4:$BR$227,$L172,FALSE))</f>
        <v>0</v>
      </c>
      <c r="P172" s="29">
        <f>IF(P157=0,0,VLOOKUP(P157,FAC_TOTALS_APTA!$A$4:$BR$227,$L172,FALSE))</f>
        <v>0</v>
      </c>
      <c r="Q172" s="29">
        <f>IF(Q157=0,0,VLOOKUP(Q157,FAC_TOTALS_APTA!$A$4:$BR$227,$L172,FALSE))</f>
        <v>0</v>
      </c>
      <c r="R172" s="29">
        <f>IF(R157=0,0,VLOOKUP(R157,FAC_TOTALS_APTA!$A$4:$BR$227,$L172,FALSE))</f>
        <v>0</v>
      </c>
      <c r="S172" s="29">
        <f>IF(S157=0,0,VLOOKUP(S157,FAC_TOTALS_APTA!$A$4:$BR$227,$L172,FALSE))</f>
        <v>0</v>
      </c>
      <c r="T172" s="29">
        <f>IF(T157=0,0,VLOOKUP(T157,FAC_TOTALS_APTA!$A$4:$BR$227,$L172,FALSE))</f>
        <v>0</v>
      </c>
      <c r="U172" s="29">
        <f>IF(U157=0,0,VLOOKUP(U157,FAC_TOTALS_APTA!$A$4:$BR$227,$L172,FALSE))</f>
        <v>0</v>
      </c>
      <c r="V172" s="29">
        <f>IF(V157=0,0,VLOOKUP(V157,FAC_TOTALS_APTA!$A$4:$BR$227,$L172,FALSE))</f>
        <v>0</v>
      </c>
      <c r="W172" s="29">
        <f>IF(W157=0,0,VLOOKUP(W157,FAC_TOTALS_APTA!$A$4:$BR$227,$L172,FALSE))</f>
        <v>0</v>
      </c>
      <c r="X172" s="29">
        <f>IF(X157=0,0,VLOOKUP(X157,FAC_TOTALS_APTA!$A$4:$BR$227,$L172,FALSE))</f>
        <v>0</v>
      </c>
      <c r="Y172" s="29">
        <f>IF(Y157=0,0,VLOOKUP(Y157,FAC_TOTALS_APTA!$A$4:$BR$227,$L172,FALSE))</f>
        <v>0</v>
      </c>
      <c r="Z172" s="29">
        <f>IF(Z157=0,0,VLOOKUP(Z157,FAC_TOTALS_APTA!$A$4:$BR$227,$L172,FALSE))</f>
        <v>0</v>
      </c>
      <c r="AA172" s="29">
        <f>IF(AA157=0,0,VLOOKUP(AA157,FAC_TOTALS_APTA!$A$4:$BR$227,$L172,FALSE))</f>
        <v>0</v>
      </c>
      <c r="AB172" s="29">
        <f>IF(AB157=0,0,VLOOKUP(AB157,FAC_TOTALS_APTA!$A$4:$BR$227,$L172,FALSE))</f>
        <v>0</v>
      </c>
      <c r="AC172" s="32">
        <f t="shared" si="39"/>
        <v>0</v>
      </c>
      <c r="AD172" s="33">
        <f>AC172/G182</f>
        <v>0</v>
      </c>
      <c r="AE172" s="7"/>
    </row>
    <row r="173" spans="1:31" s="14" customFormat="1" ht="16" hidden="1" x14ac:dyDescent="0.2">
      <c r="A173" s="7"/>
      <c r="B173" s="12" t="s">
        <v>119</v>
      </c>
      <c r="C173" s="28"/>
      <c r="D173" t="s">
        <v>105</v>
      </c>
      <c r="E173" s="43">
        <v>-1.4E-3</v>
      </c>
      <c r="F173" s="7">
        <f>MATCH($D173,FAC_TOTALS_APTA!$A$2:$BR$2,)</f>
        <v>25</v>
      </c>
      <c r="G173" s="29">
        <f>VLOOKUP(G157,FAC_TOTALS_APTA!$A$4:$BR$227,$F173,FALSE)</f>
        <v>0</v>
      </c>
      <c r="H173" s="29">
        <f>VLOOKUP(H157,FAC_TOTALS_APTA!$A$4:$BR$227,$F173,FALSE)</f>
        <v>0</v>
      </c>
      <c r="I173" s="30" t="str">
        <f t="shared" si="36"/>
        <v>-</v>
      </c>
      <c r="J173" s="31" t="str">
        <f t="shared" si="37"/>
        <v/>
      </c>
      <c r="K173" s="31" t="str">
        <f t="shared" si="38"/>
        <v>YEARS_SINCE_TNC_BUS_LOW_UNFAV_FAC</v>
      </c>
      <c r="L173" s="7">
        <f>MATCH($K173,FAC_TOTALS_APTA!$A$2:$BR$2,)</f>
        <v>47</v>
      </c>
      <c r="M173" s="29">
        <f>IF(M157=0,0,VLOOKUP(M157,FAC_TOTALS_APTA!$A$4:$BR$227,$L173,FALSE))</f>
        <v>0</v>
      </c>
      <c r="N173" s="29">
        <f>IF(N157=0,0,VLOOKUP(N157,FAC_TOTALS_APTA!$A$4:$BR$227,$L173,FALSE))</f>
        <v>0</v>
      </c>
      <c r="O173" s="29">
        <f>IF(O157=0,0,VLOOKUP(O157,FAC_TOTALS_APTA!$A$4:$BR$227,$L173,FALSE))</f>
        <v>0</v>
      </c>
      <c r="P173" s="29">
        <f>IF(P157=0,0,VLOOKUP(P157,FAC_TOTALS_APTA!$A$4:$BR$227,$L173,FALSE))</f>
        <v>0</v>
      </c>
      <c r="Q173" s="29">
        <f>IF(Q157=0,0,VLOOKUP(Q157,FAC_TOTALS_APTA!$A$4:$BR$227,$L173,FALSE))</f>
        <v>0</v>
      </c>
      <c r="R173" s="29">
        <f>IF(R157=0,0,VLOOKUP(R157,FAC_TOTALS_APTA!$A$4:$BR$227,$L173,FALSE))</f>
        <v>0</v>
      </c>
      <c r="S173" s="29">
        <f>IF(S157=0,0,VLOOKUP(S157,FAC_TOTALS_APTA!$A$4:$BR$227,$L173,FALSE))</f>
        <v>0</v>
      </c>
      <c r="T173" s="29">
        <f>IF(T157=0,0,VLOOKUP(T157,FAC_TOTALS_APTA!$A$4:$BR$227,$L173,FALSE))</f>
        <v>0</v>
      </c>
      <c r="U173" s="29">
        <f>IF(U157=0,0,VLOOKUP(U157,FAC_TOTALS_APTA!$A$4:$BR$227,$L173,FALSE))</f>
        <v>0</v>
      </c>
      <c r="V173" s="29">
        <f>IF(V157=0,0,VLOOKUP(V157,FAC_TOTALS_APTA!$A$4:$BR$227,$L173,FALSE))</f>
        <v>0</v>
      </c>
      <c r="W173" s="29">
        <f>IF(W157=0,0,VLOOKUP(W157,FAC_TOTALS_APTA!$A$4:$BR$227,$L173,FALSE))</f>
        <v>0</v>
      </c>
      <c r="X173" s="29">
        <f>IF(X157=0,0,VLOOKUP(X157,FAC_TOTALS_APTA!$A$4:$BR$227,$L173,FALSE))</f>
        <v>0</v>
      </c>
      <c r="Y173" s="29">
        <f>IF(Y157=0,0,VLOOKUP(Y157,FAC_TOTALS_APTA!$A$4:$BR$227,$L173,FALSE))</f>
        <v>0</v>
      </c>
      <c r="Z173" s="29">
        <f>IF(Z157=0,0,VLOOKUP(Z157,FAC_TOTALS_APTA!$A$4:$BR$227,$L173,FALSE))</f>
        <v>0</v>
      </c>
      <c r="AA173" s="29">
        <f>IF(AA157=0,0,VLOOKUP(AA157,FAC_TOTALS_APTA!$A$4:$BR$227,$L173,FALSE))</f>
        <v>0</v>
      </c>
      <c r="AB173" s="29">
        <f>IF(AB157=0,0,VLOOKUP(AB157,FAC_TOTALS_APTA!$A$4:$BR$227,$L173,FALSE))</f>
        <v>0</v>
      </c>
      <c r="AC173" s="32">
        <f t="shared" si="39"/>
        <v>0</v>
      </c>
      <c r="AD173" s="33">
        <f>AC173/G182</f>
        <v>0</v>
      </c>
      <c r="AE173" s="7"/>
    </row>
    <row r="174" spans="1:31" s="14" customFormat="1" ht="16" x14ac:dyDescent="0.2">
      <c r="A174" s="7"/>
      <c r="B174" s="12" t="s">
        <v>119</v>
      </c>
      <c r="C174" s="28"/>
      <c r="D174" t="s">
        <v>106</v>
      </c>
      <c r="E174" s="43">
        <v>-1.8E-3</v>
      </c>
      <c r="F174" s="7">
        <f>MATCH($D174,FAC_TOTALS_APTA!$A$2:$BR$2,)</f>
        <v>26</v>
      </c>
      <c r="G174" s="29">
        <f>VLOOKUP(G157,FAC_TOTALS_APTA!$A$4:$BR$227,$F174,FALSE)</f>
        <v>0</v>
      </c>
      <c r="H174" s="29">
        <f>VLOOKUP(H157,FAC_TOTALS_APTA!$A$4:$BR$227,$F174,FALSE)</f>
        <v>0</v>
      </c>
      <c r="I174" s="30" t="str">
        <f t="shared" si="36"/>
        <v>-</v>
      </c>
      <c r="J174" s="31" t="str">
        <f t="shared" si="37"/>
        <v/>
      </c>
      <c r="K174" s="31" t="str">
        <f t="shared" si="38"/>
        <v>YEARS_SINCE_TNC_NEW_YORK_RAIL_FAC</v>
      </c>
      <c r="L174" s="7">
        <f>MATCH($K174,FAC_TOTALS_APTA!$A$2:$BR$2,)</f>
        <v>48</v>
      </c>
      <c r="M174" s="29">
        <f>IF(M157=0,0,VLOOKUP(M157,FAC_TOTALS_APTA!$A$4:$BR$227,$L174,FALSE))</f>
        <v>0</v>
      </c>
      <c r="N174" s="29">
        <f>IF(N157=0,0,VLOOKUP(N157,FAC_TOTALS_APTA!$A$4:$BR$227,$L174,FALSE))</f>
        <v>0</v>
      </c>
      <c r="O174" s="29">
        <f>IF(O157=0,0,VLOOKUP(O157,FAC_TOTALS_APTA!$A$4:$BR$227,$L174,FALSE))</f>
        <v>0</v>
      </c>
      <c r="P174" s="29">
        <f>IF(P157=0,0,VLOOKUP(P157,FAC_TOTALS_APTA!$A$4:$BR$227,$L174,FALSE))</f>
        <v>0</v>
      </c>
      <c r="Q174" s="29">
        <f>IF(Q157=0,0,VLOOKUP(Q157,FAC_TOTALS_APTA!$A$4:$BR$227,$L174,FALSE))</f>
        <v>0</v>
      </c>
      <c r="R174" s="29">
        <f>IF(R157=0,0,VLOOKUP(R157,FAC_TOTALS_APTA!$A$4:$BR$227,$L174,FALSE))</f>
        <v>0</v>
      </c>
      <c r="S174" s="29">
        <f>IF(S157=0,0,VLOOKUP(S157,FAC_TOTALS_APTA!$A$4:$BR$227,$L174,FALSE))</f>
        <v>0</v>
      </c>
      <c r="T174" s="29">
        <f>IF(T157=0,0,VLOOKUP(T157,FAC_TOTALS_APTA!$A$4:$BR$227,$L174,FALSE))</f>
        <v>0</v>
      </c>
      <c r="U174" s="29">
        <f>IF(U157=0,0,VLOOKUP(U157,FAC_TOTALS_APTA!$A$4:$BR$227,$L174,FALSE))</f>
        <v>0</v>
      </c>
      <c r="V174" s="29">
        <f>IF(V157=0,0,VLOOKUP(V157,FAC_TOTALS_APTA!$A$4:$BR$227,$L174,FALSE))</f>
        <v>0</v>
      </c>
      <c r="W174" s="29">
        <f>IF(W157=0,0,VLOOKUP(W157,FAC_TOTALS_APTA!$A$4:$BR$227,$L174,FALSE))</f>
        <v>0</v>
      </c>
      <c r="X174" s="29">
        <f>IF(X157=0,0,VLOOKUP(X157,FAC_TOTALS_APTA!$A$4:$BR$227,$L174,FALSE))</f>
        <v>0</v>
      </c>
      <c r="Y174" s="29">
        <f>IF(Y157=0,0,VLOOKUP(Y157,FAC_TOTALS_APTA!$A$4:$BR$227,$L174,FALSE))</f>
        <v>0</v>
      </c>
      <c r="Z174" s="29">
        <f>IF(Z157=0,0,VLOOKUP(Z157,FAC_TOTALS_APTA!$A$4:$BR$227,$L174,FALSE))</f>
        <v>0</v>
      </c>
      <c r="AA174" s="29">
        <f>IF(AA157=0,0,VLOOKUP(AA157,FAC_TOTALS_APTA!$A$4:$BR$227,$L174,FALSE))</f>
        <v>0</v>
      </c>
      <c r="AB174" s="29">
        <f>IF(AB157=0,0,VLOOKUP(AB157,FAC_TOTALS_APTA!$A$4:$BR$227,$L174,FALSE))</f>
        <v>0</v>
      </c>
      <c r="AC174" s="32">
        <f t="shared" si="39"/>
        <v>0</v>
      </c>
      <c r="AD174" s="33">
        <f>AC174/G182</f>
        <v>0</v>
      </c>
      <c r="AE174" s="7"/>
    </row>
    <row r="175" spans="1:31" s="14" customFormat="1" ht="16" hidden="1" x14ac:dyDescent="0.2">
      <c r="A175" s="7"/>
      <c r="B175" s="12" t="s">
        <v>119</v>
      </c>
      <c r="C175" s="28"/>
      <c r="D175" t="s">
        <v>107</v>
      </c>
      <c r="E175" s="43">
        <v>-2.9899999999999999E-2</v>
      </c>
      <c r="F175" s="7">
        <f>MATCH($D175,FAC_TOTALS_APTA!$A$2:$BR$2,)</f>
        <v>27</v>
      </c>
      <c r="G175" s="29">
        <f>VLOOKUP(G157,FAC_TOTALS_APTA!$A$4:$BR$227,$F175,FALSE)</f>
        <v>0</v>
      </c>
      <c r="H175" s="29">
        <f>VLOOKUP(H157,FAC_TOTALS_APTA!$A$4:$BR$227,$F175,FALSE)</f>
        <v>0</v>
      </c>
      <c r="I175" s="30" t="str">
        <f t="shared" si="36"/>
        <v>-</v>
      </c>
      <c r="J175" s="31" t="str">
        <f t="shared" si="37"/>
        <v/>
      </c>
      <c r="K175" s="31" t="str">
        <f t="shared" si="38"/>
        <v>YEARS_SINCE_TNC_RAIL_HI_FAC</v>
      </c>
      <c r="L175" s="7">
        <f>MATCH($K175,FAC_TOTALS_APTA!$A$2:$BR$2,)</f>
        <v>49</v>
      </c>
      <c r="M175" s="29">
        <f>IF(M157=0,0,VLOOKUP(M157,FAC_TOTALS_APTA!$A$4:$BR$227,$L175,FALSE))</f>
        <v>0</v>
      </c>
      <c r="N175" s="29">
        <f>IF(N157=0,0,VLOOKUP(N157,FAC_TOTALS_APTA!$A$4:$BR$227,$L175,FALSE))</f>
        <v>0</v>
      </c>
      <c r="O175" s="29">
        <f>IF(O157=0,0,VLOOKUP(O157,FAC_TOTALS_APTA!$A$4:$BR$227,$L175,FALSE))</f>
        <v>0</v>
      </c>
      <c r="P175" s="29">
        <f>IF(P157=0,0,VLOOKUP(P157,FAC_TOTALS_APTA!$A$4:$BR$227,$L175,FALSE))</f>
        <v>0</v>
      </c>
      <c r="Q175" s="29">
        <f>IF(Q157=0,0,VLOOKUP(Q157,FAC_TOTALS_APTA!$A$4:$BR$227,$L175,FALSE))</f>
        <v>0</v>
      </c>
      <c r="R175" s="29">
        <f>IF(R157=0,0,VLOOKUP(R157,FAC_TOTALS_APTA!$A$4:$BR$227,$L175,FALSE))</f>
        <v>0</v>
      </c>
      <c r="S175" s="29">
        <f>IF(S157=0,0,VLOOKUP(S157,FAC_TOTALS_APTA!$A$4:$BR$227,$L175,FALSE))</f>
        <v>0</v>
      </c>
      <c r="T175" s="29">
        <f>IF(T157=0,0,VLOOKUP(T157,FAC_TOTALS_APTA!$A$4:$BR$227,$L175,FALSE))</f>
        <v>0</v>
      </c>
      <c r="U175" s="29">
        <f>IF(U157=0,0,VLOOKUP(U157,FAC_TOTALS_APTA!$A$4:$BR$227,$L175,FALSE))</f>
        <v>0</v>
      </c>
      <c r="V175" s="29">
        <f>IF(V157=0,0,VLOOKUP(V157,FAC_TOTALS_APTA!$A$4:$BR$227,$L175,FALSE))</f>
        <v>0</v>
      </c>
      <c r="W175" s="29">
        <f>IF(W157=0,0,VLOOKUP(W157,FAC_TOTALS_APTA!$A$4:$BR$227,$L175,FALSE))</f>
        <v>0</v>
      </c>
      <c r="X175" s="29">
        <f>IF(X157=0,0,VLOOKUP(X157,FAC_TOTALS_APTA!$A$4:$BR$227,$L175,FALSE))</f>
        <v>0</v>
      </c>
      <c r="Y175" s="29">
        <f>IF(Y157=0,0,VLOOKUP(Y157,FAC_TOTALS_APTA!$A$4:$BR$227,$L175,FALSE))</f>
        <v>0</v>
      </c>
      <c r="Z175" s="29">
        <f>IF(Z157=0,0,VLOOKUP(Z157,FAC_TOTALS_APTA!$A$4:$BR$227,$L175,FALSE))</f>
        <v>0</v>
      </c>
      <c r="AA175" s="29">
        <f>IF(AA157=0,0,VLOOKUP(AA157,FAC_TOTALS_APTA!$A$4:$BR$227,$L175,FALSE))</f>
        <v>0</v>
      </c>
      <c r="AB175" s="29">
        <f>IF(AB157=0,0,VLOOKUP(AB157,FAC_TOTALS_APTA!$A$4:$BR$227,$L175,FALSE))</f>
        <v>0</v>
      </c>
      <c r="AC175" s="32">
        <f t="shared" si="39"/>
        <v>0</v>
      </c>
      <c r="AD175" s="33">
        <f>AC175/G182</f>
        <v>0</v>
      </c>
      <c r="AE175" s="7"/>
    </row>
    <row r="176" spans="1:31" s="14" customFormat="1" ht="16" hidden="1" x14ac:dyDescent="0.2">
      <c r="A176" s="7"/>
      <c r="B176" s="12" t="s">
        <v>119</v>
      </c>
      <c r="C176" s="28"/>
      <c r="D176" t="s">
        <v>108</v>
      </c>
      <c r="E176" s="43">
        <v>8.0999999999999996E-3</v>
      </c>
      <c r="F176" s="7">
        <f>MATCH($D176,FAC_TOTALS_APTA!$A$2:$BR$2,)</f>
        <v>28</v>
      </c>
      <c r="G176" s="29">
        <f>VLOOKUP(G157,FAC_TOTALS_APTA!$A$4:$BR$227,$F176,FALSE)</f>
        <v>0</v>
      </c>
      <c r="H176" s="29">
        <f>VLOOKUP(H157,FAC_TOTALS_APTA!$A$4:$BR$227,$F176,FALSE)</f>
        <v>0</v>
      </c>
      <c r="I176" s="30" t="str">
        <f t="shared" si="36"/>
        <v>-</v>
      </c>
      <c r="J176" s="31" t="str">
        <f t="shared" si="37"/>
        <v/>
      </c>
      <c r="K176" s="31" t="str">
        <f t="shared" si="38"/>
        <v>YEARS_SINCE_TNC_RAIL_MID_FAC</v>
      </c>
      <c r="L176" s="7">
        <f>MATCH($K176,FAC_TOTALS_APTA!$A$2:$BR$2,)</f>
        <v>50</v>
      </c>
      <c r="M176" s="29">
        <f>IF(M157=0,0,VLOOKUP(M157,FAC_TOTALS_APTA!$A$4:$BR$227,$L176,FALSE))</f>
        <v>0</v>
      </c>
      <c r="N176" s="29">
        <f>IF(N157=0,0,VLOOKUP(N157,FAC_TOTALS_APTA!$A$4:$BR$227,$L176,FALSE))</f>
        <v>0</v>
      </c>
      <c r="O176" s="29">
        <f>IF(O157=0,0,VLOOKUP(O157,FAC_TOTALS_APTA!$A$4:$BR$227,$L176,FALSE))</f>
        <v>0</v>
      </c>
      <c r="P176" s="29">
        <f>IF(P157=0,0,VLOOKUP(P157,FAC_TOTALS_APTA!$A$4:$BR$227,$L176,FALSE))</f>
        <v>0</v>
      </c>
      <c r="Q176" s="29">
        <f>IF(Q157=0,0,VLOOKUP(Q157,FAC_TOTALS_APTA!$A$4:$BR$227,$L176,FALSE))</f>
        <v>0</v>
      </c>
      <c r="R176" s="29">
        <f>IF(R157=0,0,VLOOKUP(R157,FAC_TOTALS_APTA!$A$4:$BR$227,$L176,FALSE))</f>
        <v>0</v>
      </c>
      <c r="S176" s="29">
        <f>IF(S157=0,0,VLOOKUP(S157,FAC_TOTALS_APTA!$A$4:$BR$227,$L176,FALSE))</f>
        <v>0</v>
      </c>
      <c r="T176" s="29">
        <f>IF(T157=0,0,VLOOKUP(T157,FAC_TOTALS_APTA!$A$4:$BR$227,$L176,FALSE))</f>
        <v>0</v>
      </c>
      <c r="U176" s="29">
        <f>IF(U157=0,0,VLOOKUP(U157,FAC_TOTALS_APTA!$A$4:$BR$227,$L176,FALSE))</f>
        <v>0</v>
      </c>
      <c r="V176" s="29">
        <f>IF(V157=0,0,VLOOKUP(V157,FAC_TOTALS_APTA!$A$4:$BR$227,$L176,FALSE))</f>
        <v>0</v>
      </c>
      <c r="W176" s="29">
        <f>IF(W157=0,0,VLOOKUP(W157,FAC_TOTALS_APTA!$A$4:$BR$227,$L176,FALSE))</f>
        <v>0</v>
      </c>
      <c r="X176" s="29">
        <f>IF(X157=0,0,VLOOKUP(X157,FAC_TOTALS_APTA!$A$4:$BR$227,$L176,FALSE))</f>
        <v>0</v>
      </c>
      <c r="Y176" s="29">
        <f>IF(Y157=0,0,VLOOKUP(Y157,FAC_TOTALS_APTA!$A$4:$BR$227,$L176,FALSE))</f>
        <v>0</v>
      </c>
      <c r="Z176" s="29">
        <f>IF(Z157=0,0,VLOOKUP(Z157,FAC_TOTALS_APTA!$A$4:$BR$227,$L176,FALSE))</f>
        <v>0</v>
      </c>
      <c r="AA176" s="29">
        <f>IF(AA157=0,0,VLOOKUP(AA157,FAC_TOTALS_APTA!$A$4:$BR$227,$L176,FALSE))</f>
        <v>0</v>
      </c>
      <c r="AB176" s="29">
        <f>IF(AB157=0,0,VLOOKUP(AB157,FAC_TOTALS_APTA!$A$4:$BR$227,$L176,FALSE))</f>
        <v>0</v>
      </c>
      <c r="AC176" s="32">
        <f t="shared" si="39"/>
        <v>0</v>
      </c>
      <c r="AD176" s="33">
        <f>AC176/G182</f>
        <v>0</v>
      </c>
      <c r="AE176" s="7"/>
    </row>
    <row r="177" spans="1:31" s="14" customFormat="1" ht="15" x14ac:dyDescent="0.2">
      <c r="A177" s="7"/>
      <c r="B177" s="26" t="s">
        <v>68</v>
      </c>
      <c r="C177" s="28"/>
      <c r="D177" s="7" t="s">
        <v>46</v>
      </c>
      <c r="E177" s="43">
        <v>-1.5E-3</v>
      </c>
      <c r="F177" s="7">
        <f>MATCH($D177,FAC_TOTALS_APTA!$A$2:$BR$2,)</f>
        <v>30</v>
      </c>
      <c r="G177" s="29">
        <f>VLOOKUP(G157,FAC_TOTALS_APTA!$A$4:$BR$227,$F177,FALSE)</f>
        <v>2.66417698340841E-2</v>
      </c>
      <c r="H177" s="29">
        <f>VLOOKUP(H157,FAC_TOTALS_APTA!$A$4:$BR$227,$F177,FALSE)</f>
        <v>0.760795790019549</v>
      </c>
      <c r="I177" s="30">
        <f t="shared" si="36"/>
        <v>27.55650336886502</v>
      </c>
      <c r="J177" s="31" t="str">
        <f t="shared" si="37"/>
        <v/>
      </c>
      <c r="K177" s="31" t="str">
        <f t="shared" si="38"/>
        <v>BIKE_SHARE_FAC</v>
      </c>
      <c r="L177" s="7">
        <f>MATCH($K177,FAC_TOTALS_APTA!$A$2:$BR$2,)</f>
        <v>52</v>
      </c>
      <c r="M177" s="29">
        <f>IF(M157=0,0,VLOOKUP(M157,FAC_TOTALS_APTA!$A$4:$BR$227,$L177,FALSE))</f>
        <v>12820.474623148</v>
      </c>
      <c r="N177" s="29">
        <f>IF(N157=0,0,VLOOKUP(N157,FAC_TOTALS_APTA!$A$4:$BR$227,$L177,FALSE))</f>
        <v>25672.6138749376</v>
      </c>
      <c r="O177" s="29">
        <f>IF(O157=0,0,VLOOKUP(O157,FAC_TOTALS_APTA!$A$4:$BR$227,$L177,FALSE))</f>
        <v>38196.915050085299</v>
      </c>
      <c r="P177" s="29">
        <f>IF(P157=0,0,VLOOKUP(P157,FAC_TOTALS_APTA!$A$4:$BR$227,$L177,FALSE))</f>
        <v>75887.347836258501</v>
      </c>
      <c r="Q177" s="29">
        <f>IF(Q157=0,0,VLOOKUP(Q157,FAC_TOTALS_APTA!$A$4:$BR$227,$L177,FALSE))</f>
        <v>7551.7030127551097</v>
      </c>
      <c r="R177" s="29">
        <f>IF(R157=0,0,VLOOKUP(R157,FAC_TOTALS_APTA!$A$4:$BR$227,$L177,FALSE))</f>
        <v>28474.414720803801</v>
      </c>
      <c r="S177" s="29">
        <f>IF(S157=0,0,VLOOKUP(S157,FAC_TOTALS_APTA!$A$4:$BR$227,$L177,FALSE))</f>
        <v>0</v>
      </c>
      <c r="T177" s="29">
        <f>IF(T157=0,0,VLOOKUP(T157,FAC_TOTALS_APTA!$A$4:$BR$227,$L177,FALSE))</f>
        <v>0</v>
      </c>
      <c r="U177" s="29">
        <f>IF(U157=0,0,VLOOKUP(U157,FAC_TOTALS_APTA!$A$4:$BR$227,$L177,FALSE))</f>
        <v>0</v>
      </c>
      <c r="V177" s="29">
        <f>IF(V157=0,0,VLOOKUP(V157,FAC_TOTALS_APTA!$A$4:$BR$227,$L177,FALSE))</f>
        <v>0</v>
      </c>
      <c r="W177" s="29">
        <f>IF(W157=0,0,VLOOKUP(W157,FAC_TOTALS_APTA!$A$4:$BR$227,$L177,FALSE))</f>
        <v>0</v>
      </c>
      <c r="X177" s="29">
        <f>IF(X157=0,0,VLOOKUP(X157,FAC_TOTALS_APTA!$A$4:$BR$227,$L177,FALSE))</f>
        <v>0</v>
      </c>
      <c r="Y177" s="29">
        <f>IF(Y157=0,0,VLOOKUP(Y157,FAC_TOTALS_APTA!$A$4:$BR$227,$L177,FALSE))</f>
        <v>0</v>
      </c>
      <c r="Z177" s="29">
        <f>IF(Z157=0,0,VLOOKUP(Z157,FAC_TOTALS_APTA!$A$4:$BR$227,$L177,FALSE))</f>
        <v>0</v>
      </c>
      <c r="AA177" s="29">
        <f>IF(AA157=0,0,VLOOKUP(AA157,FAC_TOTALS_APTA!$A$4:$BR$227,$L177,FALSE))</f>
        <v>0</v>
      </c>
      <c r="AB177" s="29">
        <f>IF(AB157=0,0,VLOOKUP(AB157,FAC_TOTALS_APTA!$A$4:$BR$227,$L177,FALSE))</f>
        <v>0</v>
      </c>
      <c r="AC177" s="32">
        <f t="shared" si="39"/>
        <v>188603.46911798831</v>
      </c>
      <c r="AD177" s="33">
        <f>AC177/G182</f>
        <v>4.1472601864348012E-4</v>
      </c>
      <c r="AE177" s="7"/>
    </row>
    <row r="178" spans="1:31" s="14" customFormat="1" ht="15" hidden="1" x14ac:dyDescent="0.2">
      <c r="A178" s="7"/>
      <c r="B178" s="26" t="s">
        <v>69</v>
      </c>
      <c r="C178" s="28"/>
      <c r="D178" s="7" t="s">
        <v>77</v>
      </c>
      <c r="E178" s="43">
        <v>-4.8399999999999999E-2</v>
      </c>
      <c r="F178" s="7">
        <f>MATCH($D178,FAC_TOTALS_APTA!$A$2:$BR$2,)</f>
        <v>31</v>
      </c>
      <c r="G178" s="29">
        <f>VLOOKUP(G157,FAC_TOTALS_APTA!$A$4:$BR$227,$F178,FALSE)</f>
        <v>0</v>
      </c>
      <c r="H178" s="29">
        <f>VLOOKUP(H157,FAC_TOTALS_APTA!$A$4:$BR$227,$F178,FALSE)</f>
        <v>0.22903693313295401</v>
      </c>
      <c r="I178" s="30" t="str">
        <f t="shared" si="36"/>
        <v>-</v>
      </c>
      <c r="J178" s="31" t="str">
        <f t="shared" si="37"/>
        <v/>
      </c>
      <c r="K178" s="31" t="str">
        <f t="shared" si="38"/>
        <v>scooter_flag_BUS_FAC</v>
      </c>
      <c r="L178" s="7">
        <f>MATCH($K178,FAC_TOTALS_APTA!$A$2:$BR$2,)</f>
        <v>53</v>
      </c>
      <c r="M178" s="29">
        <f>IF(M157=0,0,VLOOKUP(M157,FAC_TOTALS_APTA!$A$4:$BR$227,$L178,FALSE))</f>
        <v>0</v>
      </c>
      <c r="N178" s="29">
        <f>IF(N157=0,0,VLOOKUP(N157,FAC_TOTALS_APTA!$A$4:$BR$227,$L178,FALSE))</f>
        <v>0</v>
      </c>
      <c r="O178" s="29">
        <f>IF(O157=0,0,VLOOKUP(O157,FAC_TOTALS_APTA!$A$4:$BR$227,$L178,FALSE))</f>
        <v>0</v>
      </c>
      <c r="P178" s="29">
        <f>IF(P157=0,0,VLOOKUP(P157,FAC_TOTALS_APTA!$A$4:$BR$227,$L178,FALSE))</f>
        <v>0</v>
      </c>
      <c r="Q178" s="29">
        <f>IF(Q157=0,0,VLOOKUP(Q157,FAC_TOTALS_APTA!$A$4:$BR$227,$L178,FALSE))</f>
        <v>0</v>
      </c>
      <c r="R178" s="29">
        <f>IF(R157=0,0,VLOOKUP(R157,FAC_TOTALS_APTA!$A$4:$BR$227,$L178,FALSE))</f>
        <v>-2368674.16597935</v>
      </c>
      <c r="S178" s="29">
        <f>IF(S157=0,0,VLOOKUP(S157,FAC_TOTALS_APTA!$A$4:$BR$227,$L178,FALSE))</f>
        <v>0</v>
      </c>
      <c r="T178" s="29">
        <f>IF(T157=0,0,VLOOKUP(T157,FAC_TOTALS_APTA!$A$4:$BR$227,$L178,FALSE))</f>
        <v>0</v>
      </c>
      <c r="U178" s="29">
        <f>IF(U157=0,0,VLOOKUP(U157,FAC_TOTALS_APTA!$A$4:$BR$227,$L178,FALSE))</f>
        <v>0</v>
      </c>
      <c r="V178" s="29">
        <f>IF(V157=0,0,VLOOKUP(V157,FAC_TOTALS_APTA!$A$4:$BR$227,$L178,FALSE))</f>
        <v>0</v>
      </c>
      <c r="W178" s="29">
        <f>IF(W157=0,0,VLOOKUP(W157,FAC_TOTALS_APTA!$A$4:$BR$227,$L178,FALSE))</f>
        <v>0</v>
      </c>
      <c r="X178" s="29">
        <f>IF(X157=0,0,VLOOKUP(X157,FAC_TOTALS_APTA!$A$4:$BR$227,$L178,FALSE))</f>
        <v>0</v>
      </c>
      <c r="Y178" s="29">
        <f>IF(Y157=0,0,VLOOKUP(Y157,FAC_TOTALS_APTA!$A$4:$BR$227,$L178,FALSE))</f>
        <v>0</v>
      </c>
      <c r="Z178" s="29">
        <f>IF(Z157=0,0,VLOOKUP(Z157,FAC_TOTALS_APTA!$A$4:$BR$227,$L178,FALSE))</f>
        <v>0</v>
      </c>
      <c r="AA178" s="29">
        <f>IF(AA157=0,0,VLOOKUP(AA157,FAC_TOTALS_APTA!$A$4:$BR$227,$L178,FALSE))</f>
        <v>0</v>
      </c>
      <c r="AB178" s="29">
        <f>IF(AB157=0,0,VLOOKUP(AB157,FAC_TOTALS_APTA!$A$4:$BR$227,$L178,FALSE))</f>
        <v>0</v>
      </c>
      <c r="AC178" s="32">
        <f t="shared" si="39"/>
        <v>-2368674.16597935</v>
      </c>
      <c r="AD178" s="33">
        <f>AC178/G182</f>
        <v>-5.2085510988439639E-3</v>
      </c>
      <c r="AE178" s="7"/>
    </row>
    <row r="179" spans="1:31" s="7" customFormat="1" ht="15" x14ac:dyDescent="0.2">
      <c r="B179" s="9" t="s">
        <v>69</v>
      </c>
      <c r="C179" s="27"/>
      <c r="D179" s="8" t="s">
        <v>78</v>
      </c>
      <c r="E179" s="44">
        <v>5.3E-3</v>
      </c>
      <c r="F179" s="8">
        <f>MATCH($D179,FAC_TOTALS_APTA!$A$2:$BR$2,)</f>
        <v>32</v>
      </c>
      <c r="G179" s="29">
        <f>VLOOKUP(G157,FAC_TOTALS_APTA!$A$4:$BR$227,$F179,FALSE)</f>
        <v>0</v>
      </c>
      <c r="H179" s="29">
        <f>VLOOKUP(H157,FAC_TOTALS_APTA!$A$4:$BR$227,$F179,FALSE)</f>
        <v>0</v>
      </c>
      <c r="I179" s="35" t="str">
        <f t="shared" si="36"/>
        <v>-</v>
      </c>
      <c r="J179" s="36" t="str">
        <f t="shared" si="37"/>
        <v/>
      </c>
      <c r="K179" s="36" t="str">
        <f t="shared" si="38"/>
        <v>scooter_flag_RAIL_FAC</v>
      </c>
      <c r="L179" s="7">
        <f>MATCH($K179,FAC_TOTALS_APTA!$A$2:$BR$2,)</f>
        <v>54</v>
      </c>
      <c r="M179" s="37">
        <f>IF(M157=0,0,VLOOKUP(M157,FAC_TOTALS_APTA!$A$4:$BR$227,$L179,FALSE))</f>
        <v>0</v>
      </c>
      <c r="N179" s="37">
        <f>IF(N157=0,0,VLOOKUP(N157,FAC_TOTALS_APTA!$A$4:$BR$227,$L179,FALSE))</f>
        <v>0</v>
      </c>
      <c r="O179" s="37">
        <f>IF(O157=0,0,VLOOKUP(O157,FAC_TOTALS_APTA!$A$4:$BR$227,$L179,FALSE))</f>
        <v>0</v>
      </c>
      <c r="P179" s="37">
        <f>IF(P157=0,0,VLOOKUP(P157,FAC_TOTALS_APTA!$A$4:$BR$227,$L179,FALSE))</f>
        <v>0</v>
      </c>
      <c r="Q179" s="37">
        <f>IF(Q157=0,0,VLOOKUP(Q157,FAC_TOTALS_APTA!$A$4:$BR$227,$L179,FALSE))</f>
        <v>0</v>
      </c>
      <c r="R179" s="37">
        <f>IF(R157=0,0,VLOOKUP(R157,FAC_TOTALS_APTA!$A$4:$BR$227,$L179,FALSE))</f>
        <v>0</v>
      </c>
      <c r="S179" s="37">
        <f>IF(S157=0,0,VLOOKUP(S157,FAC_TOTALS_APTA!$A$4:$BR$227,$L179,FALSE))</f>
        <v>0</v>
      </c>
      <c r="T179" s="37">
        <f>IF(T157=0,0,VLOOKUP(T157,FAC_TOTALS_APTA!$A$4:$BR$227,$L179,FALSE))</f>
        <v>0</v>
      </c>
      <c r="U179" s="37">
        <f>IF(U157=0,0,VLOOKUP(U157,FAC_TOTALS_APTA!$A$4:$BR$227,$L179,FALSE))</f>
        <v>0</v>
      </c>
      <c r="V179" s="37">
        <f>IF(V157=0,0,VLOOKUP(V157,FAC_TOTALS_APTA!$A$4:$BR$227,$L179,FALSE))</f>
        <v>0</v>
      </c>
      <c r="W179" s="37">
        <f>IF(W157=0,0,VLOOKUP(W157,FAC_TOTALS_APTA!$A$4:$BR$227,$L179,FALSE))</f>
        <v>0</v>
      </c>
      <c r="X179" s="37">
        <f>IF(X157=0,0,VLOOKUP(X157,FAC_TOTALS_APTA!$A$4:$BR$227,$L179,FALSE))</f>
        <v>0</v>
      </c>
      <c r="Y179" s="37">
        <f>IF(Y157=0,0,VLOOKUP(Y157,FAC_TOTALS_APTA!$A$4:$BR$227,$L179,FALSE))</f>
        <v>0</v>
      </c>
      <c r="Z179" s="37">
        <f>IF(Z157=0,0,VLOOKUP(Z157,FAC_TOTALS_APTA!$A$4:$BR$227,$L179,FALSE))</f>
        <v>0</v>
      </c>
      <c r="AA179" s="37">
        <f>IF(AA157=0,0,VLOOKUP(AA157,FAC_TOTALS_APTA!$A$4:$BR$227,$L179,FALSE))</f>
        <v>0</v>
      </c>
      <c r="AB179" s="37">
        <f>IF(AB157=0,0,VLOOKUP(AB157,FAC_TOTALS_APTA!$A$4:$BR$227,$L179,FALSE))</f>
        <v>0</v>
      </c>
      <c r="AC179" s="38">
        <f t="shared" si="39"/>
        <v>0</v>
      </c>
      <c r="AD179" s="39">
        <f>AC179/G182</f>
        <v>0</v>
      </c>
    </row>
    <row r="180" spans="1:31" s="14" customFormat="1" ht="15" x14ac:dyDescent="0.2">
      <c r="A180" s="7"/>
      <c r="B180" s="9" t="s">
        <v>56</v>
      </c>
      <c r="C180" s="27"/>
      <c r="D180" s="9" t="s">
        <v>48</v>
      </c>
      <c r="E180" s="65"/>
      <c r="F180" s="8"/>
      <c r="G180" s="37"/>
      <c r="H180" s="37"/>
      <c r="I180" s="35"/>
      <c r="J180" s="36"/>
      <c r="K180" s="36" t="str">
        <f t="shared" si="38"/>
        <v>New_Reporter_FAC</v>
      </c>
      <c r="L180" s="7">
        <f>MATCH($K180,FAC_TOTALS_APTA!$A$2:$BR$2,)</f>
        <v>58</v>
      </c>
      <c r="M180" s="37">
        <f>IF(M157=0,0,VLOOKUP(M157,FAC_TOTALS_APTA!$A$4:$BR$227,$L180,FALSE))</f>
        <v>0</v>
      </c>
      <c r="N180" s="37">
        <f>IF(N157=0,0,VLOOKUP(N157,FAC_TOTALS_APTA!$A$4:$BR$227,$L180,FALSE))</f>
        <v>0</v>
      </c>
      <c r="O180" s="37">
        <f>IF(O157=0,0,VLOOKUP(O157,FAC_TOTALS_APTA!$A$4:$BR$227,$L180,FALSE))</f>
        <v>0</v>
      </c>
      <c r="P180" s="37">
        <f>IF(P157=0,0,VLOOKUP(P157,FAC_TOTALS_APTA!$A$4:$BR$227,$L180,FALSE))</f>
        <v>0</v>
      </c>
      <c r="Q180" s="37">
        <f>IF(Q157=0,0,VLOOKUP(Q157,FAC_TOTALS_APTA!$A$4:$BR$227,$L180,FALSE))</f>
        <v>0</v>
      </c>
      <c r="R180" s="37">
        <f>IF(R157=0,0,VLOOKUP(R157,FAC_TOTALS_APTA!$A$4:$BR$227,$L180,FALSE))</f>
        <v>0</v>
      </c>
      <c r="S180" s="37">
        <f>IF(S157=0,0,VLOOKUP(S157,FAC_TOTALS_APTA!$A$4:$BR$227,$L180,FALSE))</f>
        <v>0</v>
      </c>
      <c r="T180" s="37">
        <f>IF(T157=0,0,VLOOKUP(T157,FAC_TOTALS_APTA!$A$4:$BR$227,$L180,FALSE))</f>
        <v>0</v>
      </c>
      <c r="U180" s="37">
        <f>IF(U157=0,0,VLOOKUP(U157,FAC_TOTALS_APTA!$A$4:$BR$227,$L180,FALSE))</f>
        <v>0</v>
      </c>
      <c r="V180" s="37">
        <f>IF(V157=0,0,VLOOKUP(V157,FAC_TOTALS_APTA!$A$4:$BR$227,$L180,FALSE))</f>
        <v>0</v>
      </c>
      <c r="W180" s="37">
        <f>IF(W157=0,0,VLOOKUP(W157,FAC_TOTALS_APTA!$A$4:$BR$227,$L180,FALSE))</f>
        <v>0</v>
      </c>
      <c r="X180" s="37">
        <f>IF(X157=0,0,VLOOKUP(X157,FAC_TOTALS_APTA!$A$4:$BR$227,$L180,FALSE))</f>
        <v>0</v>
      </c>
      <c r="Y180" s="37">
        <f>IF(Y157=0,0,VLOOKUP(Y157,FAC_TOTALS_APTA!$A$4:$BR$227,$L180,FALSE))</f>
        <v>0</v>
      </c>
      <c r="Z180" s="37">
        <f>IF(Z157=0,0,VLOOKUP(Z157,FAC_TOTALS_APTA!$A$4:$BR$227,$L180,FALSE))</f>
        <v>0</v>
      </c>
      <c r="AA180" s="37">
        <f>IF(AA157=0,0,VLOOKUP(AA157,FAC_TOTALS_APTA!$A$4:$BR$227,$L180,FALSE))</f>
        <v>0</v>
      </c>
      <c r="AB180" s="37">
        <f>IF(AB157=0,0,VLOOKUP(AB157,FAC_TOTALS_APTA!$A$4:$BR$227,$L180,FALSE))</f>
        <v>0</v>
      </c>
      <c r="AC180" s="38">
        <f>SUM(M180:AB180)</f>
        <v>0</v>
      </c>
      <c r="AD180" s="39">
        <f>AC180/G182</f>
        <v>0</v>
      </c>
      <c r="AE180" s="7"/>
    </row>
    <row r="181" spans="1:31" s="59" customFormat="1" ht="15" x14ac:dyDescent="0.2">
      <c r="A181" s="58"/>
      <c r="B181" s="26" t="s">
        <v>70</v>
      </c>
      <c r="C181" s="28"/>
      <c r="D181" s="7" t="s">
        <v>6</v>
      </c>
      <c r="E181" s="43"/>
      <c r="F181" s="7">
        <f>MATCH($D181,FAC_TOTALS_APTA!$A$2:$BP$2,)</f>
        <v>9</v>
      </c>
      <c r="G181" s="60">
        <f>VLOOKUP(G157,FAC_TOTALS_APTA!$A$4:$BR$227,$F181,FALSE)</f>
        <v>448970478.93312103</v>
      </c>
      <c r="H181" s="60">
        <f>VLOOKUP(H157,FAC_TOTALS_APTA!$A$4:$BR$227,$F181,FALSE)</f>
        <v>392323374.25786197</v>
      </c>
      <c r="I181" s="62">
        <f t="shared" ref="I181:I182" si="40">H181/G181-1</f>
        <v>-0.12617111220735122</v>
      </c>
      <c r="J181" s="31"/>
      <c r="K181" s="31"/>
      <c r="L181" s="7"/>
      <c r="M181" s="29">
        <f t="shared" ref="M181:AB181" si="41">SUM(M159:M179)</f>
        <v>-4731716.7511861222</v>
      </c>
      <c r="N181" s="29">
        <f t="shared" si="41"/>
        <v>1116015.263241976</v>
      </c>
      <c r="O181" s="29">
        <f t="shared" si="41"/>
        <v>-25351645.606715504</v>
      </c>
      <c r="P181" s="29">
        <f t="shared" si="41"/>
        <v>-14797766.165872177</v>
      </c>
      <c r="Q181" s="29">
        <f t="shared" si="41"/>
        <v>-6931832.4014189616</v>
      </c>
      <c r="R181" s="29">
        <f t="shared" si="41"/>
        <v>-6052831.1407026965</v>
      </c>
      <c r="S181" s="29">
        <f t="shared" si="41"/>
        <v>0</v>
      </c>
      <c r="T181" s="29">
        <f t="shared" si="41"/>
        <v>0</v>
      </c>
      <c r="U181" s="29">
        <f t="shared" si="41"/>
        <v>0</v>
      </c>
      <c r="V181" s="29">
        <f t="shared" si="41"/>
        <v>0</v>
      </c>
      <c r="W181" s="29">
        <f t="shared" si="41"/>
        <v>0</v>
      </c>
      <c r="X181" s="29">
        <f t="shared" si="41"/>
        <v>0</v>
      </c>
      <c r="Y181" s="29">
        <f t="shared" si="41"/>
        <v>0</v>
      </c>
      <c r="Z181" s="29">
        <f t="shared" si="41"/>
        <v>0</v>
      </c>
      <c r="AA181" s="29">
        <f t="shared" si="41"/>
        <v>0</v>
      </c>
      <c r="AB181" s="29">
        <f t="shared" si="41"/>
        <v>0</v>
      </c>
      <c r="AC181" s="32">
        <f>H181-G181</f>
        <v>-56647104.675259054</v>
      </c>
      <c r="AD181" s="33">
        <f>I181</f>
        <v>-0.12617111220735122</v>
      </c>
      <c r="AE181" s="58"/>
    </row>
    <row r="182" spans="1:31" ht="16" thickBot="1" x14ac:dyDescent="0.25">
      <c r="B182" s="10" t="s">
        <v>53</v>
      </c>
      <c r="C182" s="24"/>
      <c r="D182" s="24" t="s">
        <v>4</v>
      </c>
      <c r="E182" s="24"/>
      <c r="F182" s="24">
        <f>MATCH($D182,FAC_TOTALS_APTA!$A$2:$BP$2,)</f>
        <v>7</v>
      </c>
      <c r="G182" s="61">
        <f>VLOOKUP(G157,FAC_TOTALS_APTA!$A$4:$BR$227,$F182,FALSE)</f>
        <v>454766425.63899899</v>
      </c>
      <c r="H182" s="61">
        <f>VLOOKUP(H157,FAC_TOTALS_APTA!$A$4:$BP$227,$F182,FALSE)</f>
        <v>378821828.71100003</v>
      </c>
      <c r="I182" s="63">
        <f t="shared" si="40"/>
        <v>-0.1669969299542905</v>
      </c>
      <c r="J182" s="40"/>
      <c r="K182" s="40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41">
        <f>H182-G182</f>
        <v>-75944596.92799896</v>
      </c>
      <c r="AD182" s="42">
        <f>I182</f>
        <v>-0.1669969299542905</v>
      </c>
    </row>
    <row r="183" spans="1:31" ht="17" thickTop="1" thickBot="1" x14ac:dyDescent="0.25">
      <c r="B183" s="45" t="s">
        <v>71</v>
      </c>
      <c r="C183" s="46"/>
      <c r="D183" s="46"/>
      <c r="E183" s="47"/>
      <c r="F183" s="46"/>
      <c r="G183" s="46"/>
      <c r="H183" s="46"/>
      <c r="I183" s="48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2">
        <f>AD182-AD181</f>
        <v>-4.0825817746939275E-2</v>
      </c>
    </row>
    <row r="184" spans="1:31" ht="15" thickTop="1" x14ac:dyDescent="0.2">
      <c r="B184" s="16"/>
      <c r="C184" s="17"/>
      <c r="D184" s="11"/>
      <c r="E184" s="7"/>
      <c r="F184" s="11"/>
      <c r="G184" s="11"/>
      <c r="H184" s="11"/>
      <c r="I184" s="18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1" ht="15" x14ac:dyDescent="0.2">
      <c r="B185" s="19" t="s">
        <v>29</v>
      </c>
      <c r="C185" s="20">
        <v>0</v>
      </c>
      <c r="D185" s="11"/>
      <c r="E185" s="7"/>
      <c r="F185" s="11"/>
      <c r="G185" s="11"/>
      <c r="H185" s="11"/>
      <c r="I185" s="18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1" ht="31" thickBot="1" x14ac:dyDescent="0.25">
      <c r="B186" s="21" t="s">
        <v>91</v>
      </c>
      <c r="C186" s="22">
        <v>22</v>
      </c>
      <c r="D186" s="23"/>
      <c r="E186" s="24"/>
      <c r="F186" s="23"/>
      <c r="G186" s="23"/>
      <c r="H186" s="23"/>
      <c r="I186" s="25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1" ht="15" thickTop="1" x14ac:dyDescent="0.2">
      <c r="B187" s="49"/>
      <c r="C187" s="50"/>
      <c r="D187" s="50"/>
      <c r="E187" s="50"/>
      <c r="F187" s="50"/>
      <c r="G187" s="81" t="s">
        <v>54</v>
      </c>
      <c r="H187" s="81"/>
      <c r="I187" s="81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81" t="s">
        <v>58</v>
      </c>
      <c r="AD187" s="81"/>
    </row>
    <row r="188" spans="1:31" ht="15" x14ac:dyDescent="0.2">
      <c r="B188" s="9" t="s">
        <v>20</v>
      </c>
      <c r="C188" s="27" t="s">
        <v>21</v>
      </c>
      <c r="D188" s="8" t="s">
        <v>22</v>
      </c>
      <c r="E188" s="8" t="s">
        <v>28</v>
      </c>
      <c r="F188" s="8"/>
      <c r="G188" s="27">
        <f>$C$1</f>
        <v>2012</v>
      </c>
      <c r="H188" s="27">
        <f>$C$2</f>
        <v>2018</v>
      </c>
      <c r="I188" s="27" t="s">
        <v>24</v>
      </c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 t="s">
        <v>26</v>
      </c>
      <c r="AD188" s="27" t="s">
        <v>24</v>
      </c>
    </row>
    <row r="189" spans="1:31" s="14" customFormat="1" x14ac:dyDescent="0.2">
      <c r="A189" s="7"/>
      <c r="B189" s="26"/>
      <c r="C189" s="28"/>
      <c r="D189" s="7"/>
      <c r="E189" s="7"/>
      <c r="F189" s="7"/>
      <c r="G189" s="7"/>
      <c r="H189" s="7"/>
      <c r="I189" s="28"/>
      <c r="J189" s="7"/>
      <c r="K189" s="7"/>
      <c r="L189" s="7"/>
      <c r="M189" s="7">
        <v>1</v>
      </c>
      <c r="N189" s="7">
        <v>2</v>
      </c>
      <c r="O189" s="7">
        <v>3</v>
      </c>
      <c r="P189" s="7">
        <v>4</v>
      </c>
      <c r="Q189" s="7">
        <v>5</v>
      </c>
      <c r="R189" s="7">
        <v>6</v>
      </c>
      <c r="S189" s="7">
        <v>7</v>
      </c>
      <c r="T189" s="7">
        <v>8</v>
      </c>
      <c r="U189" s="7">
        <v>9</v>
      </c>
      <c r="V189" s="7">
        <v>10</v>
      </c>
      <c r="W189" s="7">
        <v>11</v>
      </c>
      <c r="X189" s="7">
        <v>12</v>
      </c>
      <c r="Y189" s="7">
        <v>13</v>
      </c>
      <c r="Z189" s="7">
        <v>14</v>
      </c>
      <c r="AA189" s="7">
        <v>15</v>
      </c>
      <c r="AB189" s="7">
        <v>16</v>
      </c>
      <c r="AC189" s="7"/>
      <c r="AD189" s="7"/>
      <c r="AE189" s="7"/>
    </row>
    <row r="190" spans="1:31" x14ac:dyDescent="0.2">
      <c r="B190" s="26"/>
      <c r="C190" s="28"/>
      <c r="D190" s="7"/>
      <c r="E190" s="7"/>
      <c r="F190" s="7"/>
      <c r="G190" s="7" t="str">
        <f>CONCATENATE($C185,"_",$C186,"_",G188)</f>
        <v>0_22_2012</v>
      </c>
      <c r="H190" s="7" t="str">
        <f>CONCATENATE($C185,"_",$C186,"_",H188)</f>
        <v>0_22_2018</v>
      </c>
      <c r="I190" s="28"/>
      <c r="J190" s="7"/>
      <c r="K190" s="7"/>
      <c r="L190" s="7"/>
      <c r="M190" s="7" t="str">
        <f>IF($G188+M189&gt;$H188,0,CONCATENATE($C185,"_",$C186,"_",$G188+M189))</f>
        <v>0_22_2013</v>
      </c>
      <c r="N190" s="7" t="str">
        <f t="shared" ref="N190:AB190" si="42">IF($G188+N189&gt;$H188,0,CONCATENATE($C185,"_",$C186,"_",$G188+N189))</f>
        <v>0_22_2014</v>
      </c>
      <c r="O190" s="7" t="str">
        <f t="shared" si="42"/>
        <v>0_22_2015</v>
      </c>
      <c r="P190" s="7" t="str">
        <f t="shared" si="42"/>
        <v>0_22_2016</v>
      </c>
      <c r="Q190" s="7" t="str">
        <f t="shared" si="42"/>
        <v>0_22_2017</v>
      </c>
      <c r="R190" s="7" t="str">
        <f t="shared" si="42"/>
        <v>0_22_2018</v>
      </c>
      <c r="S190" s="7">
        <f t="shared" si="42"/>
        <v>0</v>
      </c>
      <c r="T190" s="7">
        <f t="shared" si="42"/>
        <v>0</v>
      </c>
      <c r="U190" s="7">
        <f t="shared" si="42"/>
        <v>0</v>
      </c>
      <c r="V190" s="7">
        <f t="shared" si="42"/>
        <v>0</v>
      </c>
      <c r="W190" s="7">
        <f t="shared" si="42"/>
        <v>0</v>
      </c>
      <c r="X190" s="7">
        <f t="shared" si="42"/>
        <v>0</v>
      </c>
      <c r="Y190" s="7">
        <f t="shared" si="42"/>
        <v>0</v>
      </c>
      <c r="Z190" s="7">
        <f t="shared" si="42"/>
        <v>0</v>
      </c>
      <c r="AA190" s="7">
        <f t="shared" si="42"/>
        <v>0</v>
      </c>
      <c r="AB190" s="7">
        <f t="shared" si="42"/>
        <v>0</v>
      </c>
      <c r="AC190" s="7"/>
      <c r="AD190" s="7"/>
    </row>
    <row r="191" spans="1:31" x14ac:dyDescent="0.2">
      <c r="B191" s="26"/>
      <c r="C191" s="28"/>
      <c r="D191" s="7"/>
      <c r="E191" s="7"/>
      <c r="F191" s="7" t="s">
        <v>25</v>
      </c>
      <c r="G191" s="29"/>
      <c r="H191" s="29"/>
      <c r="I191" s="28"/>
      <c r="J191" s="7"/>
      <c r="K191" s="7"/>
      <c r="L191" s="7" t="s">
        <v>25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1" s="14" customFormat="1" ht="15" x14ac:dyDescent="0.2">
      <c r="A192" s="7"/>
      <c r="B192" s="26" t="s">
        <v>36</v>
      </c>
      <c r="C192" s="28" t="s">
        <v>23</v>
      </c>
      <c r="D192" s="7" t="s">
        <v>8</v>
      </c>
      <c r="E192" s="43">
        <v>0.7087</v>
      </c>
      <c r="F192" s="7">
        <f>MATCH($D192,FAC_TOTALS_APTA!$A$2:$BR$2,)</f>
        <v>11</v>
      </c>
      <c r="G192" s="29">
        <f>VLOOKUP(G190,FAC_TOTALS_APTA!$A$4:$BR$227,$F192,FALSE)</f>
        <v>10456123.032816701</v>
      </c>
      <c r="H192" s="29">
        <f>VLOOKUP(H190,FAC_TOTALS_APTA!$A$4:$BR$227,$F192,FALSE)</f>
        <v>11625460.3387383</v>
      </c>
      <c r="I192" s="30">
        <f>IFERROR(H192/G192-1,"-")</f>
        <v>0.11183277991772056</v>
      </c>
      <c r="J192" s="31" t="str">
        <f>IF(C192="Log","_log","")</f>
        <v>_log</v>
      </c>
      <c r="K192" s="31" t="str">
        <f>CONCATENATE(D192,J192,"_FAC")</f>
        <v>VRM_ADJ_log_FAC</v>
      </c>
      <c r="L192" s="7">
        <f>MATCH($K192,FAC_TOTALS_APTA!$A$2:$BR$2,)</f>
        <v>33</v>
      </c>
      <c r="M192" s="29">
        <f>IF(M190=0,0,VLOOKUP(M190,FAC_TOTALS_APTA!$A$4:$BR$227,$L192,FALSE))</f>
        <v>3150927.82764159</v>
      </c>
      <c r="N192" s="29">
        <f>IF(N190=0,0,VLOOKUP(N190,FAC_TOTALS_APTA!$A$4:$BR$227,$L192,FALSE))</f>
        <v>6205159.8472941201</v>
      </c>
      <c r="O192" s="29">
        <f>IF(O190=0,0,VLOOKUP(O190,FAC_TOTALS_APTA!$A$4:$BR$227,$L192,FALSE))</f>
        <v>12699465.3483788</v>
      </c>
      <c r="P192" s="29">
        <f>IF(P190=0,0,VLOOKUP(P190,FAC_TOTALS_APTA!$A$4:$BR$227,$L192,FALSE))</f>
        <v>9513161.9812640492</v>
      </c>
      <c r="Q192" s="29">
        <f>IF(Q190=0,0,VLOOKUP(Q190,FAC_TOTALS_APTA!$A$4:$BR$227,$L192,FALSE))</f>
        <v>3094872.6643416998</v>
      </c>
      <c r="R192" s="29">
        <f>IF(R190=0,0,VLOOKUP(R190,FAC_TOTALS_APTA!$A$4:$BR$227,$L192,FALSE))</f>
        <v>6113933.1824802803</v>
      </c>
      <c r="S192" s="29">
        <f>IF(S190=0,0,VLOOKUP(S190,FAC_TOTALS_APTA!$A$4:$BR$227,$L192,FALSE))</f>
        <v>0</v>
      </c>
      <c r="T192" s="29">
        <f>IF(T190=0,0,VLOOKUP(T190,FAC_TOTALS_APTA!$A$4:$BR$227,$L192,FALSE))</f>
        <v>0</v>
      </c>
      <c r="U192" s="29">
        <f>IF(U190=0,0,VLOOKUP(U190,FAC_TOTALS_APTA!$A$4:$BR$227,$L192,FALSE))</f>
        <v>0</v>
      </c>
      <c r="V192" s="29">
        <f>IF(V190=0,0,VLOOKUP(V190,FAC_TOTALS_APTA!$A$4:$BR$227,$L192,FALSE))</f>
        <v>0</v>
      </c>
      <c r="W192" s="29">
        <f>IF(W190=0,0,VLOOKUP(W190,FAC_TOTALS_APTA!$A$4:$BR$227,$L192,FALSE))</f>
        <v>0</v>
      </c>
      <c r="X192" s="29">
        <f>IF(X190=0,0,VLOOKUP(X190,FAC_TOTALS_APTA!$A$4:$BR$227,$L192,FALSE))</f>
        <v>0</v>
      </c>
      <c r="Y192" s="29">
        <f>IF(Y190=0,0,VLOOKUP(Y190,FAC_TOTALS_APTA!$A$4:$BR$227,$L192,FALSE))</f>
        <v>0</v>
      </c>
      <c r="Z192" s="29">
        <f>IF(Z190=0,0,VLOOKUP(Z190,FAC_TOTALS_APTA!$A$4:$BR$227,$L192,FALSE))</f>
        <v>0</v>
      </c>
      <c r="AA192" s="29">
        <f>IF(AA190=0,0,VLOOKUP(AA190,FAC_TOTALS_APTA!$A$4:$BR$227,$L192,FALSE))</f>
        <v>0</v>
      </c>
      <c r="AB192" s="29">
        <f>IF(AB190=0,0,VLOOKUP(AB190,FAC_TOTALS_APTA!$A$4:$BR$227,$L192,FALSE))</f>
        <v>0</v>
      </c>
      <c r="AC192" s="32">
        <f>SUM(M192:AB192)</f>
        <v>40777520.851400547</v>
      </c>
      <c r="AD192" s="33">
        <f>AC192/G215</f>
        <v>8.0516365556965411E-2</v>
      </c>
      <c r="AE192" s="7"/>
    </row>
    <row r="193" spans="1:31" s="14" customFormat="1" ht="15" x14ac:dyDescent="0.2">
      <c r="A193" s="7"/>
      <c r="B193" s="26" t="s">
        <v>55</v>
      </c>
      <c r="C193" s="28" t="s">
        <v>23</v>
      </c>
      <c r="D193" s="7" t="s">
        <v>17</v>
      </c>
      <c r="E193" s="43">
        <v>-0.40350000000000003</v>
      </c>
      <c r="F193" s="7">
        <f>MATCH($D193,FAC_TOTALS_APTA!$A$2:$BR$2,)</f>
        <v>12</v>
      </c>
      <c r="G193" s="29">
        <f>VLOOKUP(G190,FAC_TOTALS_APTA!$A$4:$BR$227,$F193,FALSE)</f>
        <v>0.95820679206900095</v>
      </c>
      <c r="H193" s="29">
        <f>VLOOKUP(H190,FAC_TOTALS_APTA!$A$4:$BR$227,$F193,FALSE)</f>
        <v>0.94226571019880601</v>
      </c>
      <c r="I193" s="30">
        <f t="shared" ref="I193:I212" si="43">IFERROR(H193/G193-1,"-")</f>
        <v>-1.6636369103347981E-2</v>
      </c>
      <c r="J193" s="31" t="str">
        <f t="shared" ref="J193:J212" si="44">IF(C193="Log","_log","")</f>
        <v>_log</v>
      </c>
      <c r="K193" s="31" t="str">
        <f t="shared" ref="K193:K213" si="45">CONCATENATE(D193,J193,"_FAC")</f>
        <v>FARE_per_UPT_2018_log_FAC</v>
      </c>
      <c r="L193" s="7">
        <f>MATCH($K193,FAC_TOTALS_APTA!$A$2:$BR$2,)</f>
        <v>34</v>
      </c>
      <c r="M193" s="29">
        <f>IF(M190=0,0,VLOOKUP(M190,FAC_TOTALS_APTA!$A$4:$BR$227,$L193,FALSE))</f>
        <v>-2774609.19256564</v>
      </c>
      <c r="N193" s="29">
        <f>IF(N190=0,0,VLOOKUP(N190,FAC_TOTALS_APTA!$A$4:$BR$227,$L193,FALSE))</f>
        <v>883113.81027234904</v>
      </c>
      <c r="O193" s="29">
        <f>IF(O190=0,0,VLOOKUP(O190,FAC_TOTALS_APTA!$A$4:$BR$227,$L193,FALSE))</f>
        <v>-1607091.3089137201</v>
      </c>
      <c r="P193" s="29">
        <f>IF(P190=0,0,VLOOKUP(P190,FAC_TOTALS_APTA!$A$4:$BR$227,$L193,FALSE))</f>
        <v>-884768.26341497898</v>
      </c>
      <c r="Q193" s="29">
        <f>IF(Q190=0,0,VLOOKUP(Q190,FAC_TOTALS_APTA!$A$4:$BR$227,$L193,FALSE))</f>
        <v>2129078.6455451399</v>
      </c>
      <c r="R193" s="29">
        <f>IF(R190=0,0,VLOOKUP(R190,FAC_TOTALS_APTA!$A$4:$BR$227,$L193,FALSE))</f>
        <v>2221872.32105838</v>
      </c>
      <c r="S193" s="29">
        <f>IF(S190=0,0,VLOOKUP(S190,FAC_TOTALS_APTA!$A$4:$BR$227,$L193,FALSE))</f>
        <v>0</v>
      </c>
      <c r="T193" s="29">
        <f>IF(T190=0,0,VLOOKUP(T190,FAC_TOTALS_APTA!$A$4:$BR$227,$L193,FALSE))</f>
        <v>0</v>
      </c>
      <c r="U193" s="29">
        <f>IF(U190=0,0,VLOOKUP(U190,FAC_TOTALS_APTA!$A$4:$BR$227,$L193,FALSE))</f>
        <v>0</v>
      </c>
      <c r="V193" s="29">
        <f>IF(V190=0,0,VLOOKUP(V190,FAC_TOTALS_APTA!$A$4:$BR$227,$L193,FALSE))</f>
        <v>0</v>
      </c>
      <c r="W193" s="29">
        <f>IF(W190=0,0,VLOOKUP(W190,FAC_TOTALS_APTA!$A$4:$BR$227,$L193,FALSE))</f>
        <v>0</v>
      </c>
      <c r="X193" s="29">
        <f>IF(X190=0,0,VLOOKUP(X190,FAC_TOTALS_APTA!$A$4:$BR$227,$L193,FALSE))</f>
        <v>0</v>
      </c>
      <c r="Y193" s="29">
        <f>IF(Y190=0,0,VLOOKUP(Y190,FAC_TOTALS_APTA!$A$4:$BR$227,$L193,FALSE))</f>
        <v>0</v>
      </c>
      <c r="Z193" s="29">
        <f>IF(Z190=0,0,VLOOKUP(Z190,FAC_TOTALS_APTA!$A$4:$BR$227,$L193,FALSE))</f>
        <v>0</v>
      </c>
      <c r="AA193" s="29">
        <f>IF(AA190=0,0,VLOOKUP(AA190,FAC_TOTALS_APTA!$A$4:$BR$227,$L193,FALSE))</f>
        <v>0</v>
      </c>
      <c r="AB193" s="29">
        <f>IF(AB190=0,0,VLOOKUP(AB190,FAC_TOTALS_APTA!$A$4:$BR$227,$L193,FALSE))</f>
        <v>0</v>
      </c>
      <c r="AC193" s="32">
        <f t="shared" ref="AC193:AC212" si="46">SUM(M193:AB193)</f>
        <v>-32403.988018470351</v>
      </c>
      <c r="AD193" s="33">
        <f>AC193/G215</f>
        <v>-6.3982588698966364E-5</v>
      </c>
      <c r="AE193" s="7"/>
    </row>
    <row r="194" spans="1:31" s="14" customFormat="1" ht="15" x14ac:dyDescent="0.2">
      <c r="A194" s="7"/>
      <c r="B194" s="26" t="s">
        <v>51</v>
      </c>
      <c r="C194" s="28" t="s">
        <v>23</v>
      </c>
      <c r="D194" s="7" t="s">
        <v>9</v>
      </c>
      <c r="E194" s="43">
        <v>0.29659999999999997</v>
      </c>
      <c r="F194" s="7">
        <f>MATCH($D194,FAC_TOTALS_APTA!$A$2:$BR$2,)</f>
        <v>13</v>
      </c>
      <c r="G194" s="29">
        <f>VLOOKUP(G190,FAC_TOTALS_APTA!$A$4:$BR$227,$F194,FALSE)</f>
        <v>2351519.5617248402</v>
      </c>
      <c r="H194" s="29">
        <f>VLOOKUP(H190,FAC_TOTALS_APTA!$A$4:$BR$227,$F194,FALSE)</f>
        <v>2596387.5104754502</v>
      </c>
      <c r="I194" s="30">
        <f t="shared" si="43"/>
        <v>0.10413179321842403</v>
      </c>
      <c r="J194" s="31" t="str">
        <f t="shared" si="44"/>
        <v>_log</v>
      </c>
      <c r="K194" s="31" t="str">
        <f t="shared" si="45"/>
        <v>POP_EMP_log_FAC</v>
      </c>
      <c r="L194" s="7">
        <f>MATCH($K194,FAC_TOTALS_APTA!$A$2:$BR$2,)</f>
        <v>35</v>
      </c>
      <c r="M194" s="29">
        <f>IF(M190=0,0,VLOOKUP(M190,FAC_TOTALS_APTA!$A$4:$BR$227,$L194,FALSE))</f>
        <v>3327636.2222564998</v>
      </c>
      <c r="N194" s="29">
        <f>IF(N190=0,0,VLOOKUP(N190,FAC_TOTALS_APTA!$A$4:$BR$227,$L194,FALSE))</f>
        <v>1995008.64744557</v>
      </c>
      <c r="O194" s="29">
        <f>IF(O190=0,0,VLOOKUP(O190,FAC_TOTALS_APTA!$A$4:$BR$227,$L194,FALSE))</f>
        <v>2026442.3320190599</v>
      </c>
      <c r="P194" s="29">
        <f>IF(P190=0,0,VLOOKUP(P190,FAC_TOTALS_APTA!$A$4:$BR$227,$L194,FALSE))</f>
        <v>1996159.09672096</v>
      </c>
      <c r="Q194" s="29">
        <f>IF(Q190=0,0,VLOOKUP(Q190,FAC_TOTALS_APTA!$A$4:$BR$227,$L194,FALSE))</f>
        <v>1902708.0292627499</v>
      </c>
      <c r="R194" s="29">
        <f>IF(R190=0,0,VLOOKUP(R190,FAC_TOTALS_APTA!$A$4:$BR$227,$L194,FALSE))</f>
        <v>1598155.4568838801</v>
      </c>
      <c r="S194" s="29">
        <f>IF(S190=0,0,VLOOKUP(S190,FAC_TOTALS_APTA!$A$4:$BR$227,$L194,FALSE))</f>
        <v>0</v>
      </c>
      <c r="T194" s="29">
        <f>IF(T190=0,0,VLOOKUP(T190,FAC_TOTALS_APTA!$A$4:$BR$227,$L194,FALSE))</f>
        <v>0</v>
      </c>
      <c r="U194" s="29">
        <f>IF(U190=0,0,VLOOKUP(U190,FAC_TOTALS_APTA!$A$4:$BR$227,$L194,FALSE))</f>
        <v>0</v>
      </c>
      <c r="V194" s="29">
        <f>IF(V190=0,0,VLOOKUP(V190,FAC_TOTALS_APTA!$A$4:$BR$227,$L194,FALSE))</f>
        <v>0</v>
      </c>
      <c r="W194" s="29">
        <f>IF(W190=0,0,VLOOKUP(W190,FAC_TOTALS_APTA!$A$4:$BR$227,$L194,FALSE))</f>
        <v>0</v>
      </c>
      <c r="X194" s="29">
        <f>IF(X190=0,0,VLOOKUP(X190,FAC_TOTALS_APTA!$A$4:$BR$227,$L194,FALSE))</f>
        <v>0</v>
      </c>
      <c r="Y194" s="29">
        <f>IF(Y190=0,0,VLOOKUP(Y190,FAC_TOTALS_APTA!$A$4:$BR$227,$L194,FALSE))</f>
        <v>0</v>
      </c>
      <c r="Z194" s="29">
        <f>IF(Z190=0,0,VLOOKUP(Z190,FAC_TOTALS_APTA!$A$4:$BR$227,$L194,FALSE))</f>
        <v>0</v>
      </c>
      <c r="AA194" s="29">
        <f>IF(AA190=0,0,VLOOKUP(AA190,FAC_TOTALS_APTA!$A$4:$BR$227,$L194,FALSE))</f>
        <v>0</v>
      </c>
      <c r="AB194" s="29">
        <f>IF(AB190=0,0,VLOOKUP(AB190,FAC_TOTALS_APTA!$A$4:$BR$227,$L194,FALSE))</f>
        <v>0</v>
      </c>
      <c r="AC194" s="32">
        <f t="shared" si="46"/>
        <v>12846109.784588719</v>
      </c>
      <c r="AD194" s="33">
        <f>AC194/G215</f>
        <v>2.5365006253569987E-2</v>
      </c>
      <c r="AE194" s="7"/>
    </row>
    <row r="195" spans="1:31" s="14" customFormat="1" ht="15" x14ac:dyDescent="0.2">
      <c r="A195" s="7"/>
      <c r="B195" s="26" t="s">
        <v>98</v>
      </c>
      <c r="C195" s="28"/>
      <c r="D195" s="34" t="s">
        <v>96</v>
      </c>
      <c r="E195" s="43">
        <v>0.16120000000000001</v>
      </c>
      <c r="F195" s="7">
        <f>MATCH($D195,FAC_TOTALS_APTA!$A$2:$BR$2,)</f>
        <v>17</v>
      </c>
      <c r="G195" s="29">
        <f>VLOOKUP(G190,FAC_TOTALS_APTA!$A$4:$BR$227,$F195,FALSE)</f>
        <v>0.231499025943253</v>
      </c>
      <c r="H195" s="29">
        <f>VLOOKUP(H190,FAC_TOTALS_APTA!$A$4:$BR$227,$F195,FALSE)</f>
        <v>0.22718715220308899</v>
      </c>
      <c r="I195" s="30">
        <f t="shared" si="43"/>
        <v>-1.8625882863200327E-2</v>
      </c>
      <c r="J195" s="31" t="str">
        <f t="shared" si="44"/>
        <v/>
      </c>
      <c r="K195" s="31" t="str">
        <f t="shared" si="45"/>
        <v>TSD_POP_EMP_PCT_FAC</v>
      </c>
      <c r="L195" s="7">
        <f>MATCH($K195,FAC_TOTALS_APTA!$A$2:$BR$2,)</f>
        <v>39</v>
      </c>
      <c r="M195" s="29">
        <f>IF(M190=0,0,VLOOKUP(M190,FAC_TOTALS_APTA!$A$4:$BR$227,$L195,FALSE))</f>
        <v>-7119.2760736802102</v>
      </c>
      <c r="N195" s="29">
        <f>IF(N190=0,0,VLOOKUP(N190,FAC_TOTALS_APTA!$A$4:$BR$227,$L195,FALSE))</f>
        <v>-20643.692082696201</v>
      </c>
      <c r="O195" s="29">
        <f>IF(O190=0,0,VLOOKUP(O190,FAC_TOTALS_APTA!$A$4:$BR$227,$L195,FALSE))</f>
        <v>14188.0257210043</v>
      </c>
      <c r="P195" s="29">
        <f>IF(P190=0,0,VLOOKUP(P190,FAC_TOTALS_APTA!$A$4:$BR$227,$L195,FALSE))</f>
        <v>-40586.218982210601</v>
      </c>
      <c r="Q195" s="29">
        <f>IF(Q190=0,0,VLOOKUP(Q190,FAC_TOTALS_APTA!$A$4:$BR$227,$L195,FALSE))</f>
        <v>-13610.949741820201</v>
      </c>
      <c r="R195" s="29">
        <f>IF(R190=0,0,VLOOKUP(R190,FAC_TOTALS_APTA!$A$4:$BR$227,$L195,FALSE))</f>
        <v>20617.831926568499</v>
      </c>
      <c r="S195" s="29">
        <f>IF(S190=0,0,VLOOKUP(S190,FAC_TOTALS_APTA!$A$4:$BR$227,$L195,FALSE))</f>
        <v>0</v>
      </c>
      <c r="T195" s="29">
        <f>IF(T190=0,0,VLOOKUP(T190,FAC_TOTALS_APTA!$A$4:$BR$227,$L195,FALSE))</f>
        <v>0</v>
      </c>
      <c r="U195" s="29">
        <f>IF(U190=0,0,VLOOKUP(U190,FAC_TOTALS_APTA!$A$4:$BR$227,$L195,FALSE))</f>
        <v>0</v>
      </c>
      <c r="V195" s="29">
        <f>IF(V190=0,0,VLOOKUP(V190,FAC_TOTALS_APTA!$A$4:$BR$227,$L195,FALSE))</f>
        <v>0</v>
      </c>
      <c r="W195" s="29">
        <f>IF(W190=0,0,VLOOKUP(W190,FAC_TOTALS_APTA!$A$4:$BR$227,$L195,FALSE))</f>
        <v>0</v>
      </c>
      <c r="X195" s="29">
        <f>IF(X190=0,0,VLOOKUP(X190,FAC_TOTALS_APTA!$A$4:$BR$227,$L195,FALSE))</f>
        <v>0</v>
      </c>
      <c r="Y195" s="29">
        <f>IF(Y190=0,0,VLOOKUP(Y190,FAC_TOTALS_APTA!$A$4:$BR$227,$L195,FALSE))</f>
        <v>0</v>
      </c>
      <c r="Z195" s="29">
        <f>IF(Z190=0,0,VLOOKUP(Z190,FAC_TOTALS_APTA!$A$4:$BR$227,$L195,FALSE))</f>
        <v>0</v>
      </c>
      <c r="AA195" s="29">
        <f>IF(AA190=0,0,VLOOKUP(AA190,FAC_TOTALS_APTA!$A$4:$BR$227,$L195,FALSE))</f>
        <v>0</v>
      </c>
      <c r="AB195" s="29">
        <f>IF(AB190=0,0,VLOOKUP(AB190,FAC_TOTALS_APTA!$A$4:$BR$227,$L195,FALSE))</f>
        <v>0</v>
      </c>
      <c r="AC195" s="32">
        <f t="shared" si="46"/>
        <v>-47154.279232834408</v>
      </c>
      <c r="AD195" s="33">
        <f>AC195/G214</f>
        <v>-9.5041411381169025E-5</v>
      </c>
      <c r="AE195" s="7"/>
    </row>
    <row r="196" spans="1:31" s="14" customFormat="1" ht="15" x14ac:dyDescent="0.2">
      <c r="A196" s="7"/>
      <c r="B196" s="26" t="s">
        <v>52</v>
      </c>
      <c r="C196" s="28" t="s">
        <v>23</v>
      </c>
      <c r="D196" s="34" t="s">
        <v>16</v>
      </c>
      <c r="E196" s="43">
        <v>0.16120000000000001</v>
      </c>
      <c r="F196" s="7">
        <f>MATCH($D196,FAC_TOTALS_APTA!$A$2:$BR$2,)</f>
        <v>14</v>
      </c>
      <c r="G196" s="29">
        <f>VLOOKUP(G190,FAC_TOTALS_APTA!$A$4:$BR$227,$F196,FALSE)</f>
        <v>3.9610957467466101</v>
      </c>
      <c r="H196" s="29">
        <f>VLOOKUP(H190,FAC_TOTALS_APTA!$A$4:$BR$227,$F196,FALSE)</f>
        <v>2.75976987771763</v>
      </c>
      <c r="I196" s="30">
        <f t="shared" si="43"/>
        <v>-0.30328119940440013</v>
      </c>
      <c r="J196" s="31" t="str">
        <f t="shared" si="44"/>
        <v>_log</v>
      </c>
      <c r="K196" s="31" t="str">
        <f t="shared" si="45"/>
        <v>GAS_PRICE_2018_log_FAC</v>
      </c>
      <c r="L196" s="7">
        <f>MATCH($K196,FAC_TOTALS_APTA!$A$2:$BR$2,)</f>
        <v>36</v>
      </c>
      <c r="M196" s="29">
        <f>IF(M190=0,0,VLOOKUP(M190,FAC_TOTALS_APTA!$A$4:$BR$227,$L196,FALSE))</f>
        <v>-2909104.11776334</v>
      </c>
      <c r="N196" s="29">
        <f>IF(N190=0,0,VLOOKUP(N190,FAC_TOTALS_APTA!$A$4:$BR$227,$L196,FALSE))</f>
        <v>-4354356.2370812502</v>
      </c>
      <c r="O196" s="29">
        <f>IF(O190=0,0,VLOOKUP(O190,FAC_TOTALS_APTA!$A$4:$BR$227,$L196,FALSE))</f>
        <v>-22470587.496319201</v>
      </c>
      <c r="P196" s="29">
        <f>IF(P190=0,0,VLOOKUP(P190,FAC_TOTALS_APTA!$A$4:$BR$227,$L196,FALSE))</f>
        <v>-7246172.30958167</v>
      </c>
      <c r="Q196" s="29">
        <f>IF(Q190=0,0,VLOOKUP(Q190,FAC_TOTALS_APTA!$A$4:$BR$227,$L196,FALSE))</f>
        <v>5184851.6703725802</v>
      </c>
      <c r="R196" s="29">
        <f>IF(R190=0,0,VLOOKUP(R190,FAC_TOTALS_APTA!$A$4:$BR$227,$L196,FALSE))</f>
        <v>5702509.7631001798</v>
      </c>
      <c r="S196" s="29">
        <f>IF(S190=0,0,VLOOKUP(S190,FAC_TOTALS_APTA!$A$4:$BR$227,$L196,FALSE))</f>
        <v>0</v>
      </c>
      <c r="T196" s="29">
        <f>IF(T190=0,0,VLOOKUP(T190,FAC_TOTALS_APTA!$A$4:$BR$227,$L196,FALSE))</f>
        <v>0</v>
      </c>
      <c r="U196" s="29">
        <f>IF(U190=0,0,VLOOKUP(U190,FAC_TOTALS_APTA!$A$4:$BR$227,$L196,FALSE))</f>
        <v>0</v>
      </c>
      <c r="V196" s="29">
        <f>IF(V190=0,0,VLOOKUP(V190,FAC_TOTALS_APTA!$A$4:$BR$227,$L196,FALSE))</f>
        <v>0</v>
      </c>
      <c r="W196" s="29">
        <f>IF(W190=0,0,VLOOKUP(W190,FAC_TOTALS_APTA!$A$4:$BR$227,$L196,FALSE))</f>
        <v>0</v>
      </c>
      <c r="X196" s="29">
        <f>IF(X190=0,0,VLOOKUP(X190,FAC_TOTALS_APTA!$A$4:$BR$227,$L196,FALSE))</f>
        <v>0</v>
      </c>
      <c r="Y196" s="29">
        <f>IF(Y190=0,0,VLOOKUP(Y190,FAC_TOTALS_APTA!$A$4:$BR$227,$L196,FALSE))</f>
        <v>0</v>
      </c>
      <c r="Z196" s="29">
        <f>IF(Z190=0,0,VLOOKUP(Z190,FAC_TOTALS_APTA!$A$4:$BR$227,$L196,FALSE))</f>
        <v>0</v>
      </c>
      <c r="AA196" s="29">
        <f>IF(AA190=0,0,VLOOKUP(AA190,FAC_TOTALS_APTA!$A$4:$BR$227,$L196,FALSE))</f>
        <v>0</v>
      </c>
      <c r="AB196" s="29">
        <f>IF(AB190=0,0,VLOOKUP(AB190,FAC_TOTALS_APTA!$A$4:$BR$227,$L196,FALSE))</f>
        <v>0</v>
      </c>
      <c r="AC196" s="32">
        <f t="shared" si="46"/>
        <v>-26092858.727272697</v>
      </c>
      <c r="AD196" s="33">
        <f>AC196/G215</f>
        <v>-5.1521085829796982E-2</v>
      </c>
      <c r="AE196" s="7"/>
    </row>
    <row r="197" spans="1:31" s="14" customFormat="1" ht="15" x14ac:dyDescent="0.2">
      <c r="A197" s="7"/>
      <c r="B197" s="26" t="s">
        <v>49</v>
      </c>
      <c r="C197" s="28" t="s">
        <v>23</v>
      </c>
      <c r="D197" s="7" t="s">
        <v>15</v>
      </c>
      <c r="E197" s="43">
        <v>-0.2555</v>
      </c>
      <c r="F197" s="7">
        <f>MATCH($D197,FAC_TOTALS_APTA!$A$2:$BR$2,)</f>
        <v>15</v>
      </c>
      <c r="G197" s="29">
        <f>VLOOKUP(G190,FAC_TOTALS_APTA!$A$4:$BR$227,$F197,FALSE)</f>
        <v>29193.367401461201</v>
      </c>
      <c r="H197" s="29">
        <f>VLOOKUP(H190,FAC_TOTALS_APTA!$A$4:$BR$227,$F197,FALSE)</f>
        <v>31983.5952538083</v>
      </c>
      <c r="I197" s="30">
        <f t="shared" si="43"/>
        <v>9.557745819372121E-2</v>
      </c>
      <c r="J197" s="31" t="str">
        <f t="shared" si="44"/>
        <v>_log</v>
      </c>
      <c r="K197" s="31" t="str">
        <f t="shared" si="45"/>
        <v>TOTAL_MED_INC_INDIV_2018_log_FAC</v>
      </c>
      <c r="L197" s="7">
        <f>MATCH($K197,FAC_TOTALS_APTA!$A$2:$BR$2,)</f>
        <v>37</v>
      </c>
      <c r="M197" s="29">
        <f>IF(M190=0,0,VLOOKUP(M190,FAC_TOTALS_APTA!$A$4:$BR$227,$L197,FALSE))</f>
        <v>-949881.64029484696</v>
      </c>
      <c r="N197" s="29">
        <f>IF(N190=0,0,VLOOKUP(N190,FAC_TOTALS_APTA!$A$4:$BR$227,$L197,FALSE))</f>
        <v>-356844.021912714</v>
      </c>
      <c r="O197" s="29">
        <f>IF(O190=0,0,VLOOKUP(O190,FAC_TOTALS_APTA!$A$4:$BR$227,$L197,FALSE))</f>
        <v>-4350532.2299018996</v>
      </c>
      <c r="P197" s="29">
        <f>IF(P190=0,0,VLOOKUP(P190,FAC_TOTALS_APTA!$A$4:$BR$227,$L197,FALSE))</f>
        <v>-2899978.2053378802</v>
      </c>
      <c r="Q197" s="29">
        <f>IF(Q190=0,0,VLOOKUP(Q190,FAC_TOTALS_APTA!$A$4:$BR$227,$L197,FALSE))</f>
        <v>-656681.00485030795</v>
      </c>
      <c r="R197" s="29">
        <f>IF(R190=0,0,VLOOKUP(R190,FAC_TOTALS_APTA!$A$4:$BR$227,$L197,FALSE))</f>
        <v>-1400993.9925591799</v>
      </c>
      <c r="S197" s="29">
        <f>IF(S190=0,0,VLOOKUP(S190,FAC_TOTALS_APTA!$A$4:$BR$227,$L197,FALSE))</f>
        <v>0</v>
      </c>
      <c r="T197" s="29">
        <f>IF(T190=0,0,VLOOKUP(T190,FAC_TOTALS_APTA!$A$4:$BR$227,$L197,FALSE))</f>
        <v>0</v>
      </c>
      <c r="U197" s="29">
        <f>IF(U190=0,0,VLOOKUP(U190,FAC_TOTALS_APTA!$A$4:$BR$227,$L197,FALSE))</f>
        <v>0</v>
      </c>
      <c r="V197" s="29">
        <f>IF(V190=0,0,VLOOKUP(V190,FAC_TOTALS_APTA!$A$4:$BR$227,$L197,FALSE))</f>
        <v>0</v>
      </c>
      <c r="W197" s="29">
        <f>IF(W190=0,0,VLOOKUP(W190,FAC_TOTALS_APTA!$A$4:$BR$227,$L197,FALSE))</f>
        <v>0</v>
      </c>
      <c r="X197" s="29">
        <f>IF(X190=0,0,VLOOKUP(X190,FAC_TOTALS_APTA!$A$4:$BR$227,$L197,FALSE))</f>
        <v>0</v>
      </c>
      <c r="Y197" s="29">
        <f>IF(Y190=0,0,VLOOKUP(Y190,FAC_TOTALS_APTA!$A$4:$BR$227,$L197,FALSE))</f>
        <v>0</v>
      </c>
      <c r="Z197" s="29">
        <f>IF(Z190=0,0,VLOOKUP(Z190,FAC_TOTALS_APTA!$A$4:$BR$227,$L197,FALSE))</f>
        <v>0</v>
      </c>
      <c r="AA197" s="29">
        <f>IF(AA190=0,0,VLOOKUP(AA190,FAC_TOTALS_APTA!$A$4:$BR$227,$L197,FALSE))</f>
        <v>0</v>
      </c>
      <c r="AB197" s="29">
        <f>IF(AB190=0,0,VLOOKUP(AB190,FAC_TOTALS_APTA!$A$4:$BR$227,$L197,FALSE))</f>
        <v>0</v>
      </c>
      <c r="AC197" s="32">
        <f t="shared" si="46"/>
        <v>-10614911.094856828</v>
      </c>
      <c r="AD197" s="33">
        <f>AC197/G215</f>
        <v>-2.0959441482054336E-2</v>
      </c>
      <c r="AE197" s="7"/>
    </row>
    <row r="198" spans="1:31" s="14" customFormat="1" ht="15" x14ac:dyDescent="0.2">
      <c r="A198" s="7"/>
      <c r="B198" s="26" t="s">
        <v>67</v>
      </c>
      <c r="C198" s="28"/>
      <c r="D198" s="7" t="s">
        <v>10</v>
      </c>
      <c r="E198" s="43">
        <v>1.0699999999999999E-2</v>
      </c>
      <c r="F198" s="7">
        <f>MATCH($D198,FAC_TOTALS_APTA!$A$2:$BR$2,)</f>
        <v>16</v>
      </c>
      <c r="G198" s="29">
        <f>VLOOKUP(G190,FAC_TOTALS_APTA!$A$4:$BR$227,$F198,FALSE)</f>
        <v>7.3867289039543396</v>
      </c>
      <c r="H198" s="29">
        <f>VLOOKUP(H190,FAC_TOTALS_APTA!$A$4:$BR$227,$F198,FALSE)</f>
        <v>6.5707586731588101</v>
      </c>
      <c r="I198" s="30">
        <f t="shared" si="43"/>
        <v>-0.11046435322118242</v>
      </c>
      <c r="J198" s="31" t="str">
        <f t="shared" si="44"/>
        <v/>
      </c>
      <c r="K198" s="31" t="str">
        <f t="shared" si="45"/>
        <v>PCT_HH_NO_VEH_FAC</v>
      </c>
      <c r="L198" s="7">
        <f>MATCH($K198,FAC_TOTALS_APTA!$A$2:$BR$2,)</f>
        <v>38</v>
      </c>
      <c r="M198" s="29">
        <f>IF(M190=0,0,VLOOKUP(M190,FAC_TOTALS_APTA!$A$4:$BR$227,$L198,FALSE))</f>
        <v>-741697.30476457695</v>
      </c>
      <c r="N198" s="29">
        <f>IF(N190=0,0,VLOOKUP(N190,FAC_TOTALS_APTA!$A$4:$BR$227,$L198,FALSE))</f>
        <v>-7735.5159042289697</v>
      </c>
      <c r="O198" s="29">
        <f>IF(O190=0,0,VLOOKUP(O190,FAC_TOTALS_APTA!$A$4:$BR$227,$L198,FALSE))</f>
        <v>-621320.99520150502</v>
      </c>
      <c r="P198" s="29">
        <f>IF(P190=0,0,VLOOKUP(P190,FAC_TOTALS_APTA!$A$4:$BR$227,$L198,FALSE))</f>
        <v>-1275165.6319452301</v>
      </c>
      <c r="Q198" s="29">
        <f>IF(Q190=0,0,VLOOKUP(Q190,FAC_TOTALS_APTA!$A$4:$BR$227,$L198,FALSE))</f>
        <v>-695477.09435050399</v>
      </c>
      <c r="R198" s="29">
        <f>IF(R190=0,0,VLOOKUP(R190,FAC_TOTALS_APTA!$A$4:$BR$227,$L198,FALSE))</f>
        <v>-775178.18257437903</v>
      </c>
      <c r="S198" s="29">
        <f>IF(S190=0,0,VLOOKUP(S190,FAC_TOTALS_APTA!$A$4:$BR$227,$L198,FALSE))</f>
        <v>0</v>
      </c>
      <c r="T198" s="29">
        <f>IF(T190=0,0,VLOOKUP(T190,FAC_TOTALS_APTA!$A$4:$BR$227,$L198,FALSE))</f>
        <v>0</v>
      </c>
      <c r="U198" s="29">
        <f>IF(U190=0,0,VLOOKUP(U190,FAC_TOTALS_APTA!$A$4:$BR$227,$L198,FALSE))</f>
        <v>0</v>
      </c>
      <c r="V198" s="29">
        <f>IF(V190=0,0,VLOOKUP(V190,FAC_TOTALS_APTA!$A$4:$BR$227,$L198,FALSE))</f>
        <v>0</v>
      </c>
      <c r="W198" s="29">
        <f>IF(W190=0,0,VLOOKUP(W190,FAC_TOTALS_APTA!$A$4:$BR$227,$L198,FALSE))</f>
        <v>0</v>
      </c>
      <c r="X198" s="29">
        <f>IF(X190=0,0,VLOOKUP(X190,FAC_TOTALS_APTA!$A$4:$BR$227,$L198,FALSE))</f>
        <v>0</v>
      </c>
      <c r="Y198" s="29">
        <f>IF(Y190=0,0,VLOOKUP(Y190,FAC_TOTALS_APTA!$A$4:$BR$227,$L198,FALSE))</f>
        <v>0</v>
      </c>
      <c r="Z198" s="29">
        <f>IF(Z190=0,0,VLOOKUP(Z190,FAC_TOTALS_APTA!$A$4:$BR$227,$L198,FALSE))</f>
        <v>0</v>
      </c>
      <c r="AA198" s="29">
        <f>IF(AA190=0,0,VLOOKUP(AA190,FAC_TOTALS_APTA!$A$4:$BR$227,$L198,FALSE))</f>
        <v>0</v>
      </c>
      <c r="AB198" s="29">
        <f>IF(AB190=0,0,VLOOKUP(AB190,FAC_TOTALS_APTA!$A$4:$BR$227,$L198,FALSE))</f>
        <v>0</v>
      </c>
      <c r="AC198" s="32">
        <f t="shared" si="46"/>
        <v>-4116574.7247404242</v>
      </c>
      <c r="AD198" s="33">
        <f>AC198/G215</f>
        <v>-8.1282929530616665E-3</v>
      </c>
      <c r="AE198" s="7"/>
    </row>
    <row r="199" spans="1:31" s="14" customFormat="1" ht="15" x14ac:dyDescent="0.2">
      <c r="A199" s="7"/>
      <c r="B199" s="26" t="s">
        <v>50</v>
      </c>
      <c r="C199" s="28"/>
      <c r="D199" s="7" t="s">
        <v>31</v>
      </c>
      <c r="E199" s="43">
        <v>-3.3999999999999998E-3</v>
      </c>
      <c r="F199" s="7">
        <f>MATCH($D199,FAC_TOTALS_APTA!$A$2:$BR$2,)</f>
        <v>18</v>
      </c>
      <c r="G199" s="29">
        <f>VLOOKUP(G190,FAC_TOTALS_APTA!$A$4:$BR$227,$F199,FALSE)</f>
        <v>4.4588031974146496</v>
      </c>
      <c r="H199" s="29">
        <f>VLOOKUP(H190,FAC_TOTALS_APTA!$A$4:$BR$227,$F199,FALSE)</f>
        <v>5.8468987452093</v>
      </c>
      <c r="I199" s="30">
        <f t="shared" si="43"/>
        <v>0.3113157244974416</v>
      </c>
      <c r="J199" s="31" t="str">
        <f t="shared" si="44"/>
        <v/>
      </c>
      <c r="K199" s="31" t="str">
        <f t="shared" si="45"/>
        <v>JTW_HOME_PCT_FAC</v>
      </c>
      <c r="L199" s="7">
        <f>MATCH($K199,FAC_TOTALS_APTA!$A$2:$BR$2,)</f>
        <v>40</v>
      </c>
      <c r="M199" s="29">
        <f>IF(M190=0,0,VLOOKUP(M190,FAC_TOTALS_APTA!$A$4:$BR$227,$L199,FALSE))</f>
        <v>79567.444671478297</v>
      </c>
      <c r="N199" s="29">
        <f>IF(N190=0,0,VLOOKUP(N190,FAC_TOTALS_APTA!$A$4:$BR$227,$L199,FALSE))</f>
        <v>-415255.92091679102</v>
      </c>
      <c r="O199" s="29">
        <f>IF(O190=0,0,VLOOKUP(O190,FAC_TOTALS_APTA!$A$4:$BR$227,$L199,FALSE))</f>
        <v>-613510.09287403605</v>
      </c>
      <c r="P199" s="29">
        <f>IF(P190=0,0,VLOOKUP(P190,FAC_TOTALS_APTA!$A$4:$BR$227,$L199,FALSE))</f>
        <v>-1603199.2267767601</v>
      </c>
      <c r="Q199" s="29">
        <f>IF(Q190=0,0,VLOOKUP(Q190,FAC_TOTALS_APTA!$A$4:$BR$227,$L199,FALSE))</f>
        <v>-481031.08172883902</v>
      </c>
      <c r="R199" s="29">
        <f>IF(R190=0,0,VLOOKUP(R190,FAC_TOTALS_APTA!$A$4:$BR$227,$L199,FALSE))</f>
        <v>-705000.74035834405</v>
      </c>
      <c r="S199" s="29">
        <f>IF(S190=0,0,VLOOKUP(S190,FAC_TOTALS_APTA!$A$4:$BR$227,$L199,FALSE))</f>
        <v>0</v>
      </c>
      <c r="T199" s="29">
        <f>IF(T190=0,0,VLOOKUP(T190,FAC_TOTALS_APTA!$A$4:$BR$227,$L199,FALSE))</f>
        <v>0</v>
      </c>
      <c r="U199" s="29">
        <f>IF(U190=0,0,VLOOKUP(U190,FAC_TOTALS_APTA!$A$4:$BR$227,$L199,FALSE))</f>
        <v>0</v>
      </c>
      <c r="V199" s="29">
        <f>IF(V190=0,0,VLOOKUP(V190,FAC_TOTALS_APTA!$A$4:$BR$227,$L199,FALSE))</f>
        <v>0</v>
      </c>
      <c r="W199" s="29">
        <f>IF(W190=0,0,VLOOKUP(W190,FAC_TOTALS_APTA!$A$4:$BR$227,$L199,FALSE))</f>
        <v>0</v>
      </c>
      <c r="X199" s="29">
        <f>IF(X190=0,0,VLOOKUP(X190,FAC_TOTALS_APTA!$A$4:$BR$227,$L199,FALSE))</f>
        <v>0</v>
      </c>
      <c r="Y199" s="29">
        <f>IF(Y190=0,0,VLOOKUP(Y190,FAC_TOTALS_APTA!$A$4:$BR$227,$L199,FALSE))</f>
        <v>0</v>
      </c>
      <c r="Z199" s="29">
        <f>IF(Z190=0,0,VLOOKUP(Z190,FAC_TOTALS_APTA!$A$4:$BR$227,$L199,FALSE))</f>
        <v>0</v>
      </c>
      <c r="AA199" s="29">
        <f>IF(AA190=0,0,VLOOKUP(AA190,FAC_TOTALS_APTA!$A$4:$BR$227,$L199,FALSE))</f>
        <v>0</v>
      </c>
      <c r="AB199" s="29">
        <f>IF(AB190=0,0,VLOOKUP(AB190,FAC_TOTALS_APTA!$A$4:$BR$227,$L199,FALSE))</f>
        <v>0</v>
      </c>
      <c r="AC199" s="32">
        <f t="shared" si="46"/>
        <v>-3738429.6179832919</v>
      </c>
      <c r="AD199" s="33">
        <f>AC199/G215</f>
        <v>-7.3816347694955799E-3</v>
      </c>
      <c r="AE199" s="7"/>
    </row>
    <row r="200" spans="1:31" s="14" customFormat="1" ht="16" hidden="1" x14ac:dyDescent="0.2">
      <c r="A200" s="7"/>
      <c r="B200" s="12" t="s">
        <v>119</v>
      </c>
      <c r="C200" s="28"/>
      <c r="D200" t="s">
        <v>99</v>
      </c>
      <c r="E200" s="43">
        <v>-5.7999999999999996E-3</v>
      </c>
      <c r="F200" s="7">
        <f>MATCH($D200,FAC_TOTALS_APTA!$A$2:$BR$2,)</f>
        <v>19</v>
      </c>
      <c r="G200" s="29">
        <f>VLOOKUP(G190,FAC_TOTALS_APTA!$A$4:$BR$227,$F200,FALSE)</f>
        <v>0</v>
      </c>
      <c r="H200" s="29">
        <f>VLOOKUP(H190,FAC_TOTALS_APTA!$A$4:$BR$227,$F200,FALSE)</f>
        <v>0</v>
      </c>
      <c r="I200" s="30" t="str">
        <f t="shared" si="43"/>
        <v>-</v>
      </c>
      <c r="J200" s="31" t="str">
        <f t="shared" si="44"/>
        <v/>
      </c>
      <c r="K200" s="31" t="str">
        <f t="shared" si="45"/>
        <v>YEARS_SINCE_TNC_NEW_YORK_BUS_FAC</v>
      </c>
      <c r="L200" s="7">
        <f>MATCH($K200,FAC_TOTALS_APTA!$A$2:$BR$2,)</f>
        <v>41</v>
      </c>
      <c r="M200" s="29">
        <f>IF(M190=0,0,VLOOKUP(M190,FAC_TOTALS_APTA!$A$4:$BR$227,$L200,FALSE))</f>
        <v>0</v>
      </c>
      <c r="N200" s="29">
        <f>IF(N190=0,0,VLOOKUP(N190,FAC_TOTALS_APTA!$A$4:$BR$227,$L200,FALSE))</f>
        <v>0</v>
      </c>
      <c r="O200" s="29">
        <f>IF(O190=0,0,VLOOKUP(O190,FAC_TOTALS_APTA!$A$4:$BR$227,$L200,FALSE))</f>
        <v>0</v>
      </c>
      <c r="P200" s="29">
        <f>IF(P190=0,0,VLOOKUP(P190,FAC_TOTALS_APTA!$A$4:$BR$227,$L200,FALSE))</f>
        <v>0</v>
      </c>
      <c r="Q200" s="29">
        <f>IF(Q190=0,0,VLOOKUP(Q190,FAC_TOTALS_APTA!$A$4:$BR$227,$L200,FALSE))</f>
        <v>0</v>
      </c>
      <c r="R200" s="29">
        <f>IF(R190=0,0,VLOOKUP(R190,FAC_TOTALS_APTA!$A$4:$BR$227,$L200,FALSE))</f>
        <v>0</v>
      </c>
      <c r="S200" s="29">
        <f>IF(S190=0,0,VLOOKUP(S190,FAC_TOTALS_APTA!$A$4:$BR$227,$L200,FALSE))</f>
        <v>0</v>
      </c>
      <c r="T200" s="29">
        <f>IF(T190=0,0,VLOOKUP(T190,FAC_TOTALS_APTA!$A$4:$BR$227,$L200,FALSE))</f>
        <v>0</v>
      </c>
      <c r="U200" s="29">
        <f>IF(U190=0,0,VLOOKUP(U190,FAC_TOTALS_APTA!$A$4:$BR$227,$L200,FALSE))</f>
        <v>0</v>
      </c>
      <c r="V200" s="29">
        <f>IF(V190=0,0,VLOOKUP(V190,FAC_TOTALS_APTA!$A$4:$BR$227,$L200,FALSE))</f>
        <v>0</v>
      </c>
      <c r="W200" s="29">
        <f>IF(W190=0,0,VLOOKUP(W190,FAC_TOTALS_APTA!$A$4:$BR$227,$L200,FALSE))</f>
        <v>0</v>
      </c>
      <c r="X200" s="29">
        <f>IF(X190=0,0,VLOOKUP(X190,FAC_TOTALS_APTA!$A$4:$BR$227,$L200,FALSE))</f>
        <v>0</v>
      </c>
      <c r="Y200" s="29">
        <f>IF(Y190=0,0,VLOOKUP(Y190,FAC_TOTALS_APTA!$A$4:$BR$227,$L200,FALSE))</f>
        <v>0</v>
      </c>
      <c r="Z200" s="29">
        <f>IF(Z190=0,0,VLOOKUP(Z190,FAC_TOTALS_APTA!$A$4:$BR$227,$L200,FALSE))</f>
        <v>0</v>
      </c>
      <c r="AA200" s="29">
        <f>IF(AA190=0,0,VLOOKUP(AA190,FAC_TOTALS_APTA!$A$4:$BR$227,$L200,FALSE))</f>
        <v>0</v>
      </c>
      <c r="AB200" s="29">
        <f>IF(AB190=0,0,VLOOKUP(AB190,FAC_TOTALS_APTA!$A$4:$BR$227,$L200,FALSE))</f>
        <v>0</v>
      </c>
      <c r="AC200" s="32">
        <f t="shared" si="46"/>
        <v>0</v>
      </c>
      <c r="AD200" s="33">
        <f>AC200/G215</f>
        <v>0</v>
      </c>
      <c r="AE200" s="7"/>
    </row>
    <row r="201" spans="1:31" s="14" customFormat="1" ht="16" hidden="1" x14ac:dyDescent="0.2">
      <c r="A201" s="7"/>
      <c r="B201" s="12" t="s">
        <v>119</v>
      </c>
      <c r="C201" s="28"/>
      <c r="D201" t="s">
        <v>100</v>
      </c>
      <c r="E201" s="43">
        <v>-3.3799999999999997E-2</v>
      </c>
      <c r="F201" s="7">
        <f>MATCH($D201,FAC_TOTALS_APTA!$A$2:$BR$2,)</f>
        <v>20</v>
      </c>
      <c r="G201" s="29">
        <f>VLOOKUP(G190,FAC_TOTALS_APTA!$A$4:$BR$227,$F201,FALSE)</f>
        <v>0</v>
      </c>
      <c r="H201" s="29">
        <f>VLOOKUP(H190,FAC_TOTALS_APTA!$A$4:$BR$227,$F201,FALSE)</f>
        <v>0</v>
      </c>
      <c r="I201" s="30" t="str">
        <f t="shared" si="43"/>
        <v>-</v>
      </c>
      <c r="J201" s="31" t="str">
        <f t="shared" si="44"/>
        <v/>
      </c>
      <c r="K201" s="31" t="str">
        <f t="shared" si="45"/>
        <v>YEARS_SINCE_TNC_BUS_HI_FAV_FAC</v>
      </c>
      <c r="L201" s="7">
        <f>MATCH($K201,FAC_TOTALS_APTA!$A$2:$BR$2,)</f>
        <v>42</v>
      </c>
      <c r="M201" s="29">
        <f>IF(M190=0,0,VLOOKUP(M190,FAC_TOTALS_APTA!$A$4:$BR$227,$L201,FALSE))</f>
        <v>0</v>
      </c>
      <c r="N201" s="29">
        <f>IF(N190=0,0,VLOOKUP(N190,FAC_TOTALS_APTA!$A$4:$BR$227,$L201,FALSE))</f>
        <v>0</v>
      </c>
      <c r="O201" s="29">
        <f>IF(O190=0,0,VLOOKUP(O190,FAC_TOTALS_APTA!$A$4:$BR$227,$L201,FALSE))</f>
        <v>0</v>
      </c>
      <c r="P201" s="29">
        <f>IF(P190=0,0,VLOOKUP(P190,FAC_TOTALS_APTA!$A$4:$BR$227,$L201,FALSE))</f>
        <v>0</v>
      </c>
      <c r="Q201" s="29">
        <f>IF(Q190=0,0,VLOOKUP(Q190,FAC_TOTALS_APTA!$A$4:$BR$227,$L201,FALSE))</f>
        <v>0</v>
      </c>
      <c r="R201" s="29">
        <f>IF(R190=0,0,VLOOKUP(R190,FAC_TOTALS_APTA!$A$4:$BR$227,$L201,FALSE))</f>
        <v>0</v>
      </c>
      <c r="S201" s="29">
        <f>IF(S190=0,0,VLOOKUP(S190,FAC_TOTALS_APTA!$A$4:$BR$227,$L201,FALSE))</f>
        <v>0</v>
      </c>
      <c r="T201" s="29">
        <f>IF(T190=0,0,VLOOKUP(T190,FAC_TOTALS_APTA!$A$4:$BR$227,$L201,FALSE))</f>
        <v>0</v>
      </c>
      <c r="U201" s="29">
        <f>IF(U190=0,0,VLOOKUP(U190,FAC_TOTALS_APTA!$A$4:$BR$227,$L201,FALSE))</f>
        <v>0</v>
      </c>
      <c r="V201" s="29">
        <f>IF(V190=0,0,VLOOKUP(V190,FAC_TOTALS_APTA!$A$4:$BR$227,$L201,FALSE))</f>
        <v>0</v>
      </c>
      <c r="W201" s="29">
        <f>IF(W190=0,0,VLOOKUP(W190,FAC_TOTALS_APTA!$A$4:$BR$227,$L201,FALSE))</f>
        <v>0</v>
      </c>
      <c r="X201" s="29">
        <f>IF(X190=0,0,VLOOKUP(X190,FAC_TOTALS_APTA!$A$4:$BR$227,$L201,FALSE))</f>
        <v>0</v>
      </c>
      <c r="Y201" s="29">
        <f>IF(Y190=0,0,VLOOKUP(Y190,FAC_TOTALS_APTA!$A$4:$BR$227,$L201,FALSE))</f>
        <v>0</v>
      </c>
      <c r="Z201" s="29">
        <f>IF(Z190=0,0,VLOOKUP(Z190,FAC_TOTALS_APTA!$A$4:$BR$227,$L201,FALSE))</f>
        <v>0</v>
      </c>
      <c r="AA201" s="29">
        <f>IF(AA190=0,0,VLOOKUP(AA190,FAC_TOTALS_APTA!$A$4:$BR$227,$L201,FALSE))</f>
        <v>0</v>
      </c>
      <c r="AB201" s="29">
        <f>IF(AB190=0,0,VLOOKUP(AB190,FAC_TOTALS_APTA!$A$4:$BR$227,$L201,FALSE))</f>
        <v>0</v>
      </c>
      <c r="AC201" s="32">
        <f t="shared" si="46"/>
        <v>0</v>
      </c>
      <c r="AD201" s="33">
        <f>AC201/G215</f>
        <v>0</v>
      </c>
      <c r="AE201" s="7"/>
    </row>
    <row r="202" spans="1:31" s="14" customFormat="1" ht="16" hidden="1" x14ac:dyDescent="0.2">
      <c r="A202" s="7"/>
      <c r="B202" s="12" t="s">
        <v>119</v>
      </c>
      <c r="C202" s="28"/>
      <c r="D202" t="s">
        <v>101</v>
      </c>
      <c r="E202" s="43">
        <v>-1.6299999999999999E-2</v>
      </c>
      <c r="F202" s="7">
        <f>MATCH($D202,FAC_TOTALS_APTA!$A$2:$BR$2,)</f>
        <v>21</v>
      </c>
      <c r="G202" s="29">
        <f>VLOOKUP(G190,FAC_TOTALS_APTA!$A$4:$BR$227,$F202,FALSE)</f>
        <v>0</v>
      </c>
      <c r="H202" s="29">
        <f>VLOOKUP(H190,FAC_TOTALS_APTA!$A$4:$BR$227,$F202,FALSE)</f>
        <v>0</v>
      </c>
      <c r="I202" s="30" t="str">
        <f t="shared" si="43"/>
        <v>-</v>
      </c>
      <c r="J202" s="31" t="str">
        <f t="shared" si="44"/>
        <v/>
      </c>
      <c r="K202" s="31" t="str">
        <f t="shared" si="45"/>
        <v>YEARS_SINCE_TNC_BUS_MID_FAV_FAC</v>
      </c>
      <c r="L202" s="7">
        <f>MATCH($K202,FAC_TOTALS_APTA!$A$2:$BR$2,)</f>
        <v>43</v>
      </c>
      <c r="M202" s="29">
        <f>IF(M190=0,0,VLOOKUP(M190,FAC_TOTALS_APTA!$A$4:$BR$227,$L202,FALSE))</f>
        <v>0</v>
      </c>
      <c r="N202" s="29">
        <f>IF(N190=0,0,VLOOKUP(N190,FAC_TOTALS_APTA!$A$4:$BR$227,$L202,FALSE))</f>
        <v>0</v>
      </c>
      <c r="O202" s="29">
        <f>IF(O190=0,0,VLOOKUP(O190,FAC_TOTALS_APTA!$A$4:$BR$227,$L202,FALSE))</f>
        <v>0</v>
      </c>
      <c r="P202" s="29">
        <f>IF(P190=0,0,VLOOKUP(P190,FAC_TOTALS_APTA!$A$4:$BR$227,$L202,FALSE))</f>
        <v>0</v>
      </c>
      <c r="Q202" s="29">
        <f>IF(Q190=0,0,VLOOKUP(Q190,FAC_TOTALS_APTA!$A$4:$BR$227,$L202,FALSE))</f>
        <v>0</v>
      </c>
      <c r="R202" s="29">
        <f>IF(R190=0,0,VLOOKUP(R190,FAC_TOTALS_APTA!$A$4:$BR$227,$L202,FALSE))</f>
        <v>0</v>
      </c>
      <c r="S202" s="29">
        <f>IF(S190=0,0,VLOOKUP(S190,FAC_TOTALS_APTA!$A$4:$BR$227,$L202,FALSE))</f>
        <v>0</v>
      </c>
      <c r="T202" s="29">
        <f>IF(T190=0,0,VLOOKUP(T190,FAC_TOTALS_APTA!$A$4:$BR$227,$L202,FALSE))</f>
        <v>0</v>
      </c>
      <c r="U202" s="29">
        <f>IF(U190=0,0,VLOOKUP(U190,FAC_TOTALS_APTA!$A$4:$BR$227,$L202,FALSE))</f>
        <v>0</v>
      </c>
      <c r="V202" s="29">
        <f>IF(V190=0,0,VLOOKUP(V190,FAC_TOTALS_APTA!$A$4:$BR$227,$L202,FALSE))</f>
        <v>0</v>
      </c>
      <c r="W202" s="29">
        <f>IF(W190=0,0,VLOOKUP(W190,FAC_TOTALS_APTA!$A$4:$BR$227,$L202,FALSE))</f>
        <v>0</v>
      </c>
      <c r="X202" s="29">
        <f>IF(X190=0,0,VLOOKUP(X190,FAC_TOTALS_APTA!$A$4:$BR$227,$L202,FALSE))</f>
        <v>0</v>
      </c>
      <c r="Y202" s="29">
        <f>IF(Y190=0,0,VLOOKUP(Y190,FAC_TOTALS_APTA!$A$4:$BR$227,$L202,FALSE))</f>
        <v>0</v>
      </c>
      <c r="Z202" s="29">
        <f>IF(Z190=0,0,VLOOKUP(Z190,FAC_TOTALS_APTA!$A$4:$BR$227,$L202,FALSE))</f>
        <v>0</v>
      </c>
      <c r="AA202" s="29">
        <f>IF(AA190=0,0,VLOOKUP(AA190,FAC_TOTALS_APTA!$A$4:$BR$227,$L202,FALSE))</f>
        <v>0</v>
      </c>
      <c r="AB202" s="29">
        <f>IF(AB190=0,0,VLOOKUP(AB190,FAC_TOTALS_APTA!$A$4:$BR$227,$L202,FALSE))</f>
        <v>0</v>
      </c>
      <c r="AC202" s="32">
        <f t="shared" si="46"/>
        <v>0</v>
      </c>
      <c r="AD202" s="33">
        <f>AC202/G215</f>
        <v>0</v>
      </c>
      <c r="AE202" s="7"/>
    </row>
    <row r="203" spans="1:31" s="14" customFormat="1" ht="16" hidden="1" x14ac:dyDescent="0.2">
      <c r="A203" s="7"/>
      <c r="B203" s="12" t="s">
        <v>119</v>
      </c>
      <c r="C203" s="28"/>
      <c r="D203" t="s">
        <v>102</v>
      </c>
      <c r="E203" s="43">
        <v>-1.37E-2</v>
      </c>
      <c r="F203" s="7">
        <f>MATCH($D203,FAC_TOTALS_APTA!$A$2:$BR$2,)</f>
        <v>22</v>
      </c>
      <c r="G203" s="29">
        <f>VLOOKUP(G190,FAC_TOTALS_APTA!$A$4:$BR$227,$F203,FALSE)</f>
        <v>0</v>
      </c>
      <c r="H203" s="29">
        <f>VLOOKUP(H190,FAC_TOTALS_APTA!$A$4:$BR$227,$F203,FALSE)</f>
        <v>0</v>
      </c>
      <c r="I203" s="30" t="str">
        <f t="shared" si="43"/>
        <v>-</v>
      </c>
      <c r="J203" s="31" t="str">
        <f t="shared" si="44"/>
        <v/>
      </c>
      <c r="K203" s="31" t="str">
        <f t="shared" si="45"/>
        <v>YEARS_SINCE_TNC_BUS_LOW_FAV_FAC</v>
      </c>
      <c r="L203" s="7">
        <f>MATCH($K203,FAC_TOTALS_APTA!$A$2:$BR$2,)</f>
        <v>44</v>
      </c>
      <c r="M203" s="29">
        <f>IF(M190=0,0,VLOOKUP(M190,FAC_TOTALS_APTA!$A$4:$BR$227,$L203,FALSE))</f>
        <v>0</v>
      </c>
      <c r="N203" s="29">
        <f>IF(N190=0,0,VLOOKUP(N190,FAC_TOTALS_APTA!$A$4:$BR$227,$L203,FALSE))</f>
        <v>0</v>
      </c>
      <c r="O203" s="29">
        <f>IF(O190=0,0,VLOOKUP(O190,FAC_TOTALS_APTA!$A$4:$BR$227,$L203,FALSE))</f>
        <v>0</v>
      </c>
      <c r="P203" s="29">
        <f>IF(P190=0,0,VLOOKUP(P190,FAC_TOTALS_APTA!$A$4:$BR$227,$L203,FALSE))</f>
        <v>0</v>
      </c>
      <c r="Q203" s="29">
        <f>IF(Q190=0,0,VLOOKUP(Q190,FAC_TOTALS_APTA!$A$4:$BR$227,$L203,FALSE))</f>
        <v>0</v>
      </c>
      <c r="R203" s="29">
        <f>IF(R190=0,0,VLOOKUP(R190,FAC_TOTALS_APTA!$A$4:$BR$227,$L203,FALSE))</f>
        <v>0</v>
      </c>
      <c r="S203" s="29">
        <f>IF(S190=0,0,VLOOKUP(S190,FAC_TOTALS_APTA!$A$4:$BR$227,$L203,FALSE))</f>
        <v>0</v>
      </c>
      <c r="T203" s="29">
        <f>IF(T190=0,0,VLOOKUP(T190,FAC_TOTALS_APTA!$A$4:$BR$227,$L203,FALSE))</f>
        <v>0</v>
      </c>
      <c r="U203" s="29">
        <f>IF(U190=0,0,VLOOKUP(U190,FAC_TOTALS_APTA!$A$4:$BR$227,$L203,FALSE))</f>
        <v>0</v>
      </c>
      <c r="V203" s="29">
        <f>IF(V190=0,0,VLOOKUP(V190,FAC_TOTALS_APTA!$A$4:$BR$227,$L203,FALSE))</f>
        <v>0</v>
      </c>
      <c r="W203" s="29">
        <f>IF(W190=0,0,VLOOKUP(W190,FAC_TOTALS_APTA!$A$4:$BR$227,$L203,FALSE))</f>
        <v>0</v>
      </c>
      <c r="X203" s="29">
        <f>IF(X190=0,0,VLOOKUP(X190,FAC_TOTALS_APTA!$A$4:$BR$227,$L203,FALSE))</f>
        <v>0</v>
      </c>
      <c r="Y203" s="29">
        <f>IF(Y190=0,0,VLOOKUP(Y190,FAC_TOTALS_APTA!$A$4:$BR$227,$L203,FALSE))</f>
        <v>0</v>
      </c>
      <c r="Z203" s="29">
        <f>IF(Z190=0,0,VLOOKUP(Z190,FAC_TOTALS_APTA!$A$4:$BR$227,$L203,FALSE))</f>
        <v>0</v>
      </c>
      <c r="AA203" s="29">
        <f>IF(AA190=0,0,VLOOKUP(AA190,FAC_TOTALS_APTA!$A$4:$BR$227,$L203,FALSE))</f>
        <v>0</v>
      </c>
      <c r="AB203" s="29">
        <f>IF(AB190=0,0,VLOOKUP(AB190,FAC_TOTALS_APTA!$A$4:$BR$227,$L203,FALSE))</f>
        <v>0</v>
      </c>
      <c r="AC203" s="32">
        <f t="shared" si="46"/>
        <v>0</v>
      </c>
      <c r="AD203" s="33">
        <f>AC203/G215</f>
        <v>0</v>
      </c>
      <c r="AE203" s="7"/>
    </row>
    <row r="204" spans="1:31" s="14" customFormat="1" ht="16" hidden="1" x14ac:dyDescent="0.2">
      <c r="A204" s="7"/>
      <c r="B204" s="12" t="s">
        <v>119</v>
      </c>
      <c r="C204" s="28"/>
      <c r="D204" t="s">
        <v>103</v>
      </c>
      <c r="E204" s="43">
        <v>-3.5099999999999999E-2</v>
      </c>
      <c r="F204" s="7">
        <f>MATCH($D204,FAC_TOTALS_APTA!$A$2:$BR$2,)</f>
        <v>23</v>
      </c>
      <c r="G204" s="29">
        <f>VLOOKUP(G190,FAC_TOTALS_APTA!$A$4:$BR$227,$F204,FALSE)</f>
        <v>0</v>
      </c>
      <c r="H204" s="29">
        <f>VLOOKUP(H190,FAC_TOTALS_APTA!$A$4:$BR$227,$F204,FALSE)</f>
        <v>0</v>
      </c>
      <c r="I204" s="30" t="str">
        <f t="shared" si="43"/>
        <v>-</v>
      </c>
      <c r="J204" s="31" t="str">
        <f t="shared" si="44"/>
        <v/>
      </c>
      <c r="K204" s="31" t="str">
        <f t="shared" si="45"/>
        <v>YEARS_SINCE_TNC_BUS_HI_UNFAV_FAC</v>
      </c>
      <c r="L204" s="7">
        <f>MATCH($K204,FAC_TOTALS_APTA!$A$2:$BR$2,)</f>
        <v>45</v>
      </c>
      <c r="M204" s="29">
        <f>IF(M190=0,0,VLOOKUP(M190,FAC_TOTALS_APTA!$A$4:$BR$227,$L204,FALSE))</f>
        <v>0</v>
      </c>
      <c r="N204" s="29">
        <f>IF(N190=0,0,VLOOKUP(N190,FAC_TOTALS_APTA!$A$4:$BR$227,$L204,FALSE))</f>
        <v>0</v>
      </c>
      <c r="O204" s="29">
        <f>IF(O190=0,0,VLOOKUP(O190,FAC_TOTALS_APTA!$A$4:$BR$227,$L204,FALSE))</f>
        <v>0</v>
      </c>
      <c r="P204" s="29">
        <f>IF(P190=0,0,VLOOKUP(P190,FAC_TOTALS_APTA!$A$4:$BR$227,$L204,FALSE))</f>
        <v>0</v>
      </c>
      <c r="Q204" s="29">
        <f>IF(Q190=0,0,VLOOKUP(Q190,FAC_TOTALS_APTA!$A$4:$BR$227,$L204,FALSE))</f>
        <v>0</v>
      </c>
      <c r="R204" s="29">
        <f>IF(R190=0,0,VLOOKUP(R190,FAC_TOTALS_APTA!$A$4:$BR$227,$L204,FALSE))</f>
        <v>0</v>
      </c>
      <c r="S204" s="29">
        <f>IF(S190=0,0,VLOOKUP(S190,FAC_TOTALS_APTA!$A$4:$BR$227,$L204,FALSE))</f>
        <v>0</v>
      </c>
      <c r="T204" s="29">
        <f>IF(T190=0,0,VLOOKUP(T190,FAC_TOTALS_APTA!$A$4:$BR$227,$L204,FALSE))</f>
        <v>0</v>
      </c>
      <c r="U204" s="29">
        <f>IF(U190=0,0,VLOOKUP(U190,FAC_TOTALS_APTA!$A$4:$BR$227,$L204,FALSE))</f>
        <v>0</v>
      </c>
      <c r="V204" s="29">
        <f>IF(V190=0,0,VLOOKUP(V190,FAC_TOTALS_APTA!$A$4:$BR$227,$L204,FALSE))</f>
        <v>0</v>
      </c>
      <c r="W204" s="29">
        <f>IF(W190=0,0,VLOOKUP(W190,FAC_TOTALS_APTA!$A$4:$BR$227,$L204,FALSE))</f>
        <v>0</v>
      </c>
      <c r="X204" s="29">
        <f>IF(X190=0,0,VLOOKUP(X190,FAC_TOTALS_APTA!$A$4:$BR$227,$L204,FALSE))</f>
        <v>0</v>
      </c>
      <c r="Y204" s="29">
        <f>IF(Y190=0,0,VLOOKUP(Y190,FAC_TOTALS_APTA!$A$4:$BR$227,$L204,FALSE))</f>
        <v>0</v>
      </c>
      <c r="Z204" s="29">
        <f>IF(Z190=0,0,VLOOKUP(Z190,FAC_TOTALS_APTA!$A$4:$BR$227,$L204,FALSE))</f>
        <v>0</v>
      </c>
      <c r="AA204" s="29">
        <f>IF(AA190=0,0,VLOOKUP(AA190,FAC_TOTALS_APTA!$A$4:$BR$227,$L204,FALSE))</f>
        <v>0</v>
      </c>
      <c r="AB204" s="29">
        <f>IF(AB190=0,0,VLOOKUP(AB190,FAC_TOTALS_APTA!$A$4:$BR$227,$L204,FALSE))</f>
        <v>0</v>
      </c>
      <c r="AC204" s="32">
        <f t="shared" si="46"/>
        <v>0</v>
      </c>
      <c r="AD204" s="33">
        <f>AC204/G215</f>
        <v>0</v>
      </c>
      <c r="AE204" s="7"/>
    </row>
    <row r="205" spans="1:31" s="14" customFormat="1" ht="16" hidden="1" x14ac:dyDescent="0.2">
      <c r="A205" s="7"/>
      <c r="B205" s="12" t="s">
        <v>119</v>
      </c>
      <c r="C205" s="28"/>
      <c r="D205" t="s">
        <v>104</v>
      </c>
      <c r="E205" s="43">
        <v>-3.1300000000000001E-2</v>
      </c>
      <c r="F205" s="7">
        <f>MATCH($D205,FAC_TOTALS_APTA!$A$2:$BR$2,)</f>
        <v>24</v>
      </c>
      <c r="G205" s="29">
        <f>VLOOKUP(G190,FAC_TOTALS_APTA!$A$4:$BR$227,$F205,FALSE)</f>
        <v>0</v>
      </c>
      <c r="H205" s="29">
        <f>VLOOKUP(H190,FAC_TOTALS_APTA!$A$4:$BR$227,$F205,FALSE)</f>
        <v>3.7771548838126798</v>
      </c>
      <c r="I205" s="30" t="str">
        <f t="shared" si="43"/>
        <v>-</v>
      </c>
      <c r="J205" s="31" t="str">
        <f t="shared" si="44"/>
        <v/>
      </c>
      <c r="K205" s="31" t="str">
        <f t="shared" si="45"/>
        <v>YEARS_SINCE_TNC_BUS_MID_UNFAV_FAC</v>
      </c>
      <c r="L205" s="7">
        <f>MATCH($K205,FAC_TOTALS_APTA!$A$2:$BR$2,)</f>
        <v>46</v>
      </c>
      <c r="M205" s="29">
        <f>IF(M190=0,0,VLOOKUP(M190,FAC_TOTALS_APTA!$A$4:$BR$227,$L205,FALSE))</f>
        <v>0</v>
      </c>
      <c r="N205" s="29">
        <f>IF(N190=0,0,VLOOKUP(N190,FAC_TOTALS_APTA!$A$4:$BR$227,$L205,FALSE))</f>
        <v>-2356959.3994853399</v>
      </c>
      <c r="O205" s="29">
        <f>IF(O190=0,0,VLOOKUP(O190,FAC_TOTALS_APTA!$A$4:$BR$227,$L205,FALSE))</f>
        <v>-12596591.214289101</v>
      </c>
      <c r="P205" s="29">
        <f>IF(P190=0,0,VLOOKUP(P190,FAC_TOTALS_APTA!$A$4:$BR$227,$L205,FALSE))</f>
        <v>-12334324.683108101</v>
      </c>
      <c r="Q205" s="29">
        <f>IF(Q190=0,0,VLOOKUP(Q190,FAC_TOTALS_APTA!$A$4:$BR$227,$L205,FALSE))</f>
        <v>-11874138.6600767</v>
      </c>
      <c r="R205" s="29">
        <f>IF(R190=0,0,VLOOKUP(R190,FAC_TOTALS_APTA!$A$4:$BR$227,$L205,FALSE))</f>
        <v>-12270093.9923636</v>
      </c>
      <c r="S205" s="29">
        <f>IF(S190=0,0,VLOOKUP(S190,FAC_TOTALS_APTA!$A$4:$BR$227,$L205,FALSE))</f>
        <v>0</v>
      </c>
      <c r="T205" s="29">
        <f>IF(T190=0,0,VLOOKUP(T190,FAC_TOTALS_APTA!$A$4:$BR$227,$L205,FALSE))</f>
        <v>0</v>
      </c>
      <c r="U205" s="29">
        <f>IF(U190=0,0,VLOOKUP(U190,FAC_TOTALS_APTA!$A$4:$BR$227,$L205,FALSE))</f>
        <v>0</v>
      </c>
      <c r="V205" s="29">
        <f>IF(V190=0,0,VLOOKUP(V190,FAC_TOTALS_APTA!$A$4:$BR$227,$L205,FALSE))</f>
        <v>0</v>
      </c>
      <c r="W205" s="29">
        <f>IF(W190=0,0,VLOOKUP(W190,FAC_TOTALS_APTA!$A$4:$BR$227,$L205,FALSE))</f>
        <v>0</v>
      </c>
      <c r="X205" s="29">
        <f>IF(X190=0,0,VLOOKUP(X190,FAC_TOTALS_APTA!$A$4:$BR$227,$L205,FALSE))</f>
        <v>0</v>
      </c>
      <c r="Y205" s="29">
        <f>IF(Y190=0,0,VLOOKUP(Y190,FAC_TOTALS_APTA!$A$4:$BR$227,$L205,FALSE))</f>
        <v>0</v>
      </c>
      <c r="Z205" s="29">
        <f>IF(Z190=0,0,VLOOKUP(Z190,FAC_TOTALS_APTA!$A$4:$BR$227,$L205,FALSE))</f>
        <v>0</v>
      </c>
      <c r="AA205" s="29">
        <f>IF(AA190=0,0,VLOOKUP(AA190,FAC_TOTALS_APTA!$A$4:$BR$227,$L205,FALSE))</f>
        <v>0</v>
      </c>
      <c r="AB205" s="29">
        <f>IF(AB190=0,0,VLOOKUP(AB190,FAC_TOTALS_APTA!$A$4:$BR$227,$L205,FALSE))</f>
        <v>0</v>
      </c>
      <c r="AC205" s="32">
        <f t="shared" si="46"/>
        <v>-51432107.949322842</v>
      </c>
      <c r="AD205" s="33">
        <f>AC205/G215</f>
        <v>-0.10155414842662641</v>
      </c>
      <c r="AE205" s="7"/>
    </row>
    <row r="206" spans="1:31" s="14" customFormat="1" ht="16" hidden="1" x14ac:dyDescent="0.2">
      <c r="A206" s="7"/>
      <c r="B206" s="12" t="s">
        <v>119</v>
      </c>
      <c r="C206" s="28"/>
      <c r="D206" t="s">
        <v>105</v>
      </c>
      <c r="E206" s="43">
        <v>-1.4E-3</v>
      </c>
      <c r="F206" s="7">
        <f>MATCH($D206,FAC_TOTALS_APTA!$A$2:$BR$2,)</f>
        <v>25</v>
      </c>
      <c r="G206" s="29">
        <f>VLOOKUP(G190,FAC_TOTALS_APTA!$A$4:$BR$227,$F206,FALSE)</f>
        <v>0</v>
      </c>
      <c r="H206" s="29">
        <f>VLOOKUP(H190,FAC_TOTALS_APTA!$A$4:$BR$227,$F206,FALSE)</f>
        <v>0</v>
      </c>
      <c r="I206" s="30" t="str">
        <f t="shared" si="43"/>
        <v>-</v>
      </c>
      <c r="J206" s="31" t="str">
        <f t="shared" si="44"/>
        <v/>
      </c>
      <c r="K206" s="31" t="str">
        <f t="shared" si="45"/>
        <v>YEARS_SINCE_TNC_BUS_LOW_UNFAV_FAC</v>
      </c>
      <c r="L206" s="7">
        <f>MATCH($K206,FAC_TOTALS_APTA!$A$2:$BR$2,)</f>
        <v>47</v>
      </c>
      <c r="M206" s="29">
        <f>IF(M190=0,0,VLOOKUP(M190,FAC_TOTALS_APTA!$A$4:$BR$227,$L206,FALSE))</f>
        <v>0</v>
      </c>
      <c r="N206" s="29">
        <f>IF(N190=0,0,VLOOKUP(N190,FAC_TOTALS_APTA!$A$4:$BR$227,$L206,FALSE))</f>
        <v>0</v>
      </c>
      <c r="O206" s="29">
        <f>IF(O190=0,0,VLOOKUP(O190,FAC_TOTALS_APTA!$A$4:$BR$227,$L206,FALSE))</f>
        <v>0</v>
      </c>
      <c r="P206" s="29">
        <f>IF(P190=0,0,VLOOKUP(P190,FAC_TOTALS_APTA!$A$4:$BR$227,$L206,FALSE))</f>
        <v>0</v>
      </c>
      <c r="Q206" s="29">
        <f>IF(Q190=0,0,VLOOKUP(Q190,FAC_TOTALS_APTA!$A$4:$BR$227,$L206,FALSE))</f>
        <v>0</v>
      </c>
      <c r="R206" s="29">
        <f>IF(R190=0,0,VLOOKUP(R190,FAC_TOTALS_APTA!$A$4:$BR$227,$L206,FALSE))</f>
        <v>0</v>
      </c>
      <c r="S206" s="29">
        <f>IF(S190=0,0,VLOOKUP(S190,FAC_TOTALS_APTA!$A$4:$BR$227,$L206,FALSE))</f>
        <v>0</v>
      </c>
      <c r="T206" s="29">
        <f>IF(T190=0,0,VLOOKUP(T190,FAC_TOTALS_APTA!$A$4:$BR$227,$L206,FALSE))</f>
        <v>0</v>
      </c>
      <c r="U206" s="29">
        <f>IF(U190=0,0,VLOOKUP(U190,FAC_TOTALS_APTA!$A$4:$BR$227,$L206,FALSE))</f>
        <v>0</v>
      </c>
      <c r="V206" s="29">
        <f>IF(V190=0,0,VLOOKUP(V190,FAC_TOTALS_APTA!$A$4:$BR$227,$L206,FALSE))</f>
        <v>0</v>
      </c>
      <c r="W206" s="29">
        <f>IF(W190=0,0,VLOOKUP(W190,FAC_TOTALS_APTA!$A$4:$BR$227,$L206,FALSE))</f>
        <v>0</v>
      </c>
      <c r="X206" s="29">
        <f>IF(X190=0,0,VLOOKUP(X190,FAC_TOTALS_APTA!$A$4:$BR$227,$L206,FALSE))</f>
        <v>0</v>
      </c>
      <c r="Y206" s="29">
        <f>IF(Y190=0,0,VLOOKUP(Y190,FAC_TOTALS_APTA!$A$4:$BR$227,$L206,FALSE))</f>
        <v>0</v>
      </c>
      <c r="Z206" s="29">
        <f>IF(Z190=0,0,VLOOKUP(Z190,FAC_TOTALS_APTA!$A$4:$BR$227,$L206,FALSE))</f>
        <v>0</v>
      </c>
      <c r="AA206" s="29">
        <f>IF(AA190=0,0,VLOOKUP(AA190,FAC_TOTALS_APTA!$A$4:$BR$227,$L206,FALSE))</f>
        <v>0</v>
      </c>
      <c r="AB206" s="29">
        <f>IF(AB190=0,0,VLOOKUP(AB190,FAC_TOTALS_APTA!$A$4:$BR$227,$L206,FALSE))</f>
        <v>0</v>
      </c>
      <c r="AC206" s="32">
        <f t="shared" si="46"/>
        <v>0</v>
      </c>
      <c r="AD206" s="33">
        <f>AC206/G215</f>
        <v>0</v>
      </c>
      <c r="AE206" s="7"/>
    </row>
    <row r="207" spans="1:31" s="14" customFormat="1" ht="16" x14ac:dyDescent="0.2">
      <c r="A207" s="7"/>
      <c r="B207" s="12" t="s">
        <v>119</v>
      </c>
      <c r="C207" s="28"/>
      <c r="D207" t="s">
        <v>106</v>
      </c>
      <c r="E207" s="43">
        <v>-1.8E-3</v>
      </c>
      <c r="F207" s="7">
        <f>MATCH($D207,FAC_TOTALS_APTA!$A$2:$BR$2,)</f>
        <v>26</v>
      </c>
      <c r="G207" s="29">
        <f>VLOOKUP(G190,FAC_TOTALS_APTA!$A$4:$BR$227,$F207,FALSE)</f>
        <v>0</v>
      </c>
      <c r="H207" s="29">
        <f>VLOOKUP(H190,FAC_TOTALS_APTA!$A$4:$BR$227,$F207,FALSE)</f>
        <v>0</v>
      </c>
      <c r="I207" s="30" t="str">
        <f t="shared" si="43"/>
        <v>-</v>
      </c>
      <c r="J207" s="31" t="str">
        <f t="shared" si="44"/>
        <v/>
      </c>
      <c r="K207" s="31" t="str">
        <f t="shared" si="45"/>
        <v>YEARS_SINCE_TNC_NEW_YORK_RAIL_FAC</v>
      </c>
      <c r="L207" s="7">
        <f>MATCH($K207,FAC_TOTALS_APTA!$A$2:$BR$2,)</f>
        <v>48</v>
      </c>
      <c r="M207" s="29">
        <f>IF(M190=0,0,VLOOKUP(M190,FAC_TOTALS_APTA!$A$4:$BR$227,$L207,FALSE))</f>
        <v>0</v>
      </c>
      <c r="N207" s="29">
        <f>IF(N190=0,0,VLOOKUP(N190,FAC_TOTALS_APTA!$A$4:$BR$227,$L207,FALSE))</f>
        <v>0</v>
      </c>
      <c r="O207" s="29">
        <f>IF(O190=0,0,VLOOKUP(O190,FAC_TOTALS_APTA!$A$4:$BR$227,$L207,FALSE))</f>
        <v>0</v>
      </c>
      <c r="P207" s="29">
        <f>IF(P190=0,0,VLOOKUP(P190,FAC_TOTALS_APTA!$A$4:$BR$227,$L207,FALSE))</f>
        <v>0</v>
      </c>
      <c r="Q207" s="29">
        <f>IF(Q190=0,0,VLOOKUP(Q190,FAC_TOTALS_APTA!$A$4:$BR$227,$L207,FALSE))</f>
        <v>0</v>
      </c>
      <c r="R207" s="29">
        <f>IF(R190=0,0,VLOOKUP(R190,FAC_TOTALS_APTA!$A$4:$BR$227,$L207,FALSE))</f>
        <v>0</v>
      </c>
      <c r="S207" s="29">
        <f>IF(S190=0,0,VLOOKUP(S190,FAC_TOTALS_APTA!$A$4:$BR$227,$L207,FALSE))</f>
        <v>0</v>
      </c>
      <c r="T207" s="29">
        <f>IF(T190=0,0,VLOOKUP(T190,FAC_TOTALS_APTA!$A$4:$BR$227,$L207,FALSE))</f>
        <v>0</v>
      </c>
      <c r="U207" s="29">
        <f>IF(U190=0,0,VLOOKUP(U190,FAC_TOTALS_APTA!$A$4:$BR$227,$L207,FALSE))</f>
        <v>0</v>
      </c>
      <c r="V207" s="29">
        <f>IF(V190=0,0,VLOOKUP(V190,FAC_TOTALS_APTA!$A$4:$BR$227,$L207,FALSE))</f>
        <v>0</v>
      </c>
      <c r="W207" s="29">
        <f>IF(W190=0,0,VLOOKUP(W190,FAC_TOTALS_APTA!$A$4:$BR$227,$L207,FALSE))</f>
        <v>0</v>
      </c>
      <c r="X207" s="29">
        <f>IF(X190=0,0,VLOOKUP(X190,FAC_TOTALS_APTA!$A$4:$BR$227,$L207,FALSE))</f>
        <v>0</v>
      </c>
      <c r="Y207" s="29">
        <f>IF(Y190=0,0,VLOOKUP(Y190,FAC_TOTALS_APTA!$A$4:$BR$227,$L207,FALSE))</f>
        <v>0</v>
      </c>
      <c r="Z207" s="29">
        <f>IF(Z190=0,0,VLOOKUP(Z190,FAC_TOTALS_APTA!$A$4:$BR$227,$L207,FALSE))</f>
        <v>0</v>
      </c>
      <c r="AA207" s="29">
        <f>IF(AA190=0,0,VLOOKUP(AA190,FAC_TOTALS_APTA!$A$4:$BR$227,$L207,FALSE))</f>
        <v>0</v>
      </c>
      <c r="AB207" s="29">
        <f>IF(AB190=0,0,VLOOKUP(AB190,FAC_TOTALS_APTA!$A$4:$BR$227,$L207,FALSE))</f>
        <v>0</v>
      </c>
      <c r="AC207" s="32">
        <f t="shared" si="46"/>
        <v>0</v>
      </c>
      <c r="AD207" s="33">
        <f>AC207/G215</f>
        <v>0</v>
      </c>
      <c r="AE207" s="7"/>
    </row>
    <row r="208" spans="1:31" s="14" customFormat="1" ht="16" hidden="1" x14ac:dyDescent="0.2">
      <c r="A208" s="7"/>
      <c r="B208" s="12" t="s">
        <v>119</v>
      </c>
      <c r="C208" s="28"/>
      <c r="D208" t="s">
        <v>107</v>
      </c>
      <c r="E208" s="43">
        <v>-2.9899999999999999E-2</v>
      </c>
      <c r="F208" s="7">
        <f>MATCH($D208,FAC_TOTALS_APTA!$A$2:$BR$2,)</f>
        <v>27</v>
      </c>
      <c r="G208" s="29">
        <f>VLOOKUP(G190,FAC_TOTALS_APTA!$A$4:$BR$227,$F208,FALSE)</f>
        <v>0</v>
      </c>
      <c r="H208" s="29">
        <f>VLOOKUP(H190,FAC_TOTALS_APTA!$A$4:$BR$227,$F208,FALSE)</f>
        <v>0</v>
      </c>
      <c r="I208" s="30" t="str">
        <f t="shared" si="43"/>
        <v>-</v>
      </c>
      <c r="J208" s="31" t="str">
        <f t="shared" si="44"/>
        <v/>
      </c>
      <c r="K208" s="31" t="str">
        <f t="shared" si="45"/>
        <v>YEARS_SINCE_TNC_RAIL_HI_FAC</v>
      </c>
      <c r="L208" s="7">
        <f>MATCH($K208,FAC_TOTALS_APTA!$A$2:$BR$2,)</f>
        <v>49</v>
      </c>
      <c r="M208" s="29">
        <f>IF(M190=0,0,VLOOKUP(M190,FAC_TOTALS_APTA!$A$4:$BR$227,$L208,FALSE))</f>
        <v>0</v>
      </c>
      <c r="N208" s="29">
        <f>IF(N190=0,0,VLOOKUP(N190,FAC_TOTALS_APTA!$A$4:$BR$227,$L208,FALSE))</f>
        <v>0</v>
      </c>
      <c r="O208" s="29">
        <f>IF(O190=0,0,VLOOKUP(O190,FAC_TOTALS_APTA!$A$4:$BR$227,$L208,FALSE))</f>
        <v>0</v>
      </c>
      <c r="P208" s="29">
        <f>IF(P190=0,0,VLOOKUP(P190,FAC_TOTALS_APTA!$A$4:$BR$227,$L208,FALSE))</f>
        <v>0</v>
      </c>
      <c r="Q208" s="29">
        <f>IF(Q190=0,0,VLOOKUP(Q190,FAC_TOTALS_APTA!$A$4:$BR$227,$L208,FALSE))</f>
        <v>0</v>
      </c>
      <c r="R208" s="29">
        <f>IF(R190=0,0,VLOOKUP(R190,FAC_TOTALS_APTA!$A$4:$BR$227,$L208,FALSE))</f>
        <v>0</v>
      </c>
      <c r="S208" s="29">
        <f>IF(S190=0,0,VLOOKUP(S190,FAC_TOTALS_APTA!$A$4:$BR$227,$L208,FALSE))</f>
        <v>0</v>
      </c>
      <c r="T208" s="29">
        <f>IF(T190=0,0,VLOOKUP(T190,FAC_TOTALS_APTA!$A$4:$BR$227,$L208,FALSE))</f>
        <v>0</v>
      </c>
      <c r="U208" s="29">
        <f>IF(U190=0,0,VLOOKUP(U190,FAC_TOTALS_APTA!$A$4:$BR$227,$L208,FALSE))</f>
        <v>0</v>
      </c>
      <c r="V208" s="29">
        <f>IF(V190=0,0,VLOOKUP(V190,FAC_TOTALS_APTA!$A$4:$BR$227,$L208,FALSE))</f>
        <v>0</v>
      </c>
      <c r="W208" s="29">
        <f>IF(W190=0,0,VLOOKUP(W190,FAC_TOTALS_APTA!$A$4:$BR$227,$L208,FALSE))</f>
        <v>0</v>
      </c>
      <c r="X208" s="29">
        <f>IF(X190=0,0,VLOOKUP(X190,FAC_TOTALS_APTA!$A$4:$BR$227,$L208,FALSE))</f>
        <v>0</v>
      </c>
      <c r="Y208" s="29">
        <f>IF(Y190=0,0,VLOOKUP(Y190,FAC_TOTALS_APTA!$A$4:$BR$227,$L208,FALSE))</f>
        <v>0</v>
      </c>
      <c r="Z208" s="29">
        <f>IF(Z190=0,0,VLOOKUP(Z190,FAC_TOTALS_APTA!$A$4:$BR$227,$L208,FALSE))</f>
        <v>0</v>
      </c>
      <c r="AA208" s="29">
        <f>IF(AA190=0,0,VLOOKUP(AA190,FAC_TOTALS_APTA!$A$4:$BR$227,$L208,FALSE))</f>
        <v>0</v>
      </c>
      <c r="AB208" s="29">
        <f>IF(AB190=0,0,VLOOKUP(AB190,FAC_TOTALS_APTA!$A$4:$BR$227,$L208,FALSE))</f>
        <v>0</v>
      </c>
      <c r="AC208" s="32">
        <f t="shared" si="46"/>
        <v>0</v>
      </c>
      <c r="AD208" s="33">
        <f>AC208/G215</f>
        <v>0</v>
      </c>
      <c r="AE208" s="7"/>
    </row>
    <row r="209" spans="1:31" s="14" customFormat="1" ht="16" hidden="1" x14ac:dyDescent="0.2">
      <c r="A209" s="7"/>
      <c r="B209" s="12" t="s">
        <v>119</v>
      </c>
      <c r="C209" s="28"/>
      <c r="D209" t="s">
        <v>108</v>
      </c>
      <c r="E209" s="43">
        <v>8.0999999999999996E-3</v>
      </c>
      <c r="F209" s="7">
        <f>MATCH($D209,FAC_TOTALS_APTA!$A$2:$BR$2,)</f>
        <v>28</v>
      </c>
      <c r="G209" s="29">
        <f>VLOOKUP(G190,FAC_TOTALS_APTA!$A$4:$BR$227,$F209,FALSE)</f>
        <v>0</v>
      </c>
      <c r="H209" s="29">
        <f>VLOOKUP(H190,FAC_TOTALS_APTA!$A$4:$BR$227,$F209,FALSE)</f>
        <v>0</v>
      </c>
      <c r="I209" s="30" t="str">
        <f t="shared" si="43"/>
        <v>-</v>
      </c>
      <c r="J209" s="31" t="str">
        <f t="shared" si="44"/>
        <v/>
      </c>
      <c r="K209" s="31" t="str">
        <f t="shared" si="45"/>
        <v>YEARS_SINCE_TNC_RAIL_MID_FAC</v>
      </c>
      <c r="L209" s="7">
        <f>MATCH($K209,FAC_TOTALS_APTA!$A$2:$BR$2,)</f>
        <v>50</v>
      </c>
      <c r="M209" s="29">
        <f>IF(M190=0,0,VLOOKUP(M190,FAC_TOTALS_APTA!$A$4:$BR$227,$L209,FALSE))</f>
        <v>0</v>
      </c>
      <c r="N209" s="29">
        <f>IF(N190=0,0,VLOOKUP(N190,FAC_TOTALS_APTA!$A$4:$BR$227,$L209,FALSE))</f>
        <v>0</v>
      </c>
      <c r="O209" s="29">
        <f>IF(O190=0,0,VLOOKUP(O190,FAC_TOTALS_APTA!$A$4:$BR$227,$L209,FALSE))</f>
        <v>0</v>
      </c>
      <c r="P209" s="29">
        <f>IF(P190=0,0,VLOOKUP(P190,FAC_TOTALS_APTA!$A$4:$BR$227,$L209,FALSE))</f>
        <v>0</v>
      </c>
      <c r="Q209" s="29">
        <f>IF(Q190=0,0,VLOOKUP(Q190,FAC_TOTALS_APTA!$A$4:$BR$227,$L209,FALSE))</f>
        <v>0</v>
      </c>
      <c r="R209" s="29">
        <f>IF(R190=0,0,VLOOKUP(R190,FAC_TOTALS_APTA!$A$4:$BR$227,$L209,FALSE))</f>
        <v>0</v>
      </c>
      <c r="S209" s="29">
        <f>IF(S190=0,0,VLOOKUP(S190,FAC_TOTALS_APTA!$A$4:$BR$227,$L209,FALSE))</f>
        <v>0</v>
      </c>
      <c r="T209" s="29">
        <f>IF(T190=0,0,VLOOKUP(T190,FAC_TOTALS_APTA!$A$4:$BR$227,$L209,FALSE))</f>
        <v>0</v>
      </c>
      <c r="U209" s="29">
        <f>IF(U190=0,0,VLOOKUP(U190,FAC_TOTALS_APTA!$A$4:$BR$227,$L209,FALSE))</f>
        <v>0</v>
      </c>
      <c r="V209" s="29">
        <f>IF(V190=0,0,VLOOKUP(V190,FAC_TOTALS_APTA!$A$4:$BR$227,$L209,FALSE))</f>
        <v>0</v>
      </c>
      <c r="W209" s="29">
        <f>IF(W190=0,0,VLOOKUP(W190,FAC_TOTALS_APTA!$A$4:$BR$227,$L209,FALSE))</f>
        <v>0</v>
      </c>
      <c r="X209" s="29">
        <f>IF(X190=0,0,VLOOKUP(X190,FAC_TOTALS_APTA!$A$4:$BR$227,$L209,FALSE))</f>
        <v>0</v>
      </c>
      <c r="Y209" s="29">
        <f>IF(Y190=0,0,VLOOKUP(Y190,FAC_TOTALS_APTA!$A$4:$BR$227,$L209,FALSE))</f>
        <v>0</v>
      </c>
      <c r="Z209" s="29">
        <f>IF(Z190=0,0,VLOOKUP(Z190,FAC_TOTALS_APTA!$A$4:$BR$227,$L209,FALSE))</f>
        <v>0</v>
      </c>
      <c r="AA209" s="29">
        <f>IF(AA190=0,0,VLOOKUP(AA190,FAC_TOTALS_APTA!$A$4:$BR$227,$L209,FALSE))</f>
        <v>0</v>
      </c>
      <c r="AB209" s="29">
        <f>IF(AB190=0,0,VLOOKUP(AB190,FAC_TOTALS_APTA!$A$4:$BR$227,$L209,FALSE))</f>
        <v>0</v>
      </c>
      <c r="AC209" s="32">
        <f t="shared" si="46"/>
        <v>0</v>
      </c>
      <c r="AD209" s="33">
        <f>AC209/G215</f>
        <v>0</v>
      </c>
      <c r="AE209" s="7"/>
    </row>
    <row r="210" spans="1:31" s="14" customFormat="1" ht="15" x14ac:dyDescent="0.2">
      <c r="A210" s="7"/>
      <c r="B210" s="26" t="s">
        <v>68</v>
      </c>
      <c r="C210" s="28"/>
      <c r="D210" s="7" t="s">
        <v>46</v>
      </c>
      <c r="E210" s="43">
        <v>-1.5E-3</v>
      </c>
      <c r="F210" s="7">
        <f>MATCH($D210,FAC_TOTALS_APTA!$A$2:$BR$2,)</f>
        <v>30</v>
      </c>
      <c r="G210" s="29">
        <f>VLOOKUP(G190,FAC_TOTALS_APTA!$A$4:$BR$227,$F210,FALSE)</f>
        <v>0.15356208741299199</v>
      </c>
      <c r="H210" s="29">
        <f>VLOOKUP(H190,FAC_TOTALS_APTA!$A$4:$BR$227,$F210,FALSE)</f>
        <v>0.88109462852805598</v>
      </c>
      <c r="I210" s="30">
        <f t="shared" si="43"/>
        <v>4.7377093745699614</v>
      </c>
      <c r="J210" s="31" t="str">
        <f t="shared" si="44"/>
        <v/>
      </c>
      <c r="K210" s="31" t="str">
        <f t="shared" si="45"/>
        <v>BIKE_SHARE_FAC</v>
      </c>
      <c r="L210" s="7">
        <f>MATCH($K210,FAC_TOTALS_APTA!$A$2:$BR$2,)</f>
        <v>52</v>
      </c>
      <c r="M210" s="29">
        <f>IF(M190=0,0,VLOOKUP(M190,FAC_TOTALS_APTA!$A$4:$BR$227,$L210,FALSE))</f>
        <v>23857.306661550399</v>
      </c>
      <c r="N210" s="29">
        <f>IF(N190=0,0,VLOOKUP(N190,FAC_TOTALS_APTA!$A$4:$BR$227,$L210,FALSE))</f>
        <v>30588.087783969098</v>
      </c>
      <c r="O210" s="29">
        <f>IF(O190=0,0,VLOOKUP(O190,FAC_TOTALS_APTA!$A$4:$BR$227,$L210,FALSE))</f>
        <v>84502.249420449705</v>
      </c>
      <c r="P210" s="29">
        <f>IF(P190=0,0,VLOOKUP(P190,FAC_TOTALS_APTA!$A$4:$BR$227,$L210,FALSE))</f>
        <v>3334.45292053106</v>
      </c>
      <c r="Q210" s="29">
        <f>IF(Q190=0,0,VLOOKUP(Q190,FAC_TOTALS_APTA!$A$4:$BR$227,$L210,FALSE))</f>
        <v>49622.212267852898</v>
      </c>
      <c r="R210" s="29">
        <f>IF(R190=0,0,VLOOKUP(R190,FAC_TOTALS_APTA!$A$4:$BR$227,$L210,FALSE))</f>
        <v>26216.120970706899</v>
      </c>
      <c r="S210" s="29">
        <f>IF(S190=0,0,VLOOKUP(S190,FAC_TOTALS_APTA!$A$4:$BR$227,$L210,FALSE))</f>
        <v>0</v>
      </c>
      <c r="T210" s="29">
        <f>IF(T190=0,0,VLOOKUP(T190,FAC_TOTALS_APTA!$A$4:$BR$227,$L210,FALSE))</f>
        <v>0</v>
      </c>
      <c r="U210" s="29">
        <f>IF(U190=0,0,VLOOKUP(U190,FAC_TOTALS_APTA!$A$4:$BR$227,$L210,FALSE))</f>
        <v>0</v>
      </c>
      <c r="V210" s="29">
        <f>IF(V190=0,0,VLOOKUP(V190,FAC_TOTALS_APTA!$A$4:$BR$227,$L210,FALSE))</f>
        <v>0</v>
      </c>
      <c r="W210" s="29">
        <f>IF(W190=0,0,VLOOKUP(W190,FAC_TOTALS_APTA!$A$4:$BR$227,$L210,FALSE))</f>
        <v>0</v>
      </c>
      <c r="X210" s="29">
        <f>IF(X190=0,0,VLOOKUP(X190,FAC_TOTALS_APTA!$A$4:$BR$227,$L210,FALSE))</f>
        <v>0</v>
      </c>
      <c r="Y210" s="29">
        <f>IF(Y190=0,0,VLOOKUP(Y190,FAC_TOTALS_APTA!$A$4:$BR$227,$L210,FALSE))</f>
        <v>0</v>
      </c>
      <c r="Z210" s="29">
        <f>IF(Z190=0,0,VLOOKUP(Z190,FAC_TOTALS_APTA!$A$4:$BR$227,$L210,FALSE))</f>
        <v>0</v>
      </c>
      <c r="AA210" s="29">
        <f>IF(AA190=0,0,VLOOKUP(AA190,FAC_TOTALS_APTA!$A$4:$BR$227,$L210,FALSE))</f>
        <v>0</v>
      </c>
      <c r="AB210" s="29">
        <f>IF(AB190=0,0,VLOOKUP(AB190,FAC_TOTALS_APTA!$A$4:$BR$227,$L210,FALSE))</f>
        <v>0</v>
      </c>
      <c r="AC210" s="32">
        <f t="shared" si="46"/>
        <v>218120.43002506005</v>
      </c>
      <c r="AD210" s="33">
        <f>AC210/G215</f>
        <v>4.3068494387728414E-4</v>
      </c>
      <c r="AE210" s="7"/>
    </row>
    <row r="211" spans="1:31" s="14" customFormat="1" ht="15" hidden="1" x14ac:dyDescent="0.2">
      <c r="A211" s="7"/>
      <c r="B211" s="26" t="s">
        <v>69</v>
      </c>
      <c r="C211" s="28"/>
      <c r="D211" s="7" t="s">
        <v>77</v>
      </c>
      <c r="E211" s="43">
        <v>-4.8399999999999999E-2</v>
      </c>
      <c r="F211" s="7">
        <f>MATCH($D211,FAC_TOTALS_APTA!$A$2:$BR$2,)</f>
        <v>31</v>
      </c>
      <c r="G211" s="29">
        <f>VLOOKUP(G190,FAC_TOTALS_APTA!$A$4:$BR$227,$F211,FALSE)</f>
        <v>0</v>
      </c>
      <c r="H211" s="29">
        <f>VLOOKUP(H190,FAC_TOTALS_APTA!$A$4:$BR$227,$F211,FALSE)</f>
        <v>0.60230205489094701</v>
      </c>
      <c r="I211" s="30" t="str">
        <f t="shared" si="43"/>
        <v>-</v>
      </c>
      <c r="J211" s="31" t="str">
        <f t="shared" si="44"/>
        <v/>
      </c>
      <c r="K211" s="31" t="str">
        <f t="shared" si="45"/>
        <v>scooter_flag_BUS_FAC</v>
      </c>
      <c r="L211" s="7">
        <f>MATCH($K211,FAC_TOTALS_APTA!$A$2:$BR$2,)</f>
        <v>53</v>
      </c>
      <c r="M211" s="29">
        <f>IF(M190=0,0,VLOOKUP(M190,FAC_TOTALS_APTA!$A$4:$BR$227,$L211,FALSE))</f>
        <v>0</v>
      </c>
      <c r="N211" s="29">
        <f>IF(N190=0,0,VLOOKUP(N190,FAC_TOTALS_APTA!$A$4:$BR$227,$L211,FALSE))</f>
        <v>0</v>
      </c>
      <c r="O211" s="29">
        <f>IF(O190=0,0,VLOOKUP(O190,FAC_TOTALS_APTA!$A$4:$BR$227,$L211,FALSE))</f>
        <v>0</v>
      </c>
      <c r="P211" s="29">
        <f>IF(P190=0,0,VLOOKUP(P190,FAC_TOTALS_APTA!$A$4:$BR$227,$L211,FALSE))</f>
        <v>0</v>
      </c>
      <c r="Q211" s="29">
        <f>IF(Q190=0,0,VLOOKUP(Q190,FAC_TOTALS_APTA!$A$4:$BR$227,$L211,FALSE))</f>
        <v>0</v>
      </c>
      <c r="R211" s="29">
        <f>IF(R190=0,0,VLOOKUP(R190,FAC_TOTALS_APTA!$A$4:$BR$227,$L211,FALSE))</f>
        <v>-6510390.4617963601</v>
      </c>
      <c r="S211" s="29">
        <f>IF(S190=0,0,VLOOKUP(S190,FAC_TOTALS_APTA!$A$4:$BR$227,$L211,FALSE))</f>
        <v>0</v>
      </c>
      <c r="T211" s="29">
        <f>IF(T190=0,0,VLOOKUP(T190,FAC_TOTALS_APTA!$A$4:$BR$227,$L211,FALSE))</f>
        <v>0</v>
      </c>
      <c r="U211" s="29">
        <f>IF(U190=0,0,VLOOKUP(U190,FAC_TOTALS_APTA!$A$4:$BR$227,$L211,FALSE))</f>
        <v>0</v>
      </c>
      <c r="V211" s="29">
        <f>IF(V190=0,0,VLOOKUP(V190,FAC_TOTALS_APTA!$A$4:$BR$227,$L211,FALSE))</f>
        <v>0</v>
      </c>
      <c r="W211" s="29">
        <f>IF(W190=0,0,VLOOKUP(W190,FAC_TOTALS_APTA!$A$4:$BR$227,$L211,FALSE))</f>
        <v>0</v>
      </c>
      <c r="X211" s="29">
        <f>IF(X190=0,0,VLOOKUP(X190,FAC_TOTALS_APTA!$A$4:$BR$227,$L211,FALSE))</f>
        <v>0</v>
      </c>
      <c r="Y211" s="29">
        <f>IF(Y190=0,0,VLOOKUP(Y190,FAC_TOTALS_APTA!$A$4:$BR$227,$L211,FALSE))</f>
        <v>0</v>
      </c>
      <c r="Z211" s="29">
        <f>IF(Z190=0,0,VLOOKUP(Z190,FAC_TOTALS_APTA!$A$4:$BR$227,$L211,FALSE))</f>
        <v>0</v>
      </c>
      <c r="AA211" s="29">
        <f>IF(AA190=0,0,VLOOKUP(AA190,FAC_TOTALS_APTA!$A$4:$BR$227,$L211,FALSE))</f>
        <v>0</v>
      </c>
      <c r="AB211" s="29">
        <f>IF(AB190=0,0,VLOOKUP(AB190,FAC_TOTALS_APTA!$A$4:$BR$227,$L211,FALSE))</f>
        <v>0</v>
      </c>
      <c r="AC211" s="32">
        <f t="shared" si="46"/>
        <v>-6510390.4617963601</v>
      </c>
      <c r="AD211" s="33">
        <f>AC211/G215</f>
        <v>-1.2854949673149946E-2</v>
      </c>
      <c r="AE211" s="7"/>
    </row>
    <row r="212" spans="1:31" s="7" customFormat="1" ht="15" x14ac:dyDescent="0.2">
      <c r="B212" s="9" t="s">
        <v>69</v>
      </c>
      <c r="C212" s="27"/>
      <c r="D212" s="8" t="s">
        <v>78</v>
      </c>
      <c r="E212" s="44">
        <v>5.3E-3</v>
      </c>
      <c r="F212" s="8">
        <f>MATCH($D212,FAC_TOTALS_APTA!$A$2:$BR$2,)</f>
        <v>32</v>
      </c>
      <c r="G212" s="29">
        <f>VLOOKUP(G190,FAC_TOTALS_APTA!$A$4:$BR$227,$F212,FALSE)</f>
        <v>0</v>
      </c>
      <c r="H212" s="29">
        <f>VLOOKUP(H190,FAC_TOTALS_APTA!$A$4:$BR$227,$F212,FALSE)</f>
        <v>0</v>
      </c>
      <c r="I212" s="35" t="str">
        <f t="shared" si="43"/>
        <v>-</v>
      </c>
      <c r="J212" s="36" t="str">
        <f t="shared" si="44"/>
        <v/>
      </c>
      <c r="K212" s="36" t="str">
        <f t="shared" si="45"/>
        <v>scooter_flag_RAIL_FAC</v>
      </c>
      <c r="L212" s="7">
        <f>MATCH($K212,FAC_TOTALS_APTA!$A$2:$BR$2,)</f>
        <v>54</v>
      </c>
      <c r="M212" s="37">
        <f>IF(M190=0,0,VLOOKUP(M190,FAC_TOTALS_APTA!$A$4:$BR$227,$L212,FALSE))</f>
        <v>0</v>
      </c>
      <c r="N212" s="37">
        <f>IF(N190=0,0,VLOOKUP(N190,FAC_TOTALS_APTA!$A$4:$BR$227,$L212,FALSE))</f>
        <v>0</v>
      </c>
      <c r="O212" s="37">
        <f>IF(O190=0,0,VLOOKUP(O190,FAC_TOTALS_APTA!$A$4:$BR$227,$L212,FALSE))</f>
        <v>0</v>
      </c>
      <c r="P212" s="37">
        <f>IF(P190=0,0,VLOOKUP(P190,FAC_TOTALS_APTA!$A$4:$BR$227,$L212,FALSE))</f>
        <v>0</v>
      </c>
      <c r="Q212" s="37">
        <f>IF(Q190=0,0,VLOOKUP(Q190,FAC_TOTALS_APTA!$A$4:$BR$227,$L212,FALSE))</f>
        <v>0</v>
      </c>
      <c r="R212" s="37">
        <f>IF(R190=0,0,VLOOKUP(R190,FAC_TOTALS_APTA!$A$4:$BR$227,$L212,FALSE))</f>
        <v>0</v>
      </c>
      <c r="S212" s="37">
        <f>IF(S190=0,0,VLOOKUP(S190,FAC_TOTALS_APTA!$A$4:$BR$227,$L212,FALSE))</f>
        <v>0</v>
      </c>
      <c r="T212" s="37">
        <f>IF(T190=0,0,VLOOKUP(T190,FAC_TOTALS_APTA!$A$4:$BR$227,$L212,FALSE))</f>
        <v>0</v>
      </c>
      <c r="U212" s="37">
        <f>IF(U190=0,0,VLOOKUP(U190,FAC_TOTALS_APTA!$A$4:$BR$227,$L212,FALSE))</f>
        <v>0</v>
      </c>
      <c r="V212" s="37">
        <f>IF(V190=0,0,VLOOKUP(V190,FAC_TOTALS_APTA!$A$4:$BR$227,$L212,FALSE))</f>
        <v>0</v>
      </c>
      <c r="W212" s="37">
        <f>IF(W190=0,0,VLOOKUP(W190,FAC_TOTALS_APTA!$A$4:$BR$227,$L212,FALSE))</f>
        <v>0</v>
      </c>
      <c r="X212" s="37">
        <f>IF(X190=0,0,VLOOKUP(X190,FAC_TOTALS_APTA!$A$4:$BR$227,$L212,FALSE))</f>
        <v>0</v>
      </c>
      <c r="Y212" s="37">
        <f>IF(Y190=0,0,VLOOKUP(Y190,FAC_TOTALS_APTA!$A$4:$BR$227,$L212,FALSE))</f>
        <v>0</v>
      </c>
      <c r="Z212" s="37">
        <f>IF(Z190=0,0,VLOOKUP(Z190,FAC_TOTALS_APTA!$A$4:$BR$227,$L212,FALSE))</f>
        <v>0</v>
      </c>
      <c r="AA212" s="37">
        <f>IF(AA190=0,0,VLOOKUP(AA190,FAC_TOTALS_APTA!$A$4:$BR$227,$L212,FALSE))</f>
        <v>0</v>
      </c>
      <c r="AB212" s="37">
        <f>IF(AB190=0,0,VLOOKUP(AB190,FAC_TOTALS_APTA!$A$4:$BR$227,$L212,FALSE))</f>
        <v>0</v>
      </c>
      <c r="AC212" s="38">
        <f t="shared" si="46"/>
        <v>0</v>
      </c>
      <c r="AD212" s="39">
        <f>AC212/G215</f>
        <v>0</v>
      </c>
    </row>
    <row r="213" spans="1:31" s="14" customFormat="1" ht="15" x14ac:dyDescent="0.2">
      <c r="A213" s="7"/>
      <c r="B213" s="9" t="s">
        <v>56</v>
      </c>
      <c r="C213" s="27"/>
      <c r="D213" s="9" t="s">
        <v>48</v>
      </c>
      <c r="E213" s="65"/>
      <c r="F213" s="8"/>
      <c r="G213" s="37"/>
      <c r="H213" s="37"/>
      <c r="I213" s="35"/>
      <c r="J213" s="36"/>
      <c r="K213" s="36" t="str">
        <f t="shared" si="45"/>
        <v>New_Reporter_FAC</v>
      </c>
      <c r="L213" s="7">
        <f>MATCH($K213,FAC_TOTALS_APTA!$A$2:$BR$2,)</f>
        <v>58</v>
      </c>
      <c r="M213" s="37">
        <f>IF(M190=0,0,VLOOKUP(M190,FAC_TOTALS_APTA!$A$4:$BR$227,$L213,FALSE))</f>
        <v>0</v>
      </c>
      <c r="N213" s="37">
        <f>IF(N190=0,0,VLOOKUP(N190,FAC_TOTALS_APTA!$A$4:$BR$227,$L213,FALSE))</f>
        <v>0</v>
      </c>
      <c r="O213" s="37">
        <f>IF(O190=0,0,VLOOKUP(O190,FAC_TOTALS_APTA!$A$4:$BR$227,$L213,FALSE))</f>
        <v>0</v>
      </c>
      <c r="P213" s="37">
        <f>IF(P190=0,0,VLOOKUP(P190,FAC_TOTALS_APTA!$A$4:$BR$227,$L213,FALSE))</f>
        <v>0</v>
      </c>
      <c r="Q213" s="37">
        <f>IF(Q190=0,0,VLOOKUP(Q190,FAC_TOTALS_APTA!$A$4:$BR$227,$L213,FALSE))</f>
        <v>0</v>
      </c>
      <c r="R213" s="37">
        <f>IF(R190=0,0,VLOOKUP(R190,FAC_TOTALS_APTA!$A$4:$BR$227,$L213,FALSE))</f>
        <v>0</v>
      </c>
      <c r="S213" s="37">
        <f>IF(S190=0,0,VLOOKUP(S190,FAC_TOTALS_APTA!$A$4:$BR$227,$L213,FALSE))</f>
        <v>0</v>
      </c>
      <c r="T213" s="37">
        <f>IF(T190=0,0,VLOOKUP(T190,FAC_TOTALS_APTA!$A$4:$BR$227,$L213,FALSE))</f>
        <v>0</v>
      </c>
      <c r="U213" s="37">
        <f>IF(U190=0,0,VLOOKUP(U190,FAC_TOTALS_APTA!$A$4:$BR$227,$L213,FALSE))</f>
        <v>0</v>
      </c>
      <c r="V213" s="37">
        <f>IF(V190=0,0,VLOOKUP(V190,FAC_TOTALS_APTA!$A$4:$BR$227,$L213,FALSE))</f>
        <v>0</v>
      </c>
      <c r="W213" s="37">
        <f>IF(W190=0,0,VLOOKUP(W190,FAC_TOTALS_APTA!$A$4:$BR$227,$L213,FALSE))</f>
        <v>0</v>
      </c>
      <c r="X213" s="37">
        <f>IF(X190=0,0,VLOOKUP(X190,FAC_TOTALS_APTA!$A$4:$BR$227,$L213,FALSE))</f>
        <v>0</v>
      </c>
      <c r="Y213" s="37">
        <f>IF(Y190=0,0,VLOOKUP(Y190,FAC_TOTALS_APTA!$A$4:$BR$227,$L213,FALSE))</f>
        <v>0</v>
      </c>
      <c r="Z213" s="37">
        <f>IF(Z190=0,0,VLOOKUP(Z190,FAC_TOTALS_APTA!$A$4:$BR$227,$L213,FALSE))</f>
        <v>0</v>
      </c>
      <c r="AA213" s="37">
        <f>IF(AA190=0,0,VLOOKUP(AA190,FAC_TOTALS_APTA!$A$4:$BR$227,$L213,FALSE))</f>
        <v>0</v>
      </c>
      <c r="AB213" s="37">
        <f>IF(AB190=0,0,VLOOKUP(AB190,FAC_TOTALS_APTA!$A$4:$BR$227,$L213,FALSE))</f>
        <v>0</v>
      </c>
      <c r="AC213" s="38">
        <f>SUM(M213:AB213)</f>
        <v>0</v>
      </c>
      <c r="AD213" s="39">
        <f>AC213/G215</f>
        <v>0</v>
      </c>
      <c r="AE213" s="7"/>
    </row>
    <row r="214" spans="1:31" s="59" customFormat="1" ht="15" x14ac:dyDescent="0.2">
      <c r="A214" s="58"/>
      <c r="B214" s="26" t="s">
        <v>70</v>
      </c>
      <c r="C214" s="28"/>
      <c r="D214" s="7" t="s">
        <v>6</v>
      </c>
      <c r="E214" s="43"/>
      <c r="F214" s="7">
        <f>MATCH($D214,FAC_TOTALS_APTA!$A$2:$BP$2,)</f>
        <v>9</v>
      </c>
      <c r="G214" s="60">
        <f>VLOOKUP(G190,FAC_TOTALS_APTA!$A$4:$BR$227,$F214,FALSE)</f>
        <v>496144560.01415497</v>
      </c>
      <c r="H214" s="60">
        <f>VLOOKUP(H190,FAC_TOTALS_APTA!$A$4:$BR$227,$F214,FALSE)</f>
        <v>447639795.03532702</v>
      </c>
      <c r="I214" s="62">
        <f t="shared" ref="I214:I215" si="47">H214/G214-1</f>
        <v>-9.7763371581549019E-2</v>
      </c>
      <c r="J214" s="31"/>
      <c r="K214" s="31"/>
      <c r="L214" s="7"/>
      <c r="M214" s="29">
        <f t="shared" ref="M214:AB214" si="48">SUM(M192:M212)</f>
        <v>-800422.73023096565</v>
      </c>
      <c r="N214" s="29">
        <f t="shared" si="48"/>
        <v>1602075.6054129885</v>
      </c>
      <c r="O214" s="29">
        <f t="shared" si="48"/>
        <v>-27435035.381960154</v>
      </c>
      <c r="P214" s="29">
        <f t="shared" si="48"/>
        <v>-14771539.00824129</v>
      </c>
      <c r="Q214" s="29">
        <f t="shared" si="48"/>
        <v>-1359805.5689581488</v>
      </c>
      <c r="R214" s="29">
        <f t="shared" si="48"/>
        <v>-5978352.6932318658</v>
      </c>
      <c r="S214" s="29">
        <f t="shared" si="48"/>
        <v>0</v>
      </c>
      <c r="T214" s="29">
        <f t="shared" si="48"/>
        <v>0</v>
      </c>
      <c r="U214" s="29">
        <f t="shared" si="48"/>
        <v>0</v>
      </c>
      <c r="V214" s="29">
        <f t="shared" si="48"/>
        <v>0</v>
      </c>
      <c r="W214" s="29">
        <f t="shared" si="48"/>
        <v>0</v>
      </c>
      <c r="X214" s="29">
        <f t="shared" si="48"/>
        <v>0</v>
      </c>
      <c r="Y214" s="29">
        <f t="shared" si="48"/>
        <v>0</v>
      </c>
      <c r="Z214" s="29">
        <f t="shared" si="48"/>
        <v>0</v>
      </c>
      <c r="AA214" s="29">
        <f t="shared" si="48"/>
        <v>0</v>
      </c>
      <c r="AB214" s="29">
        <f t="shared" si="48"/>
        <v>0</v>
      </c>
      <c r="AC214" s="32">
        <f>H214-G214</f>
        <v>-48504764.978827953</v>
      </c>
      <c r="AD214" s="33">
        <f>I214</f>
        <v>-9.7763371581549019E-2</v>
      </c>
      <c r="AE214" s="58"/>
    </row>
    <row r="215" spans="1:31" ht="16" thickBot="1" x14ac:dyDescent="0.25">
      <c r="B215" s="10" t="s">
        <v>53</v>
      </c>
      <c r="C215" s="24"/>
      <c r="D215" s="24" t="s">
        <v>4</v>
      </c>
      <c r="E215" s="24"/>
      <c r="F215" s="24">
        <f>MATCH($D215,FAC_TOTALS_APTA!$A$2:$BP$2,)</f>
        <v>7</v>
      </c>
      <c r="G215" s="61">
        <f>VLOOKUP(G190,FAC_TOTALS_APTA!$A$4:$BR$227,$F215,FALSE)</f>
        <v>506450093.33599901</v>
      </c>
      <c r="H215" s="61">
        <f>VLOOKUP(H190,FAC_TOTALS_APTA!$A$4:$BP$227,$F215,FALSE)</f>
        <v>430709954.88700002</v>
      </c>
      <c r="I215" s="63">
        <f t="shared" si="47"/>
        <v>-0.14955104055781065</v>
      </c>
      <c r="J215" s="40"/>
      <c r="K215" s="40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41">
        <f>H215-G215</f>
        <v>-75740138.448998988</v>
      </c>
      <c r="AD215" s="42">
        <f>I215</f>
        <v>-0.14955104055781065</v>
      </c>
    </row>
    <row r="216" spans="1:31" ht="17" thickTop="1" thickBot="1" x14ac:dyDescent="0.25">
      <c r="B216" s="45" t="s">
        <v>71</v>
      </c>
      <c r="C216" s="46"/>
      <c r="D216" s="46"/>
      <c r="E216" s="47"/>
      <c r="F216" s="46"/>
      <c r="G216" s="46"/>
      <c r="H216" s="46"/>
      <c r="I216" s="48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2">
        <f>AD215-AD214</f>
        <v>-5.1787668976261636E-2</v>
      </c>
    </row>
    <row r="217" spans="1:31" ht="16" thickTop="1" x14ac:dyDescent="0.2">
      <c r="B217" s="19" t="s">
        <v>29</v>
      </c>
      <c r="C217" s="20">
        <v>0</v>
      </c>
      <c r="D217" s="20"/>
    </row>
    <row r="218" spans="1:31" ht="31" thickBot="1" x14ac:dyDescent="0.25">
      <c r="B218" s="21" t="s">
        <v>92</v>
      </c>
      <c r="C218" s="22">
        <v>31</v>
      </c>
      <c r="D218" s="22"/>
    </row>
    <row r="219" spans="1:31" ht="15" thickTop="1" x14ac:dyDescent="0.2">
      <c r="B219" s="49"/>
      <c r="C219" s="50"/>
      <c r="D219" s="50"/>
      <c r="E219" s="50"/>
      <c r="F219" s="50"/>
      <c r="G219" s="81" t="s">
        <v>54</v>
      </c>
      <c r="H219" s="81"/>
      <c r="I219" s="81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81" t="s">
        <v>58</v>
      </c>
      <c r="AD219" s="81"/>
    </row>
    <row r="220" spans="1:31" ht="15" x14ac:dyDescent="0.2">
      <c r="B220" s="9" t="s">
        <v>20</v>
      </c>
      <c r="C220" s="27" t="s">
        <v>21</v>
      </c>
      <c r="D220" s="8" t="s">
        <v>22</v>
      </c>
      <c r="E220" s="8" t="s">
        <v>28</v>
      </c>
      <c r="F220" s="8"/>
      <c r="G220" s="27">
        <f>$C$1</f>
        <v>2012</v>
      </c>
      <c r="H220" s="27">
        <f>$C$2</f>
        <v>2018</v>
      </c>
      <c r="I220" s="27" t="s">
        <v>24</v>
      </c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 t="s">
        <v>26</v>
      </c>
      <c r="AD220" s="27" t="s">
        <v>24</v>
      </c>
    </row>
    <row r="221" spans="1:31" s="14" customFormat="1" x14ac:dyDescent="0.2">
      <c r="A221" s="7"/>
      <c r="B221" s="26"/>
      <c r="C221" s="28"/>
      <c r="D221" s="7"/>
      <c r="E221" s="7"/>
      <c r="F221" s="7"/>
      <c r="G221" s="7"/>
      <c r="H221" s="7"/>
      <c r="I221" s="28"/>
      <c r="J221" s="7"/>
      <c r="K221" s="7"/>
      <c r="L221" s="7"/>
      <c r="M221" s="7">
        <v>1</v>
      </c>
      <c r="N221" s="7">
        <v>2</v>
      </c>
      <c r="O221" s="7">
        <v>3</v>
      </c>
      <c r="P221" s="7">
        <v>4</v>
      </c>
      <c r="Q221" s="7">
        <v>5</v>
      </c>
      <c r="R221" s="7">
        <v>6</v>
      </c>
      <c r="S221" s="7">
        <v>7</v>
      </c>
      <c r="T221" s="7">
        <v>8</v>
      </c>
      <c r="U221" s="7">
        <v>9</v>
      </c>
      <c r="V221" s="7">
        <v>10</v>
      </c>
      <c r="W221" s="7">
        <v>11</v>
      </c>
      <c r="X221" s="7">
        <v>12</v>
      </c>
      <c r="Y221" s="7">
        <v>13</v>
      </c>
      <c r="Z221" s="7">
        <v>14</v>
      </c>
      <c r="AA221" s="7">
        <v>15</v>
      </c>
      <c r="AB221" s="7">
        <v>16</v>
      </c>
      <c r="AC221" s="7"/>
      <c r="AD221" s="7"/>
      <c r="AE221" s="7"/>
    </row>
    <row r="222" spans="1:31" x14ac:dyDescent="0.2">
      <c r="B222" s="26"/>
      <c r="C222" s="28"/>
      <c r="D222" s="7"/>
      <c r="E222" s="7"/>
      <c r="F222" s="7"/>
      <c r="G222" s="7" t="str">
        <f>CONCATENATE($C217,"_",$C218,"_",G220)</f>
        <v>0_31_2012</v>
      </c>
      <c r="H222" s="7" t="str">
        <f>CONCATENATE($C217,"_",$C218,"_",H220)</f>
        <v>0_31_2018</v>
      </c>
      <c r="I222" s="28"/>
      <c r="J222" s="7"/>
      <c r="K222" s="7"/>
      <c r="L222" s="7"/>
      <c r="M222" s="7" t="str">
        <f>IF($G220+M221&gt;$H220,0,CONCATENATE($C217,"_",$C218,"_",$G220+M221))</f>
        <v>0_31_2013</v>
      </c>
      <c r="N222" s="7" t="str">
        <f t="shared" ref="N222:AB222" si="49">IF($G220+N221&gt;$H220,0,CONCATENATE($C217,"_",$C218,"_",$G220+N221))</f>
        <v>0_31_2014</v>
      </c>
      <c r="O222" s="7" t="str">
        <f t="shared" si="49"/>
        <v>0_31_2015</v>
      </c>
      <c r="P222" s="7" t="str">
        <f t="shared" si="49"/>
        <v>0_31_2016</v>
      </c>
      <c r="Q222" s="7" t="str">
        <f t="shared" si="49"/>
        <v>0_31_2017</v>
      </c>
      <c r="R222" s="7" t="str">
        <f t="shared" si="49"/>
        <v>0_31_2018</v>
      </c>
      <c r="S222" s="7">
        <f t="shared" si="49"/>
        <v>0</v>
      </c>
      <c r="T222" s="7">
        <f t="shared" si="49"/>
        <v>0</v>
      </c>
      <c r="U222" s="7">
        <f t="shared" si="49"/>
        <v>0</v>
      </c>
      <c r="V222" s="7">
        <f t="shared" si="49"/>
        <v>0</v>
      </c>
      <c r="W222" s="7">
        <f t="shared" si="49"/>
        <v>0</v>
      </c>
      <c r="X222" s="7">
        <f t="shared" si="49"/>
        <v>0</v>
      </c>
      <c r="Y222" s="7">
        <f t="shared" si="49"/>
        <v>0</v>
      </c>
      <c r="Z222" s="7">
        <f t="shared" si="49"/>
        <v>0</v>
      </c>
      <c r="AA222" s="7">
        <f t="shared" si="49"/>
        <v>0</v>
      </c>
      <c r="AB222" s="7">
        <f t="shared" si="49"/>
        <v>0</v>
      </c>
      <c r="AC222" s="7"/>
      <c r="AD222" s="7"/>
    </row>
    <row r="223" spans="1:31" x14ac:dyDescent="0.2">
      <c r="B223" s="26"/>
      <c r="C223" s="28"/>
      <c r="D223" s="7"/>
      <c r="E223" s="7"/>
      <c r="F223" s="7" t="s">
        <v>25</v>
      </c>
      <c r="G223" s="29"/>
      <c r="H223" s="29"/>
      <c r="I223" s="28"/>
      <c r="J223" s="7"/>
      <c r="K223" s="7"/>
      <c r="L223" s="7" t="s">
        <v>25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1" s="14" customFormat="1" ht="15" x14ac:dyDescent="0.2">
      <c r="A224" s="7"/>
      <c r="B224" s="26" t="s">
        <v>36</v>
      </c>
      <c r="C224" s="28" t="s">
        <v>23</v>
      </c>
      <c r="D224" s="7" t="s">
        <v>8</v>
      </c>
      <c r="E224" s="43">
        <v>0.7087</v>
      </c>
      <c r="F224" s="7">
        <f>MATCH($D224,FAC_TOTALS_APTA!$A$2:$BR$2,)</f>
        <v>11</v>
      </c>
      <c r="G224" s="29">
        <f>VLOOKUP(G222,FAC_TOTALS_APTA!$A$4:$BR$227,$F224,FALSE)</f>
        <v>1884187.9115714999</v>
      </c>
      <c r="H224" s="29">
        <f>VLOOKUP(H222,FAC_TOTALS_APTA!$A$4:$BR$227,$F224,FALSE)</f>
        <v>1965757.12236344</v>
      </c>
      <c r="I224" s="30">
        <f>IFERROR(H224/G224-1,"-")</f>
        <v>4.3291441522893326E-2</v>
      </c>
      <c r="J224" s="31" t="str">
        <f>IF(C224="Log","_log","")</f>
        <v>_log</v>
      </c>
      <c r="K224" s="31" t="str">
        <f>CONCATENATE(D224,J224,"_FAC")</f>
        <v>VRM_ADJ_log_FAC</v>
      </c>
      <c r="L224" s="7">
        <f>MATCH($K224,FAC_TOTALS_APTA!$A$2:$BR$2,)</f>
        <v>33</v>
      </c>
      <c r="M224" s="29">
        <f>IF(M222=0,0,VLOOKUP(M222,FAC_TOTALS_APTA!$A$4:$BR$227,$L224,FALSE))</f>
        <v>374598.55666276498</v>
      </c>
      <c r="N224" s="29">
        <f>IF(N222=0,0,VLOOKUP(N222,FAC_TOTALS_APTA!$A$4:$BR$227,$L224,FALSE))</f>
        <v>2892249.9020250901</v>
      </c>
      <c r="O224" s="29">
        <f>IF(O222=0,0,VLOOKUP(O222,FAC_TOTALS_APTA!$A$4:$BR$227,$L224,FALSE))</f>
        <v>2260886.8666117499</v>
      </c>
      <c r="P224" s="29">
        <f>IF(P222=0,0,VLOOKUP(P222,FAC_TOTALS_APTA!$A$4:$BR$227,$L224,FALSE))</f>
        <v>1305697.53121182</v>
      </c>
      <c r="Q224" s="29">
        <f>IF(Q222=0,0,VLOOKUP(Q222,FAC_TOTALS_APTA!$A$4:$BR$227,$L224,FALSE))</f>
        <v>395555.53261376498</v>
      </c>
      <c r="R224" s="29">
        <f>IF(R222=0,0,VLOOKUP(R222,FAC_TOTALS_APTA!$A$4:$BR$227,$L224,FALSE))</f>
        <v>695289.78646099998</v>
      </c>
      <c r="S224" s="29">
        <f>IF(S222=0,0,VLOOKUP(S222,FAC_TOTALS_APTA!$A$4:$BR$227,$L224,FALSE))</f>
        <v>0</v>
      </c>
      <c r="T224" s="29">
        <f>IF(T222=0,0,VLOOKUP(T222,FAC_TOTALS_APTA!$A$4:$BR$227,$L224,FALSE))</f>
        <v>0</v>
      </c>
      <c r="U224" s="29">
        <f>IF(U222=0,0,VLOOKUP(U222,FAC_TOTALS_APTA!$A$4:$BR$227,$L224,FALSE))</f>
        <v>0</v>
      </c>
      <c r="V224" s="29">
        <f>IF(V222=0,0,VLOOKUP(V222,FAC_TOTALS_APTA!$A$4:$BR$227,$L224,FALSE))</f>
        <v>0</v>
      </c>
      <c r="W224" s="29">
        <f>IF(W222=0,0,VLOOKUP(W222,FAC_TOTALS_APTA!$A$4:$BR$227,$L224,FALSE))</f>
        <v>0</v>
      </c>
      <c r="X224" s="29">
        <f>IF(X222=0,0,VLOOKUP(X222,FAC_TOTALS_APTA!$A$4:$BR$227,$L224,FALSE))</f>
        <v>0</v>
      </c>
      <c r="Y224" s="29">
        <f>IF(Y222=0,0,VLOOKUP(Y222,FAC_TOTALS_APTA!$A$4:$BR$227,$L224,FALSE))</f>
        <v>0</v>
      </c>
      <c r="Z224" s="29">
        <f>IF(Z222=0,0,VLOOKUP(Z222,FAC_TOTALS_APTA!$A$4:$BR$227,$L224,FALSE))</f>
        <v>0</v>
      </c>
      <c r="AA224" s="29">
        <f>IF(AA222=0,0,VLOOKUP(AA222,FAC_TOTALS_APTA!$A$4:$BR$227,$L224,FALSE))</f>
        <v>0</v>
      </c>
      <c r="AB224" s="29">
        <f>IF(AB222=0,0,VLOOKUP(AB222,FAC_TOTALS_APTA!$A$4:$BR$227,$L224,FALSE))</f>
        <v>0</v>
      </c>
      <c r="AC224" s="32">
        <f>SUM(M224:AB224)</f>
        <v>7924278.175586191</v>
      </c>
      <c r="AD224" s="33">
        <f>AC224/G247</f>
        <v>5.0938446097634642E-2</v>
      </c>
      <c r="AE224" s="7"/>
    </row>
    <row r="225" spans="1:31" s="14" customFormat="1" ht="15" x14ac:dyDescent="0.2">
      <c r="A225" s="7"/>
      <c r="B225" s="26" t="s">
        <v>55</v>
      </c>
      <c r="C225" s="28" t="s">
        <v>23</v>
      </c>
      <c r="D225" s="7" t="s">
        <v>17</v>
      </c>
      <c r="E225" s="43">
        <v>-0.40350000000000003</v>
      </c>
      <c r="F225" s="7">
        <f>MATCH($D225,FAC_TOTALS_APTA!$A$2:$BR$2,)</f>
        <v>12</v>
      </c>
      <c r="G225" s="29">
        <f>VLOOKUP(G222,FAC_TOTALS_APTA!$A$4:$BR$227,$F225,FALSE)</f>
        <v>0.89236166701648401</v>
      </c>
      <c r="H225" s="29">
        <f>VLOOKUP(H222,FAC_TOTALS_APTA!$A$4:$BR$227,$F225,FALSE)</f>
        <v>1.01024413617479</v>
      </c>
      <c r="I225" s="30">
        <f t="shared" ref="I225:I244" si="50">IFERROR(H225/G225-1,"-")</f>
        <v>0.13210167302729792</v>
      </c>
      <c r="J225" s="31" t="str">
        <f t="shared" ref="J225:J244" si="51">IF(C225="Log","_log","")</f>
        <v>_log</v>
      </c>
      <c r="K225" s="31" t="str">
        <f t="shared" ref="K225:K245" si="52">CONCATENATE(D225,J225,"_FAC")</f>
        <v>FARE_per_UPT_2018_log_FAC</v>
      </c>
      <c r="L225" s="7">
        <f>MATCH($K225,FAC_TOTALS_APTA!$A$2:$BR$2,)</f>
        <v>34</v>
      </c>
      <c r="M225" s="29">
        <f>IF(M222=0,0,VLOOKUP(M222,FAC_TOTALS_APTA!$A$4:$BR$227,$L225,FALSE))</f>
        <v>-675224.51560170297</v>
      </c>
      <c r="N225" s="29">
        <f>IF(N222=0,0,VLOOKUP(N222,FAC_TOTALS_APTA!$A$4:$BR$227,$L225,FALSE))</f>
        <v>-179880.425304548</v>
      </c>
      <c r="O225" s="29">
        <f>IF(O222=0,0,VLOOKUP(O222,FAC_TOTALS_APTA!$A$4:$BR$227,$L225,FALSE))</f>
        <v>-1733895.8374119599</v>
      </c>
      <c r="P225" s="29">
        <f>IF(P222=0,0,VLOOKUP(P222,FAC_TOTALS_APTA!$A$4:$BR$227,$L225,FALSE))</f>
        <v>-1242813.3977258101</v>
      </c>
      <c r="Q225" s="29">
        <f>IF(Q222=0,0,VLOOKUP(Q222,FAC_TOTALS_APTA!$A$4:$BR$227,$L225,FALSE))</f>
        <v>-11479.8773481362</v>
      </c>
      <c r="R225" s="29">
        <f>IF(R222=0,0,VLOOKUP(R222,FAC_TOTALS_APTA!$A$4:$BR$227,$L225,FALSE))</f>
        <v>-11469.8773131654</v>
      </c>
      <c r="S225" s="29">
        <f>IF(S222=0,0,VLOOKUP(S222,FAC_TOTALS_APTA!$A$4:$BR$227,$L225,FALSE))</f>
        <v>0</v>
      </c>
      <c r="T225" s="29">
        <f>IF(T222=0,0,VLOOKUP(T222,FAC_TOTALS_APTA!$A$4:$BR$227,$L225,FALSE))</f>
        <v>0</v>
      </c>
      <c r="U225" s="29">
        <f>IF(U222=0,0,VLOOKUP(U222,FAC_TOTALS_APTA!$A$4:$BR$227,$L225,FALSE))</f>
        <v>0</v>
      </c>
      <c r="V225" s="29">
        <f>IF(V222=0,0,VLOOKUP(V222,FAC_TOTALS_APTA!$A$4:$BR$227,$L225,FALSE))</f>
        <v>0</v>
      </c>
      <c r="W225" s="29">
        <f>IF(W222=0,0,VLOOKUP(W222,FAC_TOTALS_APTA!$A$4:$BR$227,$L225,FALSE))</f>
        <v>0</v>
      </c>
      <c r="X225" s="29">
        <f>IF(X222=0,0,VLOOKUP(X222,FAC_TOTALS_APTA!$A$4:$BR$227,$L225,FALSE))</f>
        <v>0</v>
      </c>
      <c r="Y225" s="29">
        <f>IF(Y222=0,0,VLOOKUP(Y222,FAC_TOTALS_APTA!$A$4:$BR$227,$L225,FALSE))</f>
        <v>0</v>
      </c>
      <c r="Z225" s="29">
        <f>IF(Z222=0,0,VLOOKUP(Z222,FAC_TOTALS_APTA!$A$4:$BR$227,$L225,FALSE))</f>
        <v>0</v>
      </c>
      <c r="AA225" s="29">
        <f>IF(AA222=0,0,VLOOKUP(AA222,FAC_TOTALS_APTA!$A$4:$BR$227,$L225,FALSE))</f>
        <v>0</v>
      </c>
      <c r="AB225" s="29">
        <f>IF(AB222=0,0,VLOOKUP(AB222,FAC_TOTALS_APTA!$A$4:$BR$227,$L225,FALSE))</f>
        <v>0</v>
      </c>
      <c r="AC225" s="32">
        <f t="shared" ref="AC225:AC244" si="53">SUM(M225:AB225)</f>
        <v>-3854763.9307053224</v>
      </c>
      <c r="AD225" s="33">
        <f>AC225/G247</f>
        <v>-2.4778999468783043E-2</v>
      </c>
      <c r="AE225" s="7"/>
    </row>
    <row r="226" spans="1:31" s="14" customFormat="1" ht="15" x14ac:dyDescent="0.2">
      <c r="A226" s="7"/>
      <c r="B226" s="26" t="s">
        <v>51</v>
      </c>
      <c r="C226" s="28" t="s">
        <v>23</v>
      </c>
      <c r="D226" s="7" t="s">
        <v>9</v>
      </c>
      <c r="E226" s="43">
        <v>0.29659999999999997</v>
      </c>
      <c r="F226" s="7">
        <f>MATCH($D226,FAC_TOTALS_APTA!$A$2:$BR$2,)</f>
        <v>13</v>
      </c>
      <c r="G226" s="29">
        <f>VLOOKUP(G222,FAC_TOTALS_APTA!$A$4:$BR$227,$F226,FALSE)</f>
        <v>557548.90426951402</v>
      </c>
      <c r="H226" s="29">
        <f>VLOOKUP(H222,FAC_TOTALS_APTA!$A$4:$BR$227,$F226,FALSE)</f>
        <v>570845.06733088405</v>
      </c>
      <c r="I226" s="30">
        <f t="shared" si="50"/>
        <v>2.3847527920066947E-2</v>
      </c>
      <c r="J226" s="31" t="str">
        <f t="shared" si="51"/>
        <v>_log</v>
      </c>
      <c r="K226" s="31" t="str">
        <f t="shared" si="52"/>
        <v>POP_EMP_log_FAC</v>
      </c>
      <c r="L226" s="7">
        <f>MATCH($K226,FAC_TOTALS_APTA!$A$2:$BR$2,)</f>
        <v>35</v>
      </c>
      <c r="M226" s="29">
        <f>IF(M222=0,0,VLOOKUP(M222,FAC_TOTALS_APTA!$A$4:$BR$227,$L226,FALSE))</f>
        <v>343237.68336148601</v>
      </c>
      <c r="N226" s="29">
        <f>IF(N222=0,0,VLOOKUP(N222,FAC_TOTALS_APTA!$A$4:$BR$227,$L226,FALSE))</f>
        <v>483389.58364353201</v>
      </c>
      <c r="O226" s="29">
        <f>IF(O222=0,0,VLOOKUP(O222,FAC_TOTALS_APTA!$A$4:$BR$227,$L226,FALSE))</f>
        <v>453698.12930460903</v>
      </c>
      <c r="P226" s="29">
        <f>IF(P222=0,0,VLOOKUP(P222,FAC_TOTALS_APTA!$A$4:$BR$227,$L226,FALSE))</f>
        <v>418123.99184984202</v>
      </c>
      <c r="Q226" s="29">
        <f>IF(Q222=0,0,VLOOKUP(Q222,FAC_TOTALS_APTA!$A$4:$BR$227,$L226,FALSE))</f>
        <v>393929.70630295499</v>
      </c>
      <c r="R226" s="29">
        <f>IF(R222=0,0,VLOOKUP(R222,FAC_TOTALS_APTA!$A$4:$BR$227,$L226,FALSE))</f>
        <v>390057.42068009201</v>
      </c>
      <c r="S226" s="29">
        <f>IF(S222=0,0,VLOOKUP(S222,FAC_TOTALS_APTA!$A$4:$BR$227,$L226,FALSE))</f>
        <v>0</v>
      </c>
      <c r="T226" s="29">
        <f>IF(T222=0,0,VLOOKUP(T222,FAC_TOTALS_APTA!$A$4:$BR$227,$L226,FALSE))</f>
        <v>0</v>
      </c>
      <c r="U226" s="29">
        <f>IF(U222=0,0,VLOOKUP(U222,FAC_TOTALS_APTA!$A$4:$BR$227,$L226,FALSE))</f>
        <v>0</v>
      </c>
      <c r="V226" s="29">
        <f>IF(V222=0,0,VLOOKUP(V222,FAC_TOTALS_APTA!$A$4:$BR$227,$L226,FALSE))</f>
        <v>0</v>
      </c>
      <c r="W226" s="29">
        <f>IF(W222=0,0,VLOOKUP(W222,FAC_TOTALS_APTA!$A$4:$BR$227,$L226,FALSE))</f>
        <v>0</v>
      </c>
      <c r="X226" s="29">
        <f>IF(X222=0,0,VLOOKUP(X222,FAC_TOTALS_APTA!$A$4:$BR$227,$L226,FALSE))</f>
        <v>0</v>
      </c>
      <c r="Y226" s="29">
        <f>IF(Y222=0,0,VLOOKUP(Y222,FAC_TOTALS_APTA!$A$4:$BR$227,$L226,FALSE))</f>
        <v>0</v>
      </c>
      <c r="Z226" s="29">
        <f>IF(Z222=0,0,VLOOKUP(Z222,FAC_TOTALS_APTA!$A$4:$BR$227,$L226,FALSE))</f>
        <v>0</v>
      </c>
      <c r="AA226" s="29">
        <f>IF(AA222=0,0,VLOOKUP(AA222,FAC_TOTALS_APTA!$A$4:$BR$227,$L226,FALSE))</f>
        <v>0</v>
      </c>
      <c r="AB226" s="29">
        <f>IF(AB222=0,0,VLOOKUP(AB222,FAC_TOTALS_APTA!$A$4:$BR$227,$L226,FALSE))</f>
        <v>0</v>
      </c>
      <c r="AC226" s="32">
        <f t="shared" si="53"/>
        <v>2482436.5151425162</v>
      </c>
      <c r="AD226" s="33">
        <f>AC226/G247</f>
        <v>1.595747345253095E-2</v>
      </c>
      <c r="AE226" s="7"/>
    </row>
    <row r="227" spans="1:31" s="14" customFormat="1" ht="15" x14ac:dyDescent="0.2">
      <c r="A227" s="7"/>
      <c r="B227" s="26" t="s">
        <v>98</v>
      </c>
      <c r="C227" s="28"/>
      <c r="D227" s="34" t="s">
        <v>96</v>
      </c>
      <c r="E227" s="43">
        <v>0.16120000000000001</v>
      </c>
      <c r="F227" s="7">
        <f>MATCH($D227,FAC_TOTALS_APTA!$A$2:$BR$2,)</f>
        <v>17</v>
      </c>
      <c r="G227" s="29">
        <f>VLOOKUP(G222,FAC_TOTALS_APTA!$A$4:$BR$227,$F227,FALSE)</f>
        <v>0.231802340059346</v>
      </c>
      <c r="H227" s="29">
        <f>VLOOKUP(H222,FAC_TOTALS_APTA!$A$4:$BR$227,$F227,FALSE)</f>
        <v>0.225269487111874</v>
      </c>
      <c r="I227" s="30">
        <f t="shared" si="50"/>
        <v>-2.8182860215300032E-2</v>
      </c>
      <c r="J227" s="31" t="str">
        <f t="shared" si="51"/>
        <v/>
      </c>
      <c r="K227" s="31" t="str">
        <f t="shared" si="52"/>
        <v>TSD_POP_EMP_PCT_FAC</v>
      </c>
      <c r="L227" s="7">
        <f>MATCH($K227,FAC_TOTALS_APTA!$A$2:$BR$2,)</f>
        <v>39</v>
      </c>
      <c r="M227" s="29">
        <f>IF(M222=0,0,VLOOKUP(M222,FAC_TOTALS_APTA!$A$4:$BR$227,$L227,FALSE))</f>
        <v>-2818.97781960358</v>
      </c>
      <c r="N227" s="29">
        <f>IF(N222=0,0,VLOOKUP(N222,FAC_TOTALS_APTA!$A$4:$BR$227,$L227,FALSE))</f>
        <v>-6527.0846662284102</v>
      </c>
      <c r="O227" s="29">
        <f>IF(O222=0,0,VLOOKUP(O222,FAC_TOTALS_APTA!$A$4:$BR$227,$L227,FALSE))</f>
        <v>-17092.174195173</v>
      </c>
      <c r="P227" s="29">
        <f>IF(P222=0,0,VLOOKUP(P222,FAC_TOTALS_APTA!$A$4:$BR$227,$L227,FALSE))</f>
        <v>28091.4981613405</v>
      </c>
      <c r="Q227" s="29">
        <f>IF(Q222=0,0,VLOOKUP(Q222,FAC_TOTALS_APTA!$A$4:$BR$227,$L227,FALSE))</f>
        <v>-1767.4198234329599</v>
      </c>
      <c r="R227" s="29">
        <f>IF(R222=0,0,VLOOKUP(R222,FAC_TOTALS_APTA!$A$4:$BR$227,$L227,FALSE))</f>
        <v>-7804.8698307145496</v>
      </c>
      <c r="S227" s="29">
        <f>IF(S222=0,0,VLOOKUP(S222,FAC_TOTALS_APTA!$A$4:$BR$227,$L227,FALSE))</f>
        <v>0</v>
      </c>
      <c r="T227" s="29">
        <f>IF(T222=0,0,VLOOKUP(T222,FAC_TOTALS_APTA!$A$4:$BR$227,$L227,FALSE))</f>
        <v>0</v>
      </c>
      <c r="U227" s="29">
        <f>IF(U222=0,0,VLOOKUP(U222,FAC_TOTALS_APTA!$A$4:$BR$227,$L227,FALSE))</f>
        <v>0</v>
      </c>
      <c r="V227" s="29">
        <f>IF(V222=0,0,VLOOKUP(V222,FAC_TOTALS_APTA!$A$4:$BR$227,$L227,FALSE))</f>
        <v>0</v>
      </c>
      <c r="W227" s="29">
        <f>IF(W222=0,0,VLOOKUP(W222,FAC_TOTALS_APTA!$A$4:$BR$227,$L227,FALSE))</f>
        <v>0</v>
      </c>
      <c r="X227" s="29">
        <f>IF(X222=0,0,VLOOKUP(X222,FAC_TOTALS_APTA!$A$4:$BR$227,$L227,FALSE))</f>
        <v>0</v>
      </c>
      <c r="Y227" s="29">
        <f>IF(Y222=0,0,VLOOKUP(Y222,FAC_TOTALS_APTA!$A$4:$BR$227,$L227,FALSE))</f>
        <v>0</v>
      </c>
      <c r="Z227" s="29">
        <f>IF(Z222=0,0,VLOOKUP(Z222,FAC_TOTALS_APTA!$A$4:$BR$227,$L227,FALSE))</f>
        <v>0</v>
      </c>
      <c r="AA227" s="29">
        <f>IF(AA222=0,0,VLOOKUP(AA222,FAC_TOTALS_APTA!$A$4:$BR$227,$L227,FALSE))</f>
        <v>0</v>
      </c>
      <c r="AB227" s="29">
        <f>IF(AB222=0,0,VLOOKUP(AB222,FAC_TOTALS_APTA!$A$4:$BR$227,$L227,FALSE))</f>
        <v>0</v>
      </c>
      <c r="AC227" s="32">
        <f t="shared" si="53"/>
        <v>-7919.0281738119993</v>
      </c>
      <c r="AD227" s="33">
        <f>AC227/G246</f>
        <v>-5.187068793717999E-5</v>
      </c>
      <c r="AE227" s="7"/>
    </row>
    <row r="228" spans="1:31" s="14" customFormat="1" ht="15" x14ac:dyDescent="0.2">
      <c r="A228" s="7"/>
      <c r="B228" s="26" t="s">
        <v>52</v>
      </c>
      <c r="C228" s="28" t="s">
        <v>23</v>
      </c>
      <c r="D228" s="34" t="s">
        <v>16</v>
      </c>
      <c r="E228" s="43">
        <v>0.16120000000000001</v>
      </c>
      <c r="F228" s="7">
        <f>MATCH($D228,FAC_TOTALS_APTA!$A$2:$BR$2,)</f>
        <v>14</v>
      </c>
      <c r="G228" s="29">
        <f>VLOOKUP(G222,FAC_TOTALS_APTA!$A$4:$BR$227,$F228,FALSE)</f>
        <v>4.0056809048714204</v>
      </c>
      <c r="H228" s="29">
        <f>VLOOKUP(H222,FAC_TOTALS_APTA!$A$4:$BR$227,$F228,FALSE)</f>
        <v>2.8290433843361402</v>
      </c>
      <c r="I228" s="30">
        <f t="shared" si="50"/>
        <v>-0.29374219976042981</v>
      </c>
      <c r="J228" s="31" t="str">
        <f t="shared" si="51"/>
        <v>_log</v>
      </c>
      <c r="K228" s="31" t="str">
        <f t="shared" si="52"/>
        <v>GAS_PRICE_2018_log_FAC</v>
      </c>
      <c r="L228" s="7">
        <f>MATCH($K228,FAC_TOTALS_APTA!$A$2:$BR$2,)</f>
        <v>36</v>
      </c>
      <c r="M228" s="29">
        <f>IF(M222=0,0,VLOOKUP(M222,FAC_TOTALS_APTA!$A$4:$BR$227,$L228,FALSE))</f>
        <v>-876318.54983829299</v>
      </c>
      <c r="N228" s="29">
        <f>IF(N222=0,0,VLOOKUP(N222,FAC_TOTALS_APTA!$A$4:$BR$227,$L228,FALSE))</f>
        <v>-1376166.7322782299</v>
      </c>
      <c r="O228" s="29">
        <f>IF(O222=0,0,VLOOKUP(O222,FAC_TOTALS_APTA!$A$4:$BR$227,$L228,FALSE))</f>
        <v>-7250518.3513185503</v>
      </c>
      <c r="P228" s="29">
        <f>IF(P222=0,0,VLOOKUP(P222,FAC_TOTALS_APTA!$A$4:$BR$227,$L228,FALSE))</f>
        <v>-2433529.4052662002</v>
      </c>
      <c r="Q228" s="29">
        <f>IF(Q222=0,0,VLOOKUP(Q222,FAC_TOTALS_APTA!$A$4:$BR$227,$L228,FALSE))</f>
        <v>1747123.18133291</v>
      </c>
      <c r="R228" s="29">
        <f>IF(R222=0,0,VLOOKUP(R222,FAC_TOTALS_APTA!$A$4:$BR$227,$L228,FALSE))</f>
        <v>1965220.3519995599</v>
      </c>
      <c r="S228" s="29">
        <f>IF(S222=0,0,VLOOKUP(S222,FAC_TOTALS_APTA!$A$4:$BR$227,$L228,FALSE))</f>
        <v>0</v>
      </c>
      <c r="T228" s="29">
        <f>IF(T222=0,0,VLOOKUP(T222,FAC_TOTALS_APTA!$A$4:$BR$227,$L228,FALSE))</f>
        <v>0</v>
      </c>
      <c r="U228" s="29">
        <f>IF(U222=0,0,VLOOKUP(U222,FAC_TOTALS_APTA!$A$4:$BR$227,$L228,FALSE))</f>
        <v>0</v>
      </c>
      <c r="V228" s="29">
        <f>IF(V222=0,0,VLOOKUP(V222,FAC_TOTALS_APTA!$A$4:$BR$227,$L228,FALSE))</f>
        <v>0</v>
      </c>
      <c r="W228" s="29">
        <f>IF(W222=0,0,VLOOKUP(W222,FAC_TOTALS_APTA!$A$4:$BR$227,$L228,FALSE))</f>
        <v>0</v>
      </c>
      <c r="X228" s="29">
        <f>IF(X222=0,0,VLOOKUP(X222,FAC_TOTALS_APTA!$A$4:$BR$227,$L228,FALSE))</f>
        <v>0</v>
      </c>
      <c r="Y228" s="29">
        <f>IF(Y222=0,0,VLOOKUP(Y222,FAC_TOTALS_APTA!$A$4:$BR$227,$L228,FALSE))</f>
        <v>0</v>
      </c>
      <c r="Z228" s="29">
        <f>IF(Z222=0,0,VLOOKUP(Z222,FAC_TOTALS_APTA!$A$4:$BR$227,$L228,FALSE))</f>
        <v>0</v>
      </c>
      <c r="AA228" s="29">
        <f>IF(AA222=0,0,VLOOKUP(AA222,FAC_TOTALS_APTA!$A$4:$BR$227,$L228,FALSE))</f>
        <v>0</v>
      </c>
      <c r="AB228" s="29">
        <f>IF(AB222=0,0,VLOOKUP(AB222,FAC_TOTALS_APTA!$A$4:$BR$227,$L228,FALSE))</f>
        <v>0</v>
      </c>
      <c r="AC228" s="32">
        <f t="shared" si="53"/>
        <v>-8224189.5053688027</v>
      </c>
      <c r="AD228" s="33">
        <f>AC228/G247</f>
        <v>-5.2866321011625958E-2</v>
      </c>
      <c r="AE228" s="7"/>
    </row>
    <row r="229" spans="1:31" s="14" customFormat="1" ht="15" x14ac:dyDescent="0.2">
      <c r="A229" s="7"/>
      <c r="B229" s="26" t="s">
        <v>49</v>
      </c>
      <c r="C229" s="28" t="s">
        <v>23</v>
      </c>
      <c r="D229" s="7" t="s">
        <v>15</v>
      </c>
      <c r="E229" s="43">
        <v>-0.2555</v>
      </c>
      <c r="F229" s="7">
        <f>MATCH($D229,FAC_TOTALS_APTA!$A$2:$BR$2,)</f>
        <v>15</v>
      </c>
      <c r="G229" s="29">
        <f>VLOOKUP(G222,FAC_TOTALS_APTA!$A$4:$BR$227,$F229,FALSE)</f>
        <v>26260.479006759801</v>
      </c>
      <c r="H229" s="29">
        <f>VLOOKUP(H222,FAC_TOTALS_APTA!$A$4:$BR$227,$F229,FALSE)</f>
        <v>28335.2195898592</v>
      </c>
      <c r="I229" s="30">
        <f t="shared" si="50"/>
        <v>7.9006197204755324E-2</v>
      </c>
      <c r="J229" s="31" t="str">
        <f t="shared" si="51"/>
        <v>_log</v>
      </c>
      <c r="K229" s="31" t="str">
        <f t="shared" si="52"/>
        <v>TOTAL_MED_INC_INDIV_2018_log_FAC</v>
      </c>
      <c r="L229" s="7">
        <f>MATCH($K229,FAC_TOTALS_APTA!$A$2:$BR$2,)</f>
        <v>37</v>
      </c>
      <c r="M229" s="29">
        <f>IF(M222=0,0,VLOOKUP(M222,FAC_TOTALS_APTA!$A$4:$BR$227,$L229,FALSE))</f>
        <v>-97373.799931129193</v>
      </c>
      <c r="N229" s="29">
        <f>IF(N222=0,0,VLOOKUP(N222,FAC_TOTALS_APTA!$A$4:$BR$227,$L229,FALSE))</f>
        <v>-830575.389581464</v>
      </c>
      <c r="O229" s="29">
        <f>IF(O222=0,0,VLOOKUP(O222,FAC_TOTALS_APTA!$A$4:$BR$227,$L229,FALSE))</f>
        <v>-1049363.93419226</v>
      </c>
      <c r="P229" s="29">
        <f>IF(P222=0,0,VLOOKUP(P222,FAC_TOTALS_APTA!$A$4:$BR$227,$L229,FALSE))</f>
        <v>-405280.32709853898</v>
      </c>
      <c r="Q229" s="29">
        <f>IF(Q222=0,0,VLOOKUP(Q222,FAC_TOTALS_APTA!$A$4:$BR$227,$L229,FALSE))</f>
        <v>-470052.14277441998</v>
      </c>
      <c r="R229" s="29">
        <f>IF(R222=0,0,VLOOKUP(R222,FAC_TOTALS_APTA!$A$4:$BR$227,$L229,FALSE))</f>
        <v>-498332.79283791501</v>
      </c>
      <c r="S229" s="29">
        <f>IF(S222=0,0,VLOOKUP(S222,FAC_TOTALS_APTA!$A$4:$BR$227,$L229,FALSE))</f>
        <v>0</v>
      </c>
      <c r="T229" s="29">
        <f>IF(T222=0,0,VLOOKUP(T222,FAC_TOTALS_APTA!$A$4:$BR$227,$L229,FALSE))</f>
        <v>0</v>
      </c>
      <c r="U229" s="29">
        <f>IF(U222=0,0,VLOOKUP(U222,FAC_TOTALS_APTA!$A$4:$BR$227,$L229,FALSE))</f>
        <v>0</v>
      </c>
      <c r="V229" s="29">
        <f>IF(V222=0,0,VLOOKUP(V222,FAC_TOTALS_APTA!$A$4:$BR$227,$L229,FALSE))</f>
        <v>0</v>
      </c>
      <c r="W229" s="29">
        <f>IF(W222=0,0,VLOOKUP(W222,FAC_TOTALS_APTA!$A$4:$BR$227,$L229,FALSE))</f>
        <v>0</v>
      </c>
      <c r="X229" s="29">
        <f>IF(X222=0,0,VLOOKUP(X222,FAC_TOTALS_APTA!$A$4:$BR$227,$L229,FALSE))</f>
        <v>0</v>
      </c>
      <c r="Y229" s="29">
        <f>IF(Y222=0,0,VLOOKUP(Y222,FAC_TOTALS_APTA!$A$4:$BR$227,$L229,FALSE))</f>
        <v>0</v>
      </c>
      <c r="Z229" s="29">
        <f>IF(Z222=0,0,VLOOKUP(Z222,FAC_TOTALS_APTA!$A$4:$BR$227,$L229,FALSE))</f>
        <v>0</v>
      </c>
      <c r="AA229" s="29">
        <f>IF(AA222=0,0,VLOOKUP(AA222,FAC_TOTALS_APTA!$A$4:$BR$227,$L229,FALSE))</f>
        <v>0</v>
      </c>
      <c r="AB229" s="29">
        <f>IF(AB222=0,0,VLOOKUP(AB222,FAC_TOTALS_APTA!$A$4:$BR$227,$L229,FALSE))</f>
        <v>0</v>
      </c>
      <c r="AC229" s="32">
        <f t="shared" si="53"/>
        <v>-3350978.386415727</v>
      </c>
      <c r="AD229" s="33">
        <f>AC229/G247</f>
        <v>-2.1540590591161233E-2</v>
      </c>
      <c r="AE229" s="7"/>
    </row>
    <row r="230" spans="1:31" s="14" customFormat="1" ht="15" x14ac:dyDescent="0.2">
      <c r="A230" s="7"/>
      <c r="B230" s="26" t="s">
        <v>67</v>
      </c>
      <c r="C230" s="28"/>
      <c r="D230" s="7" t="s">
        <v>10</v>
      </c>
      <c r="E230" s="43">
        <v>1.0699999999999999E-2</v>
      </c>
      <c r="F230" s="7">
        <f>MATCH($D230,FAC_TOTALS_APTA!$A$2:$BR$2,)</f>
        <v>16</v>
      </c>
      <c r="G230" s="29">
        <f>VLOOKUP(G222,FAC_TOTALS_APTA!$A$4:$BR$227,$F230,FALSE)</f>
        <v>7.3198147681771397</v>
      </c>
      <c r="H230" s="29">
        <f>VLOOKUP(H222,FAC_TOTALS_APTA!$A$4:$BR$227,$F230,FALSE)</f>
        <v>7.0336089149977203</v>
      </c>
      <c r="I230" s="30">
        <f t="shared" si="50"/>
        <v>-3.9100149695549424E-2</v>
      </c>
      <c r="J230" s="31" t="str">
        <f t="shared" si="51"/>
        <v/>
      </c>
      <c r="K230" s="31" t="str">
        <f t="shared" si="52"/>
        <v>PCT_HH_NO_VEH_FAC</v>
      </c>
      <c r="L230" s="7">
        <f>MATCH($K230,FAC_TOTALS_APTA!$A$2:$BR$2,)</f>
        <v>38</v>
      </c>
      <c r="M230" s="29">
        <f>IF(M222=0,0,VLOOKUP(M222,FAC_TOTALS_APTA!$A$4:$BR$227,$L230,FALSE))</f>
        <v>169947.40086435599</v>
      </c>
      <c r="N230" s="29">
        <f>IF(N222=0,0,VLOOKUP(N222,FAC_TOTALS_APTA!$A$4:$BR$227,$L230,FALSE))</f>
        <v>-15592.442819342101</v>
      </c>
      <c r="O230" s="29">
        <f>IF(O222=0,0,VLOOKUP(O222,FAC_TOTALS_APTA!$A$4:$BR$227,$L230,FALSE))</f>
        <v>-607483.52379270701</v>
      </c>
      <c r="P230" s="29">
        <f>IF(P222=0,0,VLOOKUP(P222,FAC_TOTALS_APTA!$A$4:$BR$227,$L230,FALSE))</f>
        <v>-43079.497230129797</v>
      </c>
      <c r="Q230" s="29">
        <f>IF(Q222=0,0,VLOOKUP(Q222,FAC_TOTALS_APTA!$A$4:$BR$227,$L230,FALSE))</f>
        <v>137692.25554715301</v>
      </c>
      <c r="R230" s="29">
        <f>IF(R222=0,0,VLOOKUP(R222,FAC_TOTALS_APTA!$A$4:$BR$227,$L230,FALSE))</f>
        <v>103911.90231054599</v>
      </c>
      <c r="S230" s="29">
        <f>IF(S222=0,0,VLOOKUP(S222,FAC_TOTALS_APTA!$A$4:$BR$227,$L230,FALSE))</f>
        <v>0</v>
      </c>
      <c r="T230" s="29">
        <f>IF(T222=0,0,VLOOKUP(T222,FAC_TOTALS_APTA!$A$4:$BR$227,$L230,FALSE))</f>
        <v>0</v>
      </c>
      <c r="U230" s="29">
        <f>IF(U222=0,0,VLOOKUP(U222,FAC_TOTALS_APTA!$A$4:$BR$227,$L230,FALSE))</f>
        <v>0</v>
      </c>
      <c r="V230" s="29">
        <f>IF(V222=0,0,VLOOKUP(V222,FAC_TOTALS_APTA!$A$4:$BR$227,$L230,FALSE))</f>
        <v>0</v>
      </c>
      <c r="W230" s="29">
        <f>IF(W222=0,0,VLOOKUP(W222,FAC_TOTALS_APTA!$A$4:$BR$227,$L230,FALSE))</f>
        <v>0</v>
      </c>
      <c r="X230" s="29">
        <f>IF(X222=0,0,VLOOKUP(X222,FAC_TOTALS_APTA!$A$4:$BR$227,$L230,FALSE))</f>
        <v>0</v>
      </c>
      <c r="Y230" s="29">
        <f>IF(Y222=0,0,VLOOKUP(Y222,FAC_TOTALS_APTA!$A$4:$BR$227,$L230,FALSE))</f>
        <v>0</v>
      </c>
      <c r="Z230" s="29">
        <f>IF(Z222=0,0,VLOOKUP(Z222,FAC_TOTALS_APTA!$A$4:$BR$227,$L230,FALSE))</f>
        <v>0</v>
      </c>
      <c r="AA230" s="29">
        <f>IF(AA222=0,0,VLOOKUP(AA222,FAC_TOTALS_APTA!$A$4:$BR$227,$L230,FALSE))</f>
        <v>0</v>
      </c>
      <c r="AB230" s="29">
        <f>IF(AB222=0,0,VLOOKUP(AB222,FAC_TOTALS_APTA!$A$4:$BR$227,$L230,FALSE))</f>
        <v>0</v>
      </c>
      <c r="AC230" s="32">
        <f t="shared" si="53"/>
        <v>-254603.90512012391</v>
      </c>
      <c r="AD230" s="33">
        <f>AC230/G247</f>
        <v>-1.6366320073372912E-3</v>
      </c>
      <c r="AE230" s="7"/>
    </row>
    <row r="231" spans="1:31" s="14" customFormat="1" ht="15" x14ac:dyDescent="0.2">
      <c r="A231" s="7"/>
      <c r="B231" s="26" t="s">
        <v>50</v>
      </c>
      <c r="C231" s="28"/>
      <c r="D231" s="7" t="s">
        <v>31</v>
      </c>
      <c r="E231" s="43">
        <v>-3.3999999999999998E-3</v>
      </c>
      <c r="F231" s="7">
        <f>MATCH($D231,FAC_TOTALS_APTA!$A$2:$BR$2,)</f>
        <v>18</v>
      </c>
      <c r="G231" s="29">
        <f>VLOOKUP(G222,FAC_TOTALS_APTA!$A$4:$BR$227,$F231,FALSE)</f>
        <v>4.1336553629474597</v>
      </c>
      <c r="H231" s="29">
        <f>VLOOKUP(H222,FAC_TOTALS_APTA!$A$4:$BR$227,$F231,FALSE)</f>
        <v>5.1978714563597803</v>
      </c>
      <c r="I231" s="30">
        <f t="shared" si="50"/>
        <v>0.25745157735005098</v>
      </c>
      <c r="J231" s="31" t="str">
        <f t="shared" si="51"/>
        <v/>
      </c>
      <c r="K231" s="31" t="str">
        <f t="shared" si="52"/>
        <v>JTW_HOME_PCT_FAC</v>
      </c>
      <c r="L231" s="7">
        <f>MATCH($K231,FAC_TOTALS_APTA!$A$2:$BR$2,)</f>
        <v>40</v>
      </c>
      <c r="M231" s="29">
        <f>IF(M222=0,0,VLOOKUP(M222,FAC_TOTALS_APTA!$A$4:$BR$227,$L231,FALSE))</f>
        <v>96266.4266372118</v>
      </c>
      <c r="N231" s="29">
        <f>IF(N222=0,0,VLOOKUP(N222,FAC_TOTALS_APTA!$A$4:$BR$227,$L231,FALSE))</f>
        <v>-72883.335721660304</v>
      </c>
      <c r="O231" s="29">
        <f>IF(O222=0,0,VLOOKUP(O222,FAC_TOTALS_APTA!$A$4:$BR$227,$L231,FALSE))</f>
        <v>-10120.072795182101</v>
      </c>
      <c r="P231" s="29">
        <f>IF(P222=0,0,VLOOKUP(P222,FAC_TOTALS_APTA!$A$4:$BR$227,$L231,FALSE))</f>
        <v>-590930.43814487394</v>
      </c>
      <c r="Q231" s="29">
        <f>IF(Q222=0,0,VLOOKUP(Q222,FAC_TOTALS_APTA!$A$4:$BR$227,$L231,FALSE))</f>
        <v>-175797.21837962299</v>
      </c>
      <c r="R231" s="29">
        <f>IF(R222=0,0,VLOOKUP(R222,FAC_TOTALS_APTA!$A$4:$BR$227,$L231,FALSE))</f>
        <v>-275778.787476848</v>
      </c>
      <c r="S231" s="29">
        <f>IF(S222=0,0,VLOOKUP(S222,FAC_TOTALS_APTA!$A$4:$BR$227,$L231,FALSE))</f>
        <v>0</v>
      </c>
      <c r="T231" s="29">
        <f>IF(T222=0,0,VLOOKUP(T222,FAC_TOTALS_APTA!$A$4:$BR$227,$L231,FALSE))</f>
        <v>0</v>
      </c>
      <c r="U231" s="29">
        <f>IF(U222=0,0,VLOOKUP(U222,FAC_TOTALS_APTA!$A$4:$BR$227,$L231,FALSE))</f>
        <v>0</v>
      </c>
      <c r="V231" s="29">
        <f>IF(V222=0,0,VLOOKUP(V222,FAC_TOTALS_APTA!$A$4:$BR$227,$L231,FALSE))</f>
        <v>0</v>
      </c>
      <c r="W231" s="29">
        <f>IF(W222=0,0,VLOOKUP(W222,FAC_TOTALS_APTA!$A$4:$BR$227,$L231,FALSE))</f>
        <v>0</v>
      </c>
      <c r="X231" s="29">
        <f>IF(X222=0,0,VLOOKUP(X222,FAC_TOTALS_APTA!$A$4:$BR$227,$L231,FALSE))</f>
        <v>0</v>
      </c>
      <c r="Y231" s="29">
        <f>IF(Y222=0,0,VLOOKUP(Y222,FAC_TOTALS_APTA!$A$4:$BR$227,$L231,FALSE))</f>
        <v>0</v>
      </c>
      <c r="Z231" s="29">
        <f>IF(Z222=0,0,VLOOKUP(Z222,FAC_TOTALS_APTA!$A$4:$BR$227,$L231,FALSE))</f>
        <v>0</v>
      </c>
      <c r="AA231" s="29">
        <f>IF(AA222=0,0,VLOOKUP(AA222,FAC_TOTALS_APTA!$A$4:$BR$227,$L231,FALSE))</f>
        <v>0</v>
      </c>
      <c r="AB231" s="29">
        <f>IF(AB222=0,0,VLOOKUP(AB222,FAC_TOTALS_APTA!$A$4:$BR$227,$L231,FALSE))</f>
        <v>0</v>
      </c>
      <c r="AC231" s="32">
        <f t="shared" si="53"/>
        <v>-1029243.4258809756</v>
      </c>
      <c r="AD231" s="33">
        <f>AC231/G247</f>
        <v>-6.6161307830040397E-3</v>
      </c>
      <c r="AE231" s="7"/>
    </row>
    <row r="232" spans="1:31" s="14" customFormat="1" ht="16" hidden="1" x14ac:dyDescent="0.2">
      <c r="A232" s="7"/>
      <c r="B232" s="12" t="s">
        <v>119</v>
      </c>
      <c r="C232" s="28"/>
      <c r="D232" t="s">
        <v>99</v>
      </c>
      <c r="E232" s="43">
        <v>-5.7999999999999996E-3</v>
      </c>
      <c r="F232" s="7">
        <f>MATCH($D232,FAC_TOTALS_APTA!$A$2:$BR$2,)</f>
        <v>19</v>
      </c>
      <c r="G232" s="29">
        <f>VLOOKUP(G222,FAC_TOTALS_APTA!$A$4:$BR$227,$F232,FALSE)</f>
        <v>0</v>
      </c>
      <c r="H232" s="29">
        <f>VLOOKUP(H222,FAC_TOTALS_APTA!$A$4:$BR$227,$F232,FALSE)</f>
        <v>0</v>
      </c>
      <c r="I232" s="30" t="str">
        <f t="shared" si="50"/>
        <v>-</v>
      </c>
      <c r="J232" s="31" t="str">
        <f t="shared" si="51"/>
        <v/>
      </c>
      <c r="K232" s="31" t="str">
        <f t="shared" si="52"/>
        <v>YEARS_SINCE_TNC_NEW_YORK_BUS_FAC</v>
      </c>
      <c r="L232" s="7">
        <f>MATCH($K232,FAC_TOTALS_APTA!$A$2:$BR$2,)</f>
        <v>41</v>
      </c>
      <c r="M232" s="29">
        <f>IF(M222=0,0,VLOOKUP(M222,FAC_TOTALS_APTA!$A$4:$BR$227,$L232,FALSE))</f>
        <v>0</v>
      </c>
      <c r="N232" s="29">
        <f>IF(N222=0,0,VLOOKUP(N222,FAC_TOTALS_APTA!$A$4:$BR$227,$L232,FALSE))</f>
        <v>0</v>
      </c>
      <c r="O232" s="29">
        <f>IF(O222=0,0,VLOOKUP(O222,FAC_TOTALS_APTA!$A$4:$BR$227,$L232,FALSE))</f>
        <v>0</v>
      </c>
      <c r="P232" s="29">
        <f>IF(P222=0,0,VLOOKUP(P222,FAC_TOTALS_APTA!$A$4:$BR$227,$L232,FALSE))</f>
        <v>0</v>
      </c>
      <c r="Q232" s="29">
        <f>IF(Q222=0,0,VLOOKUP(Q222,FAC_TOTALS_APTA!$A$4:$BR$227,$L232,FALSE))</f>
        <v>0</v>
      </c>
      <c r="R232" s="29">
        <f>IF(R222=0,0,VLOOKUP(R222,FAC_TOTALS_APTA!$A$4:$BR$227,$L232,FALSE))</f>
        <v>0</v>
      </c>
      <c r="S232" s="29">
        <f>IF(S222=0,0,VLOOKUP(S222,FAC_TOTALS_APTA!$A$4:$BR$227,$L232,FALSE))</f>
        <v>0</v>
      </c>
      <c r="T232" s="29">
        <f>IF(T222=0,0,VLOOKUP(T222,FAC_TOTALS_APTA!$A$4:$BR$227,$L232,FALSE))</f>
        <v>0</v>
      </c>
      <c r="U232" s="29">
        <f>IF(U222=0,0,VLOOKUP(U222,FAC_TOTALS_APTA!$A$4:$BR$227,$L232,FALSE))</f>
        <v>0</v>
      </c>
      <c r="V232" s="29">
        <f>IF(V222=0,0,VLOOKUP(V222,FAC_TOTALS_APTA!$A$4:$BR$227,$L232,FALSE))</f>
        <v>0</v>
      </c>
      <c r="W232" s="29">
        <f>IF(W222=0,0,VLOOKUP(W222,FAC_TOTALS_APTA!$A$4:$BR$227,$L232,FALSE))</f>
        <v>0</v>
      </c>
      <c r="X232" s="29">
        <f>IF(X222=0,0,VLOOKUP(X222,FAC_TOTALS_APTA!$A$4:$BR$227,$L232,FALSE))</f>
        <v>0</v>
      </c>
      <c r="Y232" s="29">
        <f>IF(Y222=0,0,VLOOKUP(Y222,FAC_TOTALS_APTA!$A$4:$BR$227,$L232,FALSE))</f>
        <v>0</v>
      </c>
      <c r="Z232" s="29">
        <f>IF(Z222=0,0,VLOOKUP(Z222,FAC_TOTALS_APTA!$A$4:$BR$227,$L232,FALSE))</f>
        <v>0</v>
      </c>
      <c r="AA232" s="29">
        <f>IF(AA222=0,0,VLOOKUP(AA222,FAC_TOTALS_APTA!$A$4:$BR$227,$L232,FALSE))</f>
        <v>0</v>
      </c>
      <c r="AB232" s="29">
        <f>IF(AB222=0,0,VLOOKUP(AB222,FAC_TOTALS_APTA!$A$4:$BR$227,$L232,FALSE))</f>
        <v>0</v>
      </c>
      <c r="AC232" s="32">
        <f t="shared" si="53"/>
        <v>0</v>
      </c>
      <c r="AD232" s="33">
        <f>AC232/G247</f>
        <v>0</v>
      </c>
      <c r="AE232" s="7"/>
    </row>
    <row r="233" spans="1:31" s="14" customFormat="1" ht="16" hidden="1" x14ac:dyDescent="0.2">
      <c r="A233" s="7"/>
      <c r="B233" s="12" t="s">
        <v>119</v>
      </c>
      <c r="C233" s="28"/>
      <c r="D233" t="s">
        <v>100</v>
      </c>
      <c r="E233" s="43">
        <v>-3.3799999999999997E-2</v>
      </c>
      <c r="F233" s="7">
        <f>MATCH($D233,FAC_TOTALS_APTA!$A$2:$BR$2,)</f>
        <v>20</v>
      </c>
      <c r="G233" s="29">
        <f>VLOOKUP(G222,FAC_TOTALS_APTA!$A$4:$BR$227,$F233,FALSE)</f>
        <v>0</v>
      </c>
      <c r="H233" s="29">
        <f>VLOOKUP(H222,FAC_TOTALS_APTA!$A$4:$BR$227,$F233,FALSE)</f>
        <v>0</v>
      </c>
      <c r="I233" s="30" t="str">
        <f t="shared" si="50"/>
        <v>-</v>
      </c>
      <c r="J233" s="31" t="str">
        <f t="shared" si="51"/>
        <v/>
      </c>
      <c r="K233" s="31" t="str">
        <f t="shared" si="52"/>
        <v>YEARS_SINCE_TNC_BUS_HI_FAV_FAC</v>
      </c>
      <c r="L233" s="7">
        <f>MATCH($K233,FAC_TOTALS_APTA!$A$2:$BR$2,)</f>
        <v>42</v>
      </c>
      <c r="M233" s="29">
        <f>IF(M222=0,0,VLOOKUP(M222,FAC_TOTALS_APTA!$A$4:$BR$227,$L233,FALSE))</f>
        <v>0</v>
      </c>
      <c r="N233" s="29">
        <f>IF(N222=0,0,VLOOKUP(N222,FAC_TOTALS_APTA!$A$4:$BR$227,$L233,FALSE))</f>
        <v>0</v>
      </c>
      <c r="O233" s="29">
        <f>IF(O222=0,0,VLOOKUP(O222,FAC_TOTALS_APTA!$A$4:$BR$227,$L233,FALSE))</f>
        <v>0</v>
      </c>
      <c r="P233" s="29">
        <f>IF(P222=0,0,VLOOKUP(P222,FAC_TOTALS_APTA!$A$4:$BR$227,$L233,FALSE))</f>
        <v>0</v>
      </c>
      <c r="Q233" s="29">
        <f>IF(Q222=0,0,VLOOKUP(Q222,FAC_TOTALS_APTA!$A$4:$BR$227,$L233,FALSE))</f>
        <v>0</v>
      </c>
      <c r="R233" s="29">
        <f>IF(R222=0,0,VLOOKUP(R222,FAC_TOTALS_APTA!$A$4:$BR$227,$L233,FALSE))</f>
        <v>0</v>
      </c>
      <c r="S233" s="29">
        <f>IF(S222=0,0,VLOOKUP(S222,FAC_TOTALS_APTA!$A$4:$BR$227,$L233,FALSE))</f>
        <v>0</v>
      </c>
      <c r="T233" s="29">
        <f>IF(T222=0,0,VLOOKUP(T222,FAC_TOTALS_APTA!$A$4:$BR$227,$L233,FALSE))</f>
        <v>0</v>
      </c>
      <c r="U233" s="29">
        <f>IF(U222=0,0,VLOOKUP(U222,FAC_TOTALS_APTA!$A$4:$BR$227,$L233,FALSE))</f>
        <v>0</v>
      </c>
      <c r="V233" s="29">
        <f>IF(V222=0,0,VLOOKUP(V222,FAC_TOTALS_APTA!$A$4:$BR$227,$L233,FALSE))</f>
        <v>0</v>
      </c>
      <c r="W233" s="29">
        <f>IF(W222=0,0,VLOOKUP(W222,FAC_TOTALS_APTA!$A$4:$BR$227,$L233,FALSE))</f>
        <v>0</v>
      </c>
      <c r="X233" s="29">
        <f>IF(X222=0,0,VLOOKUP(X222,FAC_TOTALS_APTA!$A$4:$BR$227,$L233,FALSE))</f>
        <v>0</v>
      </c>
      <c r="Y233" s="29">
        <f>IF(Y222=0,0,VLOOKUP(Y222,FAC_TOTALS_APTA!$A$4:$BR$227,$L233,FALSE))</f>
        <v>0</v>
      </c>
      <c r="Z233" s="29">
        <f>IF(Z222=0,0,VLOOKUP(Z222,FAC_TOTALS_APTA!$A$4:$BR$227,$L233,FALSE))</f>
        <v>0</v>
      </c>
      <c r="AA233" s="29">
        <f>IF(AA222=0,0,VLOOKUP(AA222,FAC_TOTALS_APTA!$A$4:$BR$227,$L233,FALSE))</f>
        <v>0</v>
      </c>
      <c r="AB233" s="29">
        <f>IF(AB222=0,0,VLOOKUP(AB222,FAC_TOTALS_APTA!$A$4:$BR$227,$L233,FALSE))</f>
        <v>0</v>
      </c>
      <c r="AC233" s="32">
        <f t="shared" si="53"/>
        <v>0</v>
      </c>
      <c r="AD233" s="33">
        <f>AC233/G247</f>
        <v>0</v>
      </c>
      <c r="AE233" s="7"/>
    </row>
    <row r="234" spans="1:31" s="14" customFormat="1" ht="16" hidden="1" x14ac:dyDescent="0.2">
      <c r="A234" s="7"/>
      <c r="B234" s="12" t="s">
        <v>119</v>
      </c>
      <c r="C234" s="28"/>
      <c r="D234" t="s">
        <v>101</v>
      </c>
      <c r="E234" s="43">
        <v>-1.6299999999999999E-2</v>
      </c>
      <c r="F234" s="7">
        <f>MATCH($D234,FAC_TOTALS_APTA!$A$2:$BR$2,)</f>
        <v>21</v>
      </c>
      <c r="G234" s="29">
        <f>VLOOKUP(G222,FAC_TOTALS_APTA!$A$4:$BR$227,$F234,FALSE)</f>
        <v>0</v>
      </c>
      <c r="H234" s="29">
        <f>VLOOKUP(H222,FAC_TOTALS_APTA!$A$4:$BR$227,$F234,FALSE)</f>
        <v>0</v>
      </c>
      <c r="I234" s="30" t="str">
        <f t="shared" si="50"/>
        <v>-</v>
      </c>
      <c r="J234" s="31" t="str">
        <f t="shared" si="51"/>
        <v/>
      </c>
      <c r="K234" s="31" t="str">
        <f t="shared" si="52"/>
        <v>YEARS_SINCE_TNC_BUS_MID_FAV_FAC</v>
      </c>
      <c r="L234" s="7">
        <f>MATCH($K234,FAC_TOTALS_APTA!$A$2:$BR$2,)</f>
        <v>43</v>
      </c>
      <c r="M234" s="29">
        <f>IF(M222=0,0,VLOOKUP(M222,FAC_TOTALS_APTA!$A$4:$BR$227,$L234,FALSE))</f>
        <v>0</v>
      </c>
      <c r="N234" s="29">
        <f>IF(N222=0,0,VLOOKUP(N222,FAC_TOTALS_APTA!$A$4:$BR$227,$L234,FALSE))</f>
        <v>0</v>
      </c>
      <c r="O234" s="29">
        <f>IF(O222=0,0,VLOOKUP(O222,FAC_TOTALS_APTA!$A$4:$BR$227,$L234,FALSE))</f>
        <v>0</v>
      </c>
      <c r="P234" s="29">
        <f>IF(P222=0,0,VLOOKUP(P222,FAC_TOTALS_APTA!$A$4:$BR$227,$L234,FALSE))</f>
        <v>0</v>
      </c>
      <c r="Q234" s="29">
        <f>IF(Q222=0,0,VLOOKUP(Q222,FAC_TOTALS_APTA!$A$4:$BR$227,$L234,FALSE))</f>
        <v>0</v>
      </c>
      <c r="R234" s="29">
        <f>IF(R222=0,0,VLOOKUP(R222,FAC_TOTALS_APTA!$A$4:$BR$227,$L234,FALSE))</f>
        <v>0</v>
      </c>
      <c r="S234" s="29">
        <f>IF(S222=0,0,VLOOKUP(S222,FAC_TOTALS_APTA!$A$4:$BR$227,$L234,FALSE))</f>
        <v>0</v>
      </c>
      <c r="T234" s="29">
        <f>IF(T222=0,0,VLOOKUP(T222,FAC_TOTALS_APTA!$A$4:$BR$227,$L234,FALSE))</f>
        <v>0</v>
      </c>
      <c r="U234" s="29">
        <f>IF(U222=0,0,VLOOKUP(U222,FAC_TOTALS_APTA!$A$4:$BR$227,$L234,FALSE))</f>
        <v>0</v>
      </c>
      <c r="V234" s="29">
        <f>IF(V222=0,0,VLOOKUP(V222,FAC_TOTALS_APTA!$A$4:$BR$227,$L234,FALSE))</f>
        <v>0</v>
      </c>
      <c r="W234" s="29">
        <f>IF(W222=0,0,VLOOKUP(W222,FAC_TOTALS_APTA!$A$4:$BR$227,$L234,FALSE))</f>
        <v>0</v>
      </c>
      <c r="X234" s="29">
        <f>IF(X222=0,0,VLOOKUP(X222,FAC_TOTALS_APTA!$A$4:$BR$227,$L234,FALSE))</f>
        <v>0</v>
      </c>
      <c r="Y234" s="29">
        <f>IF(Y222=0,0,VLOOKUP(Y222,FAC_TOTALS_APTA!$A$4:$BR$227,$L234,FALSE))</f>
        <v>0</v>
      </c>
      <c r="Z234" s="29">
        <f>IF(Z222=0,0,VLOOKUP(Z222,FAC_TOTALS_APTA!$A$4:$BR$227,$L234,FALSE))</f>
        <v>0</v>
      </c>
      <c r="AA234" s="29">
        <f>IF(AA222=0,0,VLOOKUP(AA222,FAC_TOTALS_APTA!$A$4:$BR$227,$L234,FALSE))</f>
        <v>0</v>
      </c>
      <c r="AB234" s="29">
        <f>IF(AB222=0,0,VLOOKUP(AB222,FAC_TOTALS_APTA!$A$4:$BR$227,$L234,FALSE))</f>
        <v>0</v>
      </c>
      <c r="AC234" s="32">
        <f t="shared" si="53"/>
        <v>0</v>
      </c>
      <c r="AD234" s="33">
        <f>AC234/G247</f>
        <v>0</v>
      </c>
      <c r="AE234" s="7"/>
    </row>
    <row r="235" spans="1:31" s="14" customFormat="1" ht="16" hidden="1" x14ac:dyDescent="0.2">
      <c r="A235" s="7"/>
      <c r="B235" s="12" t="s">
        <v>119</v>
      </c>
      <c r="C235" s="28"/>
      <c r="D235" t="s">
        <v>102</v>
      </c>
      <c r="E235" s="43">
        <v>-1.37E-2</v>
      </c>
      <c r="F235" s="7">
        <f>MATCH($D235,FAC_TOTALS_APTA!$A$2:$BR$2,)</f>
        <v>22</v>
      </c>
      <c r="G235" s="29">
        <f>VLOOKUP(G222,FAC_TOTALS_APTA!$A$4:$BR$227,$F235,FALSE)</f>
        <v>0</v>
      </c>
      <c r="H235" s="29">
        <f>VLOOKUP(H222,FAC_TOTALS_APTA!$A$4:$BR$227,$F235,FALSE)</f>
        <v>3.2329855529390401</v>
      </c>
      <c r="I235" s="30" t="str">
        <f t="shared" si="50"/>
        <v>-</v>
      </c>
      <c r="J235" s="31" t="str">
        <f t="shared" si="51"/>
        <v/>
      </c>
      <c r="K235" s="31" t="str">
        <f t="shared" si="52"/>
        <v>YEARS_SINCE_TNC_BUS_LOW_FAV_FAC</v>
      </c>
      <c r="L235" s="7">
        <f>MATCH($K235,FAC_TOTALS_APTA!$A$2:$BR$2,)</f>
        <v>44</v>
      </c>
      <c r="M235" s="29">
        <f>IF(M222=0,0,VLOOKUP(M222,FAC_TOTALS_APTA!$A$4:$BR$227,$L235,FALSE))</f>
        <v>0</v>
      </c>
      <c r="N235" s="29">
        <f>IF(N222=0,0,VLOOKUP(N222,FAC_TOTALS_APTA!$A$4:$BR$227,$L235,FALSE))</f>
        <v>0</v>
      </c>
      <c r="O235" s="29">
        <f>IF(O222=0,0,VLOOKUP(O222,FAC_TOTALS_APTA!$A$4:$BR$227,$L235,FALSE))</f>
        <v>-858516.73271778703</v>
      </c>
      <c r="P235" s="29">
        <f>IF(P222=0,0,VLOOKUP(P222,FAC_TOTALS_APTA!$A$4:$BR$227,$L235,FALSE))</f>
        <v>-1263739.4783151201</v>
      </c>
      <c r="Q235" s="29">
        <f>IF(Q222=0,0,VLOOKUP(Q222,FAC_TOTALS_APTA!$A$4:$BR$227,$L235,FALSE))</f>
        <v>-1384455.02064514</v>
      </c>
      <c r="R235" s="29">
        <f>IF(R222=0,0,VLOOKUP(R222,FAC_TOTALS_APTA!$A$4:$BR$227,$L235,FALSE))</f>
        <v>-1482162.9549177999</v>
      </c>
      <c r="S235" s="29">
        <f>IF(S222=0,0,VLOOKUP(S222,FAC_TOTALS_APTA!$A$4:$BR$227,$L235,FALSE))</f>
        <v>0</v>
      </c>
      <c r="T235" s="29">
        <f>IF(T222=0,0,VLOOKUP(T222,FAC_TOTALS_APTA!$A$4:$BR$227,$L235,FALSE))</f>
        <v>0</v>
      </c>
      <c r="U235" s="29">
        <f>IF(U222=0,0,VLOOKUP(U222,FAC_TOTALS_APTA!$A$4:$BR$227,$L235,FALSE))</f>
        <v>0</v>
      </c>
      <c r="V235" s="29">
        <f>IF(V222=0,0,VLOOKUP(V222,FAC_TOTALS_APTA!$A$4:$BR$227,$L235,FALSE))</f>
        <v>0</v>
      </c>
      <c r="W235" s="29">
        <f>IF(W222=0,0,VLOOKUP(W222,FAC_TOTALS_APTA!$A$4:$BR$227,$L235,FALSE))</f>
        <v>0</v>
      </c>
      <c r="X235" s="29">
        <f>IF(X222=0,0,VLOOKUP(X222,FAC_TOTALS_APTA!$A$4:$BR$227,$L235,FALSE))</f>
        <v>0</v>
      </c>
      <c r="Y235" s="29">
        <f>IF(Y222=0,0,VLOOKUP(Y222,FAC_TOTALS_APTA!$A$4:$BR$227,$L235,FALSE))</f>
        <v>0</v>
      </c>
      <c r="Z235" s="29">
        <f>IF(Z222=0,0,VLOOKUP(Z222,FAC_TOTALS_APTA!$A$4:$BR$227,$L235,FALSE))</f>
        <v>0</v>
      </c>
      <c r="AA235" s="29">
        <f>IF(AA222=0,0,VLOOKUP(AA222,FAC_TOTALS_APTA!$A$4:$BR$227,$L235,FALSE))</f>
        <v>0</v>
      </c>
      <c r="AB235" s="29">
        <f>IF(AB222=0,0,VLOOKUP(AB222,FAC_TOTALS_APTA!$A$4:$BR$227,$L235,FALSE))</f>
        <v>0</v>
      </c>
      <c r="AC235" s="32">
        <f t="shared" si="53"/>
        <v>-4988874.1865958469</v>
      </c>
      <c r="AD235" s="33">
        <f>AC235/G247</f>
        <v>-3.2069229929954438E-2</v>
      </c>
      <c r="AE235" s="7"/>
    </row>
    <row r="236" spans="1:31" s="14" customFormat="1" ht="16" hidden="1" x14ac:dyDescent="0.2">
      <c r="A236" s="7"/>
      <c r="B236" s="12" t="s">
        <v>119</v>
      </c>
      <c r="C236" s="28"/>
      <c r="D236" t="s">
        <v>103</v>
      </c>
      <c r="E236" s="43">
        <v>-3.5099999999999999E-2</v>
      </c>
      <c r="F236" s="7">
        <f>MATCH($D236,FAC_TOTALS_APTA!$A$2:$BR$2,)</f>
        <v>23</v>
      </c>
      <c r="G236" s="29">
        <f>VLOOKUP(G222,FAC_TOTALS_APTA!$A$4:$BR$227,$F236,FALSE)</f>
        <v>0</v>
      </c>
      <c r="H236" s="29">
        <f>VLOOKUP(H222,FAC_TOTALS_APTA!$A$4:$BR$227,$F236,FALSE)</f>
        <v>0</v>
      </c>
      <c r="I236" s="30" t="str">
        <f t="shared" si="50"/>
        <v>-</v>
      </c>
      <c r="J236" s="31" t="str">
        <f t="shared" si="51"/>
        <v/>
      </c>
      <c r="K236" s="31" t="str">
        <f t="shared" si="52"/>
        <v>YEARS_SINCE_TNC_BUS_HI_UNFAV_FAC</v>
      </c>
      <c r="L236" s="7">
        <f>MATCH($K236,FAC_TOTALS_APTA!$A$2:$BR$2,)</f>
        <v>45</v>
      </c>
      <c r="M236" s="29">
        <f>IF(M222=0,0,VLOOKUP(M222,FAC_TOTALS_APTA!$A$4:$BR$227,$L236,FALSE))</f>
        <v>0</v>
      </c>
      <c r="N236" s="29">
        <f>IF(N222=0,0,VLOOKUP(N222,FAC_TOTALS_APTA!$A$4:$BR$227,$L236,FALSE))</f>
        <v>0</v>
      </c>
      <c r="O236" s="29">
        <f>IF(O222=0,0,VLOOKUP(O222,FAC_TOTALS_APTA!$A$4:$BR$227,$L236,FALSE))</f>
        <v>0</v>
      </c>
      <c r="P236" s="29">
        <f>IF(P222=0,0,VLOOKUP(P222,FAC_TOTALS_APTA!$A$4:$BR$227,$L236,FALSE))</f>
        <v>0</v>
      </c>
      <c r="Q236" s="29">
        <f>IF(Q222=0,0,VLOOKUP(Q222,FAC_TOTALS_APTA!$A$4:$BR$227,$L236,FALSE))</f>
        <v>0</v>
      </c>
      <c r="R236" s="29">
        <f>IF(R222=0,0,VLOOKUP(R222,FAC_TOTALS_APTA!$A$4:$BR$227,$L236,FALSE))</f>
        <v>0</v>
      </c>
      <c r="S236" s="29">
        <f>IF(S222=0,0,VLOOKUP(S222,FAC_TOTALS_APTA!$A$4:$BR$227,$L236,FALSE))</f>
        <v>0</v>
      </c>
      <c r="T236" s="29">
        <f>IF(T222=0,0,VLOOKUP(T222,FAC_TOTALS_APTA!$A$4:$BR$227,$L236,FALSE))</f>
        <v>0</v>
      </c>
      <c r="U236" s="29">
        <f>IF(U222=0,0,VLOOKUP(U222,FAC_TOTALS_APTA!$A$4:$BR$227,$L236,FALSE))</f>
        <v>0</v>
      </c>
      <c r="V236" s="29">
        <f>IF(V222=0,0,VLOOKUP(V222,FAC_TOTALS_APTA!$A$4:$BR$227,$L236,FALSE))</f>
        <v>0</v>
      </c>
      <c r="W236" s="29">
        <f>IF(W222=0,0,VLOOKUP(W222,FAC_TOTALS_APTA!$A$4:$BR$227,$L236,FALSE))</f>
        <v>0</v>
      </c>
      <c r="X236" s="29">
        <f>IF(X222=0,0,VLOOKUP(X222,FAC_TOTALS_APTA!$A$4:$BR$227,$L236,FALSE))</f>
        <v>0</v>
      </c>
      <c r="Y236" s="29">
        <f>IF(Y222=0,0,VLOOKUP(Y222,FAC_TOTALS_APTA!$A$4:$BR$227,$L236,FALSE))</f>
        <v>0</v>
      </c>
      <c r="Z236" s="29">
        <f>IF(Z222=0,0,VLOOKUP(Z222,FAC_TOTALS_APTA!$A$4:$BR$227,$L236,FALSE))</f>
        <v>0</v>
      </c>
      <c r="AA236" s="29">
        <f>IF(AA222=0,0,VLOOKUP(AA222,FAC_TOTALS_APTA!$A$4:$BR$227,$L236,FALSE))</f>
        <v>0</v>
      </c>
      <c r="AB236" s="29">
        <f>IF(AB222=0,0,VLOOKUP(AB222,FAC_TOTALS_APTA!$A$4:$BR$227,$L236,FALSE))</f>
        <v>0</v>
      </c>
      <c r="AC236" s="32">
        <f t="shared" si="53"/>
        <v>0</v>
      </c>
      <c r="AD236" s="33">
        <f>AC236/G247</f>
        <v>0</v>
      </c>
      <c r="AE236" s="7"/>
    </row>
    <row r="237" spans="1:31" s="14" customFormat="1" ht="16" hidden="1" x14ac:dyDescent="0.2">
      <c r="A237" s="7"/>
      <c r="B237" s="12" t="s">
        <v>119</v>
      </c>
      <c r="C237" s="28"/>
      <c r="D237" t="s">
        <v>104</v>
      </c>
      <c r="E237" s="43">
        <v>-3.1300000000000001E-2</v>
      </c>
      <c r="F237" s="7">
        <f>MATCH($D237,FAC_TOTALS_APTA!$A$2:$BR$2,)</f>
        <v>24</v>
      </c>
      <c r="G237" s="29">
        <f>VLOOKUP(G222,FAC_TOTALS_APTA!$A$4:$BR$227,$F237,FALSE)</f>
        <v>0</v>
      </c>
      <c r="H237" s="29">
        <f>VLOOKUP(H222,FAC_TOTALS_APTA!$A$4:$BR$227,$F237,FALSE)</f>
        <v>0</v>
      </c>
      <c r="I237" s="30" t="str">
        <f t="shared" si="50"/>
        <v>-</v>
      </c>
      <c r="J237" s="31" t="str">
        <f t="shared" si="51"/>
        <v/>
      </c>
      <c r="K237" s="31" t="str">
        <f t="shared" si="52"/>
        <v>YEARS_SINCE_TNC_BUS_MID_UNFAV_FAC</v>
      </c>
      <c r="L237" s="7">
        <f>MATCH($K237,FAC_TOTALS_APTA!$A$2:$BR$2,)</f>
        <v>46</v>
      </c>
      <c r="M237" s="29">
        <f>IF(M222=0,0,VLOOKUP(M222,FAC_TOTALS_APTA!$A$4:$BR$227,$L237,FALSE))</f>
        <v>0</v>
      </c>
      <c r="N237" s="29">
        <f>IF(N222=0,0,VLOOKUP(N222,FAC_TOTALS_APTA!$A$4:$BR$227,$L237,FALSE))</f>
        <v>0</v>
      </c>
      <c r="O237" s="29">
        <f>IF(O222=0,0,VLOOKUP(O222,FAC_TOTALS_APTA!$A$4:$BR$227,$L237,FALSE))</f>
        <v>0</v>
      </c>
      <c r="P237" s="29">
        <f>IF(P222=0,0,VLOOKUP(P222,FAC_TOTALS_APTA!$A$4:$BR$227,$L237,FALSE))</f>
        <v>0</v>
      </c>
      <c r="Q237" s="29">
        <f>IF(Q222=0,0,VLOOKUP(Q222,FAC_TOTALS_APTA!$A$4:$BR$227,$L237,FALSE))</f>
        <v>0</v>
      </c>
      <c r="R237" s="29">
        <f>IF(R222=0,0,VLOOKUP(R222,FAC_TOTALS_APTA!$A$4:$BR$227,$L237,FALSE))</f>
        <v>0</v>
      </c>
      <c r="S237" s="29">
        <f>IF(S222=0,0,VLOOKUP(S222,FAC_TOTALS_APTA!$A$4:$BR$227,$L237,FALSE))</f>
        <v>0</v>
      </c>
      <c r="T237" s="29">
        <f>IF(T222=0,0,VLOOKUP(T222,FAC_TOTALS_APTA!$A$4:$BR$227,$L237,FALSE))</f>
        <v>0</v>
      </c>
      <c r="U237" s="29">
        <f>IF(U222=0,0,VLOOKUP(U222,FAC_TOTALS_APTA!$A$4:$BR$227,$L237,FALSE))</f>
        <v>0</v>
      </c>
      <c r="V237" s="29">
        <f>IF(V222=0,0,VLOOKUP(V222,FAC_TOTALS_APTA!$A$4:$BR$227,$L237,FALSE))</f>
        <v>0</v>
      </c>
      <c r="W237" s="29">
        <f>IF(W222=0,0,VLOOKUP(W222,FAC_TOTALS_APTA!$A$4:$BR$227,$L237,FALSE))</f>
        <v>0</v>
      </c>
      <c r="X237" s="29">
        <f>IF(X222=0,0,VLOOKUP(X222,FAC_TOTALS_APTA!$A$4:$BR$227,$L237,FALSE))</f>
        <v>0</v>
      </c>
      <c r="Y237" s="29">
        <f>IF(Y222=0,0,VLOOKUP(Y222,FAC_TOTALS_APTA!$A$4:$BR$227,$L237,FALSE))</f>
        <v>0</v>
      </c>
      <c r="Z237" s="29">
        <f>IF(Z222=0,0,VLOOKUP(Z222,FAC_TOTALS_APTA!$A$4:$BR$227,$L237,FALSE))</f>
        <v>0</v>
      </c>
      <c r="AA237" s="29">
        <f>IF(AA222=0,0,VLOOKUP(AA222,FAC_TOTALS_APTA!$A$4:$BR$227,$L237,FALSE))</f>
        <v>0</v>
      </c>
      <c r="AB237" s="29">
        <f>IF(AB222=0,0,VLOOKUP(AB222,FAC_TOTALS_APTA!$A$4:$BR$227,$L237,FALSE))</f>
        <v>0</v>
      </c>
      <c r="AC237" s="32">
        <f t="shared" si="53"/>
        <v>0</v>
      </c>
      <c r="AD237" s="33">
        <f>AC237/G247</f>
        <v>0</v>
      </c>
      <c r="AE237" s="7"/>
    </row>
    <row r="238" spans="1:31" s="14" customFormat="1" ht="16" hidden="1" x14ac:dyDescent="0.2">
      <c r="A238" s="7"/>
      <c r="B238" s="12" t="s">
        <v>119</v>
      </c>
      <c r="C238" s="28"/>
      <c r="D238" t="s">
        <v>105</v>
      </c>
      <c r="E238" s="43">
        <v>-1.4E-3</v>
      </c>
      <c r="F238" s="7">
        <f>MATCH($D238,FAC_TOTALS_APTA!$A$2:$BR$2,)</f>
        <v>25</v>
      </c>
      <c r="G238" s="29">
        <f>VLOOKUP(G222,FAC_TOTALS_APTA!$A$4:$BR$227,$F238,FALSE)</f>
        <v>0</v>
      </c>
      <c r="H238" s="29">
        <f>VLOOKUP(H222,FAC_TOTALS_APTA!$A$4:$BR$227,$F238,FALSE)</f>
        <v>0</v>
      </c>
      <c r="I238" s="30" t="str">
        <f t="shared" si="50"/>
        <v>-</v>
      </c>
      <c r="J238" s="31" t="str">
        <f t="shared" si="51"/>
        <v/>
      </c>
      <c r="K238" s="31" t="str">
        <f t="shared" si="52"/>
        <v>YEARS_SINCE_TNC_BUS_LOW_UNFAV_FAC</v>
      </c>
      <c r="L238" s="7">
        <f>MATCH($K238,FAC_TOTALS_APTA!$A$2:$BR$2,)</f>
        <v>47</v>
      </c>
      <c r="M238" s="29">
        <f>IF(M222=0,0,VLOOKUP(M222,FAC_TOTALS_APTA!$A$4:$BR$227,$L238,FALSE))</f>
        <v>0</v>
      </c>
      <c r="N238" s="29">
        <f>IF(N222=0,0,VLOOKUP(N222,FAC_TOTALS_APTA!$A$4:$BR$227,$L238,FALSE))</f>
        <v>0</v>
      </c>
      <c r="O238" s="29">
        <f>IF(O222=0,0,VLOOKUP(O222,FAC_TOTALS_APTA!$A$4:$BR$227,$L238,FALSE))</f>
        <v>0</v>
      </c>
      <c r="P238" s="29">
        <f>IF(P222=0,0,VLOOKUP(P222,FAC_TOTALS_APTA!$A$4:$BR$227,$L238,FALSE))</f>
        <v>0</v>
      </c>
      <c r="Q238" s="29">
        <f>IF(Q222=0,0,VLOOKUP(Q222,FAC_TOTALS_APTA!$A$4:$BR$227,$L238,FALSE))</f>
        <v>0</v>
      </c>
      <c r="R238" s="29">
        <f>IF(R222=0,0,VLOOKUP(R222,FAC_TOTALS_APTA!$A$4:$BR$227,$L238,FALSE))</f>
        <v>0</v>
      </c>
      <c r="S238" s="29">
        <f>IF(S222=0,0,VLOOKUP(S222,FAC_TOTALS_APTA!$A$4:$BR$227,$L238,FALSE))</f>
        <v>0</v>
      </c>
      <c r="T238" s="29">
        <f>IF(T222=0,0,VLOOKUP(T222,FAC_TOTALS_APTA!$A$4:$BR$227,$L238,FALSE))</f>
        <v>0</v>
      </c>
      <c r="U238" s="29">
        <f>IF(U222=0,0,VLOOKUP(U222,FAC_TOTALS_APTA!$A$4:$BR$227,$L238,FALSE))</f>
        <v>0</v>
      </c>
      <c r="V238" s="29">
        <f>IF(V222=0,0,VLOOKUP(V222,FAC_TOTALS_APTA!$A$4:$BR$227,$L238,FALSE))</f>
        <v>0</v>
      </c>
      <c r="W238" s="29">
        <f>IF(W222=0,0,VLOOKUP(W222,FAC_TOTALS_APTA!$A$4:$BR$227,$L238,FALSE))</f>
        <v>0</v>
      </c>
      <c r="X238" s="29">
        <f>IF(X222=0,0,VLOOKUP(X222,FAC_TOTALS_APTA!$A$4:$BR$227,$L238,FALSE))</f>
        <v>0</v>
      </c>
      <c r="Y238" s="29">
        <f>IF(Y222=0,0,VLOOKUP(Y222,FAC_TOTALS_APTA!$A$4:$BR$227,$L238,FALSE))</f>
        <v>0</v>
      </c>
      <c r="Z238" s="29">
        <f>IF(Z222=0,0,VLOOKUP(Z222,FAC_TOTALS_APTA!$A$4:$BR$227,$L238,FALSE))</f>
        <v>0</v>
      </c>
      <c r="AA238" s="29">
        <f>IF(AA222=0,0,VLOOKUP(AA222,FAC_TOTALS_APTA!$A$4:$BR$227,$L238,FALSE))</f>
        <v>0</v>
      </c>
      <c r="AB238" s="29">
        <f>IF(AB222=0,0,VLOOKUP(AB222,FAC_TOTALS_APTA!$A$4:$BR$227,$L238,FALSE))</f>
        <v>0</v>
      </c>
      <c r="AC238" s="32">
        <f t="shared" si="53"/>
        <v>0</v>
      </c>
      <c r="AD238" s="33">
        <f>AC238/G247</f>
        <v>0</v>
      </c>
      <c r="AE238" s="7"/>
    </row>
    <row r="239" spans="1:31" s="14" customFormat="1" ht="16" x14ac:dyDescent="0.2">
      <c r="A239" s="7"/>
      <c r="B239" s="12" t="s">
        <v>119</v>
      </c>
      <c r="C239" s="28"/>
      <c r="D239" t="s">
        <v>106</v>
      </c>
      <c r="E239" s="43">
        <v>-1.8E-3</v>
      </c>
      <c r="F239" s="7">
        <f>MATCH($D239,FAC_TOTALS_APTA!$A$2:$BR$2,)</f>
        <v>26</v>
      </c>
      <c r="G239" s="29">
        <f>VLOOKUP(G222,FAC_TOTALS_APTA!$A$4:$BR$227,$F239,FALSE)</f>
        <v>0</v>
      </c>
      <c r="H239" s="29">
        <f>VLOOKUP(H222,FAC_TOTALS_APTA!$A$4:$BR$227,$F239,FALSE)</f>
        <v>0</v>
      </c>
      <c r="I239" s="30" t="str">
        <f t="shared" si="50"/>
        <v>-</v>
      </c>
      <c r="J239" s="31" t="str">
        <f t="shared" si="51"/>
        <v/>
      </c>
      <c r="K239" s="31" t="str">
        <f t="shared" si="52"/>
        <v>YEARS_SINCE_TNC_NEW_YORK_RAIL_FAC</v>
      </c>
      <c r="L239" s="7">
        <f>MATCH($K239,FAC_TOTALS_APTA!$A$2:$BR$2,)</f>
        <v>48</v>
      </c>
      <c r="M239" s="29">
        <f>IF(M222=0,0,VLOOKUP(M222,FAC_TOTALS_APTA!$A$4:$BR$227,$L239,FALSE))</f>
        <v>0</v>
      </c>
      <c r="N239" s="29">
        <f>IF(N222=0,0,VLOOKUP(N222,FAC_TOTALS_APTA!$A$4:$BR$227,$L239,FALSE))</f>
        <v>0</v>
      </c>
      <c r="O239" s="29">
        <f>IF(O222=0,0,VLOOKUP(O222,FAC_TOTALS_APTA!$A$4:$BR$227,$L239,FALSE))</f>
        <v>0</v>
      </c>
      <c r="P239" s="29">
        <f>IF(P222=0,0,VLOOKUP(P222,FAC_TOTALS_APTA!$A$4:$BR$227,$L239,FALSE))</f>
        <v>0</v>
      </c>
      <c r="Q239" s="29">
        <f>IF(Q222=0,0,VLOOKUP(Q222,FAC_TOTALS_APTA!$A$4:$BR$227,$L239,FALSE))</f>
        <v>0</v>
      </c>
      <c r="R239" s="29">
        <f>IF(R222=0,0,VLOOKUP(R222,FAC_TOTALS_APTA!$A$4:$BR$227,$L239,FALSE))</f>
        <v>0</v>
      </c>
      <c r="S239" s="29">
        <f>IF(S222=0,0,VLOOKUP(S222,FAC_TOTALS_APTA!$A$4:$BR$227,$L239,FALSE))</f>
        <v>0</v>
      </c>
      <c r="T239" s="29">
        <f>IF(T222=0,0,VLOOKUP(T222,FAC_TOTALS_APTA!$A$4:$BR$227,$L239,FALSE))</f>
        <v>0</v>
      </c>
      <c r="U239" s="29">
        <f>IF(U222=0,0,VLOOKUP(U222,FAC_TOTALS_APTA!$A$4:$BR$227,$L239,FALSE))</f>
        <v>0</v>
      </c>
      <c r="V239" s="29">
        <f>IF(V222=0,0,VLOOKUP(V222,FAC_TOTALS_APTA!$A$4:$BR$227,$L239,FALSE))</f>
        <v>0</v>
      </c>
      <c r="W239" s="29">
        <f>IF(W222=0,0,VLOOKUP(W222,FAC_TOTALS_APTA!$A$4:$BR$227,$L239,FALSE))</f>
        <v>0</v>
      </c>
      <c r="X239" s="29">
        <f>IF(X222=0,0,VLOOKUP(X222,FAC_TOTALS_APTA!$A$4:$BR$227,$L239,FALSE))</f>
        <v>0</v>
      </c>
      <c r="Y239" s="29">
        <f>IF(Y222=0,0,VLOOKUP(Y222,FAC_TOTALS_APTA!$A$4:$BR$227,$L239,FALSE))</f>
        <v>0</v>
      </c>
      <c r="Z239" s="29">
        <f>IF(Z222=0,0,VLOOKUP(Z222,FAC_TOTALS_APTA!$A$4:$BR$227,$L239,FALSE))</f>
        <v>0</v>
      </c>
      <c r="AA239" s="29">
        <f>IF(AA222=0,0,VLOOKUP(AA222,FAC_TOTALS_APTA!$A$4:$BR$227,$L239,FALSE))</f>
        <v>0</v>
      </c>
      <c r="AB239" s="29">
        <f>IF(AB222=0,0,VLOOKUP(AB222,FAC_TOTALS_APTA!$A$4:$BR$227,$L239,FALSE))</f>
        <v>0</v>
      </c>
      <c r="AC239" s="32">
        <f t="shared" si="53"/>
        <v>0</v>
      </c>
      <c r="AD239" s="33">
        <f>AC239/G247</f>
        <v>0</v>
      </c>
      <c r="AE239" s="7"/>
    </row>
    <row r="240" spans="1:31" s="14" customFormat="1" ht="16" hidden="1" x14ac:dyDescent="0.2">
      <c r="A240" s="7"/>
      <c r="B240" s="12" t="s">
        <v>119</v>
      </c>
      <c r="C240" s="28"/>
      <c r="D240" t="s">
        <v>107</v>
      </c>
      <c r="E240" s="43">
        <v>-2.9899999999999999E-2</v>
      </c>
      <c r="F240" s="7">
        <f>MATCH($D240,FAC_TOTALS_APTA!$A$2:$BR$2,)</f>
        <v>27</v>
      </c>
      <c r="G240" s="29">
        <f>VLOOKUP(G222,FAC_TOTALS_APTA!$A$4:$BR$227,$F240,FALSE)</f>
        <v>0</v>
      </c>
      <c r="H240" s="29">
        <f>VLOOKUP(H222,FAC_TOTALS_APTA!$A$4:$BR$227,$F240,FALSE)</f>
        <v>0</v>
      </c>
      <c r="I240" s="30" t="str">
        <f t="shared" si="50"/>
        <v>-</v>
      </c>
      <c r="J240" s="31" t="str">
        <f t="shared" si="51"/>
        <v/>
      </c>
      <c r="K240" s="31" t="str">
        <f t="shared" si="52"/>
        <v>YEARS_SINCE_TNC_RAIL_HI_FAC</v>
      </c>
      <c r="L240" s="7">
        <f>MATCH($K240,FAC_TOTALS_APTA!$A$2:$BR$2,)</f>
        <v>49</v>
      </c>
      <c r="M240" s="29">
        <f>IF(M222=0,0,VLOOKUP(M222,FAC_TOTALS_APTA!$A$4:$BR$227,$L240,FALSE))</f>
        <v>0</v>
      </c>
      <c r="N240" s="29">
        <f>IF(N222=0,0,VLOOKUP(N222,FAC_TOTALS_APTA!$A$4:$BR$227,$L240,FALSE))</f>
        <v>0</v>
      </c>
      <c r="O240" s="29">
        <f>IF(O222=0,0,VLOOKUP(O222,FAC_TOTALS_APTA!$A$4:$BR$227,$L240,FALSE))</f>
        <v>0</v>
      </c>
      <c r="P240" s="29">
        <f>IF(P222=0,0,VLOOKUP(P222,FAC_TOTALS_APTA!$A$4:$BR$227,$L240,FALSE))</f>
        <v>0</v>
      </c>
      <c r="Q240" s="29">
        <f>IF(Q222=0,0,VLOOKUP(Q222,FAC_TOTALS_APTA!$A$4:$BR$227,$L240,FALSE))</f>
        <v>0</v>
      </c>
      <c r="R240" s="29">
        <f>IF(R222=0,0,VLOOKUP(R222,FAC_TOTALS_APTA!$A$4:$BR$227,$L240,FALSE))</f>
        <v>0</v>
      </c>
      <c r="S240" s="29">
        <f>IF(S222=0,0,VLOOKUP(S222,FAC_TOTALS_APTA!$A$4:$BR$227,$L240,FALSE))</f>
        <v>0</v>
      </c>
      <c r="T240" s="29">
        <f>IF(T222=0,0,VLOOKUP(T222,FAC_TOTALS_APTA!$A$4:$BR$227,$L240,FALSE))</f>
        <v>0</v>
      </c>
      <c r="U240" s="29">
        <f>IF(U222=0,0,VLOOKUP(U222,FAC_TOTALS_APTA!$A$4:$BR$227,$L240,FALSE))</f>
        <v>0</v>
      </c>
      <c r="V240" s="29">
        <f>IF(V222=0,0,VLOOKUP(V222,FAC_TOTALS_APTA!$A$4:$BR$227,$L240,FALSE))</f>
        <v>0</v>
      </c>
      <c r="W240" s="29">
        <f>IF(W222=0,0,VLOOKUP(W222,FAC_TOTALS_APTA!$A$4:$BR$227,$L240,FALSE))</f>
        <v>0</v>
      </c>
      <c r="X240" s="29">
        <f>IF(X222=0,0,VLOOKUP(X222,FAC_TOTALS_APTA!$A$4:$BR$227,$L240,FALSE))</f>
        <v>0</v>
      </c>
      <c r="Y240" s="29">
        <f>IF(Y222=0,0,VLOOKUP(Y222,FAC_TOTALS_APTA!$A$4:$BR$227,$L240,FALSE))</f>
        <v>0</v>
      </c>
      <c r="Z240" s="29">
        <f>IF(Z222=0,0,VLOOKUP(Z222,FAC_TOTALS_APTA!$A$4:$BR$227,$L240,FALSE))</f>
        <v>0</v>
      </c>
      <c r="AA240" s="29">
        <f>IF(AA222=0,0,VLOOKUP(AA222,FAC_TOTALS_APTA!$A$4:$BR$227,$L240,FALSE))</f>
        <v>0</v>
      </c>
      <c r="AB240" s="29">
        <f>IF(AB222=0,0,VLOOKUP(AB222,FAC_TOTALS_APTA!$A$4:$BR$227,$L240,FALSE))</f>
        <v>0</v>
      </c>
      <c r="AC240" s="32">
        <f t="shared" si="53"/>
        <v>0</v>
      </c>
      <c r="AD240" s="33">
        <f>AC240/G247</f>
        <v>0</v>
      </c>
      <c r="AE240" s="7"/>
    </row>
    <row r="241" spans="1:31" s="14" customFormat="1" ht="16" hidden="1" x14ac:dyDescent="0.2">
      <c r="A241" s="7"/>
      <c r="B241" s="12" t="s">
        <v>119</v>
      </c>
      <c r="C241" s="28"/>
      <c r="D241" t="s">
        <v>108</v>
      </c>
      <c r="E241" s="43">
        <v>8.0999999999999996E-3</v>
      </c>
      <c r="F241" s="7">
        <f>MATCH($D241,FAC_TOTALS_APTA!$A$2:$BR$2,)</f>
        <v>28</v>
      </c>
      <c r="G241" s="29">
        <f>VLOOKUP(G222,FAC_TOTALS_APTA!$A$4:$BR$227,$F241,FALSE)</f>
        <v>0</v>
      </c>
      <c r="H241" s="29">
        <f>VLOOKUP(H222,FAC_TOTALS_APTA!$A$4:$BR$227,$F241,FALSE)</f>
        <v>0</v>
      </c>
      <c r="I241" s="30" t="str">
        <f t="shared" si="50"/>
        <v>-</v>
      </c>
      <c r="J241" s="31" t="str">
        <f t="shared" si="51"/>
        <v/>
      </c>
      <c r="K241" s="31" t="str">
        <f t="shared" si="52"/>
        <v>YEARS_SINCE_TNC_RAIL_MID_FAC</v>
      </c>
      <c r="L241" s="7">
        <f>MATCH($K241,FAC_TOTALS_APTA!$A$2:$BR$2,)</f>
        <v>50</v>
      </c>
      <c r="M241" s="29">
        <f>IF(M222=0,0,VLOOKUP(M222,FAC_TOTALS_APTA!$A$4:$BR$227,$L241,FALSE))</f>
        <v>0</v>
      </c>
      <c r="N241" s="29">
        <f>IF(N222=0,0,VLOOKUP(N222,FAC_TOTALS_APTA!$A$4:$BR$227,$L241,FALSE))</f>
        <v>0</v>
      </c>
      <c r="O241" s="29">
        <f>IF(O222=0,0,VLOOKUP(O222,FAC_TOTALS_APTA!$A$4:$BR$227,$L241,FALSE))</f>
        <v>0</v>
      </c>
      <c r="P241" s="29">
        <f>IF(P222=0,0,VLOOKUP(P222,FAC_TOTALS_APTA!$A$4:$BR$227,$L241,FALSE))</f>
        <v>0</v>
      </c>
      <c r="Q241" s="29">
        <f>IF(Q222=0,0,VLOOKUP(Q222,FAC_TOTALS_APTA!$A$4:$BR$227,$L241,FALSE))</f>
        <v>0</v>
      </c>
      <c r="R241" s="29">
        <f>IF(R222=0,0,VLOOKUP(R222,FAC_TOTALS_APTA!$A$4:$BR$227,$L241,FALSE))</f>
        <v>0</v>
      </c>
      <c r="S241" s="29">
        <f>IF(S222=0,0,VLOOKUP(S222,FAC_TOTALS_APTA!$A$4:$BR$227,$L241,FALSE))</f>
        <v>0</v>
      </c>
      <c r="T241" s="29">
        <f>IF(T222=0,0,VLOOKUP(T222,FAC_TOTALS_APTA!$A$4:$BR$227,$L241,FALSE))</f>
        <v>0</v>
      </c>
      <c r="U241" s="29">
        <f>IF(U222=0,0,VLOOKUP(U222,FAC_TOTALS_APTA!$A$4:$BR$227,$L241,FALSE))</f>
        <v>0</v>
      </c>
      <c r="V241" s="29">
        <f>IF(V222=0,0,VLOOKUP(V222,FAC_TOTALS_APTA!$A$4:$BR$227,$L241,FALSE))</f>
        <v>0</v>
      </c>
      <c r="W241" s="29">
        <f>IF(W222=0,0,VLOOKUP(W222,FAC_TOTALS_APTA!$A$4:$BR$227,$L241,FALSE))</f>
        <v>0</v>
      </c>
      <c r="X241" s="29">
        <f>IF(X222=0,0,VLOOKUP(X222,FAC_TOTALS_APTA!$A$4:$BR$227,$L241,FALSE))</f>
        <v>0</v>
      </c>
      <c r="Y241" s="29">
        <f>IF(Y222=0,0,VLOOKUP(Y222,FAC_TOTALS_APTA!$A$4:$BR$227,$L241,FALSE))</f>
        <v>0</v>
      </c>
      <c r="Z241" s="29">
        <f>IF(Z222=0,0,VLOOKUP(Z222,FAC_TOTALS_APTA!$A$4:$BR$227,$L241,FALSE))</f>
        <v>0</v>
      </c>
      <c r="AA241" s="29">
        <f>IF(AA222=0,0,VLOOKUP(AA222,FAC_TOTALS_APTA!$A$4:$BR$227,$L241,FALSE))</f>
        <v>0</v>
      </c>
      <c r="AB241" s="29">
        <f>IF(AB222=0,0,VLOOKUP(AB222,FAC_TOTALS_APTA!$A$4:$BR$227,$L241,FALSE))</f>
        <v>0</v>
      </c>
      <c r="AC241" s="32">
        <f t="shared" si="53"/>
        <v>0</v>
      </c>
      <c r="AD241" s="33">
        <f>AC241/G247</f>
        <v>0</v>
      </c>
      <c r="AE241" s="7"/>
    </row>
    <row r="242" spans="1:31" s="14" customFormat="1" ht="15" x14ac:dyDescent="0.2">
      <c r="A242" s="7"/>
      <c r="B242" s="26" t="s">
        <v>68</v>
      </c>
      <c r="C242" s="28"/>
      <c r="D242" s="7" t="s">
        <v>46</v>
      </c>
      <c r="E242" s="43">
        <v>-1.5E-3</v>
      </c>
      <c r="F242" s="7">
        <f>MATCH($D242,FAC_TOTALS_APTA!$A$2:$BR$2,)</f>
        <v>30</v>
      </c>
      <c r="G242" s="29">
        <f>VLOOKUP(G222,FAC_TOTALS_APTA!$A$4:$BR$227,$F242,FALSE)</f>
        <v>5.5189436882746801E-2</v>
      </c>
      <c r="H242" s="29">
        <f>VLOOKUP(H222,FAC_TOTALS_APTA!$A$4:$BR$227,$F242,FALSE)</f>
        <v>0.570312855192599</v>
      </c>
      <c r="I242" s="30">
        <f t="shared" si="50"/>
        <v>9.3337320944995721</v>
      </c>
      <c r="J242" s="31" t="str">
        <f t="shared" si="51"/>
        <v/>
      </c>
      <c r="K242" s="31" t="str">
        <f t="shared" si="52"/>
        <v>BIKE_SHARE_FAC</v>
      </c>
      <c r="L242" s="7">
        <f>MATCH($K242,FAC_TOTALS_APTA!$A$2:$BR$2,)</f>
        <v>52</v>
      </c>
      <c r="M242" s="29">
        <f>IF(M222=0,0,VLOOKUP(M222,FAC_TOTALS_APTA!$A$4:$BR$227,$L242,FALSE))</f>
        <v>0</v>
      </c>
      <c r="N242" s="29">
        <f>IF(N222=0,0,VLOOKUP(N222,FAC_TOTALS_APTA!$A$4:$BR$227,$L242,FALSE))</f>
        <v>3846.21203967881</v>
      </c>
      <c r="O242" s="29">
        <f>IF(O222=0,0,VLOOKUP(O222,FAC_TOTALS_APTA!$A$4:$BR$227,$L242,FALSE))</f>
        <v>5210.3544784526503</v>
      </c>
      <c r="P242" s="29">
        <f>IF(P222=0,0,VLOOKUP(P222,FAC_TOTALS_APTA!$A$4:$BR$227,$L242,FALSE))</f>
        <v>9901.0031121365191</v>
      </c>
      <c r="Q242" s="29">
        <f>IF(Q222=0,0,VLOOKUP(Q222,FAC_TOTALS_APTA!$A$4:$BR$227,$L242,FALSE))</f>
        <v>12612.6789560752</v>
      </c>
      <c r="R242" s="29">
        <f>IF(R222=0,0,VLOOKUP(R222,FAC_TOTALS_APTA!$A$4:$BR$227,$L242,FALSE))</f>
        <v>15043.186205546101</v>
      </c>
      <c r="S242" s="29">
        <f>IF(S222=0,0,VLOOKUP(S222,FAC_TOTALS_APTA!$A$4:$BR$227,$L242,FALSE))</f>
        <v>0</v>
      </c>
      <c r="T242" s="29">
        <f>IF(T222=0,0,VLOOKUP(T222,FAC_TOTALS_APTA!$A$4:$BR$227,$L242,FALSE))</f>
        <v>0</v>
      </c>
      <c r="U242" s="29">
        <f>IF(U222=0,0,VLOOKUP(U222,FAC_TOTALS_APTA!$A$4:$BR$227,$L242,FALSE))</f>
        <v>0</v>
      </c>
      <c r="V242" s="29">
        <f>IF(V222=0,0,VLOOKUP(V222,FAC_TOTALS_APTA!$A$4:$BR$227,$L242,FALSE))</f>
        <v>0</v>
      </c>
      <c r="W242" s="29">
        <f>IF(W222=0,0,VLOOKUP(W222,FAC_TOTALS_APTA!$A$4:$BR$227,$L242,FALSE))</f>
        <v>0</v>
      </c>
      <c r="X242" s="29">
        <f>IF(X222=0,0,VLOOKUP(X222,FAC_TOTALS_APTA!$A$4:$BR$227,$L242,FALSE))</f>
        <v>0</v>
      </c>
      <c r="Y242" s="29">
        <f>IF(Y222=0,0,VLOOKUP(Y222,FAC_TOTALS_APTA!$A$4:$BR$227,$L242,FALSE))</f>
        <v>0</v>
      </c>
      <c r="Z242" s="29">
        <f>IF(Z222=0,0,VLOOKUP(Z222,FAC_TOTALS_APTA!$A$4:$BR$227,$L242,FALSE))</f>
        <v>0</v>
      </c>
      <c r="AA242" s="29">
        <f>IF(AA222=0,0,VLOOKUP(AA222,FAC_TOTALS_APTA!$A$4:$BR$227,$L242,FALSE))</f>
        <v>0</v>
      </c>
      <c r="AB242" s="29">
        <f>IF(AB222=0,0,VLOOKUP(AB222,FAC_TOTALS_APTA!$A$4:$BR$227,$L242,FALSE))</f>
        <v>0</v>
      </c>
      <c r="AC242" s="32">
        <f t="shared" si="53"/>
        <v>46613.434791889282</v>
      </c>
      <c r="AD242" s="33">
        <f>AC242/G247</f>
        <v>2.9963813522947331E-4</v>
      </c>
      <c r="AE242" s="7"/>
    </row>
    <row r="243" spans="1:31" s="14" customFormat="1" ht="15" hidden="1" x14ac:dyDescent="0.2">
      <c r="A243" s="7"/>
      <c r="B243" s="26" t="s">
        <v>69</v>
      </c>
      <c r="C243" s="28"/>
      <c r="D243" s="7" t="s">
        <v>77</v>
      </c>
      <c r="E243" s="43">
        <v>-4.8399999999999999E-2</v>
      </c>
      <c r="F243" s="7">
        <f>MATCH($D243,FAC_TOTALS_APTA!$A$2:$BR$2,)</f>
        <v>31</v>
      </c>
      <c r="G243" s="29">
        <f>VLOOKUP(G222,FAC_TOTALS_APTA!$A$4:$BR$227,$F243,FALSE)</f>
        <v>0</v>
      </c>
      <c r="H243" s="29">
        <f>VLOOKUP(H222,FAC_TOTALS_APTA!$A$4:$BR$227,$F243,FALSE)</f>
        <v>6.7073678153730401E-2</v>
      </c>
      <c r="I243" s="30" t="str">
        <f t="shared" si="50"/>
        <v>-</v>
      </c>
      <c r="J243" s="31" t="str">
        <f t="shared" si="51"/>
        <v/>
      </c>
      <c r="K243" s="31" t="str">
        <f t="shared" si="52"/>
        <v>scooter_flag_BUS_FAC</v>
      </c>
      <c r="L243" s="7">
        <f>MATCH($K243,FAC_TOTALS_APTA!$A$2:$BR$2,)</f>
        <v>53</v>
      </c>
      <c r="M243" s="29">
        <f>IF(M222=0,0,VLOOKUP(M222,FAC_TOTALS_APTA!$A$4:$BR$227,$L243,FALSE))</f>
        <v>0</v>
      </c>
      <c r="N243" s="29">
        <f>IF(N222=0,0,VLOOKUP(N222,FAC_TOTALS_APTA!$A$4:$BR$227,$L243,FALSE))</f>
        <v>0</v>
      </c>
      <c r="O243" s="29">
        <f>IF(O222=0,0,VLOOKUP(O222,FAC_TOTALS_APTA!$A$4:$BR$227,$L243,FALSE))</f>
        <v>0</v>
      </c>
      <c r="P243" s="29">
        <f>IF(P222=0,0,VLOOKUP(P222,FAC_TOTALS_APTA!$A$4:$BR$227,$L243,FALSE))</f>
        <v>0</v>
      </c>
      <c r="Q243" s="29">
        <f>IF(Q222=0,0,VLOOKUP(Q222,FAC_TOTALS_APTA!$A$4:$BR$227,$L243,FALSE))</f>
        <v>0</v>
      </c>
      <c r="R243" s="29">
        <f>IF(R222=0,0,VLOOKUP(R222,FAC_TOTALS_APTA!$A$4:$BR$227,$L243,FALSE))</f>
        <v>-274693.550718149</v>
      </c>
      <c r="S243" s="29">
        <f>IF(S222=0,0,VLOOKUP(S222,FAC_TOTALS_APTA!$A$4:$BR$227,$L243,FALSE))</f>
        <v>0</v>
      </c>
      <c r="T243" s="29">
        <f>IF(T222=0,0,VLOOKUP(T222,FAC_TOTALS_APTA!$A$4:$BR$227,$L243,FALSE))</f>
        <v>0</v>
      </c>
      <c r="U243" s="29">
        <f>IF(U222=0,0,VLOOKUP(U222,FAC_TOTALS_APTA!$A$4:$BR$227,$L243,FALSE))</f>
        <v>0</v>
      </c>
      <c r="V243" s="29">
        <f>IF(V222=0,0,VLOOKUP(V222,FAC_TOTALS_APTA!$A$4:$BR$227,$L243,FALSE))</f>
        <v>0</v>
      </c>
      <c r="W243" s="29">
        <f>IF(W222=0,0,VLOOKUP(W222,FAC_TOTALS_APTA!$A$4:$BR$227,$L243,FALSE))</f>
        <v>0</v>
      </c>
      <c r="X243" s="29">
        <f>IF(X222=0,0,VLOOKUP(X222,FAC_TOTALS_APTA!$A$4:$BR$227,$L243,FALSE))</f>
        <v>0</v>
      </c>
      <c r="Y243" s="29">
        <f>IF(Y222=0,0,VLOOKUP(Y222,FAC_TOTALS_APTA!$A$4:$BR$227,$L243,FALSE))</f>
        <v>0</v>
      </c>
      <c r="Z243" s="29">
        <f>IF(Z222=0,0,VLOOKUP(Z222,FAC_TOTALS_APTA!$A$4:$BR$227,$L243,FALSE))</f>
        <v>0</v>
      </c>
      <c r="AA243" s="29">
        <f>IF(AA222=0,0,VLOOKUP(AA222,FAC_TOTALS_APTA!$A$4:$BR$227,$L243,FALSE))</f>
        <v>0</v>
      </c>
      <c r="AB243" s="29">
        <f>IF(AB222=0,0,VLOOKUP(AB222,FAC_TOTALS_APTA!$A$4:$BR$227,$L243,FALSE))</f>
        <v>0</v>
      </c>
      <c r="AC243" s="32">
        <f t="shared" si="53"/>
        <v>-274693.550718149</v>
      </c>
      <c r="AD243" s="33">
        <f>AC243/G247</f>
        <v>-1.7657712559528138E-3</v>
      </c>
      <c r="AE243" s="7"/>
    </row>
    <row r="244" spans="1:31" s="7" customFormat="1" ht="15" x14ac:dyDescent="0.2">
      <c r="B244" s="9" t="s">
        <v>69</v>
      </c>
      <c r="C244" s="27"/>
      <c r="D244" s="8" t="s">
        <v>78</v>
      </c>
      <c r="E244" s="44">
        <v>5.3E-3</v>
      </c>
      <c r="F244" s="8">
        <f>MATCH($D244,FAC_TOTALS_APTA!$A$2:$BR$2,)</f>
        <v>32</v>
      </c>
      <c r="G244" s="29">
        <f>VLOOKUP(G222,FAC_TOTALS_APTA!$A$4:$BR$227,$F244,FALSE)</f>
        <v>0</v>
      </c>
      <c r="H244" s="29">
        <f>VLOOKUP(H222,FAC_TOTALS_APTA!$A$4:$BR$227,$F244,FALSE)</f>
        <v>0</v>
      </c>
      <c r="I244" s="35" t="str">
        <f t="shared" si="50"/>
        <v>-</v>
      </c>
      <c r="J244" s="36" t="str">
        <f t="shared" si="51"/>
        <v/>
      </c>
      <c r="K244" s="36" t="str">
        <f t="shared" si="52"/>
        <v>scooter_flag_RAIL_FAC</v>
      </c>
      <c r="L244" s="7">
        <f>MATCH($K244,FAC_TOTALS_APTA!$A$2:$BR$2,)</f>
        <v>54</v>
      </c>
      <c r="M244" s="37">
        <f>IF(M222=0,0,VLOOKUP(M222,FAC_TOTALS_APTA!$A$4:$BR$227,$L244,FALSE))</f>
        <v>0</v>
      </c>
      <c r="N244" s="37">
        <f>IF(N222=0,0,VLOOKUP(N222,FAC_TOTALS_APTA!$A$4:$BR$227,$L244,FALSE))</f>
        <v>0</v>
      </c>
      <c r="O244" s="37">
        <f>IF(O222=0,0,VLOOKUP(O222,FAC_TOTALS_APTA!$A$4:$BR$227,$L244,FALSE))</f>
        <v>0</v>
      </c>
      <c r="P244" s="37">
        <f>IF(P222=0,0,VLOOKUP(P222,FAC_TOTALS_APTA!$A$4:$BR$227,$L244,FALSE))</f>
        <v>0</v>
      </c>
      <c r="Q244" s="37">
        <f>IF(Q222=0,0,VLOOKUP(Q222,FAC_TOTALS_APTA!$A$4:$BR$227,$L244,FALSE))</f>
        <v>0</v>
      </c>
      <c r="R244" s="37">
        <f>IF(R222=0,0,VLOOKUP(R222,FAC_TOTALS_APTA!$A$4:$BR$227,$L244,FALSE))</f>
        <v>0</v>
      </c>
      <c r="S244" s="37">
        <f>IF(S222=0,0,VLOOKUP(S222,FAC_TOTALS_APTA!$A$4:$BR$227,$L244,FALSE))</f>
        <v>0</v>
      </c>
      <c r="T244" s="37">
        <f>IF(T222=0,0,VLOOKUP(T222,FAC_TOTALS_APTA!$A$4:$BR$227,$L244,FALSE))</f>
        <v>0</v>
      </c>
      <c r="U244" s="37">
        <f>IF(U222=0,0,VLOOKUP(U222,FAC_TOTALS_APTA!$A$4:$BR$227,$L244,FALSE))</f>
        <v>0</v>
      </c>
      <c r="V244" s="37">
        <f>IF(V222=0,0,VLOOKUP(V222,FAC_TOTALS_APTA!$A$4:$BR$227,$L244,FALSE))</f>
        <v>0</v>
      </c>
      <c r="W244" s="37">
        <f>IF(W222=0,0,VLOOKUP(W222,FAC_TOTALS_APTA!$A$4:$BR$227,$L244,FALSE))</f>
        <v>0</v>
      </c>
      <c r="X244" s="37">
        <f>IF(X222=0,0,VLOOKUP(X222,FAC_TOTALS_APTA!$A$4:$BR$227,$L244,FALSE))</f>
        <v>0</v>
      </c>
      <c r="Y244" s="37">
        <f>IF(Y222=0,0,VLOOKUP(Y222,FAC_TOTALS_APTA!$A$4:$BR$227,$L244,FALSE))</f>
        <v>0</v>
      </c>
      <c r="Z244" s="37">
        <f>IF(Z222=0,0,VLOOKUP(Z222,FAC_TOTALS_APTA!$A$4:$BR$227,$L244,FALSE))</f>
        <v>0</v>
      </c>
      <c r="AA244" s="37">
        <f>IF(AA222=0,0,VLOOKUP(AA222,FAC_TOTALS_APTA!$A$4:$BR$227,$L244,FALSE))</f>
        <v>0</v>
      </c>
      <c r="AB244" s="37">
        <f>IF(AB222=0,0,VLOOKUP(AB222,FAC_TOTALS_APTA!$A$4:$BR$227,$L244,FALSE))</f>
        <v>0</v>
      </c>
      <c r="AC244" s="38">
        <f t="shared" si="53"/>
        <v>0</v>
      </c>
      <c r="AD244" s="39">
        <f>AC244/G247</f>
        <v>0</v>
      </c>
    </row>
    <row r="245" spans="1:31" s="14" customFormat="1" ht="15" x14ac:dyDescent="0.2">
      <c r="A245" s="7"/>
      <c r="B245" s="9" t="s">
        <v>56</v>
      </c>
      <c r="C245" s="27"/>
      <c r="D245" s="9" t="s">
        <v>48</v>
      </c>
      <c r="E245" s="65"/>
      <c r="F245" s="8"/>
      <c r="G245" s="37"/>
      <c r="H245" s="37"/>
      <c r="I245" s="35"/>
      <c r="J245" s="36"/>
      <c r="K245" s="36" t="str">
        <f t="shared" si="52"/>
        <v>New_Reporter_FAC</v>
      </c>
      <c r="L245" s="7">
        <f>MATCH($K245,FAC_TOTALS_APTA!$A$2:$BR$2,)</f>
        <v>58</v>
      </c>
      <c r="M245" s="37">
        <f>IF(M222=0,0,VLOOKUP(M222,FAC_TOTALS_APTA!$A$4:$BR$227,$L245,FALSE))</f>
        <v>6658125.8459999897</v>
      </c>
      <c r="N245" s="37">
        <f>IF(N222=0,0,VLOOKUP(N222,FAC_TOTALS_APTA!$A$4:$BR$227,$L245,FALSE))</f>
        <v>0</v>
      </c>
      <c r="O245" s="37">
        <f>IF(O222=0,0,VLOOKUP(O222,FAC_TOTALS_APTA!$A$4:$BR$227,$L245,FALSE))</f>
        <v>0</v>
      </c>
      <c r="P245" s="37">
        <f>IF(P222=0,0,VLOOKUP(P222,FAC_TOTALS_APTA!$A$4:$BR$227,$L245,FALSE))</f>
        <v>0</v>
      </c>
      <c r="Q245" s="37">
        <f>IF(Q222=0,0,VLOOKUP(Q222,FAC_TOTALS_APTA!$A$4:$BR$227,$L245,FALSE))</f>
        <v>0</v>
      </c>
      <c r="R245" s="37">
        <f>IF(R222=0,0,VLOOKUP(R222,FAC_TOTALS_APTA!$A$4:$BR$227,$L245,FALSE))</f>
        <v>0</v>
      </c>
      <c r="S245" s="37">
        <f>IF(S222=0,0,VLOOKUP(S222,FAC_TOTALS_APTA!$A$4:$BR$227,$L245,FALSE))</f>
        <v>0</v>
      </c>
      <c r="T245" s="37">
        <f>IF(T222=0,0,VLOOKUP(T222,FAC_TOTALS_APTA!$A$4:$BR$227,$L245,FALSE))</f>
        <v>0</v>
      </c>
      <c r="U245" s="37">
        <f>IF(U222=0,0,VLOOKUP(U222,FAC_TOTALS_APTA!$A$4:$BR$227,$L245,FALSE))</f>
        <v>0</v>
      </c>
      <c r="V245" s="37">
        <f>IF(V222=0,0,VLOOKUP(V222,FAC_TOTALS_APTA!$A$4:$BR$227,$L245,FALSE))</f>
        <v>0</v>
      </c>
      <c r="W245" s="37">
        <f>IF(W222=0,0,VLOOKUP(W222,FAC_TOTALS_APTA!$A$4:$BR$227,$L245,FALSE))</f>
        <v>0</v>
      </c>
      <c r="X245" s="37">
        <f>IF(X222=0,0,VLOOKUP(X222,FAC_TOTALS_APTA!$A$4:$BR$227,$L245,FALSE))</f>
        <v>0</v>
      </c>
      <c r="Y245" s="37">
        <f>IF(Y222=0,0,VLOOKUP(Y222,FAC_TOTALS_APTA!$A$4:$BR$227,$L245,FALSE))</f>
        <v>0</v>
      </c>
      <c r="Z245" s="37">
        <f>IF(Z222=0,0,VLOOKUP(Z222,FAC_TOTALS_APTA!$A$4:$BR$227,$L245,FALSE))</f>
        <v>0</v>
      </c>
      <c r="AA245" s="37">
        <f>IF(AA222=0,0,VLOOKUP(AA222,FAC_TOTALS_APTA!$A$4:$BR$227,$L245,FALSE))</f>
        <v>0</v>
      </c>
      <c r="AB245" s="37">
        <f>IF(AB222=0,0,VLOOKUP(AB222,FAC_TOTALS_APTA!$A$4:$BR$227,$L245,FALSE))</f>
        <v>0</v>
      </c>
      <c r="AC245" s="38">
        <f>SUM(M245:AB245)</f>
        <v>6658125.8459999897</v>
      </c>
      <c r="AD245" s="39">
        <f>AC245/G247</f>
        <v>4.2799429424705909E-2</v>
      </c>
      <c r="AE245" s="7"/>
    </row>
    <row r="246" spans="1:31" s="59" customFormat="1" ht="15" x14ac:dyDescent="0.2">
      <c r="A246" s="58"/>
      <c r="B246" s="26" t="s">
        <v>70</v>
      </c>
      <c r="C246" s="28"/>
      <c r="D246" s="7" t="s">
        <v>6</v>
      </c>
      <c r="E246" s="43"/>
      <c r="F246" s="7">
        <f>MATCH($D246,FAC_TOTALS_APTA!$A$2:$BP$2,)</f>
        <v>9</v>
      </c>
      <c r="G246" s="60">
        <f>VLOOKUP(G222,FAC_TOTALS_APTA!$A$4:$BR$227,$F246,FALSE)</f>
        <v>152668655.24133101</v>
      </c>
      <c r="H246" s="60">
        <f>VLOOKUP(H222,FAC_TOTALS_APTA!$A$4:$BR$227,$F246,FALSE)</f>
        <v>147967845.107775</v>
      </c>
      <c r="I246" s="62">
        <f t="shared" ref="I246:I247" si="54">H246/G246-1</f>
        <v>-3.0790931682244782E-2</v>
      </c>
      <c r="J246" s="31"/>
      <c r="K246" s="31"/>
      <c r="L246" s="7"/>
      <c r="M246" s="29">
        <f t="shared" ref="M246:AB246" si="55">SUM(M224:M244)</f>
        <v>-667685.77566490998</v>
      </c>
      <c r="N246" s="29">
        <f t="shared" si="55"/>
        <v>897860.28733682819</v>
      </c>
      <c r="O246" s="29">
        <f t="shared" si="55"/>
        <v>-8807195.2760288082</v>
      </c>
      <c r="P246" s="29">
        <f t="shared" si="55"/>
        <v>-4217558.5194455339</v>
      </c>
      <c r="Q246" s="29">
        <f t="shared" si="55"/>
        <v>643361.675782106</v>
      </c>
      <c r="R246" s="29">
        <f t="shared" si="55"/>
        <v>619279.81456215237</v>
      </c>
      <c r="S246" s="29">
        <f t="shared" si="55"/>
        <v>0</v>
      </c>
      <c r="T246" s="29">
        <f t="shared" si="55"/>
        <v>0</v>
      </c>
      <c r="U246" s="29">
        <f t="shared" si="55"/>
        <v>0</v>
      </c>
      <c r="V246" s="29">
        <f t="shared" si="55"/>
        <v>0</v>
      </c>
      <c r="W246" s="29">
        <f t="shared" si="55"/>
        <v>0</v>
      </c>
      <c r="X246" s="29">
        <f t="shared" si="55"/>
        <v>0</v>
      </c>
      <c r="Y246" s="29">
        <f t="shared" si="55"/>
        <v>0</v>
      </c>
      <c r="Z246" s="29">
        <f t="shared" si="55"/>
        <v>0</v>
      </c>
      <c r="AA246" s="29">
        <f t="shared" si="55"/>
        <v>0</v>
      </c>
      <c r="AB246" s="29">
        <f t="shared" si="55"/>
        <v>0</v>
      </c>
      <c r="AC246" s="32">
        <f>H246-G246</f>
        <v>-4700810.1335560083</v>
      </c>
      <c r="AD246" s="33">
        <f>I246</f>
        <v>-3.0790931682244782E-2</v>
      </c>
      <c r="AE246" s="58"/>
    </row>
    <row r="247" spans="1:31" ht="16" thickBot="1" x14ac:dyDescent="0.25">
      <c r="B247" s="10" t="s">
        <v>53</v>
      </c>
      <c r="C247" s="24"/>
      <c r="D247" s="24" t="s">
        <v>4</v>
      </c>
      <c r="E247" s="24"/>
      <c r="F247" s="24">
        <f>MATCH($D247,FAC_TOTALS_APTA!$A$2:$BP$2,)</f>
        <v>7</v>
      </c>
      <c r="G247" s="61">
        <f>VLOOKUP(G222,FAC_TOTALS_APTA!$A$4:$BR$227,$F247,FALSE)</f>
        <v>155565761.86869901</v>
      </c>
      <c r="H247" s="61">
        <f>VLOOKUP(H222,FAC_TOTALS_APTA!$A$4:$BP$227,$F247,FALSE)</f>
        <v>142926736.32370001</v>
      </c>
      <c r="I247" s="63">
        <f t="shared" si="54"/>
        <v>-8.1245547819620012E-2</v>
      </c>
      <c r="J247" s="40"/>
      <c r="K247" s="40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41">
        <f>H247-G247</f>
        <v>-12639025.544999003</v>
      </c>
      <c r="AD247" s="42">
        <f>I247</f>
        <v>-8.1245547819620012E-2</v>
      </c>
    </row>
    <row r="248" spans="1:31" ht="17" thickTop="1" thickBot="1" x14ac:dyDescent="0.25">
      <c r="B248" s="45" t="s">
        <v>71</v>
      </c>
      <c r="C248" s="46"/>
      <c r="D248" s="46"/>
      <c r="E248" s="47"/>
      <c r="F248" s="46"/>
      <c r="G248" s="46"/>
      <c r="H248" s="46"/>
      <c r="I248" s="48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2">
        <f>AD247-AD246</f>
        <v>-5.045461613737523E-2</v>
      </c>
    </row>
    <row r="249" spans="1:31" ht="16" thickTop="1" x14ac:dyDescent="0.2">
      <c r="B249" s="19" t="s">
        <v>29</v>
      </c>
      <c r="C249" s="20">
        <v>0</v>
      </c>
      <c r="D249" s="20"/>
    </row>
    <row r="250" spans="1:31" ht="31" thickBot="1" x14ac:dyDescent="0.25">
      <c r="B250" s="21" t="s">
        <v>93</v>
      </c>
      <c r="C250" s="22">
        <v>32</v>
      </c>
      <c r="D250" s="22"/>
    </row>
    <row r="251" spans="1:31" ht="15" thickTop="1" x14ac:dyDescent="0.2">
      <c r="B251" s="49"/>
      <c r="C251" s="50"/>
      <c r="D251" s="50"/>
      <c r="E251" s="50"/>
      <c r="F251" s="50"/>
      <c r="G251" s="81" t="s">
        <v>54</v>
      </c>
      <c r="H251" s="81"/>
      <c r="I251" s="81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81" t="s">
        <v>58</v>
      </c>
      <c r="AD251" s="81"/>
    </row>
    <row r="252" spans="1:31" ht="15" x14ac:dyDescent="0.2">
      <c r="B252" s="9" t="s">
        <v>20</v>
      </c>
      <c r="C252" s="27" t="s">
        <v>21</v>
      </c>
      <c r="D252" s="8" t="s">
        <v>22</v>
      </c>
      <c r="E252" s="8" t="s">
        <v>28</v>
      </c>
      <c r="F252" s="8"/>
      <c r="G252" s="27">
        <f>$C$1</f>
        <v>2012</v>
      </c>
      <c r="H252" s="27">
        <f>$C$2</f>
        <v>2018</v>
      </c>
      <c r="I252" s="27" t="s">
        <v>24</v>
      </c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 t="s">
        <v>26</v>
      </c>
      <c r="AD252" s="27" t="s">
        <v>24</v>
      </c>
    </row>
    <row r="253" spans="1:31" s="14" customFormat="1" x14ac:dyDescent="0.2">
      <c r="A253" s="7"/>
      <c r="B253" s="26"/>
      <c r="C253" s="28"/>
      <c r="D253" s="7"/>
      <c r="E253" s="7"/>
      <c r="F253" s="7"/>
      <c r="G253" s="7"/>
      <c r="H253" s="7"/>
      <c r="I253" s="28"/>
      <c r="J253" s="7"/>
      <c r="K253" s="7"/>
      <c r="L253" s="7"/>
      <c r="M253" s="7">
        <v>1</v>
      </c>
      <c r="N253" s="7">
        <v>2</v>
      </c>
      <c r="O253" s="7">
        <v>3</v>
      </c>
      <c r="P253" s="7">
        <v>4</v>
      </c>
      <c r="Q253" s="7">
        <v>5</v>
      </c>
      <c r="R253" s="7">
        <v>6</v>
      </c>
      <c r="S253" s="7">
        <v>7</v>
      </c>
      <c r="T253" s="7">
        <v>8</v>
      </c>
      <c r="U253" s="7">
        <v>9</v>
      </c>
      <c r="V253" s="7">
        <v>10</v>
      </c>
      <c r="W253" s="7">
        <v>11</v>
      </c>
      <c r="X253" s="7">
        <v>12</v>
      </c>
      <c r="Y253" s="7">
        <v>13</v>
      </c>
      <c r="Z253" s="7">
        <v>14</v>
      </c>
      <c r="AA253" s="7">
        <v>15</v>
      </c>
      <c r="AB253" s="7">
        <v>16</v>
      </c>
      <c r="AC253" s="7"/>
      <c r="AD253" s="7"/>
      <c r="AE253" s="7"/>
    </row>
    <row r="254" spans="1:31" x14ac:dyDescent="0.2">
      <c r="B254" s="26"/>
      <c r="C254" s="28"/>
      <c r="D254" s="7"/>
      <c r="E254" s="7"/>
      <c r="F254" s="7"/>
      <c r="G254" s="7" t="str">
        <f>CONCATENATE($C249,"_",$C250,"_",G252)</f>
        <v>0_32_2012</v>
      </c>
      <c r="H254" s="7" t="str">
        <f>CONCATENATE($C249,"_",$C250,"_",H252)</f>
        <v>0_32_2018</v>
      </c>
      <c r="I254" s="28"/>
      <c r="J254" s="7"/>
      <c r="K254" s="7"/>
      <c r="L254" s="7"/>
      <c r="M254" s="7" t="str">
        <f>IF($G252+M253&gt;$H252,0,CONCATENATE($C249,"_",$C250,"_",$G252+M253))</f>
        <v>0_32_2013</v>
      </c>
      <c r="N254" s="7" t="str">
        <f t="shared" ref="N254:AB254" si="56">IF($G252+N253&gt;$H252,0,CONCATENATE($C249,"_",$C250,"_",$G252+N253))</f>
        <v>0_32_2014</v>
      </c>
      <c r="O254" s="7" t="str">
        <f t="shared" si="56"/>
        <v>0_32_2015</v>
      </c>
      <c r="P254" s="7" t="str">
        <f t="shared" si="56"/>
        <v>0_32_2016</v>
      </c>
      <c r="Q254" s="7" t="str">
        <f t="shared" si="56"/>
        <v>0_32_2017</v>
      </c>
      <c r="R254" s="7" t="str">
        <f t="shared" si="56"/>
        <v>0_32_2018</v>
      </c>
      <c r="S254" s="7">
        <f t="shared" si="56"/>
        <v>0</v>
      </c>
      <c r="T254" s="7">
        <f t="shared" si="56"/>
        <v>0</v>
      </c>
      <c r="U254" s="7">
        <f t="shared" si="56"/>
        <v>0</v>
      </c>
      <c r="V254" s="7">
        <f t="shared" si="56"/>
        <v>0</v>
      </c>
      <c r="W254" s="7">
        <f t="shared" si="56"/>
        <v>0</v>
      </c>
      <c r="X254" s="7">
        <f t="shared" si="56"/>
        <v>0</v>
      </c>
      <c r="Y254" s="7">
        <f t="shared" si="56"/>
        <v>0</v>
      </c>
      <c r="Z254" s="7">
        <f t="shared" si="56"/>
        <v>0</v>
      </c>
      <c r="AA254" s="7">
        <f t="shared" si="56"/>
        <v>0</v>
      </c>
      <c r="AB254" s="7">
        <f t="shared" si="56"/>
        <v>0</v>
      </c>
      <c r="AC254" s="7"/>
      <c r="AD254" s="7"/>
    </row>
    <row r="255" spans="1:31" x14ac:dyDescent="0.2">
      <c r="B255" s="26"/>
      <c r="C255" s="28"/>
      <c r="D255" s="7"/>
      <c r="E255" s="7"/>
      <c r="F255" s="7" t="s">
        <v>25</v>
      </c>
      <c r="G255" s="29"/>
      <c r="H255" s="29"/>
      <c r="I255" s="28"/>
      <c r="J255" s="7"/>
      <c r="K255" s="7"/>
      <c r="L255" s="7" t="s">
        <v>25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1" s="14" customFormat="1" ht="15" x14ac:dyDescent="0.2">
      <c r="A256" s="7"/>
      <c r="B256" s="26" t="s">
        <v>36</v>
      </c>
      <c r="C256" s="28" t="s">
        <v>23</v>
      </c>
      <c r="D256" s="7" t="s">
        <v>8</v>
      </c>
      <c r="E256" s="43">
        <v>0.7087</v>
      </c>
      <c r="F256" s="7">
        <f>MATCH($D256,FAC_TOTALS_APTA!$A$2:$BR$2,)</f>
        <v>11</v>
      </c>
      <c r="G256" s="29">
        <f>VLOOKUP(G254,FAC_TOTALS_APTA!$A$4:$BR$227,$F256,FALSE)</f>
        <v>2030454.2874129401</v>
      </c>
      <c r="H256" s="29">
        <f>VLOOKUP(H254,FAC_TOTALS_APTA!$A$4:$BR$227,$F256,FALSE)</f>
        <v>2254103.2580020898</v>
      </c>
      <c r="I256" s="30">
        <f>IFERROR(H256/G256-1,"-")</f>
        <v>0.11014725718061213</v>
      </c>
      <c r="J256" s="31" t="str">
        <f>IF(C256="Log","_log","")</f>
        <v>_log</v>
      </c>
      <c r="K256" s="31" t="str">
        <f>CONCATENATE(D256,J256,"_FAC")</f>
        <v>VRM_ADJ_log_FAC</v>
      </c>
      <c r="L256" s="7">
        <f>MATCH($K256,FAC_TOTALS_APTA!$A$2:$BR$2,)</f>
        <v>33</v>
      </c>
      <c r="M256" s="29">
        <f>IF(M254=0,0,VLOOKUP(M254,FAC_TOTALS_APTA!$A$4:$BR$227,$L256,FALSE))</f>
        <v>1310991.5222471801</v>
      </c>
      <c r="N256" s="29">
        <f>IF(N254=0,0,VLOOKUP(N254,FAC_TOTALS_APTA!$A$4:$BR$227,$L256,FALSE))</f>
        <v>2045910.4982626301</v>
      </c>
      <c r="O256" s="29">
        <f>IF(O254=0,0,VLOOKUP(O254,FAC_TOTALS_APTA!$A$4:$BR$227,$L256,FALSE))</f>
        <v>2433513.46231526</v>
      </c>
      <c r="P256" s="29">
        <f>IF(P254=0,0,VLOOKUP(P254,FAC_TOTALS_APTA!$A$4:$BR$227,$L256,FALSE))</f>
        <v>1886087.5349652199</v>
      </c>
      <c r="Q256" s="29">
        <f>IF(Q254=0,0,VLOOKUP(Q254,FAC_TOTALS_APTA!$A$4:$BR$227,$L256,FALSE))</f>
        <v>2097986.2520399401</v>
      </c>
      <c r="R256" s="29">
        <f>IF(R254=0,0,VLOOKUP(R254,FAC_TOTALS_APTA!$A$4:$BR$227,$L256,FALSE))</f>
        <v>1950577.85857646</v>
      </c>
      <c r="S256" s="29">
        <f>IF(S254=0,0,VLOOKUP(S254,FAC_TOTALS_APTA!$A$4:$BR$227,$L256,FALSE))</f>
        <v>0</v>
      </c>
      <c r="T256" s="29">
        <f>IF(T254=0,0,VLOOKUP(T254,FAC_TOTALS_APTA!$A$4:$BR$227,$L256,FALSE))</f>
        <v>0</v>
      </c>
      <c r="U256" s="29">
        <f>IF(U254=0,0,VLOOKUP(U254,FAC_TOTALS_APTA!$A$4:$BR$227,$L256,FALSE))</f>
        <v>0</v>
      </c>
      <c r="V256" s="29">
        <f>IF(V254=0,0,VLOOKUP(V254,FAC_TOTALS_APTA!$A$4:$BR$227,$L256,FALSE))</f>
        <v>0</v>
      </c>
      <c r="W256" s="29">
        <f>IF(W254=0,0,VLOOKUP(W254,FAC_TOTALS_APTA!$A$4:$BR$227,$L256,FALSE))</f>
        <v>0</v>
      </c>
      <c r="X256" s="29">
        <f>IF(X254=0,0,VLOOKUP(X254,FAC_TOTALS_APTA!$A$4:$BR$227,$L256,FALSE))</f>
        <v>0</v>
      </c>
      <c r="Y256" s="29">
        <f>IF(Y254=0,0,VLOOKUP(Y254,FAC_TOTALS_APTA!$A$4:$BR$227,$L256,FALSE))</f>
        <v>0</v>
      </c>
      <c r="Z256" s="29">
        <f>IF(Z254=0,0,VLOOKUP(Z254,FAC_TOTALS_APTA!$A$4:$BR$227,$L256,FALSE))</f>
        <v>0</v>
      </c>
      <c r="AA256" s="29">
        <f>IF(AA254=0,0,VLOOKUP(AA254,FAC_TOTALS_APTA!$A$4:$BR$227,$L256,FALSE))</f>
        <v>0</v>
      </c>
      <c r="AB256" s="29">
        <f>IF(AB254=0,0,VLOOKUP(AB254,FAC_TOTALS_APTA!$A$4:$BR$227,$L256,FALSE))</f>
        <v>0</v>
      </c>
      <c r="AC256" s="32">
        <f>SUM(M256:AB256)</f>
        <v>11725067.12840669</v>
      </c>
      <c r="AD256" s="33">
        <f>AC256/G279</f>
        <v>7.9537997586428696E-2</v>
      </c>
      <c r="AE256" s="7"/>
    </row>
    <row r="257" spans="1:31" s="14" customFormat="1" ht="15" x14ac:dyDescent="0.2">
      <c r="A257" s="7"/>
      <c r="B257" s="26" t="s">
        <v>55</v>
      </c>
      <c r="C257" s="28" t="s">
        <v>23</v>
      </c>
      <c r="D257" s="7" t="s">
        <v>17</v>
      </c>
      <c r="E257" s="43">
        <v>-0.40350000000000003</v>
      </c>
      <c r="F257" s="7">
        <f>MATCH($D257,FAC_TOTALS_APTA!$A$2:$BR$2,)</f>
        <v>12</v>
      </c>
      <c r="G257" s="29">
        <f>VLOOKUP(G254,FAC_TOTALS_APTA!$A$4:$BR$227,$F257,FALSE)</f>
        <v>0.768878637494255</v>
      </c>
      <c r="H257" s="29">
        <f>VLOOKUP(H254,FAC_TOTALS_APTA!$A$4:$BR$227,$F257,FALSE)</f>
        <v>0.93643276338780101</v>
      </c>
      <c r="I257" s="30">
        <f t="shared" ref="I257:I276" si="57">IFERROR(H257/G257-1,"-")</f>
        <v>0.21792012122953275</v>
      </c>
      <c r="J257" s="31" t="str">
        <f t="shared" ref="J257:J276" si="58">IF(C257="Log","_log","")</f>
        <v>_log</v>
      </c>
      <c r="K257" s="31" t="str">
        <f t="shared" ref="K257:K277" si="59">CONCATENATE(D257,J257,"_FAC")</f>
        <v>FARE_per_UPT_2018_log_FAC</v>
      </c>
      <c r="L257" s="7">
        <f>MATCH($K257,FAC_TOTALS_APTA!$A$2:$BR$2,)</f>
        <v>34</v>
      </c>
      <c r="M257" s="29">
        <f>IF(M254=0,0,VLOOKUP(M254,FAC_TOTALS_APTA!$A$4:$BR$227,$L257,FALSE))</f>
        <v>-3825108.4901799499</v>
      </c>
      <c r="N257" s="29">
        <f>IF(N254=0,0,VLOOKUP(N254,FAC_TOTALS_APTA!$A$4:$BR$227,$L257,FALSE))</f>
        <v>465114.19546495198</v>
      </c>
      <c r="O257" s="29">
        <f>IF(O254=0,0,VLOOKUP(O254,FAC_TOTALS_APTA!$A$4:$BR$227,$L257,FALSE))</f>
        <v>-380858.20464966202</v>
      </c>
      <c r="P257" s="29">
        <f>IF(P254=0,0,VLOOKUP(P254,FAC_TOTALS_APTA!$A$4:$BR$227,$L257,FALSE))</f>
        <v>-2375691.0940029002</v>
      </c>
      <c r="Q257" s="29">
        <f>IF(Q254=0,0,VLOOKUP(Q254,FAC_TOTALS_APTA!$A$4:$BR$227,$L257,FALSE))</f>
        <v>353968.12680398498</v>
      </c>
      <c r="R257" s="29">
        <f>IF(R254=0,0,VLOOKUP(R254,FAC_TOTALS_APTA!$A$4:$BR$227,$L257,FALSE))</f>
        <v>590659.897865084</v>
      </c>
      <c r="S257" s="29">
        <f>IF(S254=0,0,VLOOKUP(S254,FAC_TOTALS_APTA!$A$4:$BR$227,$L257,FALSE))</f>
        <v>0</v>
      </c>
      <c r="T257" s="29">
        <f>IF(T254=0,0,VLOOKUP(T254,FAC_TOTALS_APTA!$A$4:$BR$227,$L257,FALSE))</f>
        <v>0</v>
      </c>
      <c r="U257" s="29">
        <f>IF(U254=0,0,VLOOKUP(U254,FAC_TOTALS_APTA!$A$4:$BR$227,$L257,FALSE))</f>
        <v>0</v>
      </c>
      <c r="V257" s="29">
        <f>IF(V254=0,0,VLOOKUP(V254,FAC_TOTALS_APTA!$A$4:$BR$227,$L257,FALSE))</f>
        <v>0</v>
      </c>
      <c r="W257" s="29">
        <f>IF(W254=0,0,VLOOKUP(W254,FAC_TOTALS_APTA!$A$4:$BR$227,$L257,FALSE))</f>
        <v>0</v>
      </c>
      <c r="X257" s="29">
        <f>IF(X254=0,0,VLOOKUP(X254,FAC_TOTALS_APTA!$A$4:$BR$227,$L257,FALSE))</f>
        <v>0</v>
      </c>
      <c r="Y257" s="29">
        <f>IF(Y254=0,0,VLOOKUP(Y254,FAC_TOTALS_APTA!$A$4:$BR$227,$L257,FALSE))</f>
        <v>0</v>
      </c>
      <c r="Z257" s="29">
        <f>IF(Z254=0,0,VLOOKUP(Z254,FAC_TOTALS_APTA!$A$4:$BR$227,$L257,FALSE))</f>
        <v>0</v>
      </c>
      <c r="AA257" s="29">
        <f>IF(AA254=0,0,VLOOKUP(AA254,FAC_TOTALS_APTA!$A$4:$BR$227,$L257,FALSE))</f>
        <v>0</v>
      </c>
      <c r="AB257" s="29">
        <f>IF(AB254=0,0,VLOOKUP(AB254,FAC_TOTALS_APTA!$A$4:$BR$227,$L257,FALSE))</f>
        <v>0</v>
      </c>
      <c r="AC257" s="32">
        <f t="shared" ref="AC257:AC276" si="60">SUM(M257:AB257)</f>
        <v>-5171915.568698491</v>
      </c>
      <c r="AD257" s="33">
        <f>AC257/G279</f>
        <v>-3.5084132441658221E-2</v>
      </c>
      <c r="AE257" s="7"/>
    </row>
    <row r="258" spans="1:31" s="14" customFormat="1" ht="15" x14ac:dyDescent="0.2">
      <c r="A258" s="7"/>
      <c r="B258" s="26" t="s">
        <v>51</v>
      </c>
      <c r="C258" s="28" t="s">
        <v>23</v>
      </c>
      <c r="D258" s="7" t="s">
        <v>9</v>
      </c>
      <c r="E258" s="43">
        <v>0.29659999999999997</v>
      </c>
      <c r="F258" s="7">
        <f>MATCH($D258,FAC_TOTALS_APTA!$A$2:$BR$2,)</f>
        <v>13</v>
      </c>
      <c r="G258" s="29">
        <f>VLOOKUP(G254,FAC_TOTALS_APTA!$A$4:$BR$227,$F258,FALSE)</f>
        <v>684352.151327278</v>
      </c>
      <c r="H258" s="29">
        <f>VLOOKUP(H254,FAC_TOTALS_APTA!$A$4:$BR$227,$F258,FALSE)</f>
        <v>717011.70857578504</v>
      </c>
      <c r="I258" s="30">
        <f t="shared" si="57"/>
        <v>4.7723320786184242E-2</v>
      </c>
      <c r="J258" s="31" t="str">
        <f t="shared" si="58"/>
        <v>_log</v>
      </c>
      <c r="K258" s="31" t="str">
        <f t="shared" si="59"/>
        <v>POP_EMP_log_FAC</v>
      </c>
      <c r="L258" s="7">
        <f>MATCH($K258,FAC_TOTALS_APTA!$A$2:$BR$2,)</f>
        <v>35</v>
      </c>
      <c r="M258" s="29">
        <f>IF(M254=0,0,VLOOKUP(M254,FAC_TOTALS_APTA!$A$4:$BR$227,$L258,FALSE))</f>
        <v>719957.20314435998</v>
      </c>
      <c r="N258" s="29">
        <f>IF(N254=0,0,VLOOKUP(N254,FAC_TOTALS_APTA!$A$4:$BR$227,$L258,FALSE))</f>
        <v>151270.14649854301</v>
      </c>
      <c r="O258" s="29">
        <f>IF(O254=0,0,VLOOKUP(O254,FAC_TOTALS_APTA!$A$4:$BR$227,$L258,FALSE))</f>
        <v>273568.70714223501</v>
      </c>
      <c r="P258" s="29">
        <f>IF(P254=0,0,VLOOKUP(P254,FAC_TOTALS_APTA!$A$4:$BR$227,$L258,FALSE))</f>
        <v>252080.06394724199</v>
      </c>
      <c r="Q258" s="29">
        <f>IF(Q254=0,0,VLOOKUP(Q254,FAC_TOTALS_APTA!$A$4:$BR$227,$L258,FALSE))</f>
        <v>176061.83411817599</v>
      </c>
      <c r="R258" s="29">
        <f>IF(R254=0,0,VLOOKUP(R254,FAC_TOTALS_APTA!$A$4:$BR$227,$L258,FALSE))</f>
        <v>205119.495956364</v>
      </c>
      <c r="S258" s="29">
        <f>IF(S254=0,0,VLOOKUP(S254,FAC_TOTALS_APTA!$A$4:$BR$227,$L258,FALSE))</f>
        <v>0</v>
      </c>
      <c r="T258" s="29">
        <f>IF(T254=0,0,VLOOKUP(T254,FAC_TOTALS_APTA!$A$4:$BR$227,$L258,FALSE))</f>
        <v>0</v>
      </c>
      <c r="U258" s="29">
        <f>IF(U254=0,0,VLOOKUP(U254,FAC_TOTALS_APTA!$A$4:$BR$227,$L258,FALSE))</f>
        <v>0</v>
      </c>
      <c r="V258" s="29">
        <f>IF(V254=0,0,VLOOKUP(V254,FAC_TOTALS_APTA!$A$4:$BR$227,$L258,FALSE))</f>
        <v>0</v>
      </c>
      <c r="W258" s="29">
        <f>IF(W254=0,0,VLOOKUP(W254,FAC_TOTALS_APTA!$A$4:$BR$227,$L258,FALSE))</f>
        <v>0</v>
      </c>
      <c r="X258" s="29">
        <f>IF(X254=0,0,VLOOKUP(X254,FAC_TOTALS_APTA!$A$4:$BR$227,$L258,FALSE))</f>
        <v>0</v>
      </c>
      <c r="Y258" s="29">
        <f>IF(Y254=0,0,VLOOKUP(Y254,FAC_TOTALS_APTA!$A$4:$BR$227,$L258,FALSE))</f>
        <v>0</v>
      </c>
      <c r="Z258" s="29">
        <f>IF(Z254=0,0,VLOOKUP(Z254,FAC_TOTALS_APTA!$A$4:$BR$227,$L258,FALSE))</f>
        <v>0</v>
      </c>
      <c r="AA258" s="29">
        <f>IF(AA254=0,0,VLOOKUP(AA254,FAC_TOTALS_APTA!$A$4:$BR$227,$L258,FALSE))</f>
        <v>0</v>
      </c>
      <c r="AB258" s="29">
        <f>IF(AB254=0,0,VLOOKUP(AB254,FAC_TOTALS_APTA!$A$4:$BR$227,$L258,FALSE))</f>
        <v>0</v>
      </c>
      <c r="AC258" s="32">
        <f t="shared" si="60"/>
        <v>1778057.45080692</v>
      </c>
      <c r="AD258" s="33">
        <f>AC258/G279</f>
        <v>1.2061605079273454E-2</v>
      </c>
      <c r="AE258" s="7"/>
    </row>
    <row r="259" spans="1:31" s="14" customFormat="1" ht="15" x14ac:dyDescent="0.2">
      <c r="A259" s="7"/>
      <c r="B259" s="26" t="s">
        <v>98</v>
      </c>
      <c r="C259" s="28"/>
      <c r="D259" s="34" t="s">
        <v>96</v>
      </c>
      <c r="E259" s="43">
        <v>0.16120000000000001</v>
      </c>
      <c r="F259" s="7">
        <f>MATCH($D259,FAC_TOTALS_APTA!$A$2:$BR$2,)</f>
        <v>17</v>
      </c>
      <c r="G259" s="29">
        <f>VLOOKUP(G254,FAC_TOTALS_APTA!$A$4:$BR$227,$F259,FALSE)</f>
        <v>0.17013985993604799</v>
      </c>
      <c r="H259" s="29">
        <f>VLOOKUP(H254,FAC_TOTALS_APTA!$A$4:$BR$227,$F259,FALSE)</f>
        <v>0.164347617417993</v>
      </c>
      <c r="I259" s="30">
        <f t="shared" si="57"/>
        <v>-3.4044006620389644E-2</v>
      </c>
      <c r="J259" s="31" t="str">
        <f t="shared" si="58"/>
        <v/>
      </c>
      <c r="K259" s="31" t="str">
        <f t="shared" si="59"/>
        <v>TSD_POP_EMP_PCT_FAC</v>
      </c>
      <c r="L259" s="7">
        <f>MATCH($K259,FAC_TOTALS_APTA!$A$2:$BR$2,)</f>
        <v>39</v>
      </c>
      <c r="M259" s="29">
        <f>IF(M254=0,0,VLOOKUP(M254,FAC_TOTALS_APTA!$A$4:$BR$227,$L259,FALSE))</f>
        <v>249.40392082033401</v>
      </c>
      <c r="N259" s="29">
        <f>IF(N254=0,0,VLOOKUP(N254,FAC_TOTALS_APTA!$A$4:$BR$227,$L259,FALSE))</f>
        <v>-8811.2648153547198</v>
      </c>
      <c r="O259" s="29">
        <f>IF(O254=0,0,VLOOKUP(O254,FAC_TOTALS_APTA!$A$4:$BR$227,$L259,FALSE))</f>
        <v>-2852.3649665180601</v>
      </c>
      <c r="P259" s="29">
        <f>IF(P254=0,0,VLOOKUP(P254,FAC_TOTALS_APTA!$A$4:$BR$227,$L259,FALSE))</f>
        <v>-1739.3127738604401</v>
      </c>
      <c r="Q259" s="29">
        <f>IF(Q254=0,0,VLOOKUP(Q254,FAC_TOTALS_APTA!$A$4:$BR$227,$L259,FALSE))</f>
        <v>-2165.5469519978501</v>
      </c>
      <c r="R259" s="29">
        <f>IF(R254=0,0,VLOOKUP(R254,FAC_TOTALS_APTA!$A$4:$BR$227,$L259,FALSE))</f>
        <v>1467.51377049646</v>
      </c>
      <c r="S259" s="29">
        <f>IF(S254=0,0,VLOOKUP(S254,FAC_TOTALS_APTA!$A$4:$BR$227,$L259,FALSE))</f>
        <v>0</v>
      </c>
      <c r="T259" s="29">
        <f>IF(T254=0,0,VLOOKUP(T254,FAC_TOTALS_APTA!$A$4:$BR$227,$L259,FALSE))</f>
        <v>0</v>
      </c>
      <c r="U259" s="29">
        <f>IF(U254=0,0,VLOOKUP(U254,FAC_TOTALS_APTA!$A$4:$BR$227,$L259,FALSE))</f>
        <v>0</v>
      </c>
      <c r="V259" s="29">
        <f>IF(V254=0,0,VLOOKUP(V254,FAC_TOTALS_APTA!$A$4:$BR$227,$L259,FALSE))</f>
        <v>0</v>
      </c>
      <c r="W259" s="29">
        <f>IF(W254=0,0,VLOOKUP(W254,FAC_TOTALS_APTA!$A$4:$BR$227,$L259,FALSE))</f>
        <v>0</v>
      </c>
      <c r="X259" s="29">
        <f>IF(X254=0,0,VLOOKUP(X254,FAC_TOTALS_APTA!$A$4:$BR$227,$L259,FALSE))</f>
        <v>0</v>
      </c>
      <c r="Y259" s="29">
        <f>IF(Y254=0,0,VLOOKUP(Y254,FAC_TOTALS_APTA!$A$4:$BR$227,$L259,FALSE))</f>
        <v>0</v>
      </c>
      <c r="Z259" s="29">
        <f>IF(Z254=0,0,VLOOKUP(Z254,FAC_TOTALS_APTA!$A$4:$BR$227,$L259,FALSE))</f>
        <v>0</v>
      </c>
      <c r="AA259" s="29">
        <f>IF(AA254=0,0,VLOOKUP(AA254,FAC_TOTALS_APTA!$A$4:$BR$227,$L259,FALSE))</f>
        <v>0</v>
      </c>
      <c r="AB259" s="29">
        <f>IF(AB254=0,0,VLOOKUP(AB254,FAC_TOTALS_APTA!$A$4:$BR$227,$L259,FALSE))</f>
        <v>0</v>
      </c>
      <c r="AC259" s="32">
        <f t="shared" si="60"/>
        <v>-13851.571816414276</v>
      </c>
      <c r="AD259" s="33">
        <f>AC259/G278</f>
        <v>-1.0005746941562826E-4</v>
      </c>
      <c r="AE259" s="7"/>
    </row>
    <row r="260" spans="1:31" s="14" customFormat="1" ht="15" x14ac:dyDescent="0.2">
      <c r="A260" s="7"/>
      <c r="B260" s="26" t="s">
        <v>52</v>
      </c>
      <c r="C260" s="28" t="s">
        <v>23</v>
      </c>
      <c r="D260" s="34" t="s">
        <v>16</v>
      </c>
      <c r="E260" s="43">
        <v>0.16120000000000001</v>
      </c>
      <c r="F260" s="7">
        <f>MATCH($D260,FAC_TOTALS_APTA!$A$2:$BR$2,)</f>
        <v>14</v>
      </c>
      <c r="G260" s="29">
        <f>VLOOKUP(G254,FAC_TOTALS_APTA!$A$4:$BR$227,$F260,FALSE)</f>
        <v>3.9922619263599799</v>
      </c>
      <c r="H260" s="29">
        <f>VLOOKUP(H254,FAC_TOTALS_APTA!$A$4:$BR$227,$F260,FALSE)</f>
        <v>2.79818742943417</v>
      </c>
      <c r="I260" s="30">
        <f t="shared" si="57"/>
        <v>-0.29909723333572202</v>
      </c>
      <c r="J260" s="31" t="str">
        <f t="shared" si="58"/>
        <v>_log</v>
      </c>
      <c r="K260" s="31" t="str">
        <f t="shared" si="59"/>
        <v>GAS_PRICE_2018_log_FAC</v>
      </c>
      <c r="L260" s="7">
        <f>MATCH($K260,FAC_TOTALS_APTA!$A$2:$BR$2,)</f>
        <v>36</v>
      </c>
      <c r="M260" s="29">
        <f>IF(M254=0,0,VLOOKUP(M254,FAC_TOTALS_APTA!$A$4:$BR$227,$L260,FALSE))</f>
        <v>-839675.46609865001</v>
      </c>
      <c r="N260" s="29">
        <f>IF(N254=0,0,VLOOKUP(N254,FAC_TOTALS_APTA!$A$4:$BR$227,$L260,FALSE))</f>
        <v>-1195189.81078307</v>
      </c>
      <c r="O260" s="29">
        <f>IF(O254=0,0,VLOOKUP(O254,FAC_TOTALS_APTA!$A$4:$BR$227,$L260,FALSE))</f>
        <v>-6455851.2935825204</v>
      </c>
      <c r="P260" s="29">
        <f>IF(P254=0,0,VLOOKUP(P254,FAC_TOTALS_APTA!$A$4:$BR$227,$L260,FALSE))</f>
        <v>-2034184.9280525499</v>
      </c>
      <c r="Q260" s="29">
        <f>IF(Q254=0,0,VLOOKUP(Q254,FAC_TOTALS_APTA!$A$4:$BR$227,$L260,FALSE))</f>
        <v>1456454.0635140699</v>
      </c>
      <c r="R260" s="29">
        <f>IF(R254=0,0,VLOOKUP(R254,FAC_TOTALS_APTA!$A$4:$BR$227,$L260,FALSE))</f>
        <v>1547264.47836431</v>
      </c>
      <c r="S260" s="29">
        <f>IF(S254=0,0,VLOOKUP(S254,FAC_TOTALS_APTA!$A$4:$BR$227,$L260,FALSE))</f>
        <v>0</v>
      </c>
      <c r="T260" s="29">
        <f>IF(T254=0,0,VLOOKUP(T254,FAC_TOTALS_APTA!$A$4:$BR$227,$L260,FALSE))</f>
        <v>0</v>
      </c>
      <c r="U260" s="29">
        <f>IF(U254=0,0,VLOOKUP(U254,FAC_TOTALS_APTA!$A$4:$BR$227,$L260,FALSE))</f>
        <v>0</v>
      </c>
      <c r="V260" s="29">
        <f>IF(V254=0,0,VLOOKUP(V254,FAC_TOTALS_APTA!$A$4:$BR$227,$L260,FALSE))</f>
        <v>0</v>
      </c>
      <c r="W260" s="29">
        <f>IF(W254=0,0,VLOOKUP(W254,FAC_TOTALS_APTA!$A$4:$BR$227,$L260,FALSE))</f>
        <v>0</v>
      </c>
      <c r="X260" s="29">
        <f>IF(X254=0,0,VLOOKUP(X254,FAC_TOTALS_APTA!$A$4:$BR$227,$L260,FALSE))</f>
        <v>0</v>
      </c>
      <c r="Y260" s="29">
        <f>IF(Y254=0,0,VLOOKUP(Y254,FAC_TOTALS_APTA!$A$4:$BR$227,$L260,FALSE))</f>
        <v>0</v>
      </c>
      <c r="Z260" s="29">
        <f>IF(Z254=0,0,VLOOKUP(Z254,FAC_TOTALS_APTA!$A$4:$BR$227,$L260,FALSE))</f>
        <v>0</v>
      </c>
      <c r="AA260" s="29">
        <f>IF(AA254=0,0,VLOOKUP(AA254,FAC_TOTALS_APTA!$A$4:$BR$227,$L260,FALSE))</f>
        <v>0</v>
      </c>
      <c r="AB260" s="29">
        <f>IF(AB254=0,0,VLOOKUP(AB254,FAC_TOTALS_APTA!$A$4:$BR$227,$L260,FALSE))</f>
        <v>0</v>
      </c>
      <c r="AC260" s="32">
        <f t="shared" si="60"/>
        <v>-7521182.9566384098</v>
      </c>
      <c r="AD260" s="33">
        <f>AC260/G279</f>
        <v>-5.102058907644702E-2</v>
      </c>
      <c r="AE260" s="7"/>
    </row>
    <row r="261" spans="1:31" s="14" customFormat="1" ht="15" x14ac:dyDescent="0.2">
      <c r="A261" s="7"/>
      <c r="B261" s="26" t="s">
        <v>49</v>
      </c>
      <c r="C261" s="28" t="s">
        <v>23</v>
      </c>
      <c r="D261" s="7" t="s">
        <v>15</v>
      </c>
      <c r="E261" s="43">
        <v>-0.2555</v>
      </c>
      <c r="F261" s="7">
        <f>MATCH($D261,FAC_TOTALS_APTA!$A$2:$BR$2,)</f>
        <v>15</v>
      </c>
      <c r="G261" s="29">
        <f>VLOOKUP(G254,FAC_TOTALS_APTA!$A$4:$BR$227,$F261,FALSE)</f>
        <v>25766.336106695799</v>
      </c>
      <c r="H261" s="29">
        <f>VLOOKUP(H254,FAC_TOTALS_APTA!$A$4:$BR$227,$F261,FALSE)</f>
        <v>27754.9472496741</v>
      </c>
      <c r="I261" s="30">
        <f t="shared" si="57"/>
        <v>7.7178654145613201E-2</v>
      </c>
      <c r="J261" s="31" t="str">
        <f t="shared" si="58"/>
        <v>_log</v>
      </c>
      <c r="K261" s="31" t="str">
        <f t="shared" si="59"/>
        <v>TOTAL_MED_INC_INDIV_2018_log_FAC</v>
      </c>
      <c r="L261" s="7">
        <f>MATCH($K261,FAC_TOTALS_APTA!$A$2:$BR$2,)</f>
        <v>37</v>
      </c>
      <c r="M261" s="29">
        <f>IF(M254=0,0,VLOOKUP(M254,FAC_TOTALS_APTA!$A$4:$BR$227,$L261,FALSE))</f>
        <v>42989.010441188198</v>
      </c>
      <c r="N261" s="29">
        <f>IF(N254=0,0,VLOOKUP(N254,FAC_TOTALS_APTA!$A$4:$BR$227,$L261,FALSE))</f>
        <v>-193204.27303040199</v>
      </c>
      <c r="O261" s="29">
        <f>IF(O254=0,0,VLOOKUP(O254,FAC_TOTALS_APTA!$A$4:$BR$227,$L261,FALSE))</f>
        <v>-1275476.5469359199</v>
      </c>
      <c r="P261" s="29">
        <f>IF(P254=0,0,VLOOKUP(P254,FAC_TOTALS_APTA!$A$4:$BR$227,$L261,FALSE))</f>
        <v>-491370.70844306098</v>
      </c>
      <c r="Q261" s="29">
        <f>IF(Q254=0,0,VLOOKUP(Q254,FAC_TOTALS_APTA!$A$4:$BR$227,$L261,FALSE))</f>
        <v>-261877.68592174799</v>
      </c>
      <c r="R261" s="29">
        <f>IF(R254=0,0,VLOOKUP(R254,FAC_TOTALS_APTA!$A$4:$BR$227,$L261,FALSE))</f>
        <v>-362293.37826883001</v>
      </c>
      <c r="S261" s="29">
        <f>IF(S254=0,0,VLOOKUP(S254,FAC_TOTALS_APTA!$A$4:$BR$227,$L261,FALSE))</f>
        <v>0</v>
      </c>
      <c r="T261" s="29">
        <f>IF(T254=0,0,VLOOKUP(T254,FAC_TOTALS_APTA!$A$4:$BR$227,$L261,FALSE))</f>
        <v>0</v>
      </c>
      <c r="U261" s="29">
        <f>IF(U254=0,0,VLOOKUP(U254,FAC_TOTALS_APTA!$A$4:$BR$227,$L261,FALSE))</f>
        <v>0</v>
      </c>
      <c r="V261" s="29">
        <f>IF(V254=0,0,VLOOKUP(V254,FAC_TOTALS_APTA!$A$4:$BR$227,$L261,FALSE))</f>
        <v>0</v>
      </c>
      <c r="W261" s="29">
        <f>IF(W254=0,0,VLOOKUP(W254,FAC_TOTALS_APTA!$A$4:$BR$227,$L261,FALSE))</f>
        <v>0</v>
      </c>
      <c r="X261" s="29">
        <f>IF(X254=0,0,VLOOKUP(X254,FAC_TOTALS_APTA!$A$4:$BR$227,$L261,FALSE))</f>
        <v>0</v>
      </c>
      <c r="Y261" s="29">
        <f>IF(Y254=0,0,VLOOKUP(Y254,FAC_TOTALS_APTA!$A$4:$BR$227,$L261,FALSE))</f>
        <v>0</v>
      </c>
      <c r="Z261" s="29">
        <f>IF(Z254=0,0,VLOOKUP(Z254,FAC_TOTALS_APTA!$A$4:$BR$227,$L261,FALSE))</f>
        <v>0</v>
      </c>
      <c r="AA261" s="29">
        <f>IF(AA254=0,0,VLOOKUP(AA254,FAC_TOTALS_APTA!$A$4:$BR$227,$L261,FALSE))</f>
        <v>0</v>
      </c>
      <c r="AB261" s="29">
        <f>IF(AB254=0,0,VLOOKUP(AB254,FAC_TOTALS_APTA!$A$4:$BR$227,$L261,FALSE))</f>
        <v>0</v>
      </c>
      <c r="AC261" s="32">
        <f t="shared" si="60"/>
        <v>-2541233.5821587727</v>
      </c>
      <c r="AD261" s="33">
        <f>AC261/G279</f>
        <v>-1.7238675762853612E-2</v>
      </c>
      <c r="AE261" s="7"/>
    </row>
    <row r="262" spans="1:31" s="14" customFormat="1" ht="15" x14ac:dyDescent="0.2">
      <c r="A262" s="7"/>
      <c r="B262" s="26" t="s">
        <v>67</v>
      </c>
      <c r="C262" s="28"/>
      <c r="D262" s="7" t="s">
        <v>10</v>
      </c>
      <c r="E262" s="43">
        <v>1.0699999999999999E-2</v>
      </c>
      <c r="F262" s="7">
        <f>MATCH($D262,FAC_TOTALS_APTA!$A$2:$BR$2,)</f>
        <v>16</v>
      </c>
      <c r="G262" s="29">
        <f>VLOOKUP(G254,FAC_TOTALS_APTA!$A$4:$BR$227,$F262,FALSE)</f>
        <v>7.4185126080571804</v>
      </c>
      <c r="H262" s="29">
        <f>VLOOKUP(H254,FAC_TOTALS_APTA!$A$4:$BR$227,$F262,FALSE)</f>
        <v>6.8635493808504302</v>
      </c>
      <c r="I262" s="30">
        <f t="shared" si="57"/>
        <v>-7.4807883537733599E-2</v>
      </c>
      <c r="J262" s="31" t="str">
        <f t="shared" si="58"/>
        <v/>
      </c>
      <c r="K262" s="31" t="str">
        <f t="shared" si="59"/>
        <v>PCT_HH_NO_VEH_FAC</v>
      </c>
      <c r="L262" s="7">
        <f>MATCH($K262,FAC_TOTALS_APTA!$A$2:$BR$2,)</f>
        <v>38</v>
      </c>
      <c r="M262" s="29">
        <f>IF(M254=0,0,VLOOKUP(M254,FAC_TOTALS_APTA!$A$4:$BR$227,$L262,FALSE))</f>
        <v>-98554.303863300898</v>
      </c>
      <c r="N262" s="29">
        <f>IF(N254=0,0,VLOOKUP(N254,FAC_TOTALS_APTA!$A$4:$BR$227,$L262,FALSE))</f>
        <v>157331.263067917</v>
      </c>
      <c r="O262" s="29">
        <f>IF(O254=0,0,VLOOKUP(O254,FAC_TOTALS_APTA!$A$4:$BR$227,$L262,FALSE))</f>
        <v>104131.903860109</v>
      </c>
      <c r="P262" s="29">
        <f>IF(P254=0,0,VLOOKUP(P254,FAC_TOTALS_APTA!$A$4:$BR$227,$L262,FALSE))</f>
        <v>-283254.97756298399</v>
      </c>
      <c r="Q262" s="29">
        <f>IF(Q254=0,0,VLOOKUP(Q254,FAC_TOTALS_APTA!$A$4:$BR$227,$L262,FALSE))</f>
        <v>-259465.00799707501</v>
      </c>
      <c r="R262" s="29">
        <f>IF(R254=0,0,VLOOKUP(R254,FAC_TOTALS_APTA!$A$4:$BR$227,$L262,FALSE))</f>
        <v>-250196.54256047099</v>
      </c>
      <c r="S262" s="29">
        <f>IF(S254=0,0,VLOOKUP(S254,FAC_TOTALS_APTA!$A$4:$BR$227,$L262,FALSE))</f>
        <v>0</v>
      </c>
      <c r="T262" s="29">
        <f>IF(T254=0,0,VLOOKUP(T254,FAC_TOTALS_APTA!$A$4:$BR$227,$L262,FALSE))</f>
        <v>0</v>
      </c>
      <c r="U262" s="29">
        <f>IF(U254=0,0,VLOOKUP(U254,FAC_TOTALS_APTA!$A$4:$BR$227,$L262,FALSE))</f>
        <v>0</v>
      </c>
      <c r="V262" s="29">
        <f>IF(V254=0,0,VLOOKUP(V254,FAC_TOTALS_APTA!$A$4:$BR$227,$L262,FALSE))</f>
        <v>0</v>
      </c>
      <c r="W262" s="29">
        <f>IF(W254=0,0,VLOOKUP(W254,FAC_TOTALS_APTA!$A$4:$BR$227,$L262,FALSE))</f>
        <v>0</v>
      </c>
      <c r="X262" s="29">
        <f>IF(X254=0,0,VLOOKUP(X254,FAC_TOTALS_APTA!$A$4:$BR$227,$L262,FALSE))</f>
        <v>0</v>
      </c>
      <c r="Y262" s="29">
        <f>IF(Y254=0,0,VLOOKUP(Y254,FAC_TOTALS_APTA!$A$4:$BR$227,$L262,FALSE))</f>
        <v>0</v>
      </c>
      <c r="Z262" s="29">
        <f>IF(Z254=0,0,VLOOKUP(Z254,FAC_TOTALS_APTA!$A$4:$BR$227,$L262,FALSE))</f>
        <v>0</v>
      </c>
      <c r="AA262" s="29">
        <f>IF(AA254=0,0,VLOOKUP(AA254,FAC_TOTALS_APTA!$A$4:$BR$227,$L262,FALSE))</f>
        <v>0</v>
      </c>
      <c r="AB262" s="29">
        <f>IF(AB254=0,0,VLOOKUP(AB254,FAC_TOTALS_APTA!$A$4:$BR$227,$L262,FALSE))</f>
        <v>0</v>
      </c>
      <c r="AC262" s="32">
        <f t="shared" si="60"/>
        <v>-630007.66505580489</v>
      </c>
      <c r="AD262" s="33">
        <f>AC262/G279</f>
        <v>-4.273710981256406E-3</v>
      </c>
      <c r="AE262" s="7"/>
    </row>
    <row r="263" spans="1:31" s="14" customFormat="1" ht="15" x14ac:dyDescent="0.2">
      <c r="A263" s="7"/>
      <c r="B263" s="26" t="s">
        <v>50</v>
      </c>
      <c r="C263" s="28"/>
      <c r="D263" s="7" t="s">
        <v>31</v>
      </c>
      <c r="E263" s="43">
        <v>-3.3999999999999998E-3</v>
      </c>
      <c r="F263" s="7">
        <f>MATCH($D263,FAC_TOTALS_APTA!$A$2:$BR$2,)</f>
        <v>18</v>
      </c>
      <c r="G263" s="29">
        <f>VLOOKUP(G254,FAC_TOTALS_APTA!$A$4:$BR$227,$F263,FALSE)</f>
        <v>3.44354314431745</v>
      </c>
      <c r="H263" s="29">
        <f>VLOOKUP(H254,FAC_TOTALS_APTA!$A$4:$BR$227,$F263,FALSE)</f>
        <v>5.0621518350756602</v>
      </c>
      <c r="I263" s="30">
        <f t="shared" si="57"/>
        <v>0.47004164690930184</v>
      </c>
      <c r="J263" s="31" t="str">
        <f t="shared" si="58"/>
        <v/>
      </c>
      <c r="K263" s="31" t="str">
        <f t="shared" si="59"/>
        <v>JTW_HOME_PCT_FAC</v>
      </c>
      <c r="L263" s="7">
        <f>MATCH($K263,FAC_TOTALS_APTA!$A$2:$BR$2,)</f>
        <v>40</v>
      </c>
      <c r="M263" s="29">
        <f>IF(M254=0,0,VLOOKUP(M254,FAC_TOTALS_APTA!$A$4:$BR$227,$L263,FALSE))</f>
        <v>47472.319993942001</v>
      </c>
      <c r="N263" s="29">
        <f>IF(N254=0,0,VLOOKUP(N254,FAC_TOTALS_APTA!$A$4:$BR$227,$L263,FALSE))</f>
        <v>-215514.531346937</v>
      </c>
      <c r="O263" s="29">
        <f>IF(O254=0,0,VLOOKUP(O254,FAC_TOTALS_APTA!$A$4:$BR$227,$L263,FALSE))</f>
        <v>8807.9740228798091</v>
      </c>
      <c r="P263" s="29">
        <f>IF(P254=0,0,VLOOKUP(P254,FAC_TOTALS_APTA!$A$4:$BR$227,$L263,FALSE))</f>
        <v>-374862.80882134399</v>
      </c>
      <c r="Q263" s="29">
        <f>IF(Q254=0,0,VLOOKUP(Q254,FAC_TOTALS_APTA!$A$4:$BR$227,$L263,FALSE))</f>
        <v>-295120.15803690202</v>
      </c>
      <c r="R263" s="29">
        <f>IF(R254=0,0,VLOOKUP(R254,FAC_TOTALS_APTA!$A$4:$BR$227,$L263,FALSE))</f>
        <v>-302501.74098057998</v>
      </c>
      <c r="S263" s="29">
        <f>IF(S254=0,0,VLOOKUP(S254,FAC_TOTALS_APTA!$A$4:$BR$227,$L263,FALSE))</f>
        <v>0</v>
      </c>
      <c r="T263" s="29">
        <f>IF(T254=0,0,VLOOKUP(T254,FAC_TOTALS_APTA!$A$4:$BR$227,$L263,FALSE))</f>
        <v>0</v>
      </c>
      <c r="U263" s="29">
        <f>IF(U254=0,0,VLOOKUP(U254,FAC_TOTALS_APTA!$A$4:$BR$227,$L263,FALSE))</f>
        <v>0</v>
      </c>
      <c r="V263" s="29">
        <f>IF(V254=0,0,VLOOKUP(V254,FAC_TOTALS_APTA!$A$4:$BR$227,$L263,FALSE))</f>
        <v>0</v>
      </c>
      <c r="W263" s="29">
        <f>IF(W254=0,0,VLOOKUP(W254,FAC_TOTALS_APTA!$A$4:$BR$227,$L263,FALSE))</f>
        <v>0</v>
      </c>
      <c r="X263" s="29">
        <f>IF(X254=0,0,VLOOKUP(X254,FAC_TOTALS_APTA!$A$4:$BR$227,$L263,FALSE))</f>
        <v>0</v>
      </c>
      <c r="Y263" s="29">
        <f>IF(Y254=0,0,VLOOKUP(Y254,FAC_TOTALS_APTA!$A$4:$BR$227,$L263,FALSE))</f>
        <v>0</v>
      </c>
      <c r="Z263" s="29">
        <f>IF(Z254=0,0,VLOOKUP(Z254,FAC_TOTALS_APTA!$A$4:$BR$227,$L263,FALSE))</f>
        <v>0</v>
      </c>
      <c r="AA263" s="29">
        <f>IF(AA254=0,0,VLOOKUP(AA254,FAC_TOTALS_APTA!$A$4:$BR$227,$L263,FALSE))</f>
        <v>0</v>
      </c>
      <c r="AB263" s="29">
        <f>IF(AB254=0,0,VLOOKUP(AB254,FAC_TOTALS_APTA!$A$4:$BR$227,$L263,FALSE))</f>
        <v>0</v>
      </c>
      <c r="AC263" s="32">
        <f t="shared" si="60"/>
        <v>-1131718.9451689413</v>
      </c>
      <c r="AD263" s="33">
        <f>AC263/G279</f>
        <v>-7.6771124415383109E-3</v>
      </c>
      <c r="AE263" s="7"/>
    </row>
    <row r="264" spans="1:31" s="14" customFormat="1" ht="16" hidden="1" x14ac:dyDescent="0.2">
      <c r="A264" s="7"/>
      <c r="B264" s="12" t="s">
        <v>119</v>
      </c>
      <c r="C264" s="28"/>
      <c r="D264" t="s">
        <v>99</v>
      </c>
      <c r="E264" s="43">
        <v>-5.7999999999999996E-3</v>
      </c>
      <c r="F264" s="7">
        <f>MATCH($D264,FAC_TOTALS_APTA!$A$2:$BR$2,)</f>
        <v>19</v>
      </c>
      <c r="G264" s="29">
        <f>VLOOKUP(G254,FAC_TOTALS_APTA!$A$4:$BR$227,$F264,FALSE)</f>
        <v>0</v>
      </c>
      <c r="H264" s="29">
        <f>VLOOKUP(H254,FAC_TOTALS_APTA!$A$4:$BR$227,$F264,FALSE)</f>
        <v>0</v>
      </c>
      <c r="I264" s="30" t="str">
        <f t="shared" si="57"/>
        <v>-</v>
      </c>
      <c r="J264" s="31" t="str">
        <f t="shared" si="58"/>
        <v/>
      </c>
      <c r="K264" s="31" t="str">
        <f t="shared" si="59"/>
        <v>YEARS_SINCE_TNC_NEW_YORK_BUS_FAC</v>
      </c>
      <c r="L264" s="7">
        <f>MATCH($K264,FAC_TOTALS_APTA!$A$2:$BR$2,)</f>
        <v>41</v>
      </c>
      <c r="M264" s="29">
        <f>IF(M254=0,0,VLOOKUP(M254,FAC_TOTALS_APTA!$A$4:$BR$227,$L264,FALSE))</f>
        <v>0</v>
      </c>
      <c r="N264" s="29">
        <f>IF(N254=0,0,VLOOKUP(N254,FAC_TOTALS_APTA!$A$4:$BR$227,$L264,FALSE))</f>
        <v>0</v>
      </c>
      <c r="O264" s="29">
        <f>IF(O254=0,0,VLOOKUP(O254,FAC_TOTALS_APTA!$A$4:$BR$227,$L264,FALSE))</f>
        <v>0</v>
      </c>
      <c r="P264" s="29">
        <f>IF(P254=0,0,VLOOKUP(P254,FAC_TOTALS_APTA!$A$4:$BR$227,$L264,FALSE))</f>
        <v>0</v>
      </c>
      <c r="Q264" s="29">
        <f>IF(Q254=0,0,VLOOKUP(Q254,FAC_TOTALS_APTA!$A$4:$BR$227,$L264,FALSE))</f>
        <v>0</v>
      </c>
      <c r="R264" s="29">
        <f>IF(R254=0,0,VLOOKUP(R254,FAC_TOTALS_APTA!$A$4:$BR$227,$L264,FALSE))</f>
        <v>0</v>
      </c>
      <c r="S264" s="29">
        <f>IF(S254=0,0,VLOOKUP(S254,FAC_TOTALS_APTA!$A$4:$BR$227,$L264,FALSE))</f>
        <v>0</v>
      </c>
      <c r="T264" s="29">
        <f>IF(T254=0,0,VLOOKUP(T254,FAC_TOTALS_APTA!$A$4:$BR$227,$L264,FALSE))</f>
        <v>0</v>
      </c>
      <c r="U264" s="29">
        <f>IF(U254=0,0,VLOOKUP(U254,FAC_TOTALS_APTA!$A$4:$BR$227,$L264,FALSE))</f>
        <v>0</v>
      </c>
      <c r="V264" s="29">
        <f>IF(V254=0,0,VLOOKUP(V254,FAC_TOTALS_APTA!$A$4:$BR$227,$L264,FALSE))</f>
        <v>0</v>
      </c>
      <c r="W264" s="29">
        <f>IF(W254=0,0,VLOOKUP(W254,FAC_TOTALS_APTA!$A$4:$BR$227,$L264,FALSE))</f>
        <v>0</v>
      </c>
      <c r="X264" s="29">
        <f>IF(X254=0,0,VLOOKUP(X254,FAC_TOTALS_APTA!$A$4:$BR$227,$L264,FALSE))</f>
        <v>0</v>
      </c>
      <c r="Y264" s="29">
        <f>IF(Y254=0,0,VLOOKUP(Y254,FAC_TOTALS_APTA!$A$4:$BR$227,$L264,FALSE))</f>
        <v>0</v>
      </c>
      <c r="Z264" s="29">
        <f>IF(Z254=0,0,VLOOKUP(Z254,FAC_TOTALS_APTA!$A$4:$BR$227,$L264,FALSE))</f>
        <v>0</v>
      </c>
      <c r="AA264" s="29">
        <f>IF(AA254=0,0,VLOOKUP(AA254,FAC_TOTALS_APTA!$A$4:$BR$227,$L264,FALSE))</f>
        <v>0</v>
      </c>
      <c r="AB264" s="29">
        <f>IF(AB254=0,0,VLOOKUP(AB254,FAC_TOTALS_APTA!$A$4:$BR$227,$L264,FALSE))</f>
        <v>0</v>
      </c>
      <c r="AC264" s="32">
        <f t="shared" si="60"/>
        <v>0</v>
      </c>
      <c r="AD264" s="33">
        <f>AC264/G279</f>
        <v>0</v>
      </c>
      <c r="AE264" s="7"/>
    </row>
    <row r="265" spans="1:31" s="14" customFormat="1" ht="16" hidden="1" x14ac:dyDescent="0.2">
      <c r="A265" s="7"/>
      <c r="B265" s="12" t="s">
        <v>119</v>
      </c>
      <c r="C265" s="28"/>
      <c r="D265" t="s">
        <v>100</v>
      </c>
      <c r="E265" s="43">
        <v>-3.3799999999999997E-2</v>
      </c>
      <c r="F265" s="7">
        <f>MATCH($D265,FAC_TOTALS_APTA!$A$2:$BR$2,)</f>
        <v>20</v>
      </c>
      <c r="G265" s="29">
        <f>VLOOKUP(G254,FAC_TOTALS_APTA!$A$4:$BR$227,$F265,FALSE)</f>
        <v>0</v>
      </c>
      <c r="H265" s="29">
        <f>VLOOKUP(H254,FAC_TOTALS_APTA!$A$4:$BR$227,$F265,FALSE)</f>
        <v>0</v>
      </c>
      <c r="I265" s="30" t="str">
        <f t="shared" si="57"/>
        <v>-</v>
      </c>
      <c r="J265" s="31" t="str">
        <f t="shared" si="58"/>
        <v/>
      </c>
      <c r="K265" s="31" t="str">
        <f t="shared" si="59"/>
        <v>YEARS_SINCE_TNC_BUS_HI_FAV_FAC</v>
      </c>
      <c r="L265" s="7">
        <f>MATCH($K265,FAC_TOTALS_APTA!$A$2:$BR$2,)</f>
        <v>42</v>
      </c>
      <c r="M265" s="29">
        <f>IF(M254=0,0,VLOOKUP(M254,FAC_TOTALS_APTA!$A$4:$BR$227,$L265,FALSE))</f>
        <v>0</v>
      </c>
      <c r="N265" s="29">
        <f>IF(N254=0,0,VLOOKUP(N254,FAC_TOTALS_APTA!$A$4:$BR$227,$L265,FALSE))</f>
        <v>0</v>
      </c>
      <c r="O265" s="29">
        <f>IF(O254=0,0,VLOOKUP(O254,FAC_TOTALS_APTA!$A$4:$BR$227,$L265,FALSE))</f>
        <v>0</v>
      </c>
      <c r="P265" s="29">
        <f>IF(P254=0,0,VLOOKUP(P254,FAC_TOTALS_APTA!$A$4:$BR$227,$L265,FALSE))</f>
        <v>0</v>
      </c>
      <c r="Q265" s="29">
        <f>IF(Q254=0,0,VLOOKUP(Q254,FAC_TOTALS_APTA!$A$4:$BR$227,$L265,FALSE))</f>
        <v>0</v>
      </c>
      <c r="R265" s="29">
        <f>IF(R254=0,0,VLOOKUP(R254,FAC_TOTALS_APTA!$A$4:$BR$227,$L265,FALSE))</f>
        <v>0</v>
      </c>
      <c r="S265" s="29">
        <f>IF(S254=0,0,VLOOKUP(S254,FAC_TOTALS_APTA!$A$4:$BR$227,$L265,FALSE))</f>
        <v>0</v>
      </c>
      <c r="T265" s="29">
        <f>IF(T254=0,0,VLOOKUP(T254,FAC_TOTALS_APTA!$A$4:$BR$227,$L265,FALSE))</f>
        <v>0</v>
      </c>
      <c r="U265" s="29">
        <f>IF(U254=0,0,VLOOKUP(U254,FAC_TOTALS_APTA!$A$4:$BR$227,$L265,FALSE))</f>
        <v>0</v>
      </c>
      <c r="V265" s="29">
        <f>IF(V254=0,0,VLOOKUP(V254,FAC_TOTALS_APTA!$A$4:$BR$227,$L265,FALSE))</f>
        <v>0</v>
      </c>
      <c r="W265" s="29">
        <f>IF(W254=0,0,VLOOKUP(W254,FAC_TOTALS_APTA!$A$4:$BR$227,$L265,FALSE))</f>
        <v>0</v>
      </c>
      <c r="X265" s="29">
        <f>IF(X254=0,0,VLOOKUP(X254,FAC_TOTALS_APTA!$A$4:$BR$227,$L265,FALSE))</f>
        <v>0</v>
      </c>
      <c r="Y265" s="29">
        <f>IF(Y254=0,0,VLOOKUP(Y254,FAC_TOTALS_APTA!$A$4:$BR$227,$L265,FALSE))</f>
        <v>0</v>
      </c>
      <c r="Z265" s="29">
        <f>IF(Z254=0,0,VLOOKUP(Z254,FAC_TOTALS_APTA!$A$4:$BR$227,$L265,FALSE))</f>
        <v>0</v>
      </c>
      <c r="AA265" s="29">
        <f>IF(AA254=0,0,VLOOKUP(AA254,FAC_TOTALS_APTA!$A$4:$BR$227,$L265,FALSE))</f>
        <v>0</v>
      </c>
      <c r="AB265" s="29">
        <f>IF(AB254=0,0,VLOOKUP(AB254,FAC_TOTALS_APTA!$A$4:$BR$227,$L265,FALSE))</f>
        <v>0</v>
      </c>
      <c r="AC265" s="32">
        <f t="shared" si="60"/>
        <v>0</v>
      </c>
      <c r="AD265" s="33">
        <f>AC265/G279</f>
        <v>0</v>
      </c>
      <c r="AE265" s="7"/>
    </row>
    <row r="266" spans="1:31" s="14" customFormat="1" ht="16" hidden="1" x14ac:dyDescent="0.2">
      <c r="A266" s="7"/>
      <c r="B266" s="12" t="s">
        <v>119</v>
      </c>
      <c r="C266" s="28"/>
      <c r="D266" t="s">
        <v>101</v>
      </c>
      <c r="E266" s="43">
        <v>-1.6299999999999999E-2</v>
      </c>
      <c r="F266" s="7">
        <f>MATCH($D266,FAC_TOTALS_APTA!$A$2:$BR$2,)</f>
        <v>21</v>
      </c>
      <c r="G266" s="29">
        <f>VLOOKUP(G254,FAC_TOTALS_APTA!$A$4:$BR$227,$F266,FALSE)</f>
        <v>0</v>
      </c>
      <c r="H266" s="29">
        <f>VLOOKUP(H254,FAC_TOTALS_APTA!$A$4:$BR$227,$F266,FALSE)</f>
        <v>0</v>
      </c>
      <c r="I266" s="30" t="str">
        <f t="shared" si="57"/>
        <v>-</v>
      </c>
      <c r="J266" s="31" t="str">
        <f t="shared" si="58"/>
        <v/>
      </c>
      <c r="K266" s="31" t="str">
        <f t="shared" si="59"/>
        <v>YEARS_SINCE_TNC_BUS_MID_FAV_FAC</v>
      </c>
      <c r="L266" s="7">
        <f>MATCH($K266,FAC_TOTALS_APTA!$A$2:$BR$2,)</f>
        <v>43</v>
      </c>
      <c r="M266" s="29">
        <f>IF(M254=0,0,VLOOKUP(M254,FAC_TOTALS_APTA!$A$4:$BR$227,$L266,FALSE))</f>
        <v>0</v>
      </c>
      <c r="N266" s="29">
        <f>IF(N254=0,0,VLOOKUP(N254,FAC_TOTALS_APTA!$A$4:$BR$227,$L266,FALSE))</f>
        <v>0</v>
      </c>
      <c r="O266" s="29">
        <f>IF(O254=0,0,VLOOKUP(O254,FAC_TOTALS_APTA!$A$4:$BR$227,$L266,FALSE))</f>
        <v>0</v>
      </c>
      <c r="P266" s="29">
        <f>IF(P254=0,0,VLOOKUP(P254,FAC_TOTALS_APTA!$A$4:$BR$227,$L266,FALSE))</f>
        <v>0</v>
      </c>
      <c r="Q266" s="29">
        <f>IF(Q254=0,0,VLOOKUP(Q254,FAC_TOTALS_APTA!$A$4:$BR$227,$L266,FALSE))</f>
        <v>0</v>
      </c>
      <c r="R266" s="29">
        <f>IF(R254=0,0,VLOOKUP(R254,FAC_TOTALS_APTA!$A$4:$BR$227,$L266,FALSE))</f>
        <v>0</v>
      </c>
      <c r="S266" s="29">
        <f>IF(S254=0,0,VLOOKUP(S254,FAC_TOTALS_APTA!$A$4:$BR$227,$L266,FALSE))</f>
        <v>0</v>
      </c>
      <c r="T266" s="29">
        <f>IF(T254=0,0,VLOOKUP(T254,FAC_TOTALS_APTA!$A$4:$BR$227,$L266,FALSE))</f>
        <v>0</v>
      </c>
      <c r="U266" s="29">
        <f>IF(U254=0,0,VLOOKUP(U254,FAC_TOTALS_APTA!$A$4:$BR$227,$L266,FALSE))</f>
        <v>0</v>
      </c>
      <c r="V266" s="29">
        <f>IF(V254=0,0,VLOOKUP(V254,FAC_TOTALS_APTA!$A$4:$BR$227,$L266,FALSE))</f>
        <v>0</v>
      </c>
      <c r="W266" s="29">
        <f>IF(W254=0,0,VLOOKUP(W254,FAC_TOTALS_APTA!$A$4:$BR$227,$L266,FALSE))</f>
        <v>0</v>
      </c>
      <c r="X266" s="29">
        <f>IF(X254=0,0,VLOOKUP(X254,FAC_TOTALS_APTA!$A$4:$BR$227,$L266,FALSE))</f>
        <v>0</v>
      </c>
      <c r="Y266" s="29">
        <f>IF(Y254=0,0,VLOOKUP(Y254,FAC_TOTALS_APTA!$A$4:$BR$227,$L266,FALSE))</f>
        <v>0</v>
      </c>
      <c r="Z266" s="29">
        <f>IF(Z254=0,0,VLOOKUP(Z254,FAC_TOTALS_APTA!$A$4:$BR$227,$L266,FALSE))</f>
        <v>0</v>
      </c>
      <c r="AA266" s="29">
        <f>IF(AA254=0,0,VLOOKUP(AA254,FAC_TOTALS_APTA!$A$4:$BR$227,$L266,FALSE))</f>
        <v>0</v>
      </c>
      <c r="AB266" s="29">
        <f>IF(AB254=0,0,VLOOKUP(AB254,FAC_TOTALS_APTA!$A$4:$BR$227,$L266,FALSE))</f>
        <v>0</v>
      </c>
      <c r="AC266" s="32">
        <f t="shared" si="60"/>
        <v>0</v>
      </c>
      <c r="AD266" s="33">
        <f>AC266/G279</f>
        <v>0</v>
      </c>
      <c r="AE266" s="7"/>
    </row>
    <row r="267" spans="1:31" s="14" customFormat="1" ht="16" hidden="1" x14ac:dyDescent="0.2">
      <c r="A267" s="7"/>
      <c r="B267" s="12" t="s">
        <v>119</v>
      </c>
      <c r="C267" s="28"/>
      <c r="D267" t="s">
        <v>102</v>
      </c>
      <c r="E267" s="43">
        <v>-1.37E-2</v>
      </c>
      <c r="F267" s="7">
        <f>MATCH($D267,FAC_TOTALS_APTA!$A$2:$BR$2,)</f>
        <v>22</v>
      </c>
      <c r="G267" s="29">
        <f>VLOOKUP(G254,FAC_TOTALS_APTA!$A$4:$BR$227,$F267,FALSE)</f>
        <v>0</v>
      </c>
      <c r="H267" s="29">
        <f>VLOOKUP(H254,FAC_TOTALS_APTA!$A$4:$BR$227,$F267,FALSE)</f>
        <v>0</v>
      </c>
      <c r="I267" s="30" t="str">
        <f t="shared" si="57"/>
        <v>-</v>
      </c>
      <c r="J267" s="31" t="str">
        <f t="shared" si="58"/>
        <v/>
      </c>
      <c r="K267" s="31" t="str">
        <f t="shared" si="59"/>
        <v>YEARS_SINCE_TNC_BUS_LOW_FAV_FAC</v>
      </c>
      <c r="L267" s="7">
        <f>MATCH($K267,FAC_TOTALS_APTA!$A$2:$BR$2,)</f>
        <v>44</v>
      </c>
      <c r="M267" s="29">
        <f>IF(M254=0,0,VLOOKUP(M254,FAC_TOTALS_APTA!$A$4:$BR$227,$L267,FALSE))</f>
        <v>0</v>
      </c>
      <c r="N267" s="29">
        <f>IF(N254=0,0,VLOOKUP(N254,FAC_TOTALS_APTA!$A$4:$BR$227,$L267,FALSE))</f>
        <v>0</v>
      </c>
      <c r="O267" s="29">
        <f>IF(O254=0,0,VLOOKUP(O254,FAC_TOTALS_APTA!$A$4:$BR$227,$L267,FALSE))</f>
        <v>0</v>
      </c>
      <c r="P267" s="29">
        <f>IF(P254=0,0,VLOOKUP(P254,FAC_TOTALS_APTA!$A$4:$BR$227,$L267,FALSE))</f>
        <v>0</v>
      </c>
      <c r="Q267" s="29">
        <f>IF(Q254=0,0,VLOOKUP(Q254,FAC_TOTALS_APTA!$A$4:$BR$227,$L267,FALSE))</f>
        <v>0</v>
      </c>
      <c r="R267" s="29">
        <f>IF(R254=0,0,VLOOKUP(R254,FAC_TOTALS_APTA!$A$4:$BR$227,$L267,FALSE))</f>
        <v>0</v>
      </c>
      <c r="S267" s="29">
        <f>IF(S254=0,0,VLOOKUP(S254,FAC_TOTALS_APTA!$A$4:$BR$227,$L267,FALSE))</f>
        <v>0</v>
      </c>
      <c r="T267" s="29">
        <f>IF(T254=0,0,VLOOKUP(T254,FAC_TOTALS_APTA!$A$4:$BR$227,$L267,FALSE))</f>
        <v>0</v>
      </c>
      <c r="U267" s="29">
        <f>IF(U254=0,0,VLOOKUP(U254,FAC_TOTALS_APTA!$A$4:$BR$227,$L267,FALSE))</f>
        <v>0</v>
      </c>
      <c r="V267" s="29">
        <f>IF(V254=0,0,VLOOKUP(V254,FAC_TOTALS_APTA!$A$4:$BR$227,$L267,FALSE))</f>
        <v>0</v>
      </c>
      <c r="W267" s="29">
        <f>IF(W254=0,0,VLOOKUP(W254,FAC_TOTALS_APTA!$A$4:$BR$227,$L267,FALSE))</f>
        <v>0</v>
      </c>
      <c r="X267" s="29">
        <f>IF(X254=0,0,VLOOKUP(X254,FAC_TOTALS_APTA!$A$4:$BR$227,$L267,FALSE))</f>
        <v>0</v>
      </c>
      <c r="Y267" s="29">
        <f>IF(Y254=0,0,VLOOKUP(Y254,FAC_TOTALS_APTA!$A$4:$BR$227,$L267,FALSE))</f>
        <v>0</v>
      </c>
      <c r="Z267" s="29">
        <f>IF(Z254=0,0,VLOOKUP(Z254,FAC_TOTALS_APTA!$A$4:$BR$227,$L267,FALSE))</f>
        <v>0</v>
      </c>
      <c r="AA267" s="29">
        <f>IF(AA254=0,0,VLOOKUP(AA254,FAC_TOTALS_APTA!$A$4:$BR$227,$L267,FALSE))</f>
        <v>0</v>
      </c>
      <c r="AB267" s="29">
        <f>IF(AB254=0,0,VLOOKUP(AB254,FAC_TOTALS_APTA!$A$4:$BR$227,$L267,FALSE))</f>
        <v>0</v>
      </c>
      <c r="AC267" s="32">
        <f t="shared" si="60"/>
        <v>0</v>
      </c>
      <c r="AD267" s="33">
        <f>AC267/G279</f>
        <v>0</v>
      </c>
      <c r="AE267" s="7"/>
    </row>
    <row r="268" spans="1:31" s="14" customFormat="1" ht="16" hidden="1" x14ac:dyDescent="0.2">
      <c r="A268" s="7"/>
      <c r="B268" s="12" t="s">
        <v>119</v>
      </c>
      <c r="C268" s="28"/>
      <c r="D268" t="s">
        <v>103</v>
      </c>
      <c r="E268" s="43">
        <v>-3.5099999999999999E-2</v>
      </c>
      <c r="F268" s="7">
        <f>MATCH($D268,FAC_TOTALS_APTA!$A$2:$BR$2,)</f>
        <v>23</v>
      </c>
      <c r="G268" s="29">
        <f>VLOOKUP(G254,FAC_TOTALS_APTA!$A$4:$BR$227,$F268,FALSE)</f>
        <v>0</v>
      </c>
      <c r="H268" s="29">
        <f>VLOOKUP(H254,FAC_TOTALS_APTA!$A$4:$BR$227,$F268,FALSE)</f>
        <v>0</v>
      </c>
      <c r="I268" s="30" t="str">
        <f t="shared" si="57"/>
        <v>-</v>
      </c>
      <c r="J268" s="31" t="str">
        <f t="shared" si="58"/>
        <v/>
      </c>
      <c r="K268" s="31" t="str">
        <f t="shared" si="59"/>
        <v>YEARS_SINCE_TNC_BUS_HI_UNFAV_FAC</v>
      </c>
      <c r="L268" s="7">
        <f>MATCH($K268,FAC_TOTALS_APTA!$A$2:$BR$2,)</f>
        <v>45</v>
      </c>
      <c r="M268" s="29">
        <f>IF(M254=0,0,VLOOKUP(M254,FAC_TOTALS_APTA!$A$4:$BR$227,$L268,FALSE))</f>
        <v>0</v>
      </c>
      <c r="N268" s="29">
        <f>IF(N254=0,0,VLOOKUP(N254,FAC_TOTALS_APTA!$A$4:$BR$227,$L268,FALSE))</f>
        <v>0</v>
      </c>
      <c r="O268" s="29">
        <f>IF(O254=0,0,VLOOKUP(O254,FAC_TOTALS_APTA!$A$4:$BR$227,$L268,FALSE))</f>
        <v>0</v>
      </c>
      <c r="P268" s="29">
        <f>IF(P254=0,0,VLOOKUP(P254,FAC_TOTALS_APTA!$A$4:$BR$227,$L268,FALSE))</f>
        <v>0</v>
      </c>
      <c r="Q268" s="29">
        <f>IF(Q254=0,0,VLOOKUP(Q254,FAC_TOTALS_APTA!$A$4:$BR$227,$L268,FALSE))</f>
        <v>0</v>
      </c>
      <c r="R268" s="29">
        <f>IF(R254=0,0,VLOOKUP(R254,FAC_TOTALS_APTA!$A$4:$BR$227,$L268,FALSE))</f>
        <v>0</v>
      </c>
      <c r="S268" s="29">
        <f>IF(S254=0,0,VLOOKUP(S254,FAC_TOTALS_APTA!$A$4:$BR$227,$L268,FALSE))</f>
        <v>0</v>
      </c>
      <c r="T268" s="29">
        <f>IF(T254=0,0,VLOOKUP(T254,FAC_TOTALS_APTA!$A$4:$BR$227,$L268,FALSE))</f>
        <v>0</v>
      </c>
      <c r="U268" s="29">
        <f>IF(U254=0,0,VLOOKUP(U254,FAC_TOTALS_APTA!$A$4:$BR$227,$L268,FALSE))</f>
        <v>0</v>
      </c>
      <c r="V268" s="29">
        <f>IF(V254=0,0,VLOOKUP(V254,FAC_TOTALS_APTA!$A$4:$BR$227,$L268,FALSE))</f>
        <v>0</v>
      </c>
      <c r="W268" s="29">
        <f>IF(W254=0,0,VLOOKUP(W254,FAC_TOTALS_APTA!$A$4:$BR$227,$L268,FALSE))</f>
        <v>0</v>
      </c>
      <c r="X268" s="29">
        <f>IF(X254=0,0,VLOOKUP(X254,FAC_TOTALS_APTA!$A$4:$BR$227,$L268,FALSE))</f>
        <v>0</v>
      </c>
      <c r="Y268" s="29">
        <f>IF(Y254=0,0,VLOOKUP(Y254,FAC_TOTALS_APTA!$A$4:$BR$227,$L268,FALSE))</f>
        <v>0</v>
      </c>
      <c r="Z268" s="29">
        <f>IF(Z254=0,0,VLOOKUP(Z254,FAC_TOTALS_APTA!$A$4:$BR$227,$L268,FALSE))</f>
        <v>0</v>
      </c>
      <c r="AA268" s="29">
        <f>IF(AA254=0,0,VLOOKUP(AA254,FAC_TOTALS_APTA!$A$4:$BR$227,$L268,FALSE))</f>
        <v>0</v>
      </c>
      <c r="AB268" s="29">
        <f>IF(AB254=0,0,VLOOKUP(AB254,FAC_TOTALS_APTA!$A$4:$BR$227,$L268,FALSE))</f>
        <v>0</v>
      </c>
      <c r="AC268" s="32">
        <f t="shared" si="60"/>
        <v>0</v>
      </c>
      <c r="AD268" s="33">
        <f>AC268/G279</f>
        <v>0</v>
      </c>
      <c r="AE268" s="7"/>
    </row>
    <row r="269" spans="1:31" s="14" customFormat="1" ht="16" hidden="1" x14ac:dyDescent="0.2">
      <c r="A269" s="7"/>
      <c r="B269" s="12" t="s">
        <v>119</v>
      </c>
      <c r="C269" s="28"/>
      <c r="D269" t="s">
        <v>104</v>
      </c>
      <c r="E269" s="43">
        <v>-3.1300000000000001E-2</v>
      </c>
      <c r="F269" s="7">
        <f>MATCH($D269,FAC_TOTALS_APTA!$A$2:$BR$2,)</f>
        <v>24</v>
      </c>
      <c r="G269" s="29">
        <f>VLOOKUP(G254,FAC_TOTALS_APTA!$A$4:$BR$227,$F269,FALSE)</f>
        <v>0</v>
      </c>
      <c r="H269" s="29">
        <f>VLOOKUP(H254,FAC_TOTALS_APTA!$A$4:$BR$227,$F269,FALSE)</f>
        <v>0</v>
      </c>
      <c r="I269" s="30" t="str">
        <f t="shared" si="57"/>
        <v>-</v>
      </c>
      <c r="J269" s="31" t="str">
        <f t="shared" si="58"/>
        <v/>
      </c>
      <c r="K269" s="31" t="str">
        <f t="shared" si="59"/>
        <v>YEARS_SINCE_TNC_BUS_MID_UNFAV_FAC</v>
      </c>
      <c r="L269" s="7">
        <f>MATCH($K269,FAC_TOTALS_APTA!$A$2:$BR$2,)</f>
        <v>46</v>
      </c>
      <c r="M269" s="29">
        <f>IF(M254=0,0,VLOOKUP(M254,FAC_TOTALS_APTA!$A$4:$BR$227,$L269,FALSE))</f>
        <v>0</v>
      </c>
      <c r="N269" s="29">
        <f>IF(N254=0,0,VLOOKUP(N254,FAC_TOTALS_APTA!$A$4:$BR$227,$L269,FALSE))</f>
        <v>0</v>
      </c>
      <c r="O269" s="29">
        <f>IF(O254=0,0,VLOOKUP(O254,FAC_TOTALS_APTA!$A$4:$BR$227,$L269,FALSE))</f>
        <v>0</v>
      </c>
      <c r="P269" s="29">
        <f>IF(P254=0,0,VLOOKUP(P254,FAC_TOTALS_APTA!$A$4:$BR$227,$L269,FALSE))</f>
        <v>0</v>
      </c>
      <c r="Q269" s="29">
        <f>IF(Q254=0,0,VLOOKUP(Q254,FAC_TOTALS_APTA!$A$4:$BR$227,$L269,FALSE))</f>
        <v>0</v>
      </c>
      <c r="R269" s="29">
        <f>IF(R254=0,0,VLOOKUP(R254,FAC_TOTALS_APTA!$A$4:$BR$227,$L269,FALSE))</f>
        <v>0</v>
      </c>
      <c r="S269" s="29">
        <f>IF(S254=0,0,VLOOKUP(S254,FAC_TOTALS_APTA!$A$4:$BR$227,$L269,FALSE))</f>
        <v>0</v>
      </c>
      <c r="T269" s="29">
        <f>IF(T254=0,0,VLOOKUP(T254,FAC_TOTALS_APTA!$A$4:$BR$227,$L269,FALSE))</f>
        <v>0</v>
      </c>
      <c r="U269" s="29">
        <f>IF(U254=0,0,VLOOKUP(U254,FAC_TOTALS_APTA!$A$4:$BR$227,$L269,FALSE))</f>
        <v>0</v>
      </c>
      <c r="V269" s="29">
        <f>IF(V254=0,0,VLOOKUP(V254,FAC_TOTALS_APTA!$A$4:$BR$227,$L269,FALSE))</f>
        <v>0</v>
      </c>
      <c r="W269" s="29">
        <f>IF(W254=0,0,VLOOKUP(W254,FAC_TOTALS_APTA!$A$4:$BR$227,$L269,FALSE))</f>
        <v>0</v>
      </c>
      <c r="X269" s="29">
        <f>IF(X254=0,0,VLOOKUP(X254,FAC_TOTALS_APTA!$A$4:$BR$227,$L269,FALSE))</f>
        <v>0</v>
      </c>
      <c r="Y269" s="29">
        <f>IF(Y254=0,0,VLOOKUP(Y254,FAC_TOTALS_APTA!$A$4:$BR$227,$L269,FALSE))</f>
        <v>0</v>
      </c>
      <c r="Z269" s="29">
        <f>IF(Z254=0,0,VLOOKUP(Z254,FAC_TOTALS_APTA!$A$4:$BR$227,$L269,FALSE))</f>
        <v>0</v>
      </c>
      <c r="AA269" s="29">
        <f>IF(AA254=0,0,VLOOKUP(AA254,FAC_TOTALS_APTA!$A$4:$BR$227,$L269,FALSE))</f>
        <v>0</v>
      </c>
      <c r="AB269" s="29">
        <f>IF(AB254=0,0,VLOOKUP(AB254,FAC_TOTALS_APTA!$A$4:$BR$227,$L269,FALSE))</f>
        <v>0</v>
      </c>
      <c r="AC269" s="32">
        <f t="shared" si="60"/>
        <v>0</v>
      </c>
      <c r="AD269" s="33">
        <f>AC269/G279</f>
        <v>0</v>
      </c>
      <c r="AE269" s="7"/>
    </row>
    <row r="270" spans="1:31" s="14" customFormat="1" ht="16" hidden="1" x14ac:dyDescent="0.2">
      <c r="A270" s="7"/>
      <c r="B270" s="12" t="s">
        <v>119</v>
      </c>
      <c r="C270" s="28"/>
      <c r="D270" t="s">
        <v>105</v>
      </c>
      <c r="E270" s="43">
        <v>-1.4E-3</v>
      </c>
      <c r="F270" s="7">
        <f>MATCH($D270,FAC_TOTALS_APTA!$A$2:$BR$2,)</f>
        <v>25</v>
      </c>
      <c r="G270" s="29">
        <f>VLOOKUP(G254,FAC_TOTALS_APTA!$A$4:$BR$227,$F270,FALSE)</f>
        <v>0</v>
      </c>
      <c r="H270" s="29">
        <f>VLOOKUP(H254,FAC_TOTALS_APTA!$A$4:$BR$227,$F270,FALSE)</f>
        <v>3.2698283436237601</v>
      </c>
      <c r="I270" s="30" t="str">
        <f t="shared" si="57"/>
        <v>-</v>
      </c>
      <c r="J270" s="31" t="str">
        <f t="shared" si="58"/>
        <v/>
      </c>
      <c r="K270" s="31" t="str">
        <f t="shared" si="59"/>
        <v>YEARS_SINCE_TNC_BUS_LOW_UNFAV_FAC</v>
      </c>
      <c r="L270" s="7">
        <f>MATCH($K270,FAC_TOTALS_APTA!$A$2:$BR$2,)</f>
        <v>47</v>
      </c>
      <c r="M270" s="29">
        <f>IF(M254=0,0,VLOOKUP(M254,FAC_TOTALS_APTA!$A$4:$BR$227,$L270,FALSE))</f>
        <v>0</v>
      </c>
      <c r="N270" s="29">
        <f>IF(N254=0,0,VLOOKUP(N254,FAC_TOTALS_APTA!$A$4:$BR$227,$L270,FALSE))</f>
        <v>0</v>
      </c>
      <c r="O270" s="29">
        <f>IF(O254=0,0,VLOOKUP(O254,FAC_TOTALS_APTA!$A$4:$BR$227,$L270,FALSE))</f>
        <v>-2089644.0070529999</v>
      </c>
      <c r="P270" s="29">
        <f>IF(P254=0,0,VLOOKUP(P254,FAC_TOTALS_APTA!$A$4:$BR$227,$L270,FALSE))</f>
        <v>-2572505.5074966801</v>
      </c>
      <c r="Q270" s="29">
        <f>IF(Q254=0,0,VLOOKUP(Q254,FAC_TOTALS_APTA!$A$4:$BR$227,$L270,FALSE))</f>
        <v>-2710186.12928181</v>
      </c>
      <c r="R270" s="29">
        <f>IF(R254=0,0,VLOOKUP(R254,FAC_TOTALS_APTA!$A$4:$BR$227,$L270,FALSE))</f>
        <v>-2936523.2823129301</v>
      </c>
      <c r="S270" s="29">
        <f>IF(S254=0,0,VLOOKUP(S254,FAC_TOTALS_APTA!$A$4:$BR$227,$L270,FALSE))</f>
        <v>0</v>
      </c>
      <c r="T270" s="29">
        <f>IF(T254=0,0,VLOOKUP(T254,FAC_TOTALS_APTA!$A$4:$BR$227,$L270,FALSE))</f>
        <v>0</v>
      </c>
      <c r="U270" s="29">
        <f>IF(U254=0,0,VLOOKUP(U254,FAC_TOTALS_APTA!$A$4:$BR$227,$L270,FALSE))</f>
        <v>0</v>
      </c>
      <c r="V270" s="29">
        <f>IF(V254=0,0,VLOOKUP(V254,FAC_TOTALS_APTA!$A$4:$BR$227,$L270,FALSE))</f>
        <v>0</v>
      </c>
      <c r="W270" s="29">
        <f>IF(W254=0,0,VLOOKUP(W254,FAC_TOTALS_APTA!$A$4:$BR$227,$L270,FALSE))</f>
        <v>0</v>
      </c>
      <c r="X270" s="29">
        <f>IF(X254=0,0,VLOOKUP(X254,FAC_TOTALS_APTA!$A$4:$BR$227,$L270,FALSE))</f>
        <v>0</v>
      </c>
      <c r="Y270" s="29">
        <f>IF(Y254=0,0,VLOOKUP(Y254,FAC_TOTALS_APTA!$A$4:$BR$227,$L270,FALSE))</f>
        <v>0</v>
      </c>
      <c r="Z270" s="29">
        <f>IF(Z254=0,0,VLOOKUP(Z254,FAC_TOTALS_APTA!$A$4:$BR$227,$L270,FALSE))</f>
        <v>0</v>
      </c>
      <c r="AA270" s="29">
        <f>IF(AA254=0,0,VLOOKUP(AA254,FAC_TOTALS_APTA!$A$4:$BR$227,$L270,FALSE))</f>
        <v>0</v>
      </c>
      <c r="AB270" s="29">
        <f>IF(AB254=0,0,VLOOKUP(AB254,FAC_TOTALS_APTA!$A$4:$BR$227,$L270,FALSE))</f>
        <v>0</v>
      </c>
      <c r="AC270" s="32">
        <f t="shared" si="60"/>
        <v>-10308858.926144419</v>
      </c>
      <c r="AD270" s="33">
        <f>AC270/G279</f>
        <v>-6.9931027891516256E-2</v>
      </c>
      <c r="AE270" s="7"/>
    </row>
    <row r="271" spans="1:31" s="14" customFormat="1" ht="16" x14ac:dyDescent="0.2">
      <c r="A271" s="7"/>
      <c r="B271" s="12" t="s">
        <v>119</v>
      </c>
      <c r="C271" s="28"/>
      <c r="D271" t="s">
        <v>106</v>
      </c>
      <c r="E271" s="43">
        <v>-1.8E-3</v>
      </c>
      <c r="F271" s="7">
        <f>MATCH($D271,FAC_TOTALS_APTA!$A$2:$BR$2,)</f>
        <v>26</v>
      </c>
      <c r="G271" s="29">
        <f>VLOOKUP(G254,FAC_TOTALS_APTA!$A$4:$BR$227,$F271,FALSE)</f>
        <v>0</v>
      </c>
      <c r="H271" s="29">
        <f>VLOOKUP(H254,FAC_TOTALS_APTA!$A$4:$BR$227,$F271,FALSE)</f>
        <v>0</v>
      </c>
      <c r="I271" s="30" t="str">
        <f t="shared" si="57"/>
        <v>-</v>
      </c>
      <c r="J271" s="31" t="str">
        <f t="shared" si="58"/>
        <v/>
      </c>
      <c r="K271" s="31" t="str">
        <f t="shared" si="59"/>
        <v>YEARS_SINCE_TNC_NEW_YORK_RAIL_FAC</v>
      </c>
      <c r="L271" s="7">
        <f>MATCH($K271,FAC_TOTALS_APTA!$A$2:$BR$2,)</f>
        <v>48</v>
      </c>
      <c r="M271" s="29">
        <f>IF(M254=0,0,VLOOKUP(M254,FAC_TOTALS_APTA!$A$4:$BR$227,$L271,FALSE))</f>
        <v>0</v>
      </c>
      <c r="N271" s="29">
        <f>IF(N254=0,0,VLOOKUP(N254,FAC_TOTALS_APTA!$A$4:$BR$227,$L271,FALSE))</f>
        <v>0</v>
      </c>
      <c r="O271" s="29">
        <f>IF(O254=0,0,VLOOKUP(O254,FAC_TOTALS_APTA!$A$4:$BR$227,$L271,FALSE))</f>
        <v>0</v>
      </c>
      <c r="P271" s="29">
        <f>IF(P254=0,0,VLOOKUP(P254,FAC_TOTALS_APTA!$A$4:$BR$227,$L271,FALSE))</f>
        <v>0</v>
      </c>
      <c r="Q271" s="29">
        <f>IF(Q254=0,0,VLOOKUP(Q254,FAC_TOTALS_APTA!$A$4:$BR$227,$L271,FALSE))</f>
        <v>0</v>
      </c>
      <c r="R271" s="29">
        <f>IF(R254=0,0,VLOOKUP(R254,FAC_TOTALS_APTA!$A$4:$BR$227,$L271,FALSE))</f>
        <v>0</v>
      </c>
      <c r="S271" s="29">
        <f>IF(S254=0,0,VLOOKUP(S254,FAC_TOTALS_APTA!$A$4:$BR$227,$L271,FALSE))</f>
        <v>0</v>
      </c>
      <c r="T271" s="29">
        <f>IF(T254=0,0,VLOOKUP(T254,FAC_TOTALS_APTA!$A$4:$BR$227,$L271,FALSE))</f>
        <v>0</v>
      </c>
      <c r="U271" s="29">
        <f>IF(U254=0,0,VLOOKUP(U254,FAC_TOTALS_APTA!$A$4:$BR$227,$L271,FALSE))</f>
        <v>0</v>
      </c>
      <c r="V271" s="29">
        <f>IF(V254=0,0,VLOOKUP(V254,FAC_TOTALS_APTA!$A$4:$BR$227,$L271,FALSE))</f>
        <v>0</v>
      </c>
      <c r="W271" s="29">
        <f>IF(W254=0,0,VLOOKUP(W254,FAC_TOTALS_APTA!$A$4:$BR$227,$L271,FALSE))</f>
        <v>0</v>
      </c>
      <c r="X271" s="29">
        <f>IF(X254=0,0,VLOOKUP(X254,FAC_TOTALS_APTA!$A$4:$BR$227,$L271,FALSE))</f>
        <v>0</v>
      </c>
      <c r="Y271" s="29">
        <f>IF(Y254=0,0,VLOOKUP(Y254,FAC_TOTALS_APTA!$A$4:$BR$227,$L271,FALSE))</f>
        <v>0</v>
      </c>
      <c r="Z271" s="29">
        <f>IF(Z254=0,0,VLOOKUP(Z254,FAC_TOTALS_APTA!$A$4:$BR$227,$L271,FALSE))</f>
        <v>0</v>
      </c>
      <c r="AA271" s="29">
        <f>IF(AA254=0,0,VLOOKUP(AA254,FAC_TOTALS_APTA!$A$4:$BR$227,$L271,FALSE))</f>
        <v>0</v>
      </c>
      <c r="AB271" s="29">
        <f>IF(AB254=0,0,VLOOKUP(AB254,FAC_TOTALS_APTA!$A$4:$BR$227,$L271,FALSE))</f>
        <v>0</v>
      </c>
      <c r="AC271" s="32">
        <f t="shared" si="60"/>
        <v>0</v>
      </c>
      <c r="AD271" s="33">
        <f>AC271/G279</f>
        <v>0</v>
      </c>
      <c r="AE271" s="7"/>
    </row>
    <row r="272" spans="1:31" s="14" customFormat="1" ht="16" hidden="1" x14ac:dyDescent="0.2">
      <c r="A272" s="7"/>
      <c r="B272" s="12" t="s">
        <v>119</v>
      </c>
      <c r="C272" s="28"/>
      <c r="D272" t="s">
        <v>107</v>
      </c>
      <c r="E272" s="43">
        <v>-2.9899999999999999E-2</v>
      </c>
      <c r="F272" s="7">
        <f>MATCH($D272,FAC_TOTALS_APTA!$A$2:$BR$2,)</f>
        <v>27</v>
      </c>
      <c r="G272" s="29">
        <f>VLOOKUP(G254,FAC_TOTALS_APTA!$A$4:$BR$227,$F272,FALSE)</f>
        <v>0</v>
      </c>
      <c r="H272" s="29">
        <f>VLOOKUP(H254,FAC_TOTALS_APTA!$A$4:$BR$227,$F272,FALSE)</f>
        <v>0</v>
      </c>
      <c r="I272" s="30" t="str">
        <f t="shared" si="57"/>
        <v>-</v>
      </c>
      <c r="J272" s="31" t="str">
        <f t="shared" si="58"/>
        <v/>
      </c>
      <c r="K272" s="31" t="str">
        <f t="shared" si="59"/>
        <v>YEARS_SINCE_TNC_RAIL_HI_FAC</v>
      </c>
      <c r="L272" s="7">
        <f>MATCH($K272,FAC_TOTALS_APTA!$A$2:$BR$2,)</f>
        <v>49</v>
      </c>
      <c r="M272" s="29">
        <f>IF(M254=0,0,VLOOKUP(M254,FAC_TOTALS_APTA!$A$4:$BR$227,$L272,FALSE))</f>
        <v>0</v>
      </c>
      <c r="N272" s="29">
        <f>IF(N254=0,0,VLOOKUP(N254,FAC_TOTALS_APTA!$A$4:$BR$227,$L272,FALSE))</f>
        <v>0</v>
      </c>
      <c r="O272" s="29">
        <f>IF(O254=0,0,VLOOKUP(O254,FAC_TOTALS_APTA!$A$4:$BR$227,$L272,FALSE))</f>
        <v>0</v>
      </c>
      <c r="P272" s="29">
        <f>IF(P254=0,0,VLOOKUP(P254,FAC_TOTALS_APTA!$A$4:$BR$227,$L272,FALSE))</f>
        <v>0</v>
      </c>
      <c r="Q272" s="29">
        <f>IF(Q254=0,0,VLOOKUP(Q254,FAC_TOTALS_APTA!$A$4:$BR$227,$L272,FALSE))</f>
        <v>0</v>
      </c>
      <c r="R272" s="29">
        <f>IF(R254=0,0,VLOOKUP(R254,FAC_TOTALS_APTA!$A$4:$BR$227,$L272,FALSE))</f>
        <v>0</v>
      </c>
      <c r="S272" s="29">
        <f>IF(S254=0,0,VLOOKUP(S254,FAC_TOTALS_APTA!$A$4:$BR$227,$L272,FALSE))</f>
        <v>0</v>
      </c>
      <c r="T272" s="29">
        <f>IF(T254=0,0,VLOOKUP(T254,FAC_TOTALS_APTA!$A$4:$BR$227,$L272,FALSE))</f>
        <v>0</v>
      </c>
      <c r="U272" s="29">
        <f>IF(U254=0,0,VLOOKUP(U254,FAC_TOTALS_APTA!$A$4:$BR$227,$L272,FALSE))</f>
        <v>0</v>
      </c>
      <c r="V272" s="29">
        <f>IF(V254=0,0,VLOOKUP(V254,FAC_TOTALS_APTA!$A$4:$BR$227,$L272,FALSE))</f>
        <v>0</v>
      </c>
      <c r="W272" s="29">
        <f>IF(W254=0,0,VLOOKUP(W254,FAC_TOTALS_APTA!$A$4:$BR$227,$L272,FALSE))</f>
        <v>0</v>
      </c>
      <c r="X272" s="29">
        <f>IF(X254=0,0,VLOOKUP(X254,FAC_TOTALS_APTA!$A$4:$BR$227,$L272,FALSE))</f>
        <v>0</v>
      </c>
      <c r="Y272" s="29">
        <f>IF(Y254=0,0,VLOOKUP(Y254,FAC_TOTALS_APTA!$A$4:$BR$227,$L272,FALSE))</f>
        <v>0</v>
      </c>
      <c r="Z272" s="29">
        <f>IF(Z254=0,0,VLOOKUP(Z254,FAC_TOTALS_APTA!$A$4:$BR$227,$L272,FALSE))</f>
        <v>0</v>
      </c>
      <c r="AA272" s="29">
        <f>IF(AA254=0,0,VLOOKUP(AA254,FAC_TOTALS_APTA!$A$4:$BR$227,$L272,FALSE))</f>
        <v>0</v>
      </c>
      <c r="AB272" s="29">
        <f>IF(AB254=0,0,VLOOKUP(AB254,FAC_TOTALS_APTA!$A$4:$BR$227,$L272,FALSE))</f>
        <v>0</v>
      </c>
      <c r="AC272" s="32">
        <f t="shared" si="60"/>
        <v>0</v>
      </c>
      <c r="AD272" s="33">
        <f>AC272/G279</f>
        <v>0</v>
      </c>
      <c r="AE272" s="7"/>
    </row>
    <row r="273" spans="1:31" s="14" customFormat="1" ht="16" hidden="1" x14ac:dyDescent="0.2">
      <c r="A273" s="7"/>
      <c r="B273" s="12" t="s">
        <v>119</v>
      </c>
      <c r="C273" s="28"/>
      <c r="D273" t="s">
        <v>108</v>
      </c>
      <c r="E273" s="43">
        <v>8.0999999999999996E-3</v>
      </c>
      <c r="F273" s="7">
        <f>MATCH($D273,FAC_TOTALS_APTA!$A$2:$BR$2,)</f>
        <v>28</v>
      </c>
      <c r="G273" s="29">
        <f>VLOOKUP(G254,FAC_TOTALS_APTA!$A$4:$BR$227,$F273,FALSE)</f>
        <v>0</v>
      </c>
      <c r="H273" s="29">
        <f>VLOOKUP(H254,FAC_TOTALS_APTA!$A$4:$BR$227,$F273,FALSE)</f>
        <v>0</v>
      </c>
      <c r="I273" s="30" t="str">
        <f t="shared" si="57"/>
        <v>-</v>
      </c>
      <c r="J273" s="31" t="str">
        <f t="shared" si="58"/>
        <v/>
      </c>
      <c r="K273" s="31" t="str">
        <f t="shared" si="59"/>
        <v>YEARS_SINCE_TNC_RAIL_MID_FAC</v>
      </c>
      <c r="L273" s="7">
        <f>MATCH($K273,FAC_TOTALS_APTA!$A$2:$BR$2,)</f>
        <v>50</v>
      </c>
      <c r="M273" s="29">
        <f>IF(M254=0,0,VLOOKUP(M254,FAC_TOTALS_APTA!$A$4:$BR$227,$L273,FALSE))</f>
        <v>0</v>
      </c>
      <c r="N273" s="29">
        <f>IF(N254=0,0,VLOOKUP(N254,FAC_TOTALS_APTA!$A$4:$BR$227,$L273,FALSE))</f>
        <v>0</v>
      </c>
      <c r="O273" s="29">
        <f>IF(O254=0,0,VLOOKUP(O254,FAC_TOTALS_APTA!$A$4:$BR$227,$L273,FALSE))</f>
        <v>0</v>
      </c>
      <c r="P273" s="29">
        <f>IF(P254=0,0,VLOOKUP(P254,FAC_TOTALS_APTA!$A$4:$BR$227,$L273,FALSE))</f>
        <v>0</v>
      </c>
      <c r="Q273" s="29">
        <f>IF(Q254=0,0,VLOOKUP(Q254,FAC_TOTALS_APTA!$A$4:$BR$227,$L273,FALSE))</f>
        <v>0</v>
      </c>
      <c r="R273" s="29">
        <f>IF(R254=0,0,VLOOKUP(R254,FAC_TOTALS_APTA!$A$4:$BR$227,$L273,FALSE))</f>
        <v>0</v>
      </c>
      <c r="S273" s="29">
        <f>IF(S254=0,0,VLOOKUP(S254,FAC_TOTALS_APTA!$A$4:$BR$227,$L273,FALSE))</f>
        <v>0</v>
      </c>
      <c r="T273" s="29">
        <f>IF(T254=0,0,VLOOKUP(T254,FAC_TOTALS_APTA!$A$4:$BR$227,$L273,FALSE))</f>
        <v>0</v>
      </c>
      <c r="U273" s="29">
        <f>IF(U254=0,0,VLOOKUP(U254,FAC_TOTALS_APTA!$A$4:$BR$227,$L273,FALSE))</f>
        <v>0</v>
      </c>
      <c r="V273" s="29">
        <f>IF(V254=0,0,VLOOKUP(V254,FAC_TOTALS_APTA!$A$4:$BR$227,$L273,FALSE))</f>
        <v>0</v>
      </c>
      <c r="W273" s="29">
        <f>IF(W254=0,0,VLOOKUP(W254,FAC_TOTALS_APTA!$A$4:$BR$227,$L273,FALSE))</f>
        <v>0</v>
      </c>
      <c r="X273" s="29">
        <f>IF(X254=0,0,VLOOKUP(X254,FAC_TOTALS_APTA!$A$4:$BR$227,$L273,FALSE))</f>
        <v>0</v>
      </c>
      <c r="Y273" s="29">
        <f>IF(Y254=0,0,VLOOKUP(Y254,FAC_TOTALS_APTA!$A$4:$BR$227,$L273,FALSE))</f>
        <v>0</v>
      </c>
      <c r="Z273" s="29">
        <f>IF(Z254=0,0,VLOOKUP(Z254,FAC_TOTALS_APTA!$A$4:$BR$227,$L273,FALSE))</f>
        <v>0</v>
      </c>
      <c r="AA273" s="29">
        <f>IF(AA254=0,0,VLOOKUP(AA254,FAC_TOTALS_APTA!$A$4:$BR$227,$L273,FALSE))</f>
        <v>0</v>
      </c>
      <c r="AB273" s="29">
        <f>IF(AB254=0,0,VLOOKUP(AB254,FAC_TOTALS_APTA!$A$4:$BR$227,$L273,FALSE))</f>
        <v>0</v>
      </c>
      <c r="AC273" s="32">
        <f t="shared" si="60"/>
        <v>0</v>
      </c>
      <c r="AD273" s="33">
        <f>AC273/G279</f>
        <v>0</v>
      </c>
      <c r="AE273" s="7"/>
    </row>
    <row r="274" spans="1:31" s="14" customFormat="1" ht="15" x14ac:dyDescent="0.2">
      <c r="A274" s="7"/>
      <c r="B274" s="26" t="s">
        <v>68</v>
      </c>
      <c r="C274" s="28"/>
      <c r="D274" s="7" t="s">
        <v>46</v>
      </c>
      <c r="E274" s="43">
        <v>-1.5E-3</v>
      </c>
      <c r="F274" s="7">
        <f>MATCH($D274,FAC_TOTALS_APTA!$A$2:$BR$2,)</f>
        <v>30</v>
      </c>
      <c r="G274" s="29">
        <f>VLOOKUP(G254,FAC_TOTALS_APTA!$A$4:$BR$227,$F274,FALSE)</f>
        <v>2.33957581484446E-2</v>
      </c>
      <c r="H274" s="29">
        <f>VLOOKUP(H254,FAC_TOTALS_APTA!$A$4:$BR$227,$F274,FALSE)</f>
        <v>0.56596405515210102</v>
      </c>
      <c r="I274" s="30">
        <f t="shared" si="57"/>
        <v>23.190883302908802</v>
      </c>
      <c r="J274" s="31" t="str">
        <f t="shared" si="58"/>
        <v/>
      </c>
      <c r="K274" s="31" t="str">
        <f t="shared" si="59"/>
        <v>BIKE_SHARE_FAC</v>
      </c>
      <c r="L274" s="7">
        <f>MATCH($K274,FAC_TOTALS_APTA!$A$2:$BR$2,)</f>
        <v>52</v>
      </c>
      <c r="M274" s="29">
        <f>IF(M254=0,0,VLOOKUP(M254,FAC_TOTALS_APTA!$A$4:$BR$227,$L274,FALSE))</f>
        <v>0</v>
      </c>
      <c r="N274" s="29">
        <f>IF(N254=0,0,VLOOKUP(N254,FAC_TOTALS_APTA!$A$4:$BR$227,$L274,FALSE))</f>
        <v>0</v>
      </c>
      <c r="O274" s="29">
        <f>IF(O254=0,0,VLOOKUP(O254,FAC_TOTALS_APTA!$A$4:$BR$227,$L274,FALSE))</f>
        <v>4389.3217673934196</v>
      </c>
      <c r="P274" s="29">
        <f>IF(P254=0,0,VLOOKUP(P254,FAC_TOTALS_APTA!$A$4:$BR$227,$L274,FALSE))</f>
        <v>5305.6205730710599</v>
      </c>
      <c r="Q274" s="29">
        <f>IF(Q254=0,0,VLOOKUP(Q254,FAC_TOTALS_APTA!$A$4:$BR$227,$L274,FALSE))</f>
        <v>23087.085540665601</v>
      </c>
      <c r="R274" s="29">
        <f>IF(R254=0,0,VLOOKUP(R254,FAC_TOTALS_APTA!$A$4:$BR$227,$L274,FALSE))</f>
        <v>9383.6442532313595</v>
      </c>
      <c r="S274" s="29">
        <f>IF(S254=0,0,VLOOKUP(S254,FAC_TOTALS_APTA!$A$4:$BR$227,$L274,FALSE))</f>
        <v>0</v>
      </c>
      <c r="T274" s="29">
        <f>IF(T254=0,0,VLOOKUP(T254,FAC_TOTALS_APTA!$A$4:$BR$227,$L274,FALSE))</f>
        <v>0</v>
      </c>
      <c r="U274" s="29">
        <f>IF(U254=0,0,VLOOKUP(U254,FAC_TOTALS_APTA!$A$4:$BR$227,$L274,FALSE))</f>
        <v>0</v>
      </c>
      <c r="V274" s="29">
        <f>IF(V254=0,0,VLOOKUP(V254,FAC_TOTALS_APTA!$A$4:$BR$227,$L274,FALSE))</f>
        <v>0</v>
      </c>
      <c r="W274" s="29">
        <f>IF(W254=0,0,VLOOKUP(W254,FAC_TOTALS_APTA!$A$4:$BR$227,$L274,FALSE))</f>
        <v>0</v>
      </c>
      <c r="X274" s="29">
        <f>IF(X254=0,0,VLOOKUP(X254,FAC_TOTALS_APTA!$A$4:$BR$227,$L274,FALSE))</f>
        <v>0</v>
      </c>
      <c r="Y274" s="29">
        <f>IF(Y254=0,0,VLOOKUP(Y254,FAC_TOTALS_APTA!$A$4:$BR$227,$L274,FALSE))</f>
        <v>0</v>
      </c>
      <c r="Z274" s="29">
        <f>IF(Z254=0,0,VLOOKUP(Z254,FAC_TOTALS_APTA!$A$4:$BR$227,$L274,FALSE))</f>
        <v>0</v>
      </c>
      <c r="AA274" s="29">
        <f>IF(AA254=0,0,VLOOKUP(AA254,FAC_TOTALS_APTA!$A$4:$BR$227,$L274,FALSE))</f>
        <v>0</v>
      </c>
      <c r="AB274" s="29">
        <f>IF(AB254=0,0,VLOOKUP(AB254,FAC_TOTALS_APTA!$A$4:$BR$227,$L274,FALSE))</f>
        <v>0</v>
      </c>
      <c r="AC274" s="32">
        <f t="shared" si="60"/>
        <v>42165.672134361441</v>
      </c>
      <c r="AD274" s="33">
        <f>AC274/G279</f>
        <v>2.8603445009945332E-4</v>
      </c>
      <c r="AE274" s="7"/>
    </row>
    <row r="275" spans="1:31" s="14" customFormat="1" ht="15" hidden="1" x14ac:dyDescent="0.2">
      <c r="A275" s="7"/>
      <c r="B275" s="26" t="s">
        <v>69</v>
      </c>
      <c r="C275" s="28"/>
      <c r="D275" s="7" t="s">
        <v>77</v>
      </c>
      <c r="E275" s="43">
        <v>-4.8399999999999999E-2</v>
      </c>
      <c r="F275" s="7">
        <f>MATCH($D275,FAC_TOTALS_APTA!$A$2:$BR$2,)</f>
        <v>31</v>
      </c>
      <c r="G275" s="29">
        <f>VLOOKUP(G254,FAC_TOTALS_APTA!$A$4:$BR$227,$F275,FALSE)</f>
        <v>0</v>
      </c>
      <c r="H275" s="29">
        <f>VLOOKUP(H254,FAC_TOTALS_APTA!$A$4:$BR$227,$F275,FALSE)</f>
        <v>6.6420371223323907E-2</v>
      </c>
      <c r="I275" s="30" t="str">
        <f t="shared" si="57"/>
        <v>-</v>
      </c>
      <c r="J275" s="31" t="str">
        <f t="shared" si="58"/>
        <v/>
      </c>
      <c r="K275" s="31" t="str">
        <f t="shared" si="59"/>
        <v>scooter_flag_BUS_FAC</v>
      </c>
      <c r="L275" s="7">
        <f>MATCH($K275,FAC_TOTALS_APTA!$A$2:$BR$2,)</f>
        <v>53</v>
      </c>
      <c r="M275" s="29">
        <f>IF(M254=0,0,VLOOKUP(M254,FAC_TOTALS_APTA!$A$4:$BR$227,$L275,FALSE))</f>
        <v>0</v>
      </c>
      <c r="N275" s="29">
        <f>IF(N254=0,0,VLOOKUP(N254,FAC_TOTALS_APTA!$A$4:$BR$227,$L275,FALSE))</f>
        <v>0</v>
      </c>
      <c r="O275" s="29">
        <f>IF(O254=0,0,VLOOKUP(O254,FAC_TOTALS_APTA!$A$4:$BR$227,$L275,FALSE))</f>
        <v>0</v>
      </c>
      <c r="P275" s="29">
        <f>IF(P254=0,0,VLOOKUP(P254,FAC_TOTALS_APTA!$A$4:$BR$227,$L275,FALSE))</f>
        <v>0</v>
      </c>
      <c r="Q275" s="29">
        <f>IF(Q254=0,0,VLOOKUP(Q254,FAC_TOTALS_APTA!$A$4:$BR$227,$L275,FALSE))</f>
        <v>0</v>
      </c>
      <c r="R275" s="29">
        <f>IF(R254=0,0,VLOOKUP(R254,FAC_TOTALS_APTA!$A$4:$BR$227,$L275,FALSE))</f>
        <v>-275131.29509070399</v>
      </c>
      <c r="S275" s="29">
        <f>IF(S254=0,0,VLOOKUP(S254,FAC_TOTALS_APTA!$A$4:$BR$227,$L275,FALSE))</f>
        <v>0</v>
      </c>
      <c r="T275" s="29">
        <f>IF(T254=0,0,VLOOKUP(T254,FAC_TOTALS_APTA!$A$4:$BR$227,$L275,FALSE))</f>
        <v>0</v>
      </c>
      <c r="U275" s="29">
        <f>IF(U254=0,0,VLOOKUP(U254,FAC_TOTALS_APTA!$A$4:$BR$227,$L275,FALSE))</f>
        <v>0</v>
      </c>
      <c r="V275" s="29">
        <f>IF(V254=0,0,VLOOKUP(V254,FAC_TOTALS_APTA!$A$4:$BR$227,$L275,FALSE))</f>
        <v>0</v>
      </c>
      <c r="W275" s="29">
        <f>IF(W254=0,0,VLOOKUP(W254,FAC_TOTALS_APTA!$A$4:$BR$227,$L275,FALSE))</f>
        <v>0</v>
      </c>
      <c r="X275" s="29">
        <f>IF(X254=0,0,VLOOKUP(X254,FAC_TOTALS_APTA!$A$4:$BR$227,$L275,FALSE))</f>
        <v>0</v>
      </c>
      <c r="Y275" s="29">
        <f>IF(Y254=0,0,VLOOKUP(Y254,FAC_TOTALS_APTA!$A$4:$BR$227,$L275,FALSE))</f>
        <v>0</v>
      </c>
      <c r="Z275" s="29">
        <f>IF(Z254=0,0,VLOOKUP(Z254,FAC_TOTALS_APTA!$A$4:$BR$227,$L275,FALSE))</f>
        <v>0</v>
      </c>
      <c r="AA275" s="29">
        <f>IF(AA254=0,0,VLOOKUP(AA254,FAC_TOTALS_APTA!$A$4:$BR$227,$L275,FALSE))</f>
        <v>0</v>
      </c>
      <c r="AB275" s="29">
        <f>IF(AB254=0,0,VLOOKUP(AB254,FAC_TOTALS_APTA!$A$4:$BR$227,$L275,FALSE))</f>
        <v>0</v>
      </c>
      <c r="AC275" s="32">
        <f t="shared" si="60"/>
        <v>-275131.29509070399</v>
      </c>
      <c r="AD275" s="33">
        <f>AC275/G279</f>
        <v>-1.8663767162456434E-3</v>
      </c>
      <c r="AE275" s="7"/>
    </row>
    <row r="276" spans="1:31" s="7" customFormat="1" ht="15" x14ac:dyDescent="0.2">
      <c r="B276" s="9" t="s">
        <v>69</v>
      </c>
      <c r="C276" s="27"/>
      <c r="D276" s="8" t="s">
        <v>78</v>
      </c>
      <c r="E276" s="44">
        <v>5.3E-3</v>
      </c>
      <c r="F276" s="8">
        <f>MATCH($D276,FAC_TOTALS_APTA!$A$2:$BR$2,)</f>
        <v>32</v>
      </c>
      <c r="G276" s="29">
        <f>VLOOKUP(G254,FAC_TOTALS_APTA!$A$4:$BR$227,$F276,FALSE)</f>
        <v>0</v>
      </c>
      <c r="H276" s="29">
        <f>VLOOKUP(H254,FAC_TOTALS_APTA!$A$4:$BR$227,$F276,FALSE)</f>
        <v>0</v>
      </c>
      <c r="I276" s="35" t="str">
        <f t="shared" si="57"/>
        <v>-</v>
      </c>
      <c r="J276" s="36" t="str">
        <f t="shared" si="58"/>
        <v/>
      </c>
      <c r="K276" s="36" t="str">
        <f t="shared" si="59"/>
        <v>scooter_flag_RAIL_FAC</v>
      </c>
      <c r="L276" s="7">
        <f>MATCH($K276,FAC_TOTALS_APTA!$A$2:$BR$2,)</f>
        <v>54</v>
      </c>
      <c r="M276" s="37">
        <f>IF(M254=0,0,VLOOKUP(M254,FAC_TOTALS_APTA!$A$4:$BR$227,$L276,FALSE))</f>
        <v>0</v>
      </c>
      <c r="N276" s="37">
        <f>IF(N254=0,0,VLOOKUP(N254,FAC_TOTALS_APTA!$A$4:$BR$227,$L276,FALSE))</f>
        <v>0</v>
      </c>
      <c r="O276" s="37">
        <f>IF(O254=0,0,VLOOKUP(O254,FAC_TOTALS_APTA!$A$4:$BR$227,$L276,FALSE))</f>
        <v>0</v>
      </c>
      <c r="P276" s="37">
        <f>IF(P254=0,0,VLOOKUP(P254,FAC_TOTALS_APTA!$A$4:$BR$227,$L276,FALSE))</f>
        <v>0</v>
      </c>
      <c r="Q276" s="37">
        <f>IF(Q254=0,0,VLOOKUP(Q254,FAC_TOTALS_APTA!$A$4:$BR$227,$L276,FALSE))</f>
        <v>0</v>
      </c>
      <c r="R276" s="37">
        <f>IF(R254=0,0,VLOOKUP(R254,FAC_TOTALS_APTA!$A$4:$BR$227,$L276,FALSE))</f>
        <v>0</v>
      </c>
      <c r="S276" s="37">
        <f>IF(S254=0,0,VLOOKUP(S254,FAC_TOTALS_APTA!$A$4:$BR$227,$L276,FALSE))</f>
        <v>0</v>
      </c>
      <c r="T276" s="37">
        <f>IF(T254=0,0,VLOOKUP(T254,FAC_TOTALS_APTA!$A$4:$BR$227,$L276,FALSE))</f>
        <v>0</v>
      </c>
      <c r="U276" s="37">
        <f>IF(U254=0,0,VLOOKUP(U254,FAC_TOTALS_APTA!$A$4:$BR$227,$L276,FALSE))</f>
        <v>0</v>
      </c>
      <c r="V276" s="37">
        <f>IF(V254=0,0,VLOOKUP(V254,FAC_TOTALS_APTA!$A$4:$BR$227,$L276,FALSE))</f>
        <v>0</v>
      </c>
      <c r="W276" s="37">
        <f>IF(W254=0,0,VLOOKUP(W254,FAC_TOTALS_APTA!$A$4:$BR$227,$L276,FALSE))</f>
        <v>0</v>
      </c>
      <c r="X276" s="37">
        <f>IF(X254=0,0,VLOOKUP(X254,FAC_TOTALS_APTA!$A$4:$BR$227,$L276,FALSE))</f>
        <v>0</v>
      </c>
      <c r="Y276" s="37">
        <f>IF(Y254=0,0,VLOOKUP(Y254,FAC_TOTALS_APTA!$A$4:$BR$227,$L276,FALSE))</f>
        <v>0</v>
      </c>
      <c r="Z276" s="37">
        <f>IF(Z254=0,0,VLOOKUP(Z254,FAC_TOTALS_APTA!$A$4:$BR$227,$L276,FALSE))</f>
        <v>0</v>
      </c>
      <c r="AA276" s="37">
        <f>IF(AA254=0,0,VLOOKUP(AA254,FAC_TOTALS_APTA!$A$4:$BR$227,$L276,FALSE))</f>
        <v>0</v>
      </c>
      <c r="AB276" s="37">
        <f>IF(AB254=0,0,VLOOKUP(AB254,FAC_TOTALS_APTA!$A$4:$BR$227,$L276,FALSE))</f>
        <v>0</v>
      </c>
      <c r="AC276" s="38">
        <f t="shared" si="60"/>
        <v>0</v>
      </c>
      <c r="AD276" s="39">
        <f>AC276/G279</f>
        <v>0</v>
      </c>
    </row>
    <row r="277" spans="1:31" s="14" customFormat="1" ht="15" x14ac:dyDescent="0.2">
      <c r="A277" s="7"/>
      <c r="B277" s="9" t="s">
        <v>56</v>
      </c>
      <c r="C277" s="27"/>
      <c r="D277" s="9" t="s">
        <v>48</v>
      </c>
      <c r="E277" s="65"/>
      <c r="F277" s="8"/>
      <c r="G277" s="37"/>
      <c r="H277" s="37"/>
      <c r="I277" s="35"/>
      <c r="J277" s="36"/>
      <c r="K277" s="36" t="str">
        <f t="shared" si="59"/>
        <v>New_Reporter_FAC</v>
      </c>
      <c r="L277" s="7">
        <f>MATCH($K277,FAC_TOTALS_APTA!$A$2:$BR$2,)</f>
        <v>58</v>
      </c>
      <c r="M277" s="37">
        <f>IF(M254=0,0,VLOOKUP(M254,FAC_TOTALS_APTA!$A$4:$BR$227,$L277,FALSE))</f>
        <v>1039329.7539999899</v>
      </c>
      <c r="N277" s="37">
        <f>IF(N254=0,0,VLOOKUP(N254,FAC_TOTALS_APTA!$A$4:$BR$227,$L277,FALSE))</f>
        <v>0</v>
      </c>
      <c r="O277" s="37">
        <f>IF(O254=0,0,VLOOKUP(O254,FAC_TOTALS_APTA!$A$4:$BR$227,$L277,FALSE))</f>
        <v>0</v>
      </c>
      <c r="P277" s="37">
        <f>IF(P254=0,0,VLOOKUP(P254,FAC_TOTALS_APTA!$A$4:$BR$227,$L277,FALSE))</f>
        <v>0</v>
      </c>
      <c r="Q277" s="37">
        <f>IF(Q254=0,0,VLOOKUP(Q254,FAC_TOTALS_APTA!$A$4:$BR$227,$L277,FALSE))</f>
        <v>0</v>
      </c>
      <c r="R277" s="37">
        <f>IF(R254=0,0,VLOOKUP(R254,FAC_TOTALS_APTA!$A$4:$BR$227,$L277,FALSE))</f>
        <v>0</v>
      </c>
      <c r="S277" s="37">
        <f>IF(S254=0,0,VLOOKUP(S254,FAC_TOTALS_APTA!$A$4:$BR$227,$L277,FALSE))</f>
        <v>0</v>
      </c>
      <c r="T277" s="37">
        <f>IF(T254=0,0,VLOOKUP(T254,FAC_TOTALS_APTA!$A$4:$BR$227,$L277,FALSE))</f>
        <v>0</v>
      </c>
      <c r="U277" s="37">
        <f>IF(U254=0,0,VLOOKUP(U254,FAC_TOTALS_APTA!$A$4:$BR$227,$L277,FALSE))</f>
        <v>0</v>
      </c>
      <c r="V277" s="37">
        <f>IF(V254=0,0,VLOOKUP(V254,FAC_TOTALS_APTA!$A$4:$BR$227,$L277,FALSE))</f>
        <v>0</v>
      </c>
      <c r="W277" s="37">
        <f>IF(W254=0,0,VLOOKUP(W254,FAC_TOTALS_APTA!$A$4:$BR$227,$L277,FALSE))</f>
        <v>0</v>
      </c>
      <c r="X277" s="37">
        <f>IF(X254=0,0,VLOOKUP(X254,FAC_TOTALS_APTA!$A$4:$BR$227,$L277,FALSE))</f>
        <v>0</v>
      </c>
      <c r="Y277" s="37">
        <f>IF(Y254=0,0,VLOOKUP(Y254,FAC_TOTALS_APTA!$A$4:$BR$227,$L277,FALSE))</f>
        <v>0</v>
      </c>
      <c r="Z277" s="37">
        <f>IF(Z254=0,0,VLOOKUP(Z254,FAC_TOTALS_APTA!$A$4:$BR$227,$L277,FALSE))</f>
        <v>0</v>
      </c>
      <c r="AA277" s="37">
        <f>IF(AA254=0,0,VLOOKUP(AA254,FAC_TOTALS_APTA!$A$4:$BR$227,$L277,FALSE))</f>
        <v>0</v>
      </c>
      <c r="AB277" s="37">
        <f>IF(AB254=0,0,VLOOKUP(AB254,FAC_TOTALS_APTA!$A$4:$BR$227,$L277,FALSE))</f>
        <v>0</v>
      </c>
      <c r="AC277" s="38">
        <f>SUM(M277:AB277)</f>
        <v>1039329.7539999899</v>
      </c>
      <c r="AD277" s="39">
        <f>AC277/G279</f>
        <v>7.050382446414886E-3</v>
      </c>
      <c r="AE277" s="7"/>
    </row>
    <row r="278" spans="1:31" s="59" customFormat="1" ht="15" x14ac:dyDescent="0.2">
      <c r="A278" s="58"/>
      <c r="B278" s="26" t="s">
        <v>70</v>
      </c>
      <c r="C278" s="28"/>
      <c r="D278" s="7" t="s">
        <v>6</v>
      </c>
      <c r="E278" s="43"/>
      <c r="F278" s="7">
        <f>MATCH($D278,FAC_TOTALS_APTA!$A$2:$BP$2,)</f>
        <v>9</v>
      </c>
      <c r="G278" s="60">
        <f>VLOOKUP(G254,FAC_TOTALS_APTA!$A$4:$BR$227,$F278,FALSE)</f>
        <v>138436159.712138</v>
      </c>
      <c r="H278" s="60">
        <f>VLOOKUP(H254,FAC_TOTALS_APTA!$A$4:$BR$227,$F278,FALSE)</f>
        <v>126088594.619472</v>
      </c>
      <c r="I278" s="62">
        <f t="shared" ref="I278:I279" si="61">H278/G278-1</f>
        <v>-8.9193207311885403E-2</v>
      </c>
      <c r="J278" s="31"/>
      <c r="K278" s="31"/>
      <c r="L278" s="7"/>
      <c r="M278" s="29">
        <f t="shared" ref="M278:AB278" si="62">SUM(M256:M276)</f>
        <v>-2641678.8003944103</v>
      </c>
      <c r="N278" s="29">
        <f t="shared" si="62"/>
        <v>1206906.2233182788</v>
      </c>
      <c r="O278" s="29">
        <f t="shared" si="62"/>
        <v>-7380271.0480797431</v>
      </c>
      <c r="P278" s="29">
        <f t="shared" si="62"/>
        <v>-5990136.1176678473</v>
      </c>
      <c r="Q278" s="29">
        <f t="shared" si="62"/>
        <v>578742.83382730302</v>
      </c>
      <c r="R278" s="29">
        <f t="shared" si="62"/>
        <v>177826.64957243111</v>
      </c>
      <c r="S278" s="29">
        <f t="shared" si="62"/>
        <v>0</v>
      </c>
      <c r="T278" s="29">
        <f t="shared" si="62"/>
        <v>0</v>
      </c>
      <c r="U278" s="29">
        <f t="shared" si="62"/>
        <v>0</v>
      </c>
      <c r="V278" s="29">
        <f t="shared" si="62"/>
        <v>0</v>
      </c>
      <c r="W278" s="29">
        <f t="shared" si="62"/>
        <v>0</v>
      </c>
      <c r="X278" s="29">
        <f t="shared" si="62"/>
        <v>0</v>
      </c>
      <c r="Y278" s="29">
        <f t="shared" si="62"/>
        <v>0</v>
      </c>
      <c r="Z278" s="29">
        <f t="shared" si="62"/>
        <v>0</v>
      </c>
      <c r="AA278" s="29">
        <f t="shared" si="62"/>
        <v>0</v>
      </c>
      <c r="AB278" s="29">
        <f t="shared" si="62"/>
        <v>0</v>
      </c>
      <c r="AC278" s="32">
        <f>H278-G278</f>
        <v>-12347565.092666</v>
      </c>
      <c r="AD278" s="33">
        <f>I278</f>
        <v>-8.9193207311885403E-2</v>
      </c>
      <c r="AE278" s="58"/>
    </row>
    <row r="279" spans="1:31" ht="16" thickBot="1" x14ac:dyDescent="0.25">
      <c r="B279" s="10" t="s">
        <v>53</v>
      </c>
      <c r="C279" s="24"/>
      <c r="D279" s="24" t="s">
        <v>4</v>
      </c>
      <c r="E279" s="24"/>
      <c r="F279" s="24">
        <f>MATCH($D279,FAC_TOTALS_APTA!$A$2:$BP$2,)</f>
        <v>7</v>
      </c>
      <c r="G279" s="61">
        <f>VLOOKUP(G254,FAC_TOTALS_APTA!$A$4:$BR$227,$F279,FALSE)</f>
        <v>147414663.23269999</v>
      </c>
      <c r="H279" s="61">
        <f>VLOOKUP(H254,FAC_TOTALS_APTA!$A$4:$BP$227,$F279,FALSE)</f>
        <v>122281887.7765</v>
      </c>
      <c r="I279" s="63">
        <f t="shared" si="61"/>
        <v>-0.17049033593440355</v>
      </c>
      <c r="J279" s="40"/>
      <c r="K279" s="40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41">
        <f>H279-G279</f>
        <v>-25132775.456199989</v>
      </c>
      <c r="AD279" s="42">
        <f>I279</f>
        <v>-0.17049033593440355</v>
      </c>
    </row>
    <row r="280" spans="1:31" ht="17" thickTop="1" thickBot="1" x14ac:dyDescent="0.25">
      <c r="B280" s="45" t="s">
        <v>71</v>
      </c>
      <c r="C280" s="46"/>
      <c r="D280" s="46"/>
      <c r="E280" s="47"/>
      <c r="F280" s="46"/>
      <c r="G280" s="46"/>
      <c r="H280" s="46"/>
      <c r="I280" s="48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2">
        <f>AD279-AD278</f>
        <v>-8.1297128622518144E-2</v>
      </c>
    </row>
    <row r="281" spans="1:31" ht="16" thickTop="1" x14ac:dyDescent="0.2">
      <c r="B281" s="19" t="s">
        <v>29</v>
      </c>
      <c r="C281" s="20">
        <v>0</v>
      </c>
      <c r="D281" s="20"/>
    </row>
    <row r="282" spans="1:31" ht="16" thickBot="1" x14ac:dyDescent="0.25">
      <c r="B282" s="21" t="s">
        <v>38</v>
      </c>
      <c r="C282" s="22">
        <v>10</v>
      </c>
      <c r="D282" s="22"/>
    </row>
    <row r="283" spans="1:31" ht="15" thickTop="1" x14ac:dyDescent="0.2">
      <c r="B283" s="49"/>
      <c r="C283" s="50"/>
      <c r="D283" s="50"/>
      <c r="E283" s="50"/>
      <c r="F283" s="50"/>
      <c r="G283" s="81" t="s">
        <v>54</v>
      </c>
      <c r="H283" s="81"/>
      <c r="I283" s="81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81" t="s">
        <v>58</v>
      </c>
      <c r="AD283" s="81"/>
    </row>
    <row r="284" spans="1:31" ht="15" x14ac:dyDescent="0.2">
      <c r="B284" s="9" t="s">
        <v>20</v>
      </c>
      <c r="C284" s="27" t="s">
        <v>21</v>
      </c>
      <c r="D284" s="8" t="s">
        <v>22</v>
      </c>
      <c r="E284" s="8" t="s">
        <v>28</v>
      </c>
      <c r="F284" s="8"/>
      <c r="G284" s="27">
        <f>$C$1</f>
        <v>2012</v>
      </c>
      <c r="H284" s="27">
        <f>$C$2</f>
        <v>2018</v>
      </c>
      <c r="I284" s="27" t="s">
        <v>24</v>
      </c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 t="s">
        <v>26</v>
      </c>
      <c r="AD284" s="27" t="s">
        <v>24</v>
      </c>
    </row>
    <row r="285" spans="1:31" s="14" customFormat="1" x14ac:dyDescent="0.2">
      <c r="A285" s="7"/>
      <c r="B285" s="26"/>
      <c r="C285" s="28"/>
      <c r="D285" s="7"/>
      <c r="E285" s="7"/>
      <c r="F285" s="7"/>
      <c r="G285" s="7"/>
      <c r="H285" s="7"/>
      <c r="I285" s="28"/>
      <c r="J285" s="7"/>
      <c r="K285" s="7"/>
      <c r="L285" s="7"/>
      <c r="M285" s="7">
        <v>1</v>
      </c>
      <c r="N285" s="7">
        <v>2</v>
      </c>
      <c r="O285" s="7">
        <v>3</v>
      </c>
      <c r="P285" s="7">
        <v>4</v>
      </c>
      <c r="Q285" s="7">
        <v>5</v>
      </c>
      <c r="R285" s="7">
        <v>6</v>
      </c>
      <c r="S285" s="7">
        <v>7</v>
      </c>
      <c r="T285" s="7">
        <v>8</v>
      </c>
      <c r="U285" s="7">
        <v>9</v>
      </c>
      <c r="V285" s="7">
        <v>10</v>
      </c>
      <c r="W285" s="7">
        <v>11</v>
      </c>
      <c r="X285" s="7">
        <v>12</v>
      </c>
      <c r="Y285" s="7">
        <v>13</v>
      </c>
      <c r="Z285" s="7">
        <v>14</v>
      </c>
      <c r="AA285" s="7">
        <v>15</v>
      </c>
      <c r="AB285" s="7">
        <v>16</v>
      </c>
      <c r="AC285" s="7"/>
      <c r="AD285" s="7"/>
      <c r="AE285" s="7"/>
    </row>
    <row r="286" spans="1:31" x14ac:dyDescent="0.2">
      <c r="B286" s="26"/>
      <c r="C286" s="28"/>
      <c r="D286" s="7"/>
      <c r="E286" s="7"/>
      <c r="F286" s="7"/>
      <c r="G286" s="7" t="str">
        <f>CONCATENATE($C281,"_",$C282,"_",G284)</f>
        <v>0_10_2012</v>
      </c>
      <c r="H286" s="7" t="str">
        <f>CONCATENATE($C281,"_",$C282,"_",H284)</f>
        <v>0_10_2018</v>
      </c>
      <c r="I286" s="28"/>
      <c r="J286" s="7"/>
      <c r="K286" s="7"/>
      <c r="L286" s="7"/>
      <c r="M286" s="7" t="str">
        <f>IF($G284+M285&gt;$H284,0,CONCATENATE($C281,"_",$C282,"_",$G284+M285))</f>
        <v>0_10_2013</v>
      </c>
      <c r="N286" s="7" t="str">
        <f t="shared" ref="N286:AB286" si="63">IF($G284+N285&gt;$H284,0,CONCATENATE($C281,"_",$C282,"_",$G284+N285))</f>
        <v>0_10_2014</v>
      </c>
      <c r="O286" s="7" t="str">
        <f t="shared" si="63"/>
        <v>0_10_2015</v>
      </c>
      <c r="P286" s="7" t="str">
        <f t="shared" si="63"/>
        <v>0_10_2016</v>
      </c>
      <c r="Q286" s="7" t="str">
        <f t="shared" si="63"/>
        <v>0_10_2017</v>
      </c>
      <c r="R286" s="7" t="str">
        <f t="shared" si="63"/>
        <v>0_10_2018</v>
      </c>
      <c r="S286" s="7">
        <f t="shared" si="63"/>
        <v>0</v>
      </c>
      <c r="T286" s="7">
        <f t="shared" si="63"/>
        <v>0</v>
      </c>
      <c r="U286" s="7">
        <f t="shared" si="63"/>
        <v>0</v>
      </c>
      <c r="V286" s="7">
        <f t="shared" si="63"/>
        <v>0</v>
      </c>
      <c r="W286" s="7">
        <f t="shared" si="63"/>
        <v>0</v>
      </c>
      <c r="X286" s="7">
        <f t="shared" si="63"/>
        <v>0</v>
      </c>
      <c r="Y286" s="7">
        <f t="shared" si="63"/>
        <v>0</v>
      </c>
      <c r="Z286" s="7">
        <f t="shared" si="63"/>
        <v>0</v>
      </c>
      <c r="AA286" s="7">
        <f t="shared" si="63"/>
        <v>0</v>
      </c>
      <c r="AB286" s="7">
        <f t="shared" si="63"/>
        <v>0</v>
      </c>
      <c r="AC286" s="7"/>
      <c r="AD286" s="7"/>
    </row>
    <row r="287" spans="1:31" x14ac:dyDescent="0.2">
      <c r="B287" s="26"/>
      <c r="C287" s="28"/>
      <c r="D287" s="7"/>
      <c r="E287" s="7"/>
      <c r="F287" s="7" t="s">
        <v>25</v>
      </c>
      <c r="G287" s="29"/>
      <c r="H287" s="29"/>
      <c r="I287" s="28"/>
      <c r="J287" s="7"/>
      <c r="K287" s="7"/>
      <c r="L287" s="7" t="s">
        <v>25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1" s="14" customFormat="1" ht="15" x14ac:dyDescent="0.2">
      <c r="A288" s="7"/>
      <c r="B288" s="26" t="s">
        <v>36</v>
      </c>
      <c r="C288" s="28" t="s">
        <v>23</v>
      </c>
      <c r="D288" s="7" t="s">
        <v>8</v>
      </c>
      <c r="E288" s="43">
        <v>0.7087</v>
      </c>
      <c r="F288" s="7">
        <f>MATCH($D288,FAC_TOTALS_APTA!$A$2:$BR$2,)</f>
        <v>11</v>
      </c>
      <c r="G288" s="29">
        <f>VLOOKUP(G286,FAC_TOTALS_APTA!$A$4:$BR$227,$F288,FALSE)</f>
        <v>227959423.99999899</v>
      </c>
      <c r="H288" s="29">
        <f>VLOOKUP(H286,FAC_TOTALS_APTA!$A$4:$BR$227,$F288,FALSE)</f>
        <v>230662401.5</v>
      </c>
      <c r="I288" s="30">
        <f>IFERROR(H288/G288-1,"-")</f>
        <v>1.1857274652532057E-2</v>
      </c>
      <c r="J288" s="31" t="str">
        <f>IF(C288="Log","_log","")</f>
        <v>_log</v>
      </c>
      <c r="K288" s="31" t="str">
        <f>CONCATENATE(D288,J288,"_FAC")</f>
        <v>VRM_ADJ_log_FAC</v>
      </c>
      <c r="L288" s="7">
        <f>MATCH($K288,FAC_TOTALS_APTA!$A$2:$BR$2,)</f>
        <v>33</v>
      </c>
      <c r="M288" s="29">
        <f>IF(M286=0,0,VLOOKUP(M286,FAC_TOTALS_APTA!$A$4:$BR$227,$L288,FALSE))</f>
        <v>12704507.848505201</v>
      </c>
      <c r="N288" s="29">
        <f>IF(N286=0,0,VLOOKUP(N286,FAC_TOTALS_APTA!$A$4:$BR$227,$L288,FALSE))</f>
        <v>-65431.556936797999</v>
      </c>
      <c r="O288" s="29">
        <f>IF(O286=0,0,VLOOKUP(O286,FAC_TOTALS_APTA!$A$4:$BR$227,$L288,FALSE))</f>
        <v>2304138.1074399301</v>
      </c>
      <c r="P288" s="29">
        <f>IF(P286=0,0,VLOOKUP(P286,FAC_TOTALS_APTA!$A$4:$BR$227,$L288,FALSE))</f>
        <v>-1936852.6343111601</v>
      </c>
      <c r="Q288" s="29">
        <f>IF(Q286=0,0,VLOOKUP(Q286,FAC_TOTALS_APTA!$A$4:$BR$227,$L288,FALSE))</f>
        <v>-3493455.7881511301</v>
      </c>
      <c r="R288" s="29">
        <f>IF(R286=0,0,VLOOKUP(R286,FAC_TOTALS_APTA!$A$4:$BR$227,$L288,FALSE))</f>
        <v>-771132.89352816006</v>
      </c>
      <c r="S288" s="29">
        <f>IF(S286=0,0,VLOOKUP(S286,FAC_TOTALS_APTA!$A$4:$BR$227,$L288,FALSE))</f>
        <v>0</v>
      </c>
      <c r="T288" s="29">
        <f>IF(T286=0,0,VLOOKUP(T286,FAC_TOTALS_APTA!$A$4:$BR$227,$L288,FALSE))</f>
        <v>0</v>
      </c>
      <c r="U288" s="29">
        <f>IF(U286=0,0,VLOOKUP(U286,FAC_TOTALS_APTA!$A$4:$BR$227,$L288,FALSE))</f>
        <v>0</v>
      </c>
      <c r="V288" s="29">
        <f>IF(V286=0,0,VLOOKUP(V286,FAC_TOTALS_APTA!$A$4:$BR$227,$L288,FALSE))</f>
        <v>0</v>
      </c>
      <c r="W288" s="29">
        <f>IF(W286=0,0,VLOOKUP(W286,FAC_TOTALS_APTA!$A$4:$BR$227,$L288,FALSE))</f>
        <v>0</v>
      </c>
      <c r="X288" s="29">
        <f>IF(X286=0,0,VLOOKUP(X286,FAC_TOTALS_APTA!$A$4:$BR$227,$L288,FALSE))</f>
        <v>0</v>
      </c>
      <c r="Y288" s="29">
        <f>IF(Y286=0,0,VLOOKUP(Y286,FAC_TOTALS_APTA!$A$4:$BR$227,$L288,FALSE))</f>
        <v>0</v>
      </c>
      <c r="Z288" s="29">
        <f>IF(Z286=0,0,VLOOKUP(Z286,FAC_TOTALS_APTA!$A$4:$BR$227,$L288,FALSE))</f>
        <v>0</v>
      </c>
      <c r="AA288" s="29">
        <f>IF(AA286=0,0,VLOOKUP(AA286,FAC_TOTALS_APTA!$A$4:$BR$227,$L288,FALSE))</f>
        <v>0</v>
      </c>
      <c r="AB288" s="29">
        <f>IF(AB286=0,0,VLOOKUP(AB286,FAC_TOTALS_APTA!$A$4:$BR$227,$L288,FALSE))</f>
        <v>0</v>
      </c>
      <c r="AC288" s="32">
        <f>SUM(M288:AB288)</f>
        <v>8741773.083017882</v>
      </c>
      <c r="AD288" s="33">
        <f>AC288/G302</f>
        <v>8.4652858507268235E-3</v>
      </c>
      <c r="AE288" s="7"/>
    </row>
    <row r="289" spans="1:31" s="14" customFormat="1" ht="15" x14ac:dyDescent="0.2">
      <c r="A289" s="7"/>
      <c r="B289" s="26" t="s">
        <v>55</v>
      </c>
      <c r="C289" s="28" t="s">
        <v>23</v>
      </c>
      <c r="D289" s="7" t="s">
        <v>17</v>
      </c>
      <c r="E289" s="43">
        <v>-0.40350000000000003</v>
      </c>
      <c r="F289" s="7">
        <f>MATCH($D289,FAC_TOTALS_APTA!$A$2:$BR$2,)</f>
        <v>12</v>
      </c>
      <c r="G289" s="29">
        <f>VLOOKUP(G286,FAC_TOTALS_APTA!$A$4:$BR$227,$F289,FALSE)</f>
        <v>1.369100306</v>
      </c>
      <c r="H289" s="29">
        <f>VLOOKUP(H286,FAC_TOTALS_APTA!$A$4:$BR$227,$F289,FALSE)</f>
        <v>1.7232403279999999</v>
      </c>
      <c r="I289" s="30">
        <f t="shared" ref="I289:I299" si="64">IFERROR(H289/G289-1,"-")</f>
        <v>0.25866623537223865</v>
      </c>
      <c r="J289" s="31" t="str">
        <f t="shared" ref="J289:J299" si="65">IF(C289="Log","_log","")</f>
        <v>_log</v>
      </c>
      <c r="K289" s="31" t="str">
        <f t="shared" ref="K289:K300" si="66">CONCATENATE(D289,J289,"_FAC")</f>
        <v>FARE_per_UPT_2018_log_FAC</v>
      </c>
      <c r="L289" s="7">
        <f>MATCH($K289,FAC_TOTALS_APTA!$A$2:$BR$2,)</f>
        <v>34</v>
      </c>
      <c r="M289" s="29">
        <f>IF(M286=0,0,VLOOKUP(M286,FAC_TOTALS_APTA!$A$4:$BR$227,$L289,FALSE))</f>
        <v>-44176291.249510899</v>
      </c>
      <c r="N289" s="29">
        <f>IF(N286=0,0,VLOOKUP(N286,FAC_TOTALS_APTA!$A$4:$BR$227,$L289,FALSE))</f>
        <v>629385.755356548</v>
      </c>
      <c r="O289" s="29">
        <f>IF(O286=0,0,VLOOKUP(O286,FAC_TOTALS_APTA!$A$4:$BR$227,$L289,FALSE))</f>
        <v>-8533545.0243528206</v>
      </c>
      <c r="P289" s="29">
        <f>IF(P286=0,0,VLOOKUP(P286,FAC_TOTALS_APTA!$A$4:$BR$227,$L289,FALSE))</f>
        <v>-991333.65046995704</v>
      </c>
      <c r="Q289" s="29">
        <f>IF(Q286=0,0,VLOOKUP(Q286,FAC_TOTALS_APTA!$A$4:$BR$227,$L289,FALSE))</f>
        <v>-7068598.7722779699</v>
      </c>
      <c r="R289" s="29">
        <f>IF(R286=0,0,VLOOKUP(R286,FAC_TOTALS_APTA!$A$4:$BR$227,$L289,FALSE))</f>
        <v>1518964.73392751</v>
      </c>
      <c r="S289" s="29">
        <f>IF(S286=0,0,VLOOKUP(S286,FAC_TOTALS_APTA!$A$4:$BR$227,$L289,FALSE))</f>
        <v>0</v>
      </c>
      <c r="T289" s="29">
        <f>IF(T286=0,0,VLOOKUP(T286,FAC_TOTALS_APTA!$A$4:$BR$227,$L289,FALSE))</f>
        <v>0</v>
      </c>
      <c r="U289" s="29">
        <f>IF(U286=0,0,VLOOKUP(U286,FAC_TOTALS_APTA!$A$4:$BR$227,$L289,FALSE))</f>
        <v>0</v>
      </c>
      <c r="V289" s="29">
        <f>IF(V286=0,0,VLOOKUP(V286,FAC_TOTALS_APTA!$A$4:$BR$227,$L289,FALSE))</f>
        <v>0</v>
      </c>
      <c r="W289" s="29">
        <f>IF(W286=0,0,VLOOKUP(W286,FAC_TOTALS_APTA!$A$4:$BR$227,$L289,FALSE))</f>
        <v>0</v>
      </c>
      <c r="X289" s="29">
        <f>IF(X286=0,0,VLOOKUP(X286,FAC_TOTALS_APTA!$A$4:$BR$227,$L289,FALSE))</f>
        <v>0</v>
      </c>
      <c r="Y289" s="29">
        <f>IF(Y286=0,0,VLOOKUP(Y286,FAC_TOTALS_APTA!$A$4:$BR$227,$L289,FALSE))</f>
        <v>0</v>
      </c>
      <c r="Z289" s="29">
        <f>IF(Z286=0,0,VLOOKUP(Z286,FAC_TOTALS_APTA!$A$4:$BR$227,$L289,FALSE))</f>
        <v>0</v>
      </c>
      <c r="AA289" s="29">
        <f>IF(AA286=0,0,VLOOKUP(AA286,FAC_TOTALS_APTA!$A$4:$BR$227,$L289,FALSE))</f>
        <v>0</v>
      </c>
      <c r="AB289" s="29">
        <f>IF(AB286=0,0,VLOOKUP(AB286,FAC_TOTALS_APTA!$A$4:$BR$227,$L289,FALSE))</f>
        <v>0</v>
      </c>
      <c r="AC289" s="32">
        <f t="shared" ref="AC289:AC299" si="67">SUM(M289:AB289)</f>
        <v>-58621418.207327582</v>
      </c>
      <c r="AD289" s="33">
        <f>AC289/G302</f>
        <v>-5.67673236753376E-2</v>
      </c>
      <c r="AE289" s="7"/>
    </row>
    <row r="290" spans="1:31" s="14" customFormat="1" ht="15" x14ac:dyDescent="0.2">
      <c r="A290" s="7"/>
      <c r="B290" s="26" t="s">
        <v>51</v>
      </c>
      <c r="C290" s="28" t="s">
        <v>23</v>
      </c>
      <c r="D290" s="7" t="s">
        <v>9</v>
      </c>
      <c r="E290" s="43">
        <v>0.29659999999999997</v>
      </c>
      <c r="F290" s="7">
        <f>MATCH($D290,FAC_TOTALS_APTA!$A$2:$BR$2,)</f>
        <v>13</v>
      </c>
      <c r="G290" s="29">
        <f>VLOOKUP(G286,FAC_TOTALS_APTA!$A$4:$BR$227,$F290,FALSE)</f>
        <v>27909105.420000002</v>
      </c>
      <c r="H290" s="29">
        <f>VLOOKUP(H286,FAC_TOTALS_APTA!$A$4:$BR$227,$F290,FALSE)</f>
        <v>29807700.839999899</v>
      </c>
      <c r="I290" s="30">
        <f t="shared" si="64"/>
        <v>6.8027813555046501E-2</v>
      </c>
      <c r="J290" s="31" t="str">
        <f t="shared" si="65"/>
        <v>_log</v>
      </c>
      <c r="K290" s="31" t="str">
        <f t="shared" si="66"/>
        <v>POP_EMP_log_FAC</v>
      </c>
      <c r="L290" s="7">
        <f>MATCH($K290,FAC_TOTALS_APTA!$A$2:$BR$2,)</f>
        <v>35</v>
      </c>
      <c r="M290" s="29">
        <f>IF(M286=0,0,VLOOKUP(M286,FAC_TOTALS_APTA!$A$4:$BR$227,$L290,FALSE))</f>
        <v>8888800.9868401997</v>
      </c>
      <c r="N290" s="29">
        <f>IF(N286=0,0,VLOOKUP(N286,FAC_TOTALS_APTA!$A$4:$BR$227,$L290,FALSE))</f>
        <v>2790167.0071929698</v>
      </c>
      <c r="O290" s="29">
        <f>IF(O286=0,0,VLOOKUP(O286,FAC_TOTALS_APTA!$A$4:$BR$227,$L290,FALSE))</f>
        <v>2502434.9766386999</v>
      </c>
      <c r="P290" s="29">
        <f>IF(P286=0,0,VLOOKUP(P286,FAC_TOTALS_APTA!$A$4:$BR$227,$L290,FALSE))</f>
        <v>538689.69235514302</v>
      </c>
      <c r="Q290" s="29">
        <f>IF(Q286=0,0,VLOOKUP(Q286,FAC_TOTALS_APTA!$A$4:$BR$227,$L290,FALSE))</f>
        <v>2088247.1066843299</v>
      </c>
      <c r="R290" s="29">
        <f>IF(R286=0,0,VLOOKUP(R286,FAC_TOTALS_APTA!$A$4:$BR$227,$L290,FALSE))</f>
        <v>1181670.11619997</v>
      </c>
      <c r="S290" s="29">
        <f>IF(S286=0,0,VLOOKUP(S286,FAC_TOTALS_APTA!$A$4:$BR$227,$L290,FALSE))</f>
        <v>0</v>
      </c>
      <c r="T290" s="29">
        <f>IF(T286=0,0,VLOOKUP(T286,FAC_TOTALS_APTA!$A$4:$BR$227,$L290,FALSE))</f>
        <v>0</v>
      </c>
      <c r="U290" s="29">
        <f>IF(U286=0,0,VLOOKUP(U286,FAC_TOTALS_APTA!$A$4:$BR$227,$L290,FALSE))</f>
        <v>0</v>
      </c>
      <c r="V290" s="29">
        <f>IF(V286=0,0,VLOOKUP(V286,FAC_TOTALS_APTA!$A$4:$BR$227,$L290,FALSE))</f>
        <v>0</v>
      </c>
      <c r="W290" s="29">
        <f>IF(W286=0,0,VLOOKUP(W286,FAC_TOTALS_APTA!$A$4:$BR$227,$L290,FALSE))</f>
        <v>0</v>
      </c>
      <c r="X290" s="29">
        <f>IF(X286=0,0,VLOOKUP(X286,FAC_TOTALS_APTA!$A$4:$BR$227,$L290,FALSE))</f>
        <v>0</v>
      </c>
      <c r="Y290" s="29">
        <f>IF(Y286=0,0,VLOOKUP(Y286,FAC_TOTALS_APTA!$A$4:$BR$227,$L290,FALSE))</f>
        <v>0</v>
      </c>
      <c r="Z290" s="29">
        <f>IF(Z286=0,0,VLOOKUP(Z286,FAC_TOTALS_APTA!$A$4:$BR$227,$L290,FALSE))</f>
        <v>0</v>
      </c>
      <c r="AA290" s="29">
        <f>IF(AA286=0,0,VLOOKUP(AA286,FAC_TOTALS_APTA!$A$4:$BR$227,$L290,FALSE))</f>
        <v>0</v>
      </c>
      <c r="AB290" s="29">
        <f>IF(AB286=0,0,VLOOKUP(AB286,FAC_TOTALS_APTA!$A$4:$BR$227,$L290,FALSE))</f>
        <v>0</v>
      </c>
      <c r="AC290" s="32">
        <f t="shared" si="67"/>
        <v>17990009.885911312</v>
      </c>
      <c r="AD290" s="33">
        <f>AC290/G302</f>
        <v>1.7421016845825761E-2</v>
      </c>
      <c r="AE290" s="7"/>
    </row>
    <row r="291" spans="1:31" s="14" customFormat="1" ht="15" x14ac:dyDescent="0.2">
      <c r="A291" s="7"/>
      <c r="B291" s="26" t="s">
        <v>98</v>
      </c>
      <c r="C291" s="28"/>
      <c r="D291" s="34" t="s">
        <v>96</v>
      </c>
      <c r="E291" s="43">
        <v>0.16120000000000001</v>
      </c>
      <c r="F291" s="7">
        <f>MATCH($D291,FAC_TOTALS_APTA!$A$2:$BR$2,)</f>
        <v>17</v>
      </c>
      <c r="G291" s="29">
        <f>VLOOKUP(G286,FAC_TOTALS_APTA!$A$4:$BR$227,$F291,FALSE)</f>
        <v>0.478498674131415</v>
      </c>
      <c r="H291" s="29">
        <f>VLOOKUP(H286,FAC_TOTALS_APTA!$A$4:$BR$227,$F291,FALSE)</f>
        <v>0.47627332414381301</v>
      </c>
      <c r="I291" s="30">
        <f t="shared" si="64"/>
        <v>-4.6506920664753926E-3</v>
      </c>
      <c r="J291" s="31" t="str">
        <f t="shared" si="65"/>
        <v/>
      </c>
      <c r="K291" s="31" t="str">
        <f t="shared" si="66"/>
        <v>TSD_POP_EMP_PCT_FAC</v>
      </c>
      <c r="L291" s="7">
        <f>MATCH($K291,FAC_TOTALS_APTA!$A$2:$BR$2,)</f>
        <v>39</v>
      </c>
      <c r="M291" s="29">
        <f>IF(M286=0,0,VLOOKUP(M286,FAC_TOTALS_APTA!$A$4:$BR$227,$L291,FALSE))</f>
        <v>-5560.3457983866601</v>
      </c>
      <c r="N291" s="29">
        <f>IF(N286=0,0,VLOOKUP(N286,FAC_TOTALS_APTA!$A$4:$BR$227,$L291,FALSE))</f>
        <v>-13140.9871556413</v>
      </c>
      <c r="O291" s="29">
        <f>IF(O286=0,0,VLOOKUP(O286,FAC_TOTALS_APTA!$A$4:$BR$227,$L291,FALSE))</f>
        <v>-33472.785821019897</v>
      </c>
      <c r="P291" s="29">
        <f>IF(P286=0,0,VLOOKUP(P286,FAC_TOTALS_APTA!$A$4:$BR$227,$L291,FALSE))</f>
        <v>11188.8805449555</v>
      </c>
      <c r="Q291" s="29">
        <f>IF(Q286=0,0,VLOOKUP(Q286,FAC_TOTALS_APTA!$A$4:$BR$227,$L291,FALSE))</f>
        <v>-12948.293060854599</v>
      </c>
      <c r="R291" s="29">
        <f>IF(R286=0,0,VLOOKUP(R286,FAC_TOTALS_APTA!$A$4:$BR$227,$L291,FALSE))</f>
        <v>4477.2604199793795</v>
      </c>
      <c r="S291" s="29">
        <f>IF(S286=0,0,VLOOKUP(S286,FAC_TOTALS_APTA!$A$4:$BR$227,$L291,FALSE))</f>
        <v>0</v>
      </c>
      <c r="T291" s="29">
        <f>IF(T286=0,0,VLOOKUP(T286,FAC_TOTALS_APTA!$A$4:$BR$227,$L291,FALSE))</f>
        <v>0</v>
      </c>
      <c r="U291" s="29">
        <f>IF(U286=0,0,VLOOKUP(U286,FAC_TOTALS_APTA!$A$4:$BR$227,$L291,FALSE))</f>
        <v>0</v>
      </c>
      <c r="V291" s="29">
        <f>IF(V286=0,0,VLOOKUP(V286,FAC_TOTALS_APTA!$A$4:$BR$227,$L291,FALSE))</f>
        <v>0</v>
      </c>
      <c r="W291" s="29">
        <f>IF(W286=0,0,VLOOKUP(W286,FAC_TOTALS_APTA!$A$4:$BR$227,$L291,FALSE))</f>
        <v>0</v>
      </c>
      <c r="X291" s="29">
        <f>IF(X286=0,0,VLOOKUP(X286,FAC_TOTALS_APTA!$A$4:$BR$227,$L291,FALSE))</f>
        <v>0</v>
      </c>
      <c r="Y291" s="29">
        <f>IF(Y286=0,0,VLOOKUP(Y286,FAC_TOTALS_APTA!$A$4:$BR$227,$L291,FALSE))</f>
        <v>0</v>
      </c>
      <c r="Z291" s="29">
        <f>IF(Z286=0,0,VLOOKUP(Z286,FAC_TOTALS_APTA!$A$4:$BR$227,$L291,FALSE))</f>
        <v>0</v>
      </c>
      <c r="AA291" s="29">
        <f>IF(AA286=0,0,VLOOKUP(AA286,FAC_TOTALS_APTA!$A$4:$BR$227,$L291,FALSE))</f>
        <v>0</v>
      </c>
      <c r="AB291" s="29">
        <f>IF(AB286=0,0,VLOOKUP(AB286,FAC_TOTALS_APTA!$A$4:$BR$227,$L291,FALSE))</f>
        <v>0</v>
      </c>
      <c r="AC291" s="32">
        <f t="shared" si="67"/>
        <v>-49456.270870967579</v>
      </c>
      <c r="AD291" s="33">
        <f>AC291/G301</f>
        <v>-4.4281840403549579E-5</v>
      </c>
      <c r="AE291" s="7"/>
    </row>
    <row r="292" spans="1:31" s="14" customFormat="1" ht="15" x14ac:dyDescent="0.2">
      <c r="A292" s="7"/>
      <c r="B292" s="26" t="s">
        <v>52</v>
      </c>
      <c r="C292" s="28" t="s">
        <v>23</v>
      </c>
      <c r="D292" s="34" t="s">
        <v>16</v>
      </c>
      <c r="E292" s="43">
        <v>0.16120000000000001</v>
      </c>
      <c r="F292" s="7">
        <f>MATCH($D292,FAC_TOTALS_APTA!$A$2:$BR$2,)</f>
        <v>14</v>
      </c>
      <c r="G292" s="29">
        <f>VLOOKUP(G286,FAC_TOTALS_APTA!$A$4:$BR$227,$F292,FALSE)</f>
        <v>4.1093000000000002</v>
      </c>
      <c r="H292" s="29">
        <f>VLOOKUP(H286,FAC_TOTALS_APTA!$A$4:$BR$227,$F292,FALSE)</f>
        <v>2.9199999999999902</v>
      </c>
      <c r="I292" s="30">
        <f t="shared" si="64"/>
        <v>-0.28941668897379358</v>
      </c>
      <c r="J292" s="31" t="str">
        <f t="shared" si="65"/>
        <v>_log</v>
      </c>
      <c r="K292" s="31" t="str">
        <f t="shared" si="66"/>
        <v>GAS_PRICE_2018_log_FAC</v>
      </c>
      <c r="L292" s="7">
        <f>MATCH($K292,FAC_TOTALS_APTA!$A$2:$BR$2,)</f>
        <v>36</v>
      </c>
      <c r="M292" s="29">
        <f>IF(M286=0,0,VLOOKUP(M286,FAC_TOTALS_APTA!$A$4:$BR$227,$L292,FALSE))</f>
        <v>-6415508.5122838505</v>
      </c>
      <c r="N292" s="29">
        <f>IF(N286=0,0,VLOOKUP(N286,FAC_TOTALS_APTA!$A$4:$BR$227,$L292,FALSE))</f>
        <v>-7526095.4834695198</v>
      </c>
      <c r="O292" s="29">
        <f>IF(O286=0,0,VLOOKUP(O286,FAC_TOTALS_APTA!$A$4:$BR$227,$L292,FALSE))</f>
        <v>-46587098.762034498</v>
      </c>
      <c r="P292" s="29">
        <f>IF(P286=0,0,VLOOKUP(P286,FAC_TOTALS_APTA!$A$4:$BR$227,$L292,FALSE))</f>
        <v>-14436875.976464899</v>
      </c>
      <c r="Q292" s="29">
        <f>IF(Q286=0,0,VLOOKUP(Q286,FAC_TOTALS_APTA!$A$4:$BR$227,$L292,FALSE))</f>
        <v>14153803.940481201</v>
      </c>
      <c r="R292" s="29">
        <f>IF(R286=0,0,VLOOKUP(R286,FAC_TOTALS_APTA!$A$4:$BR$227,$L292,FALSE))</f>
        <v>10594728.433216</v>
      </c>
      <c r="S292" s="29">
        <f>IF(S286=0,0,VLOOKUP(S286,FAC_TOTALS_APTA!$A$4:$BR$227,$L292,FALSE))</f>
        <v>0</v>
      </c>
      <c r="T292" s="29">
        <f>IF(T286=0,0,VLOOKUP(T286,FAC_TOTALS_APTA!$A$4:$BR$227,$L292,FALSE))</f>
        <v>0</v>
      </c>
      <c r="U292" s="29">
        <f>IF(U286=0,0,VLOOKUP(U286,FAC_TOTALS_APTA!$A$4:$BR$227,$L292,FALSE))</f>
        <v>0</v>
      </c>
      <c r="V292" s="29">
        <f>IF(V286=0,0,VLOOKUP(V286,FAC_TOTALS_APTA!$A$4:$BR$227,$L292,FALSE))</f>
        <v>0</v>
      </c>
      <c r="W292" s="29">
        <f>IF(W286=0,0,VLOOKUP(W286,FAC_TOTALS_APTA!$A$4:$BR$227,$L292,FALSE))</f>
        <v>0</v>
      </c>
      <c r="X292" s="29">
        <f>IF(X286=0,0,VLOOKUP(X286,FAC_TOTALS_APTA!$A$4:$BR$227,$L292,FALSE))</f>
        <v>0</v>
      </c>
      <c r="Y292" s="29">
        <f>IF(Y286=0,0,VLOOKUP(Y286,FAC_TOTALS_APTA!$A$4:$BR$227,$L292,FALSE))</f>
        <v>0</v>
      </c>
      <c r="Z292" s="29">
        <f>IF(Z286=0,0,VLOOKUP(Z286,FAC_TOTALS_APTA!$A$4:$BR$227,$L292,FALSE))</f>
        <v>0</v>
      </c>
      <c r="AA292" s="29">
        <f>IF(AA286=0,0,VLOOKUP(AA286,FAC_TOTALS_APTA!$A$4:$BR$227,$L292,FALSE))</f>
        <v>0</v>
      </c>
      <c r="AB292" s="29">
        <f>IF(AB286=0,0,VLOOKUP(AB286,FAC_TOTALS_APTA!$A$4:$BR$227,$L292,FALSE))</f>
        <v>0</v>
      </c>
      <c r="AC292" s="32">
        <f t="shared" si="67"/>
        <v>-50217046.360555567</v>
      </c>
      <c r="AD292" s="33">
        <f>AC292/G302</f>
        <v>-4.8628767640643E-2</v>
      </c>
      <c r="AE292" s="7"/>
    </row>
    <row r="293" spans="1:31" s="14" customFormat="1" ht="15" x14ac:dyDescent="0.2">
      <c r="A293" s="7"/>
      <c r="B293" s="26" t="s">
        <v>49</v>
      </c>
      <c r="C293" s="28" t="s">
        <v>23</v>
      </c>
      <c r="D293" s="7" t="s">
        <v>15</v>
      </c>
      <c r="E293" s="43">
        <v>-0.2555</v>
      </c>
      <c r="F293" s="7">
        <f>MATCH($D293,FAC_TOTALS_APTA!$A$2:$BR$2,)</f>
        <v>15</v>
      </c>
      <c r="G293" s="29">
        <f>VLOOKUP(G286,FAC_TOTALS_APTA!$A$4:$BR$227,$F293,FALSE)</f>
        <v>33963.31</v>
      </c>
      <c r="H293" s="29">
        <f>VLOOKUP(H286,FAC_TOTALS_APTA!$A$4:$BR$227,$F293,FALSE)</f>
        <v>36801.5</v>
      </c>
      <c r="I293" s="30">
        <f t="shared" si="64"/>
        <v>8.3566354398319831E-2</v>
      </c>
      <c r="J293" s="31" t="str">
        <f t="shared" si="65"/>
        <v>_log</v>
      </c>
      <c r="K293" s="31" t="str">
        <f t="shared" si="66"/>
        <v>TOTAL_MED_INC_INDIV_2018_log_FAC</v>
      </c>
      <c r="L293" s="7">
        <f>MATCH($K293,FAC_TOTALS_APTA!$A$2:$BR$2,)</f>
        <v>37</v>
      </c>
      <c r="M293" s="29">
        <f>IF(M286=0,0,VLOOKUP(M286,FAC_TOTALS_APTA!$A$4:$BR$227,$L293,FALSE))</f>
        <v>1943624.5838965799</v>
      </c>
      <c r="N293" s="29">
        <f>IF(N286=0,0,VLOOKUP(N286,FAC_TOTALS_APTA!$A$4:$BR$227,$L293,FALSE))</f>
        <v>886887.565822248</v>
      </c>
      <c r="O293" s="29">
        <f>IF(O286=0,0,VLOOKUP(O286,FAC_TOTALS_APTA!$A$4:$BR$227,$L293,FALSE))</f>
        <v>-4310610.7190169496</v>
      </c>
      <c r="P293" s="29">
        <f>IF(P286=0,0,VLOOKUP(P286,FAC_TOTALS_APTA!$A$4:$BR$227,$L293,FALSE))</f>
        <v>-7808785.9584924905</v>
      </c>
      <c r="Q293" s="29">
        <f>IF(Q286=0,0,VLOOKUP(Q286,FAC_TOTALS_APTA!$A$4:$BR$227,$L293,FALSE))</f>
        <v>-4358719.7447042502</v>
      </c>
      <c r="R293" s="29">
        <f>IF(R286=0,0,VLOOKUP(R286,FAC_TOTALS_APTA!$A$4:$BR$227,$L293,FALSE))</f>
        <v>-5349287.3356471304</v>
      </c>
      <c r="S293" s="29">
        <f>IF(S286=0,0,VLOOKUP(S286,FAC_TOTALS_APTA!$A$4:$BR$227,$L293,FALSE))</f>
        <v>0</v>
      </c>
      <c r="T293" s="29">
        <f>IF(T286=0,0,VLOOKUP(T286,FAC_TOTALS_APTA!$A$4:$BR$227,$L293,FALSE))</f>
        <v>0</v>
      </c>
      <c r="U293" s="29">
        <f>IF(U286=0,0,VLOOKUP(U286,FAC_TOTALS_APTA!$A$4:$BR$227,$L293,FALSE))</f>
        <v>0</v>
      </c>
      <c r="V293" s="29">
        <f>IF(V286=0,0,VLOOKUP(V286,FAC_TOTALS_APTA!$A$4:$BR$227,$L293,FALSE))</f>
        <v>0</v>
      </c>
      <c r="W293" s="29">
        <f>IF(W286=0,0,VLOOKUP(W286,FAC_TOTALS_APTA!$A$4:$BR$227,$L293,FALSE))</f>
        <v>0</v>
      </c>
      <c r="X293" s="29">
        <f>IF(X286=0,0,VLOOKUP(X286,FAC_TOTALS_APTA!$A$4:$BR$227,$L293,FALSE))</f>
        <v>0</v>
      </c>
      <c r="Y293" s="29">
        <f>IF(Y286=0,0,VLOOKUP(Y286,FAC_TOTALS_APTA!$A$4:$BR$227,$L293,FALSE))</f>
        <v>0</v>
      </c>
      <c r="Z293" s="29">
        <f>IF(Z286=0,0,VLOOKUP(Z286,FAC_TOTALS_APTA!$A$4:$BR$227,$L293,FALSE))</f>
        <v>0</v>
      </c>
      <c r="AA293" s="29">
        <f>IF(AA286=0,0,VLOOKUP(AA286,FAC_TOTALS_APTA!$A$4:$BR$227,$L293,FALSE))</f>
        <v>0</v>
      </c>
      <c r="AB293" s="29">
        <f>IF(AB286=0,0,VLOOKUP(AB286,FAC_TOTALS_APTA!$A$4:$BR$227,$L293,FALSE))</f>
        <v>0</v>
      </c>
      <c r="AC293" s="32">
        <f t="shared" si="67"/>
        <v>-18996891.608141992</v>
      </c>
      <c r="AD293" s="33">
        <f>AC293/G302</f>
        <v>-1.8396052632686094E-2</v>
      </c>
      <c r="AE293" s="7"/>
    </row>
    <row r="294" spans="1:31" s="14" customFormat="1" ht="15" x14ac:dyDescent="0.2">
      <c r="A294" s="7"/>
      <c r="B294" s="26" t="s">
        <v>67</v>
      </c>
      <c r="C294" s="28"/>
      <c r="D294" s="7" t="s">
        <v>10</v>
      </c>
      <c r="E294" s="43">
        <v>1.0699999999999999E-2</v>
      </c>
      <c r="F294" s="7">
        <f>MATCH($D294,FAC_TOTALS_APTA!$A$2:$BR$2,)</f>
        <v>16</v>
      </c>
      <c r="G294" s="29">
        <f>VLOOKUP(G286,FAC_TOTALS_APTA!$A$4:$BR$227,$F294,FALSE)</f>
        <v>31.51</v>
      </c>
      <c r="H294" s="29">
        <f>VLOOKUP(H286,FAC_TOTALS_APTA!$A$4:$BR$227,$F294,FALSE)</f>
        <v>30.01</v>
      </c>
      <c r="I294" s="30">
        <f t="shared" si="64"/>
        <v>-4.7603935258648034E-2</v>
      </c>
      <c r="J294" s="31" t="str">
        <f t="shared" si="65"/>
        <v/>
      </c>
      <c r="K294" s="31" t="str">
        <f t="shared" si="66"/>
        <v>PCT_HH_NO_VEH_FAC</v>
      </c>
      <c r="L294" s="7">
        <f>MATCH($K294,FAC_TOTALS_APTA!$A$2:$BR$2,)</f>
        <v>38</v>
      </c>
      <c r="M294" s="29">
        <f>IF(M286=0,0,VLOOKUP(M286,FAC_TOTALS_APTA!$A$4:$BR$227,$L294,FALSE))</f>
        <v>-15995175.1067228</v>
      </c>
      <c r="N294" s="29">
        <f>IF(N286=0,0,VLOOKUP(N286,FAC_TOTALS_APTA!$A$4:$BR$227,$L294,FALSE))</f>
        <v>2755349.7822592501</v>
      </c>
      <c r="O294" s="29">
        <f>IF(O286=0,0,VLOOKUP(O286,FAC_TOTALS_APTA!$A$4:$BR$227,$L294,FALSE))</f>
        <v>-302566.34962392098</v>
      </c>
      <c r="P294" s="29">
        <f>IF(P286=0,0,VLOOKUP(P286,FAC_TOTALS_APTA!$A$4:$BR$227,$L294,FALSE))</f>
        <v>-2853479.3794744001</v>
      </c>
      <c r="Q294" s="29">
        <f>IF(Q286=0,0,VLOOKUP(Q286,FAC_TOTALS_APTA!$A$4:$BR$227,$L294,FALSE))</f>
        <v>1185426.6200045301</v>
      </c>
      <c r="R294" s="29">
        <f>IF(R286=0,0,VLOOKUP(R286,FAC_TOTALS_APTA!$A$4:$BR$227,$L294,FALSE))</f>
        <v>93140.086982884197</v>
      </c>
      <c r="S294" s="29">
        <f>IF(S286=0,0,VLOOKUP(S286,FAC_TOTALS_APTA!$A$4:$BR$227,$L294,FALSE))</f>
        <v>0</v>
      </c>
      <c r="T294" s="29">
        <f>IF(T286=0,0,VLOOKUP(T286,FAC_TOTALS_APTA!$A$4:$BR$227,$L294,FALSE))</f>
        <v>0</v>
      </c>
      <c r="U294" s="29">
        <f>IF(U286=0,0,VLOOKUP(U286,FAC_TOTALS_APTA!$A$4:$BR$227,$L294,FALSE))</f>
        <v>0</v>
      </c>
      <c r="V294" s="29">
        <f>IF(V286=0,0,VLOOKUP(V286,FAC_TOTALS_APTA!$A$4:$BR$227,$L294,FALSE))</f>
        <v>0</v>
      </c>
      <c r="W294" s="29">
        <f>IF(W286=0,0,VLOOKUP(W286,FAC_TOTALS_APTA!$A$4:$BR$227,$L294,FALSE))</f>
        <v>0</v>
      </c>
      <c r="X294" s="29">
        <f>IF(X286=0,0,VLOOKUP(X286,FAC_TOTALS_APTA!$A$4:$BR$227,$L294,FALSE))</f>
        <v>0</v>
      </c>
      <c r="Y294" s="29">
        <f>IF(Y286=0,0,VLOOKUP(Y286,FAC_TOTALS_APTA!$A$4:$BR$227,$L294,FALSE))</f>
        <v>0</v>
      </c>
      <c r="Z294" s="29">
        <f>IF(Z286=0,0,VLOOKUP(Z286,FAC_TOTALS_APTA!$A$4:$BR$227,$L294,FALSE))</f>
        <v>0</v>
      </c>
      <c r="AA294" s="29">
        <f>IF(AA286=0,0,VLOOKUP(AA286,FAC_TOTALS_APTA!$A$4:$BR$227,$L294,FALSE))</f>
        <v>0</v>
      </c>
      <c r="AB294" s="29">
        <f>IF(AB286=0,0,VLOOKUP(AB286,FAC_TOTALS_APTA!$A$4:$BR$227,$L294,FALSE))</f>
        <v>0</v>
      </c>
      <c r="AC294" s="32">
        <f t="shared" si="67"/>
        <v>-15117304.346574455</v>
      </c>
      <c r="AD294" s="33">
        <f>AC294/G302</f>
        <v>-1.4639170036887821E-2</v>
      </c>
      <c r="AE294" s="7"/>
    </row>
    <row r="295" spans="1:31" s="14" customFormat="1" ht="15" x14ac:dyDescent="0.2">
      <c r="A295" s="7"/>
      <c r="B295" s="26" t="s">
        <v>50</v>
      </c>
      <c r="C295" s="28"/>
      <c r="D295" s="7" t="s">
        <v>31</v>
      </c>
      <c r="E295" s="43">
        <v>-3.3999999999999998E-3</v>
      </c>
      <c r="F295" s="7">
        <f>MATCH($D295,FAC_TOTALS_APTA!$A$2:$BR$2,)</f>
        <v>18</v>
      </c>
      <c r="G295" s="29">
        <f>VLOOKUP(G286,FAC_TOTALS_APTA!$A$4:$BR$227,$F295,FALSE)</f>
        <v>4.0999999999999996</v>
      </c>
      <c r="H295" s="29">
        <f>VLOOKUP(H286,FAC_TOTALS_APTA!$A$4:$BR$227,$F295,FALSE)</f>
        <v>4.5999999999999996</v>
      </c>
      <c r="I295" s="30">
        <f t="shared" si="64"/>
        <v>0.12195121951219523</v>
      </c>
      <c r="J295" s="31" t="str">
        <f t="shared" si="65"/>
        <v/>
      </c>
      <c r="K295" s="31" t="str">
        <f t="shared" si="66"/>
        <v>JTW_HOME_PCT_FAC</v>
      </c>
      <c r="L295" s="7">
        <f>MATCH($K295,FAC_TOTALS_APTA!$A$2:$BR$2,)</f>
        <v>40</v>
      </c>
      <c r="M295" s="29">
        <f>IF(M286=0,0,VLOOKUP(M286,FAC_TOTALS_APTA!$A$4:$BR$227,$L295,FALSE))</f>
        <v>-601897.25393233995</v>
      </c>
      <c r="N295" s="29">
        <f>IF(N286=0,0,VLOOKUP(N286,FAC_TOTALS_APTA!$A$4:$BR$227,$L295,FALSE))</f>
        <v>0</v>
      </c>
      <c r="O295" s="29">
        <f>IF(O286=0,0,VLOOKUP(O286,FAC_TOTALS_APTA!$A$4:$BR$227,$L295,FALSE))</f>
        <v>595418.08876761305</v>
      </c>
      <c r="P295" s="29">
        <f>IF(P286=0,0,VLOOKUP(P286,FAC_TOTALS_APTA!$A$4:$BR$227,$L295,FALSE))</f>
        <v>-2323186.7633937998</v>
      </c>
      <c r="Q295" s="29">
        <f>IF(Q286=0,0,VLOOKUP(Q286,FAC_TOTALS_APTA!$A$4:$BR$227,$L295,FALSE))</f>
        <v>0</v>
      </c>
      <c r="R295" s="29">
        <f>IF(R286=0,0,VLOOKUP(R286,FAC_TOTALS_APTA!$A$4:$BR$227,$L295,FALSE))</f>
        <v>-549439.99577556096</v>
      </c>
      <c r="S295" s="29">
        <f>IF(S286=0,0,VLOOKUP(S286,FAC_TOTALS_APTA!$A$4:$BR$227,$L295,FALSE))</f>
        <v>0</v>
      </c>
      <c r="T295" s="29">
        <f>IF(T286=0,0,VLOOKUP(T286,FAC_TOTALS_APTA!$A$4:$BR$227,$L295,FALSE))</f>
        <v>0</v>
      </c>
      <c r="U295" s="29">
        <f>IF(U286=0,0,VLOOKUP(U286,FAC_TOTALS_APTA!$A$4:$BR$227,$L295,FALSE))</f>
        <v>0</v>
      </c>
      <c r="V295" s="29">
        <f>IF(V286=0,0,VLOOKUP(V286,FAC_TOTALS_APTA!$A$4:$BR$227,$L295,FALSE))</f>
        <v>0</v>
      </c>
      <c r="W295" s="29">
        <f>IF(W286=0,0,VLOOKUP(W286,FAC_TOTALS_APTA!$A$4:$BR$227,$L295,FALSE))</f>
        <v>0</v>
      </c>
      <c r="X295" s="29">
        <f>IF(X286=0,0,VLOOKUP(X286,FAC_TOTALS_APTA!$A$4:$BR$227,$L295,FALSE))</f>
        <v>0</v>
      </c>
      <c r="Y295" s="29">
        <f>IF(Y286=0,0,VLOOKUP(Y286,FAC_TOTALS_APTA!$A$4:$BR$227,$L295,FALSE))</f>
        <v>0</v>
      </c>
      <c r="Z295" s="29">
        <f>IF(Z286=0,0,VLOOKUP(Z286,FAC_TOTALS_APTA!$A$4:$BR$227,$L295,FALSE))</f>
        <v>0</v>
      </c>
      <c r="AA295" s="29">
        <f>IF(AA286=0,0,VLOOKUP(AA286,FAC_TOTALS_APTA!$A$4:$BR$227,$L295,FALSE))</f>
        <v>0</v>
      </c>
      <c r="AB295" s="29">
        <f>IF(AB286=0,0,VLOOKUP(AB286,FAC_TOTALS_APTA!$A$4:$BR$227,$L295,FALSE))</f>
        <v>0</v>
      </c>
      <c r="AC295" s="32">
        <f t="shared" si="67"/>
        <v>-2879105.9243340874</v>
      </c>
      <c r="AD295" s="33">
        <f>AC295/G302</f>
        <v>-2.7880447607769674E-3</v>
      </c>
      <c r="AE295" s="7"/>
    </row>
    <row r="296" spans="1:31" s="14" customFormat="1" ht="16" x14ac:dyDescent="0.2">
      <c r="A296" s="7"/>
      <c r="B296" s="12" t="s">
        <v>119</v>
      </c>
      <c r="C296" s="28"/>
      <c r="D296" t="s">
        <v>120</v>
      </c>
      <c r="E296" s="43">
        <v>-5.7999999999999996E-3</v>
      </c>
      <c r="F296" s="7">
        <f>MATCH($D296,FAC_TOTALS_APTA!$A$2:$BR$2,)</f>
        <v>29</v>
      </c>
      <c r="G296" s="29">
        <f>VLOOKUP(G286,FAC_TOTALS_APTA!$A$4:$BR$227,$F296,FALSE)</f>
        <v>1</v>
      </c>
      <c r="H296" s="29">
        <f>VLOOKUP(H286,FAC_TOTALS_APTA!$A$4:$BR$227,$F296,FALSE)</f>
        <v>7</v>
      </c>
      <c r="I296" s="30">
        <f t="shared" si="64"/>
        <v>6</v>
      </c>
      <c r="J296" s="31" t="str">
        <f t="shared" si="65"/>
        <v/>
      </c>
      <c r="K296" s="31" t="str">
        <f t="shared" si="66"/>
        <v>YEARS_SINCE_TNC_FAC</v>
      </c>
      <c r="L296" s="7">
        <f>MATCH($K296,FAC_TOTALS_APTA!$A$2:$BR$2,)</f>
        <v>51</v>
      </c>
      <c r="M296" s="29">
        <f>IF(M286=0,0,VLOOKUP(M286,FAC_TOTALS_APTA!$A$4:$BR$227,$L296,FALSE))</f>
        <v>-6859231.8834428601</v>
      </c>
      <c r="N296" s="29">
        <f>IF(N286=0,0,VLOOKUP(N286,FAC_TOTALS_APTA!$A$4:$BR$227,$L296,FALSE))</f>
        <v>-6851596.6618192401</v>
      </c>
      <c r="O296" s="29">
        <f>IF(O286=0,0,VLOOKUP(O286,FAC_TOTALS_APTA!$A$4:$BR$227,$L296,FALSE))</f>
        <v>-6781440.2638627701</v>
      </c>
      <c r="P296" s="29">
        <f>IF(P286=0,0,VLOOKUP(P286,FAC_TOTALS_APTA!$A$4:$BR$227,$L296,FALSE))</f>
        <v>-6624559.0269967802</v>
      </c>
      <c r="Q296" s="29">
        <f>IF(Q286=0,0,VLOOKUP(Q286,FAC_TOTALS_APTA!$A$4:$BR$227,$L296,FALSE))</f>
        <v>-6637341.4691065</v>
      </c>
      <c r="R296" s="29">
        <f>IF(R286=0,0,VLOOKUP(R286,FAC_TOTALS_APTA!$A$4:$BR$227,$L296,FALSE))</f>
        <v>-6261428.0301835099</v>
      </c>
      <c r="S296" s="29">
        <f>IF(S286=0,0,VLOOKUP(S286,FAC_TOTALS_APTA!$A$4:$BR$227,$L296,FALSE))</f>
        <v>0</v>
      </c>
      <c r="T296" s="29">
        <f>IF(T286=0,0,VLOOKUP(T286,FAC_TOTALS_APTA!$A$4:$BR$227,$L296,FALSE))</f>
        <v>0</v>
      </c>
      <c r="U296" s="29">
        <f>IF(U286=0,0,VLOOKUP(U286,FAC_TOTALS_APTA!$A$4:$BR$227,$L296,FALSE))</f>
        <v>0</v>
      </c>
      <c r="V296" s="29">
        <f>IF(V286=0,0,VLOOKUP(V286,FAC_TOTALS_APTA!$A$4:$BR$227,$L296,FALSE))</f>
        <v>0</v>
      </c>
      <c r="W296" s="29">
        <f>IF(W286=0,0,VLOOKUP(W286,FAC_TOTALS_APTA!$A$4:$BR$227,$L296,FALSE))</f>
        <v>0</v>
      </c>
      <c r="X296" s="29">
        <f>IF(X286=0,0,VLOOKUP(X286,FAC_TOTALS_APTA!$A$4:$BR$227,$L296,FALSE))</f>
        <v>0</v>
      </c>
      <c r="Y296" s="29">
        <f>IF(Y286=0,0,VLOOKUP(Y286,FAC_TOTALS_APTA!$A$4:$BR$227,$L296,FALSE))</f>
        <v>0</v>
      </c>
      <c r="Z296" s="29">
        <f>IF(Z286=0,0,VLOOKUP(Z286,FAC_TOTALS_APTA!$A$4:$BR$227,$L296,FALSE))</f>
        <v>0</v>
      </c>
      <c r="AA296" s="29">
        <f>IF(AA286=0,0,VLOOKUP(AA286,FAC_TOTALS_APTA!$A$4:$BR$227,$L296,FALSE))</f>
        <v>0</v>
      </c>
      <c r="AB296" s="29">
        <f>IF(AB286=0,0,VLOOKUP(AB286,FAC_TOTALS_APTA!$A$4:$BR$227,$L296,FALSE))</f>
        <v>0</v>
      </c>
      <c r="AC296" s="32">
        <f t="shared" si="67"/>
        <v>-40015597.33541166</v>
      </c>
      <c r="AD296" s="33">
        <f>AC296/G302</f>
        <v>-3.8749972884779972E-2</v>
      </c>
      <c r="AE296" s="7"/>
    </row>
    <row r="297" spans="1:31" s="14" customFormat="1" ht="15" x14ac:dyDescent="0.2">
      <c r="A297" s="7"/>
      <c r="B297" s="26" t="s">
        <v>68</v>
      </c>
      <c r="C297" s="28"/>
      <c r="D297" s="7" t="s">
        <v>46</v>
      </c>
      <c r="E297" s="43">
        <v>-1.5E-3</v>
      </c>
      <c r="F297" s="7">
        <f>MATCH($D297,FAC_TOTALS_APTA!$A$2:$BR$2,)</f>
        <v>30</v>
      </c>
      <c r="G297" s="29">
        <f>VLOOKUP(G286,FAC_TOTALS_APTA!$A$4:$BR$227,$F297,FALSE)</f>
        <v>0</v>
      </c>
      <c r="H297" s="29">
        <f>VLOOKUP(H286,FAC_TOTALS_APTA!$A$4:$BR$227,$F297,FALSE)</f>
        <v>1</v>
      </c>
      <c r="I297" s="30" t="str">
        <f t="shared" si="64"/>
        <v>-</v>
      </c>
      <c r="J297" s="31" t="str">
        <f t="shared" si="65"/>
        <v/>
      </c>
      <c r="K297" s="31" t="str">
        <f t="shared" si="66"/>
        <v>BIKE_SHARE_FAC</v>
      </c>
      <c r="L297" s="7">
        <f>MATCH($K297,FAC_TOTALS_APTA!$A$2:$BR$2,)</f>
        <v>52</v>
      </c>
      <c r="M297" s="29">
        <f>IF(M286=0,0,VLOOKUP(M286,FAC_TOTALS_APTA!$A$4:$BR$227,$L297,FALSE))</f>
        <v>629172.97071755095</v>
      </c>
      <c r="N297" s="29">
        <f>IF(N286=0,0,VLOOKUP(N286,FAC_TOTALS_APTA!$A$4:$BR$227,$L297,FALSE))</f>
        <v>0</v>
      </c>
      <c r="O297" s="29">
        <f>IF(O286=0,0,VLOOKUP(O286,FAC_TOTALS_APTA!$A$4:$BR$227,$L297,FALSE))</f>
        <v>0</v>
      </c>
      <c r="P297" s="29">
        <f>IF(P286=0,0,VLOOKUP(P286,FAC_TOTALS_APTA!$A$4:$BR$227,$L297,FALSE))</f>
        <v>0</v>
      </c>
      <c r="Q297" s="29">
        <f>IF(Q286=0,0,VLOOKUP(Q286,FAC_TOTALS_APTA!$A$4:$BR$227,$L297,FALSE))</f>
        <v>0</v>
      </c>
      <c r="R297" s="29">
        <f>IF(R286=0,0,VLOOKUP(R286,FAC_TOTALS_APTA!$A$4:$BR$227,$L297,FALSE))</f>
        <v>0</v>
      </c>
      <c r="S297" s="29">
        <f>IF(S286=0,0,VLOOKUP(S286,FAC_TOTALS_APTA!$A$4:$BR$227,$L297,FALSE))</f>
        <v>0</v>
      </c>
      <c r="T297" s="29">
        <f>IF(T286=0,0,VLOOKUP(T286,FAC_TOTALS_APTA!$A$4:$BR$227,$L297,FALSE))</f>
        <v>0</v>
      </c>
      <c r="U297" s="29">
        <f>IF(U286=0,0,VLOOKUP(U286,FAC_TOTALS_APTA!$A$4:$BR$227,$L297,FALSE))</f>
        <v>0</v>
      </c>
      <c r="V297" s="29">
        <f>IF(V286=0,0,VLOOKUP(V286,FAC_TOTALS_APTA!$A$4:$BR$227,$L297,FALSE))</f>
        <v>0</v>
      </c>
      <c r="W297" s="29">
        <f>IF(W286=0,0,VLOOKUP(W286,FAC_TOTALS_APTA!$A$4:$BR$227,$L297,FALSE))</f>
        <v>0</v>
      </c>
      <c r="X297" s="29">
        <f>IF(X286=0,0,VLOOKUP(X286,FAC_TOTALS_APTA!$A$4:$BR$227,$L297,FALSE))</f>
        <v>0</v>
      </c>
      <c r="Y297" s="29">
        <f>IF(Y286=0,0,VLOOKUP(Y286,FAC_TOTALS_APTA!$A$4:$BR$227,$L297,FALSE))</f>
        <v>0</v>
      </c>
      <c r="Z297" s="29">
        <f>IF(Z286=0,0,VLOOKUP(Z286,FAC_TOTALS_APTA!$A$4:$BR$227,$L297,FALSE))</f>
        <v>0</v>
      </c>
      <c r="AA297" s="29">
        <f>IF(AA286=0,0,VLOOKUP(AA286,FAC_TOTALS_APTA!$A$4:$BR$227,$L297,FALSE))</f>
        <v>0</v>
      </c>
      <c r="AB297" s="29">
        <f>IF(AB286=0,0,VLOOKUP(AB286,FAC_TOTALS_APTA!$A$4:$BR$227,$L297,FALSE))</f>
        <v>0</v>
      </c>
      <c r="AC297" s="32">
        <f t="shared" si="67"/>
        <v>629172.97071755095</v>
      </c>
      <c r="AD297" s="33">
        <f>AC297/G302</f>
        <v>6.092733128730826E-4</v>
      </c>
      <c r="AE297" s="7"/>
    </row>
    <row r="298" spans="1:31" s="14" customFormat="1" ht="15" x14ac:dyDescent="0.2">
      <c r="A298" s="7"/>
      <c r="B298" s="26" t="s">
        <v>69</v>
      </c>
      <c r="C298" s="28"/>
      <c r="D298" s="7" t="s">
        <v>77</v>
      </c>
      <c r="E298" s="43">
        <v>-4.8399999999999999E-2</v>
      </c>
      <c r="F298" s="7">
        <f>MATCH($D298,FAC_TOTALS_APTA!$A$2:$BR$2,)</f>
        <v>31</v>
      </c>
      <c r="G298" s="29">
        <f>VLOOKUP(G286,FAC_TOTALS_APTA!$A$4:$BR$227,$F298,FALSE)</f>
        <v>0</v>
      </c>
      <c r="H298" s="29">
        <f>VLOOKUP(H286,FAC_TOTALS_APTA!$A$4:$BR$227,$F298,FALSE)</f>
        <v>1</v>
      </c>
      <c r="I298" s="30" t="str">
        <f t="shared" si="64"/>
        <v>-</v>
      </c>
      <c r="J298" s="31" t="str">
        <f t="shared" si="65"/>
        <v/>
      </c>
      <c r="K298" s="31" t="str">
        <f t="shared" si="66"/>
        <v>scooter_flag_BUS_FAC</v>
      </c>
      <c r="L298" s="7">
        <f>MATCH($K298,FAC_TOTALS_APTA!$A$2:$BR$2,)</f>
        <v>53</v>
      </c>
      <c r="M298" s="29">
        <f>IF(M286=0,0,VLOOKUP(M286,FAC_TOTALS_APTA!$A$4:$BR$227,$L298,FALSE))</f>
        <v>0</v>
      </c>
      <c r="N298" s="29">
        <f>IF(N286=0,0,VLOOKUP(N286,FAC_TOTALS_APTA!$A$4:$BR$227,$L298,FALSE))</f>
        <v>0</v>
      </c>
      <c r="O298" s="29">
        <f>IF(O286=0,0,VLOOKUP(O286,FAC_TOTALS_APTA!$A$4:$BR$227,$L298,FALSE))</f>
        <v>0</v>
      </c>
      <c r="P298" s="29">
        <f>IF(P286=0,0,VLOOKUP(P286,FAC_TOTALS_APTA!$A$4:$BR$227,$L298,FALSE))</f>
        <v>0</v>
      </c>
      <c r="Q298" s="29">
        <f>IF(Q286=0,0,VLOOKUP(Q286,FAC_TOTALS_APTA!$A$4:$BR$227,$L298,FALSE))</f>
        <v>0</v>
      </c>
      <c r="R298" s="29">
        <f>IF(R286=0,0,VLOOKUP(R286,FAC_TOTALS_APTA!$A$4:$BR$227,$L298,FALSE))</f>
        <v>-26107404.889072999</v>
      </c>
      <c r="S298" s="29">
        <f>IF(S286=0,0,VLOOKUP(S286,FAC_TOTALS_APTA!$A$4:$BR$227,$L298,FALSE))</f>
        <v>0</v>
      </c>
      <c r="T298" s="29">
        <f>IF(T286=0,0,VLOOKUP(T286,FAC_TOTALS_APTA!$A$4:$BR$227,$L298,FALSE))</f>
        <v>0</v>
      </c>
      <c r="U298" s="29">
        <f>IF(U286=0,0,VLOOKUP(U286,FAC_TOTALS_APTA!$A$4:$BR$227,$L298,FALSE))</f>
        <v>0</v>
      </c>
      <c r="V298" s="29">
        <f>IF(V286=0,0,VLOOKUP(V286,FAC_TOTALS_APTA!$A$4:$BR$227,$L298,FALSE))</f>
        <v>0</v>
      </c>
      <c r="W298" s="29">
        <f>IF(W286=0,0,VLOOKUP(W286,FAC_TOTALS_APTA!$A$4:$BR$227,$L298,FALSE))</f>
        <v>0</v>
      </c>
      <c r="X298" s="29">
        <f>IF(X286=0,0,VLOOKUP(X286,FAC_TOTALS_APTA!$A$4:$BR$227,$L298,FALSE))</f>
        <v>0</v>
      </c>
      <c r="Y298" s="29">
        <f>IF(Y286=0,0,VLOOKUP(Y286,FAC_TOTALS_APTA!$A$4:$BR$227,$L298,FALSE))</f>
        <v>0</v>
      </c>
      <c r="Z298" s="29">
        <f>IF(Z286=0,0,VLOOKUP(Z286,FAC_TOTALS_APTA!$A$4:$BR$227,$L298,FALSE))</f>
        <v>0</v>
      </c>
      <c r="AA298" s="29">
        <f>IF(AA286=0,0,VLOOKUP(AA286,FAC_TOTALS_APTA!$A$4:$BR$227,$L298,FALSE))</f>
        <v>0</v>
      </c>
      <c r="AB298" s="29">
        <f>IF(AB286=0,0,VLOOKUP(AB286,FAC_TOTALS_APTA!$A$4:$BR$227,$L298,FALSE))</f>
        <v>0</v>
      </c>
      <c r="AC298" s="32">
        <f t="shared" si="67"/>
        <v>-26107404.889072999</v>
      </c>
      <c r="AD298" s="33">
        <f>AC298/G302</f>
        <v>-2.5281672620398064E-2</v>
      </c>
      <c r="AE298" s="7"/>
    </row>
    <row r="299" spans="1:31" s="7" customFormat="1" ht="15" x14ac:dyDescent="0.2">
      <c r="B299" s="9" t="s">
        <v>69</v>
      </c>
      <c r="C299" s="27"/>
      <c r="D299" s="8" t="s">
        <v>78</v>
      </c>
      <c r="E299" s="44">
        <v>5.3E-3</v>
      </c>
      <c r="F299" s="8">
        <f>MATCH($D299,FAC_TOTALS_APTA!$A$2:$BR$2,)</f>
        <v>32</v>
      </c>
      <c r="G299" s="29">
        <f>VLOOKUP(G286,FAC_TOTALS_APTA!$A$4:$BR$227,$F299,FALSE)</f>
        <v>0</v>
      </c>
      <c r="H299" s="29">
        <f>VLOOKUP(H286,FAC_TOTALS_APTA!$A$4:$BR$227,$F299,FALSE)</f>
        <v>0</v>
      </c>
      <c r="I299" s="35" t="str">
        <f t="shared" si="64"/>
        <v>-</v>
      </c>
      <c r="J299" s="36" t="str">
        <f t="shared" si="65"/>
        <v/>
      </c>
      <c r="K299" s="36" t="str">
        <f t="shared" si="66"/>
        <v>scooter_flag_RAIL_FAC</v>
      </c>
      <c r="L299" s="7">
        <f>MATCH($K299,FAC_TOTALS_APTA!$A$2:$BR$2,)</f>
        <v>54</v>
      </c>
      <c r="M299" s="37">
        <f>IF(M286=0,0,VLOOKUP(M286,FAC_TOTALS_APTA!$A$4:$BR$227,$L299,FALSE))</f>
        <v>0</v>
      </c>
      <c r="N299" s="37">
        <f>IF(N286=0,0,VLOOKUP(N286,FAC_TOTALS_APTA!$A$4:$BR$227,$L299,FALSE))</f>
        <v>0</v>
      </c>
      <c r="O299" s="37">
        <f>IF(O286=0,0,VLOOKUP(O286,FAC_TOTALS_APTA!$A$4:$BR$227,$L299,FALSE))</f>
        <v>0</v>
      </c>
      <c r="P299" s="37">
        <f>IF(P286=0,0,VLOOKUP(P286,FAC_TOTALS_APTA!$A$4:$BR$227,$L299,FALSE))</f>
        <v>0</v>
      </c>
      <c r="Q299" s="37">
        <f>IF(Q286=0,0,VLOOKUP(Q286,FAC_TOTALS_APTA!$A$4:$BR$227,$L299,FALSE))</f>
        <v>0</v>
      </c>
      <c r="R299" s="37">
        <f>IF(R286=0,0,VLOOKUP(R286,FAC_TOTALS_APTA!$A$4:$BR$227,$L299,FALSE))</f>
        <v>0</v>
      </c>
      <c r="S299" s="37">
        <f>IF(S286=0,0,VLOOKUP(S286,FAC_TOTALS_APTA!$A$4:$BR$227,$L299,FALSE))</f>
        <v>0</v>
      </c>
      <c r="T299" s="37">
        <f>IF(T286=0,0,VLOOKUP(T286,FAC_TOTALS_APTA!$A$4:$BR$227,$L299,FALSE))</f>
        <v>0</v>
      </c>
      <c r="U299" s="37">
        <f>IF(U286=0,0,VLOOKUP(U286,FAC_TOTALS_APTA!$A$4:$BR$227,$L299,FALSE))</f>
        <v>0</v>
      </c>
      <c r="V299" s="37">
        <f>IF(V286=0,0,VLOOKUP(V286,FAC_TOTALS_APTA!$A$4:$BR$227,$L299,FALSE))</f>
        <v>0</v>
      </c>
      <c r="W299" s="37">
        <f>IF(W286=0,0,VLOOKUP(W286,FAC_TOTALS_APTA!$A$4:$BR$227,$L299,FALSE))</f>
        <v>0</v>
      </c>
      <c r="X299" s="37">
        <f>IF(X286=0,0,VLOOKUP(X286,FAC_TOTALS_APTA!$A$4:$BR$227,$L299,FALSE))</f>
        <v>0</v>
      </c>
      <c r="Y299" s="37">
        <f>IF(Y286=0,0,VLOOKUP(Y286,FAC_TOTALS_APTA!$A$4:$BR$227,$L299,FALSE))</f>
        <v>0</v>
      </c>
      <c r="Z299" s="37">
        <f>IF(Z286=0,0,VLOOKUP(Z286,FAC_TOTALS_APTA!$A$4:$BR$227,$L299,FALSE))</f>
        <v>0</v>
      </c>
      <c r="AA299" s="37">
        <f>IF(AA286=0,0,VLOOKUP(AA286,FAC_TOTALS_APTA!$A$4:$BR$227,$L299,FALSE))</f>
        <v>0</v>
      </c>
      <c r="AB299" s="37">
        <f>IF(AB286=0,0,VLOOKUP(AB286,FAC_TOTALS_APTA!$A$4:$BR$227,$L299,FALSE))</f>
        <v>0</v>
      </c>
      <c r="AC299" s="38">
        <f t="shared" si="67"/>
        <v>0</v>
      </c>
      <c r="AD299" s="39">
        <f>AC299/G302</f>
        <v>0</v>
      </c>
    </row>
    <row r="300" spans="1:31" s="14" customFormat="1" ht="15" x14ac:dyDescent="0.2">
      <c r="A300" s="7"/>
      <c r="B300" s="9" t="s">
        <v>56</v>
      </c>
      <c r="C300" s="27"/>
      <c r="D300" s="9" t="s">
        <v>48</v>
      </c>
      <c r="E300" s="65"/>
      <c r="F300" s="8"/>
      <c r="G300" s="37"/>
      <c r="H300" s="37"/>
      <c r="I300" s="35"/>
      <c r="J300" s="36"/>
      <c r="K300" s="36" t="str">
        <f t="shared" si="66"/>
        <v>New_Reporter_FAC</v>
      </c>
      <c r="L300" s="7">
        <f>MATCH($K300,FAC_TOTALS_APTA!$A$2:$BR$2,)</f>
        <v>58</v>
      </c>
      <c r="M300" s="37">
        <f>IF(M286=0,0,VLOOKUP(M286,FAC_TOTALS_APTA!$A$4:$BR$227,$L300,FALSE))</f>
        <v>0</v>
      </c>
      <c r="N300" s="37">
        <f>IF(N286=0,0,VLOOKUP(N286,FAC_TOTALS_APTA!$A$4:$BR$227,$L300,FALSE))</f>
        <v>0</v>
      </c>
      <c r="O300" s="37">
        <f>IF(O286=0,0,VLOOKUP(O286,FAC_TOTALS_APTA!$A$4:$BR$227,$L300,FALSE))</f>
        <v>0</v>
      </c>
      <c r="P300" s="37">
        <f>IF(P286=0,0,VLOOKUP(P286,FAC_TOTALS_APTA!$A$4:$BR$227,$L300,FALSE))</f>
        <v>0</v>
      </c>
      <c r="Q300" s="37">
        <f>IF(Q286=0,0,VLOOKUP(Q286,FAC_TOTALS_APTA!$A$4:$BR$227,$L300,FALSE))</f>
        <v>0</v>
      </c>
      <c r="R300" s="37">
        <f>IF(R286=0,0,VLOOKUP(R286,FAC_TOTALS_APTA!$A$4:$BR$227,$L300,FALSE))</f>
        <v>0</v>
      </c>
      <c r="S300" s="37">
        <f>IF(S286=0,0,VLOOKUP(S286,FAC_TOTALS_APTA!$A$4:$BR$227,$L300,FALSE))</f>
        <v>0</v>
      </c>
      <c r="T300" s="37">
        <f>IF(T286=0,0,VLOOKUP(T286,FAC_TOTALS_APTA!$A$4:$BR$227,$L300,FALSE))</f>
        <v>0</v>
      </c>
      <c r="U300" s="37">
        <f>IF(U286=0,0,VLOOKUP(U286,FAC_TOTALS_APTA!$A$4:$BR$227,$L300,FALSE))</f>
        <v>0</v>
      </c>
      <c r="V300" s="37">
        <f>IF(V286=0,0,VLOOKUP(V286,FAC_TOTALS_APTA!$A$4:$BR$227,$L300,FALSE))</f>
        <v>0</v>
      </c>
      <c r="W300" s="37">
        <f>IF(W286=0,0,VLOOKUP(W286,FAC_TOTALS_APTA!$A$4:$BR$227,$L300,FALSE))</f>
        <v>0</v>
      </c>
      <c r="X300" s="37">
        <f>IF(X286=0,0,VLOOKUP(X286,FAC_TOTALS_APTA!$A$4:$BR$227,$L300,FALSE))</f>
        <v>0</v>
      </c>
      <c r="Y300" s="37">
        <f>IF(Y286=0,0,VLOOKUP(Y286,FAC_TOTALS_APTA!$A$4:$BR$227,$L300,FALSE))</f>
        <v>0</v>
      </c>
      <c r="Z300" s="37">
        <f>IF(Z286=0,0,VLOOKUP(Z286,FAC_TOTALS_APTA!$A$4:$BR$227,$L300,FALSE))</f>
        <v>0</v>
      </c>
      <c r="AA300" s="37">
        <f>IF(AA286=0,0,VLOOKUP(AA286,FAC_TOTALS_APTA!$A$4:$BR$227,$L300,FALSE))</f>
        <v>0</v>
      </c>
      <c r="AB300" s="37">
        <f>IF(AB286=0,0,VLOOKUP(AB286,FAC_TOTALS_APTA!$A$4:$BR$227,$L300,FALSE))</f>
        <v>0</v>
      </c>
      <c r="AC300" s="38">
        <f>SUM(M300:AB300)</f>
        <v>0</v>
      </c>
      <c r="AD300" s="39">
        <f>AC300/G302</f>
        <v>0</v>
      </c>
      <c r="AE300" s="7"/>
    </row>
    <row r="301" spans="1:31" s="59" customFormat="1" ht="15" x14ac:dyDescent="0.2">
      <c r="A301" s="58"/>
      <c r="B301" s="26" t="s">
        <v>70</v>
      </c>
      <c r="C301" s="28"/>
      <c r="D301" s="7" t="s">
        <v>6</v>
      </c>
      <c r="E301" s="43"/>
      <c r="F301" s="7">
        <f>MATCH($D301,FAC_TOTALS_APTA!$A$2:$BP$2,)</f>
        <v>9</v>
      </c>
      <c r="G301" s="60">
        <f>VLOOKUP(G286,FAC_TOTALS_APTA!$A$4:$BR$227,$F301,FALSE)</f>
        <v>1116852199.91451</v>
      </c>
      <c r="H301" s="60">
        <f>VLOOKUP(H286,FAC_TOTALS_APTA!$A$4:$BR$227,$F301,FALSE)</f>
        <v>926834661.73984599</v>
      </c>
      <c r="I301" s="62">
        <f t="shared" ref="I301:I302" si="68">H301/G301-1</f>
        <v>-0.17013669148810295</v>
      </c>
      <c r="J301" s="31"/>
      <c r="K301" s="31"/>
      <c r="L301" s="7"/>
      <c r="M301" s="29">
        <f t="shared" ref="M301:AB301" si="69">SUM(M288:M299)</f>
        <v>-49887557.961731613</v>
      </c>
      <c r="N301" s="29">
        <f t="shared" si="69"/>
        <v>-7394474.5787501838</v>
      </c>
      <c r="O301" s="29">
        <f t="shared" si="69"/>
        <v>-61146742.731865734</v>
      </c>
      <c r="P301" s="29">
        <f t="shared" si="69"/>
        <v>-36425194.816703394</v>
      </c>
      <c r="Q301" s="29">
        <f t="shared" si="69"/>
        <v>-4143586.4001306426</v>
      </c>
      <c r="R301" s="29">
        <f t="shared" si="69"/>
        <v>-25645712.513461016</v>
      </c>
      <c r="S301" s="29">
        <f t="shared" si="69"/>
        <v>0</v>
      </c>
      <c r="T301" s="29">
        <f t="shared" si="69"/>
        <v>0</v>
      </c>
      <c r="U301" s="29">
        <f t="shared" si="69"/>
        <v>0</v>
      </c>
      <c r="V301" s="29">
        <f t="shared" si="69"/>
        <v>0</v>
      </c>
      <c r="W301" s="29">
        <f t="shared" si="69"/>
        <v>0</v>
      </c>
      <c r="X301" s="29">
        <f t="shared" si="69"/>
        <v>0</v>
      </c>
      <c r="Y301" s="29">
        <f t="shared" si="69"/>
        <v>0</v>
      </c>
      <c r="Z301" s="29">
        <f t="shared" si="69"/>
        <v>0</v>
      </c>
      <c r="AA301" s="29">
        <f t="shared" si="69"/>
        <v>0</v>
      </c>
      <c r="AB301" s="29">
        <f t="shared" si="69"/>
        <v>0</v>
      </c>
      <c r="AC301" s="32">
        <f>H301-G301</f>
        <v>-190017538.17466402</v>
      </c>
      <c r="AD301" s="33">
        <f>I301</f>
        <v>-0.17013669148810295</v>
      </c>
      <c r="AE301" s="58"/>
    </row>
    <row r="302" spans="1:31" ht="16" thickBot="1" x14ac:dyDescent="0.25">
      <c r="B302" s="10" t="s">
        <v>53</v>
      </c>
      <c r="C302" s="24"/>
      <c r="D302" s="24" t="s">
        <v>4</v>
      </c>
      <c r="E302" s="24"/>
      <c r="F302" s="24">
        <f>MATCH($D302,FAC_TOTALS_APTA!$A$2:$BP$2,)</f>
        <v>7</v>
      </c>
      <c r="G302" s="61">
        <f>VLOOKUP(G286,FAC_TOTALS_APTA!$A$4:$BR$227,$F302,FALSE)</f>
        <v>1032661299</v>
      </c>
      <c r="H302" s="61">
        <f>VLOOKUP(H286,FAC_TOTALS_APTA!$A$4:$BP$227,$F302,FALSE)</f>
        <v>935808062.59999895</v>
      </c>
      <c r="I302" s="63">
        <f t="shared" si="68"/>
        <v>-9.3789935280610415E-2</v>
      </c>
      <c r="J302" s="40"/>
      <c r="K302" s="40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41">
        <f>H302-G302</f>
        <v>-96853236.400001049</v>
      </c>
      <c r="AD302" s="42">
        <f>I302</f>
        <v>-9.3789935280610415E-2</v>
      </c>
    </row>
    <row r="303" spans="1:31" ht="17" thickTop="1" thickBot="1" x14ac:dyDescent="0.25">
      <c r="B303" s="45" t="s">
        <v>71</v>
      </c>
      <c r="C303" s="46"/>
      <c r="D303" s="46"/>
      <c r="E303" s="47"/>
      <c r="F303" s="46"/>
      <c r="G303" s="46"/>
      <c r="H303" s="46"/>
      <c r="I303" s="48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2">
        <f>AD302-AD301</f>
        <v>7.6346756207492539E-2</v>
      </c>
    </row>
    <row r="304" spans="1:31" ht="15" thickTop="1" x14ac:dyDescent="0.2"/>
  </sheetData>
  <mergeCells count="20">
    <mergeCell ref="G8:I8"/>
    <mergeCell ref="AC8:AD8"/>
    <mergeCell ref="G35:I35"/>
    <mergeCell ref="AC35:AD35"/>
    <mergeCell ref="G251:I251"/>
    <mergeCell ref="AC251:AD251"/>
    <mergeCell ref="G61:I61"/>
    <mergeCell ref="AC61:AD61"/>
    <mergeCell ref="G87:I87"/>
    <mergeCell ref="AC87:AD87"/>
    <mergeCell ref="G122:I122"/>
    <mergeCell ref="AC122:AD122"/>
    <mergeCell ref="G283:I283"/>
    <mergeCell ref="AC283:AD283"/>
    <mergeCell ref="G154:I154"/>
    <mergeCell ref="AC154:AD154"/>
    <mergeCell ref="G187:I187"/>
    <mergeCell ref="AC187:AD187"/>
    <mergeCell ref="G219:I219"/>
    <mergeCell ref="AC219:AD2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17"/>
  <sheetViews>
    <sheetView showGridLines="0" topLeftCell="A41" workbookViewId="0">
      <selection activeCell="AD101" sqref="AD101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hidden="1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2002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1_1_2002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 t="str">
        <f t="shared" si="0"/>
        <v>1_1_2013</v>
      </c>
      <c r="X11" s="7" t="str">
        <f t="shared" si="0"/>
        <v>1_1_2014</v>
      </c>
      <c r="Y11" s="7" t="str">
        <f t="shared" si="0"/>
        <v>1_1_2015</v>
      </c>
      <c r="Z11" s="7" t="str">
        <f t="shared" si="0"/>
        <v>1_1_2016</v>
      </c>
      <c r="AA11" s="7" t="str">
        <f t="shared" si="0"/>
        <v>1_1_2017</v>
      </c>
      <c r="AB11" s="7" t="str">
        <f t="shared" si="0"/>
        <v>1_1_2018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MATCH($D13,FAC_TOTALS_APTA!$A$2:$BR$2,)</f>
        <v>11</v>
      </c>
      <c r="G13" s="29">
        <f>VLOOKUP(G11,FAC_TOTALS_APTA!$A$4:$BR$227,$F13,FALSE)</f>
        <v>70381554.602364793</v>
      </c>
      <c r="H13" s="29">
        <f>VLOOKUP(H11,FAC_TOTALS_APTA!$A$4:$BR$227,$F13,FALSE)</f>
        <v>97507572.371722609</v>
      </c>
      <c r="I13" s="30">
        <f>IFERROR(H13/G13-1,"-")</f>
        <v>0.38541373407580837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MATCH($K13,FAC_TOTALS_APTA!$A$2:$BR$2,)</f>
        <v>33</v>
      </c>
      <c r="M13" s="29">
        <f>IF(M11=0,0,VLOOKUP(M11,FAC_TOTALS_APTA!$A$4:$BR$227,$L13,FALSE))</f>
        <v>55788007.959402107</v>
      </c>
      <c r="N13" s="29">
        <f>IF(N11=0,0,VLOOKUP(N11,FAC_TOTALS_APTA!$A$4:$BR$227,$L13,FALSE))</f>
        <v>20982843.251438577</v>
      </c>
      <c r="O13" s="29">
        <f>IF(O11=0,0,VLOOKUP(O11,FAC_TOTALS_APTA!$A$4:$BR$227,$L13,FALSE))</f>
        <v>8669667.8452686146</v>
      </c>
      <c r="P13" s="29">
        <f>IF(P11=0,0,VLOOKUP(P11,FAC_TOTALS_APTA!$A$4:$BR$227,$L13,FALSE))</f>
        <v>40044071.868621901</v>
      </c>
      <c r="Q13" s="29">
        <f>IF(Q11=0,0,VLOOKUP(Q11,FAC_TOTALS_APTA!$A$4:$BR$227,$L13,FALSE))</f>
        <v>70154964.958525166</v>
      </c>
      <c r="R13" s="29">
        <f>IF(R11=0,0,VLOOKUP(R11,FAC_TOTALS_APTA!$A$4:$BR$227,$L13,FALSE))</f>
        <v>31168876.294798829</v>
      </c>
      <c r="S13" s="29">
        <f>IF(S11=0,0,VLOOKUP(S11,FAC_TOTALS_APTA!$A$4:$BR$227,$L13,FALSE))</f>
        <v>7730064.2287626807</v>
      </c>
      <c r="T13" s="29">
        <f>IF(T11=0,0,VLOOKUP(T11,FAC_TOTALS_APTA!$A$4:$BR$227,$L13,FALSE))</f>
        <v>-801688.09147643601</v>
      </c>
      <c r="U13" s="29">
        <f>IF(U11=0,0,VLOOKUP(U11,FAC_TOTALS_APTA!$A$4:$BR$227,$L13,FALSE))</f>
        <v>5406747.0396118695</v>
      </c>
      <c r="V13" s="29">
        <f>IF(V11=0,0,VLOOKUP(V11,FAC_TOTALS_APTA!$A$4:$BR$227,$L13,FALSE))</f>
        <v>34667930.787301168</v>
      </c>
      <c r="W13" s="29">
        <f>IF(W11=0,0,VLOOKUP(W11,FAC_TOTALS_APTA!$A$4:$BR$227,$L13,FALSE))</f>
        <v>32347467.958879072</v>
      </c>
      <c r="X13" s="29">
        <f>IF(X11=0,0,VLOOKUP(X11,FAC_TOTALS_APTA!$A$4:$BR$227,$L13,FALSE))</f>
        <v>44464361.297969498</v>
      </c>
      <c r="Y13" s="29">
        <f>IF(Y11=0,0,VLOOKUP(Y11,FAC_TOTALS_APTA!$A$4:$BR$227,$L13,FALSE))</f>
        <v>22300323.850575212</v>
      </c>
      <c r="Z13" s="29">
        <f>IF(Z11=0,0,VLOOKUP(Z11,FAC_TOTALS_APTA!$A$4:$BR$227,$L13,FALSE))</f>
        <v>28354518.163800701</v>
      </c>
      <c r="AA13" s="29">
        <f>IF(AA11=0,0,VLOOKUP(AA11,FAC_TOTALS_APTA!$A$4:$BR$227,$L13,FALSE))</f>
        <v>36094764.484146617</v>
      </c>
      <c r="AB13" s="29">
        <f>IF(AB11=0,0,VLOOKUP(AB11,FAC_TOTALS_APTA!$A$4:$BR$227,$L13,FALSE))</f>
        <v>13494017.870889964</v>
      </c>
      <c r="AC13" s="32">
        <f>SUM(M13:AB13)</f>
        <v>450866939.76851553</v>
      </c>
      <c r="AD13" s="33">
        <f>AC13/G27</f>
        <v>0.42135193050009845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MATCH($D14,FAC_TOTALS_APTA!$A$2:$BR$2,)</f>
        <v>12</v>
      </c>
      <c r="G14" s="29">
        <f>VLOOKUP(G11,FAC_TOTALS_APTA!$A$4:$BR$227,$F14,FALSE)</f>
        <v>2.713590721143992</v>
      </c>
      <c r="H14" s="29">
        <f>VLOOKUP(H11,FAC_TOTALS_APTA!$A$4:$BR$227,$F14,FALSE)</f>
        <v>3.7114033376143398</v>
      </c>
      <c r="I14" s="30">
        <f t="shared" ref="I14:I24" si="1">IFERROR(H14/G14-1,"-")</f>
        <v>0.36770932650067856</v>
      </c>
      <c r="J14" s="31" t="str">
        <f t="shared" ref="J14:J24" si="2">IF(C14="Log","_log","")</f>
        <v>_log</v>
      </c>
      <c r="K14" s="31" t="str">
        <f t="shared" ref="K14:K25" si="3">CONCATENATE(D14,J14,"_FAC")</f>
        <v>FARE_per_UPT_2018_log_FAC</v>
      </c>
      <c r="L14" s="7">
        <f>MATCH($K14,FAC_TOTALS_APTA!$A$2:$BR$2,)</f>
        <v>34</v>
      </c>
      <c r="M14" s="29">
        <f>IF(M11=0,0,VLOOKUP(M11,FAC_TOTALS_APTA!$A$4:$BR$227,$L14,FALSE))</f>
        <v>-51887.576250810176</v>
      </c>
      <c r="N14" s="29">
        <f>IF(N11=0,0,VLOOKUP(N11,FAC_TOTALS_APTA!$A$4:$BR$227,$L14,FALSE))</f>
        <v>7820370.9668312902</v>
      </c>
      <c r="O14" s="29">
        <f>IF(O11=0,0,VLOOKUP(O11,FAC_TOTALS_APTA!$A$4:$BR$227,$L14,FALSE))</f>
        <v>-3677641.1708041565</v>
      </c>
      <c r="P14" s="29">
        <f>IF(P11=0,0,VLOOKUP(P11,FAC_TOTALS_APTA!$A$4:$BR$227,$L14,FALSE))</f>
        <v>-12428939.768902559</v>
      </c>
      <c r="Q14" s="29">
        <f>IF(Q11=0,0,VLOOKUP(Q11,FAC_TOTALS_APTA!$A$4:$BR$227,$L14,FALSE))</f>
        <v>2283100.7927109101</v>
      </c>
      <c r="R14" s="29">
        <f>IF(R11=0,0,VLOOKUP(R11,FAC_TOTALS_APTA!$A$4:$BR$227,$L14,FALSE))</f>
        <v>-13260674.849020844</v>
      </c>
      <c r="S14" s="29">
        <f>IF(S11=0,0,VLOOKUP(S11,FAC_TOTALS_APTA!$A$4:$BR$227,$L14,FALSE))</f>
        <v>-28117500.17408761</v>
      </c>
      <c r="T14" s="29">
        <f>IF(T11=0,0,VLOOKUP(T11,FAC_TOTALS_APTA!$A$4:$BR$227,$L14,FALSE))</f>
        <v>-497146.81762285996</v>
      </c>
      <c r="U14" s="29">
        <f>IF(U11=0,0,VLOOKUP(U11,FAC_TOTALS_APTA!$A$4:$BR$227,$L14,FALSE))</f>
        <v>-3828666.75789674</v>
      </c>
      <c r="V14" s="29">
        <f>IF(V11=0,0,VLOOKUP(V11,FAC_TOTALS_APTA!$A$4:$BR$227,$L14,FALSE))</f>
        <v>-2376398.1546838237</v>
      </c>
      <c r="W14" s="29">
        <f>IF(W11=0,0,VLOOKUP(W11,FAC_TOTALS_APTA!$A$4:$BR$227,$L14,FALSE))</f>
        <v>-30482347.731747121</v>
      </c>
      <c r="X14" s="29">
        <f>IF(X11=0,0,VLOOKUP(X11,FAC_TOTALS_APTA!$A$4:$BR$227,$L14,FALSE))</f>
        <v>5731873.4291063398</v>
      </c>
      <c r="Y14" s="29">
        <f>IF(Y11=0,0,VLOOKUP(Y11,FAC_TOTALS_APTA!$A$4:$BR$227,$L14,FALSE))</f>
        <v>-29738618.294700157</v>
      </c>
      <c r="Z14" s="29">
        <f>IF(Z11=0,0,VLOOKUP(Z11,FAC_TOTALS_APTA!$A$4:$BR$227,$L14,FALSE))</f>
        <v>-9484178.2434119303</v>
      </c>
      <c r="AA14" s="29">
        <f>IF(AA11=0,0,VLOOKUP(AA11,FAC_TOTALS_APTA!$A$4:$BR$227,$L14,FALSE))</f>
        <v>7019397.5738980984</v>
      </c>
      <c r="AB14" s="29">
        <f>IF(AB11=0,0,VLOOKUP(AB11,FAC_TOTALS_APTA!$A$4:$BR$227,$L14,FALSE))</f>
        <v>302980.81767477002</v>
      </c>
      <c r="AC14" s="32">
        <f t="shared" ref="AC14:AC24" si="4">SUM(M14:AB14)</f>
        <v>-110786275.95890722</v>
      </c>
      <c r="AD14" s="33">
        <f>AC14/G27</f>
        <v>-0.10353389687912955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MATCH($D15,FAC_TOTALS_APTA!$A$2:$BR$2,)</f>
        <v>13</v>
      </c>
      <c r="G15" s="29">
        <f>VLOOKUP(G11,FAC_TOTALS_APTA!$A$4:$BR$227,$F15,FALSE)</f>
        <v>14918879.959395351</v>
      </c>
      <c r="H15" s="29">
        <f>VLOOKUP(H11,FAC_TOTALS_APTA!$A$4:$BR$227,$F15,FALSE)</f>
        <v>18102173.144292802</v>
      </c>
      <c r="I15" s="30">
        <f t="shared" si="1"/>
        <v>0.21337346996298678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MATCH($K15,FAC_TOTALS_APTA!$A$2:$BR$2,)</f>
        <v>35</v>
      </c>
      <c r="M15" s="29">
        <f>IF(M11=0,0,VLOOKUP(M11,FAC_TOTALS_APTA!$A$4:$BR$227,$L15,FALSE))</f>
        <v>5053394.5107333697</v>
      </c>
      <c r="N15" s="29">
        <f>IF(N11=0,0,VLOOKUP(N11,FAC_TOTALS_APTA!$A$4:$BR$227,$L15,FALSE))</f>
        <v>7552942.8250593105</v>
      </c>
      <c r="O15" s="29">
        <f>IF(O11=0,0,VLOOKUP(O11,FAC_TOTALS_APTA!$A$4:$BR$227,$L15,FALSE))</f>
        <v>8196987.9966918901</v>
      </c>
      <c r="P15" s="29">
        <f>IF(P11=0,0,VLOOKUP(P11,FAC_TOTALS_APTA!$A$4:$BR$227,$L15,FALSE))</f>
        <v>10819711.902075872</v>
      </c>
      <c r="Q15" s="29">
        <f>IF(Q11=0,0,VLOOKUP(Q11,FAC_TOTALS_APTA!$A$4:$BR$227,$L15,FALSE))</f>
        <v>3104302.5437305402</v>
      </c>
      <c r="R15" s="29">
        <f>IF(R11=0,0,VLOOKUP(R11,FAC_TOTALS_APTA!$A$4:$BR$227,$L15,FALSE))</f>
        <v>2628564.3043530188</v>
      </c>
      <c r="S15" s="29">
        <f>IF(S11=0,0,VLOOKUP(S11,FAC_TOTALS_APTA!$A$4:$BR$227,$L15,FALSE))</f>
        <v>-850535.14517195395</v>
      </c>
      <c r="T15" s="29">
        <f>IF(T11=0,0,VLOOKUP(T11,FAC_TOTALS_APTA!$A$4:$BR$227,$L15,FALSE))</f>
        <v>1140608.877098653</v>
      </c>
      <c r="U15" s="29">
        <f>IF(U11=0,0,VLOOKUP(U11,FAC_TOTALS_APTA!$A$4:$BR$227,$L15,FALSE))</f>
        <v>4369952.8122344669</v>
      </c>
      <c r="V15" s="29">
        <f>IF(V11=0,0,VLOOKUP(V11,FAC_TOTALS_APTA!$A$4:$BR$227,$L15,FALSE))</f>
        <v>5543598.1772038098</v>
      </c>
      <c r="W15" s="29">
        <f>IF(W11=0,0,VLOOKUP(W11,FAC_TOTALS_APTA!$A$4:$BR$227,$L15,FALSE))</f>
        <v>5022782.0682427166</v>
      </c>
      <c r="X15" s="29">
        <f>IF(X11=0,0,VLOOKUP(X11,FAC_TOTALS_APTA!$A$4:$BR$227,$L15,FALSE))</f>
        <v>5926989.7958667902</v>
      </c>
      <c r="Y15" s="29">
        <f>IF(Y11=0,0,VLOOKUP(Y11,FAC_TOTALS_APTA!$A$4:$BR$227,$L15,FALSE))</f>
        <v>5488900.4089908302</v>
      </c>
      <c r="Z15" s="29">
        <f>IF(Z11=0,0,VLOOKUP(Z11,FAC_TOTALS_APTA!$A$4:$BR$227,$L15,FALSE))</f>
        <v>4134761.2218180001</v>
      </c>
      <c r="AA15" s="29">
        <f>IF(AA11=0,0,VLOOKUP(AA11,FAC_TOTALS_APTA!$A$4:$BR$227,$L15,FALSE))</f>
        <v>5059226.6905813999</v>
      </c>
      <c r="AB15" s="29">
        <f>IF(AB11=0,0,VLOOKUP(AB11,FAC_TOTALS_APTA!$A$4:$BR$227,$L15,FALSE))</f>
        <v>4414606.7782844603</v>
      </c>
      <c r="AC15" s="32">
        <f t="shared" si="4"/>
        <v>77606795.767793164</v>
      </c>
      <c r="AD15" s="33">
        <f>AC15/G27</f>
        <v>7.2526438140430666E-2</v>
      </c>
      <c r="AE15" s="7"/>
    </row>
    <row r="16" spans="1:31" s="14" customFormat="1" ht="15" x14ac:dyDescent="0.2">
      <c r="A16" s="7"/>
      <c r="B16" s="26" t="s">
        <v>98</v>
      </c>
      <c r="C16" s="28"/>
      <c r="D16" s="34" t="s">
        <v>96</v>
      </c>
      <c r="E16" s="43">
        <v>0.16120000000000001</v>
      </c>
      <c r="F16" s="7">
        <f>MATCH($D16,FAC_TOTALS_APTA!$A$2:$BR$2,)</f>
        <v>17</v>
      </c>
      <c r="G16" s="29">
        <f>VLOOKUP(G11,FAC_TOTALS_APTA!$A$4:$BR$227,$F16,FALSE)</f>
        <v>0.88353560150083599</v>
      </c>
      <c r="H16" s="29">
        <f>VLOOKUP(H11,FAC_TOTALS_APTA!$A$4:$BR$227,$F16,FALSE)</f>
        <v>1.003192148396701</v>
      </c>
      <c r="I16" s="30">
        <f t="shared" si="1"/>
        <v>0.13542923080021674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MATCH($K16,FAC_TOTALS_APTA!$A$2:$BR$2,)</f>
        <v>39</v>
      </c>
      <c r="M16" s="29">
        <f>IF(M11=0,0,VLOOKUP(M11,FAC_TOTALS_APTA!$A$4:$BR$227,$L16,FALSE))</f>
        <v>-42496.91808110656</v>
      </c>
      <c r="N16" s="29">
        <f>IF(N11=0,0,VLOOKUP(N11,FAC_TOTALS_APTA!$A$4:$BR$227,$L16,FALSE))</f>
        <v>-37839.274851103502</v>
      </c>
      <c r="O16" s="29">
        <f>IF(O11=0,0,VLOOKUP(O11,FAC_TOTALS_APTA!$A$4:$BR$227,$L16,FALSE))</f>
        <v>-47413.742739025496</v>
      </c>
      <c r="P16" s="29">
        <f>IF(P11=0,0,VLOOKUP(P11,FAC_TOTALS_APTA!$A$4:$BR$227,$L16,FALSE))</f>
        <v>-64831.285352550731</v>
      </c>
      <c r="Q16" s="29">
        <f>IF(Q11=0,0,VLOOKUP(Q11,FAC_TOTALS_APTA!$A$4:$BR$227,$L16,FALSE))</f>
        <v>-156832.39248839259</v>
      </c>
      <c r="R16" s="29">
        <f>IF(R11=0,0,VLOOKUP(R11,FAC_TOTALS_APTA!$A$4:$BR$227,$L16,FALSE))</f>
        <v>125666.64071193812</v>
      </c>
      <c r="S16" s="29">
        <f>IF(S11=0,0,VLOOKUP(S11,FAC_TOTALS_APTA!$A$4:$BR$227,$L16,FALSE))</f>
        <v>16054.345636953411</v>
      </c>
      <c r="T16" s="29">
        <f>IF(T11=0,0,VLOOKUP(T11,FAC_TOTALS_APTA!$A$4:$BR$227,$L16,FALSE))</f>
        <v>3091326.7064182195</v>
      </c>
      <c r="U16" s="29">
        <f>IF(U11=0,0,VLOOKUP(U11,FAC_TOTALS_APTA!$A$4:$BR$227,$L16,FALSE))</f>
        <v>-114005.9570587113</v>
      </c>
      <c r="V16" s="29">
        <f>IF(V11=0,0,VLOOKUP(V11,FAC_TOTALS_APTA!$A$4:$BR$227,$L16,FALSE))</f>
        <v>-157795.23055419981</v>
      </c>
      <c r="W16" s="29">
        <f>IF(W11=0,0,VLOOKUP(W11,FAC_TOTALS_APTA!$A$4:$BR$227,$L16,FALSE))</f>
        <v>30209.779936184954</v>
      </c>
      <c r="X16" s="29">
        <f>IF(X11=0,0,VLOOKUP(X11,FAC_TOTALS_APTA!$A$4:$BR$227,$L16,FALSE))</f>
        <v>-46636.579280431892</v>
      </c>
      <c r="Y16" s="29">
        <f>IF(Y11=0,0,VLOOKUP(Y11,FAC_TOTALS_APTA!$A$4:$BR$227,$L16,FALSE))</f>
        <v>38807.435420599599</v>
      </c>
      <c r="Z16" s="29">
        <f>IF(Z11=0,0,VLOOKUP(Z11,FAC_TOTALS_APTA!$A$4:$BR$227,$L16,FALSE))</f>
        <v>-18499.678994137761</v>
      </c>
      <c r="AA16" s="29">
        <f>IF(AA11=0,0,VLOOKUP(AA11,FAC_TOTALS_APTA!$A$4:$BR$227,$L16,FALSE))</f>
        <v>-61162.431438591899</v>
      </c>
      <c r="AB16" s="29">
        <f>IF(AB11=0,0,VLOOKUP(AB11,FAC_TOTALS_APTA!$A$4:$BR$227,$L16,FALSE))</f>
        <v>44511.288328909999</v>
      </c>
      <c r="AC16" s="32">
        <f t="shared" si="4"/>
        <v>2599062.7056145542</v>
      </c>
      <c r="AD16" s="33">
        <f>AC16/G26</f>
        <v>2.7145611466847784E-3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MATCH($D17,FAC_TOTALS_APTA!$A$2:$BR$2,)</f>
        <v>14</v>
      </c>
      <c r="G17" s="29">
        <f>VLOOKUP(G11,FAC_TOTALS_APTA!$A$4:$BR$227,$F17,FALSE)</f>
        <v>3.87873501505389</v>
      </c>
      <c r="H17" s="29">
        <f>VLOOKUP(H11,FAC_TOTALS_APTA!$A$4:$BR$227,$F17,FALSE)</f>
        <v>5.8215567105549404</v>
      </c>
      <c r="I17" s="30">
        <f t="shared" si="1"/>
        <v>0.50089054497425045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MATCH($K17,FAC_TOTALS_APTA!$A$2:$BR$2,)</f>
        <v>36</v>
      </c>
      <c r="M17" s="29">
        <f>IF(M11=0,0,VLOOKUP(M11,FAC_TOTALS_APTA!$A$4:$BR$227,$L17,FALSE))</f>
        <v>18099647.905126762</v>
      </c>
      <c r="N17" s="29">
        <f>IF(N11=0,0,VLOOKUP(N11,FAC_TOTALS_APTA!$A$4:$BR$227,$L17,FALSE))</f>
        <v>23080288.553771522</v>
      </c>
      <c r="O17" s="29">
        <f>IF(O11=0,0,VLOOKUP(O11,FAC_TOTALS_APTA!$A$4:$BR$227,$L17,FALSE))</f>
        <v>31280396.317310698</v>
      </c>
      <c r="P17" s="29">
        <f>IF(P11=0,0,VLOOKUP(P11,FAC_TOTALS_APTA!$A$4:$BR$227,$L17,FALSE))</f>
        <v>18619986.278518058</v>
      </c>
      <c r="Q17" s="29">
        <f>IF(Q11=0,0,VLOOKUP(Q11,FAC_TOTALS_APTA!$A$4:$BR$227,$L17,FALSE))</f>
        <v>10316287.234760279</v>
      </c>
      <c r="R17" s="29">
        <f>IF(R11=0,0,VLOOKUP(R11,FAC_TOTALS_APTA!$A$4:$BR$227,$L17,FALSE))</f>
        <v>26125070.902379401</v>
      </c>
      <c r="S17" s="29">
        <f>IF(S11=0,0,VLOOKUP(S11,FAC_TOTALS_APTA!$A$4:$BR$227,$L17,FALSE))</f>
        <v>-69960503.478077948</v>
      </c>
      <c r="T17" s="29">
        <f>IF(T11=0,0,VLOOKUP(T11,FAC_TOTALS_APTA!$A$4:$BR$227,$L17,FALSE))</f>
        <v>32896908.91744864</v>
      </c>
      <c r="U17" s="29">
        <f>IF(U11=0,0,VLOOKUP(U11,FAC_TOTALS_APTA!$A$4:$BR$227,$L17,FALSE))</f>
        <v>48320019.196635485</v>
      </c>
      <c r="V17" s="29">
        <f>IF(V11=0,0,VLOOKUP(V11,FAC_TOTALS_APTA!$A$4:$BR$227,$L17,FALSE))</f>
        <v>1788132.0918786</v>
      </c>
      <c r="W17" s="29">
        <f>IF(W11=0,0,VLOOKUP(W11,FAC_TOTALS_APTA!$A$4:$BR$227,$L17,FALSE))</f>
        <v>-10032474.568996491</v>
      </c>
      <c r="X17" s="29">
        <f>IF(X11=0,0,VLOOKUP(X11,FAC_TOTALS_APTA!$A$4:$BR$227,$L17,FALSE))</f>
        <v>-13762563.56073568</v>
      </c>
      <c r="Y17" s="29">
        <f>IF(Y11=0,0,VLOOKUP(Y11,FAC_TOTALS_APTA!$A$4:$BR$227,$L17,FALSE))</f>
        <v>-73533573.002582595</v>
      </c>
      <c r="Z17" s="29">
        <f>IF(Z11=0,0,VLOOKUP(Z11,FAC_TOTALS_APTA!$A$4:$BR$227,$L17,FALSE))</f>
        <v>-27295891.249090351</v>
      </c>
      <c r="AA17" s="29">
        <f>IF(AA11=0,0,VLOOKUP(AA11,FAC_TOTALS_APTA!$A$4:$BR$227,$L17,FALSE))</f>
        <v>19363497.898582879</v>
      </c>
      <c r="AB17" s="29">
        <f>IF(AB11=0,0,VLOOKUP(AB11,FAC_TOTALS_APTA!$A$4:$BR$227,$L17,FALSE))</f>
        <v>23172844.07108663</v>
      </c>
      <c r="AC17" s="32">
        <f t="shared" si="4"/>
        <v>58478073.508015901</v>
      </c>
      <c r="AD17" s="33">
        <f>AC17/G27</f>
        <v>5.46499354713827E-2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MATCH($D18,FAC_TOTALS_APTA!$A$2:$BR$2,)</f>
        <v>15</v>
      </c>
      <c r="G18" s="29">
        <f>VLOOKUP(G11,FAC_TOTALS_APTA!$A$4:$BR$227,$F18,FALSE)</f>
        <v>83744.298458692894</v>
      </c>
      <c r="H18" s="29">
        <f>VLOOKUP(H11,FAC_TOTALS_APTA!$A$4:$BR$227,$F18,FALSE)</f>
        <v>74833.379886593204</v>
      </c>
      <c r="I18" s="30">
        <f t="shared" si="1"/>
        <v>-0.10640627166391547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MATCH($K18,FAC_TOTALS_APTA!$A$2:$BR$2,)</f>
        <v>37</v>
      </c>
      <c r="M18" s="29">
        <f>IF(M11=0,0,VLOOKUP(M11,FAC_TOTALS_APTA!$A$4:$BR$227,$L18,FALSE))</f>
        <v>5563731.2197942017</v>
      </c>
      <c r="N18" s="29">
        <f>IF(N11=0,0,VLOOKUP(N11,FAC_TOTALS_APTA!$A$4:$BR$227,$L18,FALSE))</f>
        <v>10117940.876563961</v>
      </c>
      <c r="O18" s="29">
        <f>IF(O11=0,0,VLOOKUP(O11,FAC_TOTALS_APTA!$A$4:$BR$227,$L18,FALSE))</f>
        <v>9860263.7225390393</v>
      </c>
      <c r="P18" s="29">
        <f>IF(P11=0,0,VLOOKUP(P11,FAC_TOTALS_APTA!$A$4:$BR$227,$L18,FALSE))</f>
        <v>15778608.242159771</v>
      </c>
      <c r="Q18" s="29">
        <f>IF(Q11=0,0,VLOOKUP(Q11,FAC_TOTALS_APTA!$A$4:$BR$227,$L18,FALSE))</f>
        <v>-4743244.5658669993</v>
      </c>
      <c r="R18" s="29">
        <f>IF(R11=0,0,VLOOKUP(R11,FAC_TOTALS_APTA!$A$4:$BR$227,$L18,FALSE))</f>
        <v>259487.969934925</v>
      </c>
      <c r="S18" s="29">
        <f>IF(S11=0,0,VLOOKUP(S11,FAC_TOTALS_APTA!$A$4:$BR$227,$L18,FALSE))</f>
        <v>16850697.079104211</v>
      </c>
      <c r="T18" s="29">
        <f>IF(T11=0,0,VLOOKUP(T11,FAC_TOTALS_APTA!$A$4:$BR$227,$L18,FALSE))</f>
        <v>9169815.2298863698</v>
      </c>
      <c r="U18" s="29">
        <f>IF(U11=0,0,VLOOKUP(U11,FAC_TOTALS_APTA!$A$4:$BR$227,$L18,FALSE))</f>
        <v>6442338.1854315549</v>
      </c>
      <c r="V18" s="29">
        <f>IF(V11=0,0,VLOOKUP(V11,FAC_TOTALS_APTA!$A$4:$BR$227,$L18,FALSE))</f>
        <v>3657153.2249819683</v>
      </c>
      <c r="W18" s="29">
        <f>IF(W11=0,0,VLOOKUP(W11,FAC_TOTALS_APTA!$A$4:$BR$227,$L18,FALSE))</f>
        <v>-3509162.2831686279</v>
      </c>
      <c r="X18" s="29">
        <f>IF(X11=0,0,VLOOKUP(X11,FAC_TOTALS_APTA!$A$4:$BR$227,$L18,FALSE))</f>
        <v>-2123879.65474228</v>
      </c>
      <c r="Y18" s="29">
        <f>IF(Y11=0,0,VLOOKUP(Y11,FAC_TOTALS_APTA!$A$4:$BR$227,$L18,FALSE))</f>
        <v>-12298054.76898323</v>
      </c>
      <c r="Z18" s="29">
        <f>IF(Z11=0,0,VLOOKUP(Z11,FAC_TOTALS_APTA!$A$4:$BR$227,$L18,FALSE))</f>
        <v>-8980064.3261357192</v>
      </c>
      <c r="AA18" s="29">
        <f>IF(AA11=0,0,VLOOKUP(AA11,FAC_TOTALS_APTA!$A$4:$BR$227,$L18,FALSE))</f>
        <v>-9085202.5674827397</v>
      </c>
      <c r="AB18" s="29">
        <f>IF(AB11=0,0,VLOOKUP(AB11,FAC_TOTALS_APTA!$A$4:$BR$227,$L18,FALSE))</f>
        <v>-9598533.790174989</v>
      </c>
      <c r="AC18" s="32">
        <f t="shared" si="4"/>
        <v>27361893.793841399</v>
      </c>
      <c r="AD18" s="33">
        <f>AC18/G27</f>
        <v>2.5570707797056395E-2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MATCH($D19,FAC_TOTALS_APTA!$A$2:$BR$2,)</f>
        <v>16</v>
      </c>
      <c r="G19" s="29">
        <f>VLOOKUP(G11,FAC_TOTALS_APTA!$A$4:$BR$227,$F19,FALSE)</f>
        <v>18.091986316219181</v>
      </c>
      <c r="H19" s="29">
        <f>VLOOKUP(H11,FAC_TOTALS_APTA!$A$4:$BR$227,$F19,FALSE)</f>
        <v>17.333612434312549</v>
      </c>
      <c r="I19" s="30">
        <f t="shared" si="1"/>
        <v>-4.1917668334005009E-2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MATCH($K19,FAC_TOTALS_APTA!$A$2:$BR$2,)</f>
        <v>38</v>
      </c>
      <c r="M19" s="29">
        <f>IF(M11=0,0,VLOOKUP(M11,FAC_TOTALS_APTA!$A$4:$BR$227,$L19,FALSE))</f>
        <v>-1713445.8993710079</v>
      </c>
      <c r="N19" s="29">
        <f>IF(N11=0,0,VLOOKUP(N11,FAC_TOTALS_APTA!$A$4:$BR$227,$L19,FALSE))</f>
        <v>-1107571.4794136642</v>
      </c>
      <c r="O19" s="29">
        <f>IF(O11=0,0,VLOOKUP(O11,FAC_TOTALS_APTA!$A$4:$BR$227,$L19,FALSE))</f>
        <v>-1234283.5063841061</v>
      </c>
      <c r="P19" s="29">
        <f>IF(P11=0,0,VLOOKUP(P11,FAC_TOTALS_APTA!$A$4:$BR$227,$L19,FALSE))</f>
        <v>-997567.53499605693</v>
      </c>
      <c r="Q19" s="29">
        <f>IF(Q11=0,0,VLOOKUP(Q11,FAC_TOTALS_APTA!$A$4:$BR$227,$L19,FALSE))</f>
        <v>-1974431.3000453818</v>
      </c>
      <c r="R19" s="29">
        <f>IF(R11=0,0,VLOOKUP(R11,FAC_TOTALS_APTA!$A$4:$BR$227,$L19,FALSE))</f>
        <v>2137863.537055877</v>
      </c>
      <c r="S19" s="29">
        <f>IF(S11=0,0,VLOOKUP(S11,FAC_TOTALS_APTA!$A$4:$BR$227,$L19,FALSE))</f>
        <v>1892930.3981302921</v>
      </c>
      <c r="T19" s="29">
        <f>IF(T11=0,0,VLOOKUP(T11,FAC_TOTALS_APTA!$A$4:$BR$227,$L19,FALSE))</f>
        <v>4387680.5799701652</v>
      </c>
      <c r="U19" s="29">
        <f>IF(U11=0,0,VLOOKUP(U11,FAC_TOTALS_APTA!$A$4:$BR$227,$L19,FALSE))</f>
        <v>4686114.294061956</v>
      </c>
      <c r="V19" s="29">
        <f>IF(V11=0,0,VLOOKUP(V11,FAC_TOTALS_APTA!$A$4:$BR$227,$L19,FALSE))</f>
        <v>-1838808.297850695</v>
      </c>
      <c r="W19" s="29">
        <f>IF(W11=0,0,VLOOKUP(W11,FAC_TOTALS_APTA!$A$4:$BR$227,$L19,FALSE))</f>
        <v>-5542446.2490519769</v>
      </c>
      <c r="X19" s="29">
        <f>IF(X11=0,0,VLOOKUP(X11,FAC_TOTALS_APTA!$A$4:$BR$227,$L19,FALSE))</f>
        <v>-624618.74667256768</v>
      </c>
      <c r="Y19" s="29">
        <f>IF(Y11=0,0,VLOOKUP(Y11,FAC_TOTALS_APTA!$A$4:$BR$227,$L19,FALSE))</f>
        <v>-203796.63088504894</v>
      </c>
      <c r="Z19" s="29">
        <f>IF(Z11=0,0,VLOOKUP(Z11,FAC_TOTALS_APTA!$A$4:$BR$227,$L19,FALSE))</f>
        <v>-1687016.588034393</v>
      </c>
      <c r="AA19" s="29">
        <f>IF(AA11=0,0,VLOOKUP(AA11,FAC_TOTALS_APTA!$A$4:$BR$227,$L19,FALSE))</f>
        <v>-2792690.4167666198</v>
      </c>
      <c r="AB19" s="29">
        <f>IF(AB11=0,0,VLOOKUP(AB11,FAC_TOTALS_APTA!$A$4:$BR$227,$L19,FALSE))</f>
        <v>-2398020.7281774809</v>
      </c>
      <c r="AC19" s="32">
        <f t="shared" si="4"/>
        <v>-9010108.5684307087</v>
      </c>
      <c r="AD19" s="33">
        <f>AC19/G27</f>
        <v>-8.4202816939137788E-3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MATCH($D20,FAC_TOTALS_APTA!$A$2:$BR$2,)</f>
        <v>18</v>
      </c>
      <c r="G20" s="29">
        <f>VLOOKUP(G11,FAC_TOTALS_APTA!$A$4:$BR$227,$F20,FALSE)</f>
        <v>8.3720921712255798</v>
      </c>
      <c r="H20" s="29">
        <f>VLOOKUP(H11,FAC_TOTALS_APTA!$A$4:$BR$227,$F20,FALSE)</f>
        <v>12.9351825772419</v>
      </c>
      <c r="I20" s="30">
        <f t="shared" si="1"/>
        <v>0.54503585396484411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MATCH($K20,FAC_TOTALS_APTA!$A$2:$BR$2,)</f>
        <v>40</v>
      </c>
      <c r="M20" s="29">
        <f>IF(M11=0,0,VLOOKUP(M11,FAC_TOTALS_APTA!$A$4:$BR$227,$L20,FALSE))</f>
        <v>0</v>
      </c>
      <c r="N20" s="29">
        <f>IF(N11=0,0,VLOOKUP(N11,FAC_TOTALS_APTA!$A$4:$BR$227,$L20,FALSE))</f>
        <v>0</v>
      </c>
      <c r="O20" s="29">
        <f>IF(O11=0,0,VLOOKUP(O11,FAC_TOTALS_APTA!$A$4:$BR$227,$L20,FALSE))</f>
        <v>0</v>
      </c>
      <c r="P20" s="29">
        <f>IF(P11=0,0,VLOOKUP(P11,FAC_TOTALS_APTA!$A$4:$BR$227,$L20,FALSE))</f>
        <v>-2211205.8760971501</v>
      </c>
      <c r="Q20" s="29">
        <f>IF(Q11=0,0,VLOOKUP(Q11,FAC_TOTALS_APTA!$A$4:$BR$227,$L20,FALSE))</f>
        <v>-1846585.6878196562</v>
      </c>
      <c r="R20" s="29">
        <f>IF(R11=0,0,VLOOKUP(R11,FAC_TOTALS_APTA!$A$4:$BR$227,$L20,FALSE))</f>
        <v>-784476.06291022594</v>
      </c>
      <c r="S20" s="29">
        <f>IF(S11=0,0,VLOOKUP(S11,FAC_TOTALS_APTA!$A$4:$BR$227,$L20,FALSE))</f>
        <v>-1519581.2533960368</v>
      </c>
      <c r="T20" s="29">
        <f>IF(T11=0,0,VLOOKUP(T11,FAC_TOTALS_APTA!$A$4:$BR$227,$L20,FALSE))</f>
        <v>-2092868.28012341</v>
      </c>
      <c r="U20" s="29">
        <f>IF(U11=0,0,VLOOKUP(U11,FAC_TOTALS_APTA!$A$4:$BR$227,$L20,FALSE))</f>
        <v>359934.03932841902</v>
      </c>
      <c r="V20" s="29">
        <f>IF(V11=0,0,VLOOKUP(V11,FAC_TOTALS_APTA!$A$4:$BR$227,$L20,FALSE))</f>
        <v>-577746.32614110596</v>
      </c>
      <c r="W20" s="29">
        <f>IF(W11=0,0,VLOOKUP(W11,FAC_TOTALS_APTA!$A$4:$BR$227,$L20,FALSE))</f>
        <v>-28849.184011958976</v>
      </c>
      <c r="X20" s="29">
        <f>IF(X11=0,0,VLOOKUP(X11,FAC_TOTALS_APTA!$A$4:$BR$227,$L20,FALSE))</f>
        <v>-2398081.5881435722</v>
      </c>
      <c r="Y20" s="29">
        <f>IF(Y11=0,0,VLOOKUP(Y11,FAC_TOTALS_APTA!$A$4:$BR$227,$L20,FALSE))</f>
        <v>-316216.40122480004</v>
      </c>
      <c r="Z20" s="29">
        <f>IF(Z11=0,0,VLOOKUP(Z11,FAC_TOTALS_APTA!$A$4:$BR$227,$L20,FALSE))</f>
        <v>-5007717.0972951455</v>
      </c>
      <c r="AA20" s="29">
        <f>IF(AA11=0,0,VLOOKUP(AA11,FAC_TOTALS_APTA!$A$4:$BR$227,$L20,FALSE))</f>
        <v>-1482654.4013384441</v>
      </c>
      <c r="AB20" s="29">
        <f>IF(AB11=0,0,VLOOKUP(AB11,FAC_TOTALS_APTA!$A$4:$BR$227,$L20,FALSE))</f>
        <v>-2303605.5653215479</v>
      </c>
      <c r="AC20" s="32">
        <f t="shared" si="4"/>
        <v>-20209653.684494637</v>
      </c>
      <c r="AD20" s="33">
        <f>AC20/G27</f>
        <v>-1.8886673303374638E-2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120</v>
      </c>
      <c r="E21" s="43">
        <v>-5.7999999999999996E-3</v>
      </c>
      <c r="F21" s="7">
        <f>MATCH($D21,FAC_TOTALS_APTA!$A$2:$BR$2,)</f>
        <v>29</v>
      </c>
      <c r="G21" s="29">
        <f>VLOOKUP(G11,FAC_TOTALS_APTA!$A$4:$BR$227,$F21,FALSE)</f>
        <v>0</v>
      </c>
      <c r="H21" s="29">
        <f>VLOOKUP(H11,FAC_TOTALS_APTA!$A$4:$BR$227,$F21,FALSE)</f>
        <v>12.243875374415611</v>
      </c>
      <c r="I21" s="30" t="str">
        <f t="shared" si="1"/>
        <v>-</v>
      </c>
      <c r="J21" s="31" t="str">
        <f t="shared" si="2"/>
        <v/>
      </c>
      <c r="K21" s="31" t="str">
        <f t="shared" si="3"/>
        <v>YEARS_SINCE_TNC_FAC</v>
      </c>
      <c r="L21" s="7">
        <f>MATCH($K21,FAC_TOTALS_APTA!$A$2:$BR$2,)</f>
        <v>51</v>
      </c>
      <c r="M21" s="29">
        <f>IF(M11=0,0,VLOOKUP(M11,FAC_TOTALS_APTA!$A$4:$BR$227,$L21,FALSE))</f>
        <v>0</v>
      </c>
      <c r="N21" s="29">
        <f>IF(N11=0,0,VLOOKUP(N11,FAC_TOTALS_APTA!$A$4:$BR$227,$L21,FALSE))</f>
        <v>0</v>
      </c>
      <c r="O21" s="29">
        <f>IF(O11=0,0,VLOOKUP(O11,FAC_TOTALS_APTA!$A$4:$BR$227,$L21,FALSE))</f>
        <v>0</v>
      </c>
      <c r="P21" s="29">
        <f>IF(P11=0,0,VLOOKUP(P11,FAC_TOTALS_APTA!$A$4:$BR$227,$L21,FALSE))</f>
        <v>0</v>
      </c>
      <c r="Q21" s="29">
        <f>IF(Q11=0,0,VLOOKUP(Q11,FAC_TOTALS_APTA!$A$4:$BR$227,$L21,FALSE))</f>
        <v>0</v>
      </c>
      <c r="R21" s="29">
        <f>IF(R11=0,0,VLOOKUP(R11,FAC_TOTALS_APTA!$A$4:$BR$227,$L21,FALSE))</f>
        <v>0</v>
      </c>
      <c r="S21" s="29">
        <f>IF(S11=0,0,VLOOKUP(S11,FAC_TOTALS_APTA!$A$4:$BR$227,$L21,FALSE))</f>
        <v>0</v>
      </c>
      <c r="T21" s="29">
        <f>IF(T11=0,0,VLOOKUP(T11,FAC_TOTALS_APTA!$A$4:$BR$227,$L21,FALSE))</f>
        <v>0</v>
      </c>
      <c r="U21" s="29">
        <f>IF(U11=0,0,VLOOKUP(U11,FAC_TOTALS_APTA!$A$4:$BR$227,$L21,FALSE))</f>
        <v>1243477.6791656101</v>
      </c>
      <c r="V21" s="29">
        <f>IF(V11=0,0,VLOOKUP(V11,FAC_TOTALS_APTA!$A$4:$BR$227,$L21,FALSE))</f>
        <v>5373438.3807480996</v>
      </c>
      <c r="W21" s="29">
        <f>IF(W11=0,0,VLOOKUP(W11,FAC_TOTALS_APTA!$A$4:$BR$227,$L21,FALSE))</f>
        <v>10317510.168794207</v>
      </c>
      <c r="X21" s="29">
        <f>IF(X11=0,0,VLOOKUP(X11,FAC_TOTALS_APTA!$A$4:$BR$227,$L21,FALSE))</f>
        <v>10726477.080666751</v>
      </c>
      <c r="Y21" s="29">
        <f>IF(Y11=0,0,VLOOKUP(Y11,FAC_TOTALS_APTA!$A$4:$BR$227,$L21,FALSE))</f>
        <v>11713425.204201421</v>
      </c>
      <c r="Z21" s="29">
        <f>IF(Z11=0,0,VLOOKUP(Z11,FAC_TOTALS_APTA!$A$4:$BR$227,$L21,FALSE))</f>
        <v>11591750.213310121</v>
      </c>
      <c r="AA21" s="29">
        <f>IF(AA11=0,0,VLOOKUP(AA11,FAC_TOTALS_APTA!$A$4:$BR$227,$L21,FALSE))</f>
        <v>11424281.846542459</v>
      </c>
      <c r="AB21" s="29">
        <f>IF(AB11=0,0,VLOOKUP(AB11,FAC_TOTALS_APTA!$A$4:$BR$227,$L21,FALSE))</f>
        <v>11212721.421472</v>
      </c>
      <c r="AC21" s="32">
        <f t="shared" si="4"/>
        <v>73603081.994900674</v>
      </c>
      <c r="AD21" s="33">
        <f>AC21/G27</f>
        <v>6.8784818654548177E-2</v>
      </c>
      <c r="AE21" s="7"/>
    </row>
    <row r="22" spans="1:31" s="14" customFormat="1" ht="15" x14ac:dyDescent="0.2">
      <c r="A22" s="7"/>
      <c r="B22" s="26" t="s">
        <v>68</v>
      </c>
      <c r="C22" s="28"/>
      <c r="D22" s="7" t="s">
        <v>46</v>
      </c>
      <c r="E22" s="43">
        <v>-1.5E-3</v>
      </c>
      <c r="F22" s="7">
        <f>MATCH($D22,FAC_TOTALS_APTA!$A$2:$BR$2,)</f>
        <v>30</v>
      </c>
      <c r="G22" s="29">
        <f>VLOOKUP(G11,FAC_TOTALS_APTA!$A$4:$BR$227,$F22,FALSE)</f>
        <v>0</v>
      </c>
      <c r="H22" s="29">
        <f>VLOOKUP(H11,FAC_TOTALS_APTA!$A$4:$BR$227,$F22,FALSE)</f>
        <v>2</v>
      </c>
      <c r="I22" s="30" t="str">
        <f t="shared" si="1"/>
        <v>-</v>
      </c>
      <c r="J22" s="31" t="str">
        <f t="shared" si="2"/>
        <v/>
      </c>
      <c r="K22" s="31" t="str">
        <f t="shared" si="3"/>
        <v>BIKE_SHARE_FAC</v>
      </c>
      <c r="L22" s="7">
        <f>MATCH($K22,FAC_TOTALS_APTA!$A$2:$BR$2,)</f>
        <v>52</v>
      </c>
      <c r="M22" s="29">
        <f>IF(M11=0,0,VLOOKUP(M11,FAC_TOTALS_APTA!$A$4:$BR$227,$L22,FALSE))</f>
        <v>0</v>
      </c>
      <c r="N22" s="29">
        <f>IF(N11=0,0,VLOOKUP(N11,FAC_TOTALS_APTA!$A$4:$BR$227,$L22,FALSE))</f>
        <v>0</v>
      </c>
      <c r="O22" s="29">
        <f>IF(O11=0,0,VLOOKUP(O11,FAC_TOTALS_APTA!$A$4:$BR$227,$L22,FALSE))</f>
        <v>0</v>
      </c>
      <c r="P22" s="29">
        <f>IF(P11=0,0,VLOOKUP(P11,FAC_TOTALS_APTA!$A$4:$BR$227,$L22,FALSE))</f>
        <v>0</v>
      </c>
      <c r="Q22" s="29">
        <f>IF(Q11=0,0,VLOOKUP(Q11,FAC_TOTALS_APTA!$A$4:$BR$227,$L22,FALSE))</f>
        <v>0</v>
      </c>
      <c r="R22" s="29">
        <f>IF(R11=0,0,VLOOKUP(R11,FAC_TOTALS_APTA!$A$4:$BR$227,$L22,FALSE))</f>
        <v>173182.93016606299</v>
      </c>
      <c r="S22" s="29">
        <f>IF(S11=0,0,VLOOKUP(S11,FAC_TOTALS_APTA!$A$4:$BR$227,$L22,FALSE))</f>
        <v>0</v>
      </c>
      <c r="T22" s="29">
        <f>IF(T11=0,0,VLOOKUP(T11,FAC_TOTALS_APTA!$A$4:$BR$227,$L22,FALSE))</f>
        <v>18091.066187761098</v>
      </c>
      <c r="U22" s="29">
        <f>IF(U11=0,0,VLOOKUP(U11,FAC_TOTALS_APTA!$A$4:$BR$227,$L22,FALSE))</f>
        <v>144601.30436334101</v>
      </c>
      <c r="V22" s="29">
        <f>IF(V11=0,0,VLOOKUP(V11,FAC_TOTALS_APTA!$A$4:$BR$227,$L22,FALSE))</f>
        <v>6572.7771348502702</v>
      </c>
      <c r="W22" s="29">
        <f>IF(W11=0,0,VLOOKUP(W11,FAC_TOTALS_APTA!$A$4:$BR$227,$L22,FALSE))</f>
        <v>0</v>
      </c>
      <c r="X22" s="29">
        <f>IF(X11=0,0,VLOOKUP(X11,FAC_TOTALS_APTA!$A$4:$BR$227,$L22,FALSE))</f>
        <v>246163.34083904242</v>
      </c>
      <c r="Y22" s="29">
        <f>IF(Y11=0,0,VLOOKUP(Y11,FAC_TOTALS_APTA!$A$4:$BR$227,$L22,FALSE))</f>
        <v>315076.51505594805</v>
      </c>
      <c r="Z22" s="29">
        <f>IF(Z11=0,0,VLOOKUP(Z11,FAC_TOTALS_APTA!$A$4:$BR$227,$L22,FALSE))</f>
        <v>113523.9962043111</v>
      </c>
      <c r="AA22" s="29">
        <f>IF(AA11=0,0,VLOOKUP(AA11,FAC_TOTALS_APTA!$A$4:$BR$227,$L22,FALSE))</f>
        <v>0</v>
      </c>
      <c r="AB22" s="29">
        <f>IF(AB11=0,0,VLOOKUP(AB11,FAC_TOTALS_APTA!$A$4:$BR$227,$L22,FALSE))</f>
        <v>5274.0721249296803</v>
      </c>
      <c r="AC22" s="32">
        <f t="shared" si="4"/>
        <v>1022486.0020762467</v>
      </c>
      <c r="AD22" s="33">
        <f>AC22/G27</f>
        <v>9.5555121230523016E-4</v>
      </c>
      <c r="AE22" s="7"/>
    </row>
    <row r="23" spans="1:31" s="14" customFormat="1" ht="15" x14ac:dyDescent="0.2">
      <c r="A23" s="7"/>
      <c r="B23" s="26" t="s">
        <v>69</v>
      </c>
      <c r="C23" s="28"/>
      <c r="D23" s="7" t="s">
        <v>77</v>
      </c>
      <c r="E23" s="43">
        <v>-4.8399999999999999E-2</v>
      </c>
      <c r="F23" s="7">
        <f>MATCH($D23,FAC_TOTALS_APTA!$A$2:$BR$2,)</f>
        <v>31</v>
      </c>
      <c r="G23" s="29">
        <f>VLOOKUP(G11,FAC_TOTALS_APTA!$A$4:$BR$227,$F23,FALSE)</f>
        <v>0</v>
      </c>
      <c r="H23" s="29">
        <f>VLOOKUP(H11,FAC_TOTALS_APTA!$A$4:$BR$227,$F23,FALSE)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scooter_flag_BUS_FAC</v>
      </c>
      <c r="L23" s="7">
        <f>MATCH($K23,FAC_TOTALS_APTA!$A$2:$BR$2,)</f>
        <v>53</v>
      </c>
      <c r="M23" s="29">
        <f>IF(M11=0,0,VLOOKUP(M11,FAC_TOTALS_APTA!$A$4:$BR$227,$L23,FALSE))</f>
        <v>0</v>
      </c>
      <c r="N23" s="29">
        <f>IF(N11=0,0,VLOOKUP(N11,FAC_TOTALS_APTA!$A$4:$BR$227,$L23,FALSE))</f>
        <v>0</v>
      </c>
      <c r="O23" s="29">
        <f>IF(O11=0,0,VLOOKUP(O11,FAC_TOTALS_APTA!$A$4:$BR$227,$L23,FALSE))</f>
        <v>0</v>
      </c>
      <c r="P23" s="29">
        <f>IF(P11=0,0,VLOOKUP(P11,FAC_TOTALS_APTA!$A$4:$BR$227,$L23,FALSE))</f>
        <v>0</v>
      </c>
      <c r="Q23" s="29">
        <f>IF(Q11=0,0,VLOOKUP(Q11,FAC_TOTALS_APTA!$A$4:$BR$227,$L23,FALSE))</f>
        <v>0</v>
      </c>
      <c r="R23" s="29">
        <f>IF(R11=0,0,VLOOKUP(R11,FAC_TOTALS_APTA!$A$4:$BR$227,$L23,FALSE))</f>
        <v>0</v>
      </c>
      <c r="S23" s="29">
        <f>IF(S11=0,0,VLOOKUP(S11,FAC_TOTALS_APTA!$A$4:$BR$227,$L23,FALSE))</f>
        <v>0</v>
      </c>
      <c r="T23" s="29">
        <f>IF(T11=0,0,VLOOKUP(T11,FAC_TOTALS_APTA!$A$4:$BR$227,$L23,FALSE))</f>
        <v>0</v>
      </c>
      <c r="U23" s="29">
        <f>IF(U11=0,0,VLOOKUP(U11,FAC_TOTALS_APTA!$A$4:$BR$227,$L23,FALSE))</f>
        <v>0</v>
      </c>
      <c r="V23" s="29">
        <f>IF(V11=0,0,VLOOKUP(V11,FAC_TOTALS_APTA!$A$4:$BR$227,$L23,FALSE))</f>
        <v>0</v>
      </c>
      <c r="W23" s="29">
        <f>IF(W11=0,0,VLOOKUP(W11,FAC_TOTALS_APTA!$A$4:$BR$227,$L23,FALSE))</f>
        <v>0</v>
      </c>
      <c r="X23" s="29">
        <f>IF(X11=0,0,VLOOKUP(X11,FAC_TOTALS_APTA!$A$4:$BR$227,$L23,FALSE))</f>
        <v>0</v>
      </c>
      <c r="Y23" s="29">
        <f>IF(Y11=0,0,VLOOKUP(Y11,FAC_TOTALS_APTA!$A$4:$BR$227,$L23,FALSE))</f>
        <v>0</v>
      </c>
      <c r="Z23" s="29">
        <f>IF(Z11=0,0,VLOOKUP(Z11,FAC_TOTALS_APTA!$A$4:$BR$227,$L23,FALSE))</f>
        <v>0</v>
      </c>
      <c r="AA23" s="29">
        <f>IF(AA11=0,0,VLOOKUP(AA11,FAC_TOTALS_APTA!$A$4:$BR$227,$L23,FALSE))</f>
        <v>0</v>
      </c>
      <c r="AB23" s="29">
        <f>IF(AB11=0,0,VLOOKUP(AB11,FAC_TOTALS_APTA!$A$4:$BR$227,$L23,FALSE))</f>
        <v>0</v>
      </c>
      <c r="AC23" s="32">
        <f t="shared" si="4"/>
        <v>0</v>
      </c>
      <c r="AD23" s="33">
        <f>AC23/G27</f>
        <v>0</v>
      </c>
      <c r="AE23" s="7"/>
    </row>
    <row r="24" spans="1:31" s="7" customFormat="1" ht="15" x14ac:dyDescent="0.2">
      <c r="B24" s="9" t="s">
        <v>69</v>
      </c>
      <c r="C24" s="27"/>
      <c r="D24" s="8" t="s">
        <v>78</v>
      </c>
      <c r="E24" s="44">
        <v>5.3E-3</v>
      </c>
      <c r="F24" s="8">
        <f>MATCH($D24,FAC_TOTALS_APTA!$A$2:$BR$2,)</f>
        <v>32</v>
      </c>
      <c r="G24" s="29">
        <f>VLOOKUP(G11,FAC_TOTALS_APTA!$A$4:$BR$227,$F24,FALSE)</f>
        <v>0</v>
      </c>
      <c r="H24" s="29">
        <f>VLOOKUP(H11,FAC_TOTALS_APTA!$A$4:$BR$227,$F24,FALSE)</f>
        <v>1.4137321975155499</v>
      </c>
      <c r="I24" s="35" t="str">
        <f t="shared" si="1"/>
        <v>-</v>
      </c>
      <c r="J24" s="36" t="str">
        <f t="shared" si="2"/>
        <v/>
      </c>
      <c r="K24" s="36" t="str">
        <f t="shared" si="3"/>
        <v>scooter_flag_RAIL_FAC</v>
      </c>
      <c r="L24" s="7">
        <f>MATCH($K24,FAC_TOTALS_APTA!$A$2:$BR$2,)</f>
        <v>54</v>
      </c>
      <c r="M24" s="37">
        <f>IF(M11=0,0,VLOOKUP(M11,FAC_TOTALS_APTA!$A$4:$BR$227,$L24,FALSE))</f>
        <v>0</v>
      </c>
      <c r="N24" s="37">
        <f>IF(N11=0,0,VLOOKUP(N11,FAC_TOTALS_APTA!$A$4:$BR$227,$L24,FALSE))</f>
        <v>0</v>
      </c>
      <c r="O24" s="37">
        <f>IF(O11=0,0,VLOOKUP(O11,FAC_TOTALS_APTA!$A$4:$BR$227,$L24,FALSE))</f>
        <v>0</v>
      </c>
      <c r="P24" s="37">
        <f>IF(P11=0,0,VLOOKUP(P11,FAC_TOTALS_APTA!$A$4:$BR$227,$L24,FALSE))</f>
        <v>0</v>
      </c>
      <c r="Q24" s="37">
        <f>IF(Q11=0,0,VLOOKUP(Q11,FAC_TOTALS_APTA!$A$4:$BR$227,$L24,FALSE))</f>
        <v>0</v>
      </c>
      <c r="R24" s="37">
        <f>IF(R11=0,0,VLOOKUP(R11,FAC_TOTALS_APTA!$A$4:$BR$227,$L24,FALSE))</f>
        <v>0</v>
      </c>
      <c r="S24" s="37">
        <f>IF(S11=0,0,VLOOKUP(S11,FAC_TOTALS_APTA!$A$4:$BR$227,$L24,FALSE))</f>
        <v>0</v>
      </c>
      <c r="T24" s="37">
        <f>IF(T11=0,0,VLOOKUP(T11,FAC_TOTALS_APTA!$A$4:$BR$227,$L24,FALSE))</f>
        <v>0</v>
      </c>
      <c r="U24" s="37">
        <f>IF(U11=0,0,VLOOKUP(U11,FAC_TOTALS_APTA!$A$4:$BR$227,$L24,FALSE))</f>
        <v>0</v>
      </c>
      <c r="V24" s="37">
        <f>IF(V11=0,0,VLOOKUP(V11,FAC_TOTALS_APTA!$A$4:$BR$227,$L24,FALSE))</f>
        <v>0</v>
      </c>
      <c r="W24" s="37">
        <f>IF(W11=0,0,VLOOKUP(W11,FAC_TOTALS_APTA!$A$4:$BR$227,$L24,FALSE))</f>
        <v>0</v>
      </c>
      <c r="X24" s="37">
        <f>IF(X11=0,0,VLOOKUP(X11,FAC_TOTALS_APTA!$A$4:$BR$227,$L24,FALSE))</f>
        <v>0</v>
      </c>
      <c r="Y24" s="37">
        <f>IF(Y11=0,0,VLOOKUP(Y11,FAC_TOTALS_APTA!$A$4:$BR$227,$L24,FALSE))</f>
        <v>0</v>
      </c>
      <c r="Z24" s="37">
        <f>IF(Z11=0,0,VLOOKUP(Z11,FAC_TOTALS_APTA!$A$4:$BR$227,$L24,FALSE))</f>
        <v>0</v>
      </c>
      <c r="AA24" s="37">
        <f>IF(AA11=0,0,VLOOKUP(AA11,FAC_TOTALS_APTA!$A$4:$BR$227,$L24,FALSE))</f>
        <v>0</v>
      </c>
      <c r="AB24" s="37">
        <f>IF(AB11=0,0,VLOOKUP(AB11,FAC_TOTALS_APTA!$A$4:$BR$227,$L24,FALSE))</f>
        <v>-11365937.539978391</v>
      </c>
      <c r="AC24" s="38">
        <f t="shared" si="4"/>
        <v>-11365937.539978391</v>
      </c>
      <c r="AD24" s="39">
        <f>AC24/G27</f>
        <v>-1.0621891520527626E-2</v>
      </c>
    </row>
    <row r="25" spans="1:31" s="14" customFormat="1" ht="15" x14ac:dyDescent="0.2">
      <c r="A25" s="7"/>
      <c r="B25" s="9" t="s">
        <v>56</v>
      </c>
      <c r="C25" s="27"/>
      <c r="D25" s="9" t="s">
        <v>48</v>
      </c>
      <c r="E25" s="65"/>
      <c r="F25" s="8"/>
      <c r="G25" s="37"/>
      <c r="H25" s="37"/>
      <c r="I25" s="35"/>
      <c r="J25" s="36"/>
      <c r="K25" s="36" t="str">
        <f t="shared" si="3"/>
        <v>New_Reporter_FAC</v>
      </c>
      <c r="L25" s="7">
        <f>MATCH($K25,FAC_TOTALS_APTA!$A$2:$BR$2,)</f>
        <v>58</v>
      </c>
      <c r="M25" s="37">
        <f>IF(M11=0,0,VLOOKUP(M11,FAC_TOTALS_APTA!$A$4:$BR$227,$L25,FALSE))</f>
        <v>0</v>
      </c>
      <c r="N25" s="37">
        <f>IF(N11=0,0,VLOOKUP(N11,FAC_TOTALS_APTA!$A$4:$BR$227,$L25,FALSE))</f>
        <v>7695887</v>
      </c>
      <c r="O25" s="37">
        <f>IF(O11=0,0,VLOOKUP(O11,FAC_TOTALS_APTA!$A$4:$BR$227,$L25,FALSE))</f>
        <v>7901667.9999999898</v>
      </c>
      <c r="P25" s="37">
        <f>IF(P11=0,0,VLOOKUP(P11,FAC_TOTALS_APTA!$A$4:$BR$227,$L25,FALSE))</f>
        <v>0</v>
      </c>
      <c r="Q25" s="37">
        <f>IF(Q11=0,0,VLOOKUP(Q11,FAC_TOTALS_APTA!$A$4:$BR$227,$L25,FALSE))</f>
        <v>0</v>
      </c>
      <c r="R25" s="37">
        <f>IF(R11=0,0,VLOOKUP(R11,FAC_TOTALS_APTA!$A$4:$BR$227,$L25,FALSE))</f>
        <v>0</v>
      </c>
      <c r="S25" s="37">
        <f>IF(S11=0,0,VLOOKUP(S11,FAC_TOTALS_APTA!$A$4:$BR$227,$L25,FALSE))</f>
        <v>11348341</v>
      </c>
      <c r="T25" s="37">
        <f>IF(T11=0,0,VLOOKUP(T11,FAC_TOTALS_APTA!$A$4:$BR$227,$L25,FALSE))</f>
        <v>29499577.620000001</v>
      </c>
      <c r="U25" s="37">
        <f>IF(U11=0,0,VLOOKUP(U11,FAC_TOTALS_APTA!$A$4:$BR$227,$L25,FALSE))</f>
        <v>0</v>
      </c>
      <c r="V25" s="37">
        <f>IF(V11=0,0,VLOOKUP(V11,FAC_TOTALS_APTA!$A$4:$BR$227,$L25,FALSE))</f>
        <v>0</v>
      </c>
      <c r="W25" s="37">
        <f>IF(W11=0,0,VLOOKUP(W11,FAC_TOTALS_APTA!$A$4:$BR$227,$L25,FALSE))</f>
        <v>0</v>
      </c>
      <c r="X25" s="37">
        <f>IF(X11=0,0,VLOOKUP(X11,FAC_TOTALS_APTA!$A$4:$BR$227,$L25,FALSE))</f>
        <v>0</v>
      </c>
      <c r="Y25" s="37">
        <f>IF(Y11=0,0,VLOOKUP(Y11,FAC_TOTALS_APTA!$A$4:$BR$227,$L25,FALSE))</f>
        <v>0</v>
      </c>
      <c r="Z25" s="37">
        <f>IF(Z11=0,0,VLOOKUP(Z11,FAC_TOTALS_APTA!$A$4:$BR$227,$L25,FALSE))</f>
        <v>0</v>
      </c>
      <c r="AA25" s="37">
        <f>IF(AA11=0,0,VLOOKUP(AA11,FAC_TOTALS_APTA!$A$4:$BR$227,$L25,FALSE))</f>
        <v>0</v>
      </c>
      <c r="AB25" s="37">
        <f>IF(AB11=0,0,VLOOKUP(AB11,FAC_TOTALS_APTA!$A$4:$BR$227,$L25,FALSE))</f>
        <v>0</v>
      </c>
      <c r="AC25" s="38">
        <f>SUM(M25:AB25)</f>
        <v>56445473.61999999</v>
      </c>
      <c r="AD25" s="39">
        <f>AC25/G27</f>
        <v>5.2750395249627914E-2</v>
      </c>
      <c r="AE25" s="7"/>
    </row>
    <row r="26" spans="1:31" s="59" customFormat="1" ht="15" x14ac:dyDescent="0.2">
      <c r="A26" s="58"/>
      <c r="B26" s="26" t="s">
        <v>70</v>
      </c>
      <c r="C26" s="28"/>
      <c r="D26" s="7" t="s">
        <v>6</v>
      </c>
      <c r="E26" s="43"/>
      <c r="F26" s="7">
        <f>MATCH($D26,FAC_TOTALS_APTA!$A$2:$BP$2,)</f>
        <v>9</v>
      </c>
      <c r="G26" s="60">
        <f>VLOOKUP(G11,FAC_TOTALS_APTA!$A$4:$BR$227,$F26,FALSE)</f>
        <v>957452260.29950392</v>
      </c>
      <c r="H26" s="60">
        <f>VLOOKUP(H11,FAC_TOTALS_APTA!$A$4:$BR$227,$F26,FALSE)</f>
        <v>1763674674.3791449</v>
      </c>
      <c r="I26" s="62">
        <f t="shared" ref="I26:I27" si="5">H26/G26-1</f>
        <v>0.84204972666464206</v>
      </c>
      <c r="J26" s="31"/>
      <c r="K26" s="31"/>
      <c r="L26" s="7"/>
      <c r="M26" s="29">
        <f t="shared" ref="M26:AB26" si="6">SUM(M13:M24)</f>
        <v>82696951.201353505</v>
      </c>
      <c r="N26" s="29">
        <f t="shared" si="6"/>
        <v>68408975.719399899</v>
      </c>
      <c r="O26" s="29">
        <f t="shared" si="6"/>
        <v>53047977.461882956</v>
      </c>
      <c r="P26" s="29">
        <f t="shared" si="6"/>
        <v>69559833.826027274</v>
      </c>
      <c r="Q26" s="29">
        <f t="shared" si="6"/>
        <v>77137561.58350648</v>
      </c>
      <c r="R26" s="29">
        <f t="shared" si="6"/>
        <v>48573561.66746898</v>
      </c>
      <c r="S26" s="29">
        <f t="shared" si="6"/>
        <v>-73958373.999099404</v>
      </c>
      <c r="T26" s="29">
        <f t="shared" si="6"/>
        <v>47312728.187787101</v>
      </c>
      <c r="U26" s="29">
        <f t="shared" si="6"/>
        <v>67030511.835877255</v>
      </c>
      <c r="V26" s="29">
        <f t="shared" si="6"/>
        <v>46086077.430018671</v>
      </c>
      <c r="W26" s="29">
        <f t="shared" si="6"/>
        <v>-1877310.0411239937</v>
      </c>
      <c r="X26" s="29">
        <f t="shared" si="6"/>
        <v>48140084.814873889</v>
      </c>
      <c r="Y26" s="29">
        <f t="shared" si="6"/>
        <v>-76233725.684131831</v>
      </c>
      <c r="Z26" s="29">
        <f t="shared" si="6"/>
        <v>-8278813.587828543</v>
      </c>
      <c r="AA26" s="29">
        <f t="shared" si="6"/>
        <v>65539458.676725045</v>
      </c>
      <c r="AB26" s="29">
        <f t="shared" si="6"/>
        <v>26980858.696209244</v>
      </c>
      <c r="AC26" s="32">
        <f>H26-G26</f>
        <v>806222414.07964098</v>
      </c>
      <c r="AD26" s="33">
        <f>I26</f>
        <v>0.84204972666464206</v>
      </c>
      <c r="AE26" s="58"/>
    </row>
    <row r="27" spans="1:31" ht="16" thickBot="1" x14ac:dyDescent="0.25">
      <c r="B27" s="10" t="s">
        <v>53</v>
      </c>
      <c r="C27" s="24"/>
      <c r="D27" s="24" t="s">
        <v>4</v>
      </c>
      <c r="E27" s="24"/>
      <c r="F27" s="24">
        <f>MATCH($D27,FAC_TOTALS_APTA!$A$2:$BP$2,)</f>
        <v>7</v>
      </c>
      <c r="G27" s="61">
        <f>VLOOKUP(G11,FAC_TOTALS_APTA!$A$4:$BR$227,$F27,FALSE)</f>
        <v>1070048354.194998</v>
      </c>
      <c r="H27" s="61">
        <f>VLOOKUP(H11,FAC_TOTALS_APTA!$A$4:$BP$227,$F27,FALSE)</f>
        <v>1636184633.7979901</v>
      </c>
      <c r="I27" s="63">
        <f t="shared" si="5"/>
        <v>0.52907541737111385</v>
      </c>
      <c r="J27" s="40"/>
      <c r="K27" s="4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41">
        <f>H27-G27</f>
        <v>566136279.60299206</v>
      </c>
      <c r="AD27" s="42">
        <f>I27</f>
        <v>0.52907541737111385</v>
      </c>
    </row>
    <row r="28" spans="1:31" ht="17" thickTop="1" thickBot="1" x14ac:dyDescent="0.25">
      <c r="B28" s="45" t="s">
        <v>71</v>
      </c>
      <c r="C28" s="46"/>
      <c r="D28" s="46"/>
      <c r="E28" s="47"/>
      <c r="F28" s="46"/>
      <c r="G28" s="46"/>
      <c r="H28" s="46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2">
        <f>AD27-AD26</f>
        <v>-0.31297430929352821</v>
      </c>
    </row>
    <row r="29" spans="1:31" ht="16" thickTop="1" x14ac:dyDescent="0.2">
      <c r="B29" s="16" t="s">
        <v>18</v>
      </c>
      <c r="C29" s="17" t="s">
        <v>19</v>
      </c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27</v>
      </c>
      <c r="C30" s="11"/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5" x14ac:dyDescent="0.2">
      <c r="B31" s="16" t="s">
        <v>18</v>
      </c>
      <c r="C31" s="17" t="s">
        <v>19</v>
      </c>
      <c r="D31" s="11"/>
      <c r="E31" s="7"/>
      <c r="F31" s="11"/>
      <c r="G31" s="11"/>
      <c r="H31" s="11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1" x14ac:dyDescent="0.2">
      <c r="B32" s="16"/>
      <c r="C32" s="17"/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ht="15" x14ac:dyDescent="0.2">
      <c r="B33" s="19" t="s">
        <v>29</v>
      </c>
      <c r="C33" s="20">
        <v>1</v>
      </c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ht="16" thickBot="1" x14ac:dyDescent="0.25">
      <c r="B34" s="21" t="s">
        <v>37</v>
      </c>
      <c r="C34" s="22">
        <v>2</v>
      </c>
      <c r="D34" s="23"/>
      <c r="E34" s="24"/>
      <c r="F34" s="23"/>
      <c r="G34" s="23"/>
      <c r="H34" s="23"/>
      <c r="I34" s="2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1" ht="15" thickTop="1" x14ac:dyDescent="0.2">
      <c r="B35" s="49"/>
      <c r="C35" s="50"/>
      <c r="D35" s="50"/>
      <c r="E35" s="50"/>
      <c r="F35" s="50"/>
      <c r="G35" s="81" t="s">
        <v>54</v>
      </c>
      <c r="H35" s="81"/>
      <c r="I35" s="81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81" t="s">
        <v>58</v>
      </c>
      <c r="AD35" s="81"/>
    </row>
    <row r="36" spans="1:31" ht="15" x14ac:dyDescent="0.2">
      <c r="B36" s="9" t="s">
        <v>20</v>
      </c>
      <c r="C36" s="27" t="s">
        <v>21</v>
      </c>
      <c r="D36" s="8" t="s">
        <v>22</v>
      </c>
      <c r="E36" s="8" t="s">
        <v>28</v>
      </c>
      <c r="F36" s="8"/>
      <c r="G36" s="27">
        <f>$C$1</f>
        <v>2002</v>
      </c>
      <c r="H36" s="27">
        <f>$C$2</f>
        <v>2018</v>
      </c>
      <c r="I36" s="27" t="s">
        <v>24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 t="s">
        <v>26</v>
      </c>
      <c r="AD36" s="27" t="s">
        <v>24</v>
      </c>
    </row>
    <row r="37" spans="1:31" s="14" customFormat="1" x14ac:dyDescent="0.2">
      <c r="A37" s="7"/>
      <c r="B37" s="26"/>
      <c r="C37" s="28"/>
      <c r="D37" s="7"/>
      <c r="E37" s="7"/>
      <c r="F37" s="7"/>
      <c r="G37" s="7"/>
      <c r="H37" s="7"/>
      <c r="I37" s="28"/>
      <c r="J37" s="7"/>
      <c r="K37" s="7"/>
      <c r="L37" s="7"/>
      <c r="M37" s="7">
        <v>1</v>
      </c>
      <c r="N37" s="7">
        <v>2</v>
      </c>
      <c r="O37" s="7">
        <v>3</v>
      </c>
      <c r="P37" s="7">
        <v>4</v>
      </c>
      <c r="Q37" s="7">
        <v>5</v>
      </c>
      <c r="R37" s="7">
        <v>6</v>
      </c>
      <c r="S37" s="7">
        <v>7</v>
      </c>
      <c r="T37" s="7">
        <v>8</v>
      </c>
      <c r="U37" s="7">
        <v>9</v>
      </c>
      <c r="V37" s="7">
        <v>10</v>
      </c>
      <c r="W37" s="7">
        <v>11</v>
      </c>
      <c r="X37" s="7">
        <v>12</v>
      </c>
      <c r="Y37" s="7">
        <v>13</v>
      </c>
      <c r="Z37" s="7">
        <v>14</v>
      </c>
      <c r="AA37" s="7">
        <v>15</v>
      </c>
      <c r="AB37" s="7">
        <v>16</v>
      </c>
      <c r="AC37" s="7"/>
      <c r="AD37" s="7"/>
      <c r="AE37" s="7"/>
    </row>
    <row r="38" spans="1:31" x14ac:dyDescent="0.2">
      <c r="B38" s="26"/>
      <c r="C38" s="28"/>
      <c r="D38" s="7"/>
      <c r="E38" s="7"/>
      <c r="F38" s="7"/>
      <c r="G38" s="7" t="str">
        <f>CONCATENATE($C33,"_",$C34,"_",G36)</f>
        <v>1_2_2002</v>
      </c>
      <c r="H38" s="7" t="str">
        <f>CONCATENATE($C33,"_",$C34,"_",H36)</f>
        <v>1_2_2018</v>
      </c>
      <c r="I38" s="28"/>
      <c r="J38" s="7"/>
      <c r="K38" s="7"/>
      <c r="L38" s="7"/>
      <c r="M38" s="7" t="str">
        <f>IF($G36+M37&gt;$H36,0,CONCATENATE($C33,"_",$C34,"_",$G36+M37))</f>
        <v>1_2_2003</v>
      </c>
      <c r="N38" s="7" t="str">
        <f t="shared" ref="N38:AB38" si="7">IF($G36+N37&gt;$H36,0,CONCATENATE($C33,"_",$C34,"_",$G36+N37))</f>
        <v>1_2_2004</v>
      </c>
      <c r="O38" s="7" t="str">
        <f t="shared" si="7"/>
        <v>1_2_2005</v>
      </c>
      <c r="P38" s="7" t="str">
        <f t="shared" si="7"/>
        <v>1_2_2006</v>
      </c>
      <c r="Q38" s="7" t="str">
        <f t="shared" si="7"/>
        <v>1_2_2007</v>
      </c>
      <c r="R38" s="7" t="str">
        <f t="shared" si="7"/>
        <v>1_2_2008</v>
      </c>
      <c r="S38" s="7" t="str">
        <f t="shared" si="7"/>
        <v>1_2_2009</v>
      </c>
      <c r="T38" s="7" t="str">
        <f t="shared" si="7"/>
        <v>1_2_2010</v>
      </c>
      <c r="U38" s="7" t="str">
        <f t="shared" si="7"/>
        <v>1_2_2011</v>
      </c>
      <c r="V38" s="7" t="str">
        <f t="shared" si="7"/>
        <v>1_2_2012</v>
      </c>
      <c r="W38" s="7" t="str">
        <f t="shared" si="7"/>
        <v>1_2_2013</v>
      </c>
      <c r="X38" s="7" t="str">
        <f t="shared" si="7"/>
        <v>1_2_2014</v>
      </c>
      <c r="Y38" s="7" t="str">
        <f t="shared" si="7"/>
        <v>1_2_2015</v>
      </c>
      <c r="Z38" s="7" t="str">
        <f t="shared" si="7"/>
        <v>1_2_2016</v>
      </c>
      <c r="AA38" s="7" t="str">
        <f t="shared" si="7"/>
        <v>1_2_2017</v>
      </c>
      <c r="AB38" s="7" t="str">
        <f t="shared" si="7"/>
        <v>1_2_2018</v>
      </c>
      <c r="AC38" s="7"/>
      <c r="AD38" s="7"/>
    </row>
    <row r="39" spans="1:31" x14ac:dyDescent="0.2">
      <c r="B39" s="26"/>
      <c r="C39" s="28"/>
      <c r="D39" s="7"/>
      <c r="E39" s="7"/>
      <c r="F39" s="7" t="s">
        <v>25</v>
      </c>
      <c r="G39" s="29"/>
      <c r="H39" s="29"/>
      <c r="I39" s="28"/>
      <c r="J39" s="7"/>
      <c r="K39" s="7"/>
      <c r="L39" s="7" t="s">
        <v>25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1" s="14" customFormat="1" ht="15" x14ac:dyDescent="0.2">
      <c r="A40" s="7"/>
      <c r="B40" s="26" t="s">
        <v>36</v>
      </c>
      <c r="C40" s="28" t="s">
        <v>23</v>
      </c>
      <c r="D40" s="7" t="s">
        <v>8</v>
      </c>
      <c r="E40" s="43">
        <v>0.7087</v>
      </c>
      <c r="F40" s="7">
        <f>MATCH($D40,FAC_TOTALS_APTA!$A$2:$BR$2,)</f>
        <v>11</v>
      </c>
      <c r="G40" s="29">
        <f>VLOOKUP(G38,FAC_TOTALS_APTA!$A$4:$BR$227,$F40,FALSE)</f>
        <v>6983745.8307464402</v>
      </c>
      <c r="H40" s="29">
        <f>VLOOKUP(H38,FAC_TOTALS_APTA!$A$4:$BR$227,$F40,FALSE)</f>
        <v>9192896.6259091999</v>
      </c>
      <c r="I40" s="30">
        <f>IFERROR(H40/G40-1,"-")</f>
        <v>0.31632749081972822</v>
      </c>
      <c r="J40" s="31" t="str">
        <f>IF(C40="Log","_log","")</f>
        <v>_log</v>
      </c>
      <c r="K40" s="31" t="str">
        <f>CONCATENATE(D40,J40,"_FAC")</f>
        <v>VRM_ADJ_log_FAC</v>
      </c>
      <c r="L40" s="7">
        <f>MATCH($K40,FAC_TOTALS_APTA!$A$2:$BR$2,)</f>
        <v>33</v>
      </c>
      <c r="M40" s="29">
        <f>IF(M38=0,0,VLOOKUP(M38,FAC_TOTALS_APTA!$A$4:$BR$227,$L40,FALSE))</f>
        <v>829499.00084613531</v>
      </c>
      <c r="N40" s="29">
        <f>IF(N38=0,0,VLOOKUP(N38,FAC_TOTALS_APTA!$A$4:$BR$227,$L40,FALSE))</f>
        <v>1018240.0110534101</v>
      </c>
      <c r="O40" s="29">
        <f>IF(O38=0,0,VLOOKUP(O38,FAC_TOTALS_APTA!$A$4:$BR$227,$L40,FALSE))</f>
        <v>2784541.0812301766</v>
      </c>
      <c r="P40" s="29">
        <f>IF(P38=0,0,VLOOKUP(P38,FAC_TOTALS_APTA!$A$4:$BR$227,$L40,FALSE))</f>
        <v>2961914.7325001601</v>
      </c>
      <c r="Q40" s="29">
        <f>IF(Q38=0,0,VLOOKUP(Q38,FAC_TOTALS_APTA!$A$4:$BR$227,$L40,FALSE))</f>
        <v>3975218.2673856225</v>
      </c>
      <c r="R40" s="29">
        <f>IF(R38=0,0,VLOOKUP(R38,FAC_TOTALS_APTA!$A$4:$BR$227,$L40,FALSE))</f>
        <v>7724418.202895009</v>
      </c>
      <c r="S40" s="29">
        <f>IF(S38=0,0,VLOOKUP(S38,FAC_TOTALS_APTA!$A$4:$BR$227,$L40,FALSE))</f>
        <v>444822.01985213999</v>
      </c>
      <c r="T40" s="29">
        <f>IF(T38=0,0,VLOOKUP(T38,FAC_TOTALS_APTA!$A$4:$BR$227,$L40,FALSE))</f>
        <v>477322.46682711295</v>
      </c>
      <c r="U40" s="29">
        <f>IF(U38=0,0,VLOOKUP(U38,FAC_TOTALS_APTA!$A$4:$BR$227,$L40,FALSE))</f>
        <v>3859083.5045381896</v>
      </c>
      <c r="V40" s="29">
        <f>IF(V38=0,0,VLOOKUP(V38,FAC_TOTALS_APTA!$A$4:$BR$227,$L40,FALSE))</f>
        <v>4614510.5250346921</v>
      </c>
      <c r="W40" s="29">
        <f>IF(W38=0,0,VLOOKUP(W38,FAC_TOTALS_APTA!$A$4:$BR$227,$L40,FALSE))</f>
        <v>7653708.6896092696</v>
      </c>
      <c r="X40" s="29">
        <f>IF(X38=0,0,VLOOKUP(X38,FAC_TOTALS_APTA!$A$4:$BR$227,$L40,FALSE))</f>
        <v>1701095.5426936131</v>
      </c>
      <c r="Y40" s="29">
        <f>IF(Y38=0,0,VLOOKUP(Y38,FAC_TOTALS_APTA!$A$4:$BR$227,$L40,FALSE))</f>
        <v>841445.64855997846</v>
      </c>
      <c r="Z40" s="29">
        <f>IF(Z38=0,0,VLOOKUP(Z38,FAC_TOTALS_APTA!$A$4:$BR$227,$L40,FALSE))</f>
        <v>2040717.4564109684</v>
      </c>
      <c r="AA40" s="29">
        <f>IF(AA38=0,0,VLOOKUP(AA38,FAC_TOTALS_APTA!$A$4:$BR$227,$L40,FALSE))</f>
        <v>892081.52121979906</v>
      </c>
      <c r="AB40" s="29">
        <f>IF(AB38=0,0,VLOOKUP(AB38,FAC_TOTALS_APTA!$A$4:$BR$227,$L40,FALSE))</f>
        <v>2476453.093593624</v>
      </c>
      <c r="AC40" s="32">
        <f>SUM(M40:AB40)</f>
        <v>44295071.764249906</v>
      </c>
      <c r="AD40" s="33">
        <f>AC40/G54</f>
        <v>0.93345490147288801</v>
      </c>
      <c r="AE40" s="7"/>
    </row>
    <row r="41" spans="1:31" s="14" customFormat="1" ht="15" x14ac:dyDescent="0.2">
      <c r="A41" s="7"/>
      <c r="B41" s="26" t="s">
        <v>55</v>
      </c>
      <c r="C41" s="28" t="s">
        <v>23</v>
      </c>
      <c r="D41" s="7" t="s">
        <v>17</v>
      </c>
      <c r="E41" s="43">
        <v>-0.40350000000000003</v>
      </c>
      <c r="F41" s="7">
        <f>MATCH($D41,FAC_TOTALS_APTA!$A$2:$BR$2,)</f>
        <v>12</v>
      </c>
      <c r="G41" s="29">
        <f>VLOOKUP(G38,FAC_TOTALS_APTA!$A$4:$BR$227,$F41,FALSE)</f>
        <v>2.2971657821167062</v>
      </c>
      <c r="H41" s="29">
        <f>VLOOKUP(H38,FAC_TOTALS_APTA!$A$4:$BR$227,$F41,FALSE)</f>
        <v>2.46521646931728</v>
      </c>
      <c r="I41" s="30">
        <f t="shared" ref="I41:I51" si="8">IFERROR(H41/G41-1,"-")</f>
        <v>7.3155663604620003E-2</v>
      </c>
      <c r="J41" s="31" t="str">
        <f t="shared" ref="J41:J51" si="9">IF(C41="Log","_log","")</f>
        <v>_log</v>
      </c>
      <c r="K41" s="31" t="str">
        <f t="shared" ref="K41:K52" si="10">CONCATENATE(D41,J41,"_FAC")</f>
        <v>FARE_per_UPT_2018_log_FAC</v>
      </c>
      <c r="L41" s="7">
        <f>MATCH($K41,FAC_TOTALS_APTA!$A$2:$BR$2,)</f>
        <v>34</v>
      </c>
      <c r="M41" s="29">
        <f>IF(M38=0,0,VLOOKUP(M38,FAC_TOTALS_APTA!$A$4:$BR$227,$L41,FALSE))</f>
        <v>2343595.025270747</v>
      </c>
      <c r="N41" s="29">
        <f>IF(N38=0,0,VLOOKUP(N38,FAC_TOTALS_APTA!$A$4:$BR$227,$L41,FALSE))</f>
        <v>705588.63650713</v>
      </c>
      <c r="O41" s="29">
        <f>IF(O38=0,0,VLOOKUP(O38,FAC_TOTALS_APTA!$A$4:$BR$227,$L41,FALSE))</f>
        <v>419842.91833813</v>
      </c>
      <c r="P41" s="29">
        <f>IF(P38=0,0,VLOOKUP(P38,FAC_TOTALS_APTA!$A$4:$BR$227,$L41,FALSE))</f>
        <v>313110.76741897699</v>
      </c>
      <c r="Q41" s="29">
        <f>IF(Q38=0,0,VLOOKUP(Q38,FAC_TOTALS_APTA!$A$4:$BR$227,$L41,FALSE))</f>
        <v>-1026991.1228621105</v>
      </c>
      <c r="R41" s="29">
        <f>IF(R38=0,0,VLOOKUP(R38,FAC_TOTALS_APTA!$A$4:$BR$227,$L41,FALSE))</f>
        <v>-429171.66890283796</v>
      </c>
      <c r="S41" s="29">
        <f>IF(S38=0,0,VLOOKUP(S38,FAC_TOTALS_APTA!$A$4:$BR$227,$L41,FALSE))</f>
        <v>-3165619.9228574503</v>
      </c>
      <c r="T41" s="29">
        <f>IF(T38=0,0,VLOOKUP(T38,FAC_TOTALS_APTA!$A$4:$BR$227,$L41,FALSE))</f>
        <v>-346288.91688657901</v>
      </c>
      <c r="U41" s="29">
        <f>IF(U38=0,0,VLOOKUP(U38,FAC_TOTALS_APTA!$A$4:$BR$227,$L41,FALSE))</f>
        <v>-515842.10323379602</v>
      </c>
      <c r="V41" s="29">
        <f>IF(V38=0,0,VLOOKUP(V38,FAC_TOTALS_APTA!$A$4:$BR$227,$L41,FALSE))</f>
        <v>231412.15525512159</v>
      </c>
      <c r="W41" s="29">
        <f>IF(W38=0,0,VLOOKUP(W38,FAC_TOTALS_APTA!$A$4:$BR$227,$L41,FALSE))</f>
        <v>-1269054.4891038439</v>
      </c>
      <c r="X41" s="29">
        <f>IF(X38=0,0,VLOOKUP(X38,FAC_TOTALS_APTA!$A$4:$BR$227,$L41,FALSE))</f>
        <v>68937.291119175192</v>
      </c>
      <c r="Y41" s="29">
        <f>IF(Y38=0,0,VLOOKUP(Y38,FAC_TOTALS_APTA!$A$4:$BR$227,$L41,FALSE))</f>
        <v>-465936.26235634903</v>
      </c>
      <c r="Z41" s="29">
        <f>IF(Z38=0,0,VLOOKUP(Z38,FAC_TOTALS_APTA!$A$4:$BR$227,$L41,FALSE))</f>
        <v>838546.93183770799</v>
      </c>
      <c r="AA41" s="29">
        <f>IF(AA38=0,0,VLOOKUP(AA38,FAC_TOTALS_APTA!$A$4:$BR$227,$L41,FALSE))</f>
        <v>-111562.48290420405</v>
      </c>
      <c r="AB41" s="29">
        <f>IF(AB38=0,0,VLOOKUP(AB38,FAC_TOTALS_APTA!$A$4:$BR$227,$L41,FALSE))</f>
        <v>300158.22591709503</v>
      </c>
      <c r="AC41" s="32">
        <f t="shared" ref="AC41:AC51" si="11">SUM(M41:AB41)</f>
        <v>-2109275.0174430874</v>
      </c>
      <c r="AD41" s="33">
        <f>AC41/G54</f>
        <v>-4.444993596727053E-2</v>
      </c>
      <c r="AE41" s="7"/>
    </row>
    <row r="42" spans="1:31" s="14" customFormat="1" ht="15" x14ac:dyDescent="0.2">
      <c r="A42" s="7"/>
      <c r="B42" s="26" t="s">
        <v>51</v>
      </c>
      <c r="C42" s="28" t="s">
        <v>23</v>
      </c>
      <c r="D42" s="7" t="s">
        <v>9</v>
      </c>
      <c r="E42" s="43">
        <v>0.29659999999999997</v>
      </c>
      <c r="F42" s="7">
        <f>MATCH($D42,FAC_TOTALS_APTA!$A$2:$BR$2,)</f>
        <v>13</v>
      </c>
      <c r="G42" s="29">
        <f>VLOOKUP(G38,FAC_TOTALS_APTA!$A$4:$BR$227,$F42,FALSE)</f>
        <v>6118279.7093025707</v>
      </c>
      <c r="H42" s="29">
        <f>VLOOKUP(H38,FAC_TOTALS_APTA!$A$4:$BR$227,$F42,FALSE)</f>
        <v>6307634.89394191</v>
      </c>
      <c r="I42" s="30">
        <f t="shared" si="8"/>
        <v>3.0949089227063853E-2</v>
      </c>
      <c r="J42" s="31" t="str">
        <f t="shared" si="9"/>
        <v>_log</v>
      </c>
      <c r="K42" s="31" t="str">
        <f t="shared" si="10"/>
        <v>POP_EMP_log_FAC</v>
      </c>
      <c r="L42" s="7">
        <f>MATCH($K42,FAC_TOTALS_APTA!$A$2:$BR$2,)</f>
        <v>35</v>
      </c>
      <c r="M42" s="29">
        <f>IF(M38=0,0,VLOOKUP(M38,FAC_TOTALS_APTA!$A$4:$BR$227,$L42,FALSE))</f>
        <v>231169.6066461631</v>
      </c>
      <c r="N42" s="29">
        <f>IF(N38=0,0,VLOOKUP(N38,FAC_TOTALS_APTA!$A$4:$BR$227,$L42,FALSE))</f>
        <v>250581.11158963508</v>
      </c>
      <c r="O42" s="29">
        <f>IF(O38=0,0,VLOOKUP(O38,FAC_TOTALS_APTA!$A$4:$BR$227,$L42,FALSE))</f>
        <v>321416.0029779686</v>
      </c>
      <c r="P42" s="29">
        <f>IF(P38=0,0,VLOOKUP(P38,FAC_TOTALS_APTA!$A$4:$BR$227,$L42,FALSE))</f>
        <v>417097.480606728</v>
      </c>
      <c r="Q42" s="29">
        <f>IF(Q38=0,0,VLOOKUP(Q38,FAC_TOTALS_APTA!$A$4:$BR$227,$L42,FALSE))</f>
        <v>127510.96747176431</v>
      </c>
      <c r="R42" s="29">
        <f>IF(R38=0,0,VLOOKUP(R38,FAC_TOTALS_APTA!$A$4:$BR$227,$L42,FALSE))</f>
        <v>26970.257459898698</v>
      </c>
      <c r="S42" s="29">
        <f>IF(S38=0,0,VLOOKUP(S38,FAC_TOTALS_APTA!$A$4:$BR$227,$L42,FALSE))</f>
        <v>-144277.44802711392</v>
      </c>
      <c r="T42" s="29">
        <f>IF(T38=0,0,VLOOKUP(T38,FAC_TOTALS_APTA!$A$4:$BR$227,$L42,FALSE))</f>
        <v>55954.703841158494</v>
      </c>
      <c r="U42" s="29">
        <f>IF(U38=0,0,VLOOKUP(U38,FAC_TOTALS_APTA!$A$4:$BR$227,$L42,FALSE))</f>
        <v>126481.6205370072</v>
      </c>
      <c r="V42" s="29">
        <f>IF(V38=0,0,VLOOKUP(V38,FAC_TOTALS_APTA!$A$4:$BR$227,$L42,FALSE))</f>
        <v>202386.78379382571</v>
      </c>
      <c r="W42" s="29">
        <f>IF(W38=0,0,VLOOKUP(W38,FAC_TOTALS_APTA!$A$4:$BR$227,$L42,FALSE))</f>
        <v>301630.01089449704</v>
      </c>
      <c r="X42" s="29">
        <f>IF(X38=0,0,VLOOKUP(X38,FAC_TOTALS_APTA!$A$4:$BR$227,$L42,FALSE))</f>
        <v>254485.79331987209</v>
      </c>
      <c r="Y42" s="29">
        <f>IF(Y38=0,0,VLOOKUP(Y38,FAC_TOTALS_APTA!$A$4:$BR$227,$L42,FALSE))</f>
        <v>280179.46990949381</v>
      </c>
      <c r="Z42" s="29">
        <f>IF(Z38=0,0,VLOOKUP(Z38,FAC_TOTALS_APTA!$A$4:$BR$227,$L42,FALSE))</f>
        <v>243206.60870049481</v>
      </c>
      <c r="AA42" s="29">
        <f>IF(AA38=0,0,VLOOKUP(AA38,FAC_TOTALS_APTA!$A$4:$BR$227,$L42,FALSE))</f>
        <v>253910.1397778283</v>
      </c>
      <c r="AB42" s="29">
        <f>IF(AB38=0,0,VLOOKUP(AB38,FAC_TOTALS_APTA!$A$4:$BR$227,$L42,FALSE))</f>
        <v>228787.50097195921</v>
      </c>
      <c r="AC42" s="32">
        <f t="shared" si="11"/>
        <v>3177490.6104711806</v>
      </c>
      <c r="AD42" s="33">
        <f>AC42/G54</f>
        <v>6.6961042540228277E-2</v>
      </c>
      <c r="AE42" s="7"/>
    </row>
    <row r="43" spans="1:31" s="14" customFormat="1" ht="15" x14ac:dyDescent="0.2">
      <c r="A43" s="7"/>
      <c r="B43" s="26" t="s">
        <v>98</v>
      </c>
      <c r="C43" s="28"/>
      <c r="D43" s="34" t="s">
        <v>96</v>
      </c>
      <c r="E43" s="43">
        <v>0.16120000000000001</v>
      </c>
      <c r="F43" s="7">
        <f>MATCH($D43,FAC_TOTALS_APTA!$A$2:$BR$2,)</f>
        <v>17</v>
      </c>
      <c r="G43" s="29">
        <f>VLOOKUP(G38,FAC_TOTALS_APTA!$A$4:$BR$227,$F43,FALSE)</f>
        <v>0.5074356139888625</v>
      </c>
      <c r="H43" s="29">
        <f>VLOOKUP(H38,FAC_TOTALS_APTA!$A$4:$BR$227,$F43,FALSE)</f>
        <v>0.52176602060118205</v>
      </c>
      <c r="I43" s="30">
        <f t="shared" si="8"/>
        <v>2.8240837294944088E-2</v>
      </c>
      <c r="J43" s="31" t="str">
        <f t="shared" si="9"/>
        <v/>
      </c>
      <c r="K43" s="31" t="str">
        <f t="shared" si="10"/>
        <v>TSD_POP_EMP_PCT_FAC</v>
      </c>
      <c r="L43" s="7">
        <f>MATCH($K43,FAC_TOTALS_APTA!$A$2:$BR$2,)</f>
        <v>39</v>
      </c>
      <c r="M43" s="29">
        <f>IF(M38=0,0,VLOOKUP(M38,FAC_TOTALS_APTA!$A$4:$BR$227,$L43,FALSE))</f>
        <v>-1413.3989469945359</v>
      </c>
      <c r="N43" s="29">
        <f>IF(N38=0,0,VLOOKUP(N38,FAC_TOTALS_APTA!$A$4:$BR$227,$L43,FALSE))</f>
        <v>-4004.499450288321</v>
      </c>
      <c r="O43" s="29">
        <f>IF(O38=0,0,VLOOKUP(O38,FAC_TOTALS_APTA!$A$4:$BR$227,$L43,FALSE))</f>
        <v>-4526.8463426514927</v>
      </c>
      <c r="P43" s="29">
        <f>IF(P38=0,0,VLOOKUP(P38,FAC_TOTALS_APTA!$A$4:$BR$227,$L43,FALSE))</f>
        <v>-56.866506074532111</v>
      </c>
      <c r="Q43" s="29">
        <f>IF(Q38=0,0,VLOOKUP(Q38,FAC_TOTALS_APTA!$A$4:$BR$227,$L43,FALSE))</f>
        <v>-7744.4006707746003</v>
      </c>
      <c r="R43" s="29">
        <f>IF(R38=0,0,VLOOKUP(R38,FAC_TOTALS_APTA!$A$4:$BR$227,$L43,FALSE))</f>
        <v>-906.52410229256702</v>
      </c>
      <c r="S43" s="29">
        <f>IF(S38=0,0,VLOOKUP(S38,FAC_TOTALS_APTA!$A$4:$BR$227,$L43,FALSE))</f>
        <v>9601.6470730727815</v>
      </c>
      <c r="T43" s="29">
        <f>IF(T38=0,0,VLOOKUP(T38,FAC_TOTALS_APTA!$A$4:$BR$227,$L43,FALSE))</f>
        <v>3890.2570073285506</v>
      </c>
      <c r="U43" s="29">
        <f>IF(U38=0,0,VLOOKUP(U38,FAC_TOTALS_APTA!$A$4:$BR$227,$L43,FALSE))</f>
        <v>-7040.2134788367803</v>
      </c>
      <c r="V43" s="29">
        <f>IF(V38=0,0,VLOOKUP(V38,FAC_TOTALS_APTA!$A$4:$BR$227,$L43,FALSE))</f>
        <v>-14081.30350565062</v>
      </c>
      <c r="W43" s="29">
        <f>IF(W38=0,0,VLOOKUP(W38,FAC_TOTALS_APTA!$A$4:$BR$227,$L43,FALSE))</f>
        <v>-2847.2824116439829</v>
      </c>
      <c r="X43" s="29">
        <f>IF(X38=0,0,VLOOKUP(X38,FAC_TOTALS_APTA!$A$4:$BR$227,$L43,FALSE))</f>
        <v>-2943.8954374527411</v>
      </c>
      <c r="Y43" s="29">
        <f>IF(Y38=0,0,VLOOKUP(Y38,FAC_TOTALS_APTA!$A$4:$BR$227,$L43,FALSE))</f>
        <v>-1219.9527116928771</v>
      </c>
      <c r="Z43" s="29">
        <f>IF(Z38=0,0,VLOOKUP(Z38,FAC_TOTALS_APTA!$A$4:$BR$227,$L43,FALSE))</f>
        <v>-6028.3401843173497</v>
      </c>
      <c r="AA43" s="29">
        <f>IF(AA38=0,0,VLOOKUP(AA38,FAC_TOTALS_APTA!$A$4:$BR$227,$L43,FALSE))</f>
        <v>-4160.6349466628972</v>
      </c>
      <c r="AB43" s="29">
        <f>IF(AB38=0,0,VLOOKUP(AB38,FAC_TOTALS_APTA!$A$4:$BR$227,$L43,FALSE))</f>
        <v>4722.9301059426562</v>
      </c>
      <c r="AC43" s="32">
        <f t="shared" si="11"/>
        <v>-38759.32450898931</v>
      </c>
      <c r="AD43" s="33">
        <f>AC43/G53</f>
        <v>-9.0434626519059799E-4</v>
      </c>
      <c r="AE43" s="7"/>
    </row>
    <row r="44" spans="1:31" s="14" customFormat="1" ht="15" x14ac:dyDescent="0.2">
      <c r="A44" s="7"/>
      <c r="B44" s="26" t="s">
        <v>52</v>
      </c>
      <c r="C44" s="28" t="s">
        <v>23</v>
      </c>
      <c r="D44" s="34" t="s">
        <v>16</v>
      </c>
      <c r="E44" s="43">
        <v>0.16120000000000001</v>
      </c>
      <c r="F44" s="7">
        <f>MATCH($D44,FAC_TOTALS_APTA!$A$2:$BR$2,)</f>
        <v>14</v>
      </c>
      <c r="G44" s="29">
        <f>VLOOKUP(G38,FAC_TOTALS_APTA!$A$4:$BR$227,$F44,FALSE)</f>
        <v>3.8887591511095403</v>
      </c>
      <c r="H44" s="29">
        <f>VLOOKUP(H38,FAC_TOTALS_APTA!$A$4:$BR$227,$F44,FALSE)</f>
        <v>5.7020210124877604</v>
      </c>
      <c r="I44" s="30">
        <f t="shared" si="8"/>
        <v>0.46628289151331481</v>
      </c>
      <c r="J44" s="31" t="str">
        <f t="shared" si="9"/>
        <v>_log</v>
      </c>
      <c r="K44" s="31" t="str">
        <f t="shared" si="10"/>
        <v>GAS_PRICE_2018_log_FAC</v>
      </c>
      <c r="L44" s="7">
        <f>MATCH($K44,FAC_TOTALS_APTA!$A$2:$BR$2,)</f>
        <v>36</v>
      </c>
      <c r="M44" s="29">
        <f>IF(M38=0,0,VLOOKUP(M38,FAC_TOTALS_APTA!$A$4:$BR$227,$L44,FALSE))</f>
        <v>769258.04448060598</v>
      </c>
      <c r="N44" s="29">
        <f>IF(N38=0,0,VLOOKUP(N38,FAC_TOTALS_APTA!$A$4:$BR$227,$L44,FALSE))</f>
        <v>818883.75698685006</v>
      </c>
      <c r="O44" s="29">
        <f>IF(O38=0,0,VLOOKUP(O38,FAC_TOTALS_APTA!$A$4:$BR$227,$L44,FALSE))</f>
        <v>1228862.537912396</v>
      </c>
      <c r="P44" s="29">
        <f>IF(P38=0,0,VLOOKUP(P38,FAC_TOTALS_APTA!$A$4:$BR$227,$L44,FALSE))</f>
        <v>794317.76985554001</v>
      </c>
      <c r="Q44" s="29">
        <f>IF(Q38=0,0,VLOOKUP(Q38,FAC_TOTALS_APTA!$A$4:$BR$227,$L44,FALSE))</f>
        <v>598863.35104912193</v>
      </c>
      <c r="R44" s="29">
        <f>IF(R38=0,0,VLOOKUP(R38,FAC_TOTALS_APTA!$A$4:$BR$227,$L44,FALSE))</f>
        <v>1150654.192011246</v>
      </c>
      <c r="S44" s="29">
        <f>IF(S38=0,0,VLOOKUP(S38,FAC_TOTALS_APTA!$A$4:$BR$227,$L44,FALSE))</f>
        <v>-3898434.8236219799</v>
      </c>
      <c r="T44" s="29">
        <f>IF(T38=0,0,VLOOKUP(T38,FAC_TOTALS_APTA!$A$4:$BR$227,$L44,FALSE))</f>
        <v>1713037.8024588972</v>
      </c>
      <c r="U44" s="29">
        <f>IF(U38=0,0,VLOOKUP(U38,FAC_TOTALS_APTA!$A$4:$BR$227,$L44,FALSE))</f>
        <v>2196265.2739573852</v>
      </c>
      <c r="V44" s="29">
        <f>IF(V38=0,0,VLOOKUP(V38,FAC_TOTALS_APTA!$A$4:$BR$227,$L44,FALSE))</f>
        <v>37051.837129040599</v>
      </c>
      <c r="W44" s="29">
        <f>IF(W38=0,0,VLOOKUP(W38,FAC_TOTALS_APTA!$A$4:$BR$227,$L44,FALSE))</f>
        <v>-482769.97429949103</v>
      </c>
      <c r="X44" s="29">
        <f>IF(X38=0,0,VLOOKUP(X38,FAC_TOTALS_APTA!$A$4:$BR$227,$L44,FALSE))</f>
        <v>-719754.87150831602</v>
      </c>
      <c r="Y44" s="29">
        <f>IF(Y38=0,0,VLOOKUP(Y38,FAC_TOTALS_APTA!$A$4:$BR$227,$L44,FALSE))</f>
        <v>-3802698.6535832901</v>
      </c>
      <c r="Z44" s="29">
        <f>IF(Z38=0,0,VLOOKUP(Z38,FAC_TOTALS_APTA!$A$4:$BR$227,$L44,FALSE))</f>
        <v>-1415336.021542693</v>
      </c>
      <c r="AA44" s="29">
        <f>IF(AA38=0,0,VLOOKUP(AA38,FAC_TOTALS_APTA!$A$4:$BR$227,$L44,FALSE))</f>
        <v>1032128.125881687</v>
      </c>
      <c r="AB44" s="29">
        <f>IF(AB38=0,0,VLOOKUP(AB38,FAC_TOTALS_APTA!$A$4:$BR$227,$L44,FALSE))</f>
        <v>1293467.2871111501</v>
      </c>
      <c r="AC44" s="32">
        <f t="shared" si="11"/>
        <v>1313795.634278151</v>
      </c>
      <c r="AD44" s="33">
        <f>AC44/G54</f>
        <v>2.7686352578401543E-2</v>
      </c>
      <c r="AE44" s="7"/>
    </row>
    <row r="45" spans="1:31" s="14" customFormat="1" ht="15" x14ac:dyDescent="0.2">
      <c r="A45" s="7"/>
      <c r="B45" s="26" t="s">
        <v>49</v>
      </c>
      <c r="C45" s="28" t="s">
        <v>23</v>
      </c>
      <c r="D45" s="7" t="s">
        <v>15</v>
      </c>
      <c r="E45" s="43">
        <v>-0.2555</v>
      </c>
      <c r="F45" s="7">
        <f>MATCH($D45,FAC_TOTALS_APTA!$A$2:$BR$2,)</f>
        <v>15</v>
      </c>
      <c r="G45" s="29">
        <f>VLOOKUP(G38,FAC_TOTALS_APTA!$A$4:$BR$227,$F45,FALSE)</f>
        <v>72327.793674861503</v>
      </c>
      <c r="H45" s="29">
        <f>VLOOKUP(H38,FAC_TOTALS_APTA!$A$4:$BR$227,$F45,FALSE)</f>
        <v>63700.902359057698</v>
      </c>
      <c r="I45" s="30">
        <f t="shared" si="8"/>
        <v>-0.11927491324544848</v>
      </c>
      <c r="J45" s="31" t="str">
        <f t="shared" si="9"/>
        <v>_log</v>
      </c>
      <c r="K45" s="31" t="str">
        <f t="shared" si="10"/>
        <v>TOTAL_MED_INC_INDIV_2018_log_FAC</v>
      </c>
      <c r="L45" s="7">
        <f>MATCH($K45,FAC_TOTALS_APTA!$A$2:$BR$2,)</f>
        <v>37</v>
      </c>
      <c r="M45" s="29">
        <f>IF(M38=0,0,VLOOKUP(M38,FAC_TOTALS_APTA!$A$4:$BR$227,$L45,FALSE))</f>
        <v>221460.21126294701</v>
      </c>
      <c r="N45" s="29">
        <f>IF(N38=0,0,VLOOKUP(N38,FAC_TOTALS_APTA!$A$4:$BR$227,$L45,FALSE))</f>
        <v>318904.26328520896</v>
      </c>
      <c r="O45" s="29">
        <f>IF(O38=0,0,VLOOKUP(O38,FAC_TOTALS_APTA!$A$4:$BR$227,$L45,FALSE))</f>
        <v>308933.66748729895</v>
      </c>
      <c r="P45" s="29">
        <f>IF(P38=0,0,VLOOKUP(P38,FAC_TOTALS_APTA!$A$4:$BR$227,$L45,FALSE))</f>
        <v>589089.419992649</v>
      </c>
      <c r="Q45" s="29">
        <f>IF(Q38=0,0,VLOOKUP(Q38,FAC_TOTALS_APTA!$A$4:$BR$227,$L45,FALSE))</f>
        <v>-248521.40740013061</v>
      </c>
      <c r="R45" s="29">
        <f>IF(R38=0,0,VLOOKUP(R38,FAC_TOTALS_APTA!$A$4:$BR$227,$L45,FALSE))</f>
        <v>174496.96928244349</v>
      </c>
      <c r="S45" s="29">
        <f>IF(S38=0,0,VLOOKUP(S38,FAC_TOTALS_APTA!$A$4:$BR$227,$L45,FALSE))</f>
        <v>817625.72850299499</v>
      </c>
      <c r="T45" s="29">
        <f>IF(T38=0,0,VLOOKUP(T38,FAC_TOTALS_APTA!$A$4:$BR$227,$L45,FALSE))</f>
        <v>471508.12032588501</v>
      </c>
      <c r="U45" s="29">
        <f>IF(U38=0,0,VLOOKUP(U38,FAC_TOTALS_APTA!$A$4:$BR$227,$L45,FALSE))</f>
        <v>379520.0663364394</v>
      </c>
      <c r="V45" s="29">
        <f>IF(V38=0,0,VLOOKUP(V38,FAC_TOTALS_APTA!$A$4:$BR$227,$L45,FALSE))</f>
        <v>252698.009404702</v>
      </c>
      <c r="W45" s="29">
        <f>IF(W38=0,0,VLOOKUP(W38,FAC_TOTALS_APTA!$A$4:$BR$227,$L45,FALSE))</f>
        <v>-419897.04010742903</v>
      </c>
      <c r="X45" s="29">
        <f>IF(X38=0,0,VLOOKUP(X38,FAC_TOTALS_APTA!$A$4:$BR$227,$L45,FALSE))</f>
        <v>-54367.966607350601</v>
      </c>
      <c r="Y45" s="29">
        <f>IF(Y38=0,0,VLOOKUP(Y38,FAC_TOTALS_APTA!$A$4:$BR$227,$L45,FALSE))</f>
        <v>-1081639.8200834999</v>
      </c>
      <c r="Z45" s="29">
        <f>IF(Z38=0,0,VLOOKUP(Z38,FAC_TOTALS_APTA!$A$4:$BR$227,$L45,FALSE))</f>
        <v>-417122.82341248001</v>
      </c>
      <c r="AA45" s="29">
        <f>IF(AA38=0,0,VLOOKUP(AA38,FAC_TOTALS_APTA!$A$4:$BR$227,$L45,FALSE))</f>
        <v>77851.738015112598</v>
      </c>
      <c r="AB45" s="29">
        <f>IF(AB38=0,0,VLOOKUP(AB38,FAC_TOTALS_APTA!$A$4:$BR$227,$L45,FALSE))</f>
        <v>-126771.55378778999</v>
      </c>
      <c r="AC45" s="32">
        <f t="shared" si="11"/>
        <v>1263767.5824970019</v>
      </c>
      <c r="AD45" s="33">
        <f>AC45/G54</f>
        <v>2.6632083372228967E-2</v>
      </c>
      <c r="AE45" s="7"/>
    </row>
    <row r="46" spans="1:31" s="14" customFormat="1" ht="15" x14ac:dyDescent="0.2">
      <c r="A46" s="7"/>
      <c r="B46" s="26" t="s">
        <v>67</v>
      </c>
      <c r="C46" s="28"/>
      <c r="D46" s="7" t="s">
        <v>10</v>
      </c>
      <c r="E46" s="43">
        <v>1.0699999999999999E-2</v>
      </c>
      <c r="F46" s="7">
        <f>MATCH($D46,FAC_TOTALS_APTA!$A$2:$BR$2,)</f>
        <v>16</v>
      </c>
      <c r="G46" s="29">
        <f>VLOOKUP(G38,FAC_TOTALS_APTA!$A$4:$BR$227,$F46,FALSE)</f>
        <v>14.45615249162659</v>
      </c>
      <c r="H46" s="29">
        <f>VLOOKUP(H38,FAC_TOTALS_APTA!$A$4:$BR$227,$F46,FALSE)</f>
        <v>14.06770634727631</v>
      </c>
      <c r="I46" s="30">
        <f t="shared" si="8"/>
        <v>-2.6870645185520736E-2</v>
      </c>
      <c r="J46" s="31" t="str">
        <f t="shared" si="9"/>
        <v/>
      </c>
      <c r="K46" s="31" t="str">
        <f t="shared" si="10"/>
        <v>PCT_HH_NO_VEH_FAC</v>
      </c>
      <c r="L46" s="7">
        <f>MATCH($K46,FAC_TOTALS_APTA!$A$2:$BR$2,)</f>
        <v>38</v>
      </c>
      <c r="M46" s="29">
        <f>IF(M38=0,0,VLOOKUP(M38,FAC_TOTALS_APTA!$A$4:$BR$227,$L46,FALSE))</f>
        <v>20660.006551107996</v>
      </c>
      <c r="N46" s="29">
        <f>IF(N38=0,0,VLOOKUP(N38,FAC_TOTALS_APTA!$A$4:$BR$227,$L46,FALSE))</f>
        <v>21893.130883044596</v>
      </c>
      <c r="O46" s="29">
        <f>IF(O38=0,0,VLOOKUP(O38,FAC_TOTALS_APTA!$A$4:$BR$227,$L46,FALSE))</f>
        <v>8462.8457460646023</v>
      </c>
      <c r="P46" s="29">
        <f>IF(P38=0,0,VLOOKUP(P38,FAC_TOTALS_APTA!$A$4:$BR$227,$L46,FALSE))</f>
        <v>64599.972549134844</v>
      </c>
      <c r="Q46" s="29">
        <f>IF(Q38=0,0,VLOOKUP(Q38,FAC_TOTALS_APTA!$A$4:$BR$227,$L46,FALSE))</f>
        <v>-172887.87020651251</v>
      </c>
      <c r="R46" s="29">
        <f>IF(R38=0,0,VLOOKUP(R38,FAC_TOTALS_APTA!$A$4:$BR$227,$L46,FALSE))</f>
        <v>116268.47424131629</v>
      </c>
      <c r="S46" s="29">
        <f>IF(S38=0,0,VLOOKUP(S38,FAC_TOTALS_APTA!$A$4:$BR$227,$L46,FALSE))</f>
        <v>287032.81152228802</v>
      </c>
      <c r="T46" s="29">
        <f>IF(T38=0,0,VLOOKUP(T38,FAC_TOTALS_APTA!$A$4:$BR$227,$L46,FALSE))</f>
        <v>34684.874605618199</v>
      </c>
      <c r="U46" s="29">
        <f>IF(U38=0,0,VLOOKUP(U38,FAC_TOTALS_APTA!$A$4:$BR$227,$L46,FALSE))</f>
        <v>346741.97307036212</v>
      </c>
      <c r="V46" s="29">
        <f>IF(V38=0,0,VLOOKUP(V38,FAC_TOTALS_APTA!$A$4:$BR$227,$L46,FALSE))</f>
        <v>1269.0742921982019</v>
      </c>
      <c r="W46" s="29">
        <f>IF(W38=0,0,VLOOKUP(W38,FAC_TOTALS_APTA!$A$4:$BR$227,$L46,FALSE))</f>
        <v>-134698.93440902658</v>
      </c>
      <c r="X46" s="29">
        <f>IF(X38=0,0,VLOOKUP(X38,FAC_TOTALS_APTA!$A$4:$BR$227,$L46,FALSE))</f>
        <v>-10283.117507273799</v>
      </c>
      <c r="Y46" s="29">
        <f>IF(Y38=0,0,VLOOKUP(Y38,FAC_TOTALS_APTA!$A$4:$BR$227,$L46,FALSE))</f>
        <v>-185348.5724244538</v>
      </c>
      <c r="Z46" s="29">
        <f>IF(Z38=0,0,VLOOKUP(Z38,FAC_TOTALS_APTA!$A$4:$BR$227,$L46,FALSE))</f>
        <v>-278987.85851146199</v>
      </c>
      <c r="AA46" s="29">
        <f>IF(AA38=0,0,VLOOKUP(AA38,FAC_TOTALS_APTA!$A$4:$BR$227,$L46,FALSE))</f>
        <v>-212500.18102920809</v>
      </c>
      <c r="AB46" s="29">
        <f>IF(AB38=0,0,VLOOKUP(AB38,FAC_TOTALS_APTA!$A$4:$BR$227,$L46,FALSE))</f>
        <v>-228625.79285092279</v>
      </c>
      <c r="AC46" s="32">
        <f t="shared" si="11"/>
        <v>-321719.16347772477</v>
      </c>
      <c r="AD46" s="33">
        <f>AC46/G54</f>
        <v>-6.7797684501872029E-3</v>
      </c>
      <c r="AE46" s="7"/>
    </row>
    <row r="47" spans="1:31" s="14" customFormat="1" ht="15" x14ac:dyDescent="0.2">
      <c r="A47" s="7"/>
      <c r="B47" s="26" t="s">
        <v>50</v>
      </c>
      <c r="C47" s="28"/>
      <c r="D47" s="7" t="s">
        <v>31</v>
      </c>
      <c r="E47" s="43">
        <v>-3.3999999999999998E-3</v>
      </c>
      <c r="F47" s="7">
        <f>MATCH($D47,FAC_TOTALS_APTA!$A$2:$BR$2,)</f>
        <v>18</v>
      </c>
      <c r="G47" s="29">
        <f>VLOOKUP(G38,FAC_TOTALS_APTA!$A$4:$BR$227,$F47,FALSE)</f>
        <v>6.9131441113061598</v>
      </c>
      <c r="H47" s="29">
        <f>VLOOKUP(H38,FAC_TOTALS_APTA!$A$4:$BR$227,$F47,FALSE)</f>
        <v>11.55590701100375</v>
      </c>
      <c r="I47" s="30">
        <f t="shared" si="8"/>
        <v>0.67158485704132009</v>
      </c>
      <c r="J47" s="31" t="str">
        <f t="shared" si="9"/>
        <v/>
      </c>
      <c r="K47" s="31" t="str">
        <f t="shared" si="10"/>
        <v>JTW_HOME_PCT_FAC</v>
      </c>
      <c r="L47" s="7">
        <f>MATCH($K47,FAC_TOTALS_APTA!$A$2:$BR$2,)</f>
        <v>40</v>
      </c>
      <c r="M47" s="29">
        <f>IF(M38=0,0,VLOOKUP(M38,FAC_TOTALS_APTA!$A$4:$BR$227,$L47,FALSE))</f>
        <v>0</v>
      </c>
      <c r="N47" s="29">
        <f>IF(N38=0,0,VLOOKUP(N38,FAC_TOTALS_APTA!$A$4:$BR$227,$L47,FALSE))</f>
        <v>0</v>
      </c>
      <c r="O47" s="29">
        <f>IF(O38=0,0,VLOOKUP(O38,FAC_TOTALS_APTA!$A$4:$BR$227,$L47,FALSE))</f>
        <v>0</v>
      </c>
      <c r="P47" s="29">
        <f>IF(P38=0,0,VLOOKUP(P38,FAC_TOTALS_APTA!$A$4:$BR$227,$L47,FALSE))</f>
        <v>-26883.393893096174</v>
      </c>
      <c r="Q47" s="29">
        <f>IF(Q38=0,0,VLOOKUP(Q38,FAC_TOTALS_APTA!$A$4:$BR$227,$L47,FALSE))</f>
        <v>-135568.73895917472</v>
      </c>
      <c r="R47" s="29">
        <f>IF(R38=0,0,VLOOKUP(R38,FAC_TOTALS_APTA!$A$4:$BR$227,$L47,FALSE))</f>
        <v>6160.2196938868401</v>
      </c>
      <c r="S47" s="29">
        <f>IF(S38=0,0,VLOOKUP(S38,FAC_TOTALS_APTA!$A$4:$BR$227,$L47,FALSE))</f>
        <v>-36536.329660841664</v>
      </c>
      <c r="T47" s="29">
        <f>IF(T38=0,0,VLOOKUP(T38,FAC_TOTALS_APTA!$A$4:$BR$227,$L47,FALSE))</f>
        <v>36899.793334238268</v>
      </c>
      <c r="U47" s="29">
        <f>IF(U38=0,0,VLOOKUP(U38,FAC_TOTALS_APTA!$A$4:$BR$227,$L47,FALSE))</f>
        <v>-41189.3558436725</v>
      </c>
      <c r="V47" s="29">
        <f>IF(V38=0,0,VLOOKUP(V38,FAC_TOTALS_APTA!$A$4:$BR$227,$L47,FALSE))</f>
        <v>-130324.90430458559</v>
      </c>
      <c r="W47" s="29">
        <f>IF(W38=0,0,VLOOKUP(W38,FAC_TOTALS_APTA!$A$4:$BR$227,$L47,FALSE))</f>
        <v>-6886.3210717990987</v>
      </c>
      <c r="X47" s="29">
        <f>IF(X38=0,0,VLOOKUP(X38,FAC_TOTALS_APTA!$A$4:$BR$227,$L47,FALSE))</f>
        <v>-33952.642313057055</v>
      </c>
      <c r="Y47" s="29">
        <f>IF(Y38=0,0,VLOOKUP(Y38,FAC_TOTALS_APTA!$A$4:$BR$227,$L47,FALSE))</f>
        <v>-98232.768583160403</v>
      </c>
      <c r="Z47" s="29">
        <f>IF(Z38=0,0,VLOOKUP(Z38,FAC_TOTALS_APTA!$A$4:$BR$227,$L47,FALSE))</f>
        <v>-338277.39921352803</v>
      </c>
      <c r="AA47" s="29">
        <f>IF(AA38=0,0,VLOOKUP(AA38,FAC_TOTALS_APTA!$A$4:$BR$227,$L47,FALSE))</f>
        <v>-160379.6512450552</v>
      </c>
      <c r="AB47" s="29">
        <f>IF(AB38=0,0,VLOOKUP(AB38,FAC_TOTALS_APTA!$A$4:$BR$227,$L47,FALSE))</f>
        <v>-202364.8217628698</v>
      </c>
      <c r="AC47" s="32">
        <f t="shared" si="11"/>
        <v>-1167536.3138227153</v>
      </c>
      <c r="AD47" s="33">
        <f>AC47/G54</f>
        <v>-2.4604147851612742E-2</v>
      </c>
      <c r="AE47" s="7"/>
    </row>
    <row r="48" spans="1:31" s="14" customFormat="1" ht="16" x14ac:dyDescent="0.2">
      <c r="A48" s="7"/>
      <c r="B48" s="12" t="s">
        <v>119</v>
      </c>
      <c r="C48" s="28"/>
      <c r="D48" t="s">
        <v>120</v>
      </c>
      <c r="E48" s="43">
        <v>-5.7999999999999996E-3</v>
      </c>
      <c r="F48" s="7">
        <f>MATCH($D48,FAC_TOTALS_APTA!$A$2:$BR$2,)</f>
        <v>29</v>
      </c>
      <c r="G48" s="29">
        <f>VLOOKUP(G38,FAC_TOTALS_APTA!$A$4:$BR$227,$F48,FALSE)</f>
        <v>0</v>
      </c>
      <c r="H48" s="29">
        <f>VLOOKUP(H38,FAC_TOTALS_APTA!$A$4:$BR$227,$F48,FALSE)</f>
        <v>8.4310087308478607</v>
      </c>
      <c r="I48" s="30" t="str">
        <f t="shared" si="8"/>
        <v>-</v>
      </c>
      <c r="J48" s="31" t="str">
        <f t="shared" si="9"/>
        <v/>
      </c>
      <c r="K48" s="31" t="str">
        <f t="shared" si="10"/>
        <v>YEARS_SINCE_TNC_FAC</v>
      </c>
      <c r="L48" s="7">
        <f>MATCH($K48,FAC_TOTALS_APTA!$A$2:$BR$2,)</f>
        <v>51</v>
      </c>
      <c r="M48" s="29">
        <f>IF(M38=0,0,VLOOKUP(M38,FAC_TOTALS_APTA!$A$4:$BR$227,$L48,FALSE))</f>
        <v>0</v>
      </c>
      <c r="N48" s="29">
        <f>IF(N38=0,0,VLOOKUP(N38,FAC_TOTALS_APTA!$A$4:$BR$227,$L48,FALSE))</f>
        <v>0</v>
      </c>
      <c r="O48" s="29">
        <f>IF(O38=0,0,VLOOKUP(O38,FAC_TOTALS_APTA!$A$4:$BR$227,$L48,FALSE))</f>
        <v>0</v>
      </c>
      <c r="P48" s="29">
        <f>IF(P38=0,0,VLOOKUP(P38,FAC_TOTALS_APTA!$A$4:$BR$227,$L48,FALSE))</f>
        <v>0</v>
      </c>
      <c r="Q48" s="29">
        <f>IF(Q38=0,0,VLOOKUP(Q38,FAC_TOTALS_APTA!$A$4:$BR$227,$L48,FALSE))</f>
        <v>0</v>
      </c>
      <c r="R48" s="29">
        <f>IF(R38=0,0,VLOOKUP(R38,FAC_TOTALS_APTA!$A$4:$BR$227,$L48,FALSE))</f>
        <v>0</v>
      </c>
      <c r="S48" s="29">
        <f>IF(S38=0,0,VLOOKUP(S38,FAC_TOTALS_APTA!$A$4:$BR$227,$L48,FALSE))</f>
        <v>0</v>
      </c>
      <c r="T48" s="29">
        <f>IF(T38=0,0,VLOOKUP(T38,FAC_TOTALS_APTA!$A$4:$BR$227,$L48,FALSE))</f>
        <v>0</v>
      </c>
      <c r="U48" s="29">
        <f>IF(U38=0,0,VLOOKUP(U38,FAC_TOTALS_APTA!$A$4:$BR$227,$L48,FALSE))</f>
        <v>0</v>
      </c>
      <c r="V48" s="29">
        <f>IF(V38=0,0,VLOOKUP(V38,FAC_TOTALS_APTA!$A$4:$BR$227,$L48,FALSE))</f>
        <v>0</v>
      </c>
      <c r="W48" s="29">
        <f>IF(W38=0,0,VLOOKUP(W38,FAC_TOTALS_APTA!$A$4:$BR$227,$L48,FALSE))</f>
        <v>0</v>
      </c>
      <c r="X48" s="29">
        <f>IF(X38=0,0,VLOOKUP(X38,FAC_TOTALS_APTA!$A$4:$BR$227,$L48,FALSE))</f>
        <v>-333186.69530958647</v>
      </c>
      <c r="Y48" s="29">
        <f>IF(Y38=0,0,VLOOKUP(Y38,FAC_TOTALS_APTA!$A$4:$BR$227,$L48,FALSE))</f>
        <v>-1320520.932794462</v>
      </c>
      <c r="Z48" s="29">
        <f>IF(Z38=0,0,VLOOKUP(Z38,FAC_TOTALS_APTA!$A$4:$BR$227,$L48,FALSE))</f>
        <v>-1455548.394608665</v>
      </c>
      <c r="AA48" s="29">
        <f>IF(AA38=0,0,VLOOKUP(AA38,FAC_TOTALS_APTA!$A$4:$BR$227,$L48,FALSE))</f>
        <v>-1436846.8849633411</v>
      </c>
      <c r="AB48" s="29">
        <f>IF(AB38=0,0,VLOOKUP(AB38,FAC_TOTALS_APTA!$A$4:$BR$227,$L48,FALSE))</f>
        <v>-1438234.0233203771</v>
      </c>
      <c r="AC48" s="32">
        <f t="shared" si="11"/>
        <v>-5984336.930996431</v>
      </c>
      <c r="AD48" s="33">
        <f>AC48/G54</f>
        <v>-0.12611128998807333</v>
      </c>
      <c r="AE48" s="7"/>
    </row>
    <row r="49" spans="1:31" s="14" customFormat="1" ht="15" x14ac:dyDescent="0.2">
      <c r="A49" s="7"/>
      <c r="B49" s="26" t="s">
        <v>68</v>
      </c>
      <c r="C49" s="28"/>
      <c r="D49" s="7" t="s">
        <v>46</v>
      </c>
      <c r="E49" s="43">
        <v>-1.5E-3</v>
      </c>
      <c r="F49" s="7">
        <f>MATCH($D49,FAC_TOTALS_APTA!$A$2:$BR$2,)</f>
        <v>30</v>
      </c>
      <c r="G49" s="29">
        <f>VLOOKUP(G38,FAC_TOTALS_APTA!$A$4:$BR$227,$F49,FALSE)</f>
        <v>0.97340235983952805</v>
      </c>
      <c r="H49" s="29">
        <f>VLOOKUP(H38,FAC_TOTALS_APTA!$A$4:$BR$227,$F49,FALSE)</f>
        <v>1.7361880774052929</v>
      </c>
      <c r="I49" s="30">
        <f t="shared" si="8"/>
        <v>0.78362838332497486</v>
      </c>
      <c r="J49" s="31" t="str">
        <f t="shared" si="9"/>
        <v/>
      </c>
      <c r="K49" s="31" t="str">
        <f t="shared" si="10"/>
        <v>BIKE_SHARE_FAC</v>
      </c>
      <c r="L49" s="7">
        <f>MATCH($K49,FAC_TOTALS_APTA!$A$2:$BR$2,)</f>
        <v>52</v>
      </c>
      <c r="M49" s="29">
        <f>IF(M38=0,0,VLOOKUP(M38,FAC_TOTALS_APTA!$A$4:$BR$227,$L49,FALSE))</f>
        <v>0</v>
      </c>
      <c r="N49" s="29">
        <f>IF(N38=0,0,VLOOKUP(N38,FAC_TOTALS_APTA!$A$4:$BR$227,$L49,FALSE))</f>
        <v>0</v>
      </c>
      <c r="O49" s="29">
        <f>IF(O38=0,0,VLOOKUP(O38,FAC_TOTALS_APTA!$A$4:$BR$227,$L49,FALSE))</f>
        <v>0</v>
      </c>
      <c r="P49" s="29">
        <f>IF(P38=0,0,VLOOKUP(P38,FAC_TOTALS_APTA!$A$4:$BR$227,$L49,FALSE))</f>
        <v>0</v>
      </c>
      <c r="Q49" s="29">
        <f>IF(Q38=0,0,VLOOKUP(Q38,FAC_TOTALS_APTA!$A$4:$BR$227,$L49,FALSE))</f>
        <v>0</v>
      </c>
      <c r="R49" s="29">
        <f>IF(R38=0,0,VLOOKUP(R38,FAC_TOTALS_APTA!$A$4:$BR$227,$L49,FALSE))</f>
        <v>0</v>
      </c>
      <c r="S49" s="29">
        <f>IF(S38=0,0,VLOOKUP(S38,FAC_TOTALS_APTA!$A$4:$BR$227,$L49,FALSE))</f>
        <v>0</v>
      </c>
      <c r="T49" s="29">
        <f>IF(T38=0,0,VLOOKUP(T38,FAC_TOTALS_APTA!$A$4:$BR$227,$L49,FALSE))</f>
        <v>0</v>
      </c>
      <c r="U49" s="29">
        <f>IF(U38=0,0,VLOOKUP(U38,FAC_TOTALS_APTA!$A$4:$BR$227,$L49,FALSE))</f>
        <v>0</v>
      </c>
      <c r="V49" s="29">
        <f>IF(V38=0,0,VLOOKUP(V38,FAC_TOTALS_APTA!$A$4:$BR$227,$L49,FALSE))</f>
        <v>2631.4391925145201</v>
      </c>
      <c r="W49" s="29">
        <f>IF(W38=0,0,VLOOKUP(W38,FAC_TOTALS_APTA!$A$4:$BR$227,$L49,FALSE))</f>
        <v>11983.798344547544</v>
      </c>
      <c r="X49" s="29">
        <f>IF(X38=0,0,VLOOKUP(X38,FAC_TOTALS_APTA!$A$4:$BR$227,$L49,FALSE))</f>
        <v>180.78967012882899</v>
      </c>
      <c r="Y49" s="29">
        <f>IF(Y38=0,0,VLOOKUP(Y38,FAC_TOTALS_APTA!$A$4:$BR$227,$L49,FALSE))</f>
        <v>6262.0739227128724</v>
      </c>
      <c r="Z49" s="29">
        <f>IF(Z38=0,0,VLOOKUP(Z38,FAC_TOTALS_APTA!$A$4:$BR$227,$L49,FALSE))</f>
        <v>4644.09703492881</v>
      </c>
      <c r="AA49" s="29">
        <f>IF(AA38=0,0,VLOOKUP(AA38,FAC_TOTALS_APTA!$A$4:$BR$227,$L49,FALSE))</f>
        <v>5468.8155818162404</v>
      </c>
      <c r="AB49" s="29">
        <f>IF(AB38=0,0,VLOOKUP(AB38,FAC_TOTALS_APTA!$A$4:$BR$227,$L49,FALSE))</f>
        <v>1323.4571586546399</v>
      </c>
      <c r="AC49" s="32">
        <f t="shared" si="11"/>
        <v>32494.470905303457</v>
      </c>
      <c r="AD49" s="33">
        <f>AC49/G54</f>
        <v>6.8477421819653547E-4</v>
      </c>
      <c r="AE49" s="7"/>
    </row>
    <row r="50" spans="1:31" s="14" customFormat="1" ht="15" x14ac:dyDescent="0.2">
      <c r="A50" s="7"/>
      <c r="B50" s="26" t="s">
        <v>69</v>
      </c>
      <c r="C50" s="28"/>
      <c r="D50" s="7" t="s">
        <v>77</v>
      </c>
      <c r="E50" s="43">
        <v>-4.8399999999999999E-2</v>
      </c>
      <c r="F50" s="7">
        <f>MATCH($D50,FAC_TOTALS_APTA!$A$2:$BR$2,)</f>
        <v>31</v>
      </c>
      <c r="G50" s="29">
        <f>VLOOKUP(G38,FAC_TOTALS_APTA!$A$4:$BR$227,$F50,FALSE)</f>
        <v>0</v>
      </c>
      <c r="H50" s="29">
        <f>VLOOKUP(H38,FAC_TOTALS_APTA!$A$4:$BR$227,$F50,FALSE)</f>
        <v>0</v>
      </c>
      <c r="I50" s="30" t="str">
        <f t="shared" si="8"/>
        <v>-</v>
      </c>
      <c r="J50" s="31" t="str">
        <f t="shared" si="9"/>
        <v/>
      </c>
      <c r="K50" s="31" t="str">
        <f t="shared" si="10"/>
        <v>scooter_flag_BUS_FAC</v>
      </c>
      <c r="L50" s="7">
        <f>MATCH($K50,FAC_TOTALS_APTA!$A$2:$BR$2,)</f>
        <v>53</v>
      </c>
      <c r="M50" s="29">
        <f>IF(M38=0,0,VLOOKUP(M38,FAC_TOTALS_APTA!$A$4:$BR$227,$L50,FALSE))</f>
        <v>0</v>
      </c>
      <c r="N50" s="29">
        <f>IF(N38=0,0,VLOOKUP(N38,FAC_TOTALS_APTA!$A$4:$BR$227,$L50,FALSE))</f>
        <v>0</v>
      </c>
      <c r="O50" s="29">
        <f>IF(O38=0,0,VLOOKUP(O38,FAC_TOTALS_APTA!$A$4:$BR$227,$L50,FALSE))</f>
        <v>0</v>
      </c>
      <c r="P50" s="29">
        <f>IF(P38=0,0,VLOOKUP(P38,FAC_TOTALS_APTA!$A$4:$BR$227,$L50,FALSE))</f>
        <v>0</v>
      </c>
      <c r="Q50" s="29">
        <f>IF(Q38=0,0,VLOOKUP(Q38,FAC_TOTALS_APTA!$A$4:$BR$227,$L50,FALSE))</f>
        <v>0</v>
      </c>
      <c r="R50" s="29">
        <f>IF(R38=0,0,VLOOKUP(R38,FAC_TOTALS_APTA!$A$4:$BR$227,$L50,FALSE))</f>
        <v>0</v>
      </c>
      <c r="S50" s="29">
        <f>IF(S38=0,0,VLOOKUP(S38,FAC_TOTALS_APTA!$A$4:$BR$227,$L50,FALSE))</f>
        <v>0</v>
      </c>
      <c r="T50" s="29">
        <f>IF(T38=0,0,VLOOKUP(T38,FAC_TOTALS_APTA!$A$4:$BR$227,$L50,FALSE))</f>
        <v>0</v>
      </c>
      <c r="U50" s="29">
        <f>IF(U38=0,0,VLOOKUP(U38,FAC_TOTALS_APTA!$A$4:$BR$227,$L50,FALSE))</f>
        <v>0</v>
      </c>
      <c r="V50" s="29">
        <f>IF(V38=0,0,VLOOKUP(V38,FAC_TOTALS_APTA!$A$4:$BR$227,$L50,FALSE))</f>
        <v>0</v>
      </c>
      <c r="W50" s="29">
        <f>IF(W38=0,0,VLOOKUP(W38,FAC_TOTALS_APTA!$A$4:$BR$227,$L50,FALSE))</f>
        <v>0</v>
      </c>
      <c r="X50" s="29">
        <f>IF(X38=0,0,VLOOKUP(X38,FAC_TOTALS_APTA!$A$4:$BR$227,$L50,FALSE))</f>
        <v>0</v>
      </c>
      <c r="Y50" s="29">
        <f>IF(Y38=0,0,VLOOKUP(Y38,FAC_TOTALS_APTA!$A$4:$BR$227,$L50,FALSE))</f>
        <v>0</v>
      </c>
      <c r="Z50" s="29">
        <f>IF(Z38=0,0,VLOOKUP(Z38,FAC_TOTALS_APTA!$A$4:$BR$227,$L50,FALSE))</f>
        <v>0</v>
      </c>
      <c r="AA50" s="29">
        <f>IF(AA38=0,0,VLOOKUP(AA38,FAC_TOTALS_APTA!$A$4:$BR$227,$L50,FALSE))</f>
        <v>0</v>
      </c>
      <c r="AB50" s="29">
        <f>IF(AB38=0,0,VLOOKUP(AB38,FAC_TOTALS_APTA!$A$4:$BR$227,$L50,FALSE))</f>
        <v>0</v>
      </c>
      <c r="AC50" s="32">
        <f t="shared" si="11"/>
        <v>0</v>
      </c>
      <c r="AD50" s="33">
        <f>AC50/G54</f>
        <v>0</v>
      </c>
      <c r="AE50" s="7"/>
    </row>
    <row r="51" spans="1:31" s="7" customFormat="1" ht="15" x14ac:dyDescent="0.2">
      <c r="B51" s="9" t="s">
        <v>69</v>
      </c>
      <c r="C51" s="27"/>
      <c r="D51" s="8" t="s">
        <v>78</v>
      </c>
      <c r="E51" s="44">
        <v>5.3E-3</v>
      </c>
      <c r="F51" s="8">
        <f>MATCH($D51,FAC_TOTALS_APTA!$A$2:$BR$2,)</f>
        <v>32</v>
      </c>
      <c r="G51" s="29">
        <f>VLOOKUP(G38,FAC_TOTALS_APTA!$A$4:$BR$227,$F51,FALSE)</f>
        <v>0</v>
      </c>
      <c r="H51" s="29">
        <f>VLOOKUP(H38,FAC_TOTALS_APTA!$A$4:$BR$227,$F51,FALSE)</f>
        <v>1.208013385939205</v>
      </c>
      <c r="I51" s="35" t="str">
        <f t="shared" si="8"/>
        <v>-</v>
      </c>
      <c r="J51" s="36" t="str">
        <f t="shared" si="9"/>
        <v/>
      </c>
      <c r="K51" s="36" t="str">
        <f t="shared" si="10"/>
        <v>scooter_flag_RAIL_FAC</v>
      </c>
      <c r="L51" s="7">
        <f>MATCH($K51,FAC_TOTALS_APTA!$A$2:$BR$2,)</f>
        <v>54</v>
      </c>
      <c r="M51" s="37">
        <f>IF(M38=0,0,VLOOKUP(M38,FAC_TOTALS_APTA!$A$4:$BR$227,$L51,FALSE))</f>
        <v>0</v>
      </c>
      <c r="N51" s="37">
        <f>IF(N38=0,0,VLOOKUP(N38,FAC_TOTALS_APTA!$A$4:$BR$227,$L51,FALSE))</f>
        <v>0</v>
      </c>
      <c r="O51" s="37">
        <f>IF(O38=0,0,VLOOKUP(O38,FAC_TOTALS_APTA!$A$4:$BR$227,$L51,FALSE))</f>
        <v>0</v>
      </c>
      <c r="P51" s="37">
        <f>IF(P38=0,0,VLOOKUP(P38,FAC_TOTALS_APTA!$A$4:$BR$227,$L51,FALSE))</f>
        <v>0</v>
      </c>
      <c r="Q51" s="37">
        <f>IF(Q38=0,0,VLOOKUP(Q38,FAC_TOTALS_APTA!$A$4:$BR$227,$L51,FALSE))</f>
        <v>0</v>
      </c>
      <c r="R51" s="37">
        <f>IF(R38=0,0,VLOOKUP(R38,FAC_TOTALS_APTA!$A$4:$BR$227,$L51,FALSE))</f>
        <v>0</v>
      </c>
      <c r="S51" s="37">
        <f>IF(S38=0,0,VLOOKUP(S38,FAC_TOTALS_APTA!$A$4:$BR$227,$L51,FALSE))</f>
        <v>0</v>
      </c>
      <c r="T51" s="37">
        <f>IF(T38=0,0,VLOOKUP(T38,FAC_TOTALS_APTA!$A$4:$BR$227,$L51,FALSE))</f>
        <v>0</v>
      </c>
      <c r="U51" s="37">
        <f>IF(U38=0,0,VLOOKUP(U38,FAC_TOTALS_APTA!$A$4:$BR$227,$L51,FALSE))</f>
        <v>0</v>
      </c>
      <c r="V51" s="37">
        <f>IF(V38=0,0,VLOOKUP(V38,FAC_TOTALS_APTA!$A$4:$BR$227,$L51,FALSE))</f>
        <v>0</v>
      </c>
      <c r="W51" s="37">
        <f>IF(W38=0,0,VLOOKUP(W38,FAC_TOTALS_APTA!$A$4:$BR$227,$L51,FALSE))</f>
        <v>0</v>
      </c>
      <c r="X51" s="37">
        <f>IF(X38=0,0,VLOOKUP(X38,FAC_TOTALS_APTA!$A$4:$BR$227,$L51,FALSE))</f>
        <v>0</v>
      </c>
      <c r="Y51" s="37">
        <f>IF(Y38=0,0,VLOOKUP(Y38,FAC_TOTALS_APTA!$A$4:$BR$227,$L51,FALSE))</f>
        <v>0</v>
      </c>
      <c r="Z51" s="37">
        <f>IF(Z38=0,0,VLOOKUP(Z38,FAC_TOTALS_APTA!$A$4:$BR$227,$L51,FALSE))</f>
        <v>0</v>
      </c>
      <c r="AA51" s="37">
        <f>IF(AA38=0,0,VLOOKUP(AA38,FAC_TOTALS_APTA!$A$4:$BR$227,$L51,FALSE))</f>
        <v>0</v>
      </c>
      <c r="AB51" s="37">
        <f>IF(AB38=0,0,VLOOKUP(AB38,FAC_TOTALS_APTA!$A$4:$BR$227,$L51,FALSE))</f>
        <v>-549383.44716611202</v>
      </c>
      <c r="AC51" s="38">
        <f t="shared" si="11"/>
        <v>-549383.44716611202</v>
      </c>
      <c r="AD51" s="39">
        <f>AC51/G54</f>
        <v>-1.1577465643913329E-2</v>
      </c>
    </row>
    <row r="52" spans="1:31" s="14" customFormat="1" ht="15" x14ac:dyDescent="0.2">
      <c r="A52" s="7"/>
      <c r="B52" s="9" t="s">
        <v>56</v>
      </c>
      <c r="C52" s="27"/>
      <c r="D52" s="9" t="s">
        <v>48</v>
      </c>
      <c r="E52" s="65"/>
      <c r="F52" s="8"/>
      <c r="G52" s="37"/>
      <c r="H52" s="37"/>
      <c r="I52" s="35"/>
      <c r="J52" s="36"/>
      <c r="K52" s="36" t="str">
        <f t="shared" si="10"/>
        <v>New_Reporter_FAC</v>
      </c>
      <c r="L52" s="7">
        <f>MATCH($K52,FAC_TOTALS_APTA!$A$2:$BR$2,)</f>
        <v>58</v>
      </c>
      <c r="M52" s="37">
        <f>IF(M38=0,0,VLOOKUP(M38,FAC_TOTALS_APTA!$A$4:$BR$227,$L52,FALSE))</f>
        <v>0</v>
      </c>
      <c r="N52" s="37">
        <f>IF(N38=0,0,VLOOKUP(N38,FAC_TOTALS_APTA!$A$4:$BR$227,$L52,FALSE))</f>
        <v>644773.99999999895</v>
      </c>
      <c r="O52" s="37">
        <f>IF(O38=0,0,VLOOKUP(O38,FAC_TOTALS_APTA!$A$4:$BR$227,$L52,FALSE))</f>
        <v>0</v>
      </c>
      <c r="P52" s="37">
        <f>IF(P38=0,0,VLOOKUP(P38,FAC_TOTALS_APTA!$A$4:$BR$227,$L52,FALSE))</f>
        <v>0</v>
      </c>
      <c r="Q52" s="37">
        <f>IF(Q38=0,0,VLOOKUP(Q38,FAC_TOTALS_APTA!$A$4:$BR$227,$L52,FALSE))</f>
        <v>1817976.4889999991</v>
      </c>
      <c r="R52" s="37">
        <f>IF(R38=0,0,VLOOKUP(R38,FAC_TOTALS_APTA!$A$4:$BR$227,$L52,FALSE))</f>
        <v>4486638.5929999901</v>
      </c>
      <c r="S52" s="37">
        <f>IF(S38=0,0,VLOOKUP(S38,FAC_TOTALS_APTA!$A$4:$BR$227,$L52,FALSE))</f>
        <v>1351087</v>
      </c>
      <c r="T52" s="37">
        <f>IF(T38=0,0,VLOOKUP(T38,FAC_TOTALS_APTA!$A$4:$BR$227,$L52,FALSE))</f>
        <v>0</v>
      </c>
      <c r="U52" s="37">
        <f>IF(U38=0,0,VLOOKUP(U38,FAC_TOTALS_APTA!$A$4:$BR$227,$L52,FALSE))</f>
        <v>469328</v>
      </c>
      <c r="V52" s="37">
        <f>IF(V38=0,0,VLOOKUP(V38,FAC_TOTALS_APTA!$A$4:$BR$227,$L52,FALSE))</f>
        <v>1651310</v>
      </c>
      <c r="W52" s="37">
        <f>IF(W38=0,0,VLOOKUP(W38,FAC_TOTALS_APTA!$A$4:$BR$227,$L52,FALSE))</f>
        <v>0</v>
      </c>
      <c r="X52" s="37">
        <f>IF(X38=0,0,VLOOKUP(X38,FAC_TOTALS_APTA!$A$4:$BR$227,$L52,FALSE))</f>
        <v>0</v>
      </c>
      <c r="Y52" s="37">
        <f>IF(Y38=0,0,VLOOKUP(Y38,FAC_TOTALS_APTA!$A$4:$BR$227,$L52,FALSE))</f>
        <v>1955601.15419999</v>
      </c>
      <c r="Z52" s="37">
        <f>IF(Z38=0,0,VLOOKUP(Z38,FAC_TOTALS_APTA!$A$4:$BR$227,$L52,FALSE))</f>
        <v>330737.99999999901</v>
      </c>
      <c r="AA52" s="37">
        <f>IF(AA38=0,0,VLOOKUP(AA38,FAC_TOTALS_APTA!$A$4:$BR$227,$L52,FALSE))</f>
        <v>2057323</v>
      </c>
      <c r="AB52" s="37">
        <f>IF(AB38=0,0,VLOOKUP(AB38,FAC_TOTALS_APTA!$A$4:$BR$227,$L52,FALSE))</f>
        <v>67552.984799999904</v>
      </c>
      <c r="AC52" s="38">
        <f>SUM(M52:AB52)</f>
        <v>14832329.220999975</v>
      </c>
      <c r="AD52" s="39">
        <f>AC52/G54</f>
        <v>0.31256999616775372</v>
      </c>
      <c r="AE52" s="7"/>
    </row>
    <row r="53" spans="1:31" s="59" customFormat="1" ht="15" x14ac:dyDescent="0.2">
      <c r="A53" s="58"/>
      <c r="B53" s="26" t="s">
        <v>70</v>
      </c>
      <c r="C53" s="28"/>
      <c r="D53" s="7" t="s">
        <v>6</v>
      </c>
      <c r="E53" s="43"/>
      <c r="F53" s="7">
        <f>MATCH($D53,FAC_TOTALS_APTA!$A$2:$BP$2,)</f>
        <v>9</v>
      </c>
      <c r="G53" s="60">
        <f>VLOOKUP(G38,FAC_TOTALS_APTA!$A$4:$BR$227,$F53,FALSE)</f>
        <v>42858942.421596095</v>
      </c>
      <c r="H53" s="60">
        <f>VLOOKUP(H38,FAC_TOTALS_APTA!$A$4:$BR$227,$F53,FALSE)</f>
        <v>96095105.81648621</v>
      </c>
      <c r="I53" s="62">
        <f t="shared" ref="I53:I54" si="12">H53/G53-1</f>
        <v>1.242124989254636</v>
      </c>
      <c r="J53" s="31"/>
      <c r="K53" s="31"/>
      <c r="L53" s="7"/>
      <c r="M53" s="29">
        <f t="shared" ref="M53:AB53" si="13">SUM(M40:M51)</f>
        <v>4414228.4961107122</v>
      </c>
      <c r="N53" s="29">
        <f t="shared" si="13"/>
        <v>3130086.4108549906</v>
      </c>
      <c r="O53" s="29">
        <f t="shared" si="13"/>
        <v>5067532.2073493833</v>
      </c>
      <c r="P53" s="29">
        <f t="shared" si="13"/>
        <v>5113189.8825240182</v>
      </c>
      <c r="Q53" s="29">
        <f t="shared" si="13"/>
        <v>3109879.0458078058</v>
      </c>
      <c r="R53" s="29">
        <f t="shared" si="13"/>
        <v>8768890.1225786675</v>
      </c>
      <c r="S53" s="29">
        <f t="shared" si="13"/>
        <v>-5685786.317216889</v>
      </c>
      <c r="T53" s="29">
        <f t="shared" si="13"/>
        <v>2447009.1015136596</v>
      </c>
      <c r="U53" s="29">
        <f t="shared" si="13"/>
        <v>6344020.7658830769</v>
      </c>
      <c r="V53" s="29">
        <f t="shared" si="13"/>
        <v>5197553.6162918583</v>
      </c>
      <c r="W53" s="29">
        <f t="shared" si="13"/>
        <v>5651168.4574450804</v>
      </c>
      <c r="X53" s="29">
        <f t="shared" si="13"/>
        <v>870210.22811975249</v>
      </c>
      <c r="Y53" s="29">
        <f t="shared" si="13"/>
        <v>-5827709.7701447234</v>
      </c>
      <c r="Z53" s="29">
        <f t="shared" si="13"/>
        <v>-784185.74348904553</v>
      </c>
      <c r="AA53" s="29">
        <f t="shared" si="13"/>
        <v>335990.50538777187</v>
      </c>
      <c r="AB53" s="29">
        <f t="shared" si="13"/>
        <v>1759532.8559703536</v>
      </c>
      <c r="AC53" s="32">
        <f>H53-G53</f>
        <v>53236163.394890115</v>
      </c>
      <c r="AD53" s="33">
        <f>I53</f>
        <v>1.242124989254636</v>
      </c>
      <c r="AE53" s="58"/>
    </row>
    <row r="54" spans="1:31" ht="16" thickBot="1" x14ac:dyDescent="0.25">
      <c r="B54" s="10" t="s">
        <v>53</v>
      </c>
      <c r="C54" s="24"/>
      <c r="D54" s="24" t="s">
        <v>4</v>
      </c>
      <c r="E54" s="24"/>
      <c r="F54" s="24">
        <f>MATCH($D54,FAC_TOTALS_APTA!$A$2:$BP$2,)</f>
        <v>7</v>
      </c>
      <c r="G54" s="61">
        <f>VLOOKUP(G38,FAC_TOTALS_APTA!$A$4:$BR$227,$F54,FALSE)</f>
        <v>47452824.656399801</v>
      </c>
      <c r="H54" s="61">
        <f>VLOOKUP(H38,FAC_TOTALS_APTA!$A$4:$BP$227,$F54,FALSE)</f>
        <v>86439003.468199894</v>
      </c>
      <c r="I54" s="63">
        <f t="shared" si="12"/>
        <v>0.82157762143969992</v>
      </c>
      <c r="J54" s="40"/>
      <c r="K54" s="4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41">
        <f>H54-G54</f>
        <v>38986178.811800092</v>
      </c>
      <c r="AD54" s="42">
        <f>I54</f>
        <v>0.82157762143969992</v>
      </c>
    </row>
    <row r="55" spans="1:31" ht="17" thickTop="1" thickBot="1" x14ac:dyDescent="0.25">
      <c r="B55" s="45" t="s">
        <v>71</v>
      </c>
      <c r="C55" s="46"/>
      <c r="D55" s="46"/>
      <c r="E55" s="47"/>
      <c r="F55" s="46"/>
      <c r="G55" s="46"/>
      <c r="H55" s="46"/>
      <c r="I55" s="48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2">
        <f>AD54-AD53</f>
        <v>-0.42054736781493607</v>
      </c>
    </row>
    <row r="56" spans="1:31" ht="16" thickTop="1" x14ac:dyDescent="0.2">
      <c r="B56" s="19" t="s">
        <v>27</v>
      </c>
      <c r="C56" s="11"/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5" x14ac:dyDescent="0.2">
      <c r="B57" s="16" t="s">
        <v>18</v>
      </c>
      <c r="C57" s="17" t="s">
        <v>19</v>
      </c>
      <c r="D57" s="11"/>
      <c r="E57" s="7"/>
      <c r="F57" s="11"/>
      <c r="G57" s="11"/>
      <c r="H57" s="11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1" x14ac:dyDescent="0.2">
      <c r="B58" s="16"/>
      <c r="C58" s="17"/>
      <c r="D58" s="11"/>
      <c r="E58" s="7"/>
      <c r="F58" s="11"/>
      <c r="G58" s="11"/>
      <c r="H58" s="11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1" ht="15" hidden="1" x14ac:dyDescent="0.2">
      <c r="B59" s="19" t="s">
        <v>29</v>
      </c>
      <c r="C59" s="20">
        <v>1</v>
      </c>
      <c r="D59" s="11"/>
      <c r="E59" s="7"/>
      <c r="F59" s="11"/>
      <c r="G59" s="11"/>
      <c r="H59" s="11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1" ht="16" hidden="1" thickBot="1" x14ac:dyDescent="0.25">
      <c r="B60" s="21" t="s">
        <v>37</v>
      </c>
      <c r="C60" s="22">
        <v>3</v>
      </c>
      <c r="D60" s="23"/>
      <c r="E60" s="24"/>
      <c r="F60" s="23"/>
      <c r="G60" s="23"/>
      <c r="H60" s="23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1" ht="15" hidden="1" thickTop="1" x14ac:dyDescent="0.2">
      <c r="B61" s="49"/>
      <c r="C61" s="50"/>
      <c r="D61" s="50"/>
      <c r="E61" s="50"/>
      <c r="F61" s="50"/>
      <c r="G61" s="81" t="s">
        <v>54</v>
      </c>
      <c r="H61" s="81"/>
      <c r="I61" s="81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81" t="s">
        <v>58</v>
      </c>
      <c r="AD61" s="81"/>
    </row>
    <row r="62" spans="1:31" ht="15" hidden="1" x14ac:dyDescent="0.2">
      <c r="B62" s="9" t="s">
        <v>20</v>
      </c>
      <c r="C62" s="27" t="s">
        <v>21</v>
      </c>
      <c r="D62" s="8" t="s">
        <v>22</v>
      </c>
      <c r="E62" s="8" t="s">
        <v>28</v>
      </c>
      <c r="F62" s="8"/>
      <c r="G62" s="27">
        <f>$C$1</f>
        <v>2002</v>
      </c>
      <c r="H62" s="27">
        <f>$C$2</f>
        <v>2018</v>
      </c>
      <c r="I62" s="27" t="s">
        <v>24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 t="s">
        <v>26</v>
      </c>
      <c r="AD62" s="27" t="s">
        <v>24</v>
      </c>
    </row>
    <row r="63" spans="1:31" s="14" customFormat="1" hidden="1" x14ac:dyDescent="0.2">
      <c r="A63" s="7"/>
      <c r="B63" s="26"/>
      <c r="C63" s="28"/>
      <c r="D63" s="7"/>
      <c r="E63" s="7"/>
      <c r="F63" s="7"/>
      <c r="G63" s="7"/>
      <c r="H63" s="7"/>
      <c r="I63" s="28"/>
      <c r="J63" s="7"/>
      <c r="K63" s="7"/>
      <c r="L63" s="7"/>
      <c r="M63" s="7">
        <v>1</v>
      </c>
      <c r="N63" s="7">
        <v>2</v>
      </c>
      <c r="O63" s="7">
        <v>3</v>
      </c>
      <c r="P63" s="7">
        <v>4</v>
      </c>
      <c r="Q63" s="7">
        <v>5</v>
      </c>
      <c r="R63" s="7">
        <v>6</v>
      </c>
      <c r="S63" s="7">
        <v>7</v>
      </c>
      <c r="T63" s="7">
        <v>8</v>
      </c>
      <c r="U63" s="7">
        <v>9</v>
      </c>
      <c r="V63" s="7">
        <v>10</v>
      </c>
      <c r="W63" s="7">
        <v>11</v>
      </c>
      <c r="X63" s="7">
        <v>12</v>
      </c>
      <c r="Y63" s="7">
        <v>13</v>
      </c>
      <c r="Z63" s="7">
        <v>14</v>
      </c>
      <c r="AA63" s="7">
        <v>15</v>
      </c>
      <c r="AB63" s="7">
        <v>16</v>
      </c>
      <c r="AC63" s="7"/>
      <c r="AD63" s="7"/>
      <c r="AE63" s="7"/>
    </row>
    <row r="64" spans="1:31" hidden="1" x14ac:dyDescent="0.2">
      <c r="B64" s="26"/>
      <c r="C64" s="28"/>
      <c r="D64" s="7"/>
      <c r="E64" s="7"/>
      <c r="F64" s="7"/>
      <c r="G64" s="7" t="str">
        <f>CONCATENATE($C59,"_",$C60,"_",G62)</f>
        <v>1_3_2002</v>
      </c>
      <c r="H64" s="7" t="str">
        <f>CONCATENATE($C59,"_",$C60,"_",H62)</f>
        <v>1_3_2018</v>
      </c>
      <c r="I64" s="28"/>
      <c r="J64" s="7"/>
      <c r="K64" s="7"/>
      <c r="L64" s="7"/>
      <c r="M64" s="7" t="str">
        <f>IF($G62+M63&gt;$H62,0,CONCATENATE($C59,"_",$C60,"_",$G62+M63))</f>
        <v>1_3_2003</v>
      </c>
      <c r="N64" s="7" t="str">
        <f t="shared" ref="N64:AB64" si="14">IF($G62+N63&gt;$H62,0,CONCATENATE($C59,"_",$C60,"_",$G62+N63))</f>
        <v>1_3_2004</v>
      </c>
      <c r="O64" s="7" t="str">
        <f t="shared" si="14"/>
        <v>1_3_2005</v>
      </c>
      <c r="P64" s="7" t="str">
        <f t="shared" si="14"/>
        <v>1_3_2006</v>
      </c>
      <c r="Q64" s="7" t="str">
        <f t="shared" si="14"/>
        <v>1_3_2007</v>
      </c>
      <c r="R64" s="7" t="str">
        <f t="shared" si="14"/>
        <v>1_3_2008</v>
      </c>
      <c r="S64" s="7" t="str">
        <f t="shared" si="14"/>
        <v>1_3_2009</v>
      </c>
      <c r="T64" s="7" t="str">
        <f t="shared" si="14"/>
        <v>1_3_2010</v>
      </c>
      <c r="U64" s="7" t="str">
        <f t="shared" si="14"/>
        <v>1_3_2011</v>
      </c>
      <c r="V64" s="7" t="str">
        <f t="shared" si="14"/>
        <v>1_3_2012</v>
      </c>
      <c r="W64" s="7" t="str">
        <f t="shared" si="14"/>
        <v>1_3_2013</v>
      </c>
      <c r="X64" s="7" t="str">
        <f t="shared" si="14"/>
        <v>1_3_2014</v>
      </c>
      <c r="Y64" s="7" t="str">
        <f t="shared" si="14"/>
        <v>1_3_2015</v>
      </c>
      <c r="Z64" s="7" t="str">
        <f t="shared" si="14"/>
        <v>1_3_2016</v>
      </c>
      <c r="AA64" s="7" t="str">
        <f t="shared" si="14"/>
        <v>1_3_2017</v>
      </c>
      <c r="AB64" s="7" t="str">
        <f t="shared" si="14"/>
        <v>1_3_2018</v>
      </c>
      <c r="AC64" s="7"/>
      <c r="AD64" s="7"/>
    </row>
    <row r="65" spans="1:31" hidden="1" x14ac:dyDescent="0.2">
      <c r="B65" s="26"/>
      <c r="C65" s="28"/>
      <c r="D65" s="7"/>
      <c r="E65" s="7"/>
      <c r="F65" s="7" t="s">
        <v>25</v>
      </c>
      <c r="G65" s="29"/>
      <c r="H65" s="29"/>
      <c r="I65" s="28"/>
      <c r="J65" s="7"/>
      <c r="K65" s="7"/>
      <c r="L65" s="7" t="s">
        <v>25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1" s="14" customFormat="1" ht="15" hidden="1" x14ac:dyDescent="0.2">
      <c r="A66" s="7"/>
      <c r="B66" s="26" t="s">
        <v>36</v>
      </c>
      <c r="C66" s="28" t="s">
        <v>23</v>
      </c>
      <c r="D66" s="7" t="s">
        <v>8</v>
      </c>
      <c r="E66" s="43">
        <v>0.7087</v>
      </c>
      <c r="F66" s="7">
        <f>MATCH($D66,FAC_TOTALS_APTA!$A$2:$BR$2,)</f>
        <v>11</v>
      </c>
      <c r="G66" s="29" t="e">
        <f>VLOOKUP(G64,FAC_TOTALS_APTA!$A$4:$BR$227,$F66,FALSE)</f>
        <v>#N/A</v>
      </c>
      <c r="H66" s="29" t="e">
        <f>VLOOKUP(H64,FAC_TOTALS_APTA!$A$4:$BR$227,$F66,FALSE)</f>
        <v>#N/A</v>
      </c>
      <c r="I66" s="30" t="str">
        <f>IFERROR(H66/G66-1,"-")</f>
        <v>-</v>
      </c>
      <c r="J66" s="31" t="str">
        <f>IF(C66="Log","_log","")</f>
        <v>_log</v>
      </c>
      <c r="K66" s="31" t="str">
        <f>CONCATENATE(D66,J66,"_FAC")</f>
        <v>VRM_ADJ_log_FAC</v>
      </c>
      <c r="L66" s="7">
        <f>MATCH($K66,FAC_TOTALS_APTA!$A$2:$BR$2,)</f>
        <v>33</v>
      </c>
      <c r="M66" s="29" t="e">
        <f>IF(M64=0,0,VLOOKUP(M64,FAC_TOTALS_APTA!$A$4:$BR$227,$L66,FALSE))</f>
        <v>#N/A</v>
      </c>
      <c r="N66" s="29" t="e">
        <f>IF(N64=0,0,VLOOKUP(N64,FAC_TOTALS_APTA!$A$4:$BR$227,$L66,FALSE))</f>
        <v>#N/A</v>
      </c>
      <c r="O66" s="29" t="e">
        <f>IF(O64=0,0,VLOOKUP(O64,FAC_TOTALS_APTA!$A$4:$BR$227,$L66,FALSE))</f>
        <v>#N/A</v>
      </c>
      <c r="P66" s="29" t="e">
        <f>IF(P64=0,0,VLOOKUP(P64,FAC_TOTALS_APTA!$A$4:$BR$227,$L66,FALSE))</f>
        <v>#N/A</v>
      </c>
      <c r="Q66" s="29" t="e">
        <f>IF(Q64=0,0,VLOOKUP(Q64,FAC_TOTALS_APTA!$A$4:$BR$227,$L66,FALSE))</f>
        <v>#N/A</v>
      </c>
      <c r="R66" s="29" t="e">
        <f>IF(R64=0,0,VLOOKUP(R64,FAC_TOTALS_APTA!$A$4:$BR$227,$L66,FALSE))</f>
        <v>#N/A</v>
      </c>
      <c r="S66" s="29" t="e">
        <f>IF(S64=0,0,VLOOKUP(S64,FAC_TOTALS_APTA!$A$4:$BR$227,$L66,FALSE))</f>
        <v>#N/A</v>
      </c>
      <c r="T66" s="29" t="e">
        <f>IF(T64=0,0,VLOOKUP(T64,FAC_TOTALS_APTA!$A$4:$BR$227,$L66,FALSE))</f>
        <v>#N/A</v>
      </c>
      <c r="U66" s="29" t="e">
        <f>IF(U64=0,0,VLOOKUP(U64,FAC_TOTALS_APTA!$A$4:$BR$227,$L66,FALSE))</f>
        <v>#N/A</v>
      </c>
      <c r="V66" s="29" t="e">
        <f>IF(V64=0,0,VLOOKUP(V64,FAC_TOTALS_APTA!$A$4:$BR$227,$L66,FALSE))</f>
        <v>#N/A</v>
      </c>
      <c r="W66" s="29" t="e">
        <f>IF(W64=0,0,VLOOKUP(W64,FAC_TOTALS_APTA!$A$4:$BR$227,$L66,FALSE))</f>
        <v>#N/A</v>
      </c>
      <c r="X66" s="29" t="e">
        <f>IF(X64=0,0,VLOOKUP(X64,FAC_TOTALS_APTA!$A$4:$BR$227,$L66,FALSE))</f>
        <v>#N/A</v>
      </c>
      <c r="Y66" s="29" t="e">
        <f>IF(Y64=0,0,VLOOKUP(Y64,FAC_TOTALS_APTA!$A$4:$BR$227,$L66,FALSE))</f>
        <v>#N/A</v>
      </c>
      <c r="Z66" s="29" t="e">
        <f>IF(Z64=0,0,VLOOKUP(Z64,FAC_TOTALS_APTA!$A$4:$BR$227,$L66,FALSE))</f>
        <v>#N/A</v>
      </c>
      <c r="AA66" s="29" t="e">
        <f>IF(AA64=0,0,VLOOKUP(AA64,FAC_TOTALS_APTA!$A$4:$BR$227,$L66,FALSE))</f>
        <v>#N/A</v>
      </c>
      <c r="AB66" s="29" t="e">
        <f>IF(AB64=0,0,VLOOKUP(AB64,FAC_TOTALS_APTA!$A$4:$BR$227,$L66,FALSE))</f>
        <v>#N/A</v>
      </c>
      <c r="AC66" s="32" t="e">
        <f>SUM(M66:AB66)</f>
        <v>#N/A</v>
      </c>
      <c r="AD66" s="33" t="e">
        <f>AC66/G89</f>
        <v>#N/A</v>
      </c>
      <c r="AE66" s="7"/>
    </row>
    <row r="67" spans="1:31" s="14" customFormat="1" ht="15" hidden="1" x14ac:dyDescent="0.2">
      <c r="A67" s="7"/>
      <c r="B67" s="26" t="s">
        <v>55</v>
      </c>
      <c r="C67" s="28" t="s">
        <v>23</v>
      </c>
      <c r="D67" s="7" t="s">
        <v>17</v>
      </c>
      <c r="E67" s="43">
        <v>-0.40350000000000003</v>
      </c>
      <c r="F67" s="7">
        <f>MATCH($D67,FAC_TOTALS_APTA!$A$2:$BR$2,)</f>
        <v>12</v>
      </c>
      <c r="G67" s="29" t="e">
        <f>VLOOKUP(G64,FAC_TOTALS_APTA!$A$4:$BR$227,$F67,FALSE)</f>
        <v>#N/A</v>
      </c>
      <c r="H67" s="29" t="e">
        <f>VLOOKUP(H64,FAC_TOTALS_APTA!$A$4:$BR$227,$F67,FALSE)</f>
        <v>#N/A</v>
      </c>
      <c r="I67" s="30" t="str">
        <f t="shared" ref="I67:I86" si="15">IFERROR(H67/G67-1,"-")</f>
        <v>-</v>
      </c>
      <c r="J67" s="31" t="str">
        <f t="shared" ref="J67:J86" si="16">IF(C67="Log","_log","")</f>
        <v>_log</v>
      </c>
      <c r="K67" s="31" t="str">
        <f t="shared" ref="K67:K87" si="17">CONCATENATE(D67,J67,"_FAC")</f>
        <v>FARE_per_UPT_2018_log_FAC</v>
      </c>
      <c r="L67" s="7">
        <f>MATCH($K67,FAC_TOTALS_APTA!$A$2:$BR$2,)</f>
        <v>34</v>
      </c>
      <c r="M67" s="29" t="e">
        <f>IF(M64=0,0,VLOOKUP(M64,FAC_TOTALS_APTA!$A$4:$BR$227,$L67,FALSE))</f>
        <v>#N/A</v>
      </c>
      <c r="N67" s="29" t="e">
        <f>IF(N64=0,0,VLOOKUP(N64,FAC_TOTALS_APTA!$A$4:$BR$227,$L67,FALSE))</f>
        <v>#N/A</v>
      </c>
      <c r="O67" s="29" t="e">
        <f>IF(O64=0,0,VLOOKUP(O64,FAC_TOTALS_APTA!$A$4:$BR$227,$L67,FALSE))</f>
        <v>#N/A</v>
      </c>
      <c r="P67" s="29" t="e">
        <f>IF(P64=0,0,VLOOKUP(P64,FAC_TOTALS_APTA!$A$4:$BR$227,$L67,FALSE))</f>
        <v>#N/A</v>
      </c>
      <c r="Q67" s="29" t="e">
        <f>IF(Q64=0,0,VLOOKUP(Q64,FAC_TOTALS_APTA!$A$4:$BR$227,$L67,FALSE))</f>
        <v>#N/A</v>
      </c>
      <c r="R67" s="29" t="e">
        <f>IF(R64=0,0,VLOOKUP(R64,FAC_TOTALS_APTA!$A$4:$BR$227,$L67,FALSE))</f>
        <v>#N/A</v>
      </c>
      <c r="S67" s="29" t="e">
        <f>IF(S64=0,0,VLOOKUP(S64,FAC_TOTALS_APTA!$A$4:$BR$227,$L67,FALSE))</f>
        <v>#N/A</v>
      </c>
      <c r="T67" s="29" t="e">
        <f>IF(T64=0,0,VLOOKUP(T64,FAC_TOTALS_APTA!$A$4:$BR$227,$L67,FALSE))</f>
        <v>#N/A</v>
      </c>
      <c r="U67" s="29" t="e">
        <f>IF(U64=0,0,VLOOKUP(U64,FAC_TOTALS_APTA!$A$4:$BR$227,$L67,FALSE))</f>
        <v>#N/A</v>
      </c>
      <c r="V67" s="29" t="e">
        <f>IF(V64=0,0,VLOOKUP(V64,FAC_TOTALS_APTA!$A$4:$BR$227,$L67,FALSE))</f>
        <v>#N/A</v>
      </c>
      <c r="W67" s="29" t="e">
        <f>IF(W64=0,0,VLOOKUP(W64,FAC_TOTALS_APTA!$A$4:$BR$227,$L67,FALSE))</f>
        <v>#N/A</v>
      </c>
      <c r="X67" s="29" t="e">
        <f>IF(X64=0,0,VLOOKUP(X64,FAC_TOTALS_APTA!$A$4:$BR$227,$L67,FALSE))</f>
        <v>#N/A</v>
      </c>
      <c r="Y67" s="29" t="e">
        <f>IF(Y64=0,0,VLOOKUP(Y64,FAC_TOTALS_APTA!$A$4:$BR$227,$L67,FALSE))</f>
        <v>#N/A</v>
      </c>
      <c r="Z67" s="29" t="e">
        <f>IF(Z64=0,0,VLOOKUP(Z64,FAC_TOTALS_APTA!$A$4:$BR$227,$L67,FALSE))</f>
        <v>#N/A</v>
      </c>
      <c r="AA67" s="29" t="e">
        <f>IF(AA64=0,0,VLOOKUP(AA64,FAC_TOTALS_APTA!$A$4:$BR$227,$L67,FALSE))</f>
        <v>#N/A</v>
      </c>
      <c r="AB67" s="29" t="e">
        <f>IF(AB64=0,0,VLOOKUP(AB64,FAC_TOTALS_APTA!$A$4:$BR$227,$L67,FALSE))</f>
        <v>#N/A</v>
      </c>
      <c r="AC67" s="32" t="e">
        <f t="shared" ref="AC67:AC86" si="18">SUM(M67:AB67)</f>
        <v>#N/A</v>
      </c>
      <c r="AD67" s="33" t="e">
        <f>AC67/G89</f>
        <v>#N/A</v>
      </c>
      <c r="AE67" s="7"/>
    </row>
    <row r="68" spans="1:31" s="14" customFormat="1" ht="15" hidden="1" x14ac:dyDescent="0.2">
      <c r="A68" s="7"/>
      <c r="B68" s="26" t="s">
        <v>51</v>
      </c>
      <c r="C68" s="28" t="s">
        <v>23</v>
      </c>
      <c r="D68" s="7" t="s">
        <v>9</v>
      </c>
      <c r="E68" s="43">
        <v>0.29659999999999997</v>
      </c>
      <c r="F68" s="7">
        <f>MATCH($D68,FAC_TOTALS_APTA!$A$2:$BR$2,)</f>
        <v>13</v>
      </c>
      <c r="G68" s="29" t="e">
        <f>VLOOKUP(G64,FAC_TOTALS_APTA!$A$4:$BR$227,$F68,FALSE)</f>
        <v>#N/A</v>
      </c>
      <c r="H68" s="29" t="e">
        <f>VLOOKUP(H64,FAC_TOTALS_APTA!$A$4:$BR$227,$F68,FALSE)</f>
        <v>#N/A</v>
      </c>
      <c r="I68" s="30" t="str">
        <f t="shared" si="15"/>
        <v>-</v>
      </c>
      <c r="J68" s="31" t="str">
        <f t="shared" si="16"/>
        <v>_log</v>
      </c>
      <c r="K68" s="31" t="str">
        <f t="shared" si="17"/>
        <v>POP_EMP_log_FAC</v>
      </c>
      <c r="L68" s="7">
        <f>MATCH($K68,FAC_TOTALS_APTA!$A$2:$BR$2,)</f>
        <v>35</v>
      </c>
      <c r="M68" s="29" t="e">
        <f>IF(M64=0,0,VLOOKUP(M64,FAC_TOTALS_APTA!$A$4:$BR$227,$L68,FALSE))</f>
        <v>#N/A</v>
      </c>
      <c r="N68" s="29" t="e">
        <f>IF(N64=0,0,VLOOKUP(N64,FAC_TOTALS_APTA!$A$4:$BR$227,$L68,FALSE))</f>
        <v>#N/A</v>
      </c>
      <c r="O68" s="29" t="e">
        <f>IF(O64=0,0,VLOOKUP(O64,FAC_TOTALS_APTA!$A$4:$BR$227,$L68,FALSE))</f>
        <v>#N/A</v>
      </c>
      <c r="P68" s="29" t="e">
        <f>IF(P64=0,0,VLOOKUP(P64,FAC_TOTALS_APTA!$A$4:$BR$227,$L68,FALSE))</f>
        <v>#N/A</v>
      </c>
      <c r="Q68" s="29" t="e">
        <f>IF(Q64=0,0,VLOOKUP(Q64,FAC_TOTALS_APTA!$A$4:$BR$227,$L68,FALSE))</f>
        <v>#N/A</v>
      </c>
      <c r="R68" s="29" t="e">
        <f>IF(R64=0,0,VLOOKUP(R64,FAC_TOTALS_APTA!$A$4:$BR$227,$L68,FALSE))</f>
        <v>#N/A</v>
      </c>
      <c r="S68" s="29" t="e">
        <f>IF(S64=0,0,VLOOKUP(S64,FAC_TOTALS_APTA!$A$4:$BR$227,$L68,FALSE))</f>
        <v>#N/A</v>
      </c>
      <c r="T68" s="29" t="e">
        <f>IF(T64=0,0,VLOOKUP(T64,FAC_TOTALS_APTA!$A$4:$BR$227,$L68,FALSE))</f>
        <v>#N/A</v>
      </c>
      <c r="U68" s="29" t="e">
        <f>IF(U64=0,0,VLOOKUP(U64,FAC_TOTALS_APTA!$A$4:$BR$227,$L68,FALSE))</f>
        <v>#N/A</v>
      </c>
      <c r="V68" s="29" t="e">
        <f>IF(V64=0,0,VLOOKUP(V64,FAC_TOTALS_APTA!$A$4:$BR$227,$L68,FALSE))</f>
        <v>#N/A</v>
      </c>
      <c r="W68" s="29" t="e">
        <f>IF(W64=0,0,VLOOKUP(W64,FAC_TOTALS_APTA!$A$4:$BR$227,$L68,FALSE))</f>
        <v>#N/A</v>
      </c>
      <c r="X68" s="29" t="e">
        <f>IF(X64=0,0,VLOOKUP(X64,FAC_TOTALS_APTA!$A$4:$BR$227,$L68,FALSE))</f>
        <v>#N/A</v>
      </c>
      <c r="Y68" s="29" t="e">
        <f>IF(Y64=0,0,VLOOKUP(Y64,FAC_TOTALS_APTA!$A$4:$BR$227,$L68,FALSE))</f>
        <v>#N/A</v>
      </c>
      <c r="Z68" s="29" t="e">
        <f>IF(Z64=0,0,VLOOKUP(Z64,FAC_TOTALS_APTA!$A$4:$BR$227,$L68,FALSE))</f>
        <v>#N/A</v>
      </c>
      <c r="AA68" s="29" t="e">
        <f>IF(AA64=0,0,VLOOKUP(AA64,FAC_TOTALS_APTA!$A$4:$BR$227,$L68,FALSE))</f>
        <v>#N/A</v>
      </c>
      <c r="AB68" s="29" t="e">
        <f>IF(AB64=0,0,VLOOKUP(AB64,FAC_TOTALS_APTA!$A$4:$BR$227,$L68,FALSE))</f>
        <v>#N/A</v>
      </c>
      <c r="AC68" s="32" t="e">
        <f t="shared" si="18"/>
        <v>#N/A</v>
      </c>
      <c r="AD68" s="33" t="e">
        <f>AC68/G89</f>
        <v>#N/A</v>
      </c>
      <c r="AE68" s="7"/>
    </row>
    <row r="69" spans="1:31" s="14" customFormat="1" ht="15" hidden="1" x14ac:dyDescent="0.2">
      <c r="A69" s="7"/>
      <c r="B69" s="26" t="s">
        <v>98</v>
      </c>
      <c r="C69" s="28"/>
      <c r="D69" s="34" t="s">
        <v>96</v>
      </c>
      <c r="E69" s="43">
        <v>0.16120000000000001</v>
      </c>
      <c r="F69" s="7">
        <f>MATCH($D69,FAC_TOTALS_APTA!$A$2:$BR$2,)</f>
        <v>17</v>
      </c>
      <c r="G69" s="29" t="e">
        <f>VLOOKUP(G64,FAC_TOTALS_APTA!$A$4:$BR$227,$F69,FALSE)</f>
        <v>#N/A</v>
      </c>
      <c r="H69" s="29" t="e">
        <f>VLOOKUP(H64,FAC_TOTALS_APTA!$A$4:$BR$227,$F69,FALSE)</f>
        <v>#N/A</v>
      </c>
      <c r="I69" s="30" t="str">
        <f t="shared" si="15"/>
        <v>-</v>
      </c>
      <c r="J69" s="31" t="str">
        <f t="shared" si="16"/>
        <v/>
      </c>
      <c r="K69" s="31" t="str">
        <f t="shared" si="17"/>
        <v>TSD_POP_EMP_PCT_FAC</v>
      </c>
      <c r="L69" s="7">
        <f>MATCH($K69,FAC_TOTALS_APTA!$A$2:$BR$2,)</f>
        <v>39</v>
      </c>
      <c r="M69" s="29" t="e">
        <f>IF(M64=0,0,VLOOKUP(M64,FAC_TOTALS_APTA!$A$4:$BR$227,$L69,FALSE))</f>
        <v>#N/A</v>
      </c>
      <c r="N69" s="29" t="e">
        <f>IF(N64=0,0,VLOOKUP(N64,FAC_TOTALS_APTA!$A$4:$BR$227,$L69,FALSE))</f>
        <v>#N/A</v>
      </c>
      <c r="O69" s="29" t="e">
        <f>IF(O64=0,0,VLOOKUP(O64,FAC_TOTALS_APTA!$A$4:$BR$227,$L69,FALSE))</f>
        <v>#N/A</v>
      </c>
      <c r="P69" s="29" t="e">
        <f>IF(P64=0,0,VLOOKUP(P64,FAC_TOTALS_APTA!$A$4:$BR$227,$L69,FALSE))</f>
        <v>#N/A</v>
      </c>
      <c r="Q69" s="29" t="e">
        <f>IF(Q64=0,0,VLOOKUP(Q64,FAC_TOTALS_APTA!$A$4:$BR$227,$L69,FALSE))</f>
        <v>#N/A</v>
      </c>
      <c r="R69" s="29" t="e">
        <f>IF(R64=0,0,VLOOKUP(R64,FAC_TOTALS_APTA!$A$4:$BR$227,$L69,FALSE))</f>
        <v>#N/A</v>
      </c>
      <c r="S69" s="29" t="e">
        <f>IF(S64=0,0,VLOOKUP(S64,FAC_TOTALS_APTA!$A$4:$BR$227,$L69,FALSE))</f>
        <v>#N/A</v>
      </c>
      <c r="T69" s="29" t="e">
        <f>IF(T64=0,0,VLOOKUP(T64,FAC_TOTALS_APTA!$A$4:$BR$227,$L69,FALSE))</f>
        <v>#N/A</v>
      </c>
      <c r="U69" s="29" t="e">
        <f>IF(U64=0,0,VLOOKUP(U64,FAC_TOTALS_APTA!$A$4:$BR$227,$L69,FALSE))</f>
        <v>#N/A</v>
      </c>
      <c r="V69" s="29" t="e">
        <f>IF(V64=0,0,VLOOKUP(V64,FAC_TOTALS_APTA!$A$4:$BR$227,$L69,FALSE))</f>
        <v>#N/A</v>
      </c>
      <c r="W69" s="29" t="e">
        <f>IF(W64=0,0,VLOOKUP(W64,FAC_TOTALS_APTA!$A$4:$BR$227,$L69,FALSE))</f>
        <v>#N/A</v>
      </c>
      <c r="X69" s="29" t="e">
        <f>IF(X64=0,0,VLOOKUP(X64,FAC_TOTALS_APTA!$A$4:$BR$227,$L69,FALSE))</f>
        <v>#N/A</v>
      </c>
      <c r="Y69" s="29" t="e">
        <f>IF(Y64=0,0,VLOOKUP(Y64,FAC_TOTALS_APTA!$A$4:$BR$227,$L69,FALSE))</f>
        <v>#N/A</v>
      </c>
      <c r="Z69" s="29" t="e">
        <f>IF(Z64=0,0,VLOOKUP(Z64,FAC_TOTALS_APTA!$A$4:$BR$227,$L69,FALSE))</f>
        <v>#N/A</v>
      </c>
      <c r="AA69" s="29" t="e">
        <f>IF(AA64=0,0,VLOOKUP(AA64,FAC_TOTALS_APTA!$A$4:$BR$227,$L69,FALSE))</f>
        <v>#N/A</v>
      </c>
      <c r="AB69" s="29" t="e">
        <f>IF(AB64=0,0,VLOOKUP(AB64,FAC_TOTALS_APTA!$A$4:$BR$227,$L69,FALSE))</f>
        <v>#N/A</v>
      </c>
      <c r="AC69" s="32" t="e">
        <f t="shared" si="18"/>
        <v>#N/A</v>
      </c>
      <c r="AD69" s="33" t="e">
        <f>AC69/G88</f>
        <v>#N/A</v>
      </c>
      <c r="AE69" s="7"/>
    </row>
    <row r="70" spans="1:31" s="14" customFormat="1" ht="15" hidden="1" x14ac:dyDescent="0.2">
      <c r="A70" s="7"/>
      <c r="B70" s="26" t="s">
        <v>52</v>
      </c>
      <c r="C70" s="28" t="s">
        <v>23</v>
      </c>
      <c r="D70" s="34" t="s">
        <v>16</v>
      </c>
      <c r="E70" s="43">
        <v>0.16120000000000001</v>
      </c>
      <c r="F70" s="7">
        <f>MATCH($D70,FAC_TOTALS_APTA!$A$2:$BR$2,)</f>
        <v>14</v>
      </c>
      <c r="G70" s="29" t="e">
        <f>VLOOKUP(G64,FAC_TOTALS_APTA!$A$4:$BR$227,$F70,FALSE)</f>
        <v>#N/A</v>
      </c>
      <c r="H70" s="29" t="e">
        <f>VLOOKUP(H64,FAC_TOTALS_APTA!$A$4:$BR$227,$F70,FALSE)</f>
        <v>#N/A</v>
      </c>
      <c r="I70" s="30" t="str">
        <f t="shared" si="15"/>
        <v>-</v>
      </c>
      <c r="J70" s="31" t="str">
        <f t="shared" si="16"/>
        <v>_log</v>
      </c>
      <c r="K70" s="31" t="str">
        <f t="shared" si="17"/>
        <v>GAS_PRICE_2018_log_FAC</v>
      </c>
      <c r="L70" s="7">
        <f>MATCH($K70,FAC_TOTALS_APTA!$A$2:$BR$2,)</f>
        <v>36</v>
      </c>
      <c r="M70" s="29" t="e">
        <f>IF(M64=0,0,VLOOKUP(M64,FAC_TOTALS_APTA!$A$4:$BR$227,$L70,FALSE))</f>
        <v>#N/A</v>
      </c>
      <c r="N70" s="29" t="e">
        <f>IF(N64=0,0,VLOOKUP(N64,FAC_TOTALS_APTA!$A$4:$BR$227,$L70,FALSE))</f>
        <v>#N/A</v>
      </c>
      <c r="O70" s="29" t="e">
        <f>IF(O64=0,0,VLOOKUP(O64,FAC_TOTALS_APTA!$A$4:$BR$227,$L70,FALSE))</f>
        <v>#N/A</v>
      </c>
      <c r="P70" s="29" t="e">
        <f>IF(P64=0,0,VLOOKUP(P64,FAC_TOTALS_APTA!$A$4:$BR$227,$L70,FALSE))</f>
        <v>#N/A</v>
      </c>
      <c r="Q70" s="29" t="e">
        <f>IF(Q64=0,0,VLOOKUP(Q64,FAC_TOTALS_APTA!$A$4:$BR$227,$L70,FALSE))</f>
        <v>#N/A</v>
      </c>
      <c r="R70" s="29" t="e">
        <f>IF(R64=0,0,VLOOKUP(R64,FAC_TOTALS_APTA!$A$4:$BR$227,$L70,FALSE))</f>
        <v>#N/A</v>
      </c>
      <c r="S70" s="29" t="e">
        <f>IF(S64=0,0,VLOOKUP(S64,FAC_TOTALS_APTA!$A$4:$BR$227,$L70,FALSE))</f>
        <v>#N/A</v>
      </c>
      <c r="T70" s="29" t="e">
        <f>IF(T64=0,0,VLOOKUP(T64,FAC_TOTALS_APTA!$A$4:$BR$227,$L70,FALSE))</f>
        <v>#N/A</v>
      </c>
      <c r="U70" s="29" t="e">
        <f>IF(U64=0,0,VLOOKUP(U64,FAC_TOTALS_APTA!$A$4:$BR$227,$L70,FALSE))</f>
        <v>#N/A</v>
      </c>
      <c r="V70" s="29" t="e">
        <f>IF(V64=0,0,VLOOKUP(V64,FAC_TOTALS_APTA!$A$4:$BR$227,$L70,FALSE))</f>
        <v>#N/A</v>
      </c>
      <c r="W70" s="29" t="e">
        <f>IF(W64=0,0,VLOOKUP(W64,FAC_TOTALS_APTA!$A$4:$BR$227,$L70,FALSE))</f>
        <v>#N/A</v>
      </c>
      <c r="X70" s="29" t="e">
        <f>IF(X64=0,0,VLOOKUP(X64,FAC_TOTALS_APTA!$A$4:$BR$227,$L70,FALSE))</f>
        <v>#N/A</v>
      </c>
      <c r="Y70" s="29" t="e">
        <f>IF(Y64=0,0,VLOOKUP(Y64,FAC_TOTALS_APTA!$A$4:$BR$227,$L70,FALSE))</f>
        <v>#N/A</v>
      </c>
      <c r="Z70" s="29" t="e">
        <f>IF(Z64=0,0,VLOOKUP(Z64,FAC_TOTALS_APTA!$A$4:$BR$227,$L70,FALSE))</f>
        <v>#N/A</v>
      </c>
      <c r="AA70" s="29" t="e">
        <f>IF(AA64=0,0,VLOOKUP(AA64,FAC_TOTALS_APTA!$A$4:$BR$227,$L70,FALSE))</f>
        <v>#N/A</v>
      </c>
      <c r="AB70" s="29" t="e">
        <f>IF(AB64=0,0,VLOOKUP(AB64,FAC_TOTALS_APTA!$A$4:$BR$227,$L70,FALSE))</f>
        <v>#N/A</v>
      </c>
      <c r="AC70" s="32" t="e">
        <f t="shared" si="18"/>
        <v>#N/A</v>
      </c>
      <c r="AD70" s="33" t="e">
        <f>AC70/G89</f>
        <v>#N/A</v>
      </c>
      <c r="AE70" s="7"/>
    </row>
    <row r="71" spans="1:31" s="14" customFormat="1" ht="15" hidden="1" x14ac:dyDescent="0.2">
      <c r="A71" s="7"/>
      <c r="B71" s="26" t="s">
        <v>49</v>
      </c>
      <c r="C71" s="28" t="s">
        <v>23</v>
      </c>
      <c r="D71" s="7" t="s">
        <v>15</v>
      </c>
      <c r="E71" s="43">
        <v>-0.2555</v>
      </c>
      <c r="F71" s="7">
        <f>MATCH($D71,FAC_TOTALS_APTA!$A$2:$BR$2,)</f>
        <v>15</v>
      </c>
      <c r="G71" s="29" t="e">
        <f>VLOOKUP(G64,FAC_TOTALS_APTA!$A$4:$BR$227,$F71,FALSE)</f>
        <v>#N/A</v>
      </c>
      <c r="H71" s="29" t="e">
        <f>VLOOKUP(H64,FAC_TOTALS_APTA!$A$4:$BR$227,$F71,FALSE)</f>
        <v>#N/A</v>
      </c>
      <c r="I71" s="30" t="str">
        <f t="shared" si="15"/>
        <v>-</v>
      </c>
      <c r="J71" s="31" t="str">
        <f t="shared" si="16"/>
        <v>_log</v>
      </c>
      <c r="K71" s="31" t="str">
        <f t="shared" si="17"/>
        <v>TOTAL_MED_INC_INDIV_2018_log_FAC</v>
      </c>
      <c r="L71" s="7">
        <f>MATCH($K71,FAC_TOTALS_APTA!$A$2:$BR$2,)</f>
        <v>37</v>
      </c>
      <c r="M71" s="29" t="e">
        <f>IF(M64=0,0,VLOOKUP(M64,FAC_TOTALS_APTA!$A$4:$BR$227,$L71,FALSE))</f>
        <v>#N/A</v>
      </c>
      <c r="N71" s="29" t="e">
        <f>IF(N64=0,0,VLOOKUP(N64,FAC_TOTALS_APTA!$A$4:$BR$227,$L71,FALSE))</f>
        <v>#N/A</v>
      </c>
      <c r="O71" s="29" t="e">
        <f>IF(O64=0,0,VLOOKUP(O64,FAC_TOTALS_APTA!$A$4:$BR$227,$L71,FALSE))</f>
        <v>#N/A</v>
      </c>
      <c r="P71" s="29" t="e">
        <f>IF(P64=0,0,VLOOKUP(P64,FAC_TOTALS_APTA!$A$4:$BR$227,$L71,FALSE))</f>
        <v>#N/A</v>
      </c>
      <c r="Q71" s="29" t="e">
        <f>IF(Q64=0,0,VLOOKUP(Q64,FAC_TOTALS_APTA!$A$4:$BR$227,$L71,FALSE))</f>
        <v>#N/A</v>
      </c>
      <c r="R71" s="29" t="e">
        <f>IF(R64=0,0,VLOOKUP(R64,FAC_TOTALS_APTA!$A$4:$BR$227,$L71,FALSE))</f>
        <v>#N/A</v>
      </c>
      <c r="S71" s="29" t="e">
        <f>IF(S64=0,0,VLOOKUP(S64,FAC_TOTALS_APTA!$A$4:$BR$227,$L71,FALSE))</f>
        <v>#N/A</v>
      </c>
      <c r="T71" s="29" t="e">
        <f>IF(T64=0,0,VLOOKUP(T64,FAC_TOTALS_APTA!$A$4:$BR$227,$L71,FALSE))</f>
        <v>#N/A</v>
      </c>
      <c r="U71" s="29" t="e">
        <f>IF(U64=0,0,VLOOKUP(U64,FAC_TOTALS_APTA!$A$4:$BR$227,$L71,FALSE))</f>
        <v>#N/A</v>
      </c>
      <c r="V71" s="29" t="e">
        <f>IF(V64=0,0,VLOOKUP(V64,FAC_TOTALS_APTA!$A$4:$BR$227,$L71,FALSE))</f>
        <v>#N/A</v>
      </c>
      <c r="W71" s="29" t="e">
        <f>IF(W64=0,0,VLOOKUP(W64,FAC_TOTALS_APTA!$A$4:$BR$227,$L71,FALSE))</f>
        <v>#N/A</v>
      </c>
      <c r="X71" s="29" t="e">
        <f>IF(X64=0,0,VLOOKUP(X64,FAC_TOTALS_APTA!$A$4:$BR$227,$L71,FALSE))</f>
        <v>#N/A</v>
      </c>
      <c r="Y71" s="29" t="e">
        <f>IF(Y64=0,0,VLOOKUP(Y64,FAC_TOTALS_APTA!$A$4:$BR$227,$L71,FALSE))</f>
        <v>#N/A</v>
      </c>
      <c r="Z71" s="29" t="e">
        <f>IF(Z64=0,0,VLOOKUP(Z64,FAC_TOTALS_APTA!$A$4:$BR$227,$L71,FALSE))</f>
        <v>#N/A</v>
      </c>
      <c r="AA71" s="29" t="e">
        <f>IF(AA64=0,0,VLOOKUP(AA64,FAC_TOTALS_APTA!$A$4:$BR$227,$L71,FALSE))</f>
        <v>#N/A</v>
      </c>
      <c r="AB71" s="29" t="e">
        <f>IF(AB64=0,0,VLOOKUP(AB64,FAC_TOTALS_APTA!$A$4:$BR$227,$L71,FALSE))</f>
        <v>#N/A</v>
      </c>
      <c r="AC71" s="32" t="e">
        <f t="shared" si="18"/>
        <v>#N/A</v>
      </c>
      <c r="AD71" s="33" t="e">
        <f>AC71/G89</f>
        <v>#N/A</v>
      </c>
      <c r="AE71" s="7"/>
    </row>
    <row r="72" spans="1:31" s="14" customFormat="1" ht="15" hidden="1" x14ac:dyDescent="0.2">
      <c r="A72" s="7"/>
      <c r="B72" s="26" t="s">
        <v>67</v>
      </c>
      <c r="C72" s="28"/>
      <c r="D72" s="7" t="s">
        <v>10</v>
      </c>
      <c r="E72" s="43">
        <v>1.0699999999999999E-2</v>
      </c>
      <c r="F72" s="7">
        <f>MATCH($D72,FAC_TOTALS_APTA!$A$2:$BR$2,)</f>
        <v>16</v>
      </c>
      <c r="G72" s="29" t="e">
        <f>VLOOKUP(G64,FAC_TOTALS_APTA!$A$4:$BR$227,$F72,FALSE)</f>
        <v>#N/A</v>
      </c>
      <c r="H72" s="29" t="e">
        <f>VLOOKUP(H64,FAC_TOTALS_APTA!$A$4:$BR$227,$F72,FALSE)</f>
        <v>#N/A</v>
      </c>
      <c r="I72" s="30" t="str">
        <f t="shared" si="15"/>
        <v>-</v>
      </c>
      <c r="J72" s="31" t="str">
        <f t="shared" si="16"/>
        <v/>
      </c>
      <c r="K72" s="31" t="str">
        <f t="shared" si="17"/>
        <v>PCT_HH_NO_VEH_FAC</v>
      </c>
      <c r="L72" s="7">
        <f>MATCH($K72,FAC_TOTALS_APTA!$A$2:$BR$2,)</f>
        <v>38</v>
      </c>
      <c r="M72" s="29" t="e">
        <f>IF(M64=0,0,VLOOKUP(M64,FAC_TOTALS_APTA!$A$4:$BR$227,$L72,FALSE))</f>
        <v>#N/A</v>
      </c>
      <c r="N72" s="29" t="e">
        <f>IF(N64=0,0,VLOOKUP(N64,FAC_TOTALS_APTA!$A$4:$BR$227,$L72,FALSE))</f>
        <v>#N/A</v>
      </c>
      <c r="O72" s="29" t="e">
        <f>IF(O64=0,0,VLOOKUP(O64,FAC_TOTALS_APTA!$A$4:$BR$227,$L72,FALSE))</f>
        <v>#N/A</v>
      </c>
      <c r="P72" s="29" t="e">
        <f>IF(P64=0,0,VLOOKUP(P64,FAC_TOTALS_APTA!$A$4:$BR$227,$L72,FALSE))</f>
        <v>#N/A</v>
      </c>
      <c r="Q72" s="29" t="e">
        <f>IF(Q64=0,0,VLOOKUP(Q64,FAC_TOTALS_APTA!$A$4:$BR$227,$L72,FALSE))</f>
        <v>#N/A</v>
      </c>
      <c r="R72" s="29" t="e">
        <f>IF(R64=0,0,VLOOKUP(R64,FAC_TOTALS_APTA!$A$4:$BR$227,$L72,FALSE))</f>
        <v>#N/A</v>
      </c>
      <c r="S72" s="29" t="e">
        <f>IF(S64=0,0,VLOOKUP(S64,FAC_TOTALS_APTA!$A$4:$BR$227,$L72,FALSE))</f>
        <v>#N/A</v>
      </c>
      <c r="T72" s="29" t="e">
        <f>IF(T64=0,0,VLOOKUP(T64,FAC_TOTALS_APTA!$A$4:$BR$227,$L72,FALSE))</f>
        <v>#N/A</v>
      </c>
      <c r="U72" s="29" t="e">
        <f>IF(U64=0,0,VLOOKUP(U64,FAC_TOTALS_APTA!$A$4:$BR$227,$L72,FALSE))</f>
        <v>#N/A</v>
      </c>
      <c r="V72" s="29" t="e">
        <f>IF(V64=0,0,VLOOKUP(V64,FAC_TOTALS_APTA!$A$4:$BR$227,$L72,FALSE))</f>
        <v>#N/A</v>
      </c>
      <c r="W72" s="29" t="e">
        <f>IF(W64=0,0,VLOOKUP(W64,FAC_TOTALS_APTA!$A$4:$BR$227,$L72,FALSE))</f>
        <v>#N/A</v>
      </c>
      <c r="X72" s="29" t="e">
        <f>IF(X64=0,0,VLOOKUP(X64,FAC_TOTALS_APTA!$A$4:$BR$227,$L72,FALSE))</f>
        <v>#N/A</v>
      </c>
      <c r="Y72" s="29" t="e">
        <f>IF(Y64=0,0,VLOOKUP(Y64,FAC_TOTALS_APTA!$A$4:$BR$227,$L72,FALSE))</f>
        <v>#N/A</v>
      </c>
      <c r="Z72" s="29" t="e">
        <f>IF(Z64=0,0,VLOOKUP(Z64,FAC_TOTALS_APTA!$A$4:$BR$227,$L72,FALSE))</f>
        <v>#N/A</v>
      </c>
      <c r="AA72" s="29" t="e">
        <f>IF(AA64=0,0,VLOOKUP(AA64,FAC_TOTALS_APTA!$A$4:$BR$227,$L72,FALSE))</f>
        <v>#N/A</v>
      </c>
      <c r="AB72" s="29" t="e">
        <f>IF(AB64=0,0,VLOOKUP(AB64,FAC_TOTALS_APTA!$A$4:$BR$227,$L72,FALSE))</f>
        <v>#N/A</v>
      </c>
      <c r="AC72" s="32" t="e">
        <f t="shared" si="18"/>
        <v>#N/A</v>
      </c>
      <c r="AD72" s="33" t="e">
        <f>AC72/G89</f>
        <v>#N/A</v>
      </c>
      <c r="AE72" s="7"/>
    </row>
    <row r="73" spans="1:31" s="14" customFormat="1" ht="15" hidden="1" x14ac:dyDescent="0.2">
      <c r="A73" s="7"/>
      <c r="B73" s="26" t="s">
        <v>50</v>
      </c>
      <c r="C73" s="28"/>
      <c r="D73" s="7" t="s">
        <v>31</v>
      </c>
      <c r="E73" s="43">
        <v>-3.3999999999999998E-3</v>
      </c>
      <c r="F73" s="7">
        <f>MATCH($D73,FAC_TOTALS_APTA!$A$2:$BR$2,)</f>
        <v>18</v>
      </c>
      <c r="G73" s="29" t="e">
        <f>VLOOKUP(G64,FAC_TOTALS_APTA!$A$4:$BR$227,$F73,FALSE)</f>
        <v>#N/A</v>
      </c>
      <c r="H73" s="29" t="e">
        <f>VLOOKUP(H64,FAC_TOTALS_APTA!$A$4:$BR$227,$F73,FALSE)</f>
        <v>#N/A</v>
      </c>
      <c r="I73" s="30" t="str">
        <f t="shared" si="15"/>
        <v>-</v>
      </c>
      <c r="J73" s="31" t="str">
        <f t="shared" si="16"/>
        <v/>
      </c>
      <c r="K73" s="31" t="str">
        <f t="shared" si="17"/>
        <v>JTW_HOME_PCT_FAC</v>
      </c>
      <c r="L73" s="7">
        <f>MATCH($K73,FAC_TOTALS_APTA!$A$2:$BR$2,)</f>
        <v>40</v>
      </c>
      <c r="M73" s="29" t="e">
        <f>IF(M64=0,0,VLOOKUP(M64,FAC_TOTALS_APTA!$A$4:$BR$227,$L73,FALSE))</f>
        <v>#N/A</v>
      </c>
      <c r="N73" s="29" t="e">
        <f>IF(N64=0,0,VLOOKUP(N64,FAC_TOTALS_APTA!$A$4:$BR$227,$L73,FALSE))</f>
        <v>#N/A</v>
      </c>
      <c r="O73" s="29" t="e">
        <f>IF(O64=0,0,VLOOKUP(O64,FAC_TOTALS_APTA!$A$4:$BR$227,$L73,FALSE))</f>
        <v>#N/A</v>
      </c>
      <c r="P73" s="29" t="e">
        <f>IF(P64=0,0,VLOOKUP(P64,FAC_TOTALS_APTA!$A$4:$BR$227,$L73,FALSE))</f>
        <v>#N/A</v>
      </c>
      <c r="Q73" s="29" t="e">
        <f>IF(Q64=0,0,VLOOKUP(Q64,FAC_TOTALS_APTA!$A$4:$BR$227,$L73,FALSE))</f>
        <v>#N/A</v>
      </c>
      <c r="R73" s="29" t="e">
        <f>IF(R64=0,0,VLOOKUP(R64,FAC_TOTALS_APTA!$A$4:$BR$227,$L73,FALSE))</f>
        <v>#N/A</v>
      </c>
      <c r="S73" s="29" t="e">
        <f>IF(S64=0,0,VLOOKUP(S64,FAC_TOTALS_APTA!$A$4:$BR$227,$L73,FALSE))</f>
        <v>#N/A</v>
      </c>
      <c r="T73" s="29" t="e">
        <f>IF(T64=0,0,VLOOKUP(T64,FAC_TOTALS_APTA!$A$4:$BR$227,$L73,FALSE))</f>
        <v>#N/A</v>
      </c>
      <c r="U73" s="29" t="e">
        <f>IF(U64=0,0,VLOOKUP(U64,FAC_TOTALS_APTA!$A$4:$BR$227,$L73,FALSE))</f>
        <v>#N/A</v>
      </c>
      <c r="V73" s="29" t="e">
        <f>IF(V64=0,0,VLOOKUP(V64,FAC_TOTALS_APTA!$A$4:$BR$227,$L73,FALSE))</f>
        <v>#N/A</v>
      </c>
      <c r="W73" s="29" t="e">
        <f>IF(W64=0,0,VLOOKUP(W64,FAC_TOTALS_APTA!$A$4:$BR$227,$L73,FALSE))</f>
        <v>#N/A</v>
      </c>
      <c r="X73" s="29" t="e">
        <f>IF(X64=0,0,VLOOKUP(X64,FAC_TOTALS_APTA!$A$4:$BR$227,$L73,FALSE))</f>
        <v>#N/A</v>
      </c>
      <c r="Y73" s="29" t="e">
        <f>IF(Y64=0,0,VLOOKUP(Y64,FAC_TOTALS_APTA!$A$4:$BR$227,$L73,FALSE))</f>
        <v>#N/A</v>
      </c>
      <c r="Z73" s="29" t="e">
        <f>IF(Z64=0,0,VLOOKUP(Z64,FAC_TOTALS_APTA!$A$4:$BR$227,$L73,FALSE))</f>
        <v>#N/A</v>
      </c>
      <c r="AA73" s="29" t="e">
        <f>IF(AA64=0,0,VLOOKUP(AA64,FAC_TOTALS_APTA!$A$4:$BR$227,$L73,FALSE))</f>
        <v>#N/A</v>
      </c>
      <c r="AB73" s="29" t="e">
        <f>IF(AB64=0,0,VLOOKUP(AB64,FAC_TOTALS_APTA!$A$4:$BR$227,$L73,FALSE))</f>
        <v>#N/A</v>
      </c>
      <c r="AC73" s="32" t="e">
        <f t="shared" si="18"/>
        <v>#N/A</v>
      </c>
      <c r="AD73" s="33" t="e">
        <f>AC73/G89</f>
        <v>#N/A</v>
      </c>
      <c r="AE73" s="7"/>
    </row>
    <row r="74" spans="1:31" s="14" customFormat="1" ht="34" hidden="1" x14ac:dyDescent="0.2">
      <c r="A74" s="7"/>
      <c r="B74" s="12" t="s">
        <v>72</v>
      </c>
      <c r="C74" s="28"/>
      <c r="D74" s="5" t="s">
        <v>81</v>
      </c>
      <c r="E74" s="43">
        <v>-5.7999999999999996E-3</v>
      </c>
      <c r="F74" s="7" t="e">
        <f>MATCH($D74,FAC_TOTALS_APTA!$A$2:$BR$2,)</f>
        <v>#N/A</v>
      </c>
      <c r="G74" s="29" t="e">
        <f>VLOOKUP(G64,FAC_TOTALS_APTA!$A$4:$BR$227,$F74,FALSE)</f>
        <v>#N/A</v>
      </c>
      <c r="H74" s="29" t="e">
        <f>VLOOKUP(H64,FAC_TOTALS_APTA!$A$4:$BR$227,$F74,FALSE)</f>
        <v>#N/A</v>
      </c>
      <c r="I74" s="30" t="str">
        <f t="shared" si="15"/>
        <v>-</v>
      </c>
      <c r="J74" s="31" t="str">
        <f t="shared" si="16"/>
        <v/>
      </c>
      <c r="K74" s="31" t="str">
        <f t="shared" si="17"/>
        <v>TNC_TRIPS_PER_CAPITA_CLUSTER_BUS_HI_OPEX_FAV_FAC</v>
      </c>
      <c r="L74" s="7" t="e">
        <f>MATCH($K74,FAC_TOTALS_APTA!$A$2:$BR$2,)</f>
        <v>#N/A</v>
      </c>
      <c r="M74" s="29" t="e">
        <f>IF(M64=0,0,VLOOKUP(M64,FAC_TOTALS_APTA!$A$4:$BR$227,$L74,FALSE))</f>
        <v>#N/A</v>
      </c>
      <c r="N74" s="29" t="e">
        <f>IF(N64=0,0,VLOOKUP(N64,FAC_TOTALS_APTA!$A$4:$BR$227,$L74,FALSE))</f>
        <v>#N/A</v>
      </c>
      <c r="O74" s="29" t="e">
        <f>IF(O64=0,0,VLOOKUP(O64,FAC_TOTALS_APTA!$A$4:$BR$227,$L74,FALSE))</f>
        <v>#N/A</v>
      </c>
      <c r="P74" s="29" t="e">
        <f>IF(P64=0,0,VLOOKUP(P64,FAC_TOTALS_APTA!$A$4:$BR$227,$L74,FALSE))</f>
        <v>#N/A</v>
      </c>
      <c r="Q74" s="29" t="e">
        <f>IF(Q64=0,0,VLOOKUP(Q64,FAC_TOTALS_APTA!$A$4:$BR$227,$L74,FALSE))</f>
        <v>#N/A</v>
      </c>
      <c r="R74" s="29" t="e">
        <f>IF(R64=0,0,VLOOKUP(R64,FAC_TOTALS_APTA!$A$4:$BR$227,$L74,FALSE))</f>
        <v>#N/A</v>
      </c>
      <c r="S74" s="29" t="e">
        <f>IF(S64=0,0,VLOOKUP(S64,FAC_TOTALS_APTA!$A$4:$BR$227,$L74,FALSE))</f>
        <v>#N/A</v>
      </c>
      <c r="T74" s="29" t="e">
        <f>IF(T64=0,0,VLOOKUP(T64,FAC_TOTALS_APTA!$A$4:$BR$227,$L74,FALSE))</f>
        <v>#N/A</v>
      </c>
      <c r="U74" s="29" t="e">
        <f>IF(U64=0,0,VLOOKUP(U64,FAC_TOTALS_APTA!$A$4:$BR$227,$L74,FALSE))</f>
        <v>#N/A</v>
      </c>
      <c r="V74" s="29" t="e">
        <f>IF(V64=0,0,VLOOKUP(V64,FAC_TOTALS_APTA!$A$4:$BR$227,$L74,FALSE))</f>
        <v>#N/A</v>
      </c>
      <c r="W74" s="29" t="e">
        <f>IF(W64=0,0,VLOOKUP(W64,FAC_TOTALS_APTA!$A$4:$BR$227,$L74,FALSE))</f>
        <v>#N/A</v>
      </c>
      <c r="X74" s="29" t="e">
        <f>IF(X64=0,0,VLOOKUP(X64,FAC_TOTALS_APTA!$A$4:$BR$227,$L74,FALSE))</f>
        <v>#N/A</v>
      </c>
      <c r="Y74" s="29" t="e">
        <f>IF(Y64=0,0,VLOOKUP(Y64,FAC_TOTALS_APTA!$A$4:$BR$227,$L74,FALSE))</f>
        <v>#N/A</v>
      </c>
      <c r="Z74" s="29" t="e">
        <f>IF(Z64=0,0,VLOOKUP(Z64,FAC_TOTALS_APTA!$A$4:$BR$227,$L74,FALSE))</f>
        <v>#N/A</v>
      </c>
      <c r="AA74" s="29" t="e">
        <f>IF(AA64=0,0,VLOOKUP(AA64,FAC_TOTALS_APTA!$A$4:$BR$227,$L74,FALSE))</f>
        <v>#N/A</v>
      </c>
      <c r="AB74" s="29" t="e">
        <f>IF(AB64=0,0,VLOOKUP(AB64,FAC_TOTALS_APTA!$A$4:$BR$227,$L74,FALSE))</f>
        <v>#N/A</v>
      </c>
      <c r="AC74" s="32" t="e">
        <f t="shared" si="18"/>
        <v>#N/A</v>
      </c>
      <c r="AD74" s="33" t="e">
        <f>AC74/G89</f>
        <v>#N/A</v>
      </c>
      <c r="AE74" s="7"/>
    </row>
    <row r="75" spans="1:31" s="14" customFormat="1" ht="34" hidden="1" x14ac:dyDescent="0.2">
      <c r="A75" s="7"/>
      <c r="B75" s="12" t="s">
        <v>72</v>
      </c>
      <c r="C75" s="28"/>
      <c r="D75" s="5" t="s">
        <v>83</v>
      </c>
      <c r="E75" s="43">
        <v>-3.3799999999999997E-2</v>
      </c>
      <c r="F75" s="7" t="e">
        <f>MATCH($D75,FAC_TOTALS_APTA!$A$2:$BR$2,)</f>
        <v>#N/A</v>
      </c>
      <c r="G75" s="29" t="e">
        <f>VLOOKUP(G64,FAC_TOTALS_APTA!$A$4:$BR$227,$F75,FALSE)</f>
        <v>#N/A</v>
      </c>
      <c r="H75" s="29" t="e">
        <f>VLOOKUP(H64,FAC_TOTALS_APTA!$A$4:$BR$227,$F75,FALSE)</f>
        <v>#N/A</v>
      </c>
      <c r="I75" s="30" t="str">
        <f t="shared" si="15"/>
        <v>-</v>
      </c>
      <c r="J75" s="31" t="str">
        <f t="shared" si="16"/>
        <v/>
      </c>
      <c r="K75" s="31" t="str">
        <f t="shared" si="17"/>
        <v>TNC_TRIPS_PER_CAPITA_CLUSTER_BUS_MID_OPEX_FAV_FAC</v>
      </c>
      <c r="L75" s="7" t="e">
        <f>MATCH($K75,FAC_TOTALS_APTA!$A$2:$BR$2,)</f>
        <v>#N/A</v>
      </c>
      <c r="M75" s="29" t="e">
        <f>IF(M64=0,0,VLOOKUP(M64,FAC_TOTALS_APTA!$A$4:$BR$227,$L75,FALSE))</f>
        <v>#N/A</v>
      </c>
      <c r="N75" s="29" t="e">
        <f>IF(N64=0,0,VLOOKUP(N64,FAC_TOTALS_APTA!$A$4:$BR$227,$L75,FALSE))</f>
        <v>#N/A</v>
      </c>
      <c r="O75" s="29" t="e">
        <f>IF(O64=0,0,VLOOKUP(O64,FAC_TOTALS_APTA!$A$4:$BR$227,$L75,FALSE))</f>
        <v>#N/A</v>
      </c>
      <c r="P75" s="29" t="e">
        <f>IF(P64=0,0,VLOOKUP(P64,FAC_TOTALS_APTA!$A$4:$BR$227,$L75,FALSE))</f>
        <v>#N/A</v>
      </c>
      <c r="Q75" s="29" t="e">
        <f>IF(Q64=0,0,VLOOKUP(Q64,FAC_TOTALS_APTA!$A$4:$BR$227,$L75,FALSE))</f>
        <v>#N/A</v>
      </c>
      <c r="R75" s="29" t="e">
        <f>IF(R64=0,0,VLOOKUP(R64,FAC_TOTALS_APTA!$A$4:$BR$227,$L75,FALSE))</f>
        <v>#N/A</v>
      </c>
      <c r="S75" s="29" t="e">
        <f>IF(S64=0,0,VLOOKUP(S64,FAC_TOTALS_APTA!$A$4:$BR$227,$L75,FALSE))</f>
        <v>#N/A</v>
      </c>
      <c r="T75" s="29" t="e">
        <f>IF(T64=0,0,VLOOKUP(T64,FAC_TOTALS_APTA!$A$4:$BR$227,$L75,FALSE))</f>
        <v>#N/A</v>
      </c>
      <c r="U75" s="29" t="e">
        <f>IF(U64=0,0,VLOOKUP(U64,FAC_TOTALS_APTA!$A$4:$BR$227,$L75,FALSE))</f>
        <v>#N/A</v>
      </c>
      <c r="V75" s="29" t="e">
        <f>IF(V64=0,0,VLOOKUP(V64,FAC_TOTALS_APTA!$A$4:$BR$227,$L75,FALSE))</f>
        <v>#N/A</v>
      </c>
      <c r="W75" s="29" t="e">
        <f>IF(W64=0,0,VLOOKUP(W64,FAC_TOTALS_APTA!$A$4:$BR$227,$L75,FALSE))</f>
        <v>#N/A</v>
      </c>
      <c r="X75" s="29" t="e">
        <f>IF(X64=0,0,VLOOKUP(X64,FAC_TOTALS_APTA!$A$4:$BR$227,$L75,FALSE))</f>
        <v>#N/A</v>
      </c>
      <c r="Y75" s="29" t="e">
        <f>IF(Y64=0,0,VLOOKUP(Y64,FAC_TOTALS_APTA!$A$4:$BR$227,$L75,FALSE))</f>
        <v>#N/A</v>
      </c>
      <c r="Z75" s="29" t="e">
        <f>IF(Z64=0,0,VLOOKUP(Z64,FAC_TOTALS_APTA!$A$4:$BR$227,$L75,FALSE))</f>
        <v>#N/A</v>
      </c>
      <c r="AA75" s="29" t="e">
        <f>IF(AA64=0,0,VLOOKUP(AA64,FAC_TOTALS_APTA!$A$4:$BR$227,$L75,FALSE))</f>
        <v>#N/A</v>
      </c>
      <c r="AB75" s="29" t="e">
        <f>IF(AB64=0,0,VLOOKUP(AB64,FAC_TOTALS_APTA!$A$4:$BR$227,$L75,FALSE))</f>
        <v>#N/A</v>
      </c>
      <c r="AC75" s="32" t="e">
        <f t="shared" si="18"/>
        <v>#N/A</v>
      </c>
      <c r="AD75" s="33" t="e">
        <f>AC75/G89</f>
        <v>#N/A</v>
      </c>
      <c r="AE75" s="7"/>
    </row>
    <row r="76" spans="1:31" s="14" customFormat="1" ht="34" hidden="1" x14ac:dyDescent="0.2">
      <c r="A76" s="7"/>
      <c r="B76" s="12" t="s">
        <v>72</v>
      </c>
      <c r="C76" s="28"/>
      <c r="D76" s="5" t="s">
        <v>84</v>
      </c>
      <c r="E76" s="43">
        <v>-1.6299999999999999E-2</v>
      </c>
      <c r="F76" s="7" t="e">
        <f>MATCH($D76,FAC_TOTALS_APTA!$A$2:$BR$2,)</f>
        <v>#N/A</v>
      </c>
      <c r="G76" s="29" t="e">
        <f>VLOOKUP(G64,FAC_TOTALS_APTA!$A$4:$BR$227,$F76,FALSE)</f>
        <v>#N/A</v>
      </c>
      <c r="H76" s="29" t="e">
        <f>VLOOKUP(H64,FAC_TOTALS_APTA!$A$4:$BR$227,$F76,FALSE)</f>
        <v>#N/A</v>
      </c>
      <c r="I76" s="30" t="str">
        <f t="shared" si="15"/>
        <v>-</v>
      </c>
      <c r="J76" s="31" t="str">
        <f t="shared" si="16"/>
        <v/>
      </c>
      <c r="K76" s="31" t="str">
        <f t="shared" si="17"/>
        <v>TNC_TRIPS_PER_CAPITA_CLUSTER_BUS_LOW_OPEX_FAV_FAC</v>
      </c>
      <c r="L76" s="7" t="e">
        <f>MATCH($K76,FAC_TOTALS_APTA!$A$2:$BR$2,)</f>
        <v>#N/A</v>
      </c>
      <c r="M76" s="29" t="e">
        <f>IF(M64=0,0,VLOOKUP(M64,FAC_TOTALS_APTA!$A$4:$BR$227,$L76,FALSE))</f>
        <v>#N/A</v>
      </c>
      <c r="N76" s="29" t="e">
        <f>IF(N64=0,0,VLOOKUP(N64,FAC_TOTALS_APTA!$A$4:$BR$227,$L76,FALSE))</f>
        <v>#N/A</v>
      </c>
      <c r="O76" s="29" t="e">
        <f>IF(O64=0,0,VLOOKUP(O64,FAC_TOTALS_APTA!$A$4:$BR$227,$L76,FALSE))</f>
        <v>#N/A</v>
      </c>
      <c r="P76" s="29" t="e">
        <f>IF(P64=0,0,VLOOKUP(P64,FAC_TOTALS_APTA!$A$4:$BR$227,$L76,FALSE))</f>
        <v>#N/A</v>
      </c>
      <c r="Q76" s="29" t="e">
        <f>IF(Q64=0,0,VLOOKUP(Q64,FAC_TOTALS_APTA!$A$4:$BR$227,$L76,FALSE))</f>
        <v>#N/A</v>
      </c>
      <c r="R76" s="29" t="e">
        <f>IF(R64=0,0,VLOOKUP(R64,FAC_TOTALS_APTA!$A$4:$BR$227,$L76,FALSE))</f>
        <v>#N/A</v>
      </c>
      <c r="S76" s="29" t="e">
        <f>IF(S64=0,0,VLOOKUP(S64,FAC_TOTALS_APTA!$A$4:$BR$227,$L76,FALSE))</f>
        <v>#N/A</v>
      </c>
      <c r="T76" s="29" t="e">
        <f>IF(T64=0,0,VLOOKUP(T64,FAC_TOTALS_APTA!$A$4:$BR$227,$L76,FALSE))</f>
        <v>#N/A</v>
      </c>
      <c r="U76" s="29" t="e">
        <f>IF(U64=0,0,VLOOKUP(U64,FAC_TOTALS_APTA!$A$4:$BR$227,$L76,FALSE))</f>
        <v>#N/A</v>
      </c>
      <c r="V76" s="29" t="e">
        <f>IF(V64=0,0,VLOOKUP(V64,FAC_TOTALS_APTA!$A$4:$BR$227,$L76,FALSE))</f>
        <v>#N/A</v>
      </c>
      <c r="W76" s="29" t="e">
        <f>IF(W64=0,0,VLOOKUP(W64,FAC_TOTALS_APTA!$A$4:$BR$227,$L76,FALSE))</f>
        <v>#N/A</v>
      </c>
      <c r="X76" s="29" t="e">
        <f>IF(X64=0,0,VLOOKUP(X64,FAC_TOTALS_APTA!$A$4:$BR$227,$L76,FALSE))</f>
        <v>#N/A</v>
      </c>
      <c r="Y76" s="29" t="e">
        <f>IF(Y64=0,0,VLOOKUP(Y64,FAC_TOTALS_APTA!$A$4:$BR$227,$L76,FALSE))</f>
        <v>#N/A</v>
      </c>
      <c r="Z76" s="29" t="e">
        <f>IF(Z64=0,0,VLOOKUP(Z64,FAC_TOTALS_APTA!$A$4:$BR$227,$L76,FALSE))</f>
        <v>#N/A</v>
      </c>
      <c r="AA76" s="29" t="e">
        <f>IF(AA64=0,0,VLOOKUP(AA64,FAC_TOTALS_APTA!$A$4:$BR$227,$L76,FALSE))</f>
        <v>#N/A</v>
      </c>
      <c r="AB76" s="29" t="e">
        <f>IF(AB64=0,0,VLOOKUP(AB64,FAC_TOTALS_APTA!$A$4:$BR$227,$L76,FALSE))</f>
        <v>#N/A</v>
      </c>
      <c r="AC76" s="32" t="e">
        <f t="shared" si="18"/>
        <v>#N/A</v>
      </c>
      <c r="AD76" s="33" t="e">
        <f>AC76/G89</f>
        <v>#N/A</v>
      </c>
      <c r="AE76" s="7"/>
    </row>
    <row r="77" spans="1:31" s="14" customFormat="1" ht="34" hidden="1" x14ac:dyDescent="0.2">
      <c r="A77" s="7"/>
      <c r="B77" s="12" t="s">
        <v>72</v>
      </c>
      <c r="C77" s="28"/>
      <c r="D77" s="5" t="s">
        <v>85</v>
      </c>
      <c r="E77" s="43">
        <v>-1.37E-2</v>
      </c>
      <c r="F77" s="7" t="e">
        <f>MATCH($D77,FAC_TOTALS_APTA!$A$2:$BR$2,)</f>
        <v>#N/A</v>
      </c>
      <c r="G77" s="29" t="e">
        <f>VLOOKUP(G64,FAC_TOTALS_APTA!$A$4:$BR$227,$F77,FALSE)</f>
        <v>#N/A</v>
      </c>
      <c r="H77" s="29" t="e">
        <f>VLOOKUP(H64,FAC_TOTALS_APTA!$A$4:$BR$227,$F77,FALSE)</f>
        <v>#N/A</v>
      </c>
      <c r="I77" s="30" t="str">
        <f t="shared" si="15"/>
        <v>-</v>
      </c>
      <c r="J77" s="31" t="str">
        <f t="shared" si="16"/>
        <v/>
      </c>
      <c r="K77" s="31" t="str">
        <f t="shared" si="17"/>
        <v>TNC_TRIPS_PER_CAPITA_CLUSTER_BUS_HI_OPEX_UNFAV_FAC</v>
      </c>
      <c r="L77" s="7" t="e">
        <f>MATCH($K77,FAC_TOTALS_APTA!$A$2:$BR$2,)</f>
        <v>#N/A</v>
      </c>
      <c r="M77" s="29" t="e">
        <f>IF(M64=0,0,VLOOKUP(M64,FAC_TOTALS_APTA!$A$4:$BR$227,$L77,FALSE))</f>
        <v>#N/A</v>
      </c>
      <c r="N77" s="29" t="e">
        <f>IF(N64=0,0,VLOOKUP(N64,FAC_TOTALS_APTA!$A$4:$BR$227,$L77,FALSE))</f>
        <v>#N/A</v>
      </c>
      <c r="O77" s="29" t="e">
        <f>IF(O64=0,0,VLOOKUP(O64,FAC_TOTALS_APTA!$A$4:$BR$227,$L77,FALSE))</f>
        <v>#N/A</v>
      </c>
      <c r="P77" s="29" t="e">
        <f>IF(P64=0,0,VLOOKUP(P64,FAC_TOTALS_APTA!$A$4:$BR$227,$L77,FALSE))</f>
        <v>#N/A</v>
      </c>
      <c r="Q77" s="29" t="e">
        <f>IF(Q64=0,0,VLOOKUP(Q64,FAC_TOTALS_APTA!$A$4:$BR$227,$L77,FALSE))</f>
        <v>#N/A</v>
      </c>
      <c r="R77" s="29" t="e">
        <f>IF(R64=0,0,VLOOKUP(R64,FAC_TOTALS_APTA!$A$4:$BR$227,$L77,FALSE))</f>
        <v>#N/A</v>
      </c>
      <c r="S77" s="29" t="e">
        <f>IF(S64=0,0,VLOOKUP(S64,FAC_TOTALS_APTA!$A$4:$BR$227,$L77,FALSE))</f>
        <v>#N/A</v>
      </c>
      <c r="T77" s="29" t="e">
        <f>IF(T64=0,0,VLOOKUP(T64,FAC_TOTALS_APTA!$A$4:$BR$227,$L77,FALSE))</f>
        <v>#N/A</v>
      </c>
      <c r="U77" s="29" t="e">
        <f>IF(U64=0,0,VLOOKUP(U64,FAC_TOTALS_APTA!$A$4:$BR$227,$L77,FALSE))</f>
        <v>#N/A</v>
      </c>
      <c r="V77" s="29" t="e">
        <f>IF(V64=0,0,VLOOKUP(V64,FAC_TOTALS_APTA!$A$4:$BR$227,$L77,FALSE))</f>
        <v>#N/A</v>
      </c>
      <c r="W77" s="29" t="e">
        <f>IF(W64=0,0,VLOOKUP(W64,FAC_TOTALS_APTA!$A$4:$BR$227,$L77,FALSE))</f>
        <v>#N/A</v>
      </c>
      <c r="X77" s="29" t="e">
        <f>IF(X64=0,0,VLOOKUP(X64,FAC_TOTALS_APTA!$A$4:$BR$227,$L77,FALSE))</f>
        <v>#N/A</v>
      </c>
      <c r="Y77" s="29" t="e">
        <f>IF(Y64=0,0,VLOOKUP(Y64,FAC_TOTALS_APTA!$A$4:$BR$227,$L77,FALSE))</f>
        <v>#N/A</v>
      </c>
      <c r="Z77" s="29" t="e">
        <f>IF(Z64=0,0,VLOOKUP(Z64,FAC_TOTALS_APTA!$A$4:$BR$227,$L77,FALSE))</f>
        <v>#N/A</v>
      </c>
      <c r="AA77" s="29" t="e">
        <f>IF(AA64=0,0,VLOOKUP(AA64,FAC_TOTALS_APTA!$A$4:$BR$227,$L77,FALSE))</f>
        <v>#N/A</v>
      </c>
      <c r="AB77" s="29" t="e">
        <f>IF(AB64=0,0,VLOOKUP(AB64,FAC_TOTALS_APTA!$A$4:$BR$227,$L77,FALSE))</f>
        <v>#N/A</v>
      </c>
      <c r="AC77" s="32" t="e">
        <f t="shared" si="18"/>
        <v>#N/A</v>
      </c>
      <c r="AD77" s="33" t="e">
        <f>AC77/G89</f>
        <v>#N/A</v>
      </c>
      <c r="AE77" s="7"/>
    </row>
    <row r="78" spans="1:31" s="14" customFormat="1" ht="34" hidden="1" x14ac:dyDescent="0.2">
      <c r="A78" s="7"/>
      <c r="B78" s="12" t="s">
        <v>72</v>
      </c>
      <c r="C78" s="28"/>
      <c r="D78" s="5" t="s">
        <v>86</v>
      </c>
      <c r="E78" s="43">
        <v>-3.5099999999999999E-2</v>
      </c>
      <c r="F78" s="7" t="e">
        <f>MATCH($D78,FAC_TOTALS_APTA!$A$2:$BR$2,)</f>
        <v>#N/A</v>
      </c>
      <c r="G78" s="29" t="e">
        <f>VLOOKUP(G64,FAC_TOTALS_APTA!$A$4:$BR$227,$F78,FALSE)</f>
        <v>#N/A</v>
      </c>
      <c r="H78" s="29" t="e">
        <f>VLOOKUP(H64,FAC_TOTALS_APTA!$A$4:$BR$227,$F78,FALSE)</f>
        <v>#N/A</v>
      </c>
      <c r="I78" s="30" t="str">
        <f t="shared" si="15"/>
        <v>-</v>
      </c>
      <c r="J78" s="31" t="str">
        <f t="shared" si="16"/>
        <v/>
      </c>
      <c r="K78" s="31" t="str">
        <f t="shared" si="17"/>
        <v>TNC_TRIPS_PER_CAPITA_CLUSTER_BUS_MID_OPEX_UNFAV_FAC</v>
      </c>
      <c r="L78" s="7" t="e">
        <f>MATCH($K78,FAC_TOTALS_APTA!$A$2:$BR$2,)</f>
        <v>#N/A</v>
      </c>
      <c r="M78" s="29" t="e">
        <f>IF(M64=0,0,VLOOKUP(M64,FAC_TOTALS_APTA!$A$4:$BR$227,$L78,FALSE))</f>
        <v>#N/A</v>
      </c>
      <c r="N78" s="29" t="e">
        <f>IF(N64=0,0,VLOOKUP(N64,FAC_TOTALS_APTA!$A$4:$BR$227,$L78,FALSE))</f>
        <v>#N/A</v>
      </c>
      <c r="O78" s="29" t="e">
        <f>IF(O64=0,0,VLOOKUP(O64,FAC_TOTALS_APTA!$A$4:$BR$227,$L78,FALSE))</f>
        <v>#N/A</v>
      </c>
      <c r="P78" s="29" t="e">
        <f>IF(P64=0,0,VLOOKUP(P64,FAC_TOTALS_APTA!$A$4:$BR$227,$L78,FALSE))</f>
        <v>#N/A</v>
      </c>
      <c r="Q78" s="29" t="e">
        <f>IF(Q64=0,0,VLOOKUP(Q64,FAC_TOTALS_APTA!$A$4:$BR$227,$L78,FALSE))</f>
        <v>#N/A</v>
      </c>
      <c r="R78" s="29" t="e">
        <f>IF(R64=0,0,VLOOKUP(R64,FAC_TOTALS_APTA!$A$4:$BR$227,$L78,FALSE))</f>
        <v>#N/A</v>
      </c>
      <c r="S78" s="29" t="e">
        <f>IF(S64=0,0,VLOOKUP(S64,FAC_TOTALS_APTA!$A$4:$BR$227,$L78,FALSE))</f>
        <v>#N/A</v>
      </c>
      <c r="T78" s="29" t="e">
        <f>IF(T64=0,0,VLOOKUP(T64,FAC_TOTALS_APTA!$A$4:$BR$227,$L78,FALSE))</f>
        <v>#N/A</v>
      </c>
      <c r="U78" s="29" t="e">
        <f>IF(U64=0,0,VLOOKUP(U64,FAC_TOTALS_APTA!$A$4:$BR$227,$L78,FALSE))</f>
        <v>#N/A</v>
      </c>
      <c r="V78" s="29" t="e">
        <f>IF(V64=0,0,VLOOKUP(V64,FAC_TOTALS_APTA!$A$4:$BR$227,$L78,FALSE))</f>
        <v>#N/A</v>
      </c>
      <c r="W78" s="29" t="e">
        <f>IF(W64=0,0,VLOOKUP(W64,FAC_TOTALS_APTA!$A$4:$BR$227,$L78,FALSE))</f>
        <v>#N/A</v>
      </c>
      <c r="X78" s="29" t="e">
        <f>IF(X64=0,0,VLOOKUP(X64,FAC_TOTALS_APTA!$A$4:$BR$227,$L78,FALSE))</f>
        <v>#N/A</v>
      </c>
      <c r="Y78" s="29" t="e">
        <f>IF(Y64=0,0,VLOOKUP(Y64,FAC_TOTALS_APTA!$A$4:$BR$227,$L78,FALSE))</f>
        <v>#N/A</v>
      </c>
      <c r="Z78" s="29" t="e">
        <f>IF(Z64=0,0,VLOOKUP(Z64,FAC_TOTALS_APTA!$A$4:$BR$227,$L78,FALSE))</f>
        <v>#N/A</v>
      </c>
      <c r="AA78" s="29" t="e">
        <f>IF(AA64=0,0,VLOOKUP(AA64,FAC_TOTALS_APTA!$A$4:$BR$227,$L78,FALSE))</f>
        <v>#N/A</v>
      </c>
      <c r="AB78" s="29" t="e">
        <f>IF(AB64=0,0,VLOOKUP(AB64,FAC_TOTALS_APTA!$A$4:$BR$227,$L78,FALSE))</f>
        <v>#N/A</v>
      </c>
      <c r="AC78" s="32" t="e">
        <f t="shared" si="18"/>
        <v>#N/A</v>
      </c>
      <c r="AD78" s="33" t="e">
        <f>AC78/G89</f>
        <v>#N/A</v>
      </c>
      <c r="AE78" s="7"/>
    </row>
    <row r="79" spans="1:31" s="14" customFormat="1" ht="34" hidden="1" x14ac:dyDescent="0.2">
      <c r="A79" s="7"/>
      <c r="B79" s="12" t="s">
        <v>72</v>
      </c>
      <c r="C79" s="28"/>
      <c r="D79" s="5" t="s">
        <v>87</v>
      </c>
      <c r="E79" s="43">
        <v>-3.1300000000000001E-2</v>
      </c>
      <c r="F79" s="7" t="e">
        <f>MATCH($D79,FAC_TOTALS_APTA!$A$2:$BR$2,)</f>
        <v>#N/A</v>
      </c>
      <c r="G79" s="29" t="e">
        <f>VLOOKUP(G64,FAC_TOTALS_APTA!$A$4:$BR$227,$F79,FALSE)</f>
        <v>#N/A</v>
      </c>
      <c r="H79" s="29" t="e">
        <f>VLOOKUP(H64,FAC_TOTALS_APTA!$A$4:$BR$227,$F79,FALSE)</f>
        <v>#N/A</v>
      </c>
      <c r="I79" s="30" t="str">
        <f t="shared" si="15"/>
        <v>-</v>
      </c>
      <c r="J79" s="31" t="str">
        <f t="shared" si="16"/>
        <v/>
      </c>
      <c r="K79" s="31" t="str">
        <f t="shared" si="17"/>
        <v>TNC_TRIPS_PER_CAPITA_CLUSTER_BUS_LOW_OPEX_UNFAV_FAC</v>
      </c>
      <c r="L79" s="7" t="e">
        <f>MATCH($K79,FAC_TOTALS_APTA!$A$2:$BR$2,)</f>
        <v>#N/A</v>
      </c>
      <c r="M79" s="29" t="e">
        <f>IF(M64=0,0,VLOOKUP(M64,FAC_TOTALS_APTA!$A$4:$BR$227,$L79,FALSE))</f>
        <v>#N/A</v>
      </c>
      <c r="N79" s="29" t="e">
        <f>IF(N64=0,0,VLOOKUP(N64,FAC_TOTALS_APTA!$A$4:$BR$227,$L79,FALSE))</f>
        <v>#N/A</v>
      </c>
      <c r="O79" s="29" t="e">
        <f>IF(O64=0,0,VLOOKUP(O64,FAC_TOTALS_APTA!$A$4:$BR$227,$L79,FALSE))</f>
        <v>#N/A</v>
      </c>
      <c r="P79" s="29" t="e">
        <f>IF(P64=0,0,VLOOKUP(P64,FAC_TOTALS_APTA!$A$4:$BR$227,$L79,FALSE))</f>
        <v>#N/A</v>
      </c>
      <c r="Q79" s="29" t="e">
        <f>IF(Q64=0,0,VLOOKUP(Q64,FAC_TOTALS_APTA!$A$4:$BR$227,$L79,FALSE))</f>
        <v>#N/A</v>
      </c>
      <c r="R79" s="29" t="e">
        <f>IF(R64=0,0,VLOOKUP(R64,FAC_TOTALS_APTA!$A$4:$BR$227,$L79,FALSE))</f>
        <v>#N/A</v>
      </c>
      <c r="S79" s="29" t="e">
        <f>IF(S64=0,0,VLOOKUP(S64,FAC_TOTALS_APTA!$A$4:$BR$227,$L79,FALSE))</f>
        <v>#N/A</v>
      </c>
      <c r="T79" s="29" t="e">
        <f>IF(T64=0,0,VLOOKUP(T64,FAC_TOTALS_APTA!$A$4:$BR$227,$L79,FALSE))</f>
        <v>#N/A</v>
      </c>
      <c r="U79" s="29" t="e">
        <f>IF(U64=0,0,VLOOKUP(U64,FAC_TOTALS_APTA!$A$4:$BR$227,$L79,FALSE))</f>
        <v>#N/A</v>
      </c>
      <c r="V79" s="29" t="e">
        <f>IF(V64=0,0,VLOOKUP(V64,FAC_TOTALS_APTA!$A$4:$BR$227,$L79,FALSE))</f>
        <v>#N/A</v>
      </c>
      <c r="W79" s="29" t="e">
        <f>IF(W64=0,0,VLOOKUP(W64,FAC_TOTALS_APTA!$A$4:$BR$227,$L79,FALSE))</f>
        <v>#N/A</v>
      </c>
      <c r="X79" s="29" t="e">
        <f>IF(X64=0,0,VLOOKUP(X64,FAC_TOTALS_APTA!$A$4:$BR$227,$L79,FALSE))</f>
        <v>#N/A</v>
      </c>
      <c r="Y79" s="29" t="e">
        <f>IF(Y64=0,0,VLOOKUP(Y64,FAC_TOTALS_APTA!$A$4:$BR$227,$L79,FALSE))</f>
        <v>#N/A</v>
      </c>
      <c r="Z79" s="29" t="e">
        <f>IF(Z64=0,0,VLOOKUP(Z64,FAC_TOTALS_APTA!$A$4:$BR$227,$L79,FALSE))</f>
        <v>#N/A</v>
      </c>
      <c r="AA79" s="29" t="e">
        <f>IF(AA64=0,0,VLOOKUP(AA64,FAC_TOTALS_APTA!$A$4:$BR$227,$L79,FALSE))</f>
        <v>#N/A</v>
      </c>
      <c r="AB79" s="29" t="e">
        <f>IF(AB64=0,0,VLOOKUP(AB64,FAC_TOTALS_APTA!$A$4:$BR$227,$L79,FALSE))</f>
        <v>#N/A</v>
      </c>
      <c r="AC79" s="32" t="e">
        <f t="shared" si="18"/>
        <v>#N/A</v>
      </c>
      <c r="AD79" s="33" t="e">
        <f>AC79/G89</f>
        <v>#N/A</v>
      </c>
      <c r="AE79" s="7"/>
    </row>
    <row r="80" spans="1:31" s="14" customFormat="1" ht="34" hidden="1" x14ac:dyDescent="0.2">
      <c r="A80" s="7"/>
      <c r="B80" s="12" t="s">
        <v>72</v>
      </c>
      <c r="C80" s="28"/>
      <c r="D80" s="5" t="s">
        <v>73</v>
      </c>
      <c r="E80" s="43">
        <v>-1.4E-3</v>
      </c>
      <c r="F80" s="7" t="e">
        <f>MATCH($D80,FAC_TOTALS_APTA!$A$2:$BR$2,)</f>
        <v>#N/A</v>
      </c>
      <c r="G80" s="29" t="e">
        <f>VLOOKUP(G64,FAC_TOTALS_APTA!$A$4:$BR$227,$F80,FALSE)</f>
        <v>#N/A</v>
      </c>
      <c r="H80" s="29" t="e">
        <f>VLOOKUP(H64,FAC_TOTALS_APTA!$A$4:$BR$227,$F80,FALSE)</f>
        <v>#N/A</v>
      </c>
      <c r="I80" s="30" t="str">
        <f t="shared" si="15"/>
        <v>-</v>
      </c>
      <c r="J80" s="31" t="str">
        <f t="shared" si="16"/>
        <v/>
      </c>
      <c r="K80" s="31" t="str">
        <f t="shared" si="17"/>
        <v>TNC_TRIPS_PER_CAPITA_CLUSTER_BUS_NEW_YORK_FAC</v>
      </c>
      <c r="L80" s="7" t="e">
        <f>MATCH($K80,FAC_TOTALS_APTA!$A$2:$BR$2,)</f>
        <v>#N/A</v>
      </c>
      <c r="M80" s="29" t="e">
        <f>IF(M64=0,0,VLOOKUP(M64,FAC_TOTALS_APTA!$A$4:$BR$227,$L80,FALSE))</f>
        <v>#N/A</v>
      </c>
      <c r="N80" s="29" t="e">
        <f>IF(N64=0,0,VLOOKUP(N64,FAC_TOTALS_APTA!$A$4:$BR$227,$L80,FALSE))</f>
        <v>#N/A</v>
      </c>
      <c r="O80" s="29" t="e">
        <f>IF(O64=0,0,VLOOKUP(O64,FAC_TOTALS_APTA!$A$4:$BR$227,$L80,FALSE))</f>
        <v>#N/A</v>
      </c>
      <c r="P80" s="29" t="e">
        <f>IF(P64=0,0,VLOOKUP(P64,FAC_TOTALS_APTA!$A$4:$BR$227,$L80,FALSE))</f>
        <v>#N/A</v>
      </c>
      <c r="Q80" s="29" t="e">
        <f>IF(Q64=0,0,VLOOKUP(Q64,FAC_TOTALS_APTA!$A$4:$BR$227,$L80,FALSE))</f>
        <v>#N/A</v>
      </c>
      <c r="R80" s="29" t="e">
        <f>IF(R64=0,0,VLOOKUP(R64,FAC_TOTALS_APTA!$A$4:$BR$227,$L80,FALSE))</f>
        <v>#N/A</v>
      </c>
      <c r="S80" s="29" t="e">
        <f>IF(S64=0,0,VLOOKUP(S64,FAC_TOTALS_APTA!$A$4:$BR$227,$L80,FALSE))</f>
        <v>#N/A</v>
      </c>
      <c r="T80" s="29" t="e">
        <f>IF(T64=0,0,VLOOKUP(T64,FAC_TOTALS_APTA!$A$4:$BR$227,$L80,FALSE))</f>
        <v>#N/A</v>
      </c>
      <c r="U80" s="29" t="e">
        <f>IF(U64=0,0,VLOOKUP(U64,FAC_TOTALS_APTA!$A$4:$BR$227,$L80,FALSE))</f>
        <v>#N/A</v>
      </c>
      <c r="V80" s="29" t="e">
        <f>IF(V64=0,0,VLOOKUP(V64,FAC_TOTALS_APTA!$A$4:$BR$227,$L80,FALSE))</f>
        <v>#N/A</v>
      </c>
      <c r="W80" s="29" t="e">
        <f>IF(W64=0,0,VLOOKUP(W64,FAC_TOTALS_APTA!$A$4:$BR$227,$L80,FALSE))</f>
        <v>#N/A</v>
      </c>
      <c r="X80" s="29" t="e">
        <f>IF(X64=0,0,VLOOKUP(X64,FAC_TOTALS_APTA!$A$4:$BR$227,$L80,FALSE))</f>
        <v>#N/A</v>
      </c>
      <c r="Y80" s="29" t="e">
        <f>IF(Y64=0,0,VLOOKUP(Y64,FAC_TOTALS_APTA!$A$4:$BR$227,$L80,FALSE))</f>
        <v>#N/A</v>
      </c>
      <c r="Z80" s="29" t="e">
        <f>IF(Z64=0,0,VLOOKUP(Z64,FAC_TOTALS_APTA!$A$4:$BR$227,$L80,FALSE))</f>
        <v>#N/A</v>
      </c>
      <c r="AA80" s="29" t="e">
        <f>IF(AA64=0,0,VLOOKUP(AA64,FAC_TOTALS_APTA!$A$4:$BR$227,$L80,FALSE))</f>
        <v>#N/A</v>
      </c>
      <c r="AB80" s="29" t="e">
        <f>IF(AB64=0,0,VLOOKUP(AB64,FAC_TOTALS_APTA!$A$4:$BR$227,$L80,FALSE))</f>
        <v>#N/A</v>
      </c>
      <c r="AC80" s="32" t="e">
        <f t="shared" si="18"/>
        <v>#N/A</v>
      </c>
      <c r="AD80" s="33" t="e">
        <f>AC80/G89</f>
        <v>#N/A</v>
      </c>
      <c r="AE80" s="7"/>
    </row>
    <row r="81" spans="1:31" s="14" customFormat="1" ht="34" hidden="1" x14ac:dyDescent="0.2">
      <c r="A81" s="7"/>
      <c r="B81" s="12" t="s">
        <v>72</v>
      </c>
      <c r="C81" s="28"/>
      <c r="D81" s="5" t="s">
        <v>74</v>
      </c>
      <c r="E81" s="43">
        <v>-1.8E-3</v>
      </c>
      <c r="F81" s="7" t="e">
        <f>MATCH($D81,FAC_TOTALS_APTA!$A$2:$BR$2,)</f>
        <v>#N/A</v>
      </c>
      <c r="G81" s="29" t="e">
        <f>VLOOKUP(G64,FAC_TOTALS_APTA!$A$4:$BR$227,$F81,FALSE)</f>
        <v>#N/A</v>
      </c>
      <c r="H81" s="29" t="e">
        <f>VLOOKUP(H64,FAC_TOTALS_APTA!$A$4:$BR$227,$F81,FALSE)</f>
        <v>#N/A</v>
      </c>
      <c r="I81" s="30" t="str">
        <f t="shared" si="15"/>
        <v>-</v>
      </c>
      <c r="J81" s="31" t="str">
        <f t="shared" si="16"/>
        <v/>
      </c>
      <c r="K81" s="31" t="str">
        <f t="shared" si="17"/>
        <v>TNC_TRIPS_PER_CAPITA_CLUSTER_RAIL_HI_OPEX_FAC</v>
      </c>
      <c r="L81" s="7" t="e">
        <f>MATCH($K81,FAC_TOTALS_APTA!$A$2:$BR$2,)</f>
        <v>#N/A</v>
      </c>
      <c r="M81" s="29" t="e">
        <f>IF(M64=0,0,VLOOKUP(M64,FAC_TOTALS_APTA!$A$4:$BR$227,$L81,FALSE))</f>
        <v>#N/A</v>
      </c>
      <c r="N81" s="29" t="e">
        <f>IF(N64=0,0,VLOOKUP(N64,FAC_TOTALS_APTA!$A$4:$BR$227,$L81,FALSE))</f>
        <v>#N/A</v>
      </c>
      <c r="O81" s="29" t="e">
        <f>IF(O64=0,0,VLOOKUP(O64,FAC_TOTALS_APTA!$A$4:$BR$227,$L81,FALSE))</f>
        <v>#N/A</v>
      </c>
      <c r="P81" s="29" t="e">
        <f>IF(P64=0,0,VLOOKUP(P64,FAC_TOTALS_APTA!$A$4:$BR$227,$L81,FALSE))</f>
        <v>#N/A</v>
      </c>
      <c r="Q81" s="29" t="e">
        <f>IF(Q64=0,0,VLOOKUP(Q64,FAC_TOTALS_APTA!$A$4:$BR$227,$L81,FALSE))</f>
        <v>#N/A</v>
      </c>
      <c r="R81" s="29" t="e">
        <f>IF(R64=0,0,VLOOKUP(R64,FAC_TOTALS_APTA!$A$4:$BR$227,$L81,FALSE))</f>
        <v>#N/A</v>
      </c>
      <c r="S81" s="29" t="e">
        <f>IF(S64=0,0,VLOOKUP(S64,FAC_TOTALS_APTA!$A$4:$BR$227,$L81,FALSE))</f>
        <v>#N/A</v>
      </c>
      <c r="T81" s="29" t="e">
        <f>IF(T64=0,0,VLOOKUP(T64,FAC_TOTALS_APTA!$A$4:$BR$227,$L81,FALSE))</f>
        <v>#N/A</v>
      </c>
      <c r="U81" s="29" t="e">
        <f>IF(U64=0,0,VLOOKUP(U64,FAC_TOTALS_APTA!$A$4:$BR$227,$L81,FALSE))</f>
        <v>#N/A</v>
      </c>
      <c r="V81" s="29" t="e">
        <f>IF(V64=0,0,VLOOKUP(V64,FAC_TOTALS_APTA!$A$4:$BR$227,$L81,FALSE))</f>
        <v>#N/A</v>
      </c>
      <c r="W81" s="29" t="e">
        <f>IF(W64=0,0,VLOOKUP(W64,FAC_TOTALS_APTA!$A$4:$BR$227,$L81,FALSE))</f>
        <v>#N/A</v>
      </c>
      <c r="X81" s="29" t="e">
        <f>IF(X64=0,0,VLOOKUP(X64,FAC_TOTALS_APTA!$A$4:$BR$227,$L81,FALSE))</f>
        <v>#N/A</v>
      </c>
      <c r="Y81" s="29" t="e">
        <f>IF(Y64=0,0,VLOOKUP(Y64,FAC_TOTALS_APTA!$A$4:$BR$227,$L81,FALSE))</f>
        <v>#N/A</v>
      </c>
      <c r="Z81" s="29" t="e">
        <f>IF(Z64=0,0,VLOOKUP(Z64,FAC_TOTALS_APTA!$A$4:$BR$227,$L81,FALSE))</f>
        <v>#N/A</v>
      </c>
      <c r="AA81" s="29" t="e">
        <f>IF(AA64=0,0,VLOOKUP(AA64,FAC_TOTALS_APTA!$A$4:$BR$227,$L81,FALSE))</f>
        <v>#N/A</v>
      </c>
      <c r="AB81" s="29" t="e">
        <f>IF(AB64=0,0,VLOOKUP(AB64,FAC_TOTALS_APTA!$A$4:$BR$227,$L81,FALSE))</f>
        <v>#N/A</v>
      </c>
      <c r="AC81" s="32" t="e">
        <f t="shared" si="18"/>
        <v>#N/A</v>
      </c>
      <c r="AD81" s="33" t="e">
        <f>AC81/G89</f>
        <v>#N/A</v>
      </c>
      <c r="AE81" s="7"/>
    </row>
    <row r="82" spans="1:31" s="14" customFormat="1" ht="34" hidden="1" x14ac:dyDescent="0.2">
      <c r="A82" s="7"/>
      <c r="B82" s="12" t="s">
        <v>72</v>
      </c>
      <c r="C82" s="28"/>
      <c r="D82" s="5" t="s">
        <v>75</v>
      </c>
      <c r="E82" s="43">
        <v>-2.9899999999999999E-2</v>
      </c>
      <c r="F82" s="7" t="e">
        <f>MATCH($D82,FAC_TOTALS_APTA!$A$2:$BR$2,)</f>
        <v>#N/A</v>
      </c>
      <c r="G82" s="29" t="e">
        <f>VLOOKUP(G64,FAC_TOTALS_APTA!$A$4:$BR$227,$F82,FALSE)</f>
        <v>#N/A</v>
      </c>
      <c r="H82" s="29" t="e">
        <f>VLOOKUP(H64,FAC_TOTALS_APTA!$A$4:$BR$227,$F82,FALSE)</f>
        <v>#N/A</v>
      </c>
      <c r="I82" s="30" t="str">
        <f t="shared" si="15"/>
        <v>-</v>
      </c>
      <c r="J82" s="31" t="str">
        <f t="shared" si="16"/>
        <v/>
      </c>
      <c r="K82" s="31" t="str">
        <f t="shared" si="17"/>
        <v>TNC_TRIPS_PER_CAPITA_CLUSTER_RAIL_MID_OPEX_FAC</v>
      </c>
      <c r="L82" s="7" t="e">
        <f>MATCH($K82,FAC_TOTALS_APTA!$A$2:$BR$2,)</f>
        <v>#N/A</v>
      </c>
      <c r="M82" s="29" t="e">
        <f>IF(M64=0,0,VLOOKUP(M64,FAC_TOTALS_APTA!$A$4:$BR$227,$L82,FALSE))</f>
        <v>#N/A</v>
      </c>
      <c r="N82" s="29" t="e">
        <f>IF(N64=0,0,VLOOKUP(N64,FAC_TOTALS_APTA!$A$4:$BR$227,$L82,FALSE))</f>
        <v>#N/A</v>
      </c>
      <c r="O82" s="29" t="e">
        <f>IF(O64=0,0,VLOOKUP(O64,FAC_TOTALS_APTA!$A$4:$BR$227,$L82,FALSE))</f>
        <v>#N/A</v>
      </c>
      <c r="P82" s="29" t="e">
        <f>IF(P64=0,0,VLOOKUP(P64,FAC_TOTALS_APTA!$A$4:$BR$227,$L82,FALSE))</f>
        <v>#N/A</v>
      </c>
      <c r="Q82" s="29" t="e">
        <f>IF(Q64=0,0,VLOOKUP(Q64,FAC_TOTALS_APTA!$A$4:$BR$227,$L82,FALSE))</f>
        <v>#N/A</v>
      </c>
      <c r="R82" s="29" t="e">
        <f>IF(R64=0,0,VLOOKUP(R64,FAC_TOTALS_APTA!$A$4:$BR$227,$L82,FALSE))</f>
        <v>#N/A</v>
      </c>
      <c r="S82" s="29" t="e">
        <f>IF(S64=0,0,VLOOKUP(S64,FAC_TOTALS_APTA!$A$4:$BR$227,$L82,FALSE))</f>
        <v>#N/A</v>
      </c>
      <c r="T82" s="29" t="e">
        <f>IF(T64=0,0,VLOOKUP(T64,FAC_TOTALS_APTA!$A$4:$BR$227,$L82,FALSE))</f>
        <v>#N/A</v>
      </c>
      <c r="U82" s="29" t="e">
        <f>IF(U64=0,0,VLOOKUP(U64,FAC_TOTALS_APTA!$A$4:$BR$227,$L82,FALSE))</f>
        <v>#N/A</v>
      </c>
      <c r="V82" s="29" t="e">
        <f>IF(V64=0,0,VLOOKUP(V64,FAC_TOTALS_APTA!$A$4:$BR$227,$L82,FALSE))</f>
        <v>#N/A</v>
      </c>
      <c r="W82" s="29" t="e">
        <f>IF(W64=0,0,VLOOKUP(W64,FAC_TOTALS_APTA!$A$4:$BR$227,$L82,FALSE))</f>
        <v>#N/A</v>
      </c>
      <c r="X82" s="29" t="e">
        <f>IF(X64=0,0,VLOOKUP(X64,FAC_TOTALS_APTA!$A$4:$BR$227,$L82,FALSE))</f>
        <v>#N/A</v>
      </c>
      <c r="Y82" s="29" t="e">
        <f>IF(Y64=0,0,VLOOKUP(Y64,FAC_TOTALS_APTA!$A$4:$BR$227,$L82,FALSE))</f>
        <v>#N/A</v>
      </c>
      <c r="Z82" s="29" t="e">
        <f>IF(Z64=0,0,VLOOKUP(Z64,FAC_TOTALS_APTA!$A$4:$BR$227,$L82,FALSE))</f>
        <v>#N/A</v>
      </c>
      <c r="AA82" s="29" t="e">
        <f>IF(AA64=0,0,VLOOKUP(AA64,FAC_TOTALS_APTA!$A$4:$BR$227,$L82,FALSE))</f>
        <v>#N/A</v>
      </c>
      <c r="AB82" s="29" t="e">
        <f>IF(AB64=0,0,VLOOKUP(AB64,FAC_TOTALS_APTA!$A$4:$BR$227,$L82,FALSE))</f>
        <v>#N/A</v>
      </c>
      <c r="AC82" s="32" t="e">
        <f t="shared" si="18"/>
        <v>#N/A</v>
      </c>
      <c r="AD82" s="33" t="e">
        <f>AC82/G89</f>
        <v>#N/A</v>
      </c>
      <c r="AE82" s="7"/>
    </row>
    <row r="83" spans="1:31" s="14" customFormat="1" ht="34" hidden="1" x14ac:dyDescent="0.2">
      <c r="A83" s="7"/>
      <c r="B83" s="12" t="s">
        <v>72</v>
      </c>
      <c r="C83" s="28"/>
      <c r="D83" s="5" t="s">
        <v>76</v>
      </c>
      <c r="E83" s="43">
        <v>8.0999999999999996E-3</v>
      </c>
      <c r="F83" s="7" t="e">
        <f>MATCH($D83,FAC_TOTALS_APTA!$A$2:$BR$2,)</f>
        <v>#N/A</v>
      </c>
      <c r="G83" s="29" t="e">
        <f>VLOOKUP(G64,FAC_TOTALS_APTA!$A$4:$BR$227,$F83,FALSE)</f>
        <v>#N/A</v>
      </c>
      <c r="H83" s="29" t="e">
        <f>VLOOKUP(H64,FAC_TOTALS_APTA!$A$4:$BR$227,$F83,FALSE)</f>
        <v>#N/A</v>
      </c>
      <c r="I83" s="30" t="str">
        <f t="shared" si="15"/>
        <v>-</v>
      </c>
      <c r="J83" s="31" t="str">
        <f t="shared" si="16"/>
        <v/>
      </c>
      <c r="K83" s="31" t="str">
        <f t="shared" si="17"/>
        <v>TNC_TRIPS_PER_CAPITA_CLUSTER_RAIL_NEW_YORK_FAC</v>
      </c>
      <c r="L83" s="7" t="e">
        <f>MATCH($K83,FAC_TOTALS_APTA!$A$2:$BR$2,)</f>
        <v>#N/A</v>
      </c>
      <c r="M83" s="29" t="e">
        <f>IF(M64=0,0,VLOOKUP(M64,FAC_TOTALS_APTA!$A$4:$BR$227,$L83,FALSE))</f>
        <v>#N/A</v>
      </c>
      <c r="N83" s="29" t="e">
        <f>IF(N64=0,0,VLOOKUP(N64,FAC_TOTALS_APTA!$A$4:$BR$227,$L83,FALSE))</f>
        <v>#N/A</v>
      </c>
      <c r="O83" s="29" t="e">
        <f>IF(O64=0,0,VLOOKUP(O64,FAC_TOTALS_APTA!$A$4:$BR$227,$L83,FALSE))</f>
        <v>#N/A</v>
      </c>
      <c r="P83" s="29" t="e">
        <f>IF(P64=0,0,VLOOKUP(P64,FAC_TOTALS_APTA!$A$4:$BR$227,$L83,FALSE))</f>
        <v>#N/A</v>
      </c>
      <c r="Q83" s="29" t="e">
        <f>IF(Q64=0,0,VLOOKUP(Q64,FAC_TOTALS_APTA!$A$4:$BR$227,$L83,FALSE))</f>
        <v>#N/A</v>
      </c>
      <c r="R83" s="29" t="e">
        <f>IF(R64=0,0,VLOOKUP(R64,FAC_TOTALS_APTA!$A$4:$BR$227,$L83,FALSE))</f>
        <v>#N/A</v>
      </c>
      <c r="S83" s="29" t="e">
        <f>IF(S64=0,0,VLOOKUP(S64,FAC_TOTALS_APTA!$A$4:$BR$227,$L83,FALSE))</f>
        <v>#N/A</v>
      </c>
      <c r="T83" s="29" t="e">
        <f>IF(T64=0,0,VLOOKUP(T64,FAC_TOTALS_APTA!$A$4:$BR$227,$L83,FALSE))</f>
        <v>#N/A</v>
      </c>
      <c r="U83" s="29" t="e">
        <f>IF(U64=0,0,VLOOKUP(U64,FAC_TOTALS_APTA!$A$4:$BR$227,$L83,FALSE))</f>
        <v>#N/A</v>
      </c>
      <c r="V83" s="29" t="e">
        <f>IF(V64=0,0,VLOOKUP(V64,FAC_TOTALS_APTA!$A$4:$BR$227,$L83,FALSE))</f>
        <v>#N/A</v>
      </c>
      <c r="W83" s="29" t="e">
        <f>IF(W64=0,0,VLOOKUP(W64,FAC_TOTALS_APTA!$A$4:$BR$227,$L83,FALSE))</f>
        <v>#N/A</v>
      </c>
      <c r="X83" s="29" t="e">
        <f>IF(X64=0,0,VLOOKUP(X64,FAC_TOTALS_APTA!$A$4:$BR$227,$L83,FALSE))</f>
        <v>#N/A</v>
      </c>
      <c r="Y83" s="29" t="e">
        <f>IF(Y64=0,0,VLOOKUP(Y64,FAC_TOTALS_APTA!$A$4:$BR$227,$L83,FALSE))</f>
        <v>#N/A</v>
      </c>
      <c r="Z83" s="29" t="e">
        <f>IF(Z64=0,0,VLOOKUP(Z64,FAC_TOTALS_APTA!$A$4:$BR$227,$L83,FALSE))</f>
        <v>#N/A</v>
      </c>
      <c r="AA83" s="29" t="e">
        <f>IF(AA64=0,0,VLOOKUP(AA64,FAC_TOTALS_APTA!$A$4:$BR$227,$L83,FALSE))</f>
        <v>#N/A</v>
      </c>
      <c r="AB83" s="29" t="e">
        <f>IF(AB64=0,0,VLOOKUP(AB64,FAC_TOTALS_APTA!$A$4:$BR$227,$L83,FALSE))</f>
        <v>#N/A</v>
      </c>
      <c r="AC83" s="32" t="e">
        <f t="shared" si="18"/>
        <v>#N/A</v>
      </c>
      <c r="AD83" s="33" t="e">
        <f>AC83/G89</f>
        <v>#N/A</v>
      </c>
      <c r="AE83" s="7"/>
    </row>
    <row r="84" spans="1:31" s="14" customFormat="1" ht="15" hidden="1" x14ac:dyDescent="0.2">
      <c r="A84" s="7"/>
      <c r="B84" s="26" t="s">
        <v>68</v>
      </c>
      <c r="C84" s="28"/>
      <c r="D84" s="7" t="s">
        <v>46</v>
      </c>
      <c r="E84" s="43">
        <v>-1.5E-3</v>
      </c>
      <c r="F84" s="7">
        <f>MATCH($D84,FAC_TOTALS_APTA!$A$2:$BR$2,)</f>
        <v>30</v>
      </c>
      <c r="G84" s="29" t="e">
        <f>VLOOKUP(G64,FAC_TOTALS_APTA!$A$4:$BR$227,$F84,FALSE)</f>
        <v>#N/A</v>
      </c>
      <c r="H84" s="29" t="e">
        <f>VLOOKUP(H64,FAC_TOTALS_APTA!$A$4:$BR$227,$F84,FALSE)</f>
        <v>#N/A</v>
      </c>
      <c r="I84" s="30" t="str">
        <f t="shared" si="15"/>
        <v>-</v>
      </c>
      <c r="J84" s="31" t="str">
        <f t="shared" si="16"/>
        <v/>
      </c>
      <c r="K84" s="31" t="str">
        <f t="shared" si="17"/>
        <v>BIKE_SHARE_FAC</v>
      </c>
      <c r="L84" s="7">
        <f>MATCH($K84,FAC_TOTALS_APTA!$A$2:$BR$2,)</f>
        <v>52</v>
      </c>
      <c r="M84" s="29" t="e">
        <f>IF(M64=0,0,VLOOKUP(M64,FAC_TOTALS_APTA!$A$4:$BR$227,$L84,FALSE))</f>
        <v>#N/A</v>
      </c>
      <c r="N84" s="29" t="e">
        <f>IF(N64=0,0,VLOOKUP(N64,FAC_TOTALS_APTA!$A$4:$BR$227,$L84,FALSE))</f>
        <v>#N/A</v>
      </c>
      <c r="O84" s="29" t="e">
        <f>IF(O64=0,0,VLOOKUP(O64,FAC_TOTALS_APTA!$A$4:$BR$227,$L84,FALSE))</f>
        <v>#N/A</v>
      </c>
      <c r="P84" s="29" t="e">
        <f>IF(P64=0,0,VLOOKUP(P64,FAC_TOTALS_APTA!$A$4:$BR$227,$L84,FALSE))</f>
        <v>#N/A</v>
      </c>
      <c r="Q84" s="29" t="e">
        <f>IF(Q64=0,0,VLOOKUP(Q64,FAC_TOTALS_APTA!$A$4:$BR$227,$L84,FALSE))</f>
        <v>#N/A</v>
      </c>
      <c r="R84" s="29" t="e">
        <f>IF(R64=0,0,VLOOKUP(R64,FAC_TOTALS_APTA!$A$4:$BR$227,$L84,FALSE))</f>
        <v>#N/A</v>
      </c>
      <c r="S84" s="29" t="e">
        <f>IF(S64=0,0,VLOOKUP(S64,FAC_TOTALS_APTA!$A$4:$BR$227,$L84,FALSE))</f>
        <v>#N/A</v>
      </c>
      <c r="T84" s="29" t="e">
        <f>IF(T64=0,0,VLOOKUP(T64,FAC_TOTALS_APTA!$A$4:$BR$227,$L84,FALSE))</f>
        <v>#N/A</v>
      </c>
      <c r="U84" s="29" t="e">
        <f>IF(U64=0,0,VLOOKUP(U64,FAC_TOTALS_APTA!$A$4:$BR$227,$L84,FALSE))</f>
        <v>#N/A</v>
      </c>
      <c r="V84" s="29" t="e">
        <f>IF(V64=0,0,VLOOKUP(V64,FAC_TOTALS_APTA!$A$4:$BR$227,$L84,FALSE))</f>
        <v>#N/A</v>
      </c>
      <c r="W84" s="29" t="e">
        <f>IF(W64=0,0,VLOOKUP(W64,FAC_TOTALS_APTA!$A$4:$BR$227,$L84,FALSE))</f>
        <v>#N/A</v>
      </c>
      <c r="X84" s="29" t="e">
        <f>IF(X64=0,0,VLOOKUP(X64,FAC_TOTALS_APTA!$A$4:$BR$227,$L84,FALSE))</f>
        <v>#N/A</v>
      </c>
      <c r="Y84" s="29" t="e">
        <f>IF(Y64=0,0,VLOOKUP(Y64,FAC_TOTALS_APTA!$A$4:$BR$227,$L84,FALSE))</f>
        <v>#N/A</v>
      </c>
      <c r="Z84" s="29" t="e">
        <f>IF(Z64=0,0,VLOOKUP(Z64,FAC_TOTALS_APTA!$A$4:$BR$227,$L84,FALSE))</f>
        <v>#N/A</v>
      </c>
      <c r="AA84" s="29" t="e">
        <f>IF(AA64=0,0,VLOOKUP(AA64,FAC_TOTALS_APTA!$A$4:$BR$227,$L84,FALSE))</f>
        <v>#N/A</v>
      </c>
      <c r="AB84" s="29" t="e">
        <f>IF(AB64=0,0,VLOOKUP(AB64,FAC_TOTALS_APTA!$A$4:$BR$227,$L84,FALSE))</f>
        <v>#N/A</v>
      </c>
      <c r="AC84" s="32" t="e">
        <f t="shared" si="18"/>
        <v>#N/A</v>
      </c>
      <c r="AD84" s="33" t="e">
        <f>AC84/G89</f>
        <v>#N/A</v>
      </c>
      <c r="AE84" s="7"/>
    </row>
    <row r="85" spans="1:31" s="14" customFormat="1" ht="15" hidden="1" x14ac:dyDescent="0.2">
      <c r="A85" s="7"/>
      <c r="B85" s="26" t="s">
        <v>69</v>
      </c>
      <c r="C85" s="28"/>
      <c r="D85" s="7" t="s">
        <v>77</v>
      </c>
      <c r="E85" s="43">
        <v>-4.8399999999999999E-2</v>
      </c>
      <c r="F85" s="7">
        <f>MATCH($D85,FAC_TOTALS_APTA!$A$2:$BR$2,)</f>
        <v>31</v>
      </c>
      <c r="G85" s="29" t="e">
        <f>VLOOKUP(G64,FAC_TOTALS_APTA!$A$4:$BR$227,$F85,FALSE)</f>
        <v>#N/A</v>
      </c>
      <c r="H85" s="29" t="e">
        <f>VLOOKUP(H64,FAC_TOTALS_APTA!$A$4:$BR$227,$F85,FALSE)</f>
        <v>#N/A</v>
      </c>
      <c r="I85" s="30" t="str">
        <f t="shared" si="15"/>
        <v>-</v>
      </c>
      <c r="J85" s="31" t="str">
        <f t="shared" si="16"/>
        <v/>
      </c>
      <c r="K85" s="31" t="str">
        <f t="shared" si="17"/>
        <v>scooter_flag_BUS_FAC</v>
      </c>
      <c r="L85" s="7">
        <f>MATCH($K85,FAC_TOTALS_APTA!$A$2:$BR$2,)</f>
        <v>53</v>
      </c>
      <c r="M85" s="29" t="e">
        <f>IF(M64=0,0,VLOOKUP(M64,FAC_TOTALS_APTA!$A$4:$BR$227,$L85,FALSE))</f>
        <v>#N/A</v>
      </c>
      <c r="N85" s="29" t="e">
        <f>IF(N64=0,0,VLOOKUP(N64,FAC_TOTALS_APTA!$A$4:$BR$227,$L85,FALSE))</f>
        <v>#N/A</v>
      </c>
      <c r="O85" s="29" t="e">
        <f>IF(O64=0,0,VLOOKUP(O64,FAC_TOTALS_APTA!$A$4:$BR$227,$L85,FALSE))</f>
        <v>#N/A</v>
      </c>
      <c r="P85" s="29" t="e">
        <f>IF(P64=0,0,VLOOKUP(P64,FAC_TOTALS_APTA!$A$4:$BR$227,$L85,FALSE))</f>
        <v>#N/A</v>
      </c>
      <c r="Q85" s="29" t="e">
        <f>IF(Q64=0,0,VLOOKUP(Q64,FAC_TOTALS_APTA!$A$4:$BR$227,$L85,FALSE))</f>
        <v>#N/A</v>
      </c>
      <c r="R85" s="29" t="e">
        <f>IF(R64=0,0,VLOOKUP(R64,FAC_TOTALS_APTA!$A$4:$BR$227,$L85,FALSE))</f>
        <v>#N/A</v>
      </c>
      <c r="S85" s="29" t="e">
        <f>IF(S64=0,0,VLOOKUP(S64,FAC_TOTALS_APTA!$A$4:$BR$227,$L85,FALSE))</f>
        <v>#N/A</v>
      </c>
      <c r="T85" s="29" t="e">
        <f>IF(T64=0,0,VLOOKUP(T64,FAC_TOTALS_APTA!$A$4:$BR$227,$L85,FALSE))</f>
        <v>#N/A</v>
      </c>
      <c r="U85" s="29" t="e">
        <f>IF(U64=0,0,VLOOKUP(U64,FAC_TOTALS_APTA!$A$4:$BR$227,$L85,FALSE))</f>
        <v>#N/A</v>
      </c>
      <c r="V85" s="29" t="e">
        <f>IF(V64=0,0,VLOOKUP(V64,FAC_TOTALS_APTA!$A$4:$BR$227,$L85,FALSE))</f>
        <v>#N/A</v>
      </c>
      <c r="W85" s="29" t="e">
        <f>IF(W64=0,0,VLOOKUP(W64,FAC_TOTALS_APTA!$A$4:$BR$227,$L85,FALSE))</f>
        <v>#N/A</v>
      </c>
      <c r="X85" s="29" t="e">
        <f>IF(X64=0,0,VLOOKUP(X64,FAC_TOTALS_APTA!$A$4:$BR$227,$L85,FALSE))</f>
        <v>#N/A</v>
      </c>
      <c r="Y85" s="29" t="e">
        <f>IF(Y64=0,0,VLOOKUP(Y64,FAC_TOTALS_APTA!$A$4:$BR$227,$L85,FALSE))</f>
        <v>#N/A</v>
      </c>
      <c r="Z85" s="29" t="e">
        <f>IF(Z64=0,0,VLOOKUP(Z64,FAC_TOTALS_APTA!$A$4:$BR$227,$L85,FALSE))</f>
        <v>#N/A</v>
      </c>
      <c r="AA85" s="29" t="e">
        <f>IF(AA64=0,0,VLOOKUP(AA64,FAC_TOTALS_APTA!$A$4:$BR$227,$L85,FALSE))</f>
        <v>#N/A</v>
      </c>
      <c r="AB85" s="29" t="e">
        <f>IF(AB64=0,0,VLOOKUP(AB64,FAC_TOTALS_APTA!$A$4:$BR$227,$L85,FALSE))</f>
        <v>#N/A</v>
      </c>
      <c r="AC85" s="32" t="e">
        <f t="shared" si="18"/>
        <v>#N/A</v>
      </c>
      <c r="AD85" s="33" t="e">
        <f>AC85/G89</f>
        <v>#N/A</v>
      </c>
      <c r="AE85" s="7"/>
    </row>
    <row r="86" spans="1:31" s="7" customFormat="1" ht="15" hidden="1" x14ac:dyDescent="0.2">
      <c r="B86" s="9" t="s">
        <v>69</v>
      </c>
      <c r="C86" s="27"/>
      <c r="D86" s="8" t="s">
        <v>78</v>
      </c>
      <c r="E86" s="44">
        <v>5.3E-3</v>
      </c>
      <c r="F86" s="8">
        <f>MATCH($D86,FAC_TOTALS_APTA!$A$2:$BR$2,)</f>
        <v>32</v>
      </c>
      <c r="G86" s="29" t="e">
        <f>VLOOKUP(G64,FAC_TOTALS_APTA!$A$4:$BR$227,$F86,FALSE)</f>
        <v>#N/A</v>
      </c>
      <c r="H86" s="29" t="e">
        <f>VLOOKUP(H64,FAC_TOTALS_APTA!$A$4:$BR$227,$F86,FALSE)</f>
        <v>#N/A</v>
      </c>
      <c r="I86" s="35" t="str">
        <f t="shared" si="15"/>
        <v>-</v>
      </c>
      <c r="J86" s="36" t="str">
        <f t="shared" si="16"/>
        <v/>
      </c>
      <c r="K86" s="36" t="str">
        <f t="shared" si="17"/>
        <v>scooter_flag_RAIL_FAC</v>
      </c>
      <c r="L86" s="7">
        <f>MATCH($K86,FAC_TOTALS_APTA!$A$2:$BR$2,)</f>
        <v>54</v>
      </c>
      <c r="M86" s="37" t="e">
        <f>IF(M64=0,0,VLOOKUP(M64,FAC_TOTALS_APTA!$A$4:$BR$227,$L86,FALSE))</f>
        <v>#N/A</v>
      </c>
      <c r="N86" s="37" t="e">
        <f>IF(N64=0,0,VLOOKUP(N64,FAC_TOTALS_APTA!$A$4:$BR$227,$L86,FALSE))</f>
        <v>#N/A</v>
      </c>
      <c r="O86" s="37" t="e">
        <f>IF(O64=0,0,VLOOKUP(O64,FAC_TOTALS_APTA!$A$4:$BR$227,$L86,FALSE))</f>
        <v>#N/A</v>
      </c>
      <c r="P86" s="37" t="e">
        <f>IF(P64=0,0,VLOOKUP(P64,FAC_TOTALS_APTA!$A$4:$BR$227,$L86,FALSE))</f>
        <v>#N/A</v>
      </c>
      <c r="Q86" s="37" t="e">
        <f>IF(Q64=0,0,VLOOKUP(Q64,FAC_TOTALS_APTA!$A$4:$BR$227,$L86,FALSE))</f>
        <v>#N/A</v>
      </c>
      <c r="R86" s="37" t="e">
        <f>IF(R64=0,0,VLOOKUP(R64,FAC_TOTALS_APTA!$A$4:$BR$227,$L86,FALSE))</f>
        <v>#N/A</v>
      </c>
      <c r="S86" s="37" t="e">
        <f>IF(S64=0,0,VLOOKUP(S64,FAC_TOTALS_APTA!$A$4:$BR$227,$L86,FALSE))</f>
        <v>#N/A</v>
      </c>
      <c r="T86" s="37" t="e">
        <f>IF(T64=0,0,VLOOKUP(T64,FAC_TOTALS_APTA!$A$4:$BR$227,$L86,FALSE))</f>
        <v>#N/A</v>
      </c>
      <c r="U86" s="37" t="e">
        <f>IF(U64=0,0,VLOOKUP(U64,FAC_TOTALS_APTA!$A$4:$BR$227,$L86,FALSE))</f>
        <v>#N/A</v>
      </c>
      <c r="V86" s="37" t="e">
        <f>IF(V64=0,0,VLOOKUP(V64,FAC_TOTALS_APTA!$A$4:$BR$227,$L86,FALSE))</f>
        <v>#N/A</v>
      </c>
      <c r="W86" s="37" t="e">
        <f>IF(W64=0,0,VLOOKUP(W64,FAC_TOTALS_APTA!$A$4:$BR$227,$L86,FALSE))</f>
        <v>#N/A</v>
      </c>
      <c r="X86" s="37" t="e">
        <f>IF(X64=0,0,VLOOKUP(X64,FAC_TOTALS_APTA!$A$4:$BR$227,$L86,FALSE))</f>
        <v>#N/A</v>
      </c>
      <c r="Y86" s="37" t="e">
        <f>IF(Y64=0,0,VLOOKUP(Y64,FAC_TOTALS_APTA!$A$4:$BR$227,$L86,FALSE))</f>
        <v>#N/A</v>
      </c>
      <c r="Z86" s="37" t="e">
        <f>IF(Z64=0,0,VLOOKUP(Z64,FAC_TOTALS_APTA!$A$4:$BR$227,$L86,FALSE))</f>
        <v>#N/A</v>
      </c>
      <c r="AA86" s="37" t="e">
        <f>IF(AA64=0,0,VLOOKUP(AA64,FAC_TOTALS_APTA!$A$4:$BR$227,$L86,FALSE))</f>
        <v>#N/A</v>
      </c>
      <c r="AB86" s="37" t="e">
        <f>IF(AB64=0,0,VLOOKUP(AB64,FAC_TOTALS_APTA!$A$4:$BR$227,$L86,FALSE))</f>
        <v>#N/A</v>
      </c>
      <c r="AC86" s="38" t="e">
        <f t="shared" si="18"/>
        <v>#N/A</v>
      </c>
      <c r="AD86" s="39" t="e">
        <f>AC86/G89</f>
        <v>#N/A</v>
      </c>
    </row>
    <row r="87" spans="1:31" s="14" customFormat="1" ht="15" hidden="1" x14ac:dyDescent="0.2">
      <c r="A87" s="7"/>
      <c r="B87" s="9" t="s">
        <v>56</v>
      </c>
      <c r="C87" s="27"/>
      <c r="D87" s="9" t="s">
        <v>48</v>
      </c>
      <c r="E87" s="65"/>
      <c r="F87" s="8"/>
      <c r="G87" s="37"/>
      <c r="H87" s="37"/>
      <c r="I87" s="35"/>
      <c r="J87" s="36"/>
      <c r="K87" s="36" t="str">
        <f t="shared" si="17"/>
        <v>New_Reporter_FAC</v>
      </c>
      <c r="L87" s="7">
        <f>MATCH($K87,FAC_TOTALS_APTA!$A$2:$BR$2,)</f>
        <v>58</v>
      </c>
      <c r="M87" s="37" t="e">
        <f>IF(M64=0,0,VLOOKUP(M64,FAC_TOTALS_APTA!$A$4:$BR$227,$L87,FALSE))</f>
        <v>#N/A</v>
      </c>
      <c r="N87" s="37" t="e">
        <f>IF(N64=0,0,VLOOKUP(N64,FAC_TOTALS_APTA!$A$4:$BR$227,$L87,FALSE))</f>
        <v>#N/A</v>
      </c>
      <c r="O87" s="37" t="e">
        <f>IF(O64=0,0,VLOOKUP(O64,FAC_TOTALS_APTA!$A$4:$BR$227,$L87,FALSE))</f>
        <v>#N/A</v>
      </c>
      <c r="P87" s="37" t="e">
        <f>IF(P64=0,0,VLOOKUP(P64,FAC_TOTALS_APTA!$A$4:$BR$227,$L87,FALSE))</f>
        <v>#N/A</v>
      </c>
      <c r="Q87" s="37" t="e">
        <f>IF(Q64=0,0,VLOOKUP(Q64,FAC_TOTALS_APTA!$A$4:$BR$227,$L87,FALSE))</f>
        <v>#N/A</v>
      </c>
      <c r="R87" s="37" t="e">
        <f>IF(R64=0,0,VLOOKUP(R64,FAC_TOTALS_APTA!$A$4:$BR$227,$L87,FALSE))</f>
        <v>#N/A</v>
      </c>
      <c r="S87" s="37" t="e">
        <f>IF(S64=0,0,VLOOKUP(S64,FAC_TOTALS_APTA!$A$4:$BR$227,$L87,FALSE))</f>
        <v>#N/A</v>
      </c>
      <c r="T87" s="37" t="e">
        <f>IF(T64=0,0,VLOOKUP(T64,FAC_TOTALS_APTA!$A$4:$BR$227,$L87,FALSE))</f>
        <v>#N/A</v>
      </c>
      <c r="U87" s="37" t="e">
        <f>IF(U64=0,0,VLOOKUP(U64,FAC_TOTALS_APTA!$A$4:$BR$227,$L87,FALSE))</f>
        <v>#N/A</v>
      </c>
      <c r="V87" s="37" t="e">
        <f>IF(V64=0,0,VLOOKUP(V64,FAC_TOTALS_APTA!$A$4:$BR$227,$L87,FALSE))</f>
        <v>#N/A</v>
      </c>
      <c r="W87" s="37" t="e">
        <f>IF(W64=0,0,VLOOKUP(W64,FAC_TOTALS_APTA!$A$4:$BR$227,$L87,FALSE))</f>
        <v>#N/A</v>
      </c>
      <c r="X87" s="37" t="e">
        <f>IF(X64=0,0,VLOOKUP(X64,FAC_TOTALS_APTA!$A$4:$BR$227,$L87,FALSE))</f>
        <v>#N/A</v>
      </c>
      <c r="Y87" s="37" t="e">
        <f>IF(Y64=0,0,VLOOKUP(Y64,FAC_TOTALS_APTA!$A$4:$BR$227,$L87,FALSE))</f>
        <v>#N/A</v>
      </c>
      <c r="Z87" s="37" t="e">
        <f>IF(Z64=0,0,VLOOKUP(Z64,FAC_TOTALS_APTA!$A$4:$BR$227,$L87,FALSE))</f>
        <v>#N/A</v>
      </c>
      <c r="AA87" s="37" t="e">
        <f>IF(AA64=0,0,VLOOKUP(AA64,FAC_TOTALS_APTA!$A$4:$BR$227,$L87,FALSE))</f>
        <v>#N/A</v>
      </c>
      <c r="AB87" s="37" t="e">
        <f>IF(AB64=0,0,VLOOKUP(AB64,FAC_TOTALS_APTA!$A$4:$BR$227,$L87,FALSE))</f>
        <v>#N/A</v>
      </c>
      <c r="AC87" s="38" t="e">
        <f>SUM(M87:AB87)</f>
        <v>#N/A</v>
      </c>
      <c r="AD87" s="39" t="e">
        <f>AC87/G89</f>
        <v>#N/A</v>
      </c>
      <c r="AE87" s="7"/>
    </row>
    <row r="88" spans="1:31" s="59" customFormat="1" ht="15" hidden="1" x14ac:dyDescent="0.2">
      <c r="A88" s="58"/>
      <c r="B88" s="26" t="s">
        <v>70</v>
      </c>
      <c r="C88" s="28"/>
      <c r="D88" s="7" t="s">
        <v>6</v>
      </c>
      <c r="E88" s="43"/>
      <c r="F88" s="7">
        <f>MATCH($D88,FAC_TOTALS_APTA!$A$2:$BP$2,)</f>
        <v>9</v>
      </c>
      <c r="G88" s="60" t="e">
        <f>VLOOKUP(G64,FAC_TOTALS_APTA!$A$4:$BR$227,$F88,FALSE)</f>
        <v>#N/A</v>
      </c>
      <c r="H88" s="60" t="e">
        <f>VLOOKUP(H64,FAC_TOTALS_APTA!$A$4:$BR$227,$F88,FALSE)</f>
        <v>#N/A</v>
      </c>
      <c r="I88" s="62" t="e">
        <f t="shared" ref="I88:I89" si="19">H88/G88-1</f>
        <v>#N/A</v>
      </c>
      <c r="J88" s="31"/>
      <c r="K88" s="31"/>
      <c r="L88" s="7"/>
      <c r="M88" s="29" t="e">
        <f t="shared" ref="M88:AB88" si="20">SUM(M66:M86)</f>
        <v>#N/A</v>
      </c>
      <c r="N88" s="29" t="e">
        <f t="shared" si="20"/>
        <v>#N/A</v>
      </c>
      <c r="O88" s="29" t="e">
        <f t="shared" si="20"/>
        <v>#N/A</v>
      </c>
      <c r="P88" s="29" t="e">
        <f t="shared" si="20"/>
        <v>#N/A</v>
      </c>
      <c r="Q88" s="29" t="e">
        <f t="shared" si="20"/>
        <v>#N/A</v>
      </c>
      <c r="R88" s="29" t="e">
        <f t="shared" si="20"/>
        <v>#N/A</v>
      </c>
      <c r="S88" s="29" t="e">
        <f t="shared" si="20"/>
        <v>#N/A</v>
      </c>
      <c r="T88" s="29" t="e">
        <f t="shared" si="20"/>
        <v>#N/A</v>
      </c>
      <c r="U88" s="29" t="e">
        <f t="shared" si="20"/>
        <v>#N/A</v>
      </c>
      <c r="V88" s="29" t="e">
        <f t="shared" si="20"/>
        <v>#N/A</v>
      </c>
      <c r="W88" s="29" t="e">
        <f t="shared" si="20"/>
        <v>#N/A</v>
      </c>
      <c r="X88" s="29" t="e">
        <f t="shared" si="20"/>
        <v>#N/A</v>
      </c>
      <c r="Y88" s="29" t="e">
        <f t="shared" si="20"/>
        <v>#N/A</v>
      </c>
      <c r="Z88" s="29" t="e">
        <f t="shared" si="20"/>
        <v>#N/A</v>
      </c>
      <c r="AA88" s="29" t="e">
        <f t="shared" si="20"/>
        <v>#N/A</v>
      </c>
      <c r="AB88" s="29" t="e">
        <f t="shared" si="20"/>
        <v>#N/A</v>
      </c>
      <c r="AC88" s="32" t="e">
        <f>H88-G88</f>
        <v>#N/A</v>
      </c>
      <c r="AD88" s="33" t="e">
        <f>I88</f>
        <v>#N/A</v>
      </c>
      <c r="AE88" s="58"/>
    </row>
    <row r="89" spans="1:31" ht="16" hidden="1" thickBot="1" x14ac:dyDescent="0.25">
      <c r="B89" s="10" t="s">
        <v>53</v>
      </c>
      <c r="C89" s="24"/>
      <c r="D89" s="24" t="s">
        <v>4</v>
      </c>
      <c r="E89" s="24"/>
      <c r="F89" s="24">
        <f>MATCH($D89,FAC_TOTALS_APTA!$A$2:$BP$2,)</f>
        <v>7</v>
      </c>
      <c r="G89" s="61" t="e">
        <f>VLOOKUP(G64,FAC_TOTALS_APTA!$A$4:$BR$227,$F89,FALSE)</f>
        <v>#N/A</v>
      </c>
      <c r="H89" s="61" t="e">
        <f>VLOOKUP(H64,FAC_TOTALS_APTA!$A$4:$BP$227,$F89,FALSE)</f>
        <v>#N/A</v>
      </c>
      <c r="I89" s="63" t="e">
        <f t="shared" si="19"/>
        <v>#N/A</v>
      </c>
      <c r="J89" s="40"/>
      <c r="K89" s="40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41" t="e">
        <f>H89-G89</f>
        <v>#N/A</v>
      </c>
      <c r="AD89" s="42" t="e">
        <f>I89</f>
        <v>#N/A</v>
      </c>
    </row>
    <row r="90" spans="1:31" ht="17" hidden="1" thickTop="1" thickBot="1" x14ac:dyDescent="0.25">
      <c r="B90" s="45" t="s">
        <v>71</v>
      </c>
      <c r="C90" s="46"/>
      <c r="D90" s="46"/>
      <c r="E90" s="47"/>
      <c r="F90" s="46"/>
      <c r="G90" s="46"/>
      <c r="H90" s="46"/>
      <c r="I90" s="48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2" t="e">
        <f>AD89-AD88</f>
        <v>#N/A</v>
      </c>
    </row>
    <row r="91" spans="1:31" ht="15" x14ac:dyDescent="0.2">
      <c r="B91" s="19" t="s">
        <v>27</v>
      </c>
      <c r="C91" s="11"/>
      <c r="D91" s="11"/>
      <c r="E91" s="7"/>
      <c r="F91" s="11"/>
      <c r="G91" s="11"/>
      <c r="H91" s="11"/>
      <c r="I91" s="1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1" ht="15" x14ac:dyDescent="0.2">
      <c r="B92" s="16" t="s">
        <v>18</v>
      </c>
      <c r="C92" s="17" t="s">
        <v>19</v>
      </c>
      <c r="D92" s="11"/>
      <c r="E92" s="7"/>
      <c r="F92" s="11"/>
      <c r="G92" s="11"/>
      <c r="H92" s="11"/>
      <c r="I92" s="1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1" x14ac:dyDescent="0.2">
      <c r="B93" s="16"/>
      <c r="C93" s="17"/>
      <c r="D93" s="11"/>
      <c r="E93" s="7"/>
      <c r="F93" s="11"/>
      <c r="G93" s="11"/>
      <c r="H93" s="11"/>
      <c r="I93" s="1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1" ht="15" x14ac:dyDescent="0.2">
      <c r="B94" s="19" t="s">
        <v>29</v>
      </c>
      <c r="C94" s="20">
        <v>1</v>
      </c>
      <c r="D94" s="20"/>
    </row>
    <row r="95" spans="1:31" ht="16" thickBot="1" x14ac:dyDescent="0.25">
      <c r="B95" s="21" t="s">
        <v>38</v>
      </c>
      <c r="C95" s="22">
        <v>10</v>
      </c>
      <c r="D95" s="22"/>
    </row>
    <row r="96" spans="1:31" ht="15" thickTop="1" x14ac:dyDescent="0.2">
      <c r="B96" s="49"/>
      <c r="C96" s="50"/>
      <c r="D96" s="50"/>
      <c r="E96" s="50"/>
      <c r="F96" s="50"/>
      <c r="G96" s="81" t="s">
        <v>54</v>
      </c>
      <c r="H96" s="81"/>
      <c r="I96" s="81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81" t="s">
        <v>58</v>
      </c>
      <c r="AD96" s="81"/>
    </row>
    <row r="97" spans="1:31" ht="15" x14ac:dyDescent="0.2">
      <c r="B97" s="9" t="s">
        <v>20</v>
      </c>
      <c r="C97" s="27" t="s">
        <v>21</v>
      </c>
      <c r="D97" s="8" t="s">
        <v>22</v>
      </c>
      <c r="E97" s="8" t="s">
        <v>28</v>
      </c>
      <c r="F97" s="8"/>
      <c r="G97" s="27">
        <f>$C$1</f>
        <v>2002</v>
      </c>
      <c r="H97" s="27">
        <f>$C$2</f>
        <v>2018</v>
      </c>
      <c r="I97" s="27" t="s">
        <v>24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 t="s">
        <v>26</v>
      </c>
      <c r="AD97" s="27" t="s">
        <v>24</v>
      </c>
    </row>
    <row r="98" spans="1:31" s="14" customFormat="1" x14ac:dyDescent="0.2">
      <c r="A98" s="7"/>
      <c r="B98" s="26"/>
      <c r="C98" s="28"/>
      <c r="D98" s="7"/>
      <c r="E98" s="7"/>
      <c r="F98" s="7"/>
      <c r="G98" s="7"/>
      <c r="H98" s="7"/>
      <c r="I98" s="28"/>
      <c r="J98" s="7"/>
      <c r="K98" s="7"/>
      <c r="L98" s="7"/>
      <c r="M98" s="7">
        <v>1</v>
      </c>
      <c r="N98" s="7">
        <v>2</v>
      </c>
      <c r="O98" s="7">
        <v>3</v>
      </c>
      <c r="P98" s="7">
        <v>4</v>
      </c>
      <c r="Q98" s="7">
        <v>5</v>
      </c>
      <c r="R98" s="7">
        <v>6</v>
      </c>
      <c r="S98" s="7">
        <v>7</v>
      </c>
      <c r="T98" s="7">
        <v>8</v>
      </c>
      <c r="U98" s="7">
        <v>9</v>
      </c>
      <c r="V98" s="7">
        <v>10</v>
      </c>
      <c r="W98" s="7">
        <v>11</v>
      </c>
      <c r="X98" s="7">
        <v>12</v>
      </c>
      <c r="Y98" s="7">
        <v>13</v>
      </c>
      <c r="Z98" s="7">
        <v>14</v>
      </c>
      <c r="AA98" s="7">
        <v>15</v>
      </c>
      <c r="AB98" s="7">
        <v>16</v>
      </c>
      <c r="AC98" s="7"/>
      <c r="AD98" s="7"/>
      <c r="AE98" s="7"/>
    </row>
    <row r="99" spans="1:31" x14ac:dyDescent="0.2">
      <c r="B99" s="26"/>
      <c r="C99" s="28"/>
      <c r="D99" s="7"/>
      <c r="E99" s="7"/>
      <c r="F99" s="7"/>
      <c r="G99" s="7" t="str">
        <f>CONCATENATE($C94,"_",$C95,"_",G97)</f>
        <v>1_10_2002</v>
      </c>
      <c r="H99" s="7" t="str">
        <f>CONCATENATE($C94,"_",$C95,"_",H97)</f>
        <v>1_10_2018</v>
      </c>
      <c r="I99" s="28"/>
      <c r="J99" s="7"/>
      <c r="K99" s="7"/>
      <c r="L99" s="7"/>
      <c r="M99" s="7" t="str">
        <f>IF($G97+M98&gt;$H97,0,CONCATENATE($C94,"_",$C95,"_",$G97+M98))</f>
        <v>1_10_2003</v>
      </c>
      <c r="N99" s="7" t="str">
        <f t="shared" ref="N99:AB99" si="21">IF($G97+N98&gt;$H97,0,CONCATENATE($C94,"_",$C95,"_",$G97+N98))</f>
        <v>1_10_2004</v>
      </c>
      <c r="O99" s="7" t="str">
        <f t="shared" si="21"/>
        <v>1_10_2005</v>
      </c>
      <c r="P99" s="7" t="str">
        <f t="shared" si="21"/>
        <v>1_10_2006</v>
      </c>
      <c r="Q99" s="7" t="str">
        <f t="shared" si="21"/>
        <v>1_10_2007</v>
      </c>
      <c r="R99" s="7" t="str">
        <f t="shared" si="21"/>
        <v>1_10_2008</v>
      </c>
      <c r="S99" s="7" t="str">
        <f t="shared" si="21"/>
        <v>1_10_2009</v>
      </c>
      <c r="T99" s="7" t="str">
        <f t="shared" si="21"/>
        <v>1_10_2010</v>
      </c>
      <c r="U99" s="7" t="str">
        <f t="shared" si="21"/>
        <v>1_10_2011</v>
      </c>
      <c r="V99" s="7" t="str">
        <f t="shared" si="21"/>
        <v>1_10_2012</v>
      </c>
      <c r="W99" s="7" t="str">
        <f t="shared" si="21"/>
        <v>1_10_2013</v>
      </c>
      <c r="X99" s="7" t="str">
        <f t="shared" si="21"/>
        <v>1_10_2014</v>
      </c>
      <c r="Y99" s="7" t="str">
        <f t="shared" si="21"/>
        <v>1_10_2015</v>
      </c>
      <c r="Z99" s="7" t="str">
        <f t="shared" si="21"/>
        <v>1_10_2016</v>
      </c>
      <c r="AA99" s="7" t="str">
        <f t="shared" si="21"/>
        <v>1_10_2017</v>
      </c>
      <c r="AB99" s="7" t="str">
        <f t="shared" si="21"/>
        <v>1_10_2018</v>
      </c>
      <c r="AC99" s="7"/>
      <c r="AD99" s="7"/>
    </row>
    <row r="100" spans="1:31" x14ac:dyDescent="0.2">
      <c r="B100" s="26"/>
      <c r="C100" s="28"/>
      <c r="D100" s="7"/>
      <c r="E100" s="7"/>
      <c r="F100" s="7" t="s">
        <v>25</v>
      </c>
      <c r="G100" s="29"/>
      <c r="H100" s="29"/>
      <c r="I100" s="28"/>
      <c r="J100" s="7"/>
      <c r="K100" s="7"/>
      <c r="L100" s="7" t="s">
        <v>25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1" s="14" customFormat="1" ht="15" x14ac:dyDescent="0.2">
      <c r="A101" s="7"/>
      <c r="B101" s="26" t="s">
        <v>36</v>
      </c>
      <c r="C101" s="28" t="s">
        <v>23</v>
      </c>
      <c r="D101" s="7" t="s">
        <v>8</v>
      </c>
      <c r="E101" s="43">
        <v>0.7087</v>
      </c>
      <c r="F101" s="7">
        <f>MATCH($D101,FAC_TOTALS_APTA!$A$2:$BR$2,)</f>
        <v>11</v>
      </c>
      <c r="G101" s="29">
        <f>VLOOKUP(G99,FAC_TOTALS_APTA!$A$4:$BR$227,$F101,FALSE)</f>
        <v>474570591.5</v>
      </c>
      <c r="H101" s="29">
        <f>VLOOKUP(H99,FAC_TOTALS_APTA!$A$4:$BR$227,$F101,FALSE)</f>
        <v>560645667.79999995</v>
      </c>
      <c r="I101" s="30">
        <f>IFERROR(H101/G101-1,"-")</f>
        <v>0.18137465287922283</v>
      </c>
      <c r="J101" s="31" t="str">
        <f>IF(C101="Log","_log","")</f>
        <v>_log</v>
      </c>
      <c r="K101" s="31" t="str">
        <f>CONCATENATE(D101,J101,"_FAC")</f>
        <v>VRM_ADJ_log_FAC</v>
      </c>
      <c r="L101" s="7">
        <f>MATCH($K101,FAC_TOTALS_APTA!$A$2:$BR$2,)</f>
        <v>33</v>
      </c>
      <c r="M101" s="29">
        <f>IF(M99=0,0,VLOOKUP(M99,FAC_TOTALS_APTA!$A$4:$BR$227,$L101,FALSE))</f>
        <v>84907279.567768604</v>
      </c>
      <c r="N101" s="29">
        <f>IF(N99=0,0,VLOOKUP(N99,FAC_TOTALS_APTA!$A$4:$BR$227,$L101,FALSE))</f>
        <v>50018748.342373803</v>
      </c>
      <c r="O101" s="29">
        <f>IF(O99=0,0,VLOOKUP(O99,FAC_TOTALS_APTA!$A$4:$BR$227,$L101,FALSE))</f>
        <v>17179540.0554877</v>
      </c>
      <c r="P101" s="29">
        <f>IF(P99=0,0,VLOOKUP(P99,FAC_TOTALS_APTA!$A$4:$BR$227,$L101,FALSE))</f>
        <v>39162225.425170898</v>
      </c>
      <c r="Q101" s="29">
        <f>IF(Q99=0,0,VLOOKUP(Q99,FAC_TOTALS_APTA!$A$4:$BR$227,$L101,FALSE))</f>
        <v>10480127.9893324</v>
      </c>
      <c r="R101" s="29">
        <f>IF(R99=0,0,VLOOKUP(R99,FAC_TOTALS_APTA!$A$4:$BR$227,$L101,FALSE))</f>
        <v>53383898.291824102</v>
      </c>
      <c r="S101" s="29">
        <f>IF(S99=0,0,VLOOKUP(S99,FAC_TOTALS_APTA!$A$4:$BR$227,$L101,FALSE))</f>
        <v>13143883.8630279</v>
      </c>
      <c r="T101" s="29">
        <f>IF(T99=0,0,VLOOKUP(T99,FAC_TOTALS_APTA!$A$4:$BR$227,$L101,FALSE))</f>
        <v>-32596812.870973799</v>
      </c>
      <c r="U101" s="29">
        <f>IF(U99=0,0,VLOOKUP(U99,FAC_TOTALS_APTA!$A$4:$BR$227,$L101,FALSE))</f>
        <v>-34147874.423703797</v>
      </c>
      <c r="V101" s="29">
        <f>IF(V99=0,0,VLOOKUP(V99,FAC_TOTALS_APTA!$A$4:$BR$227,$L101,FALSE))</f>
        <v>-1732478.71747533</v>
      </c>
      <c r="W101" s="29">
        <f>IF(W99=0,0,VLOOKUP(W99,FAC_TOTALS_APTA!$A$4:$BR$227,$L101,FALSE))</f>
        <v>45082621.842502698</v>
      </c>
      <c r="X101" s="29">
        <f>IF(X99=0,0,VLOOKUP(X99,FAC_TOTALS_APTA!$A$4:$BR$227,$L101,FALSE))</f>
        <v>26134999.344615299</v>
      </c>
      <c r="Y101" s="29">
        <f>IF(Y99=0,0,VLOOKUP(Y99,FAC_TOTALS_APTA!$A$4:$BR$227,$L101,FALSE))</f>
        <v>4616018.7337795598</v>
      </c>
      <c r="Z101" s="29">
        <f>IF(Z99=0,0,VLOOKUP(Z99,FAC_TOTALS_APTA!$A$4:$BR$227,$L101,FALSE))</f>
        <v>-1958850.6891456801</v>
      </c>
      <c r="AA101" s="29">
        <f>IF(AA99=0,0,VLOOKUP(AA99,FAC_TOTALS_APTA!$A$4:$BR$227,$L101,FALSE))</f>
        <v>12214904.660612401</v>
      </c>
      <c r="AB101" s="29">
        <f>IF(AB99=0,0,VLOOKUP(AB99,FAC_TOTALS_APTA!$A$4:$BR$227,$L101,FALSE))</f>
        <v>-17458755.9416795</v>
      </c>
      <c r="AC101" s="32">
        <f>SUM(M101:AB101)</f>
        <v>268429475.47351727</v>
      </c>
      <c r="AD101" s="33">
        <f>AC101/G115</f>
        <v>0.13233175942344247</v>
      </c>
      <c r="AE101" s="7"/>
    </row>
    <row r="102" spans="1:31" s="14" customFormat="1" ht="15" x14ac:dyDescent="0.2">
      <c r="A102" s="7"/>
      <c r="B102" s="26" t="s">
        <v>55</v>
      </c>
      <c r="C102" s="28" t="s">
        <v>23</v>
      </c>
      <c r="D102" s="7" t="s">
        <v>17</v>
      </c>
      <c r="E102" s="43">
        <v>-0.40350000000000003</v>
      </c>
      <c r="F102" s="7">
        <f>MATCH($D102,FAC_TOTALS_APTA!$A$2:$BR$2,)</f>
        <v>12</v>
      </c>
      <c r="G102" s="29">
        <f>VLOOKUP(G99,FAC_TOTALS_APTA!$A$4:$BR$227,$F102,FALSE)</f>
        <v>1.7610024580000001</v>
      </c>
      <c r="H102" s="29">
        <f>VLOOKUP(H99,FAC_TOTALS_APTA!$A$4:$BR$227,$F102,FALSE)</f>
        <v>1.9555512669999999</v>
      </c>
      <c r="I102" s="30">
        <f t="shared" ref="I102:I112" si="22">IFERROR(H102/G102-1,"-")</f>
        <v>0.11047617118090347</v>
      </c>
      <c r="J102" s="31" t="str">
        <f t="shared" ref="J102:J112" si="23">IF(C102="Log","_log","")</f>
        <v>_log</v>
      </c>
      <c r="K102" s="31" t="str">
        <f t="shared" ref="K102:K113" si="24">CONCATENATE(D102,J102,"_FAC")</f>
        <v>FARE_per_UPT_2018_log_FAC</v>
      </c>
      <c r="L102" s="7">
        <f>MATCH($K102,FAC_TOTALS_APTA!$A$2:$BR$2,)</f>
        <v>34</v>
      </c>
      <c r="M102" s="29">
        <f>IF(M99=0,0,VLOOKUP(M99,FAC_TOTALS_APTA!$A$4:$BR$227,$L102,FALSE))</f>
        <v>-49325095.638021901</v>
      </c>
      <c r="N102" s="29">
        <f>IF(N99=0,0,VLOOKUP(N99,FAC_TOTALS_APTA!$A$4:$BR$227,$L102,FALSE))</f>
        <v>7787692.9289093399</v>
      </c>
      <c r="O102" s="29">
        <f>IF(O99=0,0,VLOOKUP(O99,FAC_TOTALS_APTA!$A$4:$BR$227,$L102,FALSE))</f>
        <v>95916296.851216406</v>
      </c>
      <c r="P102" s="29">
        <f>IF(P99=0,0,VLOOKUP(P99,FAC_TOTALS_APTA!$A$4:$BR$227,$L102,FALSE))</f>
        <v>8470669.5772107001</v>
      </c>
      <c r="Q102" s="29">
        <f>IF(Q99=0,0,VLOOKUP(Q99,FAC_TOTALS_APTA!$A$4:$BR$227,$L102,FALSE))</f>
        <v>27158169.470583301</v>
      </c>
      <c r="R102" s="29">
        <f>IF(R99=0,0,VLOOKUP(R99,FAC_TOTALS_APTA!$A$4:$BR$227,$L102,FALSE))</f>
        <v>-11262329.8286382</v>
      </c>
      <c r="S102" s="29">
        <f>IF(S99=0,0,VLOOKUP(S99,FAC_TOTALS_APTA!$A$4:$BR$227,$L102,FALSE))</f>
        <v>-37592178.056432903</v>
      </c>
      <c r="T102" s="29">
        <f>IF(T99=0,0,VLOOKUP(T99,FAC_TOTALS_APTA!$A$4:$BR$227,$L102,FALSE))</f>
        <v>-627501.09374772594</v>
      </c>
      <c r="U102" s="29">
        <f>IF(U99=0,0,VLOOKUP(U99,FAC_TOTALS_APTA!$A$4:$BR$227,$L102,FALSE))</f>
        <v>-45541286.965475202</v>
      </c>
      <c r="V102" s="29">
        <f>IF(V99=0,0,VLOOKUP(V99,FAC_TOTALS_APTA!$A$4:$BR$227,$L102,FALSE))</f>
        <v>18920856.6723102</v>
      </c>
      <c r="W102" s="29">
        <f>IF(W99=0,0,VLOOKUP(W99,FAC_TOTALS_APTA!$A$4:$BR$227,$L102,FALSE))</f>
        <v>-27261794.233165801</v>
      </c>
      <c r="X102" s="29">
        <f>IF(X99=0,0,VLOOKUP(X99,FAC_TOTALS_APTA!$A$4:$BR$227,$L102,FALSE))</f>
        <v>4188967.3171342802</v>
      </c>
      <c r="Y102" s="29">
        <f>IF(Y99=0,0,VLOOKUP(Y99,FAC_TOTALS_APTA!$A$4:$BR$227,$L102,FALSE))</f>
        <v>-62210146.865433604</v>
      </c>
      <c r="Z102" s="29">
        <f>IF(Z99=0,0,VLOOKUP(Z99,FAC_TOTALS_APTA!$A$4:$BR$227,$L102,FALSE))</f>
        <v>-4315083.5366976596</v>
      </c>
      <c r="AA102" s="29">
        <f>IF(AA99=0,0,VLOOKUP(AA99,FAC_TOTALS_APTA!$A$4:$BR$227,$L102,FALSE))</f>
        <v>-1739166.9738876701</v>
      </c>
      <c r="AB102" s="29">
        <f>IF(AB99=0,0,VLOOKUP(AB99,FAC_TOTALS_APTA!$A$4:$BR$227,$L102,FALSE))</f>
        <v>-25289034.560769301</v>
      </c>
      <c r="AC102" s="32">
        <f t="shared" ref="AC102:AC112" si="25">SUM(M102:AB102)</f>
        <v>-102720964.93490574</v>
      </c>
      <c r="AD102" s="33">
        <f>AC102/G115</f>
        <v>-5.0639915737759209E-2</v>
      </c>
      <c r="AE102" s="7"/>
    </row>
    <row r="103" spans="1:31" s="14" customFormat="1" ht="15" x14ac:dyDescent="0.2">
      <c r="A103" s="7"/>
      <c r="B103" s="26" t="s">
        <v>51</v>
      </c>
      <c r="C103" s="28" t="s">
        <v>23</v>
      </c>
      <c r="D103" s="7" t="s">
        <v>9</v>
      </c>
      <c r="E103" s="43">
        <v>0.29659999999999997</v>
      </c>
      <c r="F103" s="7">
        <f>MATCH($D103,FAC_TOTALS_APTA!$A$2:$BR$2,)</f>
        <v>13</v>
      </c>
      <c r="G103" s="29">
        <f>VLOOKUP(G99,FAC_TOTALS_APTA!$A$4:$BR$227,$F103,FALSE)</f>
        <v>25697520.3899999</v>
      </c>
      <c r="H103" s="29">
        <f>VLOOKUP(H99,FAC_TOTALS_APTA!$A$4:$BR$227,$F103,FALSE)</f>
        <v>29807700.839999899</v>
      </c>
      <c r="I103" s="30">
        <f t="shared" si="22"/>
        <v>0.15994463230777156</v>
      </c>
      <c r="J103" s="31" t="str">
        <f t="shared" si="23"/>
        <v>_log</v>
      </c>
      <c r="K103" s="31" t="str">
        <f t="shared" si="24"/>
        <v>POP_EMP_log_FAC</v>
      </c>
      <c r="L103" s="7">
        <f>MATCH($K103,FAC_TOTALS_APTA!$A$2:$BR$2,)</f>
        <v>35</v>
      </c>
      <c r="M103" s="29">
        <f>IF(M99=0,0,VLOOKUP(M99,FAC_TOTALS_APTA!$A$4:$BR$227,$L103,FALSE))</f>
        <v>7241598.8286434701</v>
      </c>
      <c r="N103" s="29">
        <f>IF(N99=0,0,VLOOKUP(N99,FAC_TOTALS_APTA!$A$4:$BR$227,$L103,FALSE))</f>
        <v>10632761.1613586</v>
      </c>
      <c r="O103" s="29">
        <f>IF(O99=0,0,VLOOKUP(O99,FAC_TOTALS_APTA!$A$4:$BR$227,$L103,FALSE))</f>
        <v>10939558.4342911</v>
      </c>
      <c r="P103" s="29">
        <f>IF(P99=0,0,VLOOKUP(P99,FAC_TOTALS_APTA!$A$4:$BR$227,$L103,FALSE))</f>
        <v>14099199.6464771</v>
      </c>
      <c r="Q103" s="29">
        <f>IF(Q99=0,0,VLOOKUP(Q99,FAC_TOTALS_APTA!$A$4:$BR$227,$L103,FALSE))</f>
        <v>1486977.4707166599</v>
      </c>
      <c r="R103" s="29">
        <f>IF(R99=0,0,VLOOKUP(R99,FAC_TOTALS_APTA!$A$4:$BR$227,$L103,FALSE))</f>
        <v>6421625.3216739604</v>
      </c>
      <c r="S103" s="29">
        <f>IF(S99=0,0,VLOOKUP(S99,FAC_TOTALS_APTA!$A$4:$BR$227,$L103,FALSE))</f>
        <v>-6010272.4258254003</v>
      </c>
      <c r="T103" s="29">
        <f>IF(T99=0,0,VLOOKUP(T99,FAC_TOTALS_APTA!$A$4:$BR$227,$L103,FALSE))</f>
        <v>-4752147.4634376802</v>
      </c>
      <c r="U103" s="29">
        <f>IF(U99=0,0,VLOOKUP(U99,FAC_TOTALS_APTA!$A$4:$BR$227,$L103,FALSE))</f>
        <v>3516638.4468700602</v>
      </c>
      <c r="V103" s="29">
        <f>IF(V99=0,0,VLOOKUP(V99,FAC_TOTALS_APTA!$A$4:$BR$227,$L103,FALSE))</f>
        <v>6272306.7344430396</v>
      </c>
      <c r="W103" s="29">
        <f>IF(W99=0,0,VLOOKUP(W99,FAC_TOTALS_APTA!$A$4:$BR$227,$L103,FALSE))</f>
        <v>25216158.2811694</v>
      </c>
      <c r="X103" s="29">
        <f>IF(X99=0,0,VLOOKUP(X99,FAC_TOTALS_APTA!$A$4:$BR$227,$L103,FALSE))</f>
        <v>8192505.8501191903</v>
      </c>
      <c r="Y103" s="29">
        <f>IF(Y99=0,0,VLOOKUP(Y99,FAC_TOTALS_APTA!$A$4:$BR$227,$L103,FALSE))</f>
        <v>7689996.2769353203</v>
      </c>
      <c r="Z103" s="29">
        <f>IF(Z99=0,0,VLOOKUP(Z99,FAC_TOTALS_APTA!$A$4:$BR$227,$L103,FALSE))</f>
        <v>1647389.9335683801</v>
      </c>
      <c r="AA103" s="29">
        <f>IF(AA99=0,0,VLOOKUP(AA99,FAC_TOTALS_APTA!$A$4:$BR$227,$L103,FALSE))</f>
        <v>6420609.1774339397</v>
      </c>
      <c r="AB103" s="29">
        <f>IF(AB99=0,0,VLOOKUP(AB99,FAC_TOTALS_APTA!$A$4:$BR$227,$L103,FALSE))</f>
        <v>3877641.1710227798</v>
      </c>
      <c r="AC103" s="32">
        <f t="shared" si="25"/>
        <v>102892546.84545989</v>
      </c>
      <c r="AD103" s="33">
        <f>AC103/G115</f>
        <v>5.0724503080743111E-2</v>
      </c>
      <c r="AE103" s="7"/>
    </row>
    <row r="104" spans="1:31" s="14" customFormat="1" ht="15" x14ac:dyDescent="0.2">
      <c r="A104" s="7"/>
      <c r="B104" s="26" t="s">
        <v>98</v>
      </c>
      <c r="C104" s="28"/>
      <c r="D104" s="34" t="s">
        <v>96</v>
      </c>
      <c r="E104" s="43">
        <v>0.16120000000000001</v>
      </c>
      <c r="F104" s="7">
        <f>MATCH($D104,FAC_TOTALS_APTA!$A$2:$BR$2,)</f>
        <v>17</v>
      </c>
      <c r="G104" s="29">
        <f>VLOOKUP(G99,FAC_TOTALS_APTA!$A$4:$BR$227,$F104,FALSE)</f>
        <v>0.50002661492511502</v>
      </c>
      <c r="H104" s="29">
        <f>VLOOKUP(H99,FAC_TOTALS_APTA!$A$4:$BR$227,$F104,FALSE)</f>
        <v>0.47627332414381301</v>
      </c>
      <c r="I104" s="30">
        <f t="shared" si="22"/>
        <v>-4.75040529289813E-2</v>
      </c>
      <c r="J104" s="31" t="str">
        <f t="shared" si="23"/>
        <v/>
      </c>
      <c r="K104" s="31" t="str">
        <f t="shared" si="24"/>
        <v>TSD_POP_EMP_PCT_FAC</v>
      </c>
      <c r="L104" s="7">
        <f>MATCH($K104,FAC_TOTALS_APTA!$A$2:$BR$2,)</f>
        <v>39</v>
      </c>
      <c r="M104" s="29">
        <f>IF(M99=0,0,VLOOKUP(M99,FAC_TOTALS_APTA!$A$4:$BR$227,$L104,FALSE))</f>
        <v>-23139.4983036747</v>
      </c>
      <c r="N104" s="29">
        <f>IF(N99=0,0,VLOOKUP(N99,FAC_TOTALS_APTA!$A$4:$BR$227,$L104,FALSE))</f>
        <v>-229717.55870653701</v>
      </c>
      <c r="O104" s="29">
        <f>IF(O99=0,0,VLOOKUP(O99,FAC_TOTALS_APTA!$A$4:$BR$227,$L104,FALSE))</f>
        <v>-181130.16901397699</v>
      </c>
      <c r="P104" s="29">
        <f>IF(P99=0,0,VLOOKUP(P99,FAC_TOTALS_APTA!$A$4:$BR$227,$L104,FALSE))</f>
        <v>150568.37131644099</v>
      </c>
      <c r="Q104" s="29">
        <f>IF(Q99=0,0,VLOOKUP(Q99,FAC_TOTALS_APTA!$A$4:$BR$227,$L104,FALSE))</f>
        <v>-261466.27214262899</v>
      </c>
      <c r="R104" s="29">
        <f>IF(R99=0,0,VLOOKUP(R99,FAC_TOTALS_APTA!$A$4:$BR$227,$L104,FALSE))</f>
        <v>-78257.360199499206</v>
      </c>
      <c r="S104" s="29">
        <f>IF(S99=0,0,VLOOKUP(S99,FAC_TOTALS_APTA!$A$4:$BR$227,$L104,FALSE))</f>
        <v>-135160.716097647</v>
      </c>
      <c r="T104" s="29">
        <f>IF(T99=0,0,VLOOKUP(T99,FAC_TOTALS_APTA!$A$4:$BR$227,$L104,FALSE))</f>
        <v>564711.97812997201</v>
      </c>
      <c r="U104" s="29">
        <f>IF(U99=0,0,VLOOKUP(U99,FAC_TOTALS_APTA!$A$4:$BR$227,$L104,FALSE))</f>
        <v>-156755.510048392</v>
      </c>
      <c r="V104" s="29">
        <f>IF(V99=0,0,VLOOKUP(V99,FAC_TOTALS_APTA!$A$4:$BR$227,$L104,FALSE))</f>
        <v>-824453.61111378495</v>
      </c>
      <c r="W104" s="29">
        <f>IF(W99=0,0,VLOOKUP(W99,FAC_TOTALS_APTA!$A$4:$BR$227,$L104,FALSE))</f>
        <v>-15773.8439591272</v>
      </c>
      <c r="X104" s="29">
        <f>IF(X99=0,0,VLOOKUP(X99,FAC_TOTALS_APTA!$A$4:$BR$227,$L104,FALSE))</f>
        <v>-38584.648829763501</v>
      </c>
      <c r="Y104" s="29">
        <f>IF(Y99=0,0,VLOOKUP(Y99,FAC_TOTALS_APTA!$A$4:$BR$227,$L104,FALSE))</f>
        <v>-102862.05265882501</v>
      </c>
      <c r="Z104" s="29">
        <f>IF(Z99=0,0,VLOOKUP(Z99,FAC_TOTALS_APTA!$A$4:$BR$227,$L104,FALSE))</f>
        <v>34217.1930134258</v>
      </c>
      <c r="AA104" s="29">
        <f>IF(AA99=0,0,VLOOKUP(AA99,FAC_TOTALS_APTA!$A$4:$BR$227,$L104,FALSE))</f>
        <v>-39811.3465559295</v>
      </c>
      <c r="AB104" s="29">
        <f>IF(AB99=0,0,VLOOKUP(AB99,FAC_TOTALS_APTA!$A$4:$BR$227,$L104,FALSE))</f>
        <v>14692.094773229201</v>
      </c>
      <c r="AC104" s="32">
        <f t="shared" si="25"/>
        <v>-1322922.9503967178</v>
      </c>
      <c r="AD104" s="33">
        <f>AC104/G114</f>
        <v>-6.3039296983069147E-4</v>
      </c>
      <c r="AE104" s="7"/>
    </row>
    <row r="105" spans="1:31" s="14" customFormat="1" ht="15" x14ac:dyDescent="0.2">
      <c r="A105" s="7"/>
      <c r="B105" s="26" t="s">
        <v>52</v>
      </c>
      <c r="C105" s="28" t="s">
        <v>23</v>
      </c>
      <c r="D105" s="34" t="s">
        <v>16</v>
      </c>
      <c r="E105" s="43">
        <v>0.16120000000000001</v>
      </c>
      <c r="F105" s="7">
        <f>MATCH($D105,FAC_TOTALS_APTA!$A$2:$BR$2,)</f>
        <v>14</v>
      </c>
      <c r="G105" s="29">
        <f>VLOOKUP(G99,FAC_TOTALS_APTA!$A$4:$BR$227,$F105,FALSE)</f>
        <v>1.974</v>
      </c>
      <c r="H105" s="29">
        <f>VLOOKUP(H99,FAC_TOTALS_APTA!$A$4:$BR$227,$F105,FALSE)</f>
        <v>2.9199999999999902</v>
      </c>
      <c r="I105" s="30">
        <f t="shared" si="22"/>
        <v>0.4792299898682828</v>
      </c>
      <c r="J105" s="31" t="str">
        <f t="shared" si="23"/>
        <v>_log</v>
      </c>
      <c r="K105" s="31" t="str">
        <f t="shared" si="24"/>
        <v>GAS_PRICE_2018_log_FAC</v>
      </c>
      <c r="L105" s="7">
        <f>MATCH($K105,FAC_TOTALS_APTA!$A$2:$BR$2,)</f>
        <v>36</v>
      </c>
      <c r="M105" s="29">
        <f>IF(M99=0,0,VLOOKUP(M99,FAC_TOTALS_APTA!$A$4:$BR$227,$L105,FALSE))</f>
        <v>33599050.280310601</v>
      </c>
      <c r="N105" s="29">
        <f>IF(N99=0,0,VLOOKUP(N99,FAC_TOTALS_APTA!$A$4:$BR$227,$L105,FALSE))</f>
        <v>35510726.782240897</v>
      </c>
      <c r="O105" s="29">
        <f>IF(O99=0,0,VLOOKUP(O99,FAC_TOTALS_APTA!$A$4:$BR$227,$L105,FALSE))</f>
        <v>49038755.274780601</v>
      </c>
      <c r="P105" s="29">
        <f>IF(P99=0,0,VLOOKUP(P99,FAC_TOTALS_APTA!$A$4:$BR$227,$L105,FALSE))</f>
        <v>35941346.447058402</v>
      </c>
      <c r="Q105" s="29">
        <f>IF(Q99=0,0,VLOOKUP(Q99,FAC_TOTALS_APTA!$A$4:$BR$227,$L105,FALSE))</f>
        <v>12265565.3038336</v>
      </c>
      <c r="R105" s="29">
        <f>IF(R99=0,0,VLOOKUP(R99,FAC_TOTALS_APTA!$A$4:$BR$227,$L105,FALSE))</f>
        <v>50892116.424858198</v>
      </c>
      <c r="S105" s="29">
        <f>IF(S99=0,0,VLOOKUP(S99,FAC_TOTALS_APTA!$A$4:$BR$227,$L105,FALSE))</f>
        <v>-127319725.76026399</v>
      </c>
      <c r="T105" s="29">
        <f>IF(T99=0,0,VLOOKUP(T99,FAC_TOTALS_APTA!$A$4:$BR$227,$L105,FALSE))</f>
        <v>56413742.051745199</v>
      </c>
      <c r="U105" s="29">
        <f>IF(U99=0,0,VLOOKUP(U99,FAC_TOTALS_APTA!$A$4:$BR$227,$L105,FALSE))</f>
        <v>89002661.112120703</v>
      </c>
      <c r="V105" s="29">
        <f>IF(V99=0,0,VLOOKUP(V99,FAC_TOTALS_APTA!$A$4:$BR$227,$L105,FALSE))</f>
        <v>4627273.8136679102</v>
      </c>
      <c r="W105" s="29">
        <f>IF(W99=0,0,VLOOKUP(W99,FAC_TOTALS_APTA!$A$4:$BR$227,$L105,FALSE))</f>
        <v>-18199808.763796698</v>
      </c>
      <c r="X105" s="29">
        <f>IF(X99=0,0,VLOOKUP(X99,FAC_TOTALS_APTA!$A$4:$BR$227,$L105,FALSE))</f>
        <v>-22098168.7181907</v>
      </c>
      <c r="Y105" s="29">
        <f>IF(Y99=0,0,VLOOKUP(Y99,FAC_TOTALS_APTA!$A$4:$BR$227,$L105,FALSE))</f>
        <v>-143162407.56612</v>
      </c>
      <c r="Z105" s="29">
        <f>IF(Z99=0,0,VLOOKUP(Z99,FAC_TOTALS_APTA!$A$4:$BR$227,$L105,FALSE))</f>
        <v>-44150026.431402199</v>
      </c>
      <c r="AA105" s="29">
        <f>IF(AA99=0,0,VLOOKUP(AA99,FAC_TOTALS_APTA!$A$4:$BR$227,$L105,FALSE))</f>
        <v>43517859.158030801</v>
      </c>
      <c r="AB105" s="29">
        <f>IF(AB99=0,0,VLOOKUP(AB99,FAC_TOTALS_APTA!$A$4:$BR$227,$L105,FALSE))</f>
        <v>34766517.833723299</v>
      </c>
      <c r="AC105" s="32">
        <f t="shared" si="25"/>
        <v>90645477.242596656</v>
      </c>
      <c r="AD105" s="33">
        <f>AC105/G115</f>
        <v>4.4686878987974112E-2</v>
      </c>
      <c r="AE105" s="7"/>
    </row>
    <row r="106" spans="1:31" s="14" customFormat="1" ht="15" x14ac:dyDescent="0.2">
      <c r="A106" s="7"/>
      <c r="B106" s="26" t="s">
        <v>49</v>
      </c>
      <c r="C106" s="28" t="s">
        <v>23</v>
      </c>
      <c r="D106" s="7" t="s">
        <v>15</v>
      </c>
      <c r="E106" s="43">
        <v>-0.2555</v>
      </c>
      <c r="F106" s="7">
        <f>MATCH($D106,FAC_TOTALS_APTA!$A$2:$BR$2,)</f>
        <v>15</v>
      </c>
      <c r="G106" s="29">
        <f>VLOOKUP(G99,FAC_TOTALS_APTA!$A$4:$BR$227,$F106,FALSE)</f>
        <v>42439.074999999903</v>
      </c>
      <c r="H106" s="29">
        <f>VLOOKUP(H99,FAC_TOTALS_APTA!$A$4:$BR$227,$F106,FALSE)</f>
        <v>36801.5</v>
      </c>
      <c r="I106" s="30">
        <f t="shared" si="22"/>
        <v>-0.13283925250491235</v>
      </c>
      <c r="J106" s="31" t="str">
        <f t="shared" si="23"/>
        <v>_log</v>
      </c>
      <c r="K106" s="31" t="str">
        <f t="shared" si="24"/>
        <v>TOTAL_MED_INC_INDIV_2018_log_FAC</v>
      </c>
      <c r="L106" s="7">
        <f>MATCH($K106,FAC_TOTALS_APTA!$A$2:$BR$2,)</f>
        <v>37</v>
      </c>
      <c r="M106" s="29">
        <f>IF(M99=0,0,VLOOKUP(M99,FAC_TOTALS_APTA!$A$4:$BR$227,$L106,FALSE))</f>
        <v>15208326.1930422</v>
      </c>
      <c r="N106" s="29">
        <f>IF(N99=0,0,VLOOKUP(N99,FAC_TOTALS_APTA!$A$4:$BR$227,$L106,FALSE))</f>
        <v>19488586.858985402</v>
      </c>
      <c r="O106" s="29">
        <f>IF(O99=0,0,VLOOKUP(O99,FAC_TOTALS_APTA!$A$4:$BR$227,$L106,FALSE))</f>
        <v>18727904.000239301</v>
      </c>
      <c r="P106" s="29">
        <f>IF(P99=0,0,VLOOKUP(P99,FAC_TOTALS_APTA!$A$4:$BR$227,$L106,FALSE))</f>
        <v>34404080.850785397</v>
      </c>
      <c r="Q106" s="29">
        <f>IF(Q99=0,0,VLOOKUP(Q99,FAC_TOTALS_APTA!$A$4:$BR$227,$L106,FALSE))</f>
        <v>-10926240.231041901</v>
      </c>
      <c r="R106" s="29">
        <f>IF(R99=0,0,VLOOKUP(R99,FAC_TOTALS_APTA!$A$4:$BR$227,$L106,FALSE))</f>
        <v>-1022075.61256072</v>
      </c>
      <c r="S106" s="29">
        <f>IF(S99=0,0,VLOOKUP(S99,FAC_TOTALS_APTA!$A$4:$BR$227,$L106,FALSE))</f>
        <v>23185816.328171302</v>
      </c>
      <c r="T106" s="29">
        <f>IF(T99=0,0,VLOOKUP(T99,FAC_TOTALS_APTA!$A$4:$BR$227,$L106,FALSE))</f>
        <v>5234842.4146371596</v>
      </c>
      <c r="U106" s="29">
        <f>IF(U99=0,0,VLOOKUP(U99,FAC_TOTALS_APTA!$A$4:$BR$227,$L106,FALSE))</f>
        <v>20980311.364202399</v>
      </c>
      <c r="V106" s="29">
        <f>IF(V99=0,0,VLOOKUP(V99,FAC_TOTALS_APTA!$A$4:$BR$227,$L106,FALSE))</f>
        <v>3768154.47497743</v>
      </c>
      <c r="W106" s="29">
        <f>IF(W99=0,0,VLOOKUP(W99,FAC_TOTALS_APTA!$A$4:$BR$227,$L106,FALSE))</f>
        <v>5513763.3545028605</v>
      </c>
      <c r="X106" s="29">
        <f>IF(X99=0,0,VLOOKUP(X99,FAC_TOTALS_APTA!$A$4:$BR$227,$L106,FALSE))</f>
        <v>2604084.8281359598</v>
      </c>
      <c r="Y106" s="29">
        <f>IF(Y99=0,0,VLOOKUP(Y99,FAC_TOTALS_APTA!$A$4:$BR$227,$L106,FALSE))</f>
        <v>-13246530.1556339</v>
      </c>
      <c r="Z106" s="29">
        <f>IF(Z99=0,0,VLOOKUP(Z99,FAC_TOTALS_APTA!$A$4:$BR$227,$L106,FALSE))</f>
        <v>-23880381.53314</v>
      </c>
      <c r="AA106" s="29">
        <f>IF(AA99=0,0,VLOOKUP(AA99,FAC_TOTALS_APTA!$A$4:$BR$227,$L106,FALSE))</f>
        <v>-13401496.3579408</v>
      </c>
      <c r="AB106" s="29">
        <f>IF(AB99=0,0,VLOOKUP(AB99,FAC_TOTALS_APTA!$A$4:$BR$227,$L106,FALSE))</f>
        <v>-17553644.222670399</v>
      </c>
      <c r="AC106" s="32">
        <f t="shared" si="25"/>
        <v>69085502.554691702</v>
      </c>
      <c r="AD106" s="33">
        <f>AC106/G115</f>
        <v>3.4058130492517526E-2</v>
      </c>
      <c r="AE106" s="7"/>
    </row>
    <row r="107" spans="1:31" s="14" customFormat="1" ht="15" x14ac:dyDescent="0.2">
      <c r="A107" s="7"/>
      <c r="B107" s="26" t="s">
        <v>67</v>
      </c>
      <c r="C107" s="28"/>
      <c r="D107" s="7" t="s">
        <v>10</v>
      </c>
      <c r="E107" s="43">
        <v>1.0699999999999999E-2</v>
      </c>
      <c r="F107" s="7">
        <f>MATCH($D107,FAC_TOTALS_APTA!$A$2:$BR$2,)</f>
        <v>16</v>
      </c>
      <c r="G107" s="29">
        <f>VLOOKUP(G99,FAC_TOTALS_APTA!$A$4:$BR$227,$F107,FALSE)</f>
        <v>31.71</v>
      </c>
      <c r="H107" s="29">
        <f>VLOOKUP(H99,FAC_TOTALS_APTA!$A$4:$BR$227,$F107,FALSE)</f>
        <v>30.01</v>
      </c>
      <c r="I107" s="30">
        <f t="shared" si="22"/>
        <v>-5.3610848312835024E-2</v>
      </c>
      <c r="J107" s="31" t="str">
        <f t="shared" si="23"/>
        <v/>
      </c>
      <c r="K107" s="31" t="str">
        <f t="shared" si="24"/>
        <v>PCT_HH_NO_VEH_FAC</v>
      </c>
      <c r="L107" s="7">
        <f>MATCH($K107,FAC_TOTALS_APTA!$A$2:$BR$2,)</f>
        <v>38</v>
      </c>
      <c r="M107" s="29">
        <f>IF(M99=0,0,VLOOKUP(M99,FAC_TOTALS_APTA!$A$4:$BR$227,$L107,FALSE))</f>
        <v>-7002334.4928333899</v>
      </c>
      <c r="N107" s="29">
        <f>IF(N99=0,0,VLOOKUP(N99,FAC_TOTALS_APTA!$A$4:$BR$227,$L107,FALSE))</f>
        <v>-7100473.8476776304</v>
      </c>
      <c r="O107" s="29">
        <f>IF(O99=0,0,VLOOKUP(O99,FAC_TOTALS_APTA!$A$4:$BR$227,$L107,FALSE))</f>
        <v>-6676746.3596201101</v>
      </c>
      <c r="P107" s="29">
        <f>IF(P99=0,0,VLOOKUP(P99,FAC_TOTALS_APTA!$A$4:$BR$227,$L107,FALSE))</f>
        <v>-12355156.6493249</v>
      </c>
      <c r="Q107" s="29">
        <f>IF(Q99=0,0,VLOOKUP(Q99,FAC_TOTALS_APTA!$A$4:$BR$227,$L107,FALSE))</f>
        <v>5665475.5201623896</v>
      </c>
      <c r="R107" s="29">
        <f>IF(R99=0,0,VLOOKUP(R99,FAC_TOTALS_APTA!$A$4:$BR$227,$L107,FALSE))</f>
        <v>543659.50396798295</v>
      </c>
      <c r="S107" s="29">
        <f>IF(S99=0,0,VLOOKUP(S99,FAC_TOTALS_APTA!$A$4:$BR$227,$L107,FALSE))</f>
        <v>5296186.2099431697</v>
      </c>
      <c r="T107" s="29">
        <f>IF(T99=0,0,VLOOKUP(T99,FAC_TOTALS_APTA!$A$4:$BR$227,$L107,FALSE))</f>
        <v>8604562.0167506598</v>
      </c>
      <c r="U107" s="29">
        <f>IF(U99=0,0,VLOOKUP(U99,FAC_TOTALS_APTA!$A$4:$BR$227,$L107,FALSE))</f>
        <v>10301280.954409899</v>
      </c>
      <c r="V107" s="29">
        <f>IF(V99=0,0,VLOOKUP(V99,FAC_TOTALS_APTA!$A$4:$BR$227,$L107,FALSE))</f>
        <v>5972269.5971033098</v>
      </c>
      <c r="W107" s="29">
        <f>IF(W99=0,0,VLOOKUP(W99,FAC_TOTALS_APTA!$A$4:$BR$227,$L107,FALSE))</f>
        <v>-45375846.283799298</v>
      </c>
      <c r="X107" s="29">
        <f>IF(X99=0,0,VLOOKUP(X99,FAC_TOTALS_APTA!$A$4:$BR$227,$L107,FALSE))</f>
        <v>8090275.2960989401</v>
      </c>
      <c r="Y107" s="29">
        <f>IF(Y99=0,0,VLOOKUP(Y99,FAC_TOTALS_APTA!$A$4:$BR$227,$L107,FALSE))</f>
        <v>-929788.03599491005</v>
      </c>
      <c r="Z107" s="29">
        <f>IF(Z99=0,0,VLOOKUP(Z99,FAC_TOTALS_APTA!$A$4:$BR$227,$L107,FALSE))</f>
        <v>-8726347.0456234105</v>
      </c>
      <c r="AA107" s="29">
        <f>IF(AA99=0,0,VLOOKUP(AA99,FAC_TOTALS_APTA!$A$4:$BR$227,$L107,FALSE))</f>
        <v>3644760.72358141</v>
      </c>
      <c r="AB107" s="29">
        <f>IF(AB99=0,0,VLOOKUP(AB99,FAC_TOTALS_APTA!$A$4:$BR$227,$L107,FALSE))</f>
        <v>305638.46119668998</v>
      </c>
      <c r="AC107" s="32">
        <f t="shared" si="25"/>
        <v>-39742584.431659199</v>
      </c>
      <c r="AD107" s="33">
        <f>AC107/G115</f>
        <v>-1.9592506048744407E-2</v>
      </c>
      <c r="AE107" s="7"/>
    </row>
    <row r="108" spans="1:31" s="14" customFormat="1" ht="15" x14ac:dyDescent="0.2">
      <c r="A108" s="7"/>
      <c r="B108" s="26" t="s">
        <v>50</v>
      </c>
      <c r="C108" s="28"/>
      <c r="D108" s="7" t="s">
        <v>31</v>
      </c>
      <c r="E108" s="43">
        <v>-3.3999999999999998E-3</v>
      </c>
      <c r="F108" s="7">
        <f>MATCH($D108,FAC_TOTALS_APTA!$A$2:$BR$2,)</f>
        <v>18</v>
      </c>
      <c r="G108" s="29">
        <f>VLOOKUP(G99,FAC_TOTALS_APTA!$A$4:$BR$227,$F108,FALSE)</f>
        <v>3.5</v>
      </c>
      <c r="H108" s="29">
        <f>VLOOKUP(H99,FAC_TOTALS_APTA!$A$4:$BR$227,$F108,FALSE)</f>
        <v>4.5999999999999996</v>
      </c>
      <c r="I108" s="30">
        <f t="shared" si="22"/>
        <v>0.31428571428571428</v>
      </c>
      <c r="J108" s="31" t="str">
        <f t="shared" si="23"/>
        <v/>
      </c>
      <c r="K108" s="31" t="str">
        <f t="shared" si="24"/>
        <v>JTW_HOME_PCT_FAC</v>
      </c>
      <c r="L108" s="7">
        <f>MATCH($K108,FAC_TOTALS_APTA!$A$2:$BR$2,)</f>
        <v>40</v>
      </c>
      <c r="M108" s="29">
        <f>IF(M99=0,0,VLOOKUP(M99,FAC_TOTALS_APTA!$A$4:$BR$227,$L108,FALSE))</f>
        <v>0</v>
      </c>
      <c r="N108" s="29">
        <f>IF(N99=0,0,VLOOKUP(N99,FAC_TOTALS_APTA!$A$4:$BR$227,$L108,FALSE))</f>
        <v>0</v>
      </c>
      <c r="O108" s="29">
        <f>IF(O99=0,0,VLOOKUP(O99,FAC_TOTALS_APTA!$A$4:$BR$227,$L108,FALSE))</f>
        <v>0</v>
      </c>
      <c r="P108" s="29">
        <f>IF(P99=0,0,VLOOKUP(P99,FAC_TOTALS_APTA!$A$4:$BR$227,$L108,FALSE))</f>
        <v>-2921857.4210558301</v>
      </c>
      <c r="Q108" s="29">
        <f>IF(Q99=0,0,VLOOKUP(Q99,FAC_TOTALS_APTA!$A$4:$BR$227,$L108,FALSE))</f>
        <v>1518447.91426541</v>
      </c>
      <c r="R108" s="29">
        <f>IF(R99=0,0,VLOOKUP(R99,FAC_TOTALS_APTA!$A$4:$BR$227,$L108,FALSE))</f>
        <v>-1603463.81975752</v>
      </c>
      <c r="S108" s="29">
        <f>IF(S99=0,0,VLOOKUP(S99,FAC_TOTALS_APTA!$A$4:$BR$227,$L108,FALSE))</f>
        <v>-3284811.4546928401</v>
      </c>
      <c r="T108" s="29">
        <f>IF(T99=0,0,VLOOKUP(T99,FAC_TOTALS_APTA!$A$4:$BR$227,$L108,FALSE))</f>
        <v>0</v>
      </c>
      <c r="U108" s="29">
        <f>IF(U99=0,0,VLOOKUP(U99,FAC_TOTALS_APTA!$A$4:$BR$227,$L108,FALSE))</f>
        <v>0</v>
      </c>
      <c r="V108" s="29">
        <f>IF(V99=0,0,VLOOKUP(V99,FAC_TOTALS_APTA!$A$4:$BR$227,$L108,FALSE))</f>
        <v>-3351027.4706987999</v>
      </c>
      <c r="W108" s="29">
        <f>IF(W99=0,0,VLOOKUP(W99,FAC_TOTALS_APTA!$A$4:$BR$227,$L108,FALSE))</f>
        <v>-1707489.7330505301</v>
      </c>
      <c r="X108" s="29">
        <f>IF(X99=0,0,VLOOKUP(X99,FAC_TOTALS_APTA!$A$4:$BR$227,$L108,FALSE))</f>
        <v>0</v>
      </c>
      <c r="Y108" s="29">
        <f>IF(Y99=0,0,VLOOKUP(Y99,FAC_TOTALS_APTA!$A$4:$BR$227,$L108,FALSE))</f>
        <v>1829723.0212123699</v>
      </c>
      <c r="Z108" s="29">
        <f>IF(Z99=0,0,VLOOKUP(Z99,FAC_TOTALS_APTA!$A$4:$BR$227,$L108,FALSE))</f>
        <v>-7104636.56930546</v>
      </c>
      <c r="AA108" s="29">
        <f>IF(AA99=0,0,VLOOKUP(AA99,FAC_TOTALS_APTA!$A$4:$BR$227,$L108,FALSE))</f>
        <v>0</v>
      </c>
      <c r="AB108" s="29">
        <f>IF(AB99=0,0,VLOOKUP(AB99,FAC_TOTALS_APTA!$A$4:$BR$227,$L108,FALSE))</f>
        <v>-1802983.0148174299</v>
      </c>
      <c r="AC108" s="32">
        <f t="shared" si="25"/>
        <v>-18428098.547900632</v>
      </c>
      <c r="AD108" s="33">
        <f>AC108/G115</f>
        <v>-9.0847799012030109E-3</v>
      </c>
      <c r="AE108" s="7"/>
    </row>
    <row r="109" spans="1:31" s="14" customFormat="1" ht="16" x14ac:dyDescent="0.2">
      <c r="A109" s="7"/>
      <c r="B109" s="12" t="s">
        <v>119</v>
      </c>
      <c r="C109" s="28"/>
      <c r="D109" t="s">
        <v>120</v>
      </c>
      <c r="E109" s="43">
        <v>-5.7999999999999996E-3</v>
      </c>
      <c r="F109" s="7">
        <f>MATCH($D109,FAC_TOTALS_APTA!$A$2:$BR$2,)</f>
        <v>29</v>
      </c>
      <c r="G109" s="29">
        <f>VLOOKUP(G99,FAC_TOTALS_APTA!$A$4:$BR$227,$F109,FALSE)</f>
        <v>0</v>
      </c>
      <c r="H109" s="29">
        <f>VLOOKUP(H99,FAC_TOTALS_APTA!$A$4:$BR$227,$F109,FALSE)</f>
        <v>7</v>
      </c>
      <c r="I109" s="30" t="str">
        <f t="shared" si="22"/>
        <v>-</v>
      </c>
      <c r="J109" s="31" t="str">
        <f t="shared" si="23"/>
        <v/>
      </c>
      <c r="K109" s="31" t="str">
        <f t="shared" si="24"/>
        <v>YEARS_SINCE_TNC_FAC</v>
      </c>
      <c r="L109" s="7">
        <f>MATCH($K109,FAC_TOTALS_APTA!$A$2:$BR$2,)</f>
        <v>51</v>
      </c>
      <c r="M109" s="29">
        <f>IF(M99=0,0,VLOOKUP(M99,FAC_TOTALS_APTA!$A$4:$BR$227,$L109,FALSE))</f>
        <v>0</v>
      </c>
      <c r="N109" s="29">
        <f>IF(N99=0,0,VLOOKUP(N99,FAC_TOTALS_APTA!$A$4:$BR$227,$L109,FALSE))</f>
        <v>0</v>
      </c>
      <c r="O109" s="29">
        <f>IF(O99=0,0,VLOOKUP(O99,FAC_TOTALS_APTA!$A$4:$BR$227,$L109,FALSE))</f>
        <v>0</v>
      </c>
      <c r="P109" s="29">
        <f>IF(P99=0,0,VLOOKUP(P99,FAC_TOTALS_APTA!$A$4:$BR$227,$L109,FALSE))</f>
        <v>0</v>
      </c>
      <c r="Q109" s="29">
        <f>IF(Q99=0,0,VLOOKUP(Q99,FAC_TOTALS_APTA!$A$4:$BR$227,$L109,FALSE))</f>
        <v>0</v>
      </c>
      <c r="R109" s="29">
        <f>IF(R99=0,0,VLOOKUP(R99,FAC_TOTALS_APTA!$A$4:$BR$227,$L109,FALSE))</f>
        <v>0</v>
      </c>
      <c r="S109" s="29">
        <f>IF(S99=0,0,VLOOKUP(S99,FAC_TOTALS_APTA!$A$4:$BR$227,$L109,FALSE))</f>
        <v>0</v>
      </c>
      <c r="T109" s="29">
        <f>IF(T99=0,0,VLOOKUP(T99,FAC_TOTALS_APTA!$A$4:$BR$227,$L109,FALSE))</f>
        <v>0</v>
      </c>
      <c r="U109" s="29">
        <f>IF(U99=0,0,VLOOKUP(U99,FAC_TOTALS_APTA!$A$4:$BR$227,$L109,FALSE))</f>
        <v>0</v>
      </c>
      <c r="V109" s="29">
        <f>IF(V99=0,0,VLOOKUP(V99,FAC_TOTALS_APTA!$A$4:$BR$227,$L109,FALSE))</f>
        <v>99239814.923538297</v>
      </c>
      <c r="W109" s="29">
        <f>IF(W99=0,0,VLOOKUP(W99,FAC_TOTALS_APTA!$A$4:$BR$227,$L109,FALSE))</f>
        <v>101104263.366705</v>
      </c>
      <c r="X109" s="29">
        <f>IF(X99=0,0,VLOOKUP(X99,FAC_TOTALS_APTA!$A$4:$BR$227,$L109,FALSE))</f>
        <v>104528951.857638</v>
      </c>
      <c r="Y109" s="29">
        <f>IF(Y99=0,0,VLOOKUP(Y99,FAC_TOTALS_APTA!$A$4:$BR$227,$L109,FALSE))</f>
        <v>108278819.890949</v>
      </c>
      <c r="Z109" s="29">
        <f>IF(Z99=0,0,VLOOKUP(Z99,FAC_TOTALS_APTA!$A$4:$BR$227,$L109,FALSE))</f>
        <v>105262325.850995</v>
      </c>
      <c r="AA109" s="29">
        <f>IF(AA99=0,0,VLOOKUP(AA99,FAC_TOTALS_APTA!$A$4:$BR$227,$L109,FALSE))</f>
        <v>106034392.721826</v>
      </c>
      <c r="AB109" s="29">
        <f>IF(AB99=0,0,VLOOKUP(AB99,FAC_TOTALS_APTA!$A$4:$BR$227,$L109,FALSE))</f>
        <v>106758632.890944</v>
      </c>
      <c r="AC109" s="32">
        <f t="shared" si="25"/>
        <v>731207201.50259531</v>
      </c>
      <c r="AD109" s="33">
        <f>AC109/G115</f>
        <v>0.36047433057505796</v>
      </c>
      <c r="AE109" s="7"/>
    </row>
    <row r="110" spans="1:31" s="14" customFormat="1" ht="15" x14ac:dyDescent="0.2">
      <c r="A110" s="7"/>
      <c r="B110" s="26" t="s">
        <v>68</v>
      </c>
      <c r="C110" s="28"/>
      <c r="D110" s="7" t="s">
        <v>46</v>
      </c>
      <c r="E110" s="43">
        <v>-1.5E-3</v>
      </c>
      <c r="F110" s="7">
        <f>MATCH($D110,FAC_TOTALS_APTA!$A$2:$BR$2,)</f>
        <v>30</v>
      </c>
      <c r="G110" s="29">
        <f>VLOOKUP(G99,FAC_TOTALS_APTA!$A$4:$BR$227,$F110,FALSE)</f>
        <v>0</v>
      </c>
      <c r="H110" s="29">
        <f>VLOOKUP(H99,FAC_TOTALS_APTA!$A$4:$BR$227,$F110,FALSE)</f>
        <v>1</v>
      </c>
      <c r="I110" s="30" t="str">
        <f t="shared" si="22"/>
        <v>-</v>
      </c>
      <c r="J110" s="31" t="str">
        <f t="shared" si="23"/>
        <v/>
      </c>
      <c r="K110" s="31" t="str">
        <f t="shared" si="24"/>
        <v>BIKE_SHARE_FAC</v>
      </c>
      <c r="L110" s="7">
        <f>MATCH($K110,FAC_TOTALS_APTA!$A$2:$BR$2,)</f>
        <v>52</v>
      </c>
      <c r="M110" s="29">
        <f>IF(M99=0,0,VLOOKUP(M99,FAC_TOTALS_APTA!$A$4:$BR$227,$L110,FALSE))</f>
        <v>0</v>
      </c>
      <c r="N110" s="29">
        <f>IF(N99=0,0,VLOOKUP(N99,FAC_TOTALS_APTA!$A$4:$BR$227,$L110,FALSE))</f>
        <v>0</v>
      </c>
      <c r="O110" s="29">
        <f>IF(O99=0,0,VLOOKUP(O99,FAC_TOTALS_APTA!$A$4:$BR$227,$L110,FALSE))</f>
        <v>0</v>
      </c>
      <c r="P110" s="29">
        <f>IF(P99=0,0,VLOOKUP(P99,FAC_TOTALS_APTA!$A$4:$BR$227,$L110,FALSE))</f>
        <v>0</v>
      </c>
      <c r="Q110" s="29">
        <f>IF(Q99=0,0,VLOOKUP(Q99,FAC_TOTALS_APTA!$A$4:$BR$227,$L110,FALSE))</f>
        <v>0</v>
      </c>
      <c r="R110" s="29">
        <f>IF(R99=0,0,VLOOKUP(R99,FAC_TOTALS_APTA!$A$4:$BR$227,$L110,FALSE))</f>
        <v>0</v>
      </c>
      <c r="S110" s="29">
        <f>IF(S99=0,0,VLOOKUP(S99,FAC_TOTALS_APTA!$A$4:$BR$227,$L110,FALSE))</f>
        <v>0</v>
      </c>
      <c r="T110" s="29">
        <f>IF(T99=0,0,VLOOKUP(T99,FAC_TOTALS_APTA!$A$4:$BR$227,$L110,FALSE))</f>
        <v>0</v>
      </c>
      <c r="U110" s="29">
        <f>IF(U99=0,0,VLOOKUP(U99,FAC_TOTALS_APTA!$A$4:$BR$227,$L110,FALSE))</f>
        <v>0</v>
      </c>
      <c r="V110" s="29">
        <f>IF(V99=0,0,VLOOKUP(V99,FAC_TOTALS_APTA!$A$4:$BR$227,$L110,FALSE))</f>
        <v>0</v>
      </c>
      <c r="W110" s="29">
        <f>IF(W99=0,0,VLOOKUP(W99,FAC_TOTALS_APTA!$A$4:$BR$227,$L110,FALSE))</f>
        <v>1784866.73729514</v>
      </c>
      <c r="X110" s="29">
        <f>IF(X99=0,0,VLOOKUP(X99,FAC_TOTALS_APTA!$A$4:$BR$227,$L110,FALSE))</f>
        <v>0</v>
      </c>
      <c r="Y110" s="29">
        <f>IF(Y99=0,0,VLOOKUP(Y99,FAC_TOTALS_APTA!$A$4:$BR$227,$L110,FALSE))</f>
        <v>0</v>
      </c>
      <c r="Z110" s="29">
        <f>IF(Z99=0,0,VLOOKUP(Z99,FAC_TOTALS_APTA!$A$4:$BR$227,$L110,FALSE))</f>
        <v>0</v>
      </c>
      <c r="AA110" s="29">
        <f>IF(AA99=0,0,VLOOKUP(AA99,FAC_TOTALS_APTA!$A$4:$BR$227,$L110,FALSE))</f>
        <v>0</v>
      </c>
      <c r="AB110" s="29">
        <f>IF(AB99=0,0,VLOOKUP(AB99,FAC_TOTALS_APTA!$A$4:$BR$227,$L110,FALSE))</f>
        <v>0</v>
      </c>
      <c r="AC110" s="32">
        <f t="shared" si="25"/>
        <v>1784866.73729514</v>
      </c>
      <c r="AD110" s="33">
        <f>AC110/G115</f>
        <v>8.7991289058696415E-4</v>
      </c>
      <c r="AE110" s="7"/>
    </row>
    <row r="111" spans="1:31" s="14" customFormat="1" ht="15" x14ac:dyDescent="0.2">
      <c r="A111" s="7"/>
      <c r="B111" s="26" t="s">
        <v>69</v>
      </c>
      <c r="C111" s="28"/>
      <c r="D111" s="7" t="s">
        <v>77</v>
      </c>
      <c r="E111" s="43">
        <v>-4.8399999999999999E-2</v>
      </c>
      <c r="F111" s="7">
        <f>MATCH($D111,FAC_TOTALS_APTA!$A$2:$BR$2,)</f>
        <v>31</v>
      </c>
      <c r="G111" s="29">
        <f>VLOOKUP(G99,FAC_TOTALS_APTA!$A$4:$BR$227,$F111,FALSE)</f>
        <v>0</v>
      </c>
      <c r="H111" s="29">
        <f>VLOOKUP(H99,FAC_TOTALS_APTA!$A$4:$BR$227,$F111,FALSE)</f>
        <v>0</v>
      </c>
      <c r="I111" s="30" t="str">
        <f t="shared" si="22"/>
        <v>-</v>
      </c>
      <c r="J111" s="31" t="str">
        <f t="shared" si="23"/>
        <v/>
      </c>
      <c r="K111" s="31" t="str">
        <f t="shared" si="24"/>
        <v>scooter_flag_BUS_FAC</v>
      </c>
      <c r="L111" s="7">
        <f>MATCH($K111,FAC_TOTALS_APTA!$A$2:$BR$2,)</f>
        <v>53</v>
      </c>
      <c r="M111" s="29">
        <f>IF(M99=0,0,VLOOKUP(M99,FAC_TOTALS_APTA!$A$4:$BR$227,$L111,FALSE))</f>
        <v>0</v>
      </c>
      <c r="N111" s="29">
        <f>IF(N99=0,0,VLOOKUP(N99,FAC_TOTALS_APTA!$A$4:$BR$227,$L111,FALSE))</f>
        <v>0</v>
      </c>
      <c r="O111" s="29">
        <f>IF(O99=0,0,VLOOKUP(O99,FAC_TOTALS_APTA!$A$4:$BR$227,$L111,FALSE))</f>
        <v>0</v>
      </c>
      <c r="P111" s="29">
        <f>IF(P99=0,0,VLOOKUP(P99,FAC_TOTALS_APTA!$A$4:$BR$227,$L111,FALSE))</f>
        <v>0</v>
      </c>
      <c r="Q111" s="29">
        <f>IF(Q99=0,0,VLOOKUP(Q99,FAC_TOTALS_APTA!$A$4:$BR$227,$L111,FALSE))</f>
        <v>0</v>
      </c>
      <c r="R111" s="29">
        <f>IF(R99=0,0,VLOOKUP(R99,FAC_TOTALS_APTA!$A$4:$BR$227,$L111,FALSE))</f>
        <v>0</v>
      </c>
      <c r="S111" s="29">
        <f>IF(S99=0,0,VLOOKUP(S99,FAC_TOTALS_APTA!$A$4:$BR$227,$L111,FALSE))</f>
        <v>0</v>
      </c>
      <c r="T111" s="29">
        <f>IF(T99=0,0,VLOOKUP(T99,FAC_TOTALS_APTA!$A$4:$BR$227,$L111,FALSE))</f>
        <v>0</v>
      </c>
      <c r="U111" s="29">
        <f>IF(U99=0,0,VLOOKUP(U99,FAC_TOTALS_APTA!$A$4:$BR$227,$L111,FALSE))</f>
        <v>0</v>
      </c>
      <c r="V111" s="29">
        <f>IF(V99=0,0,VLOOKUP(V99,FAC_TOTALS_APTA!$A$4:$BR$227,$L111,FALSE))</f>
        <v>0</v>
      </c>
      <c r="W111" s="29">
        <f>IF(W99=0,0,VLOOKUP(W99,FAC_TOTALS_APTA!$A$4:$BR$227,$L111,FALSE))</f>
        <v>0</v>
      </c>
      <c r="X111" s="29">
        <f>IF(X99=0,0,VLOOKUP(X99,FAC_TOTALS_APTA!$A$4:$BR$227,$L111,FALSE))</f>
        <v>0</v>
      </c>
      <c r="Y111" s="29">
        <f>IF(Y99=0,0,VLOOKUP(Y99,FAC_TOTALS_APTA!$A$4:$BR$227,$L111,FALSE))</f>
        <v>0</v>
      </c>
      <c r="Z111" s="29">
        <f>IF(Z99=0,0,VLOOKUP(Z99,FAC_TOTALS_APTA!$A$4:$BR$227,$L111,FALSE))</f>
        <v>0</v>
      </c>
      <c r="AA111" s="29">
        <f>IF(AA99=0,0,VLOOKUP(AA99,FAC_TOTALS_APTA!$A$4:$BR$227,$L111,FALSE))</f>
        <v>0</v>
      </c>
      <c r="AB111" s="29">
        <f>IF(AB99=0,0,VLOOKUP(AB99,FAC_TOTALS_APTA!$A$4:$BR$227,$L111,FALSE))</f>
        <v>0</v>
      </c>
      <c r="AC111" s="32">
        <f t="shared" si="25"/>
        <v>0</v>
      </c>
      <c r="AD111" s="33">
        <f>AC111/G115</f>
        <v>0</v>
      </c>
      <c r="AE111" s="7"/>
    </row>
    <row r="112" spans="1:31" s="7" customFormat="1" ht="15" x14ac:dyDescent="0.2">
      <c r="B112" s="9" t="s">
        <v>69</v>
      </c>
      <c r="C112" s="27"/>
      <c r="D112" s="8" t="s">
        <v>78</v>
      </c>
      <c r="E112" s="44">
        <v>5.3E-3</v>
      </c>
      <c r="F112" s="8">
        <f>MATCH($D112,FAC_TOTALS_APTA!$A$2:$BR$2,)</f>
        <v>32</v>
      </c>
      <c r="G112" s="29">
        <f>VLOOKUP(G99,FAC_TOTALS_APTA!$A$4:$BR$227,$F112,FALSE)</f>
        <v>0</v>
      </c>
      <c r="H112" s="29">
        <f>VLOOKUP(H99,FAC_TOTALS_APTA!$A$4:$BR$227,$F112,FALSE)</f>
        <v>1</v>
      </c>
      <c r="I112" s="35" t="str">
        <f t="shared" si="22"/>
        <v>-</v>
      </c>
      <c r="J112" s="36" t="str">
        <f t="shared" si="23"/>
        <v/>
      </c>
      <c r="K112" s="36" t="str">
        <f t="shared" si="24"/>
        <v>scooter_flag_RAIL_FAC</v>
      </c>
      <c r="L112" s="7">
        <f>MATCH($K112,FAC_TOTALS_APTA!$A$2:$BR$2,)</f>
        <v>54</v>
      </c>
      <c r="M112" s="37">
        <f>IF(M99=0,0,VLOOKUP(M99,FAC_TOTALS_APTA!$A$4:$BR$227,$L112,FALSE))</f>
        <v>0</v>
      </c>
      <c r="N112" s="37">
        <f>IF(N99=0,0,VLOOKUP(N99,FAC_TOTALS_APTA!$A$4:$BR$227,$L112,FALSE))</f>
        <v>0</v>
      </c>
      <c r="O112" s="37">
        <f>IF(O99=0,0,VLOOKUP(O99,FAC_TOTALS_APTA!$A$4:$BR$227,$L112,FALSE))</f>
        <v>0</v>
      </c>
      <c r="P112" s="37">
        <f>IF(P99=0,0,VLOOKUP(P99,FAC_TOTALS_APTA!$A$4:$BR$227,$L112,FALSE))</f>
        <v>0</v>
      </c>
      <c r="Q112" s="37">
        <f>IF(Q99=0,0,VLOOKUP(Q99,FAC_TOTALS_APTA!$A$4:$BR$227,$L112,FALSE))</f>
        <v>0</v>
      </c>
      <c r="R112" s="37">
        <f>IF(R99=0,0,VLOOKUP(R99,FAC_TOTALS_APTA!$A$4:$BR$227,$L112,FALSE))</f>
        <v>0</v>
      </c>
      <c r="S112" s="37">
        <f>IF(S99=0,0,VLOOKUP(S99,FAC_TOTALS_APTA!$A$4:$BR$227,$L112,FALSE))</f>
        <v>0</v>
      </c>
      <c r="T112" s="37">
        <f>IF(T99=0,0,VLOOKUP(T99,FAC_TOTALS_APTA!$A$4:$BR$227,$L112,FALSE))</f>
        <v>0</v>
      </c>
      <c r="U112" s="37">
        <f>IF(U99=0,0,VLOOKUP(U99,FAC_TOTALS_APTA!$A$4:$BR$227,$L112,FALSE))</f>
        <v>0</v>
      </c>
      <c r="V112" s="37">
        <f>IF(V99=0,0,VLOOKUP(V99,FAC_TOTALS_APTA!$A$4:$BR$227,$L112,FALSE))</f>
        <v>0</v>
      </c>
      <c r="W112" s="37">
        <f>IF(W99=0,0,VLOOKUP(W99,FAC_TOTALS_APTA!$A$4:$BR$227,$L112,FALSE))</f>
        <v>0</v>
      </c>
      <c r="X112" s="37">
        <f>IF(X99=0,0,VLOOKUP(X99,FAC_TOTALS_APTA!$A$4:$BR$227,$L112,FALSE))</f>
        <v>0</v>
      </c>
      <c r="Y112" s="37">
        <f>IF(Y99=0,0,VLOOKUP(Y99,FAC_TOTALS_APTA!$A$4:$BR$227,$L112,FALSE))</f>
        <v>0</v>
      </c>
      <c r="Z112" s="37">
        <f>IF(Z99=0,0,VLOOKUP(Z99,FAC_TOTALS_APTA!$A$4:$BR$227,$L112,FALSE))</f>
        <v>0</v>
      </c>
      <c r="AA112" s="37">
        <f>IF(AA99=0,0,VLOOKUP(AA99,FAC_TOTALS_APTA!$A$4:$BR$227,$L112,FALSE))</f>
        <v>0</v>
      </c>
      <c r="AB112" s="37">
        <f>IF(AB99=0,0,VLOOKUP(AB99,FAC_TOTALS_APTA!$A$4:$BR$227,$L112,FALSE))</f>
        <v>-33461045.050981201</v>
      </c>
      <c r="AC112" s="38">
        <f t="shared" si="25"/>
        <v>-33461045.050981201</v>
      </c>
      <c r="AD112" s="39">
        <f>AC112/G115</f>
        <v>-1.6495800082805247E-2</v>
      </c>
    </row>
    <row r="113" spans="1:31" s="14" customFormat="1" ht="15" x14ac:dyDescent="0.2">
      <c r="A113" s="7"/>
      <c r="B113" s="9" t="s">
        <v>56</v>
      </c>
      <c r="C113" s="27"/>
      <c r="D113" s="9" t="s">
        <v>48</v>
      </c>
      <c r="E113" s="65"/>
      <c r="F113" s="8"/>
      <c r="G113" s="37"/>
      <c r="H113" s="37"/>
      <c r="I113" s="35"/>
      <c r="J113" s="36"/>
      <c r="K113" s="36" t="str">
        <f t="shared" si="24"/>
        <v>New_Reporter_FAC</v>
      </c>
      <c r="L113" s="7">
        <f>MATCH($K113,FAC_TOTALS_APTA!$A$2:$BR$2,)</f>
        <v>58</v>
      </c>
      <c r="M113" s="37">
        <f>IF(M99=0,0,VLOOKUP(M99,FAC_TOTALS_APTA!$A$4:$BR$227,$L113,FALSE))</f>
        <v>0</v>
      </c>
      <c r="N113" s="37">
        <f>IF(N99=0,0,VLOOKUP(N99,FAC_TOTALS_APTA!$A$4:$BR$227,$L113,FALSE))</f>
        <v>0</v>
      </c>
      <c r="O113" s="37">
        <f>IF(O99=0,0,VLOOKUP(O99,FAC_TOTALS_APTA!$A$4:$BR$227,$L113,FALSE))</f>
        <v>0</v>
      </c>
      <c r="P113" s="37">
        <f>IF(P99=0,0,VLOOKUP(P99,FAC_TOTALS_APTA!$A$4:$BR$227,$L113,FALSE))</f>
        <v>0</v>
      </c>
      <c r="Q113" s="37">
        <f>IF(Q99=0,0,VLOOKUP(Q99,FAC_TOTALS_APTA!$A$4:$BR$227,$L113,FALSE))</f>
        <v>0</v>
      </c>
      <c r="R113" s="37">
        <f>IF(R99=0,0,VLOOKUP(R99,FAC_TOTALS_APTA!$A$4:$BR$227,$L113,FALSE))</f>
        <v>0</v>
      </c>
      <c r="S113" s="37">
        <f>IF(S99=0,0,VLOOKUP(S99,FAC_TOTALS_APTA!$A$4:$BR$227,$L113,FALSE))</f>
        <v>0</v>
      </c>
      <c r="T113" s="37">
        <f>IF(T99=0,0,VLOOKUP(T99,FAC_TOTALS_APTA!$A$4:$BR$227,$L113,FALSE))</f>
        <v>0</v>
      </c>
      <c r="U113" s="37">
        <f>IF(U99=0,0,VLOOKUP(U99,FAC_TOTALS_APTA!$A$4:$BR$227,$L113,FALSE))</f>
        <v>0</v>
      </c>
      <c r="V113" s="37">
        <f>IF(V99=0,0,VLOOKUP(V99,FAC_TOTALS_APTA!$A$4:$BR$227,$L113,FALSE))</f>
        <v>0</v>
      </c>
      <c r="W113" s="37">
        <f>IF(W99=0,0,VLOOKUP(W99,FAC_TOTALS_APTA!$A$4:$BR$227,$L113,FALSE))</f>
        <v>0</v>
      </c>
      <c r="X113" s="37">
        <f>IF(X99=0,0,VLOOKUP(X99,FAC_TOTALS_APTA!$A$4:$BR$227,$L113,FALSE))</f>
        <v>0</v>
      </c>
      <c r="Y113" s="37">
        <f>IF(Y99=0,0,VLOOKUP(Y99,FAC_TOTALS_APTA!$A$4:$BR$227,$L113,FALSE))</f>
        <v>0</v>
      </c>
      <c r="Z113" s="37">
        <f>IF(Z99=0,0,VLOOKUP(Z99,FAC_TOTALS_APTA!$A$4:$BR$227,$L113,FALSE))</f>
        <v>0</v>
      </c>
      <c r="AA113" s="37">
        <f>IF(AA99=0,0,VLOOKUP(AA99,FAC_TOTALS_APTA!$A$4:$BR$227,$L113,FALSE))</f>
        <v>0</v>
      </c>
      <c r="AB113" s="37">
        <f>IF(AB99=0,0,VLOOKUP(AB99,FAC_TOTALS_APTA!$A$4:$BR$227,$L113,FALSE))</f>
        <v>0</v>
      </c>
      <c r="AC113" s="38">
        <f>SUM(M113:AB113)</f>
        <v>0</v>
      </c>
      <c r="AD113" s="39">
        <f>AC113/G115</f>
        <v>0</v>
      </c>
      <c r="AE113" s="7"/>
    </row>
    <row r="114" spans="1:31" s="59" customFormat="1" ht="15" x14ac:dyDescent="0.2">
      <c r="A114" s="58"/>
      <c r="B114" s="26" t="s">
        <v>70</v>
      </c>
      <c r="C114" s="28"/>
      <c r="D114" s="7" t="s">
        <v>6</v>
      </c>
      <c r="E114" s="43"/>
      <c r="F114" s="7">
        <f>MATCH($D114,FAC_TOTALS_APTA!$A$2:$BP$2,)</f>
        <v>9</v>
      </c>
      <c r="G114" s="60">
        <f>VLOOKUP(G99,FAC_TOTALS_APTA!$A$4:$BR$227,$F114,FALSE)</f>
        <v>2098568692.40154</v>
      </c>
      <c r="H114" s="60">
        <f>VLOOKUP(H99,FAC_TOTALS_APTA!$A$4:$BR$227,$F114,FALSE)</f>
        <v>3182263538.9183898</v>
      </c>
      <c r="I114" s="62">
        <f t="shared" ref="I114:I115" si="26">H114/G114-1</f>
        <v>0.51639712840502794</v>
      </c>
      <c r="J114" s="31"/>
      <c r="K114" s="31"/>
      <c r="L114" s="7"/>
      <c r="M114" s="29">
        <f t="shared" ref="M114:AB114" si="27">SUM(M101:M112)</f>
        <v>84605685.240605921</v>
      </c>
      <c r="N114" s="29">
        <f t="shared" si="27"/>
        <v>116108324.66748388</v>
      </c>
      <c r="O114" s="29">
        <f t="shared" si="27"/>
        <v>184944178.08738101</v>
      </c>
      <c r="P114" s="29">
        <f t="shared" si="27"/>
        <v>116951076.24763823</v>
      </c>
      <c r="Q114" s="29">
        <f t="shared" si="27"/>
        <v>47387057.165709235</v>
      </c>
      <c r="R114" s="29">
        <f t="shared" si="27"/>
        <v>97275172.921168312</v>
      </c>
      <c r="S114" s="29">
        <f t="shared" si="27"/>
        <v>-132716262.0121704</v>
      </c>
      <c r="T114" s="29">
        <f t="shared" si="27"/>
        <v>32841397.033103786</v>
      </c>
      <c r="U114" s="29">
        <f t="shared" si="27"/>
        <v>43954974.978375673</v>
      </c>
      <c r="V114" s="29">
        <f t="shared" si="27"/>
        <v>132892716.41675226</v>
      </c>
      <c r="W114" s="29">
        <f t="shared" si="27"/>
        <v>86140960.724403635</v>
      </c>
      <c r="X114" s="29">
        <f t="shared" si="27"/>
        <v>131603031.1267212</v>
      </c>
      <c r="Y114" s="29">
        <f t="shared" si="27"/>
        <v>-97237176.752965018</v>
      </c>
      <c r="Z114" s="29">
        <f t="shared" si="27"/>
        <v>16808607.1722624</v>
      </c>
      <c r="AA114" s="29">
        <f t="shared" si="27"/>
        <v>156652051.76310015</v>
      </c>
      <c r="AB114" s="29">
        <f t="shared" si="27"/>
        <v>50157659.660742171</v>
      </c>
      <c r="AC114" s="32">
        <f>H114-G114</f>
        <v>1083694846.5168498</v>
      </c>
      <c r="AD114" s="33">
        <f>I114</f>
        <v>0.51639712840502794</v>
      </c>
      <c r="AE114" s="58"/>
    </row>
    <row r="115" spans="1:31" ht="16" thickBot="1" x14ac:dyDescent="0.25">
      <c r="B115" s="10" t="s">
        <v>53</v>
      </c>
      <c r="C115" s="24"/>
      <c r="D115" s="24" t="s">
        <v>4</v>
      </c>
      <c r="E115" s="24"/>
      <c r="F115" s="24">
        <f>MATCH($D115,FAC_TOTALS_APTA!$A$2:$BP$2,)</f>
        <v>7</v>
      </c>
      <c r="G115" s="61">
        <f>VLOOKUP(G99,FAC_TOTALS_APTA!$A$4:$BR$227,$F115,FALSE)</f>
        <v>2028458449</v>
      </c>
      <c r="H115" s="61">
        <f>VLOOKUP(H99,FAC_TOTALS_APTA!$A$4:$BP$227,$F115,FALSE)</f>
        <v>3028681761</v>
      </c>
      <c r="I115" s="63">
        <f t="shared" si="26"/>
        <v>0.49309529238476402</v>
      </c>
      <c r="J115" s="40"/>
      <c r="K115" s="40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41">
        <f>H115-G115</f>
        <v>1000223312</v>
      </c>
      <c r="AD115" s="42">
        <f>I115</f>
        <v>0.49309529238476402</v>
      </c>
    </row>
    <row r="116" spans="1:31" ht="17" thickTop="1" thickBot="1" x14ac:dyDescent="0.25">
      <c r="B116" s="45" t="s">
        <v>71</v>
      </c>
      <c r="C116" s="46"/>
      <c r="D116" s="46"/>
      <c r="E116" s="47"/>
      <c r="F116" s="46"/>
      <c r="G116" s="46"/>
      <c r="H116" s="46"/>
      <c r="I116" s="48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2">
        <f>AD115-AD114</f>
        <v>-2.3301836020263922E-2</v>
      </c>
    </row>
    <row r="117" spans="1:31" ht="15" thickTop="1" x14ac:dyDescent="0.2"/>
  </sheetData>
  <mergeCells count="8">
    <mergeCell ref="G96:I96"/>
    <mergeCell ref="AC96:AD96"/>
    <mergeCell ref="G8:I8"/>
    <mergeCell ref="AC8:AD8"/>
    <mergeCell ref="G35:I35"/>
    <mergeCell ref="AC35:AD35"/>
    <mergeCell ref="G61:I61"/>
    <mergeCell ref="AC61:AD6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26"/>
  <sheetViews>
    <sheetView showGridLines="0" topLeftCell="A48" workbookViewId="0">
      <selection activeCell="AD101" sqref="AD101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81" t="s">
        <v>54</v>
      </c>
      <c r="H8" s="81"/>
      <c r="I8" s="81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81" t="s">
        <v>58</v>
      </c>
      <c r="AD8" s="81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MATCH($D13,FAC_TOTALS_APTA!$A$2:$BR$2,)</f>
        <v>11</v>
      </c>
      <c r="G13" s="29">
        <f>VLOOKUP(G11,FAC_TOTALS_APTA!$A$4:$BR$227,$F13,FALSE)</f>
        <v>85528146.343044996</v>
      </c>
      <c r="H13" s="29">
        <f>VLOOKUP(H11,FAC_TOTALS_APTA!$A$4:$BR$227,$F13,FALSE)</f>
        <v>97507572.371722609</v>
      </c>
      <c r="I13" s="30">
        <f>IFERROR(H13/G13-1,"-")</f>
        <v>0.14006413725639866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MATCH($K13,FAC_TOTALS_APTA!$A$2:$BR$2,)</f>
        <v>33</v>
      </c>
      <c r="M13" s="29">
        <f>IF(M11=0,0,VLOOKUP(M11,FAC_TOTALS_APTA!$A$4:$BR$227,$L13,FALSE))</f>
        <v>32347467.958879072</v>
      </c>
      <c r="N13" s="29">
        <f>IF(N11=0,0,VLOOKUP(N11,FAC_TOTALS_APTA!$A$4:$BR$227,$L13,FALSE))</f>
        <v>44464361.297969498</v>
      </c>
      <c r="O13" s="29">
        <f>IF(O11=0,0,VLOOKUP(O11,FAC_TOTALS_APTA!$A$4:$BR$227,$L13,FALSE))</f>
        <v>22300323.850575212</v>
      </c>
      <c r="P13" s="29">
        <f>IF(P11=0,0,VLOOKUP(P11,FAC_TOTALS_APTA!$A$4:$BR$227,$L13,FALSE))</f>
        <v>28354518.163800701</v>
      </c>
      <c r="Q13" s="29">
        <f>IF(Q11=0,0,VLOOKUP(Q11,FAC_TOTALS_APTA!$A$4:$BR$227,$L13,FALSE))</f>
        <v>36094764.484146617</v>
      </c>
      <c r="R13" s="29">
        <f>IF(R11=0,0,VLOOKUP(R11,FAC_TOTALS_APTA!$A$4:$BR$227,$L13,FALSE))</f>
        <v>13494017.870889964</v>
      </c>
      <c r="S13" s="29">
        <f>IF(S11=0,0,VLOOKUP(S11,FAC_TOTALS_APTA!$A$4:$BR$227,$L13,FALSE))</f>
        <v>0</v>
      </c>
      <c r="T13" s="29">
        <f>IF(T11=0,0,VLOOKUP(T11,FAC_TOTALS_APTA!$A$4:$BR$227,$L13,FALSE))</f>
        <v>0</v>
      </c>
      <c r="U13" s="29">
        <f>IF(U11=0,0,VLOOKUP(U11,FAC_TOTALS_APTA!$A$4:$BR$227,$L13,FALSE))</f>
        <v>0</v>
      </c>
      <c r="V13" s="29">
        <f>IF(V11=0,0,VLOOKUP(V11,FAC_TOTALS_APTA!$A$4:$BR$227,$L13,FALSE))</f>
        <v>0</v>
      </c>
      <c r="W13" s="29">
        <f>IF(W11=0,0,VLOOKUP(W11,FAC_TOTALS_APTA!$A$4:$BR$227,$L13,FALSE))</f>
        <v>0</v>
      </c>
      <c r="X13" s="29">
        <f>IF(X11=0,0,VLOOKUP(X11,FAC_TOTALS_APTA!$A$4:$BR$227,$L13,FALSE))</f>
        <v>0</v>
      </c>
      <c r="Y13" s="29">
        <f>IF(Y11=0,0,VLOOKUP(Y11,FAC_TOTALS_APTA!$A$4:$BR$227,$L13,FALSE))</f>
        <v>0</v>
      </c>
      <c r="Z13" s="29">
        <f>IF(Z11=0,0,VLOOKUP(Z11,FAC_TOTALS_APTA!$A$4:$BR$227,$L13,FALSE))</f>
        <v>0</v>
      </c>
      <c r="AA13" s="29">
        <f>IF(AA11=0,0,VLOOKUP(AA11,FAC_TOTALS_APTA!$A$4:$BR$227,$L13,FALSE))</f>
        <v>0</v>
      </c>
      <c r="AB13" s="29">
        <f>IF(AB11=0,0,VLOOKUP(AB11,FAC_TOTALS_APTA!$A$4:$BR$227,$L13,FALSE))</f>
        <v>0</v>
      </c>
      <c r="AC13" s="32">
        <f>SUM(M13:AB13)</f>
        <v>177055453.62626106</v>
      </c>
      <c r="AD13" s="33">
        <f>AC13/G27</f>
        <v>0.10512043764698095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MATCH($D14,FAC_TOTALS_APTA!$A$2:$BR$2,)</f>
        <v>12</v>
      </c>
      <c r="G14" s="29">
        <f>VLOOKUP(G11,FAC_TOTALS_APTA!$A$4:$BR$227,$F14,FALSE)</f>
        <v>3.3313518135912399</v>
      </c>
      <c r="H14" s="29">
        <f>VLOOKUP(H11,FAC_TOTALS_APTA!$A$4:$BR$227,$F14,FALSE)</f>
        <v>3.7114033376143398</v>
      </c>
      <c r="I14" s="30">
        <f t="shared" ref="I14:I24" si="1">IFERROR(H14/G14-1,"-")</f>
        <v>0.11408327468523938</v>
      </c>
      <c r="J14" s="31" t="str">
        <f t="shared" ref="J14:J24" si="2">IF(C14="Log","_log","")</f>
        <v>_log</v>
      </c>
      <c r="K14" s="31" t="str">
        <f t="shared" ref="K14:K25" si="3">CONCATENATE(D14,J14,"_FAC")</f>
        <v>FARE_per_UPT_2018_log_FAC</v>
      </c>
      <c r="L14" s="7">
        <f>MATCH($K14,FAC_TOTALS_APTA!$A$2:$BR$2,)</f>
        <v>34</v>
      </c>
      <c r="M14" s="29">
        <f>IF(M11=0,0,VLOOKUP(M11,FAC_TOTALS_APTA!$A$4:$BR$227,$L14,FALSE))</f>
        <v>-30482347.731747121</v>
      </c>
      <c r="N14" s="29">
        <f>IF(N11=0,0,VLOOKUP(N11,FAC_TOTALS_APTA!$A$4:$BR$227,$L14,FALSE))</f>
        <v>5731873.4291063398</v>
      </c>
      <c r="O14" s="29">
        <f>IF(O11=0,0,VLOOKUP(O11,FAC_TOTALS_APTA!$A$4:$BR$227,$L14,FALSE))</f>
        <v>-29738618.294700157</v>
      </c>
      <c r="P14" s="29">
        <f>IF(P11=0,0,VLOOKUP(P11,FAC_TOTALS_APTA!$A$4:$BR$227,$L14,FALSE))</f>
        <v>-9484178.2434119303</v>
      </c>
      <c r="Q14" s="29">
        <f>IF(Q11=0,0,VLOOKUP(Q11,FAC_TOTALS_APTA!$A$4:$BR$227,$L14,FALSE))</f>
        <v>7019397.5738980984</v>
      </c>
      <c r="R14" s="29">
        <f>IF(R11=0,0,VLOOKUP(R11,FAC_TOTALS_APTA!$A$4:$BR$227,$L14,FALSE))</f>
        <v>302980.81767477002</v>
      </c>
      <c r="S14" s="29">
        <f>IF(S11=0,0,VLOOKUP(S11,FAC_TOTALS_APTA!$A$4:$BR$227,$L14,FALSE))</f>
        <v>0</v>
      </c>
      <c r="T14" s="29">
        <f>IF(T11=0,0,VLOOKUP(T11,FAC_TOTALS_APTA!$A$4:$BR$227,$L14,FALSE))</f>
        <v>0</v>
      </c>
      <c r="U14" s="29">
        <f>IF(U11=0,0,VLOOKUP(U11,FAC_TOTALS_APTA!$A$4:$BR$227,$L14,FALSE))</f>
        <v>0</v>
      </c>
      <c r="V14" s="29">
        <f>IF(V11=0,0,VLOOKUP(V11,FAC_TOTALS_APTA!$A$4:$BR$227,$L14,FALSE))</f>
        <v>0</v>
      </c>
      <c r="W14" s="29">
        <f>IF(W11=0,0,VLOOKUP(W11,FAC_TOTALS_APTA!$A$4:$BR$227,$L14,FALSE))</f>
        <v>0</v>
      </c>
      <c r="X14" s="29">
        <f>IF(X11=0,0,VLOOKUP(X11,FAC_TOTALS_APTA!$A$4:$BR$227,$L14,FALSE))</f>
        <v>0</v>
      </c>
      <c r="Y14" s="29">
        <f>IF(Y11=0,0,VLOOKUP(Y11,FAC_TOTALS_APTA!$A$4:$BR$227,$L14,FALSE))</f>
        <v>0</v>
      </c>
      <c r="Z14" s="29">
        <f>IF(Z11=0,0,VLOOKUP(Z11,FAC_TOTALS_APTA!$A$4:$BR$227,$L14,FALSE))</f>
        <v>0</v>
      </c>
      <c r="AA14" s="29">
        <f>IF(AA11=0,0,VLOOKUP(AA11,FAC_TOTALS_APTA!$A$4:$BR$227,$L14,FALSE))</f>
        <v>0</v>
      </c>
      <c r="AB14" s="29">
        <f>IF(AB11=0,0,VLOOKUP(AB11,FAC_TOTALS_APTA!$A$4:$BR$227,$L14,FALSE))</f>
        <v>0</v>
      </c>
      <c r="AC14" s="32">
        <f t="shared" ref="AC14:AC24" si="4">SUM(M14:AB14)</f>
        <v>-56650892.44918</v>
      </c>
      <c r="AD14" s="33">
        <f>AC14/G27</f>
        <v>-3.3634471491176779E-2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MATCH($D15,FAC_TOTALS_APTA!$A$2:$BR$2,)</f>
        <v>13</v>
      </c>
      <c r="G15" s="29">
        <f>VLOOKUP(G11,FAC_TOTALS_APTA!$A$4:$BR$227,$F15,FALSE)</f>
        <v>16851629.023000389</v>
      </c>
      <c r="H15" s="29">
        <f>VLOOKUP(H11,FAC_TOTALS_APTA!$A$4:$BR$227,$F15,FALSE)</f>
        <v>18102173.144292802</v>
      </c>
      <c r="I15" s="30">
        <f t="shared" si="1"/>
        <v>7.4209093944898497E-2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MATCH($K15,FAC_TOTALS_APTA!$A$2:$BR$2,)</f>
        <v>35</v>
      </c>
      <c r="M15" s="29">
        <f>IF(M11=0,0,VLOOKUP(M11,FAC_TOTALS_APTA!$A$4:$BR$227,$L15,FALSE))</f>
        <v>5022782.0682427166</v>
      </c>
      <c r="N15" s="29">
        <f>IF(N11=0,0,VLOOKUP(N11,FAC_TOTALS_APTA!$A$4:$BR$227,$L15,FALSE))</f>
        <v>5926989.7958667902</v>
      </c>
      <c r="O15" s="29">
        <f>IF(O11=0,0,VLOOKUP(O11,FAC_TOTALS_APTA!$A$4:$BR$227,$L15,FALSE))</f>
        <v>5488900.4089908302</v>
      </c>
      <c r="P15" s="29">
        <f>IF(P11=0,0,VLOOKUP(P11,FAC_TOTALS_APTA!$A$4:$BR$227,$L15,FALSE))</f>
        <v>4134761.2218180001</v>
      </c>
      <c r="Q15" s="29">
        <f>IF(Q11=0,0,VLOOKUP(Q11,FAC_TOTALS_APTA!$A$4:$BR$227,$L15,FALSE))</f>
        <v>5059226.6905813999</v>
      </c>
      <c r="R15" s="29">
        <f>IF(R11=0,0,VLOOKUP(R11,FAC_TOTALS_APTA!$A$4:$BR$227,$L15,FALSE))</f>
        <v>4414606.7782844603</v>
      </c>
      <c r="S15" s="29">
        <f>IF(S11=0,0,VLOOKUP(S11,FAC_TOTALS_APTA!$A$4:$BR$227,$L15,FALSE))</f>
        <v>0</v>
      </c>
      <c r="T15" s="29">
        <f>IF(T11=0,0,VLOOKUP(T11,FAC_TOTALS_APTA!$A$4:$BR$227,$L15,FALSE))</f>
        <v>0</v>
      </c>
      <c r="U15" s="29">
        <f>IF(U11=0,0,VLOOKUP(U11,FAC_TOTALS_APTA!$A$4:$BR$227,$L15,FALSE))</f>
        <v>0</v>
      </c>
      <c r="V15" s="29">
        <f>IF(V11=0,0,VLOOKUP(V11,FAC_TOTALS_APTA!$A$4:$BR$227,$L15,FALSE))</f>
        <v>0</v>
      </c>
      <c r="W15" s="29">
        <f>IF(W11=0,0,VLOOKUP(W11,FAC_TOTALS_APTA!$A$4:$BR$227,$L15,FALSE))</f>
        <v>0</v>
      </c>
      <c r="X15" s="29">
        <f>IF(X11=0,0,VLOOKUP(X11,FAC_TOTALS_APTA!$A$4:$BR$227,$L15,FALSE))</f>
        <v>0</v>
      </c>
      <c r="Y15" s="29">
        <f>IF(Y11=0,0,VLOOKUP(Y11,FAC_TOTALS_APTA!$A$4:$BR$227,$L15,FALSE))</f>
        <v>0</v>
      </c>
      <c r="Z15" s="29">
        <f>IF(Z11=0,0,VLOOKUP(Z11,FAC_TOTALS_APTA!$A$4:$BR$227,$L15,FALSE))</f>
        <v>0</v>
      </c>
      <c r="AA15" s="29">
        <f>IF(AA11=0,0,VLOOKUP(AA11,FAC_TOTALS_APTA!$A$4:$BR$227,$L15,FALSE))</f>
        <v>0</v>
      </c>
      <c r="AB15" s="29">
        <f>IF(AB11=0,0,VLOOKUP(AB11,FAC_TOTALS_APTA!$A$4:$BR$227,$L15,FALSE))</f>
        <v>0</v>
      </c>
      <c r="AC15" s="32">
        <f t="shared" si="4"/>
        <v>30047266.963784199</v>
      </c>
      <c r="AD15" s="33">
        <f>AC15/G27</f>
        <v>1.7839506147017563E-2</v>
      </c>
      <c r="AE15" s="7"/>
    </row>
    <row r="16" spans="1:31" s="14" customFormat="1" ht="15" x14ac:dyDescent="0.2">
      <c r="A16" s="7"/>
      <c r="B16" s="26" t="s">
        <v>98</v>
      </c>
      <c r="C16" s="28"/>
      <c r="D16" s="34" t="s">
        <v>96</v>
      </c>
      <c r="E16" s="43">
        <v>0.16120000000000001</v>
      </c>
      <c r="F16" s="7">
        <f>MATCH($D16,FAC_TOTALS_APTA!$A$2:$BR$2,)</f>
        <v>17</v>
      </c>
      <c r="G16" s="29">
        <f>VLOOKUP(G11,FAC_TOTALS_APTA!$A$4:$BR$227,$F16,FALSE)</f>
        <v>1.0040101526564871</v>
      </c>
      <c r="H16" s="29">
        <f>VLOOKUP(H11,FAC_TOTALS_APTA!$A$4:$BR$227,$F16,FALSE)</f>
        <v>1.003192148396701</v>
      </c>
      <c r="I16" s="30">
        <f t="shared" si="1"/>
        <v>-8.1473703988121926E-4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MATCH($K16,FAC_TOTALS_APTA!$A$2:$BR$2,)</f>
        <v>39</v>
      </c>
      <c r="M16" s="29">
        <f>IF(M11=0,0,VLOOKUP(M11,FAC_TOTALS_APTA!$A$4:$BR$227,$L16,FALSE))</f>
        <v>30209.779936184954</v>
      </c>
      <c r="N16" s="29">
        <f>IF(N11=0,0,VLOOKUP(N11,FAC_TOTALS_APTA!$A$4:$BR$227,$L16,FALSE))</f>
        <v>-46636.579280431892</v>
      </c>
      <c r="O16" s="29">
        <f>IF(O11=0,0,VLOOKUP(O11,FAC_TOTALS_APTA!$A$4:$BR$227,$L16,FALSE))</f>
        <v>38807.435420599599</v>
      </c>
      <c r="P16" s="29">
        <f>IF(P11=0,0,VLOOKUP(P11,FAC_TOTALS_APTA!$A$4:$BR$227,$L16,FALSE))</f>
        <v>-18499.678994137761</v>
      </c>
      <c r="Q16" s="29">
        <f>IF(Q11=0,0,VLOOKUP(Q11,FAC_TOTALS_APTA!$A$4:$BR$227,$L16,FALSE))</f>
        <v>-61162.431438591899</v>
      </c>
      <c r="R16" s="29">
        <f>IF(R11=0,0,VLOOKUP(R11,FAC_TOTALS_APTA!$A$4:$BR$227,$L16,FALSE))</f>
        <v>44511.288328909999</v>
      </c>
      <c r="S16" s="29">
        <f>IF(S11=0,0,VLOOKUP(S11,FAC_TOTALS_APTA!$A$4:$BR$227,$L16,FALSE))</f>
        <v>0</v>
      </c>
      <c r="T16" s="29">
        <f>IF(T11=0,0,VLOOKUP(T11,FAC_TOTALS_APTA!$A$4:$BR$227,$L16,FALSE))</f>
        <v>0</v>
      </c>
      <c r="U16" s="29">
        <f>IF(U11=0,0,VLOOKUP(U11,FAC_TOTALS_APTA!$A$4:$BR$227,$L16,FALSE))</f>
        <v>0</v>
      </c>
      <c r="V16" s="29">
        <f>IF(V11=0,0,VLOOKUP(V11,FAC_TOTALS_APTA!$A$4:$BR$227,$L16,FALSE))</f>
        <v>0</v>
      </c>
      <c r="W16" s="29">
        <f>IF(W11=0,0,VLOOKUP(W11,FAC_TOTALS_APTA!$A$4:$BR$227,$L16,FALSE))</f>
        <v>0</v>
      </c>
      <c r="X16" s="29">
        <f>IF(X11=0,0,VLOOKUP(X11,FAC_TOTALS_APTA!$A$4:$BR$227,$L16,FALSE))</f>
        <v>0</v>
      </c>
      <c r="Y16" s="29">
        <f>IF(Y11=0,0,VLOOKUP(Y11,FAC_TOTALS_APTA!$A$4:$BR$227,$L16,FALSE))</f>
        <v>0</v>
      </c>
      <c r="Z16" s="29">
        <f>IF(Z11=0,0,VLOOKUP(Z11,FAC_TOTALS_APTA!$A$4:$BR$227,$L16,FALSE))</f>
        <v>0</v>
      </c>
      <c r="AA16" s="29">
        <f>IF(AA11=0,0,VLOOKUP(AA11,FAC_TOTALS_APTA!$A$4:$BR$227,$L16,FALSE))</f>
        <v>0</v>
      </c>
      <c r="AB16" s="29">
        <f>IF(AB11=0,0,VLOOKUP(AB11,FAC_TOTALS_APTA!$A$4:$BR$227,$L16,FALSE))</f>
        <v>0</v>
      </c>
      <c r="AC16" s="32">
        <f t="shared" si="4"/>
        <v>-12770.186027467003</v>
      </c>
      <c r="AD16" s="33">
        <f>AC16/G26</f>
        <v>-7.4774508290703506E-6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MATCH($D17,FAC_TOTALS_APTA!$A$2:$BR$2,)</f>
        <v>14</v>
      </c>
      <c r="G17" s="29">
        <f>VLOOKUP(G11,FAC_TOTALS_APTA!$A$4:$BR$227,$F17,FALSE)</f>
        <v>8.1176105331294508</v>
      </c>
      <c r="H17" s="29">
        <f>VLOOKUP(H11,FAC_TOTALS_APTA!$A$4:$BR$227,$F17,FALSE)</f>
        <v>5.8215567105549404</v>
      </c>
      <c r="I17" s="30">
        <f t="shared" si="1"/>
        <v>-0.28284848271592922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MATCH($K17,FAC_TOTALS_APTA!$A$2:$BR$2,)</f>
        <v>36</v>
      </c>
      <c r="M17" s="29">
        <f>IF(M11=0,0,VLOOKUP(M11,FAC_TOTALS_APTA!$A$4:$BR$227,$L17,FALSE))</f>
        <v>-10032474.568996491</v>
      </c>
      <c r="N17" s="29">
        <f>IF(N11=0,0,VLOOKUP(N11,FAC_TOTALS_APTA!$A$4:$BR$227,$L17,FALSE))</f>
        <v>-13762563.56073568</v>
      </c>
      <c r="O17" s="29">
        <f>IF(O11=0,0,VLOOKUP(O11,FAC_TOTALS_APTA!$A$4:$BR$227,$L17,FALSE))</f>
        <v>-73533573.002582595</v>
      </c>
      <c r="P17" s="29">
        <f>IF(P11=0,0,VLOOKUP(P11,FAC_TOTALS_APTA!$A$4:$BR$227,$L17,FALSE))</f>
        <v>-27295891.249090351</v>
      </c>
      <c r="Q17" s="29">
        <f>IF(Q11=0,0,VLOOKUP(Q11,FAC_TOTALS_APTA!$A$4:$BR$227,$L17,FALSE))</f>
        <v>19363497.898582879</v>
      </c>
      <c r="R17" s="29">
        <f>IF(R11=0,0,VLOOKUP(R11,FAC_TOTALS_APTA!$A$4:$BR$227,$L17,FALSE))</f>
        <v>23172844.07108663</v>
      </c>
      <c r="S17" s="29">
        <f>IF(S11=0,0,VLOOKUP(S11,FAC_TOTALS_APTA!$A$4:$BR$227,$L17,FALSE))</f>
        <v>0</v>
      </c>
      <c r="T17" s="29">
        <f>IF(T11=0,0,VLOOKUP(T11,FAC_TOTALS_APTA!$A$4:$BR$227,$L17,FALSE))</f>
        <v>0</v>
      </c>
      <c r="U17" s="29">
        <f>IF(U11=0,0,VLOOKUP(U11,FAC_TOTALS_APTA!$A$4:$BR$227,$L17,FALSE))</f>
        <v>0</v>
      </c>
      <c r="V17" s="29">
        <f>IF(V11=0,0,VLOOKUP(V11,FAC_TOTALS_APTA!$A$4:$BR$227,$L17,FALSE))</f>
        <v>0</v>
      </c>
      <c r="W17" s="29">
        <f>IF(W11=0,0,VLOOKUP(W11,FAC_TOTALS_APTA!$A$4:$BR$227,$L17,FALSE))</f>
        <v>0</v>
      </c>
      <c r="X17" s="29">
        <f>IF(X11=0,0,VLOOKUP(X11,FAC_TOTALS_APTA!$A$4:$BR$227,$L17,FALSE))</f>
        <v>0</v>
      </c>
      <c r="Y17" s="29">
        <f>IF(Y11=0,0,VLOOKUP(Y11,FAC_TOTALS_APTA!$A$4:$BR$227,$L17,FALSE))</f>
        <v>0</v>
      </c>
      <c r="Z17" s="29">
        <f>IF(Z11=0,0,VLOOKUP(Z11,FAC_TOTALS_APTA!$A$4:$BR$227,$L17,FALSE))</f>
        <v>0</v>
      </c>
      <c r="AA17" s="29">
        <f>IF(AA11=0,0,VLOOKUP(AA11,FAC_TOTALS_APTA!$A$4:$BR$227,$L17,FALSE))</f>
        <v>0</v>
      </c>
      <c r="AB17" s="29">
        <f>IF(AB11=0,0,VLOOKUP(AB11,FAC_TOTALS_APTA!$A$4:$BR$227,$L17,FALSE))</f>
        <v>0</v>
      </c>
      <c r="AC17" s="32">
        <f t="shared" si="4"/>
        <v>-82088160.411735609</v>
      </c>
      <c r="AD17" s="33">
        <f>AC17/G27</f>
        <v>-4.8736953148769538E-2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MATCH($D18,FAC_TOTALS_APTA!$A$2:$BR$2,)</f>
        <v>15</v>
      </c>
      <c r="G18" s="29">
        <f>VLOOKUP(G11,FAC_TOTALS_APTA!$A$4:$BR$227,$F18,FALSE)</f>
        <v>67819.871455449102</v>
      </c>
      <c r="H18" s="29">
        <f>VLOOKUP(H11,FAC_TOTALS_APTA!$A$4:$BR$227,$F18,FALSE)</f>
        <v>74833.379886593204</v>
      </c>
      <c r="I18" s="30">
        <f t="shared" si="1"/>
        <v>0.10341376768534993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MATCH($K18,FAC_TOTALS_APTA!$A$2:$BR$2,)</f>
        <v>37</v>
      </c>
      <c r="M18" s="29">
        <f>IF(M11=0,0,VLOOKUP(M11,FAC_TOTALS_APTA!$A$4:$BR$227,$L18,FALSE))</f>
        <v>-3509162.2831686279</v>
      </c>
      <c r="N18" s="29">
        <f>IF(N11=0,0,VLOOKUP(N11,FAC_TOTALS_APTA!$A$4:$BR$227,$L18,FALSE))</f>
        <v>-2123879.65474228</v>
      </c>
      <c r="O18" s="29">
        <f>IF(O11=0,0,VLOOKUP(O11,FAC_TOTALS_APTA!$A$4:$BR$227,$L18,FALSE))</f>
        <v>-12298054.76898323</v>
      </c>
      <c r="P18" s="29">
        <f>IF(P11=0,0,VLOOKUP(P11,FAC_TOTALS_APTA!$A$4:$BR$227,$L18,FALSE))</f>
        <v>-8980064.3261357192</v>
      </c>
      <c r="Q18" s="29">
        <f>IF(Q11=0,0,VLOOKUP(Q11,FAC_TOTALS_APTA!$A$4:$BR$227,$L18,FALSE))</f>
        <v>-9085202.5674827397</v>
      </c>
      <c r="R18" s="29">
        <f>IF(R11=0,0,VLOOKUP(R11,FAC_TOTALS_APTA!$A$4:$BR$227,$L18,FALSE))</f>
        <v>-9598533.790174989</v>
      </c>
      <c r="S18" s="29">
        <f>IF(S11=0,0,VLOOKUP(S11,FAC_TOTALS_APTA!$A$4:$BR$227,$L18,FALSE))</f>
        <v>0</v>
      </c>
      <c r="T18" s="29">
        <f>IF(T11=0,0,VLOOKUP(T11,FAC_TOTALS_APTA!$A$4:$BR$227,$L18,FALSE))</f>
        <v>0</v>
      </c>
      <c r="U18" s="29">
        <f>IF(U11=0,0,VLOOKUP(U11,FAC_TOTALS_APTA!$A$4:$BR$227,$L18,FALSE))</f>
        <v>0</v>
      </c>
      <c r="V18" s="29">
        <f>IF(V11=0,0,VLOOKUP(V11,FAC_TOTALS_APTA!$A$4:$BR$227,$L18,FALSE))</f>
        <v>0</v>
      </c>
      <c r="W18" s="29">
        <f>IF(W11=0,0,VLOOKUP(W11,FAC_TOTALS_APTA!$A$4:$BR$227,$L18,FALSE))</f>
        <v>0</v>
      </c>
      <c r="X18" s="29">
        <f>IF(X11=0,0,VLOOKUP(X11,FAC_TOTALS_APTA!$A$4:$BR$227,$L18,FALSE))</f>
        <v>0</v>
      </c>
      <c r="Y18" s="29">
        <f>IF(Y11=0,0,VLOOKUP(Y11,FAC_TOTALS_APTA!$A$4:$BR$227,$L18,FALSE))</f>
        <v>0</v>
      </c>
      <c r="Z18" s="29">
        <f>IF(Z11=0,0,VLOOKUP(Z11,FAC_TOTALS_APTA!$A$4:$BR$227,$L18,FALSE))</f>
        <v>0</v>
      </c>
      <c r="AA18" s="29">
        <f>IF(AA11=0,0,VLOOKUP(AA11,FAC_TOTALS_APTA!$A$4:$BR$227,$L18,FALSE))</f>
        <v>0</v>
      </c>
      <c r="AB18" s="29">
        <f>IF(AB11=0,0,VLOOKUP(AB11,FAC_TOTALS_APTA!$A$4:$BR$227,$L18,FALSE))</f>
        <v>0</v>
      </c>
      <c r="AC18" s="32">
        <f t="shared" si="4"/>
        <v>-45594897.390687585</v>
      </c>
      <c r="AD18" s="33">
        <f>AC18/G27</f>
        <v>-2.7070363945385822E-2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MATCH($D19,FAC_TOTALS_APTA!$A$2:$BR$2,)</f>
        <v>16</v>
      </c>
      <c r="G19" s="29">
        <f>VLOOKUP(G11,FAC_TOTALS_APTA!$A$4:$BR$227,$F19,FALSE)</f>
        <v>19.179136973387671</v>
      </c>
      <c r="H19" s="29">
        <f>VLOOKUP(H11,FAC_TOTALS_APTA!$A$4:$BR$227,$F19,FALSE)</f>
        <v>17.333612434312549</v>
      </c>
      <c r="I19" s="30">
        <f t="shared" si="1"/>
        <v>-9.6225630049772803E-2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MATCH($K19,FAC_TOTALS_APTA!$A$2:$BR$2,)</f>
        <v>38</v>
      </c>
      <c r="M19" s="29">
        <f>IF(M11=0,0,VLOOKUP(M11,FAC_TOTALS_APTA!$A$4:$BR$227,$L19,FALSE))</f>
        <v>-5542446.2490519769</v>
      </c>
      <c r="N19" s="29">
        <f>IF(N11=0,0,VLOOKUP(N11,FAC_TOTALS_APTA!$A$4:$BR$227,$L19,FALSE))</f>
        <v>-624618.74667256768</v>
      </c>
      <c r="O19" s="29">
        <f>IF(O11=0,0,VLOOKUP(O11,FAC_TOTALS_APTA!$A$4:$BR$227,$L19,FALSE))</f>
        <v>-203796.63088504894</v>
      </c>
      <c r="P19" s="29">
        <f>IF(P11=0,0,VLOOKUP(P11,FAC_TOTALS_APTA!$A$4:$BR$227,$L19,FALSE))</f>
        <v>-1687016.588034393</v>
      </c>
      <c r="Q19" s="29">
        <f>IF(Q11=0,0,VLOOKUP(Q11,FAC_TOTALS_APTA!$A$4:$BR$227,$L19,FALSE))</f>
        <v>-2792690.4167666198</v>
      </c>
      <c r="R19" s="29">
        <f>IF(R11=0,0,VLOOKUP(R11,FAC_TOTALS_APTA!$A$4:$BR$227,$L19,FALSE))</f>
        <v>-2398020.7281774809</v>
      </c>
      <c r="S19" s="29">
        <f>IF(S11=0,0,VLOOKUP(S11,FAC_TOTALS_APTA!$A$4:$BR$227,$L19,FALSE))</f>
        <v>0</v>
      </c>
      <c r="T19" s="29">
        <f>IF(T11=0,0,VLOOKUP(T11,FAC_TOTALS_APTA!$A$4:$BR$227,$L19,FALSE))</f>
        <v>0</v>
      </c>
      <c r="U19" s="29">
        <f>IF(U11=0,0,VLOOKUP(U11,FAC_TOTALS_APTA!$A$4:$BR$227,$L19,FALSE))</f>
        <v>0</v>
      </c>
      <c r="V19" s="29">
        <f>IF(V11=0,0,VLOOKUP(V11,FAC_TOTALS_APTA!$A$4:$BR$227,$L19,FALSE))</f>
        <v>0</v>
      </c>
      <c r="W19" s="29">
        <f>IF(W11=0,0,VLOOKUP(W11,FAC_TOTALS_APTA!$A$4:$BR$227,$L19,FALSE))</f>
        <v>0</v>
      </c>
      <c r="X19" s="29">
        <f>IF(X11=0,0,VLOOKUP(X11,FAC_TOTALS_APTA!$A$4:$BR$227,$L19,FALSE))</f>
        <v>0</v>
      </c>
      <c r="Y19" s="29">
        <f>IF(Y11=0,0,VLOOKUP(Y11,FAC_TOTALS_APTA!$A$4:$BR$227,$L19,FALSE))</f>
        <v>0</v>
      </c>
      <c r="Z19" s="29">
        <f>IF(Z11=0,0,VLOOKUP(Z11,FAC_TOTALS_APTA!$A$4:$BR$227,$L19,FALSE))</f>
        <v>0</v>
      </c>
      <c r="AA19" s="29">
        <f>IF(AA11=0,0,VLOOKUP(AA11,FAC_TOTALS_APTA!$A$4:$BR$227,$L19,FALSE))</f>
        <v>0</v>
      </c>
      <c r="AB19" s="29">
        <f>IF(AB11=0,0,VLOOKUP(AB11,FAC_TOTALS_APTA!$A$4:$BR$227,$L19,FALSE))</f>
        <v>0</v>
      </c>
      <c r="AC19" s="32">
        <f t="shared" si="4"/>
        <v>-13248589.359588087</v>
      </c>
      <c r="AD19" s="33">
        <f>AC19/G27</f>
        <v>-7.8658831635021065E-3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MATCH($D20,FAC_TOTALS_APTA!$A$2:$BR$2,)</f>
        <v>18</v>
      </c>
      <c r="G20" s="29">
        <f>VLOOKUP(G11,FAC_TOTALS_APTA!$A$4:$BR$227,$F20,FALSE)</f>
        <v>10.24579646516948</v>
      </c>
      <c r="H20" s="29">
        <f>VLOOKUP(H11,FAC_TOTALS_APTA!$A$4:$BR$227,$F20,FALSE)</f>
        <v>12.9351825772419</v>
      </c>
      <c r="I20" s="30">
        <f t="shared" si="1"/>
        <v>0.26248677896491213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MATCH($K20,FAC_TOTALS_APTA!$A$2:$BR$2,)</f>
        <v>40</v>
      </c>
      <c r="M20" s="29">
        <f>IF(M11=0,0,VLOOKUP(M11,FAC_TOTALS_APTA!$A$4:$BR$227,$L20,FALSE))</f>
        <v>-28849.184011958976</v>
      </c>
      <c r="N20" s="29">
        <f>IF(N11=0,0,VLOOKUP(N11,FAC_TOTALS_APTA!$A$4:$BR$227,$L20,FALSE))</f>
        <v>-2398081.5881435722</v>
      </c>
      <c r="O20" s="29">
        <f>IF(O11=0,0,VLOOKUP(O11,FAC_TOTALS_APTA!$A$4:$BR$227,$L20,FALSE))</f>
        <v>-316216.40122480004</v>
      </c>
      <c r="P20" s="29">
        <f>IF(P11=0,0,VLOOKUP(P11,FAC_TOTALS_APTA!$A$4:$BR$227,$L20,FALSE))</f>
        <v>-5007717.0972951455</v>
      </c>
      <c r="Q20" s="29">
        <f>IF(Q11=0,0,VLOOKUP(Q11,FAC_TOTALS_APTA!$A$4:$BR$227,$L20,FALSE))</f>
        <v>-1482654.4013384441</v>
      </c>
      <c r="R20" s="29">
        <f>IF(R11=0,0,VLOOKUP(R11,FAC_TOTALS_APTA!$A$4:$BR$227,$L20,FALSE))</f>
        <v>-2303605.5653215479</v>
      </c>
      <c r="S20" s="29">
        <f>IF(S11=0,0,VLOOKUP(S11,FAC_TOTALS_APTA!$A$4:$BR$227,$L20,FALSE))</f>
        <v>0</v>
      </c>
      <c r="T20" s="29">
        <f>IF(T11=0,0,VLOOKUP(T11,FAC_TOTALS_APTA!$A$4:$BR$227,$L20,FALSE))</f>
        <v>0</v>
      </c>
      <c r="U20" s="29">
        <f>IF(U11=0,0,VLOOKUP(U11,FAC_TOTALS_APTA!$A$4:$BR$227,$L20,FALSE))</f>
        <v>0</v>
      </c>
      <c r="V20" s="29">
        <f>IF(V11=0,0,VLOOKUP(V11,FAC_TOTALS_APTA!$A$4:$BR$227,$L20,FALSE))</f>
        <v>0</v>
      </c>
      <c r="W20" s="29">
        <f>IF(W11=0,0,VLOOKUP(W11,FAC_TOTALS_APTA!$A$4:$BR$227,$L20,FALSE))</f>
        <v>0</v>
      </c>
      <c r="X20" s="29">
        <f>IF(X11=0,0,VLOOKUP(X11,FAC_TOTALS_APTA!$A$4:$BR$227,$L20,FALSE))</f>
        <v>0</v>
      </c>
      <c r="Y20" s="29">
        <f>IF(Y11=0,0,VLOOKUP(Y11,FAC_TOTALS_APTA!$A$4:$BR$227,$L20,FALSE))</f>
        <v>0</v>
      </c>
      <c r="Z20" s="29">
        <f>IF(Z11=0,0,VLOOKUP(Z11,FAC_TOTALS_APTA!$A$4:$BR$227,$L20,FALSE))</f>
        <v>0</v>
      </c>
      <c r="AA20" s="29">
        <f>IF(AA11=0,0,VLOOKUP(AA11,FAC_TOTALS_APTA!$A$4:$BR$227,$L20,FALSE))</f>
        <v>0</v>
      </c>
      <c r="AB20" s="29">
        <f>IF(AB11=0,0,VLOOKUP(AB11,FAC_TOTALS_APTA!$A$4:$BR$227,$L20,FALSE))</f>
        <v>0</v>
      </c>
      <c r="AC20" s="32">
        <f t="shared" si="4"/>
        <v>-11537124.237335468</v>
      </c>
      <c r="AD20" s="33">
        <f>AC20/G27</f>
        <v>-6.849761044787234E-3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120</v>
      </c>
      <c r="E21" s="43">
        <v>-5.7999999999999996E-3</v>
      </c>
      <c r="F21" s="7">
        <f>MATCH($D21,FAC_TOTALS_APTA!$A$2:$BR$2,)</f>
        <v>29</v>
      </c>
      <c r="G21" s="29">
        <f>VLOOKUP(G11,FAC_TOTALS_APTA!$A$4:$BR$227,$F21,FALSE)</f>
        <v>0.91064637477185317</v>
      </c>
      <c r="H21" s="29">
        <f>VLOOKUP(H11,FAC_TOTALS_APTA!$A$4:$BR$227,$F21,FALSE)</f>
        <v>12.243875374415611</v>
      </c>
      <c r="I21" s="30">
        <f t="shared" si="1"/>
        <v>12.445257910880175</v>
      </c>
      <c r="J21" s="31" t="str">
        <f t="shared" si="2"/>
        <v/>
      </c>
      <c r="K21" s="31" t="str">
        <f t="shared" si="3"/>
        <v>YEARS_SINCE_TNC_FAC</v>
      </c>
      <c r="L21" s="7">
        <f>MATCH($K21,FAC_TOTALS_APTA!$A$2:$BR$2,)</f>
        <v>51</v>
      </c>
      <c r="M21" s="29">
        <f>IF(M11=0,0,VLOOKUP(M11,FAC_TOTALS_APTA!$A$4:$BR$227,$L21,FALSE))</f>
        <v>10317510.168794207</v>
      </c>
      <c r="N21" s="29">
        <f>IF(N11=0,0,VLOOKUP(N11,FAC_TOTALS_APTA!$A$4:$BR$227,$L21,FALSE))</f>
        <v>10726477.080666751</v>
      </c>
      <c r="O21" s="29">
        <f>IF(O11=0,0,VLOOKUP(O11,FAC_TOTALS_APTA!$A$4:$BR$227,$L21,FALSE))</f>
        <v>11713425.204201421</v>
      </c>
      <c r="P21" s="29">
        <f>IF(P11=0,0,VLOOKUP(P11,FAC_TOTALS_APTA!$A$4:$BR$227,$L21,FALSE))</f>
        <v>11591750.213310121</v>
      </c>
      <c r="Q21" s="29">
        <f>IF(Q11=0,0,VLOOKUP(Q11,FAC_TOTALS_APTA!$A$4:$BR$227,$L21,FALSE))</f>
        <v>11424281.846542459</v>
      </c>
      <c r="R21" s="29">
        <f>IF(R11=0,0,VLOOKUP(R11,FAC_TOTALS_APTA!$A$4:$BR$227,$L21,FALSE))</f>
        <v>11212721.421472</v>
      </c>
      <c r="S21" s="29">
        <f>IF(S11=0,0,VLOOKUP(S11,FAC_TOTALS_APTA!$A$4:$BR$227,$L21,FALSE))</f>
        <v>0</v>
      </c>
      <c r="T21" s="29">
        <f>IF(T11=0,0,VLOOKUP(T11,FAC_TOTALS_APTA!$A$4:$BR$227,$L21,FALSE))</f>
        <v>0</v>
      </c>
      <c r="U21" s="29">
        <f>IF(U11=0,0,VLOOKUP(U11,FAC_TOTALS_APTA!$A$4:$BR$227,$L21,FALSE))</f>
        <v>0</v>
      </c>
      <c r="V21" s="29">
        <f>IF(V11=0,0,VLOOKUP(V11,FAC_TOTALS_APTA!$A$4:$BR$227,$L21,FALSE))</f>
        <v>0</v>
      </c>
      <c r="W21" s="29">
        <f>IF(W11=0,0,VLOOKUP(W11,FAC_TOTALS_APTA!$A$4:$BR$227,$L21,FALSE))</f>
        <v>0</v>
      </c>
      <c r="X21" s="29">
        <f>IF(X11=0,0,VLOOKUP(X11,FAC_TOTALS_APTA!$A$4:$BR$227,$L21,FALSE))</f>
        <v>0</v>
      </c>
      <c r="Y21" s="29">
        <f>IF(Y11=0,0,VLOOKUP(Y11,FAC_TOTALS_APTA!$A$4:$BR$227,$L21,FALSE))</f>
        <v>0</v>
      </c>
      <c r="Z21" s="29">
        <f>IF(Z11=0,0,VLOOKUP(Z11,FAC_TOTALS_APTA!$A$4:$BR$227,$L21,FALSE))</f>
        <v>0</v>
      </c>
      <c r="AA21" s="29">
        <f>IF(AA11=0,0,VLOOKUP(AA11,FAC_TOTALS_APTA!$A$4:$BR$227,$L21,FALSE))</f>
        <v>0</v>
      </c>
      <c r="AB21" s="29">
        <f>IF(AB11=0,0,VLOOKUP(AB11,FAC_TOTALS_APTA!$A$4:$BR$227,$L21,FALSE))</f>
        <v>0</v>
      </c>
      <c r="AC21" s="32">
        <f t="shared" si="4"/>
        <v>66986165.934986964</v>
      </c>
      <c r="AD21" s="33">
        <f>AC21/G27</f>
        <v>3.9770675995346443E-2</v>
      </c>
      <c r="AE21" s="7"/>
    </row>
    <row r="22" spans="1:31" s="14" customFormat="1" ht="15" x14ac:dyDescent="0.2">
      <c r="A22" s="7"/>
      <c r="B22" s="26" t="s">
        <v>68</v>
      </c>
      <c r="C22" s="28"/>
      <c r="D22" s="7" t="s">
        <v>46</v>
      </c>
      <c r="E22" s="43">
        <v>-1.5E-3</v>
      </c>
      <c r="F22" s="7">
        <f>MATCH($D22,FAC_TOTALS_APTA!$A$2:$BR$2,)</f>
        <v>30</v>
      </c>
      <c r="G22" s="29">
        <f>VLOOKUP(G11,FAC_TOTALS_APTA!$A$4:$BR$227,$F22,FALSE)</f>
        <v>0.39683646315221299</v>
      </c>
      <c r="H22" s="29">
        <f>VLOOKUP(H11,FAC_TOTALS_APTA!$A$4:$BR$227,$F22,FALSE)</f>
        <v>2</v>
      </c>
      <c r="I22" s="30">
        <f t="shared" si="1"/>
        <v>4.0398594527158354</v>
      </c>
      <c r="J22" s="31" t="str">
        <f t="shared" si="2"/>
        <v/>
      </c>
      <c r="K22" s="31" t="str">
        <f t="shared" si="3"/>
        <v>BIKE_SHARE_FAC</v>
      </c>
      <c r="L22" s="7">
        <f>MATCH($K22,FAC_TOTALS_APTA!$A$2:$BR$2,)</f>
        <v>52</v>
      </c>
      <c r="M22" s="29">
        <f>IF(M11=0,0,VLOOKUP(M11,FAC_TOTALS_APTA!$A$4:$BR$227,$L22,FALSE))</f>
        <v>0</v>
      </c>
      <c r="N22" s="29">
        <f>IF(N11=0,0,VLOOKUP(N11,FAC_TOTALS_APTA!$A$4:$BR$227,$L22,FALSE))</f>
        <v>246163.34083904242</v>
      </c>
      <c r="O22" s="29">
        <f>IF(O11=0,0,VLOOKUP(O11,FAC_TOTALS_APTA!$A$4:$BR$227,$L22,FALSE))</f>
        <v>315076.51505594805</v>
      </c>
      <c r="P22" s="29">
        <f>IF(P11=0,0,VLOOKUP(P11,FAC_TOTALS_APTA!$A$4:$BR$227,$L22,FALSE))</f>
        <v>113523.9962043111</v>
      </c>
      <c r="Q22" s="29">
        <f>IF(Q11=0,0,VLOOKUP(Q11,FAC_TOTALS_APTA!$A$4:$BR$227,$L22,FALSE))</f>
        <v>0</v>
      </c>
      <c r="R22" s="29">
        <f>IF(R11=0,0,VLOOKUP(R11,FAC_TOTALS_APTA!$A$4:$BR$227,$L22,FALSE))</f>
        <v>5274.0721249296803</v>
      </c>
      <c r="S22" s="29">
        <f>IF(S11=0,0,VLOOKUP(S11,FAC_TOTALS_APTA!$A$4:$BR$227,$L22,FALSE))</f>
        <v>0</v>
      </c>
      <c r="T22" s="29">
        <f>IF(T11=0,0,VLOOKUP(T11,FAC_TOTALS_APTA!$A$4:$BR$227,$L22,FALSE))</f>
        <v>0</v>
      </c>
      <c r="U22" s="29">
        <f>IF(U11=0,0,VLOOKUP(U11,FAC_TOTALS_APTA!$A$4:$BR$227,$L22,FALSE))</f>
        <v>0</v>
      </c>
      <c r="V22" s="29">
        <f>IF(V11=0,0,VLOOKUP(V11,FAC_TOTALS_APTA!$A$4:$BR$227,$L22,FALSE))</f>
        <v>0</v>
      </c>
      <c r="W22" s="29">
        <f>IF(W11=0,0,VLOOKUP(W11,FAC_TOTALS_APTA!$A$4:$BR$227,$L22,FALSE))</f>
        <v>0</v>
      </c>
      <c r="X22" s="29">
        <f>IF(X11=0,0,VLOOKUP(X11,FAC_TOTALS_APTA!$A$4:$BR$227,$L22,FALSE))</f>
        <v>0</v>
      </c>
      <c r="Y22" s="29">
        <f>IF(Y11=0,0,VLOOKUP(Y11,FAC_TOTALS_APTA!$A$4:$BR$227,$L22,FALSE))</f>
        <v>0</v>
      </c>
      <c r="Z22" s="29">
        <f>IF(Z11=0,0,VLOOKUP(Z11,FAC_TOTALS_APTA!$A$4:$BR$227,$L22,FALSE))</f>
        <v>0</v>
      </c>
      <c r="AA22" s="29">
        <f>IF(AA11=0,0,VLOOKUP(AA11,FAC_TOTALS_APTA!$A$4:$BR$227,$L22,FALSE))</f>
        <v>0</v>
      </c>
      <c r="AB22" s="29">
        <f>IF(AB11=0,0,VLOOKUP(AB11,FAC_TOTALS_APTA!$A$4:$BR$227,$L22,FALSE))</f>
        <v>0</v>
      </c>
      <c r="AC22" s="32">
        <f t="shared" si="4"/>
        <v>680037.92422423128</v>
      </c>
      <c r="AD22" s="33">
        <f>AC22/G27</f>
        <v>4.0374855869671329E-4</v>
      </c>
      <c r="AE22" s="7"/>
    </row>
    <row r="23" spans="1:31" s="14" customFormat="1" ht="15" x14ac:dyDescent="0.2">
      <c r="A23" s="7"/>
      <c r="B23" s="26" t="s">
        <v>69</v>
      </c>
      <c r="C23" s="28"/>
      <c r="D23" s="7" t="s">
        <v>77</v>
      </c>
      <c r="E23" s="43">
        <v>-4.8399999999999999E-2</v>
      </c>
      <c r="F23" s="7">
        <f>MATCH($D23,FAC_TOTALS_APTA!$A$2:$BR$2,)</f>
        <v>31</v>
      </c>
      <c r="G23" s="29">
        <f>VLOOKUP(G11,FAC_TOTALS_APTA!$A$4:$BR$227,$F23,FALSE)</f>
        <v>0</v>
      </c>
      <c r="H23" s="29">
        <f>VLOOKUP(H11,FAC_TOTALS_APTA!$A$4:$BR$227,$F23,FALSE)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scooter_flag_BUS_FAC</v>
      </c>
      <c r="L23" s="7">
        <f>MATCH($K23,FAC_TOTALS_APTA!$A$2:$BR$2,)</f>
        <v>53</v>
      </c>
      <c r="M23" s="29">
        <f>IF(M11=0,0,VLOOKUP(M11,FAC_TOTALS_APTA!$A$4:$BR$227,$L23,FALSE))</f>
        <v>0</v>
      </c>
      <c r="N23" s="29">
        <f>IF(N11=0,0,VLOOKUP(N11,FAC_TOTALS_APTA!$A$4:$BR$227,$L23,FALSE))</f>
        <v>0</v>
      </c>
      <c r="O23" s="29">
        <f>IF(O11=0,0,VLOOKUP(O11,FAC_TOTALS_APTA!$A$4:$BR$227,$L23,FALSE))</f>
        <v>0</v>
      </c>
      <c r="P23" s="29">
        <f>IF(P11=0,0,VLOOKUP(P11,FAC_TOTALS_APTA!$A$4:$BR$227,$L23,FALSE))</f>
        <v>0</v>
      </c>
      <c r="Q23" s="29">
        <f>IF(Q11=0,0,VLOOKUP(Q11,FAC_TOTALS_APTA!$A$4:$BR$227,$L23,FALSE))</f>
        <v>0</v>
      </c>
      <c r="R23" s="29">
        <f>IF(R11=0,0,VLOOKUP(R11,FAC_TOTALS_APTA!$A$4:$BR$227,$L23,FALSE))</f>
        <v>0</v>
      </c>
      <c r="S23" s="29">
        <f>IF(S11=0,0,VLOOKUP(S11,FAC_TOTALS_APTA!$A$4:$BR$227,$L23,FALSE))</f>
        <v>0</v>
      </c>
      <c r="T23" s="29">
        <f>IF(T11=0,0,VLOOKUP(T11,FAC_TOTALS_APTA!$A$4:$BR$227,$L23,FALSE))</f>
        <v>0</v>
      </c>
      <c r="U23" s="29">
        <f>IF(U11=0,0,VLOOKUP(U11,FAC_TOTALS_APTA!$A$4:$BR$227,$L23,FALSE))</f>
        <v>0</v>
      </c>
      <c r="V23" s="29">
        <f>IF(V11=0,0,VLOOKUP(V11,FAC_TOTALS_APTA!$A$4:$BR$227,$L23,FALSE))</f>
        <v>0</v>
      </c>
      <c r="W23" s="29">
        <f>IF(W11=0,0,VLOOKUP(W11,FAC_TOTALS_APTA!$A$4:$BR$227,$L23,FALSE))</f>
        <v>0</v>
      </c>
      <c r="X23" s="29">
        <f>IF(X11=0,0,VLOOKUP(X11,FAC_TOTALS_APTA!$A$4:$BR$227,$L23,FALSE))</f>
        <v>0</v>
      </c>
      <c r="Y23" s="29">
        <f>IF(Y11=0,0,VLOOKUP(Y11,FAC_TOTALS_APTA!$A$4:$BR$227,$L23,FALSE))</f>
        <v>0</v>
      </c>
      <c r="Z23" s="29">
        <f>IF(Z11=0,0,VLOOKUP(Z11,FAC_TOTALS_APTA!$A$4:$BR$227,$L23,FALSE))</f>
        <v>0</v>
      </c>
      <c r="AA23" s="29">
        <f>IF(AA11=0,0,VLOOKUP(AA11,FAC_TOTALS_APTA!$A$4:$BR$227,$L23,FALSE))</f>
        <v>0</v>
      </c>
      <c r="AB23" s="29">
        <f>IF(AB11=0,0,VLOOKUP(AB11,FAC_TOTALS_APTA!$A$4:$BR$227,$L23,FALSE))</f>
        <v>0</v>
      </c>
      <c r="AC23" s="32">
        <f t="shared" si="4"/>
        <v>0</v>
      </c>
      <c r="AD23" s="33">
        <f>AC23/G27</f>
        <v>0</v>
      </c>
      <c r="AE23" s="7"/>
    </row>
    <row r="24" spans="1:31" s="7" customFormat="1" ht="15" x14ac:dyDescent="0.2">
      <c r="B24" s="9" t="s">
        <v>69</v>
      </c>
      <c r="C24" s="27"/>
      <c r="D24" s="8" t="s">
        <v>78</v>
      </c>
      <c r="E24" s="44">
        <v>5.3E-3</v>
      </c>
      <c r="F24" s="8">
        <f>MATCH($D24,FAC_TOTALS_APTA!$A$2:$BR$2,)</f>
        <v>32</v>
      </c>
      <c r="G24" s="29">
        <f>VLOOKUP(G11,FAC_TOTALS_APTA!$A$4:$BR$227,$F24,FALSE)</f>
        <v>0</v>
      </c>
      <c r="H24" s="29">
        <f>VLOOKUP(H11,FAC_TOTALS_APTA!$A$4:$BR$227,$F24,FALSE)</f>
        <v>1.4137321975155499</v>
      </c>
      <c r="I24" s="35" t="str">
        <f t="shared" si="1"/>
        <v>-</v>
      </c>
      <c r="J24" s="36" t="str">
        <f t="shared" si="2"/>
        <v/>
      </c>
      <c r="K24" s="36" t="str">
        <f t="shared" si="3"/>
        <v>scooter_flag_RAIL_FAC</v>
      </c>
      <c r="L24" s="7">
        <f>MATCH($K24,FAC_TOTALS_APTA!$A$2:$BR$2,)</f>
        <v>54</v>
      </c>
      <c r="M24" s="37">
        <f>IF(M11=0,0,VLOOKUP(M11,FAC_TOTALS_APTA!$A$4:$BR$227,$L24,FALSE))</f>
        <v>0</v>
      </c>
      <c r="N24" s="37">
        <f>IF(N11=0,0,VLOOKUP(N11,FAC_TOTALS_APTA!$A$4:$BR$227,$L24,FALSE))</f>
        <v>0</v>
      </c>
      <c r="O24" s="37">
        <f>IF(O11=0,0,VLOOKUP(O11,FAC_TOTALS_APTA!$A$4:$BR$227,$L24,FALSE))</f>
        <v>0</v>
      </c>
      <c r="P24" s="37">
        <f>IF(P11=0,0,VLOOKUP(P11,FAC_TOTALS_APTA!$A$4:$BR$227,$L24,FALSE))</f>
        <v>0</v>
      </c>
      <c r="Q24" s="37">
        <f>IF(Q11=0,0,VLOOKUP(Q11,FAC_TOTALS_APTA!$A$4:$BR$227,$L24,FALSE))</f>
        <v>0</v>
      </c>
      <c r="R24" s="37">
        <f>IF(R11=0,0,VLOOKUP(R11,FAC_TOTALS_APTA!$A$4:$BR$227,$L24,FALSE))</f>
        <v>-11365937.539978391</v>
      </c>
      <c r="S24" s="37">
        <f>IF(S11=0,0,VLOOKUP(S11,FAC_TOTALS_APTA!$A$4:$BR$227,$L24,FALSE))</f>
        <v>0</v>
      </c>
      <c r="T24" s="37">
        <f>IF(T11=0,0,VLOOKUP(T11,FAC_TOTALS_APTA!$A$4:$BR$227,$L24,FALSE))</f>
        <v>0</v>
      </c>
      <c r="U24" s="37">
        <f>IF(U11=0,0,VLOOKUP(U11,FAC_TOTALS_APTA!$A$4:$BR$227,$L24,FALSE))</f>
        <v>0</v>
      </c>
      <c r="V24" s="37">
        <f>IF(V11=0,0,VLOOKUP(V11,FAC_TOTALS_APTA!$A$4:$BR$227,$L24,FALSE))</f>
        <v>0</v>
      </c>
      <c r="W24" s="37">
        <f>IF(W11=0,0,VLOOKUP(W11,FAC_TOTALS_APTA!$A$4:$BR$227,$L24,FALSE))</f>
        <v>0</v>
      </c>
      <c r="X24" s="37">
        <f>IF(X11=0,0,VLOOKUP(X11,FAC_TOTALS_APTA!$A$4:$BR$227,$L24,FALSE))</f>
        <v>0</v>
      </c>
      <c r="Y24" s="37">
        <f>IF(Y11=0,0,VLOOKUP(Y11,FAC_TOTALS_APTA!$A$4:$BR$227,$L24,FALSE))</f>
        <v>0</v>
      </c>
      <c r="Z24" s="37">
        <f>IF(Z11=0,0,VLOOKUP(Z11,FAC_TOTALS_APTA!$A$4:$BR$227,$L24,FALSE))</f>
        <v>0</v>
      </c>
      <c r="AA24" s="37">
        <f>IF(AA11=0,0,VLOOKUP(AA11,FAC_TOTALS_APTA!$A$4:$BR$227,$L24,FALSE))</f>
        <v>0</v>
      </c>
      <c r="AB24" s="37">
        <f>IF(AB11=0,0,VLOOKUP(AB11,FAC_TOTALS_APTA!$A$4:$BR$227,$L24,FALSE))</f>
        <v>0</v>
      </c>
      <c r="AC24" s="38">
        <f t="shared" si="4"/>
        <v>-11365937.539978391</v>
      </c>
      <c r="AD24" s="39">
        <f>AC24/G27</f>
        <v>-6.7481249744095178E-3</v>
      </c>
    </row>
    <row r="25" spans="1:31" s="14" customFormat="1" ht="15" x14ac:dyDescent="0.2">
      <c r="A25" s="7"/>
      <c r="B25" s="9" t="s">
        <v>56</v>
      </c>
      <c r="C25" s="27"/>
      <c r="D25" s="9" t="s">
        <v>48</v>
      </c>
      <c r="E25" s="65"/>
      <c r="F25" s="8"/>
      <c r="G25" s="37"/>
      <c r="H25" s="37"/>
      <c r="I25" s="35"/>
      <c r="J25" s="36"/>
      <c r="K25" s="36" t="str">
        <f t="shared" si="3"/>
        <v>New_Reporter_FAC</v>
      </c>
      <c r="L25" s="7">
        <f>MATCH($K25,FAC_TOTALS_APTA!$A$2:$BR$2,)</f>
        <v>58</v>
      </c>
      <c r="M25" s="37">
        <f>IF(M11=0,0,VLOOKUP(M11,FAC_TOTALS_APTA!$A$4:$BR$227,$L25,FALSE))</f>
        <v>0</v>
      </c>
      <c r="N25" s="37">
        <f>IF(N11=0,0,VLOOKUP(N11,FAC_TOTALS_APTA!$A$4:$BR$227,$L25,FALSE))</f>
        <v>0</v>
      </c>
      <c r="O25" s="37">
        <f>IF(O11=0,0,VLOOKUP(O11,FAC_TOTALS_APTA!$A$4:$BR$227,$L25,FALSE))</f>
        <v>0</v>
      </c>
      <c r="P25" s="37">
        <f>IF(P11=0,0,VLOOKUP(P11,FAC_TOTALS_APTA!$A$4:$BR$227,$L25,FALSE))</f>
        <v>0</v>
      </c>
      <c r="Q25" s="37">
        <f>IF(Q11=0,0,VLOOKUP(Q11,FAC_TOTALS_APTA!$A$4:$BR$227,$L25,FALSE))</f>
        <v>0</v>
      </c>
      <c r="R25" s="37">
        <f>IF(R11=0,0,VLOOKUP(R11,FAC_TOTALS_APTA!$A$4:$BR$227,$L25,FALSE))</f>
        <v>0</v>
      </c>
      <c r="S25" s="37">
        <f>IF(S11=0,0,VLOOKUP(S11,FAC_TOTALS_APTA!$A$4:$BR$227,$L25,FALSE))</f>
        <v>0</v>
      </c>
      <c r="T25" s="37">
        <f>IF(T11=0,0,VLOOKUP(T11,FAC_TOTALS_APTA!$A$4:$BR$227,$L25,FALSE))</f>
        <v>0</v>
      </c>
      <c r="U25" s="37">
        <f>IF(U11=0,0,VLOOKUP(U11,FAC_TOTALS_APTA!$A$4:$BR$227,$L25,FALSE))</f>
        <v>0</v>
      </c>
      <c r="V25" s="37">
        <f>IF(V11=0,0,VLOOKUP(V11,FAC_TOTALS_APTA!$A$4:$BR$227,$L25,FALSE))</f>
        <v>0</v>
      </c>
      <c r="W25" s="37">
        <f>IF(W11=0,0,VLOOKUP(W11,FAC_TOTALS_APTA!$A$4:$BR$227,$L25,FALSE))</f>
        <v>0</v>
      </c>
      <c r="X25" s="37">
        <f>IF(X11=0,0,VLOOKUP(X11,FAC_TOTALS_APTA!$A$4:$BR$227,$L25,FALSE))</f>
        <v>0</v>
      </c>
      <c r="Y25" s="37">
        <f>IF(Y11=0,0,VLOOKUP(Y11,FAC_TOTALS_APTA!$A$4:$BR$227,$L25,FALSE))</f>
        <v>0</v>
      </c>
      <c r="Z25" s="37">
        <f>IF(Z11=0,0,VLOOKUP(Z11,FAC_TOTALS_APTA!$A$4:$BR$227,$L25,FALSE))</f>
        <v>0</v>
      </c>
      <c r="AA25" s="37">
        <f>IF(AA11=0,0,VLOOKUP(AA11,FAC_TOTALS_APTA!$A$4:$BR$227,$L25,FALSE))</f>
        <v>0</v>
      </c>
      <c r="AB25" s="37">
        <f>IF(AB11=0,0,VLOOKUP(AB11,FAC_TOTALS_APTA!$A$4:$BR$227,$L25,FALSE))</f>
        <v>0</v>
      </c>
      <c r="AC25" s="38">
        <f>SUM(M25:AB25)</f>
        <v>0</v>
      </c>
      <c r="AD25" s="39">
        <f>AC25/G27</f>
        <v>0</v>
      </c>
      <c r="AE25" s="7"/>
    </row>
    <row r="26" spans="1:31" s="59" customFormat="1" ht="15" x14ac:dyDescent="0.2">
      <c r="A26" s="58"/>
      <c r="B26" s="26" t="s">
        <v>70</v>
      </c>
      <c r="C26" s="28"/>
      <c r="D26" s="7" t="s">
        <v>6</v>
      </c>
      <c r="E26" s="43"/>
      <c r="F26" s="7">
        <f>MATCH($D26,FAC_TOTALS_APTA!$A$2:$BP$2,)</f>
        <v>9</v>
      </c>
      <c r="G26" s="60">
        <f>VLOOKUP(G11,FAC_TOTALS_APTA!$A$4:$BR$227,$F26,FALSE)</f>
        <v>1707826145.4852901</v>
      </c>
      <c r="H26" s="60">
        <f>VLOOKUP(H11,FAC_TOTALS_APTA!$A$4:$BR$227,$F26,FALSE)</f>
        <v>1763674674.3791449</v>
      </c>
      <c r="I26" s="62">
        <f t="shared" ref="I26:I27" si="5">H26/G26-1</f>
        <v>3.2701530563572057E-2</v>
      </c>
      <c r="J26" s="31"/>
      <c r="K26" s="31"/>
      <c r="L26" s="7"/>
      <c r="M26" s="29">
        <f t="shared" ref="M26:AB26" si="6">SUM(M13:M24)</f>
        <v>-1877310.0411239937</v>
      </c>
      <c r="N26" s="29">
        <f t="shared" si="6"/>
        <v>48140084.814873889</v>
      </c>
      <c r="O26" s="29">
        <f t="shared" si="6"/>
        <v>-76233725.684131831</v>
      </c>
      <c r="P26" s="29">
        <f t="shared" si="6"/>
        <v>-8278813.587828543</v>
      </c>
      <c r="Q26" s="29">
        <f t="shared" si="6"/>
        <v>65539458.676725045</v>
      </c>
      <c r="R26" s="29">
        <f t="shared" si="6"/>
        <v>26980858.696209244</v>
      </c>
      <c r="S26" s="29">
        <f t="shared" si="6"/>
        <v>0</v>
      </c>
      <c r="T26" s="29">
        <f t="shared" si="6"/>
        <v>0</v>
      </c>
      <c r="U26" s="29">
        <f t="shared" si="6"/>
        <v>0</v>
      </c>
      <c r="V26" s="29">
        <f t="shared" si="6"/>
        <v>0</v>
      </c>
      <c r="W26" s="29">
        <f t="shared" si="6"/>
        <v>0</v>
      </c>
      <c r="X26" s="29">
        <f t="shared" si="6"/>
        <v>0</v>
      </c>
      <c r="Y26" s="29">
        <f t="shared" si="6"/>
        <v>0</v>
      </c>
      <c r="Z26" s="29">
        <f t="shared" si="6"/>
        <v>0</v>
      </c>
      <c r="AA26" s="29">
        <f t="shared" si="6"/>
        <v>0</v>
      </c>
      <c r="AB26" s="29">
        <f t="shared" si="6"/>
        <v>0</v>
      </c>
      <c r="AC26" s="32">
        <f>H26-G26</f>
        <v>55848528.893854856</v>
      </c>
      <c r="AD26" s="33">
        <f>I26</f>
        <v>3.2701530563572057E-2</v>
      </c>
      <c r="AE26" s="58"/>
    </row>
    <row r="27" spans="1:31" ht="16" thickBot="1" x14ac:dyDescent="0.25">
      <c r="B27" s="10" t="s">
        <v>53</v>
      </c>
      <c r="C27" s="24"/>
      <c r="D27" s="24" t="s">
        <v>4</v>
      </c>
      <c r="E27" s="24"/>
      <c r="F27" s="24">
        <f>MATCH($D27,FAC_TOTALS_APTA!$A$2:$BP$2,)</f>
        <v>7</v>
      </c>
      <c r="G27" s="61">
        <f>VLOOKUP(G11,FAC_TOTALS_APTA!$A$4:$BR$227,$F27,FALSE)</f>
        <v>1684310468.9199901</v>
      </c>
      <c r="H27" s="61">
        <f>VLOOKUP(H11,FAC_TOTALS_APTA!$A$4:$BP$227,$F27,FALSE)</f>
        <v>1636184633.7979901</v>
      </c>
      <c r="I27" s="63">
        <f t="shared" si="5"/>
        <v>-2.8573019054414117E-2</v>
      </c>
      <c r="J27" s="40"/>
      <c r="K27" s="40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41">
        <f>H27-G27</f>
        <v>-48125835.121999979</v>
      </c>
      <c r="AD27" s="42">
        <f>I27</f>
        <v>-2.8573019054414117E-2</v>
      </c>
    </row>
    <row r="28" spans="1:31" ht="17" thickTop="1" thickBot="1" x14ac:dyDescent="0.25">
      <c r="B28" s="45" t="s">
        <v>71</v>
      </c>
      <c r="C28" s="46"/>
      <c r="D28" s="46"/>
      <c r="E28" s="47"/>
      <c r="F28" s="46"/>
      <c r="G28" s="46"/>
      <c r="H28" s="46"/>
      <c r="I28" s="48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2">
        <f>AD27-AD26</f>
        <v>-6.1274549617986174E-2</v>
      </c>
    </row>
    <row r="29" spans="1:31" ht="16" thickTop="1" x14ac:dyDescent="0.2">
      <c r="B29" s="16" t="s">
        <v>18</v>
      </c>
      <c r="C29" s="17" t="s">
        <v>19</v>
      </c>
      <c r="D29" s="11"/>
      <c r="E29" s="7"/>
      <c r="F29" s="11"/>
      <c r="G29" s="11"/>
      <c r="H29" s="11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1" ht="15" x14ac:dyDescent="0.2">
      <c r="B30" s="19" t="s">
        <v>27</v>
      </c>
      <c r="C30" s="11"/>
      <c r="D30" s="11"/>
      <c r="E30" s="7"/>
      <c r="F30" s="11"/>
      <c r="G30" s="11"/>
      <c r="H30" s="11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1" ht="15" x14ac:dyDescent="0.2">
      <c r="B31" s="16" t="s">
        <v>18</v>
      </c>
      <c r="C31" s="17" t="s">
        <v>19</v>
      </c>
      <c r="D31" s="11"/>
      <c r="E31" s="7"/>
      <c r="F31" s="11"/>
      <c r="G31" s="11"/>
      <c r="H31" s="11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1" x14ac:dyDescent="0.2">
      <c r="B32" s="16"/>
      <c r="C32" s="17"/>
      <c r="D32" s="11"/>
      <c r="E32" s="7"/>
      <c r="F32" s="11"/>
      <c r="G32" s="11"/>
      <c r="H32" s="11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1" ht="15" x14ac:dyDescent="0.2">
      <c r="B33" s="19" t="s">
        <v>29</v>
      </c>
      <c r="C33" s="20">
        <v>1</v>
      </c>
      <c r="D33" s="11"/>
      <c r="E33" s="7"/>
      <c r="F33" s="11"/>
      <c r="G33" s="11"/>
      <c r="H33" s="11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1" ht="16" thickBot="1" x14ac:dyDescent="0.25">
      <c r="B34" s="21" t="s">
        <v>37</v>
      </c>
      <c r="C34" s="22">
        <v>2</v>
      </c>
      <c r="D34" s="23"/>
      <c r="E34" s="24"/>
      <c r="F34" s="23"/>
      <c r="G34" s="23"/>
      <c r="H34" s="23"/>
      <c r="I34" s="2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 spans="1:31" ht="15" thickTop="1" x14ac:dyDescent="0.2">
      <c r="B35" s="49"/>
      <c r="C35" s="50"/>
      <c r="D35" s="50"/>
      <c r="E35" s="50"/>
      <c r="F35" s="50"/>
      <c r="G35" s="81" t="s">
        <v>54</v>
      </c>
      <c r="H35" s="81"/>
      <c r="I35" s="81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81" t="s">
        <v>58</v>
      </c>
      <c r="AD35" s="81"/>
    </row>
    <row r="36" spans="1:31" ht="15" x14ac:dyDescent="0.2">
      <c r="B36" s="9" t="s">
        <v>20</v>
      </c>
      <c r="C36" s="27" t="s">
        <v>21</v>
      </c>
      <c r="D36" s="8" t="s">
        <v>22</v>
      </c>
      <c r="E36" s="8" t="s">
        <v>28</v>
      </c>
      <c r="F36" s="8"/>
      <c r="G36" s="27">
        <f>$C$1</f>
        <v>2012</v>
      </c>
      <c r="H36" s="27">
        <f>$C$2</f>
        <v>2018</v>
      </c>
      <c r="I36" s="27" t="s">
        <v>24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 t="s">
        <v>26</v>
      </c>
      <c r="AD36" s="27" t="s">
        <v>24</v>
      </c>
    </row>
    <row r="37" spans="1:31" s="14" customFormat="1" x14ac:dyDescent="0.2">
      <c r="A37" s="7"/>
      <c r="B37" s="26"/>
      <c r="C37" s="28"/>
      <c r="D37" s="7"/>
      <c r="E37" s="7"/>
      <c r="F37" s="7"/>
      <c r="G37" s="7"/>
      <c r="H37" s="7"/>
      <c r="I37" s="28"/>
      <c r="J37" s="7"/>
      <c r="K37" s="7"/>
      <c r="L37" s="7"/>
      <c r="M37" s="7">
        <v>1</v>
      </c>
      <c r="N37" s="7">
        <v>2</v>
      </c>
      <c r="O37" s="7">
        <v>3</v>
      </c>
      <c r="P37" s="7">
        <v>4</v>
      </c>
      <c r="Q37" s="7">
        <v>5</v>
      </c>
      <c r="R37" s="7">
        <v>6</v>
      </c>
      <c r="S37" s="7">
        <v>7</v>
      </c>
      <c r="T37" s="7">
        <v>8</v>
      </c>
      <c r="U37" s="7">
        <v>9</v>
      </c>
      <c r="V37" s="7">
        <v>10</v>
      </c>
      <c r="W37" s="7">
        <v>11</v>
      </c>
      <c r="X37" s="7">
        <v>12</v>
      </c>
      <c r="Y37" s="7">
        <v>13</v>
      </c>
      <c r="Z37" s="7">
        <v>14</v>
      </c>
      <c r="AA37" s="7">
        <v>15</v>
      </c>
      <c r="AB37" s="7">
        <v>16</v>
      </c>
      <c r="AC37" s="7"/>
      <c r="AD37" s="7"/>
      <c r="AE37" s="7"/>
    </row>
    <row r="38" spans="1:31" x14ac:dyDescent="0.2">
      <c r="B38" s="26"/>
      <c r="C38" s="28"/>
      <c r="D38" s="7"/>
      <c r="E38" s="7"/>
      <c r="F38" s="7"/>
      <c r="G38" s="7" t="str">
        <f>CONCATENATE($C33,"_",$C34,"_",G36)</f>
        <v>1_2_2012</v>
      </c>
      <c r="H38" s="7" t="str">
        <f>CONCATENATE($C33,"_",$C34,"_",H36)</f>
        <v>1_2_2018</v>
      </c>
      <c r="I38" s="28"/>
      <c r="J38" s="7"/>
      <c r="K38" s="7"/>
      <c r="L38" s="7"/>
      <c r="M38" s="7" t="str">
        <f>IF($G36+M37&gt;$H36,0,CONCATENATE($C33,"_",$C34,"_",$G36+M37))</f>
        <v>1_2_2013</v>
      </c>
      <c r="N38" s="7" t="str">
        <f t="shared" ref="N38:AB38" si="7">IF($G36+N37&gt;$H36,0,CONCATENATE($C33,"_",$C34,"_",$G36+N37))</f>
        <v>1_2_2014</v>
      </c>
      <c r="O38" s="7" t="str">
        <f t="shared" si="7"/>
        <v>1_2_2015</v>
      </c>
      <c r="P38" s="7" t="str">
        <f t="shared" si="7"/>
        <v>1_2_2016</v>
      </c>
      <c r="Q38" s="7" t="str">
        <f t="shared" si="7"/>
        <v>1_2_2017</v>
      </c>
      <c r="R38" s="7" t="str">
        <f t="shared" si="7"/>
        <v>1_2_2018</v>
      </c>
      <c r="S38" s="7">
        <f t="shared" si="7"/>
        <v>0</v>
      </c>
      <c r="T38" s="7">
        <f t="shared" si="7"/>
        <v>0</v>
      </c>
      <c r="U38" s="7">
        <f t="shared" si="7"/>
        <v>0</v>
      </c>
      <c r="V38" s="7">
        <f t="shared" si="7"/>
        <v>0</v>
      </c>
      <c r="W38" s="7">
        <f t="shared" si="7"/>
        <v>0</v>
      </c>
      <c r="X38" s="7">
        <f t="shared" si="7"/>
        <v>0</v>
      </c>
      <c r="Y38" s="7">
        <f t="shared" si="7"/>
        <v>0</v>
      </c>
      <c r="Z38" s="7">
        <f t="shared" si="7"/>
        <v>0</v>
      </c>
      <c r="AA38" s="7">
        <f t="shared" si="7"/>
        <v>0</v>
      </c>
      <c r="AB38" s="7">
        <f t="shared" si="7"/>
        <v>0</v>
      </c>
      <c r="AC38" s="7"/>
      <c r="AD38" s="7"/>
    </row>
    <row r="39" spans="1:31" x14ac:dyDescent="0.2">
      <c r="B39" s="26"/>
      <c r="C39" s="28"/>
      <c r="D39" s="7"/>
      <c r="E39" s="7"/>
      <c r="F39" s="7" t="s">
        <v>25</v>
      </c>
      <c r="G39" s="29"/>
      <c r="H39" s="29"/>
      <c r="I39" s="28"/>
      <c r="J39" s="7"/>
      <c r="K39" s="7"/>
      <c r="L39" s="7" t="s">
        <v>25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1" s="14" customFormat="1" ht="15" x14ac:dyDescent="0.2">
      <c r="A40" s="7"/>
      <c r="B40" s="26" t="s">
        <v>36</v>
      </c>
      <c r="C40" s="28" t="s">
        <v>23</v>
      </c>
      <c r="D40" s="7" t="s">
        <v>8</v>
      </c>
      <c r="E40" s="43">
        <v>0.7087</v>
      </c>
      <c r="F40" s="7">
        <f>MATCH($D40,FAC_TOTALS_APTA!$A$2:$BR$2,)</f>
        <v>11</v>
      </c>
      <c r="G40" s="29">
        <f>VLOOKUP(G38,FAC_TOTALS_APTA!$A$4:$BR$227,$F40,FALSE)</f>
        <v>8494570.4214487486</v>
      </c>
      <c r="H40" s="29">
        <f>VLOOKUP(H38,FAC_TOTALS_APTA!$A$4:$BR$227,$F40,FALSE)</f>
        <v>9192896.6259091999</v>
      </c>
      <c r="I40" s="30">
        <f>IFERROR(H40/G40-1,"-")</f>
        <v>8.2208536725669079E-2</v>
      </c>
      <c r="J40" s="31" t="str">
        <f>IF(C40="Log","_log","")</f>
        <v>_log</v>
      </c>
      <c r="K40" s="31" t="str">
        <f>CONCATENATE(D40,J40,"_FAC")</f>
        <v>VRM_ADJ_log_FAC</v>
      </c>
      <c r="L40" s="7">
        <f>MATCH($K40,FAC_TOTALS_APTA!$A$2:$BR$2,)</f>
        <v>33</v>
      </c>
      <c r="M40" s="29">
        <f>IF(M38=0,0,VLOOKUP(M38,FAC_TOTALS_APTA!$A$4:$BR$227,$L40,FALSE))</f>
        <v>7653708.6896092696</v>
      </c>
      <c r="N40" s="29">
        <f>IF(N38=0,0,VLOOKUP(N38,FAC_TOTALS_APTA!$A$4:$BR$227,$L40,FALSE))</f>
        <v>1701095.5426936131</v>
      </c>
      <c r="O40" s="29">
        <f>IF(O38=0,0,VLOOKUP(O38,FAC_TOTALS_APTA!$A$4:$BR$227,$L40,FALSE))</f>
        <v>841445.64855997846</v>
      </c>
      <c r="P40" s="29">
        <f>IF(P38=0,0,VLOOKUP(P38,FAC_TOTALS_APTA!$A$4:$BR$227,$L40,FALSE))</f>
        <v>2040717.4564109684</v>
      </c>
      <c r="Q40" s="29">
        <f>IF(Q38=0,0,VLOOKUP(Q38,FAC_TOTALS_APTA!$A$4:$BR$227,$L40,FALSE))</f>
        <v>892081.52121979906</v>
      </c>
      <c r="R40" s="29">
        <f>IF(R38=0,0,VLOOKUP(R38,FAC_TOTALS_APTA!$A$4:$BR$227,$L40,FALSE))</f>
        <v>2476453.093593624</v>
      </c>
      <c r="S40" s="29">
        <f>IF(S38=0,0,VLOOKUP(S38,FAC_TOTALS_APTA!$A$4:$BR$227,$L40,FALSE))</f>
        <v>0</v>
      </c>
      <c r="T40" s="29">
        <f>IF(T38=0,0,VLOOKUP(T38,FAC_TOTALS_APTA!$A$4:$BR$227,$L40,FALSE))</f>
        <v>0</v>
      </c>
      <c r="U40" s="29">
        <f>IF(U38=0,0,VLOOKUP(U38,FAC_TOTALS_APTA!$A$4:$BR$227,$L40,FALSE))</f>
        <v>0</v>
      </c>
      <c r="V40" s="29">
        <f>IF(V38=0,0,VLOOKUP(V38,FAC_TOTALS_APTA!$A$4:$BR$227,$L40,FALSE))</f>
        <v>0</v>
      </c>
      <c r="W40" s="29">
        <f>IF(W38=0,0,VLOOKUP(W38,FAC_TOTALS_APTA!$A$4:$BR$227,$L40,FALSE))</f>
        <v>0</v>
      </c>
      <c r="X40" s="29">
        <f>IF(X38=0,0,VLOOKUP(X38,FAC_TOTALS_APTA!$A$4:$BR$227,$L40,FALSE))</f>
        <v>0</v>
      </c>
      <c r="Y40" s="29">
        <f>IF(Y38=0,0,VLOOKUP(Y38,FAC_TOTALS_APTA!$A$4:$BR$227,$L40,FALSE))</f>
        <v>0</v>
      </c>
      <c r="Z40" s="29">
        <f>IF(Z38=0,0,VLOOKUP(Z38,FAC_TOTALS_APTA!$A$4:$BR$227,$L40,FALSE))</f>
        <v>0</v>
      </c>
      <c r="AA40" s="29">
        <f>IF(AA38=0,0,VLOOKUP(AA38,FAC_TOTALS_APTA!$A$4:$BR$227,$L40,FALSE))</f>
        <v>0</v>
      </c>
      <c r="AB40" s="29">
        <f>IF(AB38=0,0,VLOOKUP(AB38,FAC_TOTALS_APTA!$A$4:$BR$227,$L40,FALSE))</f>
        <v>0</v>
      </c>
      <c r="AC40" s="32">
        <f>SUM(M40:AB40)</f>
        <v>15605501.952087251</v>
      </c>
      <c r="AD40" s="33">
        <f>AC40/G54</f>
        <v>0.18341580169273336</v>
      </c>
      <c r="AE40" s="7"/>
    </row>
    <row r="41" spans="1:31" s="14" customFormat="1" ht="15" x14ac:dyDescent="0.2">
      <c r="A41" s="7"/>
      <c r="B41" s="26" t="s">
        <v>55</v>
      </c>
      <c r="C41" s="28" t="s">
        <v>23</v>
      </c>
      <c r="D41" s="7" t="s">
        <v>17</v>
      </c>
      <c r="E41" s="43">
        <v>-0.40350000000000003</v>
      </c>
      <c r="F41" s="7">
        <f>MATCH($D41,FAC_TOTALS_APTA!$A$2:$BR$2,)</f>
        <v>12</v>
      </c>
      <c r="G41" s="29">
        <f>VLOOKUP(G38,FAC_TOTALS_APTA!$A$4:$BR$227,$F41,FALSE)</f>
        <v>2.4779344299428496</v>
      </c>
      <c r="H41" s="29">
        <f>VLOOKUP(H38,FAC_TOTALS_APTA!$A$4:$BR$227,$F41,FALSE)</f>
        <v>2.46521646931728</v>
      </c>
      <c r="I41" s="30">
        <f t="shared" ref="I41:I51" si="8">IFERROR(H41/G41-1,"-")</f>
        <v>-5.1324847307856469E-3</v>
      </c>
      <c r="J41" s="31" t="str">
        <f t="shared" ref="J41:J51" si="9">IF(C41="Log","_log","")</f>
        <v>_log</v>
      </c>
      <c r="K41" s="31" t="str">
        <f t="shared" ref="K41:K52" si="10">CONCATENATE(D41,J41,"_FAC")</f>
        <v>FARE_per_UPT_2018_log_FAC</v>
      </c>
      <c r="L41" s="7">
        <f>MATCH($K41,FAC_TOTALS_APTA!$A$2:$BR$2,)</f>
        <v>34</v>
      </c>
      <c r="M41" s="29">
        <f>IF(M38=0,0,VLOOKUP(M38,FAC_TOTALS_APTA!$A$4:$BR$227,$L41,FALSE))</f>
        <v>-1269054.4891038439</v>
      </c>
      <c r="N41" s="29">
        <f>IF(N38=0,0,VLOOKUP(N38,FAC_TOTALS_APTA!$A$4:$BR$227,$L41,FALSE))</f>
        <v>68937.291119175192</v>
      </c>
      <c r="O41" s="29">
        <f>IF(O38=0,0,VLOOKUP(O38,FAC_TOTALS_APTA!$A$4:$BR$227,$L41,FALSE))</f>
        <v>-465936.26235634903</v>
      </c>
      <c r="P41" s="29">
        <f>IF(P38=0,0,VLOOKUP(P38,FAC_TOTALS_APTA!$A$4:$BR$227,$L41,FALSE))</f>
        <v>838546.93183770799</v>
      </c>
      <c r="Q41" s="29">
        <f>IF(Q38=0,0,VLOOKUP(Q38,FAC_TOTALS_APTA!$A$4:$BR$227,$L41,FALSE))</f>
        <v>-111562.48290420405</v>
      </c>
      <c r="R41" s="29">
        <f>IF(R38=0,0,VLOOKUP(R38,FAC_TOTALS_APTA!$A$4:$BR$227,$L41,FALSE))</f>
        <v>300158.22591709503</v>
      </c>
      <c r="S41" s="29">
        <f>IF(S38=0,0,VLOOKUP(S38,FAC_TOTALS_APTA!$A$4:$BR$227,$L41,FALSE))</f>
        <v>0</v>
      </c>
      <c r="T41" s="29">
        <f>IF(T38=0,0,VLOOKUP(T38,FAC_TOTALS_APTA!$A$4:$BR$227,$L41,FALSE))</f>
        <v>0</v>
      </c>
      <c r="U41" s="29">
        <f>IF(U38=0,0,VLOOKUP(U38,FAC_TOTALS_APTA!$A$4:$BR$227,$L41,FALSE))</f>
        <v>0</v>
      </c>
      <c r="V41" s="29">
        <f>IF(V38=0,0,VLOOKUP(V38,FAC_TOTALS_APTA!$A$4:$BR$227,$L41,FALSE))</f>
        <v>0</v>
      </c>
      <c r="W41" s="29">
        <f>IF(W38=0,0,VLOOKUP(W38,FAC_TOTALS_APTA!$A$4:$BR$227,$L41,FALSE))</f>
        <v>0</v>
      </c>
      <c r="X41" s="29">
        <f>IF(X38=0,0,VLOOKUP(X38,FAC_TOTALS_APTA!$A$4:$BR$227,$L41,FALSE))</f>
        <v>0</v>
      </c>
      <c r="Y41" s="29">
        <f>IF(Y38=0,0,VLOOKUP(Y38,FAC_TOTALS_APTA!$A$4:$BR$227,$L41,FALSE))</f>
        <v>0</v>
      </c>
      <c r="Z41" s="29">
        <f>IF(Z38=0,0,VLOOKUP(Z38,FAC_TOTALS_APTA!$A$4:$BR$227,$L41,FALSE))</f>
        <v>0</v>
      </c>
      <c r="AA41" s="29">
        <f>IF(AA38=0,0,VLOOKUP(AA38,FAC_TOTALS_APTA!$A$4:$BR$227,$L41,FALSE))</f>
        <v>0</v>
      </c>
      <c r="AB41" s="29">
        <f>IF(AB38=0,0,VLOOKUP(AB38,FAC_TOTALS_APTA!$A$4:$BR$227,$L41,FALSE))</f>
        <v>0</v>
      </c>
      <c r="AC41" s="32">
        <f t="shared" ref="AC41:AC51" si="11">SUM(M41:AB41)</f>
        <v>-638910.78549041878</v>
      </c>
      <c r="AD41" s="33">
        <f>AC41/G54</f>
        <v>-7.5092960348632281E-3</v>
      </c>
      <c r="AE41" s="7"/>
    </row>
    <row r="42" spans="1:31" s="14" customFormat="1" ht="15" x14ac:dyDescent="0.2">
      <c r="A42" s="7"/>
      <c r="B42" s="26" t="s">
        <v>51</v>
      </c>
      <c r="C42" s="28" t="s">
        <v>23</v>
      </c>
      <c r="D42" s="7" t="s">
        <v>9</v>
      </c>
      <c r="E42" s="43">
        <v>0.29659999999999997</v>
      </c>
      <c r="F42" s="7">
        <f>MATCH($D42,FAC_TOTALS_APTA!$A$2:$BR$2,)</f>
        <v>13</v>
      </c>
      <c r="G42" s="29">
        <f>VLOOKUP(G38,FAC_TOTALS_APTA!$A$4:$BR$227,$F42,FALSE)</f>
        <v>6105986.5851051696</v>
      </c>
      <c r="H42" s="29">
        <f>VLOOKUP(H38,FAC_TOTALS_APTA!$A$4:$BR$227,$F42,FALSE)</f>
        <v>6307634.89394191</v>
      </c>
      <c r="I42" s="30">
        <f t="shared" si="8"/>
        <v>3.302468913519041E-2</v>
      </c>
      <c r="J42" s="31" t="str">
        <f t="shared" si="9"/>
        <v>_log</v>
      </c>
      <c r="K42" s="31" t="str">
        <f t="shared" si="10"/>
        <v>POP_EMP_log_FAC</v>
      </c>
      <c r="L42" s="7">
        <f>MATCH($K42,FAC_TOTALS_APTA!$A$2:$BR$2,)</f>
        <v>35</v>
      </c>
      <c r="M42" s="29">
        <f>IF(M38=0,0,VLOOKUP(M38,FAC_TOTALS_APTA!$A$4:$BR$227,$L42,FALSE))</f>
        <v>301630.01089449704</v>
      </c>
      <c r="N42" s="29">
        <f>IF(N38=0,0,VLOOKUP(N38,FAC_TOTALS_APTA!$A$4:$BR$227,$L42,FALSE))</f>
        <v>254485.79331987209</v>
      </c>
      <c r="O42" s="29">
        <f>IF(O38=0,0,VLOOKUP(O38,FAC_TOTALS_APTA!$A$4:$BR$227,$L42,FALSE))</f>
        <v>280179.46990949381</v>
      </c>
      <c r="P42" s="29">
        <f>IF(P38=0,0,VLOOKUP(P38,FAC_TOTALS_APTA!$A$4:$BR$227,$L42,FALSE))</f>
        <v>243206.60870049481</v>
      </c>
      <c r="Q42" s="29">
        <f>IF(Q38=0,0,VLOOKUP(Q38,FAC_TOTALS_APTA!$A$4:$BR$227,$L42,FALSE))</f>
        <v>253910.1397778283</v>
      </c>
      <c r="R42" s="29">
        <f>IF(R38=0,0,VLOOKUP(R38,FAC_TOTALS_APTA!$A$4:$BR$227,$L42,FALSE))</f>
        <v>228787.50097195921</v>
      </c>
      <c r="S42" s="29">
        <f>IF(S38=0,0,VLOOKUP(S38,FAC_TOTALS_APTA!$A$4:$BR$227,$L42,FALSE))</f>
        <v>0</v>
      </c>
      <c r="T42" s="29">
        <f>IF(T38=0,0,VLOOKUP(T38,FAC_TOTALS_APTA!$A$4:$BR$227,$L42,FALSE))</f>
        <v>0</v>
      </c>
      <c r="U42" s="29">
        <f>IF(U38=0,0,VLOOKUP(U38,FAC_TOTALS_APTA!$A$4:$BR$227,$L42,FALSE))</f>
        <v>0</v>
      </c>
      <c r="V42" s="29">
        <f>IF(V38=0,0,VLOOKUP(V38,FAC_TOTALS_APTA!$A$4:$BR$227,$L42,FALSE))</f>
        <v>0</v>
      </c>
      <c r="W42" s="29">
        <f>IF(W38=0,0,VLOOKUP(W38,FAC_TOTALS_APTA!$A$4:$BR$227,$L42,FALSE))</f>
        <v>0</v>
      </c>
      <c r="X42" s="29">
        <f>IF(X38=0,0,VLOOKUP(X38,FAC_TOTALS_APTA!$A$4:$BR$227,$L42,FALSE))</f>
        <v>0</v>
      </c>
      <c r="Y42" s="29">
        <f>IF(Y38=0,0,VLOOKUP(Y38,FAC_TOTALS_APTA!$A$4:$BR$227,$L42,FALSE))</f>
        <v>0</v>
      </c>
      <c r="Z42" s="29">
        <f>IF(Z38=0,0,VLOOKUP(Z38,FAC_TOTALS_APTA!$A$4:$BR$227,$L42,FALSE))</f>
        <v>0</v>
      </c>
      <c r="AA42" s="29">
        <f>IF(AA38=0,0,VLOOKUP(AA38,FAC_TOTALS_APTA!$A$4:$BR$227,$L42,FALSE))</f>
        <v>0</v>
      </c>
      <c r="AB42" s="29">
        <f>IF(AB38=0,0,VLOOKUP(AB38,FAC_TOTALS_APTA!$A$4:$BR$227,$L42,FALSE))</f>
        <v>0</v>
      </c>
      <c r="AC42" s="32">
        <f t="shared" si="11"/>
        <v>1562199.5235741453</v>
      </c>
      <c r="AD42" s="33">
        <f>AC42/G54</f>
        <v>1.8360965183951295E-2</v>
      </c>
      <c r="AE42" s="7"/>
    </row>
    <row r="43" spans="1:31" s="14" customFormat="1" ht="15" x14ac:dyDescent="0.2">
      <c r="A43" s="7"/>
      <c r="B43" s="26" t="s">
        <v>98</v>
      </c>
      <c r="C43" s="28"/>
      <c r="D43" s="34" t="s">
        <v>96</v>
      </c>
      <c r="E43" s="43">
        <v>0.16120000000000001</v>
      </c>
      <c r="F43" s="7">
        <f>MATCH($D43,FAC_TOTALS_APTA!$A$2:$BR$2,)</f>
        <v>17</v>
      </c>
      <c r="G43" s="29">
        <f>VLOOKUP(G38,FAC_TOTALS_APTA!$A$4:$BR$227,$F43,FALSE)</f>
        <v>0.49768634826765745</v>
      </c>
      <c r="H43" s="29">
        <f>VLOOKUP(H38,FAC_TOTALS_APTA!$A$4:$BR$227,$F43,FALSE)</f>
        <v>0.52176602060118205</v>
      </c>
      <c r="I43" s="30">
        <f t="shared" si="8"/>
        <v>4.8383228548142698E-2</v>
      </c>
      <c r="J43" s="31" t="str">
        <f t="shared" si="9"/>
        <v/>
      </c>
      <c r="K43" s="31" t="str">
        <f t="shared" si="10"/>
        <v>TSD_POP_EMP_PCT_FAC</v>
      </c>
      <c r="L43" s="7">
        <f>MATCH($K43,FAC_TOTALS_APTA!$A$2:$BR$2,)</f>
        <v>39</v>
      </c>
      <c r="M43" s="29">
        <f>IF(M38=0,0,VLOOKUP(M38,FAC_TOTALS_APTA!$A$4:$BR$227,$L43,FALSE))</f>
        <v>-2847.2824116439829</v>
      </c>
      <c r="N43" s="29">
        <f>IF(N38=0,0,VLOOKUP(N38,FAC_TOTALS_APTA!$A$4:$BR$227,$L43,FALSE))</f>
        <v>-2943.8954374527411</v>
      </c>
      <c r="O43" s="29">
        <f>IF(O38=0,0,VLOOKUP(O38,FAC_TOTALS_APTA!$A$4:$BR$227,$L43,FALSE))</f>
        <v>-1219.9527116928771</v>
      </c>
      <c r="P43" s="29">
        <f>IF(P38=0,0,VLOOKUP(P38,FAC_TOTALS_APTA!$A$4:$BR$227,$L43,FALSE))</f>
        <v>-6028.3401843173497</v>
      </c>
      <c r="Q43" s="29">
        <f>IF(Q38=0,0,VLOOKUP(Q38,FAC_TOTALS_APTA!$A$4:$BR$227,$L43,FALSE))</f>
        <v>-4160.6349466628972</v>
      </c>
      <c r="R43" s="29">
        <f>IF(R38=0,0,VLOOKUP(R38,FAC_TOTALS_APTA!$A$4:$BR$227,$L43,FALSE))</f>
        <v>4722.9301059426562</v>
      </c>
      <c r="S43" s="29">
        <f>IF(S38=0,0,VLOOKUP(S38,FAC_TOTALS_APTA!$A$4:$BR$227,$L43,FALSE))</f>
        <v>0</v>
      </c>
      <c r="T43" s="29">
        <f>IF(T38=0,0,VLOOKUP(T38,FAC_TOTALS_APTA!$A$4:$BR$227,$L43,FALSE))</f>
        <v>0</v>
      </c>
      <c r="U43" s="29">
        <f>IF(U38=0,0,VLOOKUP(U38,FAC_TOTALS_APTA!$A$4:$BR$227,$L43,FALSE))</f>
        <v>0</v>
      </c>
      <c r="V43" s="29">
        <f>IF(V38=0,0,VLOOKUP(V38,FAC_TOTALS_APTA!$A$4:$BR$227,$L43,FALSE))</f>
        <v>0</v>
      </c>
      <c r="W43" s="29">
        <f>IF(W38=0,0,VLOOKUP(W38,FAC_TOTALS_APTA!$A$4:$BR$227,$L43,FALSE))</f>
        <v>0</v>
      </c>
      <c r="X43" s="29">
        <f>IF(X38=0,0,VLOOKUP(X38,FAC_TOTALS_APTA!$A$4:$BR$227,$L43,FALSE))</f>
        <v>0</v>
      </c>
      <c r="Y43" s="29">
        <f>IF(Y38=0,0,VLOOKUP(Y38,FAC_TOTALS_APTA!$A$4:$BR$227,$L43,FALSE))</f>
        <v>0</v>
      </c>
      <c r="Z43" s="29">
        <f>IF(Z38=0,0,VLOOKUP(Z38,FAC_TOTALS_APTA!$A$4:$BR$227,$L43,FALSE))</f>
        <v>0</v>
      </c>
      <c r="AA43" s="29">
        <f>IF(AA38=0,0,VLOOKUP(AA38,FAC_TOTALS_APTA!$A$4:$BR$227,$L43,FALSE))</f>
        <v>0</v>
      </c>
      <c r="AB43" s="29">
        <f>IF(AB38=0,0,VLOOKUP(AB38,FAC_TOTALS_APTA!$A$4:$BR$227,$L43,FALSE))</f>
        <v>0</v>
      </c>
      <c r="AC43" s="32">
        <f t="shared" si="11"/>
        <v>-12477.175585827192</v>
      </c>
      <c r="AD43" s="33">
        <f>AC43/G53</f>
        <v>-1.3844016589548334E-4</v>
      </c>
      <c r="AE43" s="7"/>
    </row>
    <row r="44" spans="1:31" s="14" customFormat="1" ht="15" x14ac:dyDescent="0.2">
      <c r="A44" s="7"/>
      <c r="B44" s="26" t="s">
        <v>52</v>
      </c>
      <c r="C44" s="28" t="s">
        <v>23</v>
      </c>
      <c r="D44" s="34" t="s">
        <v>16</v>
      </c>
      <c r="E44" s="43">
        <v>0.16120000000000001</v>
      </c>
      <c r="F44" s="7">
        <f>MATCH($D44,FAC_TOTALS_APTA!$A$2:$BR$2,)</f>
        <v>14</v>
      </c>
      <c r="G44" s="29">
        <f>VLOOKUP(G38,FAC_TOTALS_APTA!$A$4:$BR$227,$F44,FALSE)</f>
        <v>7.9836229543055293</v>
      </c>
      <c r="H44" s="29">
        <f>VLOOKUP(H38,FAC_TOTALS_APTA!$A$4:$BR$227,$F44,FALSE)</f>
        <v>5.7020210124877604</v>
      </c>
      <c r="I44" s="30">
        <f t="shared" si="8"/>
        <v>-0.28578528255612468</v>
      </c>
      <c r="J44" s="31" t="str">
        <f t="shared" si="9"/>
        <v>_log</v>
      </c>
      <c r="K44" s="31" t="str">
        <f t="shared" si="10"/>
        <v>GAS_PRICE_2018_log_FAC</v>
      </c>
      <c r="L44" s="7">
        <f>MATCH($K44,FAC_TOTALS_APTA!$A$2:$BR$2,)</f>
        <v>36</v>
      </c>
      <c r="M44" s="29">
        <f>IF(M38=0,0,VLOOKUP(M38,FAC_TOTALS_APTA!$A$4:$BR$227,$L44,FALSE))</f>
        <v>-482769.97429949103</v>
      </c>
      <c r="N44" s="29">
        <f>IF(N38=0,0,VLOOKUP(N38,FAC_TOTALS_APTA!$A$4:$BR$227,$L44,FALSE))</f>
        <v>-719754.87150831602</v>
      </c>
      <c r="O44" s="29">
        <f>IF(O38=0,0,VLOOKUP(O38,FAC_TOTALS_APTA!$A$4:$BR$227,$L44,FALSE))</f>
        <v>-3802698.6535832901</v>
      </c>
      <c r="P44" s="29">
        <f>IF(P38=0,0,VLOOKUP(P38,FAC_TOTALS_APTA!$A$4:$BR$227,$L44,FALSE))</f>
        <v>-1415336.021542693</v>
      </c>
      <c r="Q44" s="29">
        <f>IF(Q38=0,0,VLOOKUP(Q38,FAC_TOTALS_APTA!$A$4:$BR$227,$L44,FALSE))</f>
        <v>1032128.125881687</v>
      </c>
      <c r="R44" s="29">
        <f>IF(R38=0,0,VLOOKUP(R38,FAC_TOTALS_APTA!$A$4:$BR$227,$L44,FALSE))</f>
        <v>1293467.2871111501</v>
      </c>
      <c r="S44" s="29">
        <f>IF(S38=0,0,VLOOKUP(S38,FAC_TOTALS_APTA!$A$4:$BR$227,$L44,FALSE))</f>
        <v>0</v>
      </c>
      <c r="T44" s="29">
        <f>IF(T38=0,0,VLOOKUP(T38,FAC_TOTALS_APTA!$A$4:$BR$227,$L44,FALSE))</f>
        <v>0</v>
      </c>
      <c r="U44" s="29">
        <f>IF(U38=0,0,VLOOKUP(U38,FAC_TOTALS_APTA!$A$4:$BR$227,$L44,FALSE))</f>
        <v>0</v>
      </c>
      <c r="V44" s="29">
        <f>IF(V38=0,0,VLOOKUP(V38,FAC_TOTALS_APTA!$A$4:$BR$227,$L44,FALSE))</f>
        <v>0</v>
      </c>
      <c r="W44" s="29">
        <f>IF(W38=0,0,VLOOKUP(W38,FAC_TOTALS_APTA!$A$4:$BR$227,$L44,FALSE))</f>
        <v>0</v>
      </c>
      <c r="X44" s="29">
        <f>IF(X38=0,0,VLOOKUP(X38,FAC_TOTALS_APTA!$A$4:$BR$227,$L44,FALSE))</f>
        <v>0</v>
      </c>
      <c r="Y44" s="29">
        <f>IF(Y38=0,0,VLOOKUP(Y38,FAC_TOTALS_APTA!$A$4:$BR$227,$L44,FALSE))</f>
        <v>0</v>
      </c>
      <c r="Z44" s="29">
        <f>IF(Z38=0,0,VLOOKUP(Z38,FAC_TOTALS_APTA!$A$4:$BR$227,$L44,FALSE))</f>
        <v>0</v>
      </c>
      <c r="AA44" s="29">
        <f>IF(AA38=0,0,VLOOKUP(AA38,FAC_TOTALS_APTA!$A$4:$BR$227,$L44,FALSE))</f>
        <v>0</v>
      </c>
      <c r="AB44" s="29">
        <f>IF(AB38=0,0,VLOOKUP(AB38,FAC_TOTALS_APTA!$A$4:$BR$227,$L44,FALSE))</f>
        <v>0</v>
      </c>
      <c r="AC44" s="32">
        <f t="shared" si="11"/>
        <v>-4094964.1079409532</v>
      </c>
      <c r="AD44" s="33">
        <f>AC44/G54</f>
        <v>-4.8129251277335611E-2</v>
      </c>
      <c r="AE44" s="7"/>
    </row>
    <row r="45" spans="1:31" s="14" customFormat="1" ht="15" x14ac:dyDescent="0.2">
      <c r="A45" s="7"/>
      <c r="B45" s="26" t="s">
        <v>49</v>
      </c>
      <c r="C45" s="28" t="s">
        <v>23</v>
      </c>
      <c r="D45" s="7" t="s">
        <v>15</v>
      </c>
      <c r="E45" s="43">
        <v>-0.2555</v>
      </c>
      <c r="F45" s="7">
        <f>MATCH($D45,FAC_TOTALS_APTA!$A$2:$BR$2,)</f>
        <v>15</v>
      </c>
      <c r="G45" s="29">
        <f>VLOOKUP(G38,FAC_TOTALS_APTA!$A$4:$BR$227,$F45,FALSE)</f>
        <v>58273.908440894702</v>
      </c>
      <c r="H45" s="29">
        <f>VLOOKUP(H38,FAC_TOTALS_APTA!$A$4:$BR$227,$F45,FALSE)</f>
        <v>63700.902359057698</v>
      </c>
      <c r="I45" s="30">
        <f t="shared" si="8"/>
        <v>9.3129053179390242E-2</v>
      </c>
      <c r="J45" s="31" t="str">
        <f t="shared" si="9"/>
        <v>_log</v>
      </c>
      <c r="K45" s="31" t="str">
        <f t="shared" si="10"/>
        <v>TOTAL_MED_INC_INDIV_2018_log_FAC</v>
      </c>
      <c r="L45" s="7">
        <f>MATCH($K45,FAC_TOTALS_APTA!$A$2:$BR$2,)</f>
        <v>37</v>
      </c>
      <c r="M45" s="29">
        <f>IF(M38=0,0,VLOOKUP(M38,FAC_TOTALS_APTA!$A$4:$BR$227,$L45,FALSE))</f>
        <v>-419897.04010742903</v>
      </c>
      <c r="N45" s="29">
        <f>IF(N38=0,0,VLOOKUP(N38,FAC_TOTALS_APTA!$A$4:$BR$227,$L45,FALSE))</f>
        <v>-54367.966607350601</v>
      </c>
      <c r="O45" s="29">
        <f>IF(O38=0,0,VLOOKUP(O38,FAC_TOTALS_APTA!$A$4:$BR$227,$L45,FALSE))</f>
        <v>-1081639.8200834999</v>
      </c>
      <c r="P45" s="29">
        <f>IF(P38=0,0,VLOOKUP(P38,FAC_TOTALS_APTA!$A$4:$BR$227,$L45,FALSE))</f>
        <v>-417122.82341248001</v>
      </c>
      <c r="Q45" s="29">
        <f>IF(Q38=0,0,VLOOKUP(Q38,FAC_TOTALS_APTA!$A$4:$BR$227,$L45,FALSE))</f>
        <v>77851.738015112598</v>
      </c>
      <c r="R45" s="29">
        <f>IF(R38=0,0,VLOOKUP(R38,FAC_TOTALS_APTA!$A$4:$BR$227,$L45,FALSE))</f>
        <v>-126771.55378778999</v>
      </c>
      <c r="S45" s="29">
        <f>IF(S38=0,0,VLOOKUP(S38,FAC_TOTALS_APTA!$A$4:$BR$227,$L45,FALSE))</f>
        <v>0</v>
      </c>
      <c r="T45" s="29">
        <f>IF(T38=0,0,VLOOKUP(T38,FAC_TOTALS_APTA!$A$4:$BR$227,$L45,FALSE))</f>
        <v>0</v>
      </c>
      <c r="U45" s="29">
        <f>IF(U38=0,0,VLOOKUP(U38,FAC_TOTALS_APTA!$A$4:$BR$227,$L45,FALSE))</f>
        <v>0</v>
      </c>
      <c r="V45" s="29">
        <f>IF(V38=0,0,VLOOKUP(V38,FAC_TOTALS_APTA!$A$4:$BR$227,$L45,FALSE))</f>
        <v>0</v>
      </c>
      <c r="W45" s="29">
        <f>IF(W38=0,0,VLOOKUP(W38,FAC_TOTALS_APTA!$A$4:$BR$227,$L45,FALSE))</f>
        <v>0</v>
      </c>
      <c r="X45" s="29">
        <f>IF(X38=0,0,VLOOKUP(X38,FAC_TOTALS_APTA!$A$4:$BR$227,$L45,FALSE))</f>
        <v>0</v>
      </c>
      <c r="Y45" s="29">
        <f>IF(Y38=0,0,VLOOKUP(Y38,FAC_TOTALS_APTA!$A$4:$BR$227,$L45,FALSE))</f>
        <v>0</v>
      </c>
      <c r="Z45" s="29">
        <f>IF(Z38=0,0,VLOOKUP(Z38,FAC_TOTALS_APTA!$A$4:$BR$227,$L45,FALSE))</f>
        <v>0</v>
      </c>
      <c r="AA45" s="29">
        <f>IF(AA38=0,0,VLOOKUP(AA38,FAC_TOTALS_APTA!$A$4:$BR$227,$L45,FALSE))</f>
        <v>0</v>
      </c>
      <c r="AB45" s="29">
        <f>IF(AB38=0,0,VLOOKUP(AB38,FAC_TOTALS_APTA!$A$4:$BR$227,$L45,FALSE))</f>
        <v>0</v>
      </c>
      <c r="AC45" s="32">
        <f t="shared" si="11"/>
        <v>-2021947.4659834369</v>
      </c>
      <c r="AD45" s="33">
        <f>AC45/G54</f>
        <v>-2.3764510529207316E-2</v>
      </c>
      <c r="AE45" s="7"/>
    </row>
    <row r="46" spans="1:31" s="14" customFormat="1" ht="15" x14ac:dyDescent="0.2">
      <c r="A46" s="7"/>
      <c r="B46" s="26" t="s">
        <v>67</v>
      </c>
      <c r="C46" s="28"/>
      <c r="D46" s="7" t="s">
        <v>10</v>
      </c>
      <c r="E46" s="43">
        <v>1.0699999999999999E-2</v>
      </c>
      <c r="F46" s="7">
        <f>MATCH($D46,FAC_TOTALS_APTA!$A$2:$BR$2,)</f>
        <v>16</v>
      </c>
      <c r="G46" s="29">
        <f>VLOOKUP(G38,FAC_TOTALS_APTA!$A$4:$BR$227,$F46,FALSE)</f>
        <v>16.523977194101839</v>
      </c>
      <c r="H46" s="29">
        <f>VLOOKUP(H38,FAC_TOTALS_APTA!$A$4:$BR$227,$F46,FALSE)</f>
        <v>14.06770634727631</v>
      </c>
      <c r="I46" s="30">
        <f t="shared" si="8"/>
        <v>-0.14864888870109816</v>
      </c>
      <c r="J46" s="31" t="str">
        <f t="shared" si="9"/>
        <v/>
      </c>
      <c r="K46" s="31" t="str">
        <f t="shared" si="10"/>
        <v>PCT_HH_NO_VEH_FAC</v>
      </c>
      <c r="L46" s="7">
        <f>MATCH($K46,FAC_TOTALS_APTA!$A$2:$BR$2,)</f>
        <v>38</v>
      </c>
      <c r="M46" s="29">
        <f>IF(M38=0,0,VLOOKUP(M38,FAC_TOTALS_APTA!$A$4:$BR$227,$L46,FALSE))</f>
        <v>-134698.93440902658</v>
      </c>
      <c r="N46" s="29">
        <f>IF(N38=0,0,VLOOKUP(N38,FAC_TOTALS_APTA!$A$4:$BR$227,$L46,FALSE))</f>
        <v>-10283.117507273799</v>
      </c>
      <c r="O46" s="29">
        <f>IF(O38=0,0,VLOOKUP(O38,FAC_TOTALS_APTA!$A$4:$BR$227,$L46,FALSE))</f>
        <v>-185348.5724244538</v>
      </c>
      <c r="P46" s="29">
        <f>IF(P38=0,0,VLOOKUP(P38,FAC_TOTALS_APTA!$A$4:$BR$227,$L46,FALSE))</f>
        <v>-278987.85851146199</v>
      </c>
      <c r="Q46" s="29">
        <f>IF(Q38=0,0,VLOOKUP(Q38,FAC_TOTALS_APTA!$A$4:$BR$227,$L46,FALSE))</f>
        <v>-212500.18102920809</v>
      </c>
      <c r="R46" s="29">
        <f>IF(R38=0,0,VLOOKUP(R38,FAC_TOTALS_APTA!$A$4:$BR$227,$L46,FALSE))</f>
        <v>-228625.79285092279</v>
      </c>
      <c r="S46" s="29">
        <f>IF(S38=0,0,VLOOKUP(S38,FAC_TOTALS_APTA!$A$4:$BR$227,$L46,FALSE))</f>
        <v>0</v>
      </c>
      <c r="T46" s="29">
        <f>IF(T38=0,0,VLOOKUP(T38,FAC_TOTALS_APTA!$A$4:$BR$227,$L46,FALSE))</f>
        <v>0</v>
      </c>
      <c r="U46" s="29">
        <f>IF(U38=0,0,VLOOKUP(U38,FAC_TOTALS_APTA!$A$4:$BR$227,$L46,FALSE))</f>
        <v>0</v>
      </c>
      <c r="V46" s="29">
        <f>IF(V38=0,0,VLOOKUP(V38,FAC_TOTALS_APTA!$A$4:$BR$227,$L46,FALSE))</f>
        <v>0</v>
      </c>
      <c r="W46" s="29">
        <f>IF(W38=0,0,VLOOKUP(W38,FAC_TOTALS_APTA!$A$4:$BR$227,$L46,FALSE))</f>
        <v>0</v>
      </c>
      <c r="X46" s="29">
        <f>IF(X38=0,0,VLOOKUP(X38,FAC_TOTALS_APTA!$A$4:$BR$227,$L46,FALSE))</f>
        <v>0</v>
      </c>
      <c r="Y46" s="29">
        <f>IF(Y38=0,0,VLOOKUP(Y38,FAC_TOTALS_APTA!$A$4:$BR$227,$L46,FALSE))</f>
        <v>0</v>
      </c>
      <c r="Z46" s="29">
        <f>IF(Z38=0,0,VLOOKUP(Z38,FAC_TOTALS_APTA!$A$4:$BR$227,$L46,FALSE))</f>
        <v>0</v>
      </c>
      <c r="AA46" s="29">
        <f>IF(AA38=0,0,VLOOKUP(AA38,FAC_TOTALS_APTA!$A$4:$BR$227,$L46,FALSE))</f>
        <v>0</v>
      </c>
      <c r="AB46" s="29">
        <f>IF(AB38=0,0,VLOOKUP(AB38,FAC_TOTALS_APTA!$A$4:$BR$227,$L46,FALSE))</f>
        <v>0</v>
      </c>
      <c r="AC46" s="32">
        <f t="shared" si="11"/>
        <v>-1050444.4567323471</v>
      </c>
      <c r="AD46" s="33">
        <f>AC46/G54</f>
        <v>-1.2346165650857624E-2</v>
      </c>
      <c r="AE46" s="7"/>
    </row>
    <row r="47" spans="1:31" s="14" customFormat="1" ht="15" x14ac:dyDescent="0.2">
      <c r="A47" s="7"/>
      <c r="B47" s="26" t="s">
        <v>50</v>
      </c>
      <c r="C47" s="28"/>
      <c r="D47" s="7" t="s">
        <v>31</v>
      </c>
      <c r="E47" s="43">
        <v>-3.3999999999999998E-3</v>
      </c>
      <c r="F47" s="7">
        <f>MATCH($D47,FAC_TOTALS_APTA!$A$2:$BR$2,)</f>
        <v>18</v>
      </c>
      <c r="G47" s="29">
        <f>VLOOKUP(G38,FAC_TOTALS_APTA!$A$4:$BR$227,$F47,FALSE)</f>
        <v>8.9094804016546902</v>
      </c>
      <c r="H47" s="29">
        <f>VLOOKUP(H38,FAC_TOTALS_APTA!$A$4:$BR$227,$F47,FALSE)</f>
        <v>11.55590701100375</v>
      </c>
      <c r="I47" s="30">
        <f t="shared" si="8"/>
        <v>0.29703489878686518</v>
      </c>
      <c r="J47" s="31" t="str">
        <f t="shared" si="9"/>
        <v/>
      </c>
      <c r="K47" s="31" t="str">
        <f t="shared" si="10"/>
        <v>JTW_HOME_PCT_FAC</v>
      </c>
      <c r="L47" s="7">
        <f>MATCH($K47,FAC_TOTALS_APTA!$A$2:$BR$2,)</f>
        <v>40</v>
      </c>
      <c r="M47" s="29">
        <f>IF(M38=0,0,VLOOKUP(M38,FAC_TOTALS_APTA!$A$4:$BR$227,$L47,FALSE))</f>
        <v>-6886.3210717990987</v>
      </c>
      <c r="N47" s="29">
        <f>IF(N38=0,0,VLOOKUP(N38,FAC_TOTALS_APTA!$A$4:$BR$227,$L47,FALSE))</f>
        <v>-33952.642313057055</v>
      </c>
      <c r="O47" s="29">
        <f>IF(O38=0,0,VLOOKUP(O38,FAC_TOTALS_APTA!$A$4:$BR$227,$L47,FALSE))</f>
        <v>-98232.768583160403</v>
      </c>
      <c r="P47" s="29">
        <f>IF(P38=0,0,VLOOKUP(P38,FAC_TOTALS_APTA!$A$4:$BR$227,$L47,FALSE))</f>
        <v>-338277.39921352803</v>
      </c>
      <c r="Q47" s="29">
        <f>IF(Q38=0,0,VLOOKUP(Q38,FAC_TOTALS_APTA!$A$4:$BR$227,$L47,FALSE))</f>
        <v>-160379.6512450552</v>
      </c>
      <c r="R47" s="29">
        <f>IF(R38=0,0,VLOOKUP(R38,FAC_TOTALS_APTA!$A$4:$BR$227,$L47,FALSE))</f>
        <v>-202364.8217628698</v>
      </c>
      <c r="S47" s="29">
        <f>IF(S38=0,0,VLOOKUP(S38,FAC_TOTALS_APTA!$A$4:$BR$227,$L47,FALSE))</f>
        <v>0</v>
      </c>
      <c r="T47" s="29">
        <f>IF(T38=0,0,VLOOKUP(T38,FAC_TOTALS_APTA!$A$4:$BR$227,$L47,FALSE))</f>
        <v>0</v>
      </c>
      <c r="U47" s="29">
        <f>IF(U38=0,0,VLOOKUP(U38,FAC_TOTALS_APTA!$A$4:$BR$227,$L47,FALSE))</f>
        <v>0</v>
      </c>
      <c r="V47" s="29">
        <f>IF(V38=0,0,VLOOKUP(V38,FAC_TOTALS_APTA!$A$4:$BR$227,$L47,FALSE))</f>
        <v>0</v>
      </c>
      <c r="W47" s="29">
        <f>IF(W38=0,0,VLOOKUP(W38,FAC_TOTALS_APTA!$A$4:$BR$227,$L47,FALSE))</f>
        <v>0</v>
      </c>
      <c r="X47" s="29">
        <f>IF(X38=0,0,VLOOKUP(X38,FAC_TOTALS_APTA!$A$4:$BR$227,$L47,FALSE))</f>
        <v>0</v>
      </c>
      <c r="Y47" s="29">
        <f>IF(Y38=0,0,VLOOKUP(Y38,FAC_TOTALS_APTA!$A$4:$BR$227,$L47,FALSE))</f>
        <v>0</v>
      </c>
      <c r="Z47" s="29">
        <f>IF(Z38=0,0,VLOOKUP(Z38,FAC_TOTALS_APTA!$A$4:$BR$227,$L47,FALSE))</f>
        <v>0</v>
      </c>
      <c r="AA47" s="29">
        <f>IF(AA38=0,0,VLOOKUP(AA38,FAC_TOTALS_APTA!$A$4:$BR$227,$L47,FALSE))</f>
        <v>0</v>
      </c>
      <c r="AB47" s="29">
        <f>IF(AB38=0,0,VLOOKUP(AB38,FAC_TOTALS_APTA!$A$4:$BR$227,$L47,FALSE))</f>
        <v>0</v>
      </c>
      <c r="AC47" s="32">
        <f t="shared" si="11"/>
        <v>-840093.6041894696</v>
      </c>
      <c r="AD47" s="33">
        <f>AC47/G54</f>
        <v>-9.8738536179376266E-3</v>
      </c>
      <c r="AE47" s="7"/>
    </row>
    <row r="48" spans="1:31" s="14" customFormat="1" ht="16" x14ac:dyDescent="0.2">
      <c r="A48" s="7"/>
      <c r="B48" s="12" t="s">
        <v>119</v>
      </c>
      <c r="C48" s="28"/>
      <c r="D48" t="s">
        <v>120</v>
      </c>
      <c r="E48" s="43">
        <v>-5.7999999999999996E-3</v>
      </c>
      <c r="F48" s="7">
        <f>MATCH($D48,FAC_TOTALS_APTA!$A$2:$BR$2,)</f>
        <v>29</v>
      </c>
      <c r="G48" s="29">
        <f>VLOOKUP(G38,FAC_TOTALS_APTA!$A$4:$BR$227,$F48,FALSE)</f>
        <v>0</v>
      </c>
      <c r="H48" s="29">
        <f>VLOOKUP(H38,FAC_TOTALS_APTA!$A$4:$BR$227,$F48,FALSE)</f>
        <v>8.4310087308478607</v>
      </c>
      <c r="I48" s="30" t="str">
        <f t="shared" si="8"/>
        <v>-</v>
      </c>
      <c r="J48" s="31" t="str">
        <f t="shared" si="9"/>
        <v/>
      </c>
      <c r="K48" s="31" t="str">
        <f t="shared" si="10"/>
        <v>YEARS_SINCE_TNC_FAC</v>
      </c>
      <c r="L48" s="7">
        <f>MATCH($K48,FAC_TOTALS_APTA!$A$2:$BR$2,)</f>
        <v>51</v>
      </c>
      <c r="M48" s="29">
        <f>IF(M38=0,0,VLOOKUP(M38,FAC_TOTALS_APTA!$A$4:$BR$227,$L48,FALSE))</f>
        <v>0</v>
      </c>
      <c r="N48" s="29">
        <f>IF(N38=0,0,VLOOKUP(N38,FAC_TOTALS_APTA!$A$4:$BR$227,$L48,FALSE))</f>
        <v>-333186.69530958647</v>
      </c>
      <c r="O48" s="29">
        <f>IF(O38=0,0,VLOOKUP(O38,FAC_TOTALS_APTA!$A$4:$BR$227,$L48,FALSE))</f>
        <v>-1320520.932794462</v>
      </c>
      <c r="P48" s="29">
        <f>IF(P38=0,0,VLOOKUP(P38,FAC_TOTALS_APTA!$A$4:$BR$227,$L48,FALSE))</f>
        <v>-1455548.394608665</v>
      </c>
      <c r="Q48" s="29">
        <f>IF(Q38=0,0,VLOOKUP(Q38,FAC_TOTALS_APTA!$A$4:$BR$227,$L48,FALSE))</f>
        <v>-1436846.8849633411</v>
      </c>
      <c r="R48" s="29">
        <f>IF(R38=0,0,VLOOKUP(R38,FAC_TOTALS_APTA!$A$4:$BR$227,$L48,FALSE))</f>
        <v>-1438234.0233203771</v>
      </c>
      <c r="S48" s="29">
        <f>IF(S38=0,0,VLOOKUP(S38,FAC_TOTALS_APTA!$A$4:$BR$227,$L48,FALSE))</f>
        <v>0</v>
      </c>
      <c r="T48" s="29">
        <f>IF(T38=0,0,VLOOKUP(T38,FAC_TOTALS_APTA!$A$4:$BR$227,$L48,FALSE))</f>
        <v>0</v>
      </c>
      <c r="U48" s="29">
        <f>IF(U38=0,0,VLOOKUP(U38,FAC_TOTALS_APTA!$A$4:$BR$227,$L48,FALSE))</f>
        <v>0</v>
      </c>
      <c r="V48" s="29">
        <f>IF(V38=0,0,VLOOKUP(V38,FAC_TOTALS_APTA!$A$4:$BR$227,$L48,FALSE))</f>
        <v>0</v>
      </c>
      <c r="W48" s="29">
        <f>IF(W38=0,0,VLOOKUP(W38,FAC_TOTALS_APTA!$A$4:$BR$227,$L48,FALSE))</f>
        <v>0</v>
      </c>
      <c r="X48" s="29">
        <f>IF(X38=0,0,VLOOKUP(X38,FAC_TOTALS_APTA!$A$4:$BR$227,$L48,FALSE))</f>
        <v>0</v>
      </c>
      <c r="Y48" s="29">
        <f>IF(Y38=0,0,VLOOKUP(Y38,FAC_TOTALS_APTA!$A$4:$BR$227,$L48,FALSE))</f>
        <v>0</v>
      </c>
      <c r="Z48" s="29">
        <f>IF(Z38=0,0,VLOOKUP(Z38,FAC_TOTALS_APTA!$A$4:$BR$227,$L48,FALSE))</f>
        <v>0</v>
      </c>
      <c r="AA48" s="29">
        <f>IF(AA38=0,0,VLOOKUP(AA38,FAC_TOTALS_APTA!$A$4:$BR$227,$L48,FALSE))</f>
        <v>0</v>
      </c>
      <c r="AB48" s="29">
        <f>IF(AB38=0,0,VLOOKUP(AB38,FAC_TOTALS_APTA!$A$4:$BR$227,$L48,FALSE))</f>
        <v>0</v>
      </c>
      <c r="AC48" s="32">
        <f t="shared" si="11"/>
        <v>-5984336.930996431</v>
      </c>
      <c r="AD48" s="33">
        <f>AC48/G54</f>
        <v>-7.0335575181632262E-2</v>
      </c>
      <c r="AE48" s="7"/>
    </row>
    <row r="49" spans="1:31" s="14" customFormat="1" ht="15" x14ac:dyDescent="0.2">
      <c r="A49" s="7"/>
      <c r="B49" s="26" t="s">
        <v>68</v>
      </c>
      <c r="C49" s="28"/>
      <c r="D49" s="7" t="s">
        <v>46</v>
      </c>
      <c r="E49" s="43">
        <v>-1.5E-3</v>
      </c>
      <c r="F49" s="7">
        <f>MATCH($D49,FAC_TOTALS_APTA!$A$2:$BR$2,)</f>
        <v>30</v>
      </c>
      <c r="G49" s="29">
        <f>VLOOKUP(G38,FAC_TOTALS_APTA!$A$4:$BR$227,$F49,FALSE)</f>
        <v>0.94122233633069396</v>
      </c>
      <c r="H49" s="29">
        <f>VLOOKUP(H38,FAC_TOTALS_APTA!$A$4:$BR$227,$F49,FALSE)</f>
        <v>1.7361880774052929</v>
      </c>
      <c r="I49" s="30">
        <f t="shared" si="8"/>
        <v>0.84460994006339818</v>
      </c>
      <c r="J49" s="31" t="str">
        <f t="shared" si="9"/>
        <v/>
      </c>
      <c r="K49" s="31" t="str">
        <f t="shared" si="10"/>
        <v>BIKE_SHARE_FAC</v>
      </c>
      <c r="L49" s="7">
        <f>MATCH($K49,FAC_TOTALS_APTA!$A$2:$BR$2,)</f>
        <v>52</v>
      </c>
      <c r="M49" s="29">
        <f>IF(M38=0,0,VLOOKUP(M38,FAC_TOTALS_APTA!$A$4:$BR$227,$L49,FALSE))</f>
        <v>11983.798344547544</v>
      </c>
      <c r="N49" s="29">
        <f>IF(N38=0,0,VLOOKUP(N38,FAC_TOTALS_APTA!$A$4:$BR$227,$L49,FALSE))</f>
        <v>180.78967012882899</v>
      </c>
      <c r="O49" s="29">
        <f>IF(O38=0,0,VLOOKUP(O38,FAC_TOTALS_APTA!$A$4:$BR$227,$L49,FALSE))</f>
        <v>6262.0739227128724</v>
      </c>
      <c r="P49" s="29">
        <f>IF(P38=0,0,VLOOKUP(P38,FAC_TOTALS_APTA!$A$4:$BR$227,$L49,FALSE))</f>
        <v>4644.09703492881</v>
      </c>
      <c r="Q49" s="29">
        <f>IF(Q38=0,0,VLOOKUP(Q38,FAC_TOTALS_APTA!$A$4:$BR$227,$L49,FALSE))</f>
        <v>5468.8155818162404</v>
      </c>
      <c r="R49" s="29">
        <f>IF(R38=0,0,VLOOKUP(R38,FAC_TOTALS_APTA!$A$4:$BR$227,$L49,FALSE))</f>
        <v>1323.4571586546399</v>
      </c>
      <c r="S49" s="29">
        <f>IF(S38=0,0,VLOOKUP(S38,FAC_TOTALS_APTA!$A$4:$BR$227,$L49,FALSE))</f>
        <v>0</v>
      </c>
      <c r="T49" s="29">
        <f>IF(T38=0,0,VLOOKUP(T38,FAC_TOTALS_APTA!$A$4:$BR$227,$L49,FALSE))</f>
        <v>0</v>
      </c>
      <c r="U49" s="29">
        <f>IF(U38=0,0,VLOOKUP(U38,FAC_TOTALS_APTA!$A$4:$BR$227,$L49,FALSE))</f>
        <v>0</v>
      </c>
      <c r="V49" s="29">
        <f>IF(V38=0,0,VLOOKUP(V38,FAC_TOTALS_APTA!$A$4:$BR$227,$L49,FALSE))</f>
        <v>0</v>
      </c>
      <c r="W49" s="29">
        <f>IF(W38=0,0,VLOOKUP(W38,FAC_TOTALS_APTA!$A$4:$BR$227,$L49,FALSE))</f>
        <v>0</v>
      </c>
      <c r="X49" s="29">
        <f>IF(X38=0,0,VLOOKUP(X38,FAC_TOTALS_APTA!$A$4:$BR$227,$L49,FALSE))</f>
        <v>0</v>
      </c>
      <c r="Y49" s="29">
        <f>IF(Y38=0,0,VLOOKUP(Y38,FAC_TOTALS_APTA!$A$4:$BR$227,$L49,FALSE))</f>
        <v>0</v>
      </c>
      <c r="Z49" s="29">
        <f>IF(Z38=0,0,VLOOKUP(Z38,FAC_TOTALS_APTA!$A$4:$BR$227,$L49,FALSE))</f>
        <v>0</v>
      </c>
      <c r="AA49" s="29">
        <f>IF(AA38=0,0,VLOOKUP(AA38,FAC_TOTALS_APTA!$A$4:$BR$227,$L49,FALSE))</f>
        <v>0</v>
      </c>
      <c r="AB49" s="29">
        <f>IF(AB38=0,0,VLOOKUP(AB38,FAC_TOTALS_APTA!$A$4:$BR$227,$L49,FALSE))</f>
        <v>0</v>
      </c>
      <c r="AC49" s="32">
        <f t="shared" si="11"/>
        <v>29863.031712788939</v>
      </c>
      <c r="AD49" s="33">
        <f>AC49/G54</f>
        <v>3.5098851157710451E-4</v>
      </c>
      <c r="AE49" s="7"/>
    </row>
    <row r="50" spans="1:31" s="14" customFormat="1" ht="15" x14ac:dyDescent="0.2">
      <c r="A50" s="7"/>
      <c r="B50" s="26" t="s">
        <v>69</v>
      </c>
      <c r="C50" s="28"/>
      <c r="D50" s="7" t="s">
        <v>77</v>
      </c>
      <c r="E50" s="43">
        <v>-4.8399999999999999E-2</v>
      </c>
      <c r="F50" s="7">
        <f>MATCH($D50,FAC_TOTALS_APTA!$A$2:$BR$2,)</f>
        <v>31</v>
      </c>
      <c r="G50" s="29">
        <f>VLOOKUP(G38,FAC_TOTALS_APTA!$A$4:$BR$227,$F50,FALSE)</f>
        <v>0</v>
      </c>
      <c r="H50" s="29">
        <f>VLOOKUP(H38,FAC_TOTALS_APTA!$A$4:$BR$227,$F50,FALSE)</f>
        <v>0</v>
      </c>
      <c r="I50" s="30" t="str">
        <f t="shared" si="8"/>
        <v>-</v>
      </c>
      <c r="J50" s="31" t="str">
        <f t="shared" si="9"/>
        <v/>
      </c>
      <c r="K50" s="31" t="str">
        <f t="shared" si="10"/>
        <v>scooter_flag_BUS_FAC</v>
      </c>
      <c r="L50" s="7">
        <f>MATCH($K50,FAC_TOTALS_APTA!$A$2:$BR$2,)</f>
        <v>53</v>
      </c>
      <c r="M50" s="29">
        <f>IF(M38=0,0,VLOOKUP(M38,FAC_TOTALS_APTA!$A$4:$BR$227,$L50,FALSE))</f>
        <v>0</v>
      </c>
      <c r="N50" s="29">
        <f>IF(N38=0,0,VLOOKUP(N38,FAC_TOTALS_APTA!$A$4:$BR$227,$L50,FALSE))</f>
        <v>0</v>
      </c>
      <c r="O50" s="29">
        <f>IF(O38=0,0,VLOOKUP(O38,FAC_TOTALS_APTA!$A$4:$BR$227,$L50,FALSE))</f>
        <v>0</v>
      </c>
      <c r="P50" s="29">
        <f>IF(P38=0,0,VLOOKUP(P38,FAC_TOTALS_APTA!$A$4:$BR$227,$L50,FALSE))</f>
        <v>0</v>
      </c>
      <c r="Q50" s="29">
        <f>IF(Q38=0,0,VLOOKUP(Q38,FAC_TOTALS_APTA!$A$4:$BR$227,$L50,FALSE))</f>
        <v>0</v>
      </c>
      <c r="R50" s="29">
        <f>IF(R38=0,0,VLOOKUP(R38,FAC_TOTALS_APTA!$A$4:$BR$227,$L50,FALSE))</f>
        <v>0</v>
      </c>
      <c r="S50" s="29">
        <f>IF(S38=0,0,VLOOKUP(S38,FAC_TOTALS_APTA!$A$4:$BR$227,$L50,FALSE))</f>
        <v>0</v>
      </c>
      <c r="T50" s="29">
        <f>IF(T38=0,0,VLOOKUP(T38,FAC_TOTALS_APTA!$A$4:$BR$227,$L50,FALSE))</f>
        <v>0</v>
      </c>
      <c r="U50" s="29">
        <f>IF(U38=0,0,VLOOKUP(U38,FAC_TOTALS_APTA!$A$4:$BR$227,$L50,FALSE))</f>
        <v>0</v>
      </c>
      <c r="V50" s="29">
        <f>IF(V38=0,0,VLOOKUP(V38,FAC_TOTALS_APTA!$A$4:$BR$227,$L50,FALSE))</f>
        <v>0</v>
      </c>
      <c r="W50" s="29">
        <f>IF(W38=0,0,VLOOKUP(W38,FAC_TOTALS_APTA!$A$4:$BR$227,$L50,FALSE))</f>
        <v>0</v>
      </c>
      <c r="X50" s="29">
        <f>IF(X38=0,0,VLOOKUP(X38,FAC_TOTALS_APTA!$A$4:$BR$227,$L50,FALSE))</f>
        <v>0</v>
      </c>
      <c r="Y50" s="29">
        <f>IF(Y38=0,0,VLOOKUP(Y38,FAC_TOTALS_APTA!$A$4:$BR$227,$L50,FALSE))</f>
        <v>0</v>
      </c>
      <c r="Z50" s="29">
        <f>IF(Z38=0,0,VLOOKUP(Z38,FAC_TOTALS_APTA!$A$4:$BR$227,$L50,FALSE))</f>
        <v>0</v>
      </c>
      <c r="AA50" s="29">
        <f>IF(AA38=0,0,VLOOKUP(AA38,FAC_TOTALS_APTA!$A$4:$BR$227,$L50,FALSE))</f>
        <v>0</v>
      </c>
      <c r="AB50" s="29">
        <f>IF(AB38=0,0,VLOOKUP(AB38,FAC_TOTALS_APTA!$A$4:$BR$227,$L50,FALSE))</f>
        <v>0</v>
      </c>
      <c r="AC50" s="32">
        <f t="shared" si="11"/>
        <v>0</v>
      </c>
      <c r="AD50" s="33">
        <f>AC50/G54</f>
        <v>0</v>
      </c>
      <c r="AE50" s="7"/>
    </row>
    <row r="51" spans="1:31" s="7" customFormat="1" ht="15" x14ac:dyDescent="0.2">
      <c r="B51" s="9" t="s">
        <v>69</v>
      </c>
      <c r="C51" s="27"/>
      <c r="D51" s="8" t="s">
        <v>78</v>
      </c>
      <c r="E51" s="44">
        <v>5.3E-3</v>
      </c>
      <c r="F51" s="8">
        <f>MATCH($D51,FAC_TOTALS_APTA!$A$2:$BR$2,)</f>
        <v>32</v>
      </c>
      <c r="G51" s="29">
        <f>VLOOKUP(G38,FAC_TOTALS_APTA!$A$4:$BR$227,$F51,FALSE)</f>
        <v>0</v>
      </c>
      <c r="H51" s="29">
        <f>VLOOKUP(H38,FAC_TOTALS_APTA!$A$4:$BR$227,$F51,FALSE)</f>
        <v>1.208013385939205</v>
      </c>
      <c r="I51" s="35" t="str">
        <f t="shared" si="8"/>
        <v>-</v>
      </c>
      <c r="J51" s="36" t="str">
        <f t="shared" si="9"/>
        <v/>
      </c>
      <c r="K51" s="36" t="str">
        <f t="shared" si="10"/>
        <v>scooter_flag_RAIL_FAC</v>
      </c>
      <c r="L51" s="7">
        <f>MATCH($K51,FAC_TOTALS_APTA!$A$2:$BR$2,)</f>
        <v>54</v>
      </c>
      <c r="M51" s="37">
        <f>IF(M38=0,0,VLOOKUP(M38,FAC_TOTALS_APTA!$A$4:$BR$227,$L51,FALSE))</f>
        <v>0</v>
      </c>
      <c r="N51" s="37">
        <f>IF(N38=0,0,VLOOKUP(N38,FAC_TOTALS_APTA!$A$4:$BR$227,$L51,FALSE))</f>
        <v>0</v>
      </c>
      <c r="O51" s="37">
        <f>IF(O38=0,0,VLOOKUP(O38,FAC_TOTALS_APTA!$A$4:$BR$227,$L51,FALSE))</f>
        <v>0</v>
      </c>
      <c r="P51" s="37">
        <f>IF(P38=0,0,VLOOKUP(P38,FAC_TOTALS_APTA!$A$4:$BR$227,$L51,FALSE))</f>
        <v>0</v>
      </c>
      <c r="Q51" s="37">
        <f>IF(Q38=0,0,VLOOKUP(Q38,FAC_TOTALS_APTA!$A$4:$BR$227,$L51,FALSE))</f>
        <v>0</v>
      </c>
      <c r="R51" s="37">
        <f>IF(R38=0,0,VLOOKUP(R38,FAC_TOTALS_APTA!$A$4:$BR$227,$L51,FALSE))</f>
        <v>-549383.44716611202</v>
      </c>
      <c r="S51" s="37">
        <f>IF(S38=0,0,VLOOKUP(S38,FAC_TOTALS_APTA!$A$4:$BR$227,$L51,FALSE))</f>
        <v>0</v>
      </c>
      <c r="T51" s="37">
        <f>IF(T38=0,0,VLOOKUP(T38,FAC_TOTALS_APTA!$A$4:$BR$227,$L51,FALSE))</f>
        <v>0</v>
      </c>
      <c r="U51" s="37">
        <f>IF(U38=0,0,VLOOKUP(U38,FAC_TOTALS_APTA!$A$4:$BR$227,$L51,FALSE))</f>
        <v>0</v>
      </c>
      <c r="V51" s="37">
        <f>IF(V38=0,0,VLOOKUP(V38,FAC_TOTALS_APTA!$A$4:$BR$227,$L51,FALSE))</f>
        <v>0</v>
      </c>
      <c r="W51" s="37">
        <f>IF(W38=0,0,VLOOKUP(W38,FAC_TOTALS_APTA!$A$4:$BR$227,$L51,FALSE))</f>
        <v>0</v>
      </c>
      <c r="X51" s="37">
        <f>IF(X38=0,0,VLOOKUP(X38,FAC_TOTALS_APTA!$A$4:$BR$227,$L51,FALSE))</f>
        <v>0</v>
      </c>
      <c r="Y51" s="37">
        <f>IF(Y38=0,0,VLOOKUP(Y38,FAC_TOTALS_APTA!$A$4:$BR$227,$L51,FALSE))</f>
        <v>0</v>
      </c>
      <c r="Z51" s="37">
        <f>IF(Z38=0,0,VLOOKUP(Z38,FAC_TOTALS_APTA!$A$4:$BR$227,$L51,FALSE))</f>
        <v>0</v>
      </c>
      <c r="AA51" s="37">
        <f>IF(AA38=0,0,VLOOKUP(AA38,FAC_TOTALS_APTA!$A$4:$BR$227,$L51,FALSE))</f>
        <v>0</v>
      </c>
      <c r="AB51" s="37">
        <f>IF(AB38=0,0,VLOOKUP(AB38,FAC_TOTALS_APTA!$A$4:$BR$227,$L51,FALSE))</f>
        <v>0</v>
      </c>
      <c r="AC51" s="38">
        <f t="shared" si="11"/>
        <v>-549383.44716611202</v>
      </c>
      <c r="AD51" s="39">
        <f>AC51/G54</f>
        <v>-6.4570563451316837E-3</v>
      </c>
    </row>
    <row r="52" spans="1:31" s="14" customFormat="1" ht="15" x14ac:dyDescent="0.2">
      <c r="A52" s="7"/>
      <c r="B52" s="9" t="s">
        <v>56</v>
      </c>
      <c r="C52" s="27"/>
      <c r="D52" s="9" t="s">
        <v>48</v>
      </c>
      <c r="E52" s="65"/>
      <c r="F52" s="8"/>
      <c r="G52" s="37"/>
      <c r="H52" s="37"/>
      <c r="I52" s="35"/>
      <c r="J52" s="36"/>
      <c r="K52" s="36" t="str">
        <f t="shared" si="10"/>
        <v>New_Reporter_FAC</v>
      </c>
      <c r="L52" s="7">
        <f>MATCH($K52,FAC_TOTALS_APTA!$A$2:$BR$2,)</f>
        <v>58</v>
      </c>
      <c r="M52" s="37">
        <f>IF(M38=0,0,VLOOKUP(M38,FAC_TOTALS_APTA!$A$4:$BR$227,$L52,FALSE))</f>
        <v>0</v>
      </c>
      <c r="N52" s="37">
        <f>IF(N38=0,0,VLOOKUP(N38,FAC_TOTALS_APTA!$A$4:$BR$227,$L52,FALSE))</f>
        <v>0</v>
      </c>
      <c r="O52" s="37">
        <f>IF(O38=0,0,VLOOKUP(O38,FAC_TOTALS_APTA!$A$4:$BR$227,$L52,FALSE))</f>
        <v>1955601.15419999</v>
      </c>
      <c r="P52" s="37">
        <f>IF(P38=0,0,VLOOKUP(P38,FAC_TOTALS_APTA!$A$4:$BR$227,$L52,FALSE))</f>
        <v>330737.99999999901</v>
      </c>
      <c r="Q52" s="37">
        <f>IF(Q38=0,0,VLOOKUP(Q38,FAC_TOTALS_APTA!$A$4:$BR$227,$L52,FALSE))</f>
        <v>2057323</v>
      </c>
      <c r="R52" s="37">
        <f>IF(R38=0,0,VLOOKUP(R38,FAC_TOTALS_APTA!$A$4:$BR$227,$L52,FALSE))</f>
        <v>67552.984799999904</v>
      </c>
      <c r="S52" s="37">
        <f>IF(S38=0,0,VLOOKUP(S38,FAC_TOTALS_APTA!$A$4:$BR$227,$L52,FALSE))</f>
        <v>0</v>
      </c>
      <c r="T52" s="37">
        <f>IF(T38=0,0,VLOOKUP(T38,FAC_TOTALS_APTA!$A$4:$BR$227,$L52,FALSE))</f>
        <v>0</v>
      </c>
      <c r="U52" s="37">
        <f>IF(U38=0,0,VLOOKUP(U38,FAC_TOTALS_APTA!$A$4:$BR$227,$L52,FALSE))</f>
        <v>0</v>
      </c>
      <c r="V52" s="37">
        <f>IF(V38=0,0,VLOOKUP(V38,FAC_TOTALS_APTA!$A$4:$BR$227,$L52,FALSE))</f>
        <v>0</v>
      </c>
      <c r="W52" s="37">
        <f>IF(W38=0,0,VLOOKUP(W38,FAC_TOTALS_APTA!$A$4:$BR$227,$L52,FALSE))</f>
        <v>0</v>
      </c>
      <c r="X52" s="37">
        <f>IF(X38=0,0,VLOOKUP(X38,FAC_TOTALS_APTA!$A$4:$BR$227,$L52,FALSE))</f>
        <v>0</v>
      </c>
      <c r="Y52" s="37">
        <f>IF(Y38=0,0,VLOOKUP(Y38,FAC_TOTALS_APTA!$A$4:$BR$227,$L52,FALSE))</f>
        <v>0</v>
      </c>
      <c r="Z52" s="37">
        <f>IF(Z38=0,0,VLOOKUP(Z38,FAC_TOTALS_APTA!$A$4:$BR$227,$L52,FALSE))</f>
        <v>0</v>
      </c>
      <c r="AA52" s="37">
        <f>IF(AA38=0,0,VLOOKUP(AA38,FAC_TOTALS_APTA!$A$4:$BR$227,$L52,FALSE))</f>
        <v>0</v>
      </c>
      <c r="AB52" s="37">
        <f>IF(AB38=0,0,VLOOKUP(AB38,FAC_TOTALS_APTA!$A$4:$BR$227,$L52,FALSE))</f>
        <v>0</v>
      </c>
      <c r="AC52" s="38">
        <f>SUM(M52:AB52)</f>
        <v>4411215.1389999893</v>
      </c>
      <c r="AD52" s="39">
        <f>AC52/G54</f>
        <v>5.1846237541278775E-2</v>
      </c>
      <c r="AE52" s="7"/>
    </row>
    <row r="53" spans="1:31" s="59" customFormat="1" ht="15" x14ac:dyDescent="0.2">
      <c r="A53" s="58"/>
      <c r="B53" s="26" t="s">
        <v>70</v>
      </c>
      <c r="C53" s="28"/>
      <c r="D53" s="7" t="s">
        <v>6</v>
      </c>
      <c r="E53" s="43"/>
      <c r="F53" s="7">
        <f>MATCH($D53,FAC_TOTALS_APTA!$A$2:$BP$2,)</f>
        <v>9</v>
      </c>
      <c r="G53" s="60">
        <f>VLOOKUP(G38,FAC_TOTALS_APTA!$A$4:$BR$227,$F53,FALSE)</f>
        <v>90126846.534169495</v>
      </c>
      <c r="H53" s="60">
        <f>VLOOKUP(H38,FAC_TOTALS_APTA!$A$4:$BR$227,$F53,FALSE)</f>
        <v>96095105.81648621</v>
      </c>
      <c r="I53" s="62">
        <f t="shared" ref="I53:I54" si="12">H53/G53-1</f>
        <v>6.6220660234173279E-2</v>
      </c>
      <c r="J53" s="31"/>
      <c r="K53" s="31"/>
      <c r="L53" s="7"/>
      <c r="M53" s="29">
        <f t="shared" ref="M53:AB53" si="13">SUM(M40:M51)</f>
        <v>5651168.4574450804</v>
      </c>
      <c r="N53" s="29">
        <f t="shared" si="13"/>
        <v>870210.22811975249</v>
      </c>
      <c r="O53" s="29">
        <f t="shared" si="13"/>
        <v>-5827709.7701447234</v>
      </c>
      <c r="P53" s="29">
        <f t="shared" si="13"/>
        <v>-784185.74348904553</v>
      </c>
      <c r="Q53" s="29">
        <f t="shared" si="13"/>
        <v>335990.50538777187</v>
      </c>
      <c r="R53" s="29">
        <f t="shared" si="13"/>
        <v>1759532.8559703536</v>
      </c>
      <c r="S53" s="29">
        <f t="shared" si="13"/>
        <v>0</v>
      </c>
      <c r="T53" s="29">
        <f t="shared" si="13"/>
        <v>0</v>
      </c>
      <c r="U53" s="29">
        <f t="shared" si="13"/>
        <v>0</v>
      </c>
      <c r="V53" s="29">
        <f t="shared" si="13"/>
        <v>0</v>
      </c>
      <c r="W53" s="29">
        <f t="shared" si="13"/>
        <v>0</v>
      </c>
      <c r="X53" s="29">
        <f t="shared" si="13"/>
        <v>0</v>
      </c>
      <c r="Y53" s="29">
        <f t="shared" si="13"/>
        <v>0</v>
      </c>
      <c r="Z53" s="29">
        <f t="shared" si="13"/>
        <v>0</v>
      </c>
      <c r="AA53" s="29">
        <f t="shared" si="13"/>
        <v>0</v>
      </c>
      <c r="AB53" s="29">
        <f t="shared" si="13"/>
        <v>0</v>
      </c>
      <c r="AC53" s="32">
        <f>H53-G53</f>
        <v>5968259.2823167145</v>
      </c>
      <c r="AD53" s="33">
        <f>I53</f>
        <v>6.6220660234173279E-2</v>
      </c>
      <c r="AE53" s="58"/>
    </row>
    <row r="54" spans="1:31" ht="16" thickBot="1" x14ac:dyDescent="0.25">
      <c r="B54" s="10" t="s">
        <v>53</v>
      </c>
      <c r="C54" s="24"/>
      <c r="D54" s="24" t="s">
        <v>4</v>
      </c>
      <c r="E54" s="24"/>
      <c r="F54" s="24">
        <f>MATCH($D54,FAC_TOTALS_APTA!$A$2:$BP$2,)</f>
        <v>7</v>
      </c>
      <c r="G54" s="61">
        <f>VLOOKUP(G38,FAC_TOTALS_APTA!$A$4:$BR$227,$F54,FALSE)</f>
        <v>85082647.231399998</v>
      </c>
      <c r="H54" s="61">
        <f>VLOOKUP(H38,FAC_TOTALS_APTA!$A$4:$BP$227,$F54,FALSE)</f>
        <v>86439003.468199894</v>
      </c>
      <c r="I54" s="63">
        <f t="shared" si="12"/>
        <v>1.5941631824301306E-2</v>
      </c>
      <c r="J54" s="40"/>
      <c r="K54" s="40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41">
        <f>H54-G54</f>
        <v>1356356.2367998958</v>
      </c>
      <c r="AD54" s="42">
        <f>I54</f>
        <v>1.5941631824301306E-2</v>
      </c>
    </row>
    <row r="55" spans="1:31" ht="17" thickTop="1" thickBot="1" x14ac:dyDescent="0.25">
      <c r="B55" s="45" t="s">
        <v>71</v>
      </c>
      <c r="C55" s="46"/>
      <c r="D55" s="46"/>
      <c r="E55" s="47"/>
      <c r="F55" s="46"/>
      <c r="G55" s="46"/>
      <c r="H55" s="46"/>
      <c r="I55" s="48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2">
        <f>AD54-AD53</f>
        <v>-5.0279028409871973E-2</v>
      </c>
    </row>
    <row r="56" spans="1:31" ht="16" thickTop="1" x14ac:dyDescent="0.2">
      <c r="B56" s="19" t="s">
        <v>27</v>
      </c>
      <c r="C56" s="11"/>
      <c r="D56" s="11"/>
      <c r="E56" s="7"/>
      <c r="F56" s="11"/>
      <c r="G56" s="11"/>
      <c r="H56" s="11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1" ht="15" x14ac:dyDescent="0.2">
      <c r="B57" s="16" t="s">
        <v>18</v>
      </c>
      <c r="C57" s="17" t="s">
        <v>19</v>
      </c>
      <c r="D57" s="11"/>
      <c r="E57" s="7"/>
      <c r="F57" s="11"/>
      <c r="G57" s="11"/>
      <c r="H57" s="11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1" x14ac:dyDescent="0.2">
      <c r="B58" s="16"/>
      <c r="C58" s="17"/>
      <c r="D58" s="11"/>
      <c r="E58" s="7"/>
      <c r="F58" s="11"/>
      <c r="G58" s="11"/>
      <c r="H58" s="11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1" ht="15" hidden="1" x14ac:dyDescent="0.2">
      <c r="B59" s="19" t="s">
        <v>29</v>
      </c>
      <c r="C59" s="20">
        <v>1</v>
      </c>
      <c r="D59" s="11"/>
      <c r="E59" s="7"/>
      <c r="F59" s="11"/>
      <c r="G59" s="11"/>
      <c r="H59" s="11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1" ht="16" hidden="1" thickBot="1" x14ac:dyDescent="0.25">
      <c r="B60" s="21" t="s">
        <v>37</v>
      </c>
      <c r="C60" s="22">
        <v>3</v>
      </c>
      <c r="D60" s="23"/>
      <c r="E60" s="24"/>
      <c r="F60" s="23"/>
      <c r="G60" s="23"/>
      <c r="H60" s="23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</row>
    <row r="61" spans="1:31" ht="15" hidden="1" thickTop="1" x14ac:dyDescent="0.2">
      <c r="B61" s="49"/>
      <c r="C61" s="50"/>
      <c r="D61" s="50"/>
      <c r="E61" s="50"/>
      <c r="F61" s="50"/>
      <c r="G61" s="81" t="s">
        <v>54</v>
      </c>
      <c r="H61" s="81"/>
      <c r="I61" s="81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81" t="s">
        <v>58</v>
      </c>
      <c r="AD61" s="81"/>
    </row>
    <row r="62" spans="1:31" ht="15" hidden="1" x14ac:dyDescent="0.2">
      <c r="B62" s="9" t="s">
        <v>20</v>
      </c>
      <c r="C62" s="27" t="s">
        <v>21</v>
      </c>
      <c r="D62" s="8" t="s">
        <v>22</v>
      </c>
      <c r="E62" s="8" t="s">
        <v>28</v>
      </c>
      <c r="F62" s="8"/>
      <c r="G62" s="27">
        <f>$C$1</f>
        <v>2012</v>
      </c>
      <c r="H62" s="27">
        <f>$C$2</f>
        <v>2018</v>
      </c>
      <c r="I62" s="27" t="s">
        <v>24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 t="s">
        <v>26</v>
      </c>
      <c r="AD62" s="27" t="s">
        <v>24</v>
      </c>
    </row>
    <row r="63" spans="1:31" s="14" customFormat="1" hidden="1" x14ac:dyDescent="0.2">
      <c r="A63" s="7"/>
      <c r="B63" s="26"/>
      <c r="C63" s="28"/>
      <c r="D63" s="7"/>
      <c r="E63" s="7"/>
      <c r="F63" s="7"/>
      <c r="G63" s="7"/>
      <c r="H63" s="7"/>
      <c r="I63" s="28"/>
      <c r="J63" s="7"/>
      <c r="K63" s="7"/>
      <c r="L63" s="7"/>
      <c r="M63" s="7">
        <v>1</v>
      </c>
      <c r="N63" s="7">
        <v>2</v>
      </c>
      <c r="O63" s="7">
        <v>3</v>
      </c>
      <c r="P63" s="7">
        <v>4</v>
      </c>
      <c r="Q63" s="7">
        <v>5</v>
      </c>
      <c r="R63" s="7">
        <v>6</v>
      </c>
      <c r="S63" s="7">
        <v>7</v>
      </c>
      <c r="T63" s="7">
        <v>8</v>
      </c>
      <c r="U63" s="7">
        <v>9</v>
      </c>
      <c r="V63" s="7">
        <v>10</v>
      </c>
      <c r="W63" s="7">
        <v>11</v>
      </c>
      <c r="X63" s="7">
        <v>12</v>
      </c>
      <c r="Y63" s="7">
        <v>13</v>
      </c>
      <c r="Z63" s="7">
        <v>14</v>
      </c>
      <c r="AA63" s="7">
        <v>15</v>
      </c>
      <c r="AB63" s="7">
        <v>16</v>
      </c>
      <c r="AC63" s="7"/>
      <c r="AD63" s="7"/>
      <c r="AE63" s="7"/>
    </row>
    <row r="64" spans="1:31" hidden="1" x14ac:dyDescent="0.2">
      <c r="B64" s="26"/>
      <c r="C64" s="28"/>
      <c r="D64" s="7"/>
      <c r="E64" s="7"/>
      <c r="F64" s="7"/>
      <c r="G64" s="7" t="str">
        <f>CONCATENATE($C59,"_",$C60,"_",G62)</f>
        <v>1_3_2012</v>
      </c>
      <c r="H64" s="7" t="str">
        <f>CONCATENATE($C59,"_",$C60,"_",H62)</f>
        <v>1_3_2018</v>
      </c>
      <c r="I64" s="28"/>
      <c r="J64" s="7"/>
      <c r="K64" s="7"/>
      <c r="L64" s="7"/>
      <c r="M64" s="7" t="str">
        <f>IF($G62+M63&gt;$H62,0,CONCATENATE($C59,"_",$C60,"_",$G62+M63))</f>
        <v>1_3_2013</v>
      </c>
      <c r="N64" s="7" t="str">
        <f t="shared" ref="N64:AB64" si="14">IF($G62+N63&gt;$H62,0,CONCATENATE($C59,"_",$C60,"_",$G62+N63))</f>
        <v>1_3_2014</v>
      </c>
      <c r="O64" s="7" t="str">
        <f t="shared" si="14"/>
        <v>1_3_2015</v>
      </c>
      <c r="P64" s="7" t="str">
        <f t="shared" si="14"/>
        <v>1_3_2016</v>
      </c>
      <c r="Q64" s="7" t="str">
        <f t="shared" si="14"/>
        <v>1_3_2017</v>
      </c>
      <c r="R64" s="7" t="str">
        <f t="shared" si="14"/>
        <v>1_3_2018</v>
      </c>
      <c r="S64" s="7">
        <f t="shared" si="14"/>
        <v>0</v>
      </c>
      <c r="T64" s="7">
        <f t="shared" si="14"/>
        <v>0</v>
      </c>
      <c r="U64" s="7">
        <f t="shared" si="14"/>
        <v>0</v>
      </c>
      <c r="V64" s="7">
        <f t="shared" si="14"/>
        <v>0</v>
      </c>
      <c r="W64" s="7">
        <f t="shared" si="14"/>
        <v>0</v>
      </c>
      <c r="X64" s="7">
        <f t="shared" si="14"/>
        <v>0</v>
      </c>
      <c r="Y64" s="7">
        <f t="shared" si="14"/>
        <v>0</v>
      </c>
      <c r="Z64" s="7">
        <f t="shared" si="14"/>
        <v>0</v>
      </c>
      <c r="AA64" s="7">
        <f t="shared" si="14"/>
        <v>0</v>
      </c>
      <c r="AB64" s="7">
        <f t="shared" si="14"/>
        <v>0</v>
      </c>
      <c r="AC64" s="7"/>
      <c r="AD64" s="7"/>
    </row>
    <row r="65" spans="1:31" hidden="1" x14ac:dyDescent="0.2">
      <c r="B65" s="26"/>
      <c r="C65" s="28"/>
      <c r="D65" s="7"/>
      <c r="E65" s="7"/>
      <c r="F65" s="7" t="s">
        <v>25</v>
      </c>
      <c r="G65" s="29"/>
      <c r="H65" s="29"/>
      <c r="I65" s="28"/>
      <c r="J65" s="7"/>
      <c r="K65" s="7"/>
      <c r="L65" s="7" t="s">
        <v>25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1" s="14" customFormat="1" ht="15" hidden="1" x14ac:dyDescent="0.2">
      <c r="A66" s="7"/>
      <c r="B66" s="26" t="s">
        <v>36</v>
      </c>
      <c r="C66" s="28" t="s">
        <v>23</v>
      </c>
      <c r="D66" s="7" t="s">
        <v>8</v>
      </c>
      <c r="E66" s="43">
        <v>0.7087</v>
      </c>
      <c r="F66" s="7">
        <f>MATCH($D66,FAC_TOTALS_APTA!$A$2:$BR$2,)</f>
        <v>11</v>
      </c>
      <c r="G66" s="29" t="e">
        <f>VLOOKUP(G64,FAC_TOTALS_APTA!$A$4:$BR$227,$F66,FALSE)</f>
        <v>#N/A</v>
      </c>
      <c r="H66" s="29" t="e">
        <f>VLOOKUP(H64,FAC_TOTALS_APTA!$A$4:$BR$227,$F66,FALSE)</f>
        <v>#N/A</v>
      </c>
      <c r="I66" s="30" t="str">
        <f>IFERROR(H66/G66-1,"-")</f>
        <v>-</v>
      </c>
      <c r="J66" s="31" t="str">
        <f>IF(C66="Log","_log","")</f>
        <v>_log</v>
      </c>
      <c r="K66" s="31" t="str">
        <f>CONCATENATE(D66,J66,"_FAC")</f>
        <v>VRM_ADJ_log_FAC</v>
      </c>
      <c r="L66" s="7">
        <f>MATCH($K66,FAC_TOTALS_APTA!$A$2:$BR$2,)</f>
        <v>33</v>
      </c>
      <c r="M66" s="29" t="e">
        <f>IF(M64=0,0,VLOOKUP(M64,FAC_TOTALS_APTA!$A$4:$BR$227,$L66,FALSE))</f>
        <v>#N/A</v>
      </c>
      <c r="N66" s="29" t="e">
        <f>IF(N64=0,0,VLOOKUP(N64,FAC_TOTALS_APTA!$A$4:$BR$227,$L66,FALSE))</f>
        <v>#N/A</v>
      </c>
      <c r="O66" s="29" t="e">
        <f>IF(O64=0,0,VLOOKUP(O64,FAC_TOTALS_APTA!$A$4:$BR$227,$L66,FALSE))</f>
        <v>#N/A</v>
      </c>
      <c r="P66" s="29" t="e">
        <f>IF(P64=0,0,VLOOKUP(P64,FAC_TOTALS_APTA!$A$4:$BR$227,$L66,FALSE))</f>
        <v>#N/A</v>
      </c>
      <c r="Q66" s="29" t="e">
        <f>IF(Q64=0,0,VLOOKUP(Q64,FAC_TOTALS_APTA!$A$4:$BR$227,$L66,FALSE))</f>
        <v>#N/A</v>
      </c>
      <c r="R66" s="29" t="e">
        <f>IF(R64=0,0,VLOOKUP(R64,FAC_TOTALS_APTA!$A$4:$BR$227,$L66,FALSE))</f>
        <v>#N/A</v>
      </c>
      <c r="S66" s="29">
        <f>IF(S64=0,0,VLOOKUP(S64,FAC_TOTALS_APTA!$A$4:$BR$227,$L66,FALSE))</f>
        <v>0</v>
      </c>
      <c r="T66" s="29">
        <f>IF(T64=0,0,VLOOKUP(T64,FAC_TOTALS_APTA!$A$4:$BR$227,$L66,FALSE))</f>
        <v>0</v>
      </c>
      <c r="U66" s="29">
        <f>IF(U64=0,0,VLOOKUP(U64,FAC_TOTALS_APTA!$A$4:$BR$227,$L66,FALSE))</f>
        <v>0</v>
      </c>
      <c r="V66" s="29">
        <f>IF(V64=0,0,VLOOKUP(V64,FAC_TOTALS_APTA!$A$4:$BR$227,$L66,FALSE))</f>
        <v>0</v>
      </c>
      <c r="W66" s="29">
        <f>IF(W64=0,0,VLOOKUP(W64,FAC_TOTALS_APTA!$A$4:$BR$227,$L66,FALSE))</f>
        <v>0</v>
      </c>
      <c r="X66" s="29">
        <f>IF(X64=0,0,VLOOKUP(X64,FAC_TOTALS_APTA!$A$4:$BR$227,$L66,FALSE))</f>
        <v>0</v>
      </c>
      <c r="Y66" s="29">
        <f>IF(Y64=0,0,VLOOKUP(Y64,FAC_TOTALS_APTA!$A$4:$BR$227,$L66,FALSE))</f>
        <v>0</v>
      </c>
      <c r="Z66" s="29">
        <f>IF(Z64=0,0,VLOOKUP(Z64,FAC_TOTALS_APTA!$A$4:$BR$227,$L66,FALSE))</f>
        <v>0</v>
      </c>
      <c r="AA66" s="29">
        <f>IF(AA64=0,0,VLOOKUP(AA64,FAC_TOTALS_APTA!$A$4:$BR$227,$L66,FALSE))</f>
        <v>0</v>
      </c>
      <c r="AB66" s="29">
        <f>IF(AB64=0,0,VLOOKUP(AB64,FAC_TOTALS_APTA!$A$4:$BR$227,$L66,FALSE))</f>
        <v>0</v>
      </c>
      <c r="AC66" s="32" t="e">
        <f>SUM(M66:AB66)</f>
        <v>#N/A</v>
      </c>
      <c r="AD66" s="33" t="e">
        <f>AC66/G89</f>
        <v>#N/A</v>
      </c>
      <c r="AE66" s="7"/>
    </row>
    <row r="67" spans="1:31" s="14" customFormat="1" ht="15" hidden="1" x14ac:dyDescent="0.2">
      <c r="A67" s="7"/>
      <c r="B67" s="26" t="s">
        <v>55</v>
      </c>
      <c r="C67" s="28" t="s">
        <v>23</v>
      </c>
      <c r="D67" s="7" t="s">
        <v>17</v>
      </c>
      <c r="E67" s="43">
        <v>-0.40350000000000003</v>
      </c>
      <c r="F67" s="7">
        <f>MATCH($D67,FAC_TOTALS_APTA!$A$2:$BR$2,)</f>
        <v>12</v>
      </c>
      <c r="G67" s="29" t="e">
        <f>VLOOKUP(G64,FAC_TOTALS_APTA!$A$4:$BR$227,$F67,FALSE)</f>
        <v>#N/A</v>
      </c>
      <c r="H67" s="29" t="e">
        <f>VLOOKUP(H64,FAC_TOTALS_APTA!$A$4:$BR$227,$F67,FALSE)</f>
        <v>#N/A</v>
      </c>
      <c r="I67" s="30" t="str">
        <f t="shared" ref="I67:I86" si="15">IFERROR(H67/G67-1,"-")</f>
        <v>-</v>
      </c>
      <c r="J67" s="31" t="str">
        <f t="shared" ref="J67:J86" si="16">IF(C67="Log","_log","")</f>
        <v>_log</v>
      </c>
      <c r="K67" s="31" t="str">
        <f t="shared" ref="K67:K87" si="17">CONCATENATE(D67,J67,"_FAC")</f>
        <v>FARE_per_UPT_2018_log_FAC</v>
      </c>
      <c r="L67" s="7">
        <f>MATCH($K67,FAC_TOTALS_APTA!$A$2:$BR$2,)</f>
        <v>34</v>
      </c>
      <c r="M67" s="29" t="e">
        <f>IF(M64=0,0,VLOOKUP(M64,FAC_TOTALS_APTA!$A$4:$BR$227,$L67,FALSE))</f>
        <v>#N/A</v>
      </c>
      <c r="N67" s="29" t="e">
        <f>IF(N64=0,0,VLOOKUP(N64,FAC_TOTALS_APTA!$A$4:$BR$227,$L67,FALSE))</f>
        <v>#N/A</v>
      </c>
      <c r="O67" s="29" t="e">
        <f>IF(O64=0,0,VLOOKUP(O64,FAC_TOTALS_APTA!$A$4:$BR$227,$L67,FALSE))</f>
        <v>#N/A</v>
      </c>
      <c r="P67" s="29" t="e">
        <f>IF(P64=0,0,VLOOKUP(P64,FAC_TOTALS_APTA!$A$4:$BR$227,$L67,FALSE))</f>
        <v>#N/A</v>
      </c>
      <c r="Q67" s="29" t="e">
        <f>IF(Q64=0,0,VLOOKUP(Q64,FAC_TOTALS_APTA!$A$4:$BR$227,$L67,FALSE))</f>
        <v>#N/A</v>
      </c>
      <c r="R67" s="29" t="e">
        <f>IF(R64=0,0,VLOOKUP(R64,FAC_TOTALS_APTA!$A$4:$BR$227,$L67,FALSE))</f>
        <v>#N/A</v>
      </c>
      <c r="S67" s="29">
        <f>IF(S64=0,0,VLOOKUP(S64,FAC_TOTALS_APTA!$A$4:$BR$227,$L67,FALSE))</f>
        <v>0</v>
      </c>
      <c r="T67" s="29">
        <f>IF(T64=0,0,VLOOKUP(T64,FAC_TOTALS_APTA!$A$4:$BR$227,$L67,FALSE))</f>
        <v>0</v>
      </c>
      <c r="U67" s="29">
        <f>IF(U64=0,0,VLOOKUP(U64,FAC_TOTALS_APTA!$A$4:$BR$227,$L67,FALSE))</f>
        <v>0</v>
      </c>
      <c r="V67" s="29">
        <f>IF(V64=0,0,VLOOKUP(V64,FAC_TOTALS_APTA!$A$4:$BR$227,$L67,FALSE))</f>
        <v>0</v>
      </c>
      <c r="W67" s="29">
        <f>IF(W64=0,0,VLOOKUP(W64,FAC_TOTALS_APTA!$A$4:$BR$227,$L67,FALSE))</f>
        <v>0</v>
      </c>
      <c r="X67" s="29">
        <f>IF(X64=0,0,VLOOKUP(X64,FAC_TOTALS_APTA!$A$4:$BR$227,$L67,FALSE))</f>
        <v>0</v>
      </c>
      <c r="Y67" s="29">
        <f>IF(Y64=0,0,VLOOKUP(Y64,FAC_TOTALS_APTA!$A$4:$BR$227,$L67,FALSE))</f>
        <v>0</v>
      </c>
      <c r="Z67" s="29">
        <f>IF(Z64=0,0,VLOOKUP(Z64,FAC_TOTALS_APTA!$A$4:$BR$227,$L67,FALSE))</f>
        <v>0</v>
      </c>
      <c r="AA67" s="29">
        <f>IF(AA64=0,0,VLOOKUP(AA64,FAC_TOTALS_APTA!$A$4:$BR$227,$L67,FALSE))</f>
        <v>0</v>
      </c>
      <c r="AB67" s="29">
        <f>IF(AB64=0,0,VLOOKUP(AB64,FAC_TOTALS_APTA!$A$4:$BR$227,$L67,FALSE))</f>
        <v>0</v>
      </c>
      <c r="AC67" s="32" t="e">
        <f t="shared" ref="AC67:AC86" si="18">SUM(M67:AB67)</f>
        <v>#N/A</v>
      </c>
      <c r="AD67" s="33" t="e">
        <f>AC67/G89</f>
        <v>#N/A</v>
      </c>
      <c r="AE67" s="7"/>
    </row>
    <row r="68" spans="1:31" s="14" customFormat="1" ht="15" hidden="1" x14ac:dyDescent="0.2">
      <c r="A68" s="7"/>
      <c r="B68" s="26" t="s">
        <v>51</v>
      </c>
      <c r="C68" s="28" t="s">
        <v>23</v>
      </c>
      <c r="D68" s="7" t="s">
        <v>9</v>
      </c>
      <c r="E68" s="43">
        <v>0.29659999999999997</v>
      </c>
      <c r="F68" s="7">
        <f>MATCH($D68,FAC_TOTALS_APTA!$A$2:$BR$2,)</f>
        <v>13</v>
      </c>
      <c r="G68" s="29" t="e">
        <f>VLOOKUP(G64,FAC_TOTALS_APTA!$A$4:$BR$227,$F68,FALSE)</f>
        <v>#N/A</v>
      </c>
      <c r="H68" s="29" t="e">
        <f>VLOOKUP(H64,FAC_TOTALS_APTA!$A$4:$BR$227,$F68,FALSE)</f>
        <v>#N/A</v>
      </c>
      <c r="I68" s="30" t="str">
        <f t="shared" si="15"/>
        <v>-</v>
      </c>
      <c r="J68" s="31" t="str">
        <f t="shared" si="16"/>
        <v>_log</v>
      </c>
      <c r="K68" s="31" t="str">
        <f t="shared" si="17"/>
        <v>POP_EMP_log_FAC</v>
      </c>
      <c r="L68" s="7">
        <f>MATCH($K68,FAC_TOTALS_APTA!$A$2:$BR$2,)</f>
        <v>35</v>
      </c>
      <c r="M68" s="29" t="e">
        <f>IF(M64=0,0,VLOOKUP(M64,FAC_TOTALS_APTA!$A$4:$BR$227,$L68,FALSE))</f>
        <v>#N/A</v>
      </c>
      <c r="N68" s="29" t="e">
        <f>IF(N64=0,0,VLOOKUP(N64,FAC_TOTALS_APTA!$A$4:$BR$227,$L68,FALSE))</f>
        <v>#N/A</v>
      </c>
      <c r="O68" s="29" t="e">
        <f>IF(O64=0,0,VLOOKUP(O64,FAC_TOTALS_APTA!$A$4:$BR$227,$L68,FALSE))</f>
        <v>#N/A</v>
      </c>
      <c r="P68" s="29" t="e">
        <f>IF(P64=0,0,VLOOKUP(P64,FAC_TOTALS_APTA!$A$4:$BR$227,$L68,FALSE))</f>
        <v>#N/A</v>
      </c>
      <c r="Q68" s="29" t="e">
        <f>IF(Q64=0,0,VLOOKUP(Q64,FAC_TOTALS_APTA!$A$4:$BR$227,$L68,FALSE))</f>
        <v>#N/A</v>
      </c>
      <c r="R68" s="29" t="e">
        <f>IF(R64=0,0,VLOOKUP(R64,FAC_TOTALS_APTA!$A$4:$BR$227,$L68,FALSE))</f>
        <v>#N/A</v>
      </c>
      <c r="S68" s="29">
        <f>IF(S64=0,0,VLOOKUP(S64,FAC_TOTALS_APTA!$A$4:$BR$227,$L68,FALSE))</f>
        <v>0</v>
      </c>
      <c r="T68" s="29">
        <f>IF(T64=0,0,VLOOKUP(T64,FAC_TOTALS_APTA!$A$4:$BR$227,$L68,FALSE))</f>
        <v>0</v>
      </c>
      <c r="U68" s="29">
        <f>IF(U64=0,0,VLOOKUP(U64,FAC_TOTALS_APTA!$A$4:$BR$227,$L68,FALSE))</f>
        <v>0</v>
      </c>
      <c r="V68" s="29">
        <f>IF(V64=0,0,VLOOKUP(V64,FAC_TOTALS_APTA!$A$4:$BR$227,$L68,FALSE))</f>
        <v>0</v>
      </c>
      <c r="W68" s="29">
        <f>IF(W64=0,0,VLOOKUP(W64,FAC_TOTALS_APTA!$A$4:$BR$227,$L68,FALSE))</f>
        <v>0</v>
      </c>
      <c r="X68" s="29">
        <f>IF(X64=0,0,VLOOKUP(X64,FAC_TOTALS_APTA!$A$4:$BR$227,$L68,FALSE))</f>
        <v>0</v>
      </c>
      <c r="Y68" s="29">
        <f>IF(Y64=0,0,VLOOKUP(Y64,FAC_TOTALS_APTA!$A$4:$BR$227,$L68,FALSE))</f>
        <v>0</v>
      </c>
      <c r="Z68" s="29">
        <f>IF(Z64=0,0,VLOOKUP(Z64,FAC_TOTALS_APTA!$A$4:$BR$227,$L68,FALSE))</f>
        <v>0</v>
      </c>
      <c r="AA68" s="29">
        <f>IF(AA64=0,0,VLOOKUP(AA64,FAC_TOTALS_APTA!$A$4:$BR$227,$L68,FALSE))</f>
        <v>0</v>
      </c>
      <c r="AB68" s="29">
        <f>IF(AB64=0,0,VLOOKUP(AB64,FAC_TOTALS_APTA!$A$4:$BR$227,$L68,FALSE))</f>
        <v>0</v>
      </c>
      <c r="AC68" s="32" t="e">
        <f t="shared" si="18"/>
        <v>#N/A</v>
      </c>
      <c r="AD68" s="33" t="e">
        <f>AC68/G89</f>
        <v>#N/A</v>
      </c>
      <c r="AE68" s="7"/>
    </row>
    <row r="69" spans="1:31" s="14" customFormat="1" ht="15" hidden="1" x14ac:dyDescent="0.2">
      <c r="A69" s="7"/>
      <c r="B69" s="26" t="s">
        <v>98</v>
      </c>
      <c r="C69" s="28"/>
      <c r="D69" s="34" t="s">
        <v>96</v>
      </c>
      <c r="E69" s="43">
        <v>0.16120000000000001</v>
      </c>
      <c r="F69" s="7">
        <f>MATCH($D69,FAC_TOTALS_APTA!$A$2:$BR$2,)</f>
        <v>17</v>
      </c>
      <c r="G69" s="29" t="e">
        <f>VLOOKUP(G64,FAC_TOTALS_APTA!$A$4:$BR$227,$F69,FALSE)</f>
        <v>#N/A</v>
      </c>
      <c r="H69" s="29" t="e">
        <f>VLOOKUP(H64,FAC_TOTALS_APTA!$A$4:$BR$227,$F69,FALSE)</f>
        <v>#N/A</v>
      </c>
      <c r="I69" s="30" t="str">
        <f t="shared" si="15"/>
        <v>-</v>
      </c>
      <c r="J69" s="31" t="str">
        <f t="shared" si="16"/>
        <v/>
      </c>
      <c r="K69" s="31" t="str">
        <f t="shared" si="17"/>
        <v>TSD_POP_EMP_PCT_FAC</v>
      </c>
      <c r="L69" s="7">
        <f>MATCH($K69,FAC_TOTALS_APTA!$A$2:$BR$2,)</f>
        <v>39</v>
      </c>
      <c r="M69" s="29" t="e">
        <f>IF(M64=0,0,VLOOKUP(M64,FAC_TOTALS_APTA!$A$4:$BR$227,$L69,FALSE))</f>
        <v>#N/A</v>
      </c>
      <c r="N69" s="29" t="e">
        <f>IF(N64=0,0,VLOOKUP(N64,FAC_TOTALS_APTA!$A$4:$BR$227,$L69,FALSE))</f>
        <v>#N/A</v>
      </c>
      <c r="O69" s="29" t="e">
        <f>IF(O64=0,0,VLOOKUP(O64,FAC_TOTALS_APTA!$A$4:$BR$227,$L69,FALSE))</f>
        <v>#N/A</v>
      </c>
      <c r="P69" s="29" t="e">
        <f>IF(P64=0,0,VLOOKUP(P64,FAC_TOTALS_APTA!$A$4:$BR$227,$L69,FALSE))</f>
        <v>#N/A</v>
      </c>
      <c r="Q69" s="29" t="e">
        <f>IF(Q64=0,0,VLOOKUP(Q64,FAC_TOTALS_APTA!$A$4:$BR$227,$L69,FALSE))</f>
        <v>#N/A</v>
      </c>
      <c r="R69" s="29" t="e">
        <f>IF(R64=0,0,VLOOKUP(R64,FAC_TOTALS_APTA!$A$4:$BR$227,$L69,FALSE))</f>
        <v>#N/A</v>
      </c>
      <c r="S69" s="29">
        <f>IF(S64=0,0,VLOOKUP(S64,FAC_TOTALS_APTA!$A$4:$BR$227,$L69,FALSE))</f>
        <v>0</v>
      </c>
      <c r="T69" s="29">
        <f>IF(T64=0,0,VLOOKUP(T64,FAC_TOTALS_APTA!$A$4:$BR$227,$L69,FALSE))</f>
        <v>0</v>
      </c>
      <c r="U69" s="29">
        <f>IF(U64=0,0,VLOOKUP(U64,FAC_TOTALS_APTA!$A$4:$BR$227,$L69,FALSE))</f>
        <v>0</v>
      </c>
      <c r="V69" s="29">
        <f>IF(V64=0,0,VLOOKUP(V64,FAC_TOTALS_APTA!$A$4:$BR$227,$L69,FALSE))</f>
        <v>0</v>
      </c>
      <c r="W69" s="29">
        <f>IF(W64=0,0,VLOOKUP(W64,FAC_TOTALS_APTA!$A$4:$BR$227,$L69,FALSE))</f>
        <v>0</v>
      </c>
      <c r="X69" s="29">
        <f>IF(X64=0,0,VLOOKUP(X64,FAC_TOTALS_APTA!$A$4:$BR$227,$L69,FALSE))</f>
        <v>0</v>
      </c>
      <c r="Y69" s="29">
        <f>IF(Y64=0,0,VLOOKUP(Y64,FAC_TOTALS_APTA!$A$4:$BR$227,$L69,FALSE))</f>
        <v>0</v>
      </c>
      <c r="Z69" s="29">
        <f>IF(Z64=0,0,VLOOKUP(Z64,FAC_TOTALS_APTA!$A$4:$BR$227,$L69,FALSE))</f>
        <v>0</v>
      </c>
      <c r="AA69" s="29">
        <f>IF(AA64=0,0,VLOOKUP(AA64,FAC_TOTALS_APTA!$A$4:$BR$227,$L69,FALSE))</f>
        <v>0</v>
      </c>
      <c r="AB69" s="29">
        <f>IF(AB64=0,0,VLOOKUP(AB64,FAC_TOTALS_APTA!$A$4:$BR$227,$L69,FALSE))</f>
        <v>0</v>
      </c>
      <c r="AC69" s="32" t="e">
        <f t="shared" si="18"/>
        <v>#N/A</v>
      </c>
      <c r="AD69" s="33" t="e">
        <f>AC69/G88</f>
        <v>#N/A</v>
      </c>
      <c r="AE69" s="7"/>
    </row>
    <row r="70" spans="1:31" s="14" customFormat="1" ht="15" hidden="1" x14ac:dyDescent="0.2">
      <c r="A70" s="7"/>
      <c r="B70" s="26" t="s">
        <v>52</v>
      </c>
      <c r="C70" s="28" t="s">
        <v>23</v>
      </c>
      <c r="D70" s="34" t="s">
        <v>16</v>
      </c>
      <c r="E70" s="43">
        <v>0.16120000000000001</v>
      </c>
      <c r="F70" s="7">
        <f>MATCH($D70,FAC_TOTALS_APTA!$A$2:$BR$2,)</f>
        <v>14</v>
      </c>
      <c r="G70" s="29" t="e">
        <f>VLOOKUP(G64,FAC_TOTALS_APTA!$A$4:$BR$227,$F70,FALSE)</f>
        <v>#N/A</v>
      </c>
      <c r="H70" s="29" t="e">
        <f>VLOOKUP(H64,FAC_TOTALS_APTA!$A$4:$BR$227,$F70,FALSE)</f>
        <v>#N/A</v>
      </c>
      <c r="I70" s="30" t="str">
        <f t="shared" si="15"/>
        <v>-</v>
      </c>
      <c r="J70" s="31" t="str">
        <f t="shared" si="16"/>
        <v>_log</v>
      </c>
      <c r="K70" s="31" t="str">
        <f t="shared" si="17"/>
        <v>GAS_PRICE_2018_log_FAC</v>
      </c>
      <c r="L70" s="7">
        <f>MATCH($K70,FAC_TOTALS_APTA!$A$2:$BR$2,)</f>
        <v>36</v>
      </c>
      <c r="M70" s="29" t="e">
        <f>IF(M64=0,0,VLOOKUP(M64,FAC_TOTALS_APTA!$A$4:$BR$227,$L70,FALSE))</f>
        <v>#N/A</v>
      </c>
      <c r="N70" s="29" t="e">
        <f>IF(N64=0,0,VLOOKUP(N64,FAC_TOTALS_APTA!$A$4:$BR$227,$L70,FALSE))</f>
        <v>#N/A</v>
      </c>
      <c r="O70" s="29" t="e">
        <f>IF(O64=0,0,VLOOKUP(O64,FAC_TOTALS_APTA!$A$4:$BR$227,$L70,FALSE))</f>
        <v>#N/A</v>
      </c>
      <c r="P70" s="29" t="e">
        <f>IF(P64=0,0,VLOOKUP(P64,FAC_TOTALS_APTA!$A$4:$BR$227,$L70,FALSE))</f>
        <v>#N/A</v>
      </c>
      <c r="Q70" s="29" t="e">
        <f>IF(Q64=0,0,VLOOKUP(Q64,FAC_TOTALS_APTA!$A$4:$BR$227,$L70,FALSE))</f>
        <v>#N/A</v>
      </c>
      <c r="R70" s="29" t="e">
        <f>IF(R64=0,0,VLOOKUP(R64,FAC_TOTALS_APTA!$A$4:$BR$227,$L70,FALSE))</f>
        <v>#N/A</v>
      </c>
      <c r="S70" s="29">
        <f>IF(S64=0,0,VLOOKUP(S64,FAC_TOTALS_APTA!$A$4:$BR$227,$L70,FALSE))</f>
        <v>0</v>
      </c>
      <c r="T70" s="29">
        <f>IF(T64=0,0,VLOOKUP(T64,FAC_TOTALS_APTA!$A$4:$BR$227,$L70,FALSE))</f>
        <v>0</v>
      </c>
      <c r="U70" s="29">
        <f>IF(U64=0,0,VLOOKUP(U64,FAC_TOTALS_APTA!$A$4:$BR$227,$L70,FALSE))</f>
        <v>0</v>
      </c>
      <c r="V70" s="29">
        <f>IF(V64=0,0,VLOOKUP(V64,FAC_TOTALS_APTA!$A$4:$BR$227,$L70,FALSE))</f>
        <v>0</v>
      </c>
      <c r="W70" s="29">
        <f>IF(W64=0,0,VLOOKUP(W64,FAC_TOTALS_APTA!$A$4:$BR$227,$L70,FALSE))</f>
        <v>0</v>
      </c>
      <c r="X70" s="29">
        <f>IF(X64=0,0,VLOOKUP(X64,FAC_TOTALS_APTA!$A$4:$BR$227,$L70,FALSE))</f>
        <v>0</v>
      </c>
      <c r="Y70" s="29">
        <f>IF(Y64=0,0,VLOOKUP(Y64,FAC_TOTALS_APTA!$A$4:$BR$227,$L70,FALSE))</f>
        <v>0</v>
      </c>
      <c r="Z70" s="29">
        <f>IF(Z64=0,0,VLOOKUP(Z64,FAC_TOTALS_APTA!$A$4:$BR$227,$L70,FALSE))</f>
        <v>0</v>
      </c>
      <c r="AA70" s="29">
        <f>IF(AA64=0,0,VLOOKUP(AA64,FAC_TOTALS_APTA!$A$4:$BR$227,$L70,FALSE))</f>
        <v>0</v>
      </c>
      <c r="AB70" s="29">
        <f>IF(AB64=0,0,VLOOKUP(AB64,FAC_TOTALS_APTA!$A$4:$BR$227,$L70,FALSE))</f>
        <v>0</v>
      </c>
      <c r="AC70" s="32" t="e">
        <f t="shared" si="18"/>
        <v>#N/A</v>
      </c>
      <c r="AD70" s="33" t="e">
        <f>AC70/G89</f>
        <v>#N/A</v>
      </c>
      <c r="AE70" s="7"/>
    </row>
    <row r="71" spans="1:31" s="14" customFormat="1" ht="15" hidden="1" x14ac:dyDescent="0.2">
      <c r="A71" s="7"/>
      <c r="B71" s="26" t="s">
        <v>49</v>
      </c>
      <c r="C71" s="28" t="s">
        <v>23</v>
      </c>
      <c r="D71" s="7" t="s">
        <v>15</v>
      </c>
      <c r="E71" s="43">
        <v>-0.2555</v>
      </c>
      <c r="F71" s="7">
        <f>MATCH($D71,FAC_TOTALS_APTA!$A$2:$BR$2,)</f>
        <v>15</v>
      </c>
      <c r="G71" s="29" t="e">
        <f>VLOOKUP(G64,FAC_TOTALS_APTA!$A$4:$BR$227,$F71,FALSE)</f>
        <v>#N/A</v>
      </c>
      <c r="H71" s="29" t="e">
        <f>VLOOKUP(H64,FAC_TOTALS_APTA!$A$4:$BR$227,$F71,FALSE)</f>
        <v>#N/A</v>
      </c>
      <c r="I71" s="30" t="str">
        <f t="shared" si="15"/>
        <v>-</v>
      </c>
      <c r="J71" s="31" t="str">
        <f t="shared" si="16"/>
        <v>_log</v>
      </c>
      <c r="K71" s="31" t="str">
        <f t="shared" si="17"/>
        <v>TOTAL_MED_INC_INDIV_2018_log_FAC</v>
      </c>
      <c r="L71" s="7">
        <f>MATCH($K71,FAC_TOTALS_APTA!$A$2:$BR$2,)</f>
        <v>37</v>
      </c>
      <c r="M71" s="29" t="e">
        <f>IF(M64=0,0,VLOOKUP(M64,FAC_TOTALS_APTA!$A$4:$BR$227,$L71,FALSE))</f>
        <v>#N/A</v>
      </c>
      <c r="N71" s="29" t="e">
        <f>IF(N64=0,0,VLOOKUP(N64,FAC_TOTALS_APTA!$A$4:$BR$227,$L71,FALSE))</f>
        <v>#N/A</v>
      </c>
      <c r="O71" s="29" t="e">
        <f>IF(O64=0,0,VLOOKUP(O64,FAC_TOTALS_APTA!$A$4:$BR$227,$L71,FALSE))</f>
        <v>#N/A</v>
      </c>
      <c r="P71" s="29" t="e">
        <f>IF(P64=0,0,VLOOKUP(P64,FAC_TOTALS_APTA!$A$4:$BR$227,$L71,FALSE))</f>
        <v>#N/A</v>
      </c>
      <c r="Q71" s="29" t="e">
        <f>IF(Q64=0,0,VLOOKUP(Q64,FAC_TOTALS_APTA!$A$4:$BR$227,$L71,FALSE))</f>
        <v>#N/A</v>
      </c>
      <c r="R71" s="29" t="e">
        <f>IF(R64=0,0,VLOOKUP(R64,FAC_TOTALS_APTA!$A$4:$BR$227,$L71,FALSE))</f>
        <v>#N/A</v>
      </c>
      <c r="S71" s="29">
        <f>IF(S64=0,0,VLOOKUP(S64,FAC_TOTALS_APTA!$A$4:$BR$227,$L71,FALSE))</f>
        <v>0</v>
      </c>
      <c r="T71" s="29">
        <f>IF(T64=0,0,VLOOKUP(T64,FAC_TOTALS_APTA!$A$4:$BR$227,$L71,FALSE))</f>
        <v>0</v>
      </c>
      <c r="U71" s="29">
        <f>IF(U64=0,0,VLOOKUP(U64,FAC_TOTALS_APTA!$A$4:$BR$227,$L71,FALSE))</f>
        <v>0</v>
      </c>
      <c r="V71" s="29">
        <f>IF(V64=0,0,VLOOKUP(V64,FAC_TOTALS_APTA!$A$4:$BR$227,$L71,FALSE))</f>
        <v>0</v>
      </c>
      <c r="W71" s="29">
        <f>IF(W64=0,0,VLOOKUP(W64,FAC_TOTALS_APTA!$A$4:$BR$227,$L71,FALSE))</f>
        <v>0</v>
      </c>
      <c r="X71" s="29">
        <f>IF(X64=0,0,VLOOKUP(X64,FAC_TOTALS_APTA!$A$4:$BR$227,$L71,FALSE))</f>
        <v>0</v>
      </c>
      <c r="Y71" s="29">
        <f>IF(Y64=0,0,VLOOKUP(Y64,FAC_TOTALS_APTA!$A$4:$BR$227,$L71,FALSE))</f>
        <v>0</v>
      </c>
      <c r="Z71" s="29">
        <f>IF(Z64=0,0,VLOOKUP(Z64,FAC_TOTALS_APTA!$A$4:$BR$227,$L71,FALSE))</f>
        <v>0</v>
      </c>
      <c r="AA71" s="29">
        <f>IF(AA64=0,0,VLOOKUP(AA64,FAC_TOTALS_APTA!$A$4:$BR$227,$L71,FALSE))</f>
        <v>0</v>
      </c>
      <c r="AB71" s="29">
        <f>IF(AB64=0,0,VLOOKUP(AB64,FAC_TOTALS_APTA!$A$4:$BR$227,$L71,FALSE))</f>
        <v>0</v>
      </c>
      <c r="AC71" s="32" t="e">
        <f t="shared" si="18"/>
        <v>#N/A</v>
      </c>
      <c r="AD71" s="33" t="e">
        <f>AC71/G89</f>
        <v>#N/A</v>
      </c>
      <c r="AE71" s="7"/>
    </row>
    <row r="72" spans="1:31" s="14" customFormat="1" ht="15" hidden="1" x14ac:dyDescent="0.2">
      <c r="A72" s="7"/>
      <c r="B72" s="26" t="s">
        <v>67</v>
      </c>
      <c r="C72" s="28"/>
      <c r="D72" s="7" t="s">
        <v>10</v>
      </c>
      <c r="E72" s="43">
        <v>1.0699999999999999E-2</v>
      </c>
      <c r="F72" s="7">
        <f>MATCH($D72,FAC_TOTALS_APTA!$A$2:$BR$2,)</f>
        <v>16</v>
      </c>
      <c r="G72" s="29" t="e">
        <f>VLOOKUP(G64,FAC_TOTALS_APTA!$A$4:$BR$227,$F72,FALSE)</f>
        <v>#N/A</v>
      </c>
      <c r="H72" s="29" t="e">
        <f>VLOOKUP(H64,FAC_TOTALS_APTA!$A$4:$BR$227,$F72,FALSE)</f>
        <v>#N/A</v>
      </c>
      <c r="I72" s="30" t="str">
        <f t="shared" si="15"/>
        <v>-</v>
      </c>
      <c r="J72" s="31" t="str">
        <f t="shared" si="16"/>
        <v/>
      </c>
      <c r="K72" s="31" t="str">
        <f t="shared" si="17"/>
        <v>PCT_HH_NO_VEH_FAC</v>
      </c>
      <c r="L72" s="7">
        <f>MATCH($K72,FAC_TOTALS_APTA!$A$2:$BR$2,)</f>
        <v>38</v>
      </c>
      <c r="M72" s="29" t="e">
        <f>IF(M64=0,0,VLOOKUP(M64,FAC_TOTALS_APTA!$A$4:$BR$227,$L72,FALSE))</f>
        <v>#N/A</v>
      </c>
      <c r="N72" s="29" t="e">
        <f>IF(N64=0,0,VLOOKUP(N64,FAC_TOTALS_APTA!$A$4:$BR$227,$L72,FALSE))</f>
        <v>#N/A</v>
      </c>
      <c r="O72" s="29" t="e">
        <f>IF(O64=0,0,VLOOKUP(O64,FAC_TOTALS_APTA!$A$4:$BR$227,$L72,FALSE))</f>
        <v>#N/A</v>
      </c>
      <c r="P72" s="29" t="e">
        <f>IF(P64=0,0,VLOOKUP(P64,FAC_TOTALS_APTA!$A$4:$BR$227,$L72,FALSE))</f>
        <v>#N/A</v>
      </c>
      <c r="Q72" s="29" t="e">
        <f>IF(Q64=0,0,VLOOKUP(Q64,FAC_TOTALS_APTA!$A$4:$BR$227,$L72,FALSE))</f>
        <v>#N/A</v>
      </c>
      <c r="R72" s="29" t="e">
        <f>IF(R64=0,0,VLOOKUP(R64,FAC_TOTALS_APTA!$A$4:$BR$227,$L72,FALSE))</f>
        <v>#N/A</v>
      </c>
      <c r="S72" s="29">
        <f>IF(S64=0,0,VLOOKUP(S64,FAC_TOTALS_APTA!$A$4:$BR$227,$L72,FALSE))</f>
        <v>0</v>
      </c>
      <c r="T72" s="29">
        <f>IF(T64=0,0,VLOOKUP(T64,FAC_TOTALS_APTA!$A$4:$BR$227,$L72,FALSE))</f>
        <v>0</v>
      </c>
      <c r="U72" s="29">
        <f>IF(U64=0,0,VLOOKUP(U64,FAC_TOTALS_APTA!$A$4:$BR$227,$L72,FALSE))</f>
        <v>0</v>
      </c>
      <c r="V72" s="29">
        <f>IF(V64=0,0,VLOOKUP(V64,FAC_TOTALS_APTA!$A$4:$BR$227,$L72,FALSE))</f>
        <v>0</v>
      </c>
      <c r="W72" s="29">
        <f>IF(W64=0,0,VLOOKUP(W64,FAC_TOTALS_APTA!$A$4:$BR$227,$L72,FALSE))</f>
        <v>0</v>
      </c>
      <c r="X72" s="29">
        <f>IF(X64=0,0,VLOOKUP(X64,FAC_TOTALS_APTA!$A$4:$BR$227,$L72,FALSE))</f>
        <v>0</v>
      </c>
      <c r="Y72" s="29">
        <f>IF(Y64=0,0,VLOOKUP(Y64,FAC_TOTALS_APTA!$A$4:$BR$227,$L72,FALSE))</f>
        <v>0</v>
      </c>
      <c r="Z72" s="29">
        <f>IF(Z64=0,0,VLOOKUP(Z64,FAC_TOTALS_APTA!$A$4:$BR$227,$L72,FALSE))</f>
        <v>0</v>
      </c>
      <c r="AA72" s="29">
        <f>IF(AA64=0,0,VLOOKUP(AA64,FAC_TOTALS_APTA!$A$4:$BR$227,$L72,FALSE))</f>
        <v>0</v>
      </c>
      <c r="AB72" s="29">
        <f>IF(AB64=0,0,VLOOKUP(AB64,FAC_TOTALS_APTA!$A$4:$BR$227,$L72,FALSE))</f>
        <v>0</v>
      </c>
      <c r="AC72" s="32" t="e">
        <f t="shared" si="18"/>
        <v>#N/A</v>
      </c>
      <c r="AD72" s="33" t="e">
        <f>AC72/G89</f>
        <v>#N/A</v>
      </c>
      <c r="AE72" s="7"/>
    </row>
    <row r="73" spans="1:31" s="14" customFormat="1" ht="15" hidden="1" x14ac:dyDescent="0.2">
      <c r="A73" s="7"/>
      <c r="B73" s="26" t="s">
        <v>50</v>
      </c>
      <c r="C73" s="28"/>
      <c r="D73" s="7" t="s">
        <v>31</v>
      </c>
      <c r="E73" s="43">
        <v>-3.3999999999999998E-3</v>
      </c>
      <c r="F73" s="7">
        <f>MATCH($D73,FAC_TOTALS_APTA!$A$2:$BR$2,)</f>
        <v>18</v>
      </c>
      <c r="G73" s="29" t="e">
        <f>VLOOKUP(G64,FAC_TOTALS_APTA!$A$4:$BR$227,$F73,FALSE)</f>
        <v>#N/A</v>
      </c>
      <c r="H73" s="29" t="e">
        <f>VLOOKUP(H64,FAC_TOTALS_APTA!$A$4:$BR$227,$F73,FALSE)</f>
        <v>#N/A</v>
      </c>
      <c r="I73" s="30" t="str">
        <f t="shared" si="15"/>
        <v>-</v>
      </c>
      <c r="J73" s="31" t="str">
        <f t="shared" si="16"/>
        <v/>
      </c>
      <c r="K73" s="31" t="str">
        <f t="shared" si="17"/>
        <v>JTW_HOME_PCT_FAC</v>
      </c>
      <c r="L73" s="7">
        <f>MATCH($K73,FAC_TOTALS_APTA!$A$2:$BR$2,)</f>
        <v>40</v>
      </c>
      <c r="M73" s="29" t="e">
        <f>IF(M64=0,0,VLOOKUP(M64,FAC_TOTALS_APTA!$A$4:$BR$227,$L73,FALSE))</f>
        <v>#N/A</v>
      </c>
      <c r="N73" s="29" t="e">
        <f>IF(N64=0,0,VLOOKUP(N64,FAC_TOTALS_APTA!$A$4:$BR$227,$L73,FALSE))</f>
        <v>#N/A</v>
      </c>
      <c r="O73" s="29" t="e">
        <f>IF(O64=0,0,VLOOKUP(O64,FAC_TOTALS_APTA!$A$4:$BR$227,$L73,FALSE))</f>
        <v>#N/A</v>
      </c>
      <c r="P73" s="29" t="e">
        <f>IF(P64=0,0,VLOOKUP(P64,FAC_TOTALS_APTA!$A$4:$BR$227,$L73,FALSE))</f>
        <v>#N/A</v>
      </c>
      <c r="Q73" s="29" t="e">
        <f>IF(Q64=0,0,VLOOKUP(Q64,FAC_TOTALS_APTA!$A$4:$BR$227,$L73,FALSE))</f>
        <v>#N/A</v>
      </c>
      <c r="R73" s="29" t="e">
        <f>IF(R64=0,0,VLOOKUP(R64,FAC_TOTALS_APTA!$A$4:$BR$227,$L73,FALSE))</f>
        <v>#N/A</v>
      </c>
      <c r="S73" s="29">
        <f>IF(S64=0,0,VLOOKUP(S64,FAC_TOTALS_APTA!$A$4:$BR$227,$L73,FALSE))</f>
        <v>0</v>
      </c>
      <c r="T73" s="29">
        <f>IF(T64=0,0,VLOOKUP(T64,FAC_TOTALS_APTA!$A$4:$BR$227,$L73,FALSE))</f>
        <v>0</v>
      </c>
      <c r="U73" s="29">
        <f>IF(U64=0,0,VLOOKUP(U64,FAC_TOTALS_APTA!$A$4:$BR$227,$L73,FALSE))</f>
        <v>0</v>
      </c>
      <c r="V73" s="29">
        <f>IF(V64=0,0,VLOOKUP(V64,FAC_TOTALS_APTA!$A$4:$BR$227,$L73,FALSE))</f>
        <v>0</v>
      </c>
      <c r="W73" s="29">
        <f>IF(W64=0,0,VLOOKUP(W64,FAC_TOTALS_APTA!$A$4:$BR$227,$L73,FALSE))</f>
        <v>0</v>
      </c>
      <c r="X73" s="29">
        <f>IF(X64=0,0,VLOOKUP(X64,FAC_TOTALS_APTA!$A$4:$BR$227,$L73,FALSE))</f>
        <v>0</v>
      </c>
      <c r="Y73" s="29">
        <f>IF(Y64=0,0,VLOOKUP(Y64,FAC_TOTALS_APTA!$A$4:$BR$227,$L73,FALSE))</f>
        <v>0</v>
      </c>
      <c r="Z73" s="29">
        <f>IF(Z64=0,0,VLOOKUP(Z64,FAC_TOTALS_APTA!$A$4:$BR$227,$L73,FALSE))</f>
        <v>0</v>
      </c>
      <c r="AA73" s="29">
        <f>IF(AA64=0,0,VLOOKUP(AA64,FAC_TOTALS_APTA!$A$4:$BR$227,$L73,FALSE))</f>
        <v>0</v>
      </c>
      <c r="AB73" s="29">
        <f>IF(AB64=0,0,VLOOKUP(AB64,FAC_TOTALS_APTA!$A$4:$BR$227,$L73,FALSE))</f>
        <v>0</v>
      </c>
      <c r="AC73" s="32" t="e">
        <f t="shared" si="18"/>
        <v>#N/A</v>
      </c>
      <c r="AD73" s="33" t="e">
        <f>AC73/G89</f>
        <v>#N/A</v>
      </c>
      <c r="AE73" s="7"/>
    </row>
    <row r="74" spans="1:31" s="14" customFormat="1" ht="34" hidden="1" x14ac:dyDescent="0.2">
      <c r="A74" s="7"/>
      <c r="B74" s="12" t="s">
        <v>72</v>
      </c>
      <c r="C74" s="28"/>
      <c r="D74" s="5" t="s">
        <v>81</v>
      </c>
      <c r="E74" s="43">
        <v>-5.7999999999999996E-3</v>
      </c>
      <c r="F74" s="7" t="e">
        <f>MATCH($D74,FAC_TOTALS_APTA!$A$2:$BR$2,)</f>
        <v>#N/A</v>
      </c>
      <c r="G74" s="29" t="e">
        <f>VLOOKUP(G64,FAC_TOTALS_APTA!$A$4:$BR$227,$F74,FALSE)</f>
        <v>#N/A</v>
      </c>
      <c r="H74" s="29" t="e">
        <f>VLOOKUP(H64,FAC_TOTALS_APTA!$A$4:$BR$227,$F74,FALSE)</f>
        <v>#N/A</v>
      </c>
      <c r="I74" s="30" t="str">
        <f t="shared" si="15"/>
        <v>-</v>
      </c>
      <c r="J74" s="31" t="str">
        <f t="shared" si="16"/>
        <v/>
      </c>
      <c r="K74" s="31" t="str">
        <f t="shared" si="17"/>
        <v>TNC_TRIPS_PER_CAPITA_CLUSTER_BUS_HI_OPEX_FAV_FAC</v>
      </c>
      <c r="L74" s="7" t="e">
        <f>MATCH($K74,FAC_TOTALS_APTA!$A$2:$BR$2,)</f>
        <v>#N/A</v>
      </c>
      <c r="M74" s="29" t="e">
        <f>IF(M64=0,0,VLOOKUP(M64,FAC_TOTALS_APTA!$A$4:$BR$227,$L74,FALSE))</f>
        <v>#N/A</v>
      </c>
      <c r="N74" s="29" t="e">
        <f>IF(N64=0,0,VLOOKUP(N64,FAC_TOTALS_APTA!$A$4:$BR$227,$L74,FALSE))</f>
        <v>#N/A</v>
      </c>
      <c r="O74" s="29" t="e">
        <f>IF(O64=0,0,VLOOKUP(O64,FAC_TOTALS_APTA!$A$4:$BR$227,$L74,FALSE))</f>
        <v>#N/A</v>
      </c>
      <c r="P74" s="29" t="e">
        <f>IF(P64=0,0,VLOOKUP(P64,FAC_TOTALS_APTA!$A$4:$BR$227,$L74,FALSE))</f>
        <v>#N/A</v>
      </c>
      <c r="Q74" s="29" t="e">
        <f>IF(Q64=0,0,VLOOKUP(Q64,FAC_TOTALS_APTA!$A$4:$BR$227,$L74,FALSE))</f>
        <v>#N/A</v>
      </c>
      <c r="R74" s="29" t="e">
        <f>IF(R64=0,0,VLOOKUP(R64,FAC_TOTALS_APTA!$A$4:$BR$227,$L74,FALSE))</f>
        <v>#N/A</v>
      </c>
      <c r="S74" s="29">
        <f>IF(S64=0,0,VLOOKUP(S64,FAC_TOTALS_APTA!$A$4:$BR$227,$L74,FALSE))</f>
        <v>0</v>
      </c>
      <c r="T74" s="29">
        <f>IF(T64=0,0,VLOOKUP(T64,FAC_TOTALS_APTA!$A$4:$BR$227,$L74,FALSE))</f>
        <v>0</v>
      </c>
      <c r="U74" s="29">
        <f>IF(U64=0,0,VLOOKUP(U64,FAC_TOTALS_APTA!$A$4:$BR$227,$L74,FALSE))</f>
        <v>0</v>
      </c>
      <c r="V74" s="29">
        <f>IF(V64=0,0,VLOOKUP(V64,FAC_TOTALS_APTA!$A$4:$BR$227,$L74,FALSE))</f>
        <v>0</v>
      </c>
      <c r="W74" s="29">
        <f>IF(W64=0,0,VLOOKUP(W64,FAC_TOTALS_APTA!$A$4:$BR$227,$L74,FALSE))</f>
        <v>0</v>
      </c>
      <c r="X74" s="29">
        <f>IF(X64=0,0,VLOOKUP(X64,FAC_TOTALS_APTA!$A$4:$BR$227,$L74,FALSE))</f>
        <v>0</v>
      </c>
      <c r="Y74" s="29">
        <f>IF(Y64=0,0,VLOOKUP(Y64,FAC_TOTALS_APTA!$A$4:$BR$227,$L74,FALSE))</f>
        <v>0</v>
      </c>
      <c r="Z74" s="29">
        <f>IF(Z64=0,0,VLOOKUP(Z64,FAC_TOTALS_APTA!$A$4:$BR$227,$L74,FALSE))</f>
        <v>0</v>
      </c>
      <c r="AA74" s="29">
        <f>IF(AA64=0,0,VLOOKUP(AA64,FAC_TOTALS_APTA!$A$4:$BR$227,$L74,FALSE))</f>
        <v>0</v>
      </c>
      <c r="AB74" s="29">
        <f>IF(AB64=0,0,VLOOKUP(AB64,FAC_TOTALS_APTA!$A$4:$BR$227,$L74,FALSE))</f>
        <v>0</v>
      </c>
      <c r="AC74" s="32" t="e">
        <f t="shared" si="18"/>
        <v>#N/A</v>
      </c>
      <c r="AD74" s="33" t="e">
        <f>AC74/G89</f>
        <v>#N/A</v>
      </c>
      <c r="AE74" s="7"/>
    </row>
    <row r="75" spans="1:31" s="14" customFormat="1" ht="34" hidden="1" x14ac:dyDescent="0.2">
      <c r="A75" s="7"/>
      <c r="B75" s="12" t="s">
        <v>72</v>
      </c>
      <c r="C75" s="28"/>
      <c r="D75" s="5" t="s">
        <v>83</v>
      </c>
      <c r="E75" s="43">
        <v>-3.3799999999999997E-2</v>
      </c>
      <c r="F75" s="7" t="e">
        <f>MATCH($D75,FAC_TOTALS_APTA!$A$2:$BR$2,)</f>
        <v>#N/A</v>
      </c>
      <c r="G75" s="29" t="e">
        <f>VLOOKUP(G64,FAC_TOTALS_APTA!$A$4:$BR$227,$F75,FALSE)</f>
        <v>#N/A</v>
      </c>
      <c r="H75" s="29" t="e">
        <f>VLOOKUP(H64,FAC_TOTALS_APTA!$A$4:$BR$227,$F75,FALSE)</f>
        <v>#N/A</v>
      </c>
      <c r="I75" s="30" t="str">
        <f t="shared" si="15"/>
        <v>-</v>
      </c>
      <c r="J75" s="31" t="str">
        <f t="shared" si="16"/>
        <v/>
      </c>
      <c r="K75" s="31" t="str">
        <f t="shared" si="17"/>
        <v>TNC_TRIPS_PER_CAPITA_CLUSTER_BUS_MID_OPEX_FAV_FAC</v>
      </c>
      <c r="L75" s="7" t="e">
        <f>MATCH($K75,FAC_TOTALS_APTA!$A$2:$BR$2,)</f>
        <v>#N/A</v>
      </c>
      <c r="M75" s="29" t="e">
        <f>IF(M64=0,0,VLOOKUP(M64,FAC_TOTALS_APTA!$A$4:$BR$227,$L75,FALSE))</f>
        <v>#N/A</v>
      </c>
      <c r="N75" s="29" t="e">
        <f>IF(N64=0,0,VLOOKUP(N64,FAC_TOTALS_APTA!$A$4:$BR$227,$L75,FALSE))</f>
        <v>#N/A</v>
      </c>
      <c r="O75" s="29" t="e">
        <f>IF(O64=0,0,VLOOKUP(O64,FAC_TOTALS_APTA!$A$4:$BR$227,$L75,FALSE))</f>
        <v>#N/A</v>
      </c>
      <c r="P75" s="29" t="e">
        <f>IF(P64=0,0,VLOOKUP(P64,FAC_TOTALS_APTA!$A$4:$BR$227,$L75,FALSE))</f>
        <v>#N/A</v>
      </c>
      <c r="Q75" s="29" t="e">
        <f>IF(Q64=0,0,VLOOKUP(Q64,FAC_TOTALS_APTA!$A$4:$BR$227,$L75,FALSE))</f>
        <v>#N/A</v>
      </c>
      <c r="R75" s="29" t="e">
        <f>IF(R64=0,0,VLOOKUP(R64,FAC_TOTALS_APTA!$A$4:$BR$227,$L75,FALSE))</f>
        <v>#N/A</v>
      </c>
      <c r="S75" s="29">
        <f>IF(S64=0,0,VLOOKUP(S64,FAC_TOTALS_APTA!$A$4:$BR$227,$L75,FALSE))</f>
        <v>0</v>
      </c>
      <c r="T75" s="29">
        <f>IF(T64=0,0,VLOOKUP(T64,FAC_TOTALS_APTA!$A$4:$BR$227,$L75,FALSE))</f>
        <v>0</v>
      </c>
      <c r="U75" s="29">
        <f>IF(U64=0,0,VLOOKUP(U64,FAC_TOTALS_APTA!$A$4:$BR$227,$L75,FALSE))</f>
        <v>0</v>
      </c>
      <c r="V75" s="29">
        <f>IF(V64=0,0,VLOOKUP(V64,FAC_TOTALS_APTA!$A$4:$BR$227,$L75,FALSE))</f>
        <v>0</v>
      </c>
      <c r="W75" s="29">
        <f>IF(W64=0,0,VLOOKUP(W64,FAC_TOTALS_APTA!$A$4:$BR$227,$L75,FALSE))</f>
        <v>0</v>
      </c>
      <c r="X75" s="29">
        <f>IF(X64=0,0,VLOOKUP(X64,FAC_TOTALS_APTA!$A$4:$BR$227,$L75,FALSE))</f>
        <v>0</v>
      </c>
      <c r="Y75" s="29">
        <f>IF(Y64=0,0,VLOOKUP(Y64,FAC_TOTALS_APTA!$A$4:$BR$227,$L75,FALSE))</f>
        <v>0</v>
      </c>
      <c r="Z75" s="29">
        <f>IF(Z64=0,0,VLOOKUP(Z64,FAC_TOTALS_APTA!$A$4:$BR$227,$L75,FALSE))</f>
        <v>0</v>
      </c>
      <c r="AA75" s="29">
        <f>IF(AA64=0,0,VLOOKUP(AA64,FAC_TOTALS_APTA!$A$4:$BR$227,$L75,FALSE))</f>
        <v>0</v>
      </c>
      <c r="AB75" s="29">
        <f>IF(AB64=0,0,VLOOKUP(AB64,FAC_TOTALS_APTA!$A$4:$BR$227,$L75,FALSE))</f>
        <v>0</v>
      </c>
      <c r="AC75" s="32" t="e">
        <f t="shared" si="18"/>
        <v>#N/A</v>
      </c>
      <c r="AD75" s="33" t="e">
        <f>AC75/G89</f>
        <v>#N/A</v>
      </c>
      <c r="AE75" s="7"/>
    </row>
    <row r="76" spans="1:31" s="14" customFormat="1" ht="34" hidden="1" x14ac:dyDescent="0.2">
      <c r="A76" s="7"/>
      <c r="B76" s="12" t="s">
        <v>72</v>
      </c>
      <c r="C76" s="28"/>
      <c r="D76" s="5" t="s">
        <v>84</v>
      </c>
      <c r="E76" s="43">
        <v>-1.6299999999999999E-2</v>
      </c>
      <c r="F76" s="7" t="e">
        <f>MATCH($D76,FAC_TOTALS_APTA!$A$2:$BR$2,)</f>
        <v>#N/A</v>
      </c>
      <c r="G76" s="29" t="e">
        <f>VLOOKUP(G64,FAC_TOTALS_APTA!$A$4:$BR$227,$F76,FALSE)</f>
        <v>#N/A</v>
      </c>
      <c r="H76" s="29" t="e">
        <f>VLOOKUP(H64,FAC_TOTALS_APTA!$A$4:$BR$227,$F76,FALSE)</f>
        <v>#N/A</v>
      </c>
      <c r="I76" s="30" t="str">
        <f t="shared" si="15"/>
        <v>-</v>
      </c>
      <c r="J76" s="31" t="str">
        <f t="shared" si="16"/>
        <v/>
      </c>
      <c r="K76" s="31" t="str">
        <f t="shared" si="17"/>
        <v>TNC_TRIPS_PER_CAPITA_CLUSTER_BUS_LOW_OPEX_FAV_FAC</v>
      </c>
      <c r="L76" s="7" t="e">
        <f>MATCH($K76,FAC_TOTALS_APTA!$A$2:$BR$2,)</f>
        <v>#N/A</v>
      </c>
      <c r="M76" s="29" t="e">
        <f>IF(M64=0,0,VLOOKUP(M64,FAC_TOTALS_APTA!$A$4:$BR$227,$L76,FALSE))</f>
        <v>#N/A</v>
      </c>
      <c r="N76" s="29" t="e">
        <f>IF(N64=0,0,VLOOKUP(N64,FAC_TOTALS_APTA!$A$4:$BR$227,$L76,FALSE))</f>
        <v>#N/A</v>
      </c>
      <c r="O76" s="29" t="e">
        <f>IF(O64=0,0,VLOOKUP(O64,FAC_TOTALS_APTA!$A$4:$BR$227,$L76,FALSE))</f>
        <v>#N/A</v>
      </c>
      <c r="P76" s="29" t="e">
        <f>IF(P64=0,0,VLOOKUP(P64,FAC_TOTALS_APTA!$A$4:$BR$227,$L76,FALSE))</f>
        <v>#N/A</v>
      </c>
      <c r="Q76" s="29" t="e">
        <f>IF(Q64=0,0,VLOOKUP(Q64,FAC_TOTALS_APTA!$A$4:$BR$227,$L76,FALSE))</f>
        <v>#N/A</v>
      </c>
      <c r="R76" s="29" t="e">
        <f>IF(R64=0,0,VLOOKUP(R64,FAC_TOTALS_APTA!$A$4:$BR$227,$L76,FALSE))</f>
        <v>#N/A</v>
      </c>
      <c r="S76" s="29">
        <f>IF(S64=0,0,VLOOKUP(S64,FAC_TOTALS_APTA!$A$4:$BR$227,$L76,FALSE))</f>
        <v>0</v>
      </c>
      <c r="T76" s="29">
        <f>IF(T64=0,0,VLOOKUP(T64,FAC_TOTALS_APTA!$A$4:$BR$227,$L76,FALSE))</f>
        <v>0</v>
      </c>
      <c r="U76" s="29">
        <f>IF(U64=0,0,VLOOKUP(U64,FAC_TOTALS_APTA!$A$4:$BR$227,$L76,FALSE))</f>
        <v>0</v>
      </c>
      <c r="V76" s="29">
        <f>IF(V64=0,0,VLOOKUP(V64,FAC_TOTALS_APTA!$A$4:$BR$227,$L76,FALSE))</f>
        <v>0</v>
      </c>
      <c r="W76" s="29">
        <f>IF(W64=0,0,VLOOKUP(W64,FAC_TOTALS_APTA!$A$4:$BR$227,$L76,FALSE))</f>
        <v>0</v>
      </c>
      <c r="X76" s="29">
        <f>IF(X64=0,0,VLOOKUP(X64,FAC_TOTALS_APTA!$A$4:$BR$227,$L76,FALSE))</f>
        <v>0</v>
      </c>
      <c r="Y76" s="29">
        <f>IF(Y64=0,0,VLOOKUP(Y64,FAC_TOTALS_APTA!$A$4:$BR$227,$L76,FALSE))</f>
        <v>0</v>
      </c>
      <c r="Z76" s="29">
        <f>IF(Z64=0,0,VLOOKUP(Z64,FAC_TOTALS_APTA!$A$4:$BR$227,$L76,FALSE))</f>
        <v>0</v>
      </c>
      <c r="AA76" s="29">
        <f>IF(AA64=0,0,VLOOKUP(AA64,FAC_TOTALS_APTA!$A$4:$BR$227,$L76,FALSE))</f>
        <v>0</v>
      </c>
      <c r="AB76" s="29">
        <f>IF(AB64=0,0,VLOOKUP(AB64,FAC_TOTALS_APTA!$A$4:$BR$227,$L76,FALSE))</f>
        <v>0</v>
      </c>
      <c r="AC76" s="32" t="e">
        <f t="shared" si="18"/>
        <v>#N/A</v>
      </c>
      <c r="AD76" s="33" t="e">
        <f>AC76/G89</f>
        <v>#N/A</v>
      </c>
      <c r="AE76" s="7"/>
    </row>
    <row r="77" spans="1:31" s="14" customFormat="1" ht="34" hidden="1" x14ac:dyDescent="0.2">
      <c r="A77" s="7"/>
      <c r="B77" s="12" t="s">
        <v>72</v>
      </c>
      <c r="C77" s="28"/>
      <c r="D77" s="5" t="s">
        <v>85</v>
      </c>
      <c r="E77" s="43">
        <v>-1.37E-2</v>
      </c>
      <c r="F77" s="7" t="e">
        <f>MATCH($D77,FAC_TOTALS_APTA!$A$2:$BR$2,)</f>
        <v>#N/A</v>
      </c>
      <c r="G77" s="29" t="e">
        <f>VLOOKUP(G64,FAC_TOTALS_APTA!$A$4:$BR$227,$F77,FALSE)</f>
        <v>#N/A</v>
      </c>
      <c r="H77" s="29" t="e">
        <f>VLOOKUP(H64,FAC_TOTALS_APTA!$A$4:$BR$227,$F77,FALSE)</f>
        <v>#N/A</v>
      </c>
      <c r="I77" s="30" t="str">
        <f t="shared" si="15"/>
        <v>-</v>
      </c>
      <c r="J77" s="31" t="str">
        <f t="shared" si="16"/>
        <v/>
      </c>
      <c r="K77" s="31" t="str">
        <f t="shared" si="17"/>
        <v>TNC_TRIPS_PER_CAPITA_CLUSTER_BUS_HI_OPEX_UNFAV_FAC</v>
      </c>
      <c r="L77" s="7" t="e">
        <f>MATCH($K77,FAC_TOTALS_APTA!$A$2:$BR$2,)</f>
        <v>#N/A</v>
      </c>
      <c r="M77" s="29" t="e">
        <f>IF(M64=0,0,VLOOKUP(M64,FAC_TOTALS_APTA!$A$4:$BR$227,$L77,FALSE))</f>
        <v>#N/A</v>
      </c>
      <c r="N77" s="29" t="e">
        <f>IF(N64=0,0,VLOOKUP(N64,FAC_TOTALS_APTA!$A$4:$BR$227,$L77,FALSE))</f>
        <v>#N/A</v>
      </c>
      <c r="O77" s="29" t="e">
        <f>IF(O64=0,0,VLOOKUP(O64,FAC_TOTALS_APTA!$A$4:$BR$227,$L77,FALSE))</f>
        <v>#N/A</v>
      </c>
      <c r="P77" s="29" t="e">
        <f>IF(P64=0,0,VLOOKUP(P64,FAC_TOTALS_APTA!$A$4:$BR$227,$L77,FALSE))</f>
        <v>#N/A</v>
      </c>
      <c r="Q77" s="29" t="e">
        <f>IF(Q64=0,0,VLOOKUP(Q64,FAC_TOTALS_APTA!$A$4:$BR$227,$L77,FALSE))</f>
        <v>#N/A</v>
      </c>
      <c r="R77" s="29" t="e">
        <f>IF(R64=0,0,VLOOKUP(R64,FAC_TOTALS_APTA!$A$4:$BR$227,$L77,FALSE))</f>
        <v>#N/A</v>
      </c>
      <c r="S77" s="29">
        <f>IF(S64=0,0,VLOOKUP(S64,FAC_TOTALS_APTA!$A$4:$BR$227,$L77,FALSE))</f>
        <v>0</v>
      </c>
      <c r="T77" s="29">
        <f>IF(T64=0,0,VLOOKUP(T64,FAC_TOTALS_APTA!$A$4:$BR$227,$L77,FALSE))</f>
        <v>0</v>
      </c>
      <c r="U77" s="29">
        <f>IF(U64=0,0,VLOOKUP(U64,FAC_TOTALS_APTA!$A$4:$BR$227,$L77,FALSE))</f>
        <v>0</v>
      </c>
      <c r="V77" s="29">
        <f>IF(V64=0,0,VLOOKUP(V64,FAC_TOTALS_APTA!$A$4:$BR$227,$L77,FALSE))</f>
        <v>0</v>
      </c>
      <c r="W77" s="29">
        <f>IF(W64=0,0,VLOOKUP(W64,FAC_TOTALS_APTA!$A$4:$BR$227,$L77,FALSE))</f>
        <v>0</v>
      </c>
      <c r="X77" s="29">
        <f>IF(X64=0,0,VLOOKUP(X64,FAC_TOTALS_APTA!$A$4:$BR$227,$L77,FALSE))</f>
        <v>0</v>
      </c>
      <c r="Y77" s="29">
        <f>IF(Y64=0,0,VLOOKUP(Y64,FAC_TOTALS_APTA!$A$4:$BR$227,$L77,FALSE))</f>
        <v>0</v>
      </c>
      <c r="Z77" s="29">
        <f>IF(Z64=0,0,VLOOKUP(Z64,FAC_TOTALS_APTA!$A$4:$BR$227,$L77,FALSE))</f>
        <v>0</v>
      </c>
      <c r="AA77" s="29">
        <f>IF(AA64=0,0,VLOOKUP(AA64,FAC_TOTALS_APTA!$A$4:$BR$227,$L77,FALSE))</f>
        <v>0</v>
      </c>
      <c r="AB77" s="29">
        <f>IF(AB64=0,0,VLOOKUP(AB64,FAC_TOTALS_APTA!$A$4:$BR$227,$L77,FALSE))</f>
        <v>0</v>
      </c>
      <c r="AC77" s="32" t="e">
        <f t="shared" si="18"/>
        <v>#N/A</v>
      </c>
      <c r="AD77" s="33" t="e">
        <f>AC77/G89</f>
        <v>#N/A</v>
      </c>
      <c r="AE77" s="7"/>
    </row>
    <row r="78" spans="1:31" s="14" customFormat="1" ht="34" hidden="1" x14ac:dyDescent="0.2">
      <c r="A78" s="7"/>
      <c r="B78" s="12" t="s">
        <v>72</v>
      </c>
      <c r="C78" s="28"/>
      <c r="D78" s="5" t="s">
        <v>86</v>
      </c>
      <c r="E78" s="43">
        <v>-3.5099999999999999E-2</v>
      </c>
      <c r="F78" s="7" t="e">
        <f>MATCH($D78,FAC_TOTALS_APTA!$A$2:$BR$2,)</f>
        <v>#N/A</v>
      </c>
      <c r="G78" s="29" t="e">
        <f>VLOOKUP(G64,FAC_TOTALS_APTA!$A$4:$BR$227,$F78,FALSE)</f>
        <v>#N/A</v>
      </c>
      <c r="H78" s="29" t="e">
        <f>VLOOKUP(H64,FAC_TOTALS_APTA!$A$4:$BR$227,$F78,FALSE)</f>
        <v>#N/A</v>
      </c>
      <c r="I78" s="30" t="str">
        <f t="shared" si="15"/>
        <v>-</v>
      </c>
      <c r="J78" s="31" t="str">
        <f t="shared" si="16"/>
        <v/>
      </c>
      <c r="K78" s="31" t="str">
        <f t="shared" si="17"/>
        <v>TNC_TRIPS_PER_CAPITA_CLUSTER_BUS_MID_OPEX_UNFAV_FAC</v>
      </c>
      <c r="L78" s="7" t="e">
        <f>MATCH($K78,FAC_TOTALS_APTA!$A$2:$BR$2,)</f>
        <v>#N/A</v>
      </c>
      <c r="M78" s="29" t="e">
        <f>IF(M64=0,0,VLOOKUP(M64,FAC_TOTALS_APTA!$A$4:$BR$227,$L78,FALSE))</f>
        <v>#N/A</v>
      </c>
      <c r="N78" s="29" t="e">
        <f>IF(N64=0,0,VLOOKUP(N64,FAC_TOTALS_APTA!$A$4:$BR$227,$L78,FALSE))</f>
        <v>#N/A</v>
      </c>
      <c r="O78" s="29" t="e">
        <f>IF(O64=0,0,VLOOKUP(O64,FAC_TOTALS_APTA!$A$4:$BR$227,$L78,FALSE))</f>
        <v>#N/A</v>
      </c>
      <c r="P78" s="29" t="e">
        <f>IF(P64=0,0,VLOOKUP(P64,FAC_TOTALS_APTA!$A$4:$BR$227,$L78,FALSE))</f>
        <v>#N/A</v>
      </c>
      <c r="Q78" s="29" t="e">
        <f>IF(Q64=0,0,VLOOKUP(Q64,FAC_TOTALS_APTA!$A$4:$BR$227,$L78,FALSE))</f>
        <v>#N/A</v>
      </c>
      <c r="R78" s="29" t="e">
        <f>IF(R64=0,0,VLOOKUP(R64,FAC_TOTALS_APTA!$A$4:$BR$227,$L78,FALSE))</f>
        <v>#N/A</v>
      </c>
      <c r="S78" s="29">
        <f>IF(S64=0,0,VLOOKUP(S64,FAC_TOTALS_APTA!$A$4:$BR$227,$L78,FALSE))</f>
        <v>0</v>
      </c>
      <c r="T78" s="29">
        <f>IF(T64=0,0,VLOOKUP(T64,FAC_TOTALS_APTA!$A$4:$BR$227,$L78,FALSE))</f>
        <v>0</v>
      </c>
      <c r="U78" s="29">
        <f>IF(U64=0,0,VLOOKUP(U64,FAC_TOTALS_APTA!$A$4:$BR$227,$L78,FALSE))</f>
        <v>0</v>
      </c>
      <c r="V78" s="29">
        <f>IF(V64=0,0,VLOOKUP(V64,FAC_TOTALS_APTA!$A$4:$BR$227,$L78,FALSE))</f>
        <v>0</v>
      </c>
      <c r="W78" s="29">
        <f>IF(W64=0,0,VLOOKUP(W64,FAC_TOTALS_APTA!$A$4:$BR$227,$L78,FALSE))</f>
        <v>0</v>
      </c>
      <c r="X78" s="29">
        <f>IF(X64=0,0,VLOOKUP(X64,FAC_TOTALS_APTA!$A$4:$BR$227,$L78,FALSE))</f>
        <v>0</v>
      </c>
      <c r="Y78" s="29">
        <f>IF(Y64=0,0,VLOOKUP(Y64,FAC_TOTALS_APTA!$A$4:$BR$227,$L78,FALSE))</f>
        <v>0</v>
      </c>
      <c r="Z78" s="29">
        <f>IF(Z64=0,0,VLOOKUP(Z64,FAC_TOTALS_APTA!$A$4:$BR$227,$L78,FALSE))</f>
        <v>0</v>
      </c>
      <c r="AA78" s="29">
        <f>IF(AA64=0,0,VLOOKUP(AA64,FAC_TOTALS_APTA!$A$4:$BR$227,$L78,FALSE))</f>
        <v>0</v>
      </c>
      <c r="AB78" s="29">
        <f>IF(AB64=0,0,VLOOKUP(AB64,FAC_TOTALS_APTA!$A$4:$BR$227,$L78,FALSE))</f>
        <v>0</v>
      </c>
      <c r="AC78" s="32" t="e">
        <f t="shared" si="18"/>
        <v>#N/A</v>
      </c>
      <c r="AD78" s="33" t="e">
        <f>AC78/G89</f>
        <v>#N/A</v>
      </c>
      <c r="AE78" s="7"/>
    </row>
    <row r="79" spans="1:31" s="14" customFormat="1" ht="34" hidden="1" x14ac:dyDescent="0.2">
      <c r="A79" s="7"/>
      <c r="B79" s="12" t="s">
        <v>72</v>
      </c>
      <c r="C79" s="28"/>
      <c r="D79" s="5" t="s">
        <v>87</v>
      </c>
      <c r="E79" s="43">
        <v>-3.1300000000000001E-2</v>
      </c>
      <c r="F79" s="7" t="e">
        <f>MATCH($D79,FAC_TOTALS_APTA!$A$2:$BR$2,)</f>
        <v>#N/A</v>
      </c>
      <c r="G79" s="29" t="e">
        <f>VLOOKUP(G64,FAC_TOTALS_APTA!$A$4:$BR$227,$F79,FALSE)</f>
        <v>#N/A</v>
      </c>
      <c r="H79" s="29" t="e">
        <f>VLOOKUP(H64,FAC_TOTALS_APTA!$A$4:$BR$227,$F79,FALSE)</f>
        <v>#N/A</v>
      </c>
      <c r="I79" s="30" t="str">
        <f t="shared" si="15"/>
        <v>-</v>
      </c>
      <c r="J79" s="31" t="str">
        <f t="shared" si="16"/>
        <v/>
      </c>
      <c r="K79" s="31" t="str">
        <f t="shared" si="17"/>
        <v>TNC_TRIPS_PER_CAPITA_CLUSTER_BUS_LOW_OPEX_UNFAV_FAC</v>
      </c>
      <c r="L79" s="7" t="e">
        <f>MATCH($K79,FAC_TOTALS_APTA!$A$2:$BR$2,)</f>
        <v>#N/A</v>
      </c>
      <c r="M79" s="29" t="e">
        <f>IF(M64=0,0,VLOOKUP(M64,FAC_TOTALS_APTA!$A$4:$BR$227,$L79,FALSE))</f>
        <v>#N/A</v>
      </c>
      <c r="N79" s="29" t="e">
        <f>IF(N64=0,0,VLOOKUP(N64,FAC_TOTALS_APTA!$A$4:$BR$227,$L79,FALSE))</f>
        <v>#N/A</v>
      </c>
      <c r="O79" s="29" t="e">
        <f>IF(O64=0,0,VLOOKUP(O64,FAC_TOTALS_APTA!$A$4:$BR$227,$L79,FALSE))</f>
        <v>#N/A</v>
      </c>
      <c r="P79" s="29" t="e">
        <f>IF(P64=0,0,VLOOKUP(P64,FAC_TOTALS_APTA!$A$4:$BR$227,$L79,FALSE))</f>
        <v>#N/A</v>
      </c>
      <c r="Q79" s="29" t="e">
        <f>IF(Q64=0,0,VLOOKUP(Q64,FAC_TOTALS_APTA!$A$4:$BR$227,$L79,FALSE))</f>
        <v>#N/A</v>
      </c>
      <c r="R79" s="29" t="e">
        <f>IF(R64=0,0,VLOOKUP(R64,FAC_TOTALS_APTA!$A$4:$BR$227,$L79,FALSE))</f>
        <v>#N/A</v>
      </c>
      <c r="S79" s="29">
        <f>IF(S64=0,0,VLOOKUP(S64,FAC_TOTALS_APTA!$A$4:$BR$227,$L79,FALSE))</f>
        <v>0</v>
      </c>
      <c r="T79" s="29">
        <f>IF(T64=0,0,VLOOKUP(T64,FAC_TOTALS_APTA!$A$4:$BR$227,$L79,FALSE))</f>
        <v>0</v>
      </c>
      <c r="U79" s="29">
        <f>IF(U64=0,0,VLOOKUP(U64,FAC_TOTALS_APTA!$A$4:$BR$227,$L79,FALSE))</f>
        <v>0</v>
      </c>
      <c r="V79" s="29">
        <f>IF(V64=0,0,VLOOKUP(V64,FAC_TOTALS_APTA!$A$4:$BR$227,$L79,FALSE))</f>
        <v>0</v>
      </c>
      <c r="W79" s="29">
        <f>IF(W64=0,0,VLOOKUP(W64,FAC_TOTALS_APTA!$A$4:$BR$227,$L79,FALSE))</f>
        <v>0</v>
      </c>
      <c r="X79" s="29">
        <f>IF(X64=0,0,VLOOKUP(X64,FAC_TOTALS_APTA!$A$4:$BR$227,$L79,FALSE))</f>
        <v>0</v>
      </c>
      <c r="Y79" s="29">
        <f>IF(Y64=0,0,VLOOKUP(Y64,FAC_TOTALS_APTA!$A$4:$BR$227,$L79,FALSE))</f>
        <v>0</v>
      </c>
      <c r="Z79" s="29">
        <f>IF(Z64=0,0,VLOOKUP(Z64,FAC_TOTALS_APTA!$A$4:$BR$227,$L79,FALSE))</f>
        <v>0</v>
      </c>
      <c r="AA79" s="29">
        <f>IF(AA64=0,0,VLOOKUP(AA64,FAC_TOTALS_APTA!$A$4:$BR$227,$L79,FALSE))</f>
        <v>0</v>
      </c>
      <c r="AB79" s="29">
        <f>IF(AB64=0,0,VLOOKUP(AB64,FAC_TOTALS_APTA!$A$4:$BR$227,$L79,FALSE))</f>
        <v>0</v>
      </c>
      <c r="AC79" s="32" t="e">
        <f t="shared" si="18"/>
        <v>#N/A</v>
      </c>
      <c r="AD79" s="33" t="e">
        <f>AC79/G89</f>
        <v>#N/A</v>
      </c>
      <c r="AE79" s="7"/>
    </row>
    <row r="80" spans="1:31" s="14" customFormat="1" ht="34" hidden="1" x14ac:dyDescent="0.2">
      <c r="A80" s="7"/>
      <c r="B80" s="12" t="s">
        <v>72</v>
      </c>
      <c r="C80" s="28"/>
      <c r="D80" s="5" t="s">
        <v>73</v>
      </c>
      <c r="E80" s="43">
        <v>-1.4E-3</v>
      </c>
      <c r="F80" s="7" t="e">
        <f>MATCH($D80,FAC_TOTALS_APTA!$A$2:$BR$2,)</f>
        <v>#N/A</v>
      </c>
      <c r="G80" s="29" t="e">
        <f>VLOOKUP(G64,FAC_TOTALS_APTA!$A$4:$BR$227,$F80,FALSE)</f>
        <v>#N/A</v>
      </c>
      <c r="H80" s="29" t="e">
        <f>VLOOKUP(H64,FAC_TOTALS_APTA!$A$4:$BR$227,$F80,FALSE)</f>
        <v>#N/A</v>
      </c>
      <c r="I80" s="30" t="str">
        <f t="shared" si="15"/>
        <v>-</v>
      </c>
      <c r="J80" s="31" t="str">
        <f t="shared" si="16"/>
        <v/>
      </c>
      <c r="K80" s="31" t="str">
        <f t="shared" si="17"/>
        <v>TNC_TRIPS_PER_CAPITA_CLUSTER_BUS_NEW_YORK_FAC</v>
      </c>
      <c r="L80" s="7" t="e">
        <f>MATCH($K80,FAC_TOTALS_APTA!$A$2:$BR$2,)</f>
        <v>#N/A</v>
      </c>
      <c r="M80" s="29" t="e">
        <f>IF(M64=0,0,VLOOKUP(M64,FAC_TOTALS_APTA!$A$4:$BR$227,$L80,FALSE))</f>
        <v>#N/A</v>
      </c>
      <c r="N80" s="29" t="e">
        <f>IF(N64=0,0,VLOOKUP(N64,FAC_TOTALS_APTA!$A$4:$BR$227,$L80,FALSE))</f>
        <v>#N/A</v>
      </c>
      <c r="O80" s="29" t="e">
        <f>IF(O64=0,0,VLOOKUP(O64,FAC_TOTALS_APTA!$A$4:$BR$227,$L80,FALSE))</f>
        <v>#N/A</v>
      </c>
      <c r="P80" s="29" t="e">
        <f>IF(P64=0,0,VLOOKUP(P64,FAC_TOTALS_APTA!$A$4:$BR$227,$L80,FALSE))</f>
        <v>#N/A</v>
      </c>
      <c r="Q80" s="29" t="e">
        <f>IF(Q64=0,0,VLOOKUP(Q64,FAC_TOTALS_APTA!$A$4:$BR$227,$L80,FALSE))</f>
        <v>#N/A</v>
      </c>
      <c r="R80" s="29" t="e">
        <f>IF(R64=0,0,VLOOKUP(R64,FAC_TOTALS_APTA!$A$4:$BR$227,$L80,FALSE))</f>
        <v>#N/A</v>
      </c>
      <c r="S80" s="29">
        <f>IF(S64=0,0,VLOOKUP(S64,FAC_TOTALS_APTA!$A$4:$BR$227,$L80,FALSE))</f>
        <v>0</v>
      </c>
      <c r="T80" s="29">
        <f>IF(T64=0,0,VLOOKUP(T64,FAC_TOTALS_APTA!$A$4:$BR$227,$L80,FALSE))</f>
        <v>0</v>
      </c>
      <c r="U80" s="29">
        <f>IF(U64=0,0,VLOOKUP(U64,FAC_TOTALS_APTA!$A$4:$BR$227,$L80,FALSE))</f>
        <v>0</v>
      </c>
      <c r="V80" s="29">
        <f>IF(V64=0,0,VLOOKUP(V64,FAC_TOTALS_APTA!$A$4:$BR$227,$L80,FALSE))</f>
        <v>0</v>
      </c>
      <c r="W80" s="29">
        <f>IF(W64=0,0,VLOOKUP(W64,FAC_TOTALS_APTA!$A$4:$BR$227,$L80,FALSE))</f>
        <v>0</v>
      </c>
      <c r="X80" s="29">
        <f>IF(X64=0,0,VLOOKUP(X64,FAC_TOTALS_APTA!$A$4:$BR$227,$L80,FALSE))</f>
        <v>0</v>
      </c>
      <c r="Y80" s="29">
        <f>IF(Y64=0,0,VLOOKUP(Y64,FAC_TOTALS_APTA!$A$4:$BR$227,$L80,FALSE))</f>
        <v>0</v>
      </c>
      <c r="Z80" s="29">
        <f>IF(Z64=0,0,VLOOKUP(Z64,FAC_TOTALS_APTA!$A$4:$BR$227,$L80,FALSE))</f>
        <v>0</v>
      </c>
      <c r="AA80" s="29">
        <f>IF(AA64=0,0,VLOOKUP(AA64,FAC_TOTALS_APTA!$A$4:$BR$227,$L80,FALSE))</f>
        <v>0</v>
      </c>
      <c r="AB80" s="29">
        <f>IF(AB64=0,0,VLOOKUP(AB64,FAC_TOTALS_APTA!$A$4:$BR$227,$L80,FALSE))</f>
        <v>0</v>
      </c>
      <c r="AC80" s="32" t="e">
        <f t="shared" si="18"/>
        <v>#N/A</v>
      </c>
      <c r="AD80" s="33" t="e">
        <f>AC80/G89</f>
        <v>#N/A</v>
      </c>
      <c r="AE80" s="7"/>
    </row>
    <row r="81" spans="1:31" s="14" customFormat="1" ht="34" hidden="1" x14ac:dyDescent="0.2">
      <c r="A81" s="7"/>
      <c r="B81" s="12" t="s">
        <v>72</v>
      </c>
      <c r="C81" s="28"/>
      <c r="D81" s="5" t="s">
        <v>74</v>
      </c>
      <c r="E81" s="43">
        <v>-1.8E-3</v>
      </c>
      <c r="F81" s="7" t="e">
        <f>MATCH($D81,FAC_TOTALS_APTA!$A$2:$BR$2,)</f>
        <v>#N/A</v>
      </c>
      <c r="G81" s="29" t="e">
        <f>VLOOKUP(G64,FAC_TOTALS_APTA!$A$4:$BR$227,$F81,FALSE)</f>
        <v>#N/A</v>
      </c>
      <c r="H81" s="29" t="e">
        <f>VLOOKUP(H64,FAC_TOTALS_APTA!$A$4:$BR$227,$F81,FALSE)</f>
        <v>#N/A</v>
      </c>
      <c r="I81" s="30" t="str">
        <f t="shared" si="15"/>
        <v>-</v>
      </c>
      <c r="J81" s="31" t="str">
        <f t="shared" si="16"/>
        <v/>
      </c>
      <c r="K81" s="31" t="str">
        <f t="shared" si="17"/>
        <v>TNC_TRIPS_PER_CAPITA_CLUSTER_RAIL_HI_OPEX_FAC</v>
      </c>
      <c r="L81" s="7" t="e">
        <f>MATCH($K81,FAC_TOTALS_APTA!$A$2:$BR$2,)</f>
        <v>#N/A</v>
      </c>
      <c r="M81" s="29" t="e">
        <f>IF(M64=0,0,VLOOKUP(M64,FAC_TOTALS_APTA!$A$4:$BR$227,$L81,FALSE))</f>
        <v>#N/A</v>
      </c>
      <c r="N81" s="29" t="e">
        <f>IF(N64=0,0,VLOOKUP(N64,FAC_TOTALS_APTA!$A$4:$BR$227,$L81,FALSE))</f>
        <v>#N/A</v>
      </c>
      <c r="O81" s="29" t="e">
        <f>IF(O64=0,0,VLOOKUP(O64,FAC_TOTALS_APTA!$A$4:$BR$227,$L81,FALSE))</f>
        <v>#N/A</v>
      </c>
      <c r="P81" s="29" t="e">
        <f>IF(P64=0,0,VLOOKUP(P64,FAC_TOTALS_APTA!$A$4:$BR$227,$L81,FALSE))</f>
        <v>#N/A</v>
      </c>
      <c r="Q81" s="29" t="e">
        <f>IF(Q64=0,0,VLOOKUP(Q64,FAC_TOTALS_APTA!$A$4:$BR$227,$L81,FALSE))</f>
        <v>#N/A</v>
      </c>
      <c r="R81" s="29" t="e">
        <f>IF(R64=0,0,VLOOKUP(R64,FAC_TOTALS_APTA!$A$4:$BR$227,$L81,FALSE))</f>
        <v>#N/A</v>
      </c>
      <c r="S81" s="29">
        <f>IF(S64=0,0,VLOOKUP(S64,FAC_TOTALS_APTA!$A$4:$BR$227,$L81,FALSE))</f>
        <v>0</v>
      </c>
      <c r="T81" s="29">
        <f>IF(T64=0,0,VLOOKUP(T64,FAC_TOTALS_APTA!$A$4:$BR$227,$L81,FALSE))</f>
        <v>0</v>
      </c>
      <c r="U81" s="29">
        <f>IF(U64=0,0,VLOOKUP(U64,FAC_TOTALS_APTA!$A$4:$BR$227,$L81,FALSE))</f>
        <v>0</v>
      </c>
      <c r="V81" s="29">
        <f>IF(V64=0,0,VLOOKUP(V64,FAC_TOTALS_APTA!$A$4:$BR$227,$L81,FALSE))</f>
        <v>0</v>
      </c>
      <c r="W81" s="29">
        <f>IF(W64=0,0,VLOOKUP(W64,FAC_TOTALS_APTA!$A$4:$BR$227,$L81,FALSE))</f>
        <v>0</v>
      </c>
      <c r="X81" s="29">
        <f>IF(X64=0,0,VLOOKUP(X64,FAC_TOTALS_APTA!$A$4:$BR$227,$L81,FALSE))</f>
        <v>0</v>
      </c>
      <c r="Y81" s="29">
        <f>IF(Y64=0,0,VLOOKUP(Y64,FAC_TOTALS_APTA!$A$4:$BR$227,$L81,FALSE))</f>
        <v>0</v>
      </c>
      <c r="Z81" s="29">
        <f>IF(Z64=0,0,VLOOKUP(Z64,FAC_TOTALS_APTA!$A$4:$BR$227,$L81,FALSE))</f>
        <v>0</v>
      </c>
      <c r="AA81" s="29">
        <f>IF(AA64=0,0,VLOOKUP(AA64,FAC_TOTALS_APTA!$A$4:$BR$227,$L81,FALSE))</f>
        <v>0</v>
      </c>
      <c r="AB81" s="29">
        <f>IF(AB64=0,0,VLOOKUP(AB64,FAC_TOTALS_APTA!$A$4:$BR$227,$L81,FALSE))</f>
        <v>0</v>
      </c>
      <c r="AC81" s="32" t="e">
        <f t="shared" si="18"/>
        <v>#N/A</v>
      </c>
      <c r="AD81" s="33" t="e">
        <f>AC81/G89</f>
        <v>#N/A</v>
      </c>
      <c r="AE81" s="7"/>
    </row>
    <row r="82" spans="1:31" s="14" customFormat="1" ht="34" hidden="1" x14ac:dyDescent="0.2">
      <c r="A82" s="7"/>
      <c r="B82" s="12" t="s">
        <v>72</v>
      </c>
      <c r="C82" s="28"/>
      <c r="D82" s="5" t="s">
        <v>75</v>
      </c>
      <c r="E82" s="43">
        <v>-2.9899999999999999E-2</v>
      </c>
      <c r="F82" s="7" t="e">
        <f>MATCH($D82,FAC_TOTALS_APTA!$A$2:$BR$2,)</f>
        <v>#N/A</v>
      </c>
      <c r="G82" s="29" t="e">
        <f>VLOOKUP(G64,FAC_TOTALS_APTA!$A$4:$BR$227,$F82,FALSE)</f>
        <v>#N/A</v>
      </c>
      <c r="H82" s="29" t="e">
        <f>VLOOKUP(H64,FAC_TOTALS_APTA!$A$4:$BR$227,$F82,FALSE)</f>
        <v>#N/A</v>
      </c>
      <c r="I82" s="30" t="str">
        <f t="shared" si="15"/>
        <v>-</v>
      </c>
      <c r="J82" s="31" t="str">
        <f t="shared" si="16"/>
        <v/>
      </c>
      <c r="K82" s="31" t="str">
        <f t="shared" si="17"/>
        <v>TNC_TRIPS_PER_CAPITA_CLUSTER_RAIL_MID_OPEX_FAC</v>
      </c>
      <c r="L82" s="7" t="e">
        <f>MATCH($K82,FAC_TOTALS_APTA!$A$2:$BR$2,)</f>
        <v>#N/A</v>
      </c>
      <c r="M82" s="29" t="e">
        <f>IF(M64=0,0,VLOOKUP(M64,FAC_TOTALS_APTA!$A$4:$BR$227,$L82,FALSE))</f>
        <v>#N/A</v>
      </c>
      <c r="N82" s="29" t="e">
        <f>IF(N64=0,0,VLOOKUP(N64,FAC_TOTALS_APTA!$A$4:$BR$227,$L82,FALSE))</f>
        <v>#N/A</v>
      </c>
      <c r="O82" s="29" t="e">
        <f>IF(O64=0,0,VLOOKUP(O64,FAC_TOTALS_APTA!$A$4:$BR$227,$L82,FALSE))</f>
        <v>#N/A</v>
      </c>
      <c r="P82" s="29" t="e">
        <f>IF(P64=0,0,VLOOKUP(P64,FAC_TOTALS_APTA!$A$4:$BR$227,$L82,FALSE))</f>
        <v>#N/A</v>
      </c>
      <c r="Q82" s="29" t="e">
        <f>IF(Q64=0,0,VLOOKUP(Q64,FAC_TOTALS_APTA!$A$4:$BR$227,$L82,FALSE))</f>
        <v>#N/A</v>
      </c>
      <c r="R82" s="29" t="e">
        <f>IF(R64=0,0,VLOOKUP(R64,FAC_TOTALS_APTA!$A$4:$BR$227,$L82,FALSE))</f>
        <v>#N/A</v>
      </c>
      <c r="S82" s="29">
        <f>IF(S64=0,0,VLOOKUP(S64,FAC_TOTALS_APTA!$A$4:$BR$227,$L82,FALSE))</f>
        <v>0</v>
      </c>
      <c r="T82" s="29">
        <f>IF(T64=0,0,VLOOKUP(T64,FAC_TOTALS_APTA!$A$4:$BR$227,$L82,FALSE))</f>
        <v>0</v>
      </c>
      <c r="U82" s="29">
        <f>IF(U64=0,0,VLOOKUP(U64,FAC_TOTALS_APTA!$A$4:$BR$227,$L82,FALSE))</f>
        <v>0</v>
      </c>
      <c r="V82" s="29">
        <f>IF(V64=0,0,VLOOKUP(V64,FAC_TOTALS_APTA!$A$4:$BR$227,$L82,FALSE))</f>
        <v>0</v>
      </c>
      <c r="W82" s="29">
        <f>IF(W64=0,0,VLOOKUP(W64,FAC_TOTALS_APTA!$A$4:$BR$227,$L82,FALSE))</f>
        <v>0</v>
      </c>
      <c r="X82" s="29">
        <f>IF(X64=0,0,VLOOKUP(X64,FAC_TOTALS_APTA!$A$4:$BR$227,$L82,FALSE))</f>
        <v>0</v>
      </c>
      <c r="Y82" s="29">
        <f>IF(Y64=0,0,VLOOKUP(Y64,FAC_TOTALS_APTA!$A$4:$BR$227,$L82,FALSE))</f>
        <v>0</v>
      </c>
      <c r="Z82" s="29">
        <f>IF(Z64=0,0,VLOOKUP(Z64,FAC_TOTALS_APTA!$A$4:$BR$227,$L82,FALSE))</f>
        <v>0</v>
      </c>
      <c r="AA82" s="29">
        <f>IF(AA64=0,0,VLOOKUP(AA64,FAC_TOTALS_APTA!$A$4:$BR$227,$L82,FALSE))</f>
        <v>0</v>
      </c>
      <c r="AB82" s="29">
        <f>IF(AB64=0,0,VLOOKUP(AB64,FAC_TOTALS_APTA!$A$4:$BR$227,$L82,FALSE))</f>
        <v>0</v>
      </c>
      <c r="AC82" s="32" t="e">
        <f t="shared" si="18"/>
        <v>#N/A</v>
      </c>
      <c r="AD82" s="33" t="e">
        <f>AC82/G89</f>
        <v>#N/A</v>
      </c>
      <c r="AE82" s="7"/>
    </row>
    <row r="83" spans="1:31" s="14" customFormat="1" ht="34" hidden="1" x14ac:dyDescent="0.2">
      <c r="A83" s="7"/>
      <c r="B83" s="12" t="s">
        <v>72</v>
      </c>
      <c r="C83" s="28"/>
      <c r="D83" s="5" t="s">
        <v>76</v>
      </c>
      <c r="E83" s="43">
        <v>8.0999999999999996E-3</v>
      </c>
      <c r="F83" s="7" t="e">
        <f>MATCH($D83,FAC_TOTALS_APTA!$A$2:$BR$2,)</f>
        <v>#N/A</v>
      </c>
      <c r="G83" s="29" t="e">
        <f>VLOOKUP(G64,FAC_TOTALS_APTA!$A$4:$BR$227,$F83,FALSE)</f>
        <v>#N/A</v>
      </c>
      <c r="H83" s="29" t="e">
        <f>VLOOKUP(H64,FAC_TOTALS_APTA!$A$4:$BR$227,$F83,FALSE)</f>
        <v>#N/A</v>
      </c>
      <c r="I83" s="30" t="str">
        <f t="shared" si="15"/>
        <v>-</v>
      </c>
      <c r="J83" s="31" t="str">
        <f t="shared" si="16"/>
        <v/>
      </c>
      <c r="K83" s="31" t="str">
        <f t="shared" si="17"/>
        <v>TNC_TRIPS_PER_CAPITA_CLUSTER_RAIL_NEW_YORK_FAC</v>
      </c>
      <c r="L83" s="7" t="e">
        <f>MATCH($K83,FAC_TOTALS_APTA!$A$2:$BR$2,)</f>
        <v>#N/A</v>
      </c>
      <c r="M83" s="29" t="e">
        <f>IF(M64=0,0,VLOOKUP(M64,FAC_TOTALS_APTA!$A$4:$BR$227,$L83,FALSE))</f>
        <v>#N/A</v>
      </c>
      <c r="N83" s="29" t="e">
        <f>IF(N64=0,0,VLOOKUP(N64,FAC_TOTALS_APTA!$A$4:$BR$227,$L83,FALSE))</f>
        <v>#N/A</v>
      </c>
      <c r="O83" s="29" t="e">
        <f>IF(O64=0,0,VLOOKUP(O64,FAC_TOTALS_APTA!$A$4:$BR$227,$L83,FALSE))</f>
        <v>#N/A</v>
      </c>
      <c r="P83" s="29" t="e">
        <f>IF(P64=0,0,VLOOKUP(P64,FAC_TOTALS_APTA!$A$4:$BR$227,$L83,FALSE))</f>
        <v>#N/A</v>
      </c>
      <c r="Q83" s="29" t="e">
        <f>IF(Q64=0,0,VLOOKUP(Q64,FAC_TOTALS_APTA!$A$4:$BR$227,$L83,FALSE))</f>
        <v>#N/A</v>
      </c>
      <c r="R83" s="29" t="e">
        <f>IF(R64=0,0,VLOOKUP(R64,FAC_TOTALS_APTA!$A$4:$BR$227,$L83,FALSE))</f>
        <v>#N/A</v>
      </c>
      <c r="S83" s="29">
        <f>IF(S64=0,0,VLOOKUP(S64,FAC_TOTALS_APTA!$A$4:$BR$227,$L83,FALSE))</f>
        <v>0</v>
      </c>
      <c r="T83" s="29">
        <f>IF(T64=0,0,VLOOKUP(T64,FAC_TOTALS_APTA!$A$4:$BR$227,$L83,FALSE))</f>
        <v>0</v>
      </c>
      <c r="U83" s="29">
        <f>IF(U64=0,0,VLOOKUP(U64,FAC_TOTALS_APTA!$A$4:$BR$227,$L83,FALSE))</f>
        <v>0</v>
      </c>
      <c r="V83" s="29">
        <f>IF(V64=0,0,VLOOKUP(V64,FAC_TOTALS_APTA!$A$4:$BR$227,$L83,FALSE))</f>
        <v>0</v>
      </c>
      <c r="W83" s="29">
        <f>IF(W64=0,0,VLOOKUP(W64,FAC_TOTALS_APTA!$A$4:$BR$227,$L83,FALSE))</f>
        <v>0</v>
      </c>
      <c r="X83" s="29">
        <f>IF(X64=0,0,VLOOKUP(X64,FAC_TOTALS_APTA!$A$4:$BR$227,$L83,FALSE))</f>
        <v>0</v>
      </c>
      <c r="Y83" s="29">
        <f>IF(Y64=0,0,VLOOKUP(Y64,FAC_TOTALS_APTA!$A$4:$BR$227,$L83,FALSE))</f>
        <v>0</v>
      </c>
      <c r="Z83" s="29">
        <f>IF(Z64=0,0,VLOOKUP(Z64,FAC_TOTALS_APTA!$A$4:$BR$227,$L83,FALSE))</f>
        <v>0</v>
      </c>
      <c r="AA83" s="29">
        <f>IF(AA64=0,0,VLOOKUP(AA64,FAC_TOTALS_APTA!$A$4:$BR$227,$L83,FALSE))</f>
        <v>0</v>
      </c>
      <c r="AB83" s="29">
        <f>IF(AB64=0,0,VLOOKUP(AB64,FAC_TOTALS_APTA!$A$4:$BR$227,$L83,FALSE))</f>
        <v>0</v>
      </c>
      <c r="AC83" s="32" t="e">
        <f t="shared" si="18"/>
        <v>#N/A</v>
      </c>
      <c r="AD83" s="33" t="e">
        <f>AC83/G89</f>
        <v>#N/A</v>
      </c>
      <c r="AE83" s="7"/>
    </row>
    <row r="84" spans="1:31" s="14" customFormat="1" ht="15" hidden="1" x14ac:dyDescent="0.2">
      <c r="A84" s="7"/>
      <c r="B84" s="26" t="s">
        <v>68</v>
      </c>
      <c r="C84" s="28"/>
      <c r="D84" s="7" t="s">
        <v>46</v>
      </c>
      <c r="E84" s="43">
        <v>-1.5E-3</v>
      </c>
      <c r="F84" s="7">
        <f>MATCH($D84,FAC_TOTALS_APTA!$A$2:$BR$2,)</f>
        <v>30</v>
      </c>
      <c r="G84" s="29" t="e">
        <f>VLOOKUP(G64,FAC_TOTALS_APTA!$A$4:$BR$227,$F84,FALSE)</f>
        <v>#N/A</v>
      </c>
      <c r="H84" s="29" t="e">
        <f>VLOOKUP(H64,FAC_TOTALS_APTA!$A$4:$BR$227,$F84,FALSE)</f>
        <v>#N/A</v>
      </c>
      <c r="I84" s="30" t="str">
        <f t="shared" si="15"/>
        <v>-</v>
      </c>
      <c r="J84" s="31" t="str">
        <f t="shared" si="16"/>
        <v/>
      </c>
      <c r="K84" s="31" t="str">
        <f t="shared" si="17"/>
        <v>BIKE_SHARE_FAC</v>
      </c>
      <c r="L84" s="7">
        <f>MATCH($K84,FAC_TOTALS_APTA!$A$2:$BR$2,)</f>
        <v>52</v>
      </c>
      <c r="M84" s="29" t="e">
        <f>IF(M64=0,0,VLOOKUP(M64,FAC_TOTALS_APTA!$A$4:$BR$227,$L84,FALSE))</f>
        <v>#N/A</v>
      </c>
      <c r="N84" s="29" t="e">
        <f>IF(N64=0,0,VLOOKUP(N64,FAC_TOTALS_APTA!$A$4:$BR$227,$L84,FALSE))</f>
        <v>#N/A</v>
      </c>
      <c r="O84" s="29" t="e">
        <f>IF(O64=0,0,VLOOKUP(O64,FAC_TOTALS_APTA!$A$4:$BR$227,$L84,FALSE))</f>
        <v>#N/A</v>
      </c>
      <c r="P84" s="29" t="e">
        <f>IF(P64=0,0,VLOOKUP(P64,FAC_TOTALS_APTA!$A$4:$BR$227,$L84,FALSE))</f>
        <v>#N/A</v>
      </c>
      <c r="Q84" s="29" t="e">
        <f>IF(Q64=0,0,VLOOKUP(Q64,FAC_TOTALS_APTA!$A$4:$BR$227,$L84,FALSE))</f>
        <v>#N/A</v>
      </c>
      <c r="R84" s="29" t="e">
        <f>IF(R64=0,0,VLOOKUP(R64,FAC_TOTALS_APTA!$A$4:$BR$227,$L84,FALSE))</f>
        <v>#N/A</v>
      </c>
      <c r="S84" s="29">
        <f>IF(S64=0,0,VLOOKUP(S64,FAC_TOTALS_APTA!$A$4:$BR$227,$L84,FALSE))</f>
        <v>0</v>
      </c>
      <c r="T84" s="29">
        <f>IF(T64=0,0,VLOOKUP(T64,FAC_TOTALS_APTA!$A$4:$BR$227,$L84,FALSE))</f>
        <v>0</v>
      </c>
      <c r="U84" s="29">
        <f>IF(U64=0,0,VLOOKUP(U64,FAC_TOTALS_APTA!$A$4:$BR$227,$L84,FALSE))</f>
        <v>0</v>
      </c>
      <c r="V84" s="29">
        <f>IF(V64=0,0,VLOOKUP(V64,FAC_TOTALS_APTA!$A$4:$BR$227,$L84,FALSE))</f>
        <v>0</v>
      </c>
      <c r="W84" s="29">
        <f>IF(W64=0,0,VLOOKUP(W64,FAC_TOTALS_APTA!$A$4:$BR$227,$L84,FALSE))</f>
        <v>0</v>
      </c>
      <c r="X84" s="29">
        <f>IF(X64=0,0,VLOOKUP(X64,FAC_TOTALS_APTA!$A$4:$BR$227,$L84,FALSE))</f>
        <v>0</v>
      </c>
      <c r="Y84" s="29">
        <f>IF(Y64=0,0,VLOOKUP(Y64,FAC_TOTALS_APTA!$A$4:$BR$227,$L84,FALSE))</f>
        <v>0</v>
      </c>
      <c r="Z84" s="29">
        <f>IF(Z64=0,0,VLOOKUP(Z64,FAC_TOTALS_APTA!$A$4:$BR$227,$L84,FALSE))</f>
        <v>0</v>
      </c>
      <c r="AA84" s="29">
        <f>IF(AA64=0,0,VLOOKUP(AA64,FAC_TOTALS_APTA!$A$4:$BR$227,$L84,FALSE))</f>
        <v>0</v>
      </c>
      <c r="AB84" s="29">
        <f>IF(AB64=0,0,VLOOKUP(AB64,FAC_TOTALS_APTA!$A$4:$BR$227,$L84,FALSE))</f>
        <v>0</v>
      </c>
      <c r="AC84" s="32" t="e">
        <f t="shared" si="18"/>
        <v>#N/A</v>
      </c>
      <c r="AD84" s="33" t="e">
        <f>AC84/G89</f>
        <v>#N/A</v>
      </c>
      <c r="AE84" s="7"/>
    </row>
    <row r="85" spans="1:31" s="14" customFormat="1" ht="15" hidden="1" x14ac:dyDescent="0.2">
      <c r="A85" s="7"/>
      <c r="B85" s="26" t="s">
        <v>69</v>
      </c>
      <c r="C85" s="28"/>
      <c r="D85" s="7" t="s">
        <v>77</v>
      </c>
      <c r="E85" s="43">
        <v>-4.8399999999999999E-2</v>
      </c>
      <c r="F85" s="7">
        <f>MATCH($D85,FAC_TOTALS_APTA!$A$2:$BR$2,)</f>
        <v>31</v>
      </c>
      <c r="G85" s="29" t="e">
        <f>VLOOKUP(G64,FAC_TOTALS_APTA!$A$4:$BR$227,$F85,FALSE)</f>
        <v>#N/A</v>
      </c>
      <c r="H85" s="29" t="e">
        <f>VLOOKUP(H64,FAC_TOTALS_APTA!$A$4:$BR$227,$F85,FALSE)</f>
        <v>#N/A</v>
      </c>
      <c r="I85" s="30" t="str">
        <f t="shared" si="15"/>
        <v>-</v>
      </c>
      <c r="J85" s="31" t="str">
        <f t="shared" si="16"/>
        <v/>
      </c>
      <c r="K85" s="31" t="str">
        <f t="shared" si="17"/>
        <v>scooter_flag_BUS_FAC</v>
      </c>
      <c r="L85" s="7">
        <f>MATCH($K85,FAC_TOTALS_APTA!$A$2:$BR$2,)</f>
        <v>53</v>
      </c>
      <c r="M85" s="29" t="e">
        <f>IF(M64=0,0,VLOOKUP(M64,FAC_TOTALS_APTA!$A$4:$BR$227,$L85,FALSE))</f>
        <v>#N/A</v>
      </c>
      <c r="N85" s="29" t="e">
        <f>IF(N64=0,0,VLOOKUP(N64,FAC_TOTALS_APTA!$A$4:$BR$227,$L85,FALSE))</f>
        <v>#N/A</v>
      </c>
      <c r="O85" s="29" t="e">
        <f>IF(O64=0,0,VLOOKUP(O64,FAC_TOTALS_APTA!$A$4:$BR$227,$L85,FALSE))</f>
        <v>#N/A</v>
      </c>
      <c r="P85" s="29" t="e">
        <f>IF(P64=0,0,VLOOKUP(P64,FAC_TOTALS_APTA!$A$4:$BR$227,$L85,FALSE))</f>
        <v>#N/A</v>
      </c>
      <c r="Q85" s="29" t="e">
        <f>IF(Q64=0,0,VLOOKUP(Q64,FAC_TOTALS_APTA!$A$4:$BR$227,$L85,FALSE))</f>
        <v>#N/A</v>
      </c>
      <c r="R85" s="29" t="e">
        <f>IF(R64=0,0,VLOOKUP(R64,FAC_TOTALS_APTA!$A$4:$BR$227,$L85,FALSE))</f>
        <v>#N/A</v>
      </c>
      <c r="S85" s="29">
        <f>IF(S64=0,0,VLOOKUP(S64,FAC_TOTALS_APTA!$A$4:$BR$227,$L85,FALSE))</f>
        <v>0</v>
      </c>
      <c r="T85" s="29">
        <f>IF(T64=0,0,VLOOKUP(T64,FAC_TOTALS_APTA!$A$4:$BR$227,$L85,FALSE))</f>
        <v>0</v>
      </c>
      <c r="U85" s="29">
        <f>IF(U64=0,0,VLOOKUP(U64,FAC_TOTALS_APTA!$A$4:$BR$227,$L85,FALSE))</f>
        <v>0</v>
      </c>
      <c r="V85" s="29">
        <f>IF(V64=0,0,VLOOKUP(V64,FAC_TOTALS_APTA!$A$4:$BR$227,$L85,FALSE))</f>
        <v>0</v>
      </c>
      <c r="W85" s="29">
        <f>IF(W64=0,0,VLOOKUP(W64,FAC_TOTALS_APTA!$A$4:$BR$227,$L85,FALSE))</f>
        <v>0</v>
      </c>
      <c r="X85" s="29">
        <f>IF(X64=0,0,VLOOKUP(X64,FAC_TOTALS_APTA!$A$4:$BR$227,$L85,FALSE))</f>
        <v>0</v>
      </c>
      <c r="Y85" s="29">
        <f>IF(Y64=0,0,VLOOKUP(Y64,FAC_TOTALS_APTA!$A$4:$BR$227,$L85,FALSE))</f>
        <v>0</v>
      </c>
      <c r="Z85" s="29">
        <f>IF(Z64=0,0,VLOOKUP(Z64,FAC_TOTALS_APTA!$A$4:$BR$227,$L85,FALSE))</f>
        <v>0</v>
      </c>
      <c r="AA85" s="29">
        <f>IF(AA64=0,0,VLOOKUP(AA64,FAC_TOTALS_APTA!$A$4:$BR$227,$L85,FALSE))</f>
        <v>0</v>
      </c>
      <c r="AB85" s="29">
        <f>IF(AB64=0,0,VLOOKUP(AB64,FAC_TOTALS_APTA!$A$4:$BR$227,$L85,FALSE))</f>
        <v>0</v>
      </c>
      <c r="AC85" s="32" t="e">
        <f t="shared" si="18"/>
        <v>#N/A</v>
      </c>
      <c r="AD85" s="33" t="e">
        <f>AC85/G89</f>
        <v>#N/A</v>
      </c>
      <c r="AE85" s="7"/>
    </row>
    <row r="86" spans="1:31" s="7" customFormat="1" ht="15" hidden="1" x14ac:dyDescent="0.2">
      <c r="B86" s="9" t="s">
        <v>69</v>
      </c>
      <c r="C86" s="27"/>
      <c r="D86" s="8" t="s">
        <v>78</v>
      </c>
      <c r="E86" s="44">
        <v>5.3E-3</v>
      </c>
      <c r="F86" s="8">
        <f>MATCH($D86,FAC_TOTALS_APTA!$A$2:$BR$2,)</f>
        <v>32</v>
      </c>
      <c r="G86" s="29" t="e">
        <f>VLOOKUP(G64,FAC_TOTALS_APTA!$A$4:$BR$227,$F86,FALSE)</f>
        <v>#N/A</v>
      </c>
      <c r="H86" s="29" t="e">
        <f>VLOOKUP(H64,FAC_TOTALS_APTA!$A$4:$BR$227,$F86,FALSE)</f>
        <v>#N/A</v>
      </c>
      <c r="I86" s="35" t="str">
        <f t="shared" si="15"/>
        <v>-</v>
      </c>
      <c r="J86" s="36" t="str">
        <f t="shared" si="16"/>
        <v/>
      </c>
      <c r="K86" s="36" t="str">
        <f t="shared" si="17"/>
        <v>scooter_flag_RAIL_FAC</v>
      </c>
      <c r="L86" s="7">
        <f>MATCH($K86,FAC_TOTALS_APTA!$A$2:$BR$2,)</f>
        <v>54</v>
      </c>
      <c r="M86" s="37" t="e">
        <f>IF(M64=0,0,VLOOKUP(M64,FAC_TOTALS_APTA!$A$4:$BR$227,$L86,FALSE))</f>
        <v>#N/A</v>
      </c>
      <c r="N86" s="37" t="e">
        <f>IF(N64=0,0,VLOOKUP(N64,FAC_TOTALS_APTA!$A$4:$BR$227,$L86,FALSE))</f>
        <v>#N/A</v>
      </c>
      <c r="O86" s="37" t="e">
        <f>IF(O64=0,0,VLOOKUP(O64,FAC_TOTALS_APTA!$A$4:$BR$227,$L86,FALSE))</f>
        <v>#N/A</v>
      </c>
      <c r="P86" s="37" t="e">
        <f>IF(P64=0,0,VLOOKUP(P64,FAC_TOTALS_APTA!$A$4:$BR$227,$L86,FALSE))</f>
        <v>#N/A</v>
      </c>
      <c r="Q86" s="37" t="e">
        <f>IF(Q64=0,0,VLOOKUP(Q64,FAC_TOTALS_APTA!$A$4:$BR$227,$L86,FALSE))</f>
        <v>#N/A</v>
      </c>
      <c r="R86" s="37" t="e">
        <f>IF(R64=0,0,VLOOKUP(R64,FAC_TOTALS_APTA!$A$4:$BR$227,$L86,FALSE))</f>
        <v>#N/A</v>
      </c>
      <c r="S86" s="37">
        <f>IF(S64=0,0,VLOOKUP(S64,FAC_TOTALS_APTA!$A$4:$BR$227,$L86,FALSE))</f>
        <v>0</v>
      </c>
      <c r="T86" s="37">
        <f>IF(T64=0,0,VLOOKUP(T64,FAC_TOTALS_APTA!$A$4:$BR$227,$L86,FALSE))</f>
        <v>0</v>
      </c>
      <c r="U86" s="37">
        <f>IF(U64=0,0,VLOOKUP(U64,FAC_TOTALS_APTA!$A$4:$BR$227,$L86,FALSE))</f>
        <v>0</v>
      </c>
      <c r="V86" s="37">
        <f>IF(V64=0,0,VLOOKUP(V64,FAC_TOTALS_APTA!$A$4:$BR$227,$L86,FALSE))</f>
        <v>0</v>
      </c>
      <c r="W86" s="37">
        <f>IF(W64=0,0,VLOOKUP(W64,FAC_TOTALS_APTA!$A$4:$BR$227,$L86,FALSE))</f>
        <v>0</v>
      </c>
      <c r="X86" s="37">
        <f>IF(X64=0,0,VLOOKUP(X64,FAC_TOTALS_APTA!$A$4:$BR$227,$L86,FALSE))</f>
        <v>0</v>
      </c>
      <c r="Y86" s="37">
        <f>IF(Y64=0,0,VLOOKUP(Y64,FAC_TOTALS_APTA!$A$4:$BR$227,$L86,FALSE))</f>
        <v>0</v>
      </c>
      <c r="Z86" s="37">
        <f>IF(Z64=0,0,VLOOKUP(Z64,FAC_TOTALS_APTA!$A$4:$BR$227,$L86,FALSE))</f>
        <v>0</v>
      </c>
      <c r="AA86" s="37">
        <f>IF(AA64=0,0,VLOOKUP(AA64,FAC_TOTALS_APTA!$A$4:$BR$227,$L86,FALSE))</f>
        <v>0</v>
      </c>
      <c r="AB86" s="37">
        <f>IF(AB64=0,0,VLOOKUP(AB64,FAC_TOTALS_APTA!$A$4:$BR$227,$L86,FALSE))</f>
        <v>0</v>
      </c>
      <c r="AC86" s="38" t="e">
        <f t="shared" si="18"/>
        <v>#N/A</v>
      </c>
      <c r="AD86" s="39" t="e">
        <f>AC86/G89</f>
        <v>#N/A</v>
      </c>
    </row>
    <row r="87" spans="1:31" s="14" customFormat="1" ht="15" hidden="1" x14ac:dyDescent="0.2">
      <c r="A87" s="7"/>
      <c r="B87" s="9" t="s">
        <v>56</v>
      </c>
      <c r="C87" s="27"/>
      <c r="D87" s="9" t="s">
        <v>48</v>
      </c>
      <c r="E87" s="65"/>
      <c r="F87" s="8"/>
      <c r="G87" s="37"/>
      <c r="H87" s="37"/>
      <c r="I87" s="35"/>
      <c r="J87" s="36"/>
      <c r="K87" s="36" t="str">
        <f t="shared" si="17"/>
        <v>New_Reporter_FAC</v>
      </c>
      <c r="L87" s="7">
        <f>MATCH($K87,FAC_TOTALS_APTA!$A$2:$BR$2,)</f>
        <v>58</v>
      </c>
      <c r="M87" s="37" t="e">
        <f>IF(M64=0,0,VLOOKUP(M64,FAC_TOTALS_APTA!$A$4:$BR$227,$L87,FALSE))</f>
        <v>#N/A</v>
      </c>
      <c r="N87" s="37" t="e">
        <f>IF(N64=0,0,VLOOKUP(N64,FAC_TOTALS_APTA!$A$4:$BR$227,$L87,FALSE))</f>
        <v>#N/A</v>
      </c>
      <c r="O87" s="37" t="e">
        <f>IF(O64=0,0,VLOOKUP(O64,FAC_TOTALS_APTA!$A$4:$BR$227,$L87,FALSE))</f>
        <v>#N/A</v>
      </c>
      <c r="P87" s="37" t="e">
        <f>IF(P64=0,0,VLOOKUP(P64,FAC_TOTALS_APTA!$A$4:$BR$227,$L87,FALSE))</f>
        <v>#N/A</v>
      </c>
      <c r="Q87" s="37" t="e">
        <f>IF(Q64=0,0,VLOOKUP(Q64,FAC_TOTALS_APTA!$A$4:$BR$227,$L87,FALSE))</f>
        <v>#N/A</v>
      </c>
      <c r="R87" s="37" t="e">
        <f>IF(R64=0,0,VLOOKUP(R64,FAC_TOTALS_APTA!$A$4:$BR$227,$L87,FALSE))</f>
        <v>#N/A</v>
      </c>
      <c r="S87" s="37">
        <f>IF(S64=0,0,VLOOKUP(S64,FAC_TOTALS_APTA!$A$4:$BR$227,$L87,FALSE))</f>
        <v>0</v>
      </c>
      <c r="T87" s="37">
        <f>IF(T64=0,0,VLOOKUP(T64,FAC_TOTALS_APTA!$A$4:$BR$227,$L87,FALSE))</f>
        <v>0</v>
      </c>
      <c r="U87" s="37">
        <f>IF(U64=0,0,VLOOKUP(U64,FAC_TOTALS_APTA!$A$4:$BR$227,$L87,FALSE))</f>
        <v>0</v>
      </c>
      <c r="V87" s="37">
        <f>IF(V64=0,0,VLOOKUP(V64,FAC_TOTALS_APTA!$A$4:$BR$227,$L87,FALSE))</f>
        <v>0</v>
      </c>
      <c r="W87" s="37">
        <f>IF(W64=0,0,VLOOKUP(W64,FAC_TOTALS_APTA!$A$4:$BR$227,$L87,FALSE))</f>
        <v>0</v>
      </c>
      <c r="X87" s="37">
        <f>IF(X64=0,0,VLOOKUP(X64,FAC_TOTALS_APTA!$A$4:$BR$227,$L87,FALSE))</f>
        <v>0</v>
      </c>
      <c r="Y87" s="37">
        <f>IF(Y64=0,0,VLOOKUP(Y64,FAC_TOTALS_APTA!$A$4:$BR$227,$L87,FALSE))</f>
        <v>0</v>
      </c>
      <c r="Z87" s="37">
        <f>IF(Z64=0,0,VLOOKUP(Z64,FAC_TOTALS_APTA!$A$4:$BR$227,$L87,FALSE))</f>
        <v>0</v>
      </c>
      <c r="AA87" s="37">
        <f>IF(AA64=0,0,VLOOKUP(AA64,FAC_TOTALS_APTA!$A$4:$BR$227,$L87,FALSE))</f>
        <v>0</v>
      </c>
      <c r="AB87" s="37">
        <f>IF(AB64=0,0,VLOOKUP(AB64,FAC_TOTALS_APTA!$A$4:$BR$227,$L87,FALSE))</f>
        <v>0</v>
      </c>
      <c r="AC87" s="38" t="e">
        <f>SUM(M87:AB87)</f>
        <v>#N/A</v>
      </c>
      <c r="AD87" s="39" t="e">
        <f>AC87/G89</f>
        <v>#N/A</v>
      </c>
      <c r="AE87" s="7"/>
    </row>
    <row r="88" spans="1:31" s="59" customFormat="1" ht="15" hidden="1" x14ac:dyDescent="0.2">
      <c r="A88" s="58"/>
      <c r="B88" s="26" t="s">
        <v>70</v>
      </c>
      <c r="C88" s="28"/>
      <c r="D88" s="7" t="s">
        <v>6</v>
      </c>
      <c r="E88" s="43"/>
      <c r="F88" s="7">
        <f>MATCH($D88,FAC_TOTALS_APTA!$A$2:$BP$2,)</f>
        <v>9</v>
      </c>
      <c r="G88" s="60" t="e">
        <f>VLOOKUP(G64,FAC_TOTALS_APTA!$A$4:$BR$227,$F88,FALSE)</f>
        <v>#N/A</v>
      </c>
      <c r="H88" s="60" t="e">
        <f>VLOOKUP(H64,FAC_TOTALS_APTA!$A$4:$BR$227,$F88,FALSE)</f>
        <v>#N/A</v>
      </c>
      <c r="I88" s="62" t="e">
        <f t="shared" ref="I88:I89" si="19">H88/G88-1</f>
        <v>#N/A</v>
      </c>
      <c r="J88" s="31"/>
      <c r="K88" s="31"/>
      <c r="L88" s="7"/>
      <c r="M88" s="29" t="e">
        <f t="shared" ref="M88:AB88" si="20">SUM(M66:M86)</f>
        <v>#N/A</v>
      </c>
      <c r="N88" s="29" t="e">
        <f t="shared" si="20"/>
        <v>#N/A</v>
      </c>
      <c r="O88" s="29" t="e">
        <f t="shared" si="20"/>
        <v>#N/A</v>
      </c>
      <c r="P88" s="29" t="e">
        <f t="shared" si="20"/>
        <v>#N/A</v>
      </c>
      <c r="Q88" s="29" t="e">
        <f t="shared" si="20"/>
        <v>#N/A</v>
      </c>
      <c r="R88" s="29" t="e">
        <f t="shared" si="20"/>
        <v>#N/A</v>
      </c>
      <c r="S88" s="29">
        <f t="shared" si="20"/>
        <v>0</v>
      </c>
      <c r="T88" s="29">
        <f t="shared" si="20"/>
        <v>0</v>
      </c>
      <c r="U88" s="29">
        <f t="shared" si="20"/>
        <v>0</v>
      </c>
      <c r="V88" s="29">
        <f t="shared" si="20"/>
        <v>0</v>
      </c>
      <c r="W88" s="29">
        <f t="shared" si="20"/>
        <v>0</v>
      </c>
      <c r="X88" s="29">
        <f t="shared" si="20"/>
        <v>0</v>
      </c>
      <c r="Y88" s="29">
        <f t="shared" si="20"/>
        <v>0</v>
      </c>
      <c r="Z88" s="29">
        <f t="shared" si="20"/>
        <v>0</v>
      </c>
      <c r="AA88" s="29">
        <f t="shared" si="20"/>
        <v>0</v>
      </c>
      <c r="AB88" s="29">
        <f t="shared" si="20"/>
        <v>0</v>
      </c>
      <c r="AC88" s="32" t="e">
        <f>H88-G88</f>
        <v>#N/A</v>
      </c>
      <c r="AD88" s="33" t="e">
        <f>I88</f>
        <v>#N/A</v>
      </c>
      <c r="AE88" s="58"/>
    </row>
    <row r="89" spans="1:31" ht="16" hidden="1" thickBot="1" x14ac:dyDescent="0.25">
      <c r="B89" s="10" t="s">
        <v>53</v>
      </c>
      <c r="C89" s="24"/>
      <c r="D89" s="24" t="s">
        <v>4</v>
      </c>
      <c r="E89" s="24"/>
      <c r="F89" s="24">
        <f>MATCH($D89,FAC_TOTALS_APTA!$A$2:$BP$2,)</f>
        <v>7</v>
      </c>
      <c r="G89" s="61" t="e">
        <f>VLOOKUP(G64,FAC_TOTALS_APTA!$A$4:$BR$227,$F89,FALSE)</f>
        <v>#N/A</v>
      </c>
      <c r="H89" s="61" t="e">
        <f>VLOOKUP(H64,FAC_TOTALS_APTA!$A$4:$BP$227,$F89,FALSE)</f>
        <v>#N/A</v>
      </c>
      <c r="I89" s="63" t="e">
        <f t="shared" si="19"/>
        <v>#N/A</v>
      </c>
      <c r="J89" s="40"/>
      <c r="K89" s="40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41" t="e">
        <f>H89-G89</f>
        <v>#N/A</v>
      </c>
      <c r="AD89" s="42" t="e">
        <f>I89</f>
        <v>#N/A</v>
      </c>
    </row>
    <row r="90" spans="1:31" ht="17" hidden="1" thickTop="1" thickBot="1" x14ac:dyDescent="0.25">
      <c r="B90" s="45" t="s">
        <v>71</v>
      </c>
      <c r="C90" s="46"/>
      <c r="D90" s="46"/>
      <c r="E90" s="47"/>
      <c r="F90" s="46"/>
      <c r="G90" s="46"/>
      <c r="H90" s="46"/>
      <c r="I90" s="48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2" t="e">
        <f>AD89-AD88</f>
        <v>#N/A</v>
      </c>
    </row>
    <row r="91" spans="1:31" ht="15" x14ac:dyDescent="0.2">
      <c r="B91" s="19" t="s">
        <v>27</v>
      </c>
      <c r="C91" s="11"/>
      <c r="D91" s="11"/>
      <c r="E91" s="7"/>
      <c r="F91" s="11"/>
      <c r="G91" s="11"/>
      <c r="H91" s="11"/>
      <c r="I91" s="1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1" ht="15" x14ac:dyDescent="0.2">
      <c r="B92" s="16" t="s">
        <v>18</v>
      </c>
      <c r="C92" s="17" t="s">
        <v>19</v>
      </c>
      <c r="D92" s="11"/>
      <c r="E92" s="7"/>
      <c r="F92" s="11"/>
      <c r="G92" s="11"/>
      <c r="H92" s="11"/>
      <c r="I92" s="1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1" x14ac:dyDescent="0.2">
      <c r="B93" s="16"/>
      <c r="C93" s="17"/>
      <c r="D93" s="11"/>
      <c r="E93" s="7"/>
      <c r="F93" s="11"/>
      <c r="G93" s="11"/>
      <c r="H93" s="11"/>
      <c r="I93" s="1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1" ht="15" x14ac:dyDescent="0.2">
      <c r="B94" s="19" t="s">
        <v>29</v>
      </c>
      <c r="C94" s="20">
        <v>1</v>
      </c>
      <c r="D94" s="20"/>
    </row>
    <row r="95" spans="1:31" ht="16" thickBot="1" x14ac:dyDescent="0.25">
      <c r="B95" s="21" t="s">
        <v>38</v>
      </c>
      <c r="C95" s="22">
        <v>10</v>
      </c>
      <c r="D95" s="22"/>
    </row>
    <row r="96" spans="1:31" ht="15" thickTop="1" x14ac:dyDescent="0.2">
      <c r="B96" s="49"/>
      <c r="C96" s="50"/>
      <c r="D96" s="50"/>
      <c r="E96" s="50"/>
      <c r="F96" s="50"/>
      <c r="G96" s="81" t="s">
        <v>54</v>
      </c>
      <c r="H96" s="81"/>
      <c r="I96" s="81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81" t="s">
        <v>58</v>
      </c>
      <c r="AD96" s="81"/>
    </row>
    <row r="97" spans="1:31" ht="15" x14ac:dyDescent="0.2">
      <c r="B97" s="9" t="s">
        <v>20</v>
      </c>
      <c r="C97" s="27" t="s">
        <v>21</v>
      </c>
      <c r="D97" s="8" t="s">
        <v>22</v>
      </c>
      <c r="E97" s="8" t="s">
        <v>28</v>
      </c>
      <c r="F97" s="8"/>
      <c r="G97" s="27">
        <f>$C$1</f>
        <v>2012</v>
      </c>
      <c r="H97" s="27">
        <f>$C$2</f>
        <v>2018</v>
      </c>
      <c r="I97" s="27" t="s">
        <v>24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 t="s">
        <v>26</v>
      </c>
      <c r="AD97" s="27" t="s">
        <v>24</v>
      </c>
    </row>
    <row r="98" spans="1:31" s="14" customFormat="1" x14ac:dyDescent="0.2">
      <c r="A98" s="7"/>
      <c r="B98" s="26"/>
      <c r="C98" s="28"/>
      <c r="D98" s="7"/>
      <c r="E98" s="7"/>
      <c r="F98" s="7"/>
      <c r="G98" s="7"/>
      <c r="H98" s="7"/>
      <c r="I98" s="28"/>
      <c r="J98" s="7"/>
      <c r="K98" s="7"/>
      <c r="L98" s="7"/>
      <c r="M98" s="7">
        <v>1</v>
      </c>
      <c r="N98" s="7">
        <v>2</v>
      </c>
      <c r="O98" s="7">
        <v>3</v>
      </c>
      <c r="P98" s="7">
        <v>4</v>
      </c>
      <c r="Q98" s="7">
        <v>5</v>
      </c>
      <c r="R98" s="7">
        <v>6</v>
      </c>
      <c r="S98" s="7">
        <v>7</v>
      </c>
      <c r="T98" s="7">
        <v>8</v>
      </c>
      <c r="U98" s="7">
        <v>9</v>
      </c>
      <c r="V98" s="7">
        <v>10</v>
      </c>
      <c r="W98" s="7">
        <v>11</v>
      </c>
      <c r="X98" s="7">
        <v>12</v>
      </c>
      <c r="Y98" s="7">
        <v>13</v>
      </c>
      <c r="Z98" s="7">
        <v>14</v>
      </c>
      <c r="AA98" s="7">
        <v>15</v>
      </c>
      <c r="AB98" s="7">
        <v>16</v>
      </c>
      <c r="AC98" s="7"/>
      <c r="AD98" s="7"/>
      <c r="AE98" s="7"/>
    </row>
    <row r="99" spans="1:31" x14ac:dyDescent="0.2">
      <c r="B99" s="26"/>
      <c r="C99" s="28"/>
      <c r="D99" s="7"/>
      <c r="E99" s="7"/>
      <c r="F99" s="7"/>
      <c r="G99" s="7" t="str">
        <f>CONCATENATE($C94,"_",$C95,"_",G97)</f>
        <v>1_10_2012</v>
      </c>
      <c r="H99" s="7" t="str">
        <f>CONCATENATE($C94,"_",$C95,"_",H97)</f>
        <v>1_10_2018</v>
      </c>
      <c r="I99" s="28"/>
      <c r="J99" s="7"/>
      <c r="K99" s="7"/>
      <c r="L99" s="7"/>
      <c r="M99" s="7" t="str">
        <f>IF($G97+M98&gt;$H97,0,CONCATENATE($C94,"_",$C95,"_",$G97+M98))</f>
        <v>1_10_2013</v>
      </c>
      <c r="N99" s="7" t="str">
        <f t="shared" ref="N99:AB99" si="21">IF($G97+N98&gt;$H97,0,CONCATENATE($C94,"_",$C95,"_",$G97+N98))</f>
        <v>1_10_2014</v>
      </c>
      <c r="O99" s="7" t="str">
        <f t="shared" si="21"/>
        <v>1_10_2015</v>
      </c>
      <c r="P99" s="7" t="str">
        <f t="shared" si="21"/>
        <v>1_10_2016</v>
      </c>
      <c r="Q99" s="7" t="str">
        <f t="shared" si="21"/>
        <v>1_10_2017</v>
      </c>
      <c r="R99" s="7" t="str">
        <f t="shared" si="21"/>
        <v>1_10_2018</v>
      </c>
      <c r="S99" s="7">
        <f t="shared" si="21"/>
        <v>0</v>
      </c>
      <c r="T99" s="7">
        <f t="shared" si="21"/>
        <v>0</v>
      </c>
      <c r="U99" s="7">
        <f t="shared" si="21"/>
        <v>0</v>
      </c>
      <c r="V99" s="7">
        <f t="shared" si="21"/>
        <v>0</v>
      </c>
      <c r="W99" s="7">
        <f t="shared" si="21"/>
        <v>0</v>
      </c>
      <c r="X99" s="7">
        <f t="shared" si="21"/>
        <v>0</v>
      </c>
      <c r="Y99" s="7">
        <f t="shared" si="21"/>
        <v>0</v>
      </c>
      <c r="Z99" s="7">
        <f t="shared" si="21"/>
        <v>0</v>
      </c>
      <c r="AA99" s="7">
        <f t="shared" si="21"/>
        <v>0</v>
      </c>
      <c r="AB99" s="7">
        <f t="shared" si="21"/>
        <v>0</v>
      </c>
      <c r="AC99" s="7"/>
      <c r="AD99" s="7"/>
    </row>
    <row r="100" spans="1:31" x14ac:dyDescent="0.2">
      <c r="B100" s="26"/>
      <c r="C100" s="28"/>
      <c r="D100" s="7"/>
      <c r="E100" s="7"/>
      <c r="F100" s="7" t="s">
        <v>25</v>
      </c>
      <c r="G100" s="29"/>
      <c r="H100" s="29"/>
      <c r="I100" s="28"/>
      <c r="J100" s="7"/>
      <c r="K100" s="7"/>
      <c r="L100" s="7" t="s">
        <v>25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1" s="14" customFormat="1" ht="15" x14ac:dyDescent="0.2">
      <c r="A101" s="7"/>
      <c r="B101" s="26" t="s">
        <v>36</v>
      </c>
      <c r="C101" s="28" t="s">
        <v>23</v>
      </c>
      <c r="D101" s="7" t="s">
        <v>8</v>
      </c>
      <c r="E101" s="43">
        <v>0.7087</v>
      </c>
      <c r="F101" s="7">
        <f>MATCH($D101,FAC_TOTALS_APTA!$A$2:$BR$2,)</f>
        <v>11</v>
      </c>
      <c r="G101" s="29">
        <f>VLOOKUP(G99,FAC_TOTALS_APTA!$A$4:$BR$227,$F101,FALSE)</f>
        <v>542311539.39999902</v>
      </c>
      <c r="H101" s="29">
        <f>VLOOKUP(H99,FAC_TOTALS_APTA!$A$4:$BR$227,$F101,FALSE)</f>
        <v>560645667.79999995</v>
      </c>
      <c r="I101" s="30">
        <f>IFERROR(H101/G101-1,"-")</f>
        <v>3.3807372825378934E-2</v>
      </c>
      <c r="J101" s="31" t="str">
        <f>IF(C101="Log","_log","")</f>
        <v>_log</v>
      </c>
      <c r="K101" s="31" t="str">
        <f>CONCATENATE(D101,J101,"_FAC")</f>
        <v>VRM_ADJ_log_FAC</v>
      </c>
      <c r="L101" s="7">
        <f>MATCH($K101,FAC_TOTALS_APTA!$A$2:$BR$2,)</f>
        <v>33</v>
      </c>
      <c r="M101" s="29">
        <f>IF(M99=0,0,VLOOKUP(M99,FAC_TOTALS_APTA!$A$4:$BR$227,$L101,FALSE))</f>
        <v>45082621.842502698</v>
      </c>
      <c r="N101" s="29">
        <f>IF(N99=0,0,VLOOKUP(N99,FAC_TOTALS_APTA!$A$4:$BR$227,$L101,FALSE))</f>
        <v>26134999.344615299</v>
      </c>
      <c r="O101" s="29">
        <f>IF(O99=0,0,VLOOKUP(O99,FAC_TOTALS_APTA!$A$4:$BR$227,$L101,FALSE))</f>
        <v>4616018.7337795598</v>
      </c>
      <c r="P101" s="29">
        <f>IF(P99=0,0,VLOOKUP(P99,FAC_TOTALS_APTA!$A$4:$BR$227,$L101,FALSE))</f>
        <v>-1958850.6891456801</v>
      </c>
      <c r="Q101" s="29">
        <f>IF(Q99=0,0,VLOOKUP(Q99,FAC_TOTALS_APTA!$A$4:$BR$227,$L101,FALSE))</f>
        <v>12214904.660612401</v>
      </c>
      <c r="R101" s="29">
        <f>IF(R99=0,0,VLOOKUP(R99,FAC_TOTALS_APTA!$A$4:$BR$227,$L101,FALSE))</f>
        <v>-17458755.9416795</v>
      </c>
      <c r="S101" s="29">
        <f>IF(S99=0,0,VLOOKUP(S99,FAC_TOTALS_APTA!$A$4:$BR$227,$L101,FALSE))</f>
        <v>0</v>
      </c>
      <c r="T101" s="29">
        <f>IF(T99=0,0,VLOOKUP(T99,FAC_TOTALS_APTA!$A$4:$BR$227,$L101,FALSE))</f>
        <v>0</v>
      </c>
      <c r="U101" s="29">
        <f>IF(U99=0,0,VLOOKUP(U99,FAC_TOTALS_APTA!$A$4:$BR$227,$L101,FALSE))</f>
        <v>0</v>
      </c>
      <c r="V101" s="29">
        <f>IF(V99=0,0,VLOOKUP(V99,FAC_TOTALS_APTA!$A$4:$BR$227,$L101,FALSE))</f>
        <v>0</v>
      </c>
      <c r="W101" s="29">
        <f>IF(W99=0,0,VLOOKUP(W99,FAC_TOTALS_APTA!$A$4:$BR$227,$L101,FALSE))</f>
        <v>0</v>
      </c>
      <c r="X101" s="29">
        <f>IF(X99=0,0,VLOOKUP(X99,FAC_TOTALS_APTA!$A$4:$BR$227,$L101,FALSE))</f>
        <v>0</v>
      </c>
      <c r="Y101" s="29">
        <f>IF(Y99=0,0,VLOOKUP(Y99,FAC_TOTALS_APTA!$A$4:$BR$227,$L101,FALSE))</f>
        <v>0</v>
      </c>
      <c r="Z101" s="29">
        <f>IF(Z99=0,0,VLOOKUP(Z99,FAC_TOTALS_APTA!$A$4:$BR$227,$L101,FALSE))</f>
        <v>0</v>
      </c>
      <c r="AA101" s="29">
        <f>IF(AA99=0,0,VLOOKUP(AA99,FAC_TOTALS_APTA!$A$4:$BR$227,$L101,FALSE))</f>
        <v>0</v>
      </c>
      <c r="AB101" s="29">
        <f>IF(AB99=0,0,VLOOKUP(AB99,FAC_TOTALS_APTA!$A$4:$BR$227,$L101,FALSE))</f>
        <v>0</v>
      </c>
      <c r="AC101" s="32">
        <f>SUM(M101:AB101)</f>
        <v>68630937.950684786</v>
      </c>
      <c r="AD101" s="33">
        <f>AC101/G124</f>
        <v>2.3427518736871506E-2</v>
      </c>
      <c r="AE101" s="7"/>
    </row>
    <row r="102" spans="1:31" s="14" customFormat="1" ht="15" x14ac:dyDescent="0.2">
      <c r="A102" s="7"/>
      <c r="B102" s="26" t="s">
        <v>55</v>
      </c>
      <c r="C102" s="28" t="s">
        <v>23</v>
      </c>
      <c r="D102" s="7" t="s">
        <v>17</v>
      </c>
      <c r="E102" s="43">
        <v>-0.40350000000000003</v>
      </c>
      <c r="F102" s="7">
        <f>MATCH($D102,FAC_TOTALS_APTA!$A$2:$BR$2,)</f>
        <v>12</v>
      </c>
      <c r="G102" s="29">
        <f>VLOOKUP(G99,FAC_TOTALS_APTA!$A$4:$BR$227,$F102,FALSE)</f>
        <v>1.6964752679999999</v>
      </c>
      <c r="H102" s="29">
        <f>VLOOKUP(H99,FAC_TOTALS_APTA!$A$4:$BR$227,$F102,FALSE)</f>
        <v>1.9555512669999999</v>
      </c>
      <c r="I102" s="30">
        <f t="shared" ref="I102:I121" si="22">IFERROR(H102/G102-1,"-")</f>
        <v>0.15271427994669717</v>
      </c>
      <c r="J102" s="31" t="str">
        <f t="shared" ref="J102:J121" si="23">IF(C102="Log","_log","")</f>
        <v>_log</v>
      </c>
      <c r="K102" s="31" t="str">
        <f t="shared" ref="K102:K122" si="24">CONCATENATE(D102,J102,"_FAC")</f>
        <v>FARE_per_UPT_2018_log_FAC</v>
      </c>
      <c r="L102" s="7">
        <f>MATCH($K102,FAC_TOTALS_APTA!$A$2:$BR$2,)</f>
        <v>34</v>
      </c>
      <c r="M102" s="29">
        <f>IF(M99=0,0,VLOOKUP(M99,FAC_TOTALS_APTA!$A$4:$BR$227,$L102,FALSE))</f>
        <v>-27261794.233165801</v>
      </c>
      <c r="N102" s="29">
        <f>IF(N99=0,0,VLOOKUP(N99,FAC_TOTALS_APTA!$A$4:$BR$227,$L102,FALSE))</f>
        <v>4188967.3171342802</v>
      </c>
      <c r="O102" s="29">
        <f>IF(O99=0,0,VLOOKUP(O99,FAC_TOTALS_APTA!$A$4:$BR$227,$L102,FALSE))</f>
        <v>-62210146.865433604</v>
      </c>
      <c r="P102" s="29">
        <f>IF(P99=0,0,VLOOKUP(P99,FAC_TOTALS_APTA!$A$4:$BR$227,$L102,FALSE))</f>
        <v>-4315083.5366976596</v>
      </c>
      <c r="Q102" s="29">
        <f>IF(Q99=0,0,VLOOKUP(Q99,FAC_TOTALS_APTA!$A$4:$BR$227,$L102,FALSE))</f>
        <v>-1739166.9738876701</v>
      </c>
      <c r="R102" s="29">
        <f>IF(R99=0,0,VLOOKUP(R99,FAC_TOTALS_APTA!$A$4:$BR$227,$L102,FALSE))</f>
        <v>-25289034.560769301</v>
      </c>
      <c r="S102" s="29">
        <f>IF(S99=0,0,VLOOKUP(S99,FAC_TOTALS_APTA!$A$4:$BR$227,$L102,FALSE))</f>
        <v>0</v>
      </c>
      <c r="T102" s="29">
        <f>IF(T99=0,0,VLOOKUP(T99,FAC_TOTALS_APTA!$A$4:$BR$227,$L102,FALSE))</f>
        <v>0</v>
      </c>
      <c r="U102" s="29">
        <f>IF(U99=0,0,VLOOKUP(U99,FAC_TOTALS_APTA!$A$4:$BR$227,$L102,FALSE))</f>
        <v>0</v>
      </c>
      <c r="V102" s="29">
        <f>IF(V99=0,0,VLOOKUP(V99,FAC_TOTALS_APTA!$A$4:$BR$227,$L102,FALSE))</f>
        <v>0</v>
      </c>
      <c r="W102" s="29">
        <f>IF(W99=0,0,VLOOKUP(W99,FAC_TOTALS_APTA!$A$4:$BR$227,$L102,FALSE))</f>
        <v>0</v>
      </c>
      <c r="X102" s="29">
        <f>IF(X99=0,0,VLOOKUP(X99,FAC_TOTALS_APTA!$A$4:$BR$227,$L102,FALSE))</f>
        <v>0</v>
      </c>
      <c r="Y102" s="29">
        <f>IF(Y99=0,0,VLOOKUP(Y99,FAC_TOTALS_APTA!$A$4:$BR$227,$L102,FALSE))</f>
        <v>0</v>
      </c>
      <c r="Z102" s="29">
        <f>IF(Z99=0,0,VLOOKUP(Z99,FAC_TOTALS_APTA!$A$4:$BR$227,$L102,FALSE))</f>
        <v>0</v>
      </c>
      <c r="AA102" s="29">
        <f>IF(AA99=0,0,VLOOKUP(AA99,FAC_TOTALS_APTA!$A$4:$BR$227,$L102,FALSE))</f>
        <v>0</v>
      </c>
      <c r="AB102" s="29">
        <f>IF(AB99=0,0,VLOOKUP(AB99,FAC_TOTALS_APTA!$A$4:$BR$227,$L102,FALSE))</f>
        <v>0</v>
      </c>
      <c r="AC102" s="32">
        <f t="shared" ref="AC102:AC121" si="25">SUM(M102:AB102)</f>
        <v>-116626258.85281976</v>
      </c>
      <c r="AD102" s="33">
        <f>AC102/G124</f>
        <v>-3.9810964939003858E-2</v>
      </c>
      <c r="AE102" s="7"/>
    </row>
    <row r="103" spans="1:31" s="14" customFormat="1" ht="15" x14ac:dyDescent="0.2">
      <c r="A103" s="7"/>
      <c r="B103" s="26" t="s">
        <v>51</v>
      </c>
      <c r="C103" s="28" t="s">
        <v>23</v>
      </c>
      <c r="D103" s="7" t="s">
        <v>9</v>
      </c>
      <c r="E103" s="43">
        <v>0.29659999999999997</v>
      </c>
      <c r="F103" s="7">
        <f>MATCH($D103,FAC_TOTALS_APTA!$A$2:$BR$2,)</f>
        <v>13</v>
      </c>
      <c r="G103" s="29">
        <f>VLOOKUP(G99,FAC_TOTALS_APTA!$A$4:$BR$227,$F103,FALSE)</f>
        <v>27909105.420000002</v>
      </c>
      <c r="H103" s="29">
        <f>VLOOKUP(H99,FAC_TOTALS_APTA!$A$4:$BR$227,$F103,FALSE)</f>
        <v>29807700.839999899</v>
      </c>
      <c r="I103" s="30">
        <f t="shared" si="22"/>
        <v>6.8027813555046501E-2</v>
      </c>
      <c r="J103" s="31" t="str">
        <f t="shared" si="23"/>
        <v>_log</v>
      </c>
      <c r="K103" s="31" t="str">
        <f t="shared" si="24"/>
        <v>POP_EMP_log_FAC</v>
      </c>
      <c r="L103" s="7">
        <f>MATCH($K103,FAC_TOTALS_APTA!$A$2:$BR$2,)</f>
        <v>35</v>
      </c>
      <c r="M103" s="29">
        <f>IF(M99=0,0,VLOOKUP(M99,FAC_TOTALS_APTA!$A$4:$BR$227,$L103,FALSE))</f>
        <v>25216158.2811694</v>
      </c>
      <c r="N103" s="29">
        <f>IF(N99=0,0,VLOOKUP(N99,FAC_TOTALS_APTA!$A$4:$BR$227,$L103,FALSE))</f>
        <v>8192505.8501191903</v>
      </c>
      <c r="O103" s="29">
        <f>IF(O99=0,0,VLOOKUP(O99,FAC_TOTALS_APTA!$A$4:$BR$227,$L103,FALSE))</f>
        <v>7689996.2769353203</v>
      </c>
      <c r="P103" s="29">
        <f>IF(P99=0,0,VLOOKUP(P99,FAC_TOTALS_APTA!$A$4:$BR$227,$L103,FALSE))</f>
        <v>1647389.9335683801</v>
      </c>
      <c r="Q103" s="29">
        <f>IF(Q99=0,0,VLOOKUP(Q99,FAC_TOTALS_APTA!$A$4:$BR$227,$L103,FALSE))</f>
        <v>6420609.1774339397</v>
      </c>
      <c r="R103" s="29">
        <f>IF(R99=0,0,VLOOKUP(R99,FAC_TOTALS_APTA!$A$4:$BR$227,$L103,FALSE))</f>
        <v>3877641.1710227798</v>
      </c>
      <c r="S103" s="29">
        <f>IF(S99=0,0,VLOOKUP(S99,FAC_TOTALS_APTA!$A$4:$BR$227,$L103,FALSE))</f>
        <v>0</v>
      </c>
      <c r="T103" s="29">
        <f>IF(T99=0,0,VLOOKUP(T99,FAC_TOTALS_APTA!$A$4:$BR$227,$L103,FALSE))</f>
        <v>0</v>
      </c>
      <c r="U103" s="29">
        <f>IF(U99=0,0,VLOOKUP(U99,FAC_TOTALS_APTA!$A$4:$BR$227,$L103,FALSE))</f>
        <v>0</v>
      </c>
      <c r="V103" s="29">
        <f>IF(V99=0,0,VLOOKUP(V99,FAC_TOTALS_APTA!$A$4:$BR$227,$L103,FALSE))</f>
        <v>0</v>
      </c>
      <c r="W103" s="29">
        <f>IF(W99=0,0,VLOOKUP(W99,FAC_TOTALS_APTA!$A$4:$BR$227,$L103,FALSE))</f>
        <v>0</v>
      </c>
      <c r="X103" s="29">
        <f>IF(X99=0,0,VLOOKUP(X99,FAC_TOTALS_APTA!$A$4:$BR$227,$L103,FALSE))</f>
        <v>0</v>
      </c>
      <c r="Y103" s="29">
        <f>IF(Y99=0,0,VLOOKUP(Y99,FAC_TOTALS_APTA!$A$4:$BR$227,$L103,FALSE))</f>
        <v>0</v>
      </c>
      <c r="Z103" s="29">
        <f>IF(Z99=0,0,VLOOKUP(Z99,FAC_TOTALS_APTA!$A$4:$BR$227,$L103,FALSE))</f>
        <v>0</v>
      </c>
      <c r="AA103" s="29">
        <f>IF(AA99=0,0,VLOOKUP(AA99,FAC_TOTALS_APTA!$A$4:$BR$227,$L103,FALSE))</f>
        <v>0</v>
      </c>
      <c r="AB103" s="29">
        <f>IF(AB99=0,0,VLOOKUP(AB99,FAC_TOTALS_APTA!$A$4:$BR$227,$L103,FALSE))</f>
        <v>0</v>
      </c>
      <c r="AC103" s="32">
        <f t="shared" si="25"/>
        <v>53044300.690249011</v>
      </c>
      <c r="AD103" s="33">
        <f>AC103/G124</f>
        <v>1.8106941059118302E-2</v>
      </c>
      <c r="AE103" s="7"/>
    </row>
    <row r="104" spans="1:31" s="14" customFormat="1" ht="15" x14ac:dyDescent="0.2">
      <c r="A104" s="7"/>
      <c r="B104" s="26" t="s">
        <v>98</v>
      </c>
      <c r="C104" s="28"/>
      <c r="D104" s="34" t="s">
        <v>96</v>
      </c>
      <c r="E104" s="43">
        <v>0.16120000000000001</v>
      </c>
      <c r="F104" s="7">
        <f>MATCH($D104,FAC_TOTALS_APTA!$A$2:$BR$2,)</f>
        <v>17</v>
      </c>
      <c r="G104" s="29">
        <f>VLOOKUP(G99,FAC_TOTALS_APTA!$A$4:$BR$227,$F104,FALSE)</f>
        <v>0.478498674131415</v>
      </c>
      <c r="H104" s="29">
        <f>VLOOKUP(H99,FAC_TOTALS_APTA!$A$4:$BR$227,$F104,FALSE)</f>
        <v>0.47627332414381301</v>
      </c>
      <c r="I104" s="30">
        <f t="shared" si="22"/>
        <v>-4.6506920664753926E-3</v>
      </c>
      <c r="J104" s="31" t="str">
        <f t="shared" si="23"/>
        <v/>
      </c>
      <c r="K104" s="31" t="str">
        <f t="shared" si="24"/>
        <v>TSD_POP_EMP_PCT_FAC</v>
      </c>
      <c r="L104" s="7">
        <f>MATCH($K104,FAC_TOTALS_APTA!$A$2:$BR$2,)</f>
        <v>39</v>
      </c>
      <c r="M104" s="29">
        <f>IF(M99=0,0,VLOOKUP(M99,FAC_TOTALS_APTA!$A$4:$BR$227,$L104,FALSE))</f>
        <v>-15773.8439591272</v>
      </c>
      <c r="N104" s="29">
        <f>IF(N99=0,0,VLOOKUP(N99,FAC_TOTALS_APTA!$A$4:$BR$227,$L104,FALSE))</f>
        <v>-38584.648829763501</v>
      </c>
      <c r="O104" s="29">
        <f>IF(O99=0,0,VLOOKUP(O99,FAC_TOTALS_APTA!$A$4:$BR$227,$L104,FALSE))</f>
        <v>-102862.05265882501</v>
      </c>
      <c r="P104" s="29">
        <f>IF(P99=0,0,VLOOKUP(P99,FAC_TOTALS_APTA!$A$4:$BR$227,$L104,FALSE))</f>
        <v>34217.1930134258</v>
      </c>
      <c r="Q104" s="29">
        <f>IF(Q99=0,0,VLOOKUP(Q99,FAC_TOTALS_APTA!$A$4:$BR$227,$L104,FALSE))</f>
        <v>-39811.3465559295</v>
      </c>
      <c r="R104" s="29">
        <f>IF(R99=0,0,VLOOKUP(R99,FAC_TOTALS_APTA!$A$4:$BR$227,$L104,FALSE))</f>
        <v>14692.094773229201</v>
      </c>
      <c r="S104" s="29">
        <f>IF(S99=0,0,VLOOKUP(S99,FAC_TOTALS_APTA!$A$4:$BR$227,$L104,FALSE))</f>
        <v>0</v>
      </c>
      <c r="T104" s="29">
        <f>IF(T99=0,0,VLOOKUP(T99,FAC_TOTALS_APTA!$A$4:$BR$227,$L104,FALSE))</f>
        <v>0</v>
      </c>
      <c r="U104" s="29">
        <f>IF(U99=0,0,VLOOKUP(U99,FAC_TOTALS_APTA!$A$4:$BR$227,$L104,FALSE))</f>
        <v>0</v>
      </c>
      <c r="V104" s="29">
        <f>IF(V99=0,0,VLOOKUP(V99,FAC_TOTALS_APTA!$A$4:$BR$227,$L104,FALSE))</f>
        <v>0</v>
      </c>
      <c r="W104" s="29">
        <f>IF(W99=0,0,VLOOKUP(W99,FAC_TOTALS_APTA!$A$4:$BR$227,$L104,FALSE))</f>
        <v>0</v>
      </c>
      <c r="X104" s="29">
        <f>IF(X99=0,0,VLOOKUP(X99,FAC_TOTALS_APTA!$A$4:$BR$227,$L104,FALSE))</f>
        <v>0</v>
      </c>
      <c r="Y104" s="29">
        <f>IF(Y99=0,0,VLOOKUP(Y99,FAC_TOTALS_APTA!$A$4:$BR$227,$L104,FALSE))</f>
        <v>0</v>
      </c>
      <c r="Z104" s="29">
        <f>IF(Z99=0,0,VLOOKUP(Z99,FAC_TOTALS_APTA!$A$4:$BR$227,$L104,FALSE))</f>
        <v>0</v>
      </c>
      <c r="AA104" s="29">
        <f>IF(AA99=0,0,VLOOKUP(AA99,FAC_TOTALS_APTA!$A$4:$BR$227,$L104,FALSE))</f>
        <v>0</v>
      </c>
      <c r="AB104" s="29">
        <f>IF(AB99=0,0,VLOOKUP(AB99,FAC_TOTALS_APTA!$A$4:$BR$227,$L104,FALSE))</f>
        <v>0</v>
      </c>
      <c r="AC104" s="32">
        <f t="shared" si="25"/>
        <v>-148122.60421699018</v>
      </c>
      <c r="AD104" s="33">
        <f>AC104/G123</f>
        <v>-5.190312720767821E-5</v>
      </c>
      <c r="AE104" s="7"/>
    </row>
    <row r="105" spans="1:31" s="14" customFormat="1" ht="15" x14ac:dyDescent="0.2">
      <c r="A105" s="7"/>
      <c r="B105" s="26" t="s">
        <v>52</v>
      </c>
      <c r="C105" s="28" t="s">
        <v>23</v>
      </c>
      <c r="D105" s="34" t="s">
        <v>16</v>
      </c>
      <c r="E105" s="43">
        <v>0.16120000000000001</v>
      </c>
      <c r="F105" s="7">
        <f>MATCH($D105,FAC_TOTALS_APTA!$A$2:$BR$2,)</f>
        <v>14</v>
      </c>
      <c r="G105" s="29">
        <f>VLOOKUP(G99,FAC_TOTALS_APTA!$A$4:$BR$227,$F105,FALSE)</f>
        <v>4.1093000000000002</v>
      </c>
      <c r="H105" s="29">
        <f>VLOOKUP(H99,FAC_TOTALS_APTA!$A$4:$BR$227,$F105,FALSE)</f>
        <v>2.9199999999999902</v>
      </c>
      <c r="I105" s="30">
        <f t="shared" si="22"/>
        <v>-0.28941668897379358</v>
      </c>
      <c r="J105" s="31" t="str">
        <f t="shared" si="23"/>
        <v>_log</v>
      </c>
      <c r="K105" s="31" t="str">
        <f t="shared" si="24"/>
        <v>GAS_PRICE_2018_log_FAC</v>
      </c>
      <c r="L105" s="7">
        <f>MATCH($K105,FAC_TOTALS_APTA!$A$2:$BR$2,)</f>
        <v>36</v>
      </c>
      <c r="M105" s="29">
        <f>IF(M99=0,0,VLOOKUP(M99,FAC_TOTALS_APTA!$A$4:$BR$227,$L105,FALSE))</f>
        <v>-18199808.763796698</v>
      </c>
      <c r="N105" s="29">
        <f>IF(N99=0,0,VLOOKUP(N99,FAC_TOTALS_APTA!$A$4:$BR$227,$L105,FALSE))</f>
        <v>-22098168.7181907</v>
      </c>
      <c r="O105" s="29">
        <f>IF(O99=0,0,VLOOKUP(O99,FAC_TOTALS_APTA!$A$4:$BR$227,$L105,FALSE))</f>
        <v>-143162407.56612</v>
      </c>
      <c r="P105" s="29">
        <f>IF(P99=0,0,VLOOKUP(P99,FAC_TOTALS_APTA!$A$4:$BR$227,$L105,FALSE))</f>
        <v>-44150026.431402199</v>
      </c>
      <c r="Q105" s="29">
        <f>IF(Q99=0,0,VLOOKUP(Q99,FAC_TOTALS_APTA!$A$4:$BR$227,$L105,FALSE))</f>
        <v>43517859.158030801</v>
      </c>
      <c r="R105" s="29">
        <f>IF(R99=0,0,VLOOKUP(R99,FAC_TOTALS_APTA!$A$4:$BR$227,$L105,FALSE))</f>
        <v>34766517.833723299</v>
      </c>
      <c r="S105" s="29">
        <f>IF(S99=0,0,VLOOKUP(S99,FAC_TOTALS_APTA!$A$4:$BR$227,$L105,FALSE))</f>
        <v>0</v>
      </c>
      <c r="T105" s="29">
        <f>IF(T99=0,0,VLOOKUP(T99,FAC_TOTALS_APTA!$A$4:$BR$227,$L105,FALSE))</f>
        <v>0</v>
      </c>
      <c r="U105" s="29">
        <f>IF(U99=0,0,VLOOKUP(U99,FAC_TOTALS_APTA!$A$4:$BR$227,$L105,FALSE))</f>
        <v>0</v>
      </c>
      <c r="V105" s="29">
        <f>IF(V99=0,0,VLOOKUP(V99,FAC_TOTALS_APTA!$A$4:$BR$227,$L105,FALSE))</f>
        <v>0</v>
      </c>
      <c r="W105" s="29">
        <f>IF(W99=0,0,VLOOKUP(W99,FAC_TOTALS_APTA!$A$4:$BR$227,$L105,FALSE))</f>
        <v>0</v>
      </c>
      <c r="X105" s="29">
        <f>IF(X99=0,0,VLOOKUP(X99,FAC_TOTALS_APTA!$A$4:$BR$227,$L105,FALSE))</f>
        <v>0</v>
      </c>
      <c r="Y105" s="29">
        <f>IF(Y99=0,0,VLOOKUP(Y99,FAC_TOTALS_APTA!$A$4:$BR$227,$L105,FALSE))</f>
        <v>0</v>
      </c>
      <c r="Z105" s="29">
        <f>IF(Z99=0,0,VLOOKUP(Z99,FAC_TOTALS_APTA!$A$4:$BR$227,$L105,FALSE))</f>
        <v>0</v>
      </c>
      <c r="AA105" s="29">
        <f>IF(AA99=0,0,VLOOKUP(AA99,FAC_TOTALS_APTA!$A$4:$BR$227,$L105,FALSE))</f>
        <v>0</v>
      </c>
      <c r="AB105" s="29">
        <f>IF(AB99=0,0,VLOOKUP(AB99,FAC_TOTALS_APTA!$A$4:$BR$227,$L105,FALSE))</f>
        <v>0</v>
      </c>
      <c r="AC105" s="32">
        <f t="shared" si="25"/>
        <v>-149326034.48775548</v>
      </c>
      <c r="AD105" s="33">
        <f>AC105/G124</f>
        <v>-5.0973199191571103E-2</v>
      </c>
      <c r="AE105" s="7"/>
    </row>
    <row r="106" spans="1:31" s="14" customFormat="1" ht="15" x14ac:dyDescent="0.2">
      <c r="A106" s="7"/>
      <c r="B106" s="26" t="s">
        <v>49</v>
      </c>
      <c r="C106" s="28" t="s">
        <v>23</v>
      </c>
      <c r="D106" s="7" t="s">
        <v>15</v>
      </c>
      <c r="E106" s="43">
        <v>-0.2555</v>
      </c>
      <c r="F106" s="7">
        <f>MATCH($D106,FAC_TOTALS_APTA!$A$2:$BR$2,)</f>
        <v>15</v>
      </c>
      <c r="G106" s="29">
        <f>VLOOKUP(G99,FAC_TOTALS_APTA!$A$4:$BR$227,$F106,FALSE)</f>
        <v>33963.31</v>
      </c>
      <c r="H106" s="29">
        <f>VLOOKUP(H99,FAC_TOTALS_APTA!$A$4:$BR$227,$F106,FALSE)</f>
        <v>36801.5</v>
      </c>
      <c r="I106" s="30">
        <f t="shared" si="22"/>
        <v>8.3566354398319831E-2</v>
      </c>
      <c r="J106" s="31" t="str">
        <f t="shared" si="23"/>
        <v>_log</v>
      </c>
      <c r="K106" s="31" t="str">
        <f t="shared" si="24"/>
        <v>TOTAL_MED_INC_INDIV_2018_log_FAC</v>
      </c>
      <c r="L106" s="7">
        <f>MATCH($K106,FAC_TOTALS_APTA!$A$2:$BR$2,)</f>
        <v>37</v>
      </c>
      <c r="M106" s="29">
        <f>IF(M99=0,0,VLOOKUP(M99,FAC_TOTALS_APTA!$A$4:$BR$227,$L106,FALSE))</f>
        <v>5513763.3545028605</v>
      </c>
      <c r="N106" s="29">
        <f>IF(N99=0,0,VLOOKUP(N99,FAC_TOTALS_APTA!$A$4:$BR$227,$L106,FALSE))</f>
        <v>2604084.8281359598</v>
      </c>
      <c r="O106" s="29">
        <f>IF(O99=0,0,VLOOKUP(O99,FAC_TOTALS_APTA!$A$4:$BR$227,$L106,FALSE))</f>
        <v>-13246530.1556339</v>
      </c>
      <c r="P106" s="29">
        <f>IF(P99=0,0,VLOOKUP(P99,FAC_TOTALS_APTA!$A$4:$BR$227,$L106,FALSE))</f>
        <v>-23880381.53314</v>
      </c>
      <c r="Q106" s="29">
        <f>IF(Q99=0,0,VLOOKUP(Q99,FAC_TOTALS_APTA!$A$4:$BR$227,$L106,FALSE))</f>
        <v>-13401496.3579408</v>
      </c>
      <c r="R106" s="29">
        <f>IF(R99=0,0,VLOOKUP(R99,FAC_TOTALS_APTA!$A$4:$BR$227,$L106,FALSE))</f>
        <v>-17553644.222670399</v>
      </c>
      <c r="S106" s="29">
        <f>IF(S99=0,0,VLOOKUP(S99,FAC_TOTALS_APTA!$A$4:$BR$227,$L106,FALSE))</f>
        <v>0</v>
      </c>
      <c r="T106" s="29">
        <f>IF(T99=0,0,VLOOKUP(T99,FAC_TOTALS_APTA!$A$4:$BR$227,$L106,FALSE))</f>
        <v>0</v>
      </c>
      <c r="U106" s="29">
        <f>IF(U99=0,0,VLOOKUP(U99,FAC_TOTALS_APTA!$A$4:$BR$227,$L106,FALSE))</f>
        <v>0</v>
      </c>
      <c r="V106" s="29">
        <f>IF(V99=0,0,VLOOKUP(V99,FAC_TOTALS_APTA!$A$4:$BR$227,$L106,FALSE))</f>
        <v>0</v>
      </c>
      <c r="W106" s="29">
        <f>IF(W99=0,0,VLOOKUP(W99,FAC_TOTALS_APTA!$A$4:$BR$227,$L106,FALSE))</f>
        <v>0</v>
      </c>
      <c r="X106" s="29">
        <f>IF(X99=0,0,VLOOKUP(X99,FAC_TOTALS_APTA!$A$4:$BR$227,$L106,FALSE))</f>
        <v>0</v>
      </c>
      <c r="Y106" s="29">
        <f>IF(Y99=0,0,VLOOKUP(Y99,FAC_TOTALS_APTA!$A$4:$BR$227,$L106,FALSE))</f>
        <v>0</v>
      </c>
      <c r="Z106" s="29">
        <f>IF(Z99=0,0,VLOOKUP(Z99,FAC_TOTALS_APTA!$A$4:$BR$227,$L106,FALSE))</f>
        <v>0</v>
      </c>
      <c r="AA106" s="29">
        <f>IF(AA99=0,0,VLOOKUP(AA99,FAC_TOTALS_APTA!$A$4:$BR$227,$L106,FALSE))</f>
        <v>0</v>
      </c>
      <c r="AB106" s="29">
        <f>IF(AB99=0,0,VLOOKUP(AB99,FAC_TOTALS_APTA!$A$4:$BR$227,$L106,FALSE))</f>
        <v>0</v>
      </c>
      <c r="AC106" s="32">
        <f t="shared" si="25"/>
        <v>-59964204.086746283</v>
      </c>
      <c r="AD106" s="33">
        <f>AC106/G124</f>
        <v>-2.0469085178367704E-2</v>
      </c>
      <c r="AE106" s="7"/>
    </row>
    <row r="107" spans="1:31" s="14" customFormat="1" ht="15" x14ac:dyDescent="0.2">
      <c r="A107" s="7"/>
      <c r="B107" s="26" t="s">
        <v>67</v>
      </c>
      <c r="C107" s="28"/>
      <c r="D107" s="7" t="s">
        <v>10</v>
      </c>
      <c r="E107" s="43">
        <v>1.0699999999999999E-2</v>
      </c>
      <c r="F107" s="7">
        <f>MATCH($D107,FAC_TOTALS_APTA!$A$2:$BR$2,)</f>
        <v>16</v>
      </c>
      <c r="G107" s="29">
        <f>VLOOKUP(G99,FAC_TOTALS_APTA!$A$4:$BR$227,$F107,FALSE)</f>
        <v>31.51</v>
      </c>
      <c r="H107" s="29">
        <f>VLOOKUP(H99,FAC_TOTALS_APTA!$A$4:$BR$227,$F107,FALSE)</f>
        <v>30.01</v>
      </c>
      <c r="I107" s="30">
        <f t="shared" si="22"/>
        <v>-4.7603935258648034E-2</v>
      </c>
      <c r="J107" s="31" t="str">
        <f t="shared" si="23"/>
        <v/>
      </c>
      <c r="K107" s="31" t="str">
        <f t="shared" si="24"/>
        <v>PCT_HH_NO_VEH_FAC</v>
      </c>
      <c r="L107" s="7">
        <f>MATCH($K107,FAC_TOTALS_APTA!$A$2:$BR$2,)</f>
        <v>38</v>
      </c>
      <c r="M107" s="29">
        <f>IF(M99=0,0,VLOOKUP(M99,FAC_TOTALS_APTA!$A$4:$BR$227,$L107,FALSE))</f>
        <v>-45375846.283799298</v>
      </c>
      <c r="N107" s="29">
        <f>IF(N99=0,0,VLOOKUP(N99,FAC_TOTALS_APTA!$A$4:$BR$227,$L107,FALSE))</f>
        <v>8090275.2960989401</v>
      </c>
      <c r="O107" s="29">
        <f>IF(O99=0,0,VLOOKUP(O99,FAC_TOTALS_APTA!$A$4:$BR$227,$L107,FALSE))</f>
        <v>-929788.03599491005</v>
      </c>
      <c r="P107" s="29">
        <f>IF(P99=0,0,VLOOKUP(P99,FAC_TOTALS_APTA!$A$4:$BR$227,$L107,FALSE))</f>
        <v>-8726347.0456234105</v>
      </c>
      <c r="Q107" s="29">
        <f>IF(Q99=0,0,VLOOKUP(Q99,FAC_TOTALS_APTA!$A$4:$BR$227,$L107,FALSE))</f>
        <v>3644760.72358141</v>
      </c>
      <c r="R107" s="29">
        <f>IF(R99=0,0,VLOOKUP(R99,FAC_TOTALS_APTA!$A$4:$BR$227,$L107,FALSE))</f>
        <v>305638.46119668998</v>
      </c>
      <c r="S107" s="29">
        <f>IF(S99=0,0,VLOOKUP(S99,FAC_TOTALS_APTA!$A$4:$BR$227,$L107,FALSE))</f>
        <v>0</v>
      </c>
      <c r="T107" s="29">
        <f>IF(T99=0,0,VLOOKUP(T99,FAC_TOTALS_APTA!$A$4:$BR$227,$L107,FALSE))</f>
        <v>0</v>
      </c>
      <c r="U107" s="29">
        <f>IF(U99=0,0,VLOOKUP(U99,FAC_TOTALS_APTA!$A$4:$BR$227,$L107,FALSE))</f>
        <v>0</v>
      </c>
      <c r="V107" s="29">
        <f>IF(V99=0,0,VLOOKUP(V99,FAC_TOTALS_APTA!$A$4:$BR$227,$L107,FALSE))</f>
        <v>0</v>
      </c>
      <c r="W107" s="29">
        <f>IF(W99=0,0,VLOOKUP(W99,FAC_TOTALS_APTA!$A$4:$BR$227,$L107,FALSE))</f>
        <v>0</v>
      </c>
      <c r="X107" s="29">
        <f>IF(X99=0,0,VLOOKUP(X99,FAC_TOTALS_APTA!$A$4:$BR$227,$L107,FALSE))</f>
        <v>0</v>
      </c>
      <c r="Y107" s="29">
        <f>IF(Y99=0,0,VLOOKUP(Y99,FAC_TOTALS_APTA!$A$4:$BR$227,$L107,FALSE))</f>
        <v>0</v>
      </c>
      <c r="Z107" s="29">
        <f>IF(Z99=0,0,VLOOKUP(Z99,FAC_TOTALS_APTA!$A$4:$BR$227,$L107,FALSE))</f>
        <v>0</v>
      </c>
      <c r="AA107" s="29">
        <f>IF(AA99=0,0,VLOOKUP(AA99,FAC_TOTALS_APTA!$A$4:$BR$227,$L107,FALSE))</f>
        <v>0</v>
      </c>
      <c r="AB107" s="29">
        <f>IF(AB99=0,0,VLOOKUP(AB99,FAC_TOTALS_APTA!$A$4:$BR$227,$L107,FALSE))</f>
        <v>0</v>
      </c>
      <c r="AC107" s="32">
        <f t="shared" si="25"/>
        <v>-42991306.88454058</v>
      </c>
      <c r="AD107" s="33">
        <f>AC107/G124</f>
        <v>-1.4675300638960857E-2</v>
      </c>
      <c r="AE107" s="7"/>
    </row>
    <row r="108" spans="1:31" s="14" customFormat="1" ht="15" x14ac:dyDescent="0.2">
      <c r="A108" s="7"/>
      <c r="B108" s="26" t="s">
        <v>50</v>
      </c>
      <c r="C108" s="28"/>
      <c r="D108" s="7" t="s">
        <v>31</v>
      </c>
      <c r="E108" s="43">
        <v>-3.3999999999999998E-3</v>
      </c>
      <c r="F108" s="7">
        <f>MATCH($D108,FAC_TOTALS_APTA!$A$2:$BR$2,)</f>
        <v>18</v>
      </c>
      <c r="G108" s="29">
        <f>VLOOKUP(G99,FAC_TOTALS_APTA!$A$4:$BR$227,$F108,FALSE)</f>
        <v>4.0999999999999996</v>
      </c>
      <c r="H108" s="29">
        <f>VLOOKUP(H99,FAC_TOTALS_APTA!$A$4:$BR$227,$F108,FALSE)</f>
        <v>4.5999999999999996</v>
      </c>
      <c r="I108" s="30">
        <f t="shared" si="22"/>
        <v>0.12195121951219523</v>
      </c>
      <c r="J108" s="31" t="str">
        <f t="shared" si="23"/>
        <v/>
      </c>
      <c r="K108" s="31" t="str">
        <f t="shared" si="24"/>
        <v>JTW_HOME_PCT_FAC</v>
      </c>
      <c r="L108" s="7">
        <f>MATCH($K108,FAC_TOTALS_APTA!$A$2:$BR$2,)</f>
        <v>40</v>
      </c>
      <c r="M108" s="29">
        <f>IF(M99=0,0,VLOOKUP(M99,FAC_TOTALS_APTA!$A$4:$BR$227,$L108,FALSE))</f>
        <v>-1707489.7330505301</v>
      </c>
      <c r="N108" s="29">
        <f>IF(N99=0,0,VLOOKUP(N99,FAC_TOTALS_APTA!$A$4:$BR$227,$L108,FALSE))</f>
        <v>0</v>
      </c>
      <c r="O108" s="29">
        <f>IF(O99=0,0,VLOOKUP(O99,FAC_TOTALS_APTA!$A$4:$BR$227,$L108,FALSE))</f>
        <v>1829723.0212123699</v>
      </c>
      <c r="P108" s="29">
        <f>IF(P99=0,0,VLOOKUP(P99,FAC_TOTALS_APTA!$A$4:$BR$227,$L108,FALSE))</f>
        <v>-7104636.56930546</v>
      </c>
      <c r="Q108" s="29">
        <f>IF(Q99=0,0,VLOOKUP(Q99,FAC_TOTALS_APTA!$A$4:$BR$227,$L108,FALSE))</f>
        <v>0</v>
      </c>
      <c r="R108" s="29">
        <f>IF(R99=0,0,VLOOKUP(R99,FAC_TOTALS_APTA!$A$4:$BR$227,$L108,FALSE))</f>
        <v>-1802983.0148174299</v>
      </c>
      <c r="S108" s="29">
        <f>IF(S99=0,0,VLOOKUP(S99,FAC_TOTALS_APTA!$A$4:$BR$227,$L108,FALSE))</f>
        <v>0</v>
      </c>
      <c r="T108" s="29">
        <f>IF(T99=0,0,VLOOKUP(T99,FAC_TOTALS_APTA!$A$4:$BR$227,$L108,FALSE))</f>
        <v>0</v>
      </c>
      <c r="U108" s="29">
        <f>IF(U99=0,0,VLOOKUP(U99,FAC_TOTALS_APTA!$A$4:$BR$227,$L108,FALSE))</f>
        <v>0</v>
      </c>
      <c r="V108" s="29">
        <f>IF(V99=0,0,VLOOKUP(V99,FAC_TOTALS_APTA!$A$4:$BR$227,$L108,FALSE))</f>
        <v>0</v>
      </c>
      <c r="W108" s="29">
        <f>IF(W99=0,0,VLOOKUP(W99,FAC_TOTALS_APTA!$A$4:$BR$227,$L108,FALSE))</f>
        <v>0</v>
      </c>
      <c r="X108" s="29">
        <f>IF(X99=0,0,VLOOKUP(X99,FAC_TOTALS_APTA!$A$4:$BR$227,$L108,FALSE))</f>
        <v>0</v>
      </c>
      <c r="Y108" s="29">
        <f>IF(Y99=0,0,VLOOKUP(Y99,FAC_TOTALS_APTA!$A$4:$BR$227,$L108,FALSE))</f>
        <v>0</v>
      </c>
      <c r="Z108" s="29">
        <f>IF(Z99=0,0,VLOOKUP(Z99,FAC_TOTALS_APTA!$A$4:$BR$227,$L108,FALSE))</f>
        <v>0</v>
      </c>
      <c r="AA108" s="29">
        <f>IF(AA99=0,0,VLOOKUP(AA99,FAC_TOTALS_APTA!$A$4:$BR$227,$L108,FALSE))</f>
        <v>0</v>
      </c>
      <c r="AB108" s="29">
        <f>IF(AB99=0,0,VLOOKUP(AB99,FAC_TOTALS_APTA!$A$4:$BR$227,$L108,FALSE))</f>
        <v>0</v>
      </c>
      <c r="AC108" s="32">
        <f t="shared" si="25"/>
        <v>-8785386.2959610503</v>
      </c>
      <c r="AD108" s="33">
        <f>AC108/G124</f>
        <v>-2.9989361679301956E-3</v>
      </c>
      <c r="AE108" s="7"/>
    </row>
    <row r="109" spans="1:31" s="14" customFormat="1" ht="16" hidden="1" x14ac:dyDescent="0.2">
      <c r="A109" s="7"/>
      <c r="B109" s="12" t="s">
        <v>119</v>
      </c>
      <c r="C109" s="28"/>
      <c r="D109" t="s">
        <v>99</v>
      </c>
      <c r="E109" s="43">
        <v>-5.7999999999999996E-3</v>
      </c>
      <c r="F109" s="7">
        <f>MATCH($D109,FAC_TOTALS_APTA!$A$2:$BR$2,)</f>
        <v>19</v>
      </c>
      <c r="G109" s="29">
        <f>VLOOKUP(G99,FAC_TOTALS_APTA!$A$4:$BR$227,$F109,FALSE)</f>
        <v>0</v>
      </c>
      <c r="H109" s="29">
        <f>VLOOKUP(H99,FAC_TOTALS_APTA!$A$4:$BR$227,$F109,FALSE)</f>
        <v>0</v>
      </c>
      <c r="I109" s="30" t="str">
        <f t="shared" si="22"/>
        <v>-</v>
      </c>
      <c r="J109" s="31" t="str">
        <f t="shared" si="23"/>
        <v/>
      </c>
      <c r="K109" s="31" t="str">
        <f t="shared" si="24"/>
        <v>YEARS_SINCE_TNC_NEW_YORK_BUS_FAC</v>
      </c>
      <c r="L109" s="7">
        <f>MATCH($K109,FAC_TOTALS_APTA!$A$2:$BR$2,)</f>
        <v>41</v>
      </c>
      <c r="M109" s="29">
        <f>IF(M99=0,0,VLOOKUP(M99,FAC_TOTALS_APTA!$A$4:$BR$227,$L109,FALSE))</f>
        <v>0</v>
      </c>
      <c r="N109" s="29">
        <f>IF(N99=0,0,VLOOKUP(N99,FAC_TOTALS_APTA!$A$4:$BR$227,$L109,FALSE))</f>
        <v>0</v>
      </c>
      <c r="O109" s="29">
        <f>IF(O99=0,0,VLOOKUP(O99,FAC_TOTALS_APTA!$A$4:$BR$227,$L109,FALSE))</f>
        <v>0</v>
      </c>
      <c r="P109" s="29">
        <f>IF(P99=0,0,VLOOKUP(P99,FAC_TOTALS_APTA!$A$4:$BR$227,$L109,FALSE))</f>
        <v>0</v>
      </c>
      <c r="Q109" s="29">
        <f>IF(Q99=0,0,VLOOKUP(Q99,FAC_TOTALS_APTA!$A$4:$BR$227,$L109,FALSE))</f>
        <v>0</v>
      </c>
      <c r="R109" s="29">
        <f>IF(R99=0,0,VLOOKUP(R99,FAC_TOTALS_APTA!$A$4:$BR$227,$L109,FALSE))</f>
        <v>0</v>
      </c>
      <c r="S109" s="29">
        <f>IF(S99=0,0,VLOOKUP(S99,FAC_TOTALS_APTA!$A$4:$BR$227,$L109,FALSE))</f>
        <v>0</v>
      </c>
      <c r="T109" s="29">
        <f>IF(T99=0,0,VLOOKUP(T99,FAC_TOTALS_APTA!$A$4:$BR$227,$L109,FALSE))</f>
        <v>0</v>
      </c>
      <c r="U109" s="29">
        <f>IF(U99=0,0,VLOOKUP(U99,FAC_TOTALS_APTA!$A$4:$BR$227,$L109,FALSE))</f>
        <v>0</v>
      </c>
      <c r="V109" s="29">
        <f>IF(V99=0,0,VLOOKUP(V99,FAC_TOTALS_APTA!$A$4:$BR$227,$L109,FALSE))</f>
        <v>0</v>
      </c>
      <c r="W109" s="29">
        <f>IF(W99=0,0,VLOOKUP(W99,FAC_TOTALS_APTA!$A$4:$BR$227,$L109,FALSE))</f>
        <v>0</v>
      </c>
      <c r="X109" s="29">
        <f>IF(X99=0,0,VLOOKUP(X99,FAC_TOTALS_APTA!$A$4:$BR$227,$L109,FALSE))</f>
        <v>0</v>
      </c>
      <c r="Y109" s="29">
        <f>IF(Y99=0,0,VLOOKUP(Y99,FAC_TOTALS_APTA!$A$4:$BR$227,$L109,FALSE))</f>
        <v>0</v>
      </c>
      <c r="Z109" s="29">
        <f>IF(Z99=0,0,VLOOKUP(Z99,FAC_TOTALS_APTA!$A$4:$BR$227,$L109,FALSE))</f>
        <v>0</v>
      </c>
      <c r="AA109" s="29">
        <f>IF(AA99=0,0,VLOOKUP(AA99,FAC_TOTALS_APTA!$A$4:$BR$227,$L109,FALSE))</f>
        <v>0</v>
      </c>
      <c r="AB109" s="29">
        <f>IF(AB99=0,0,VLOOKUP(AB99,FAC_TOTALS_APTA!$A$4:$BR$227,$L109,FALSE))</f>
        <v>0</v>
      </c>
      <c r="AC109" s="32">
        <f t="shared" si="25"/>
        <v>0</v>
      </c>
      <c r="AD109" s="33">
        <f>AC109/G124</f>
        <v>0</v>
      </c>
      <c r="AE109" s="7"/>
    </row>
    <row r="110" spans="1:31" s="14" customFormat="1" ht="16" hidden="1" x14ac:dyDescent="0.2">
      <c r="A110" s="7"/>
      <c r="B110" s="12" t="s">
        <v>119</v>
      </c>
      <c r="C110" s="28"/>
      <c r="D110" t="s">
        <v>100</v>
      </c>
      <c r="E110" s="43">
        <v>-3.3799999999999997E-2</v>
      </c>
      <c r="F110" s="7">
        <f>MATCH($D110,FAC_TOTALS_APTA!$A$2:$BR$2,)</f>
        <v>20</v>
      </c>
      <c r="G110" s="29">
        <f>VLOOKUP(G99,FAC_TOTALS_APTA!$A$4:$BR$227,$F110,FALSE)</f>
        <v>0</v>
      </c>
      <c r="H110" s="29">
        <f>VLOOKUP(H99,FAC_TOTALS_APTA!$A$4:$BR$227,$F110,FALSE)</f>
        <v>0</v>
      </c>
      <c r="I110" s="30" t="str">
        <f t="shared" si="22"/>
        <v>-</v>
      </c>
      <c r="J110" s="31" t="str">
        <f t="shared" si="23"/>
        <v/>
      </c>
      <c r="K110" s="31" t="str">
        <f t="shared" si="24"/>
        <v>YEARS_SINCE_TNC_BUS_HI_FAV_FAC</v>
      </c>
      <c r="L110" s="7">
        <f>MATCH($K110,FAC_TOTALS_APTA!$A$2:$BR$2,)</f>
        <v>42</v>
      </c>
      <c r="M110" s="29">
        <f>IF(M99=0,0,VLOOKUP(M99,FAC_TOTALS_APTA!$A$4:$BR$227,$L110,FALSE))</f>
        <v>0</v>
      </c>
      <c r="N110" s="29">
        <f>IF(N99=0,0,VLOOKUP(N99,FAC_TOTALS_APTA!$A$4:$BR$227,$L110,FALSE))</f>
        <v>0</v>
      </c>
      <c r="O110" s="29">
        <f>IF(O99=0,0,VLOOKUP(O99,FAC_TOTALS_APTA!$A$4:$BR$227,$L110,FALSE))</f>
        <v>0</v>
      </c>
      <c r="P110" s="29">
        <f>IF(P99=0,0,VLOOKUP(P99,FAC_TOTALS_APTA!$A$4:$BR$227,$L110,FALSE))</f>
        <v>0</v>
      </c>
      <c r="Q110" s="29">
        <f>IF(Q99=0,0,VLOOKUP(Q99,FAC_TOTALS_APTA!$A$4:$BR$227,$L110,FALSE))</f>
        <v>0</v>
      </c>
      <c r="R110" s="29">
        <f>IF(R99=0,0,VLOOKUP(R99,FAC_TOTALS_APTA!$A$4:$BR$227,$L110,FALSE))</f>
        <v>0</v>
      </c>
      <c r="S110" s="29">
        <f>IF(S99=0,0,VLOOKUP(S99,FAC_TOTALS_APTA!$A$4:$BR$227,$L110,FALSE))</f>
        <v>0</v>
      </c>
      <c r="T110" s="29">
        <f>IF(T99=0,0,VLOOKUP(T99,FAC_TOTALS_APTA!$A$4:$BR$227,$L110,FALSE))</f>
        <v>0</v>
      </c>
      <c r="U110" s="29">
        <f>IF(U99=0,0,VLOOKUP(U99,FAC_TOTALS_APTA!$A$4:$BR$227,$L110,FALSE))</f>
        <v>0</v>
      </c>
      <c r="V110" s="29">
        <f>IF(V99=0,0,VLOOKUP(V99,FAC_TOTALS_APTA!$A$4:$BR$227,$L110,FALSE))</f>
        <v>0</v>
      </c>
      <c r="W110" s="29">
        <f>IF(W99=0,0,VLOOKUP(W99,FAC_TOTALS_APTA!$A$4:$BR$227,$L110,FALSE))</f>
        <v>0</v>
      </c>
      <c r="X110" s="29">
        <f>IF(X99=0,0,VLOOKUP(X99,FAC_TOTALS_APTA!$A$4:$BR$227,$L110,FALSE))</f>
        <v>0</v>
      </c>
      <c r="Y110" s="29">
        <f>IF(Y99=0,0,VLOOKUP(Y99,FAC_TOTALS_APTA!$A$4:$BR$227,$L110,FALSE))</f>
        <v>0</v>
      </c>
      <c r="Z110" s="29">
        <f>IF(Z99=0,0,VLOOKUP(Z99,FAC_TOTALS_APTA!$A$4:$BR$227,$L110,FALSE))</f>
        <v>0</v>
      </c>
      <c r="AA110" s="29">
        <f>IF(AA99=0,0,VLOOKUP(AA99,FAC_TOTALS_APTA!$A$4:$BR$227,$L110,FALSE))</f>
        <v>0</v>
      </c>
      <c r="AB110" s="29">
        <f>IF(AB99=0,0,VLOOKUP(AB99,FAC_TOTALS_APTA!$A$4:$BR$227,$L110,FALSE))</f>
        <v>0</v>
      </c>
      <c r="AC110" s="32">
        <f t="shared" si="25"/>
        <v>0</v>
      </c>
      <c r="AD110" s="33">
        <f>AC110/G124</f>
        <v>0</v>
      </c>
      <c r="AE110" s="7"/>
    </row>
    <row r="111" spans="1:31" s="14" customFormat="1" ht="16" hidden="1" x14ac:dyDescent="0.2">
      <c r="A111" s="7"/>
      <c r="B111" s="12" t="s">
        <v>119</v>
      </c>
      <c r="C111" s="28"/>
      <c r="D111" t="s">
        <v>101</v>
      </c>
      <c r="E111" s="43">
        <v>-1.6299999999999999E-2</v>
      </c>
      <c r="F111" s="7">
        <f>MATCH($D111,FAC_TOTALS_APTA!$A$2:$BR$2,)</f>
        <v>21</v>
      </c>
      <c r="G111" s="29">
        <f>VLOOKUP(G99,FAC_TOTALS_APTA!$A$4:$BR$227,$F111,FALSE)</f>
        <v>0</v>
      </c>
      <c r="H111" s="29">
        <f>VLOOKUP(H99,FAC_TOTALS_APTA!$A$4:$BR$227,$F111,FALSE)</f>
        <v>0</v>
      </c>
      <c r="I111" s="30" t="str">
        <f t="shared" si="22"/>
        <v>-</v>
      </c>
      <c r="J111" s="31" t="str">
        <f t="shared" si="23"/>
        <v/>
      </c>
      <c r="K111" s="31" t="str">
        <f t="shared" si="24"/>
        <v>YEARS_SINCE_TNC_BUS_MID_FAV_FAC</v>
      </c>
      <c r="L111" s="7">
        <f>MATCH($K111,FAC_TOTALS_APTA!$A$2:$BR$2,)</f>
        <v>43</v>
      </c>
      <c r="M111" s="29">
        <f>IF(M99=0,0,VLOOKUP(M99,FAC_TOTALS_APTA!$A$4:$BR$227,$L111,FALSE))</f>
        <v>0</v>
      </c>
      <c r="N111" s="29">
        <f>IF(N99=0,0,VLOOKUP(N99,FAC_TOTALS_APTA!$A$4:$BR$227,$L111,FALSE))</f>
        <v>0</v>
      </c>
      <c r="O111" s="29">
        <f>IF(O99=0,0,VLOOKUP(O99,FAC_TOTALS_APTA!$A$4:$BR$227,$L111,FALSE))</f>
        <v>0</v>
      </c>
      <c r="P111" s="29">
        <f>IF(P99=0,0,VLOOKUP(P99,FAC_TOTALS_APTA!$A$4:$BR$227,$L111,FALSE))</f>
        <v>0</v>
      </c>
      <c r="Q111" s="29">
        <f>IF(Q99=0,0,VLOOKUP(Q99,FAC_TOTALS_APTA!$A$4:$BR$227,$L111,FALSE))</f>
        <v>0</v>
      </c>
      <c r="R111" s="29">
        <f>IF(R99=0,0,VLOOKUP(R99,FAC_TOTALS_APTA!$A$4:$BR$227,$L111,FALSE))</f>
        <v>0</v>
      </c>
      <c r="S111" s="29">
        <f>IF(S99=0,0,VLOOKUP(S99,FAC_TOTALS_APTA!$A$4:$BR$227,$L111,FALSE))</f>
        <v>0</v>
      </c>
      <c r="T111" s="29">
        <f>IF(T99=0,0,VLOOKUP(T99,FAC_TOTALS_APTA!$A$4:$BR$227,$L111,FALSE))</f>
        <v>0</v>
      </c>
      <c r="U111" s="29">
        <f>IF(U99=0,0,VLOOKUP(U99,FAC_TOTALS_APTA!$A$4:$BR$227,$L111,FALSE))</f>
        <v>0</v>
      </c>
      <c r="V111" s="29">
        <f>IF(V99=0,0,VLOOKUP(V99,FAC_TOTALS_APTA!$A$4:$BR$227,$L111,FALSE))</f>
        <v>0</v>
      </c>
      <c r="W111" s="29">
        <f>IF(W99=0,0,VLOOKUP(W99,FAC_TOTALS_APTA!$A$4:$BR$227,$L111,FALSE))</f>
        <v>0</v>
      </c>
      <c r="X111" s="29">
        <f>IF(X99=0,0,VLOOKUP(X99,FAC_TOTALS_APTA!$A$4:$BR$227,$L111,FALSE))</f>
        <v>0</v>
      </c>
      <c r="Y111" s="29">
        <f>IF(Y99=0,0,VLOOKUP(Y99,FAC_TOTALS_APTA!$A$4:$BR$227,$L111,FALSE))</f>
        <v>0</v>
      </c>
      <c r="Z111" s="29">
        <f>IF(Z99=0,0,VLOOKUP(Z99,FAC_TOTALS_APTA!$A$4:$BR$227,$L111,FALSE))</f>
        <v>0</v>
      </c>
      <c r="AA111" s="29">
        <f>IF(AA99=0,0,VLOOKUP(AA99,FAC_TOTALS_APTA!$A$4:$BR$227,$L111,FALSE))</f>
        <v>0</v>
      </c>
      <c r="AB111" s="29">
        <f>IF(AB99=0,0,VLOOKUP(AB99,FAC_TOTALS_APTA!$A$4:$BR$227,$L111,FALSE))</f>
        <v>0</v>
      </c>
      <c r="AC111" s="32">
        <f t="shared" si="25"/>
        <v>0</v>
      </c>
      <c r="AD111" s="33">
        <f>AC111/G124</f>
        <v>0</v>
      </c>
      <c r="AE111" s="7"/>
    </row>
    <row r="112" spans="1:31" s="14" customFormat="1" ht="16" hidden="1" x14ac:dyDescent="0.2">
      <c r="A112" s="7"/>
      <c r="B112" s="12" t="s">
        <v>119</v>
      </c>
      <c r="C112" s="28"/>
      <c r="D112" t="s">
        <v>102</v>
      </c>
      <c r="E112" s="43">
        <v>-1.37E-2</v>
      </c>
      <c r="F112" s="7">
        <f>MATCH($D112,FAC_TOTALS_APTA!$A$2:$BR$2,)</f>
        <v>22</v>
      </c>
      <c r="G112" s="29">
        <f>VLOOKUP(G99,FAC_TOTALS_APTA!$A$4:$BR$227,$F112,FALSE)</f>
        <v>0</v>
      </c>
      <c r="H112" s="29">
        <f>VLOOKUP(H99,FAC_TOTALS_APTA!$A$4:$BR$227,$F112,FALSE)</f>
        <v>0</v>
      </c>
      <c r="I112" s="30" t="str">
        <f t="shared" si="22"/>
        <v>-</v>
      </c>
      <c r="J112" s="31" t="str">
        <f t="shared" si="23"/>
        <v/>
      </c>
      <c r="K112" s="31" t="str">
        <f t="shared" si="24"/>
        <v>YEARS_SINCE_TNC_BUS_LOW_FAV_FAC</v>
      </c>
      <c r="L112" s="7">
        <f>MATCH($K112,FAC_TOTALS_APTA!$A$2:$BR$2,)</f>
        <v>44</v>
      </c>
      <c r="M112" s="29">
        <f>IF(M99=0,0,VLOOKUP(M99,FAC_TOTALS_APTA!$A$4:$BR$227,$L112,FALSE))</f>
        <v>0</v>
      </c>
      <c r="N112" s="29">
        <f>IF(N99=0,0,VLOOKUP(N99,FAC_TOTALS_APTA!$A$4:$BR$227,$L112,FALSE))</f>
        <v>0</v>
      </c>
      <c r="O112" s="29">
        <f>IF(O99=0,0,VLOOKUP(O99,FAC_TOTALS_APTA!$A$4:$BR$227,$L112,FALSE))</f>
        <v>0</v>
      </c>
      <c r="P112" s="29">
        <f>IF(P99=0,0,VLOOKUP(P99,FAC_TOTALS_APTA!$A$4:$BR$227,$L112,FALSE))</f>
        <v>0</v>
      </c>
      <c r="Q112" s="29">
        <f>IF(Q99=0,0,VLOOKUP(Q99,FAC_TOTALS_APTA!$A$4:$BR$227,$L112,FALSE))</f>
        <v>0</v>
      </c>
      <c r="R112" s="29">
        <f>IF(R99=0,0,VLOOKUP(R99,FAC_TOTALS_APTA!$A$4:$BR$227,$L112,FALSE))</f>
        <v>0</v>
      </c>
      <c r="S112" s="29">
        <f>IF(S99=0,0,VLOOKUP(S99,FAC_TOTALS_APTA!$A$4:$BR$227,$L112,FALSE))</f>
        <v>0</v>
      </c>
      <c r="T112" s="29">
        <f>IF(T99=0,0,VLOOKUP(T99,FAC_TOTALS_APTA!$A$4:$BR$227,$L112,FALSE))</f>
        <v>0</v>
      </c>
      <c r="U112" s="29">
        <f>IF(U99=0,0,VLOOKUP(U99,FAC_TOTALS_APTA!$A$4:$BR$227,$L112,FALSE))</f>
        <v>0</v>
      </c>
      <c r="V112" s="29">
        <f>IF(V99=0,0,VLOOKUP(V99,FAC_TOTALS_APTA!$A$4:$BR$227,$L112,FALSE))</f>
        <v>0</v>
      </c>
      <c r="W112" s="29">
        <f>IF(W99=0,0,VLOOKUP(W99,FAC_TOTALS_APTA!$A$4:$BR$227,$L112,FALSE))</f>
        <v>0</v>
      </c>
      <c r="X112" s="29">
        <f>IF(X99=0,0,VLOOKUP(X99,FAC_TOTALS_APTA!$A$4:$BR$227,$L112,FALSE))</f>
        <v>0</v>
      </c>
      <c r="Y112" s="29">
        <f>IF(Y99=0,0,VLOOKUP(Y99,FAC_TOTALS_APTA!$A$4:$BR$227,$L112,FALSE))</f>
        <v>0</v>
      </c>
      <c r="Z112" s="29">
        <f>IF(Z99=0,0,VLOOKUP(Z99,FAC_TOTALS_APTA!$A$4:$BR$227,$L112,FALSE))</f>
        <v>0</v>
      </c>
      <c r="AA112" s="29">
        <f>IF(AA99=0,0,VLOOKUP(AA99,FAC_TOTALS_APTA!$A$4:$BR$227,$L112,FALSE))</f>
        <v>0</v>
      </c>
      <c r="AB112" s="29">
        <f>IF(AB99=0,0,VLOOKUP(AB99,FAC_TOTALS_APTA!$A$4:$BR$227,$L112,FALSE))</f>
        <v>0</v>
      </c>
      <c r="AC112" s="32">
        <f t="shared" si="25"/>
        <v>0</v>
      </c>
      <c r="AD112" s="33">
        <f>AC112/G124</f>
        <v>0</v>
      </c>
      <c r="AE112" s="7"/>
    </row>
    <row r="113" spans="1:31" s="14" customFormat="1" ht="16" hidden="1" x14ac:dyDescent="0.2">
      <c r="A113" s="7"/>
      <c r="B113" s="12" t="s">
        <v>119</v>
      </c>
      <c r="C113" s="28"/>
      <c r="D113" t="s">
        <v>103</v>
      </c>
      <c r="E113" s="43">
        <v>-3.5099999999999999E-2</v>
      </c>
      <c r="F113" s="7">
        <f>MATCH($D113,FAC_TOTALS_APTA!$A$2:$BR$2,)</f>
        <v>23</v>
      </c>
      <c r="G113" s="29">
        <f>VLOOKUP(G99,FAC_TOTALS_APTA!$A$4:$BR$227,$F113,FALSE)</f>
        <v>0</v>
      </c>
      <c r="H113" s="29">
        <f>VLOOKUP(H99,FAC_TOTALS_APTA!$A$4:$BR$227,$F113,FALSE)</f>
        <v>0</v>
      </c>
      <c r="I113" s="30" t="str">
        <f t="shared" si="22"/>
        <v>-</v>
      </c>
      <c r="J113" s="31" t="str">
        <f t="shared" si="23"/>
        <v/>
      </c>
      <c r="K113" s="31" t="str">
        <f t="shared" si="24"/>
        <v>YEARS_SINCE_TNC_BUS_HI_UNFAV_FAC</v>
      </c>
      <c r="L113" s="7">
        <f>MATCH($K113,FAC_TOTALS_APTA!$A$2:$BR$2,)</f>
        <v>45</v>
      </c>
      <c r="M113" s="29">
        <f>IF(M99=0,0,VLOOKUP(M99,FAC_TOTALS_APTA!$A$4:$BR$227,$L113,FALSE))</f>
        <v>0</v>
      </c>
      <c r="N113" s="29">
        <f>IF(N99=0,0,VLOOKUP(N99,FAC_TOTALS_APTA!$A$4:$BR$227,$L113,FALSE))</f>
        <v>0</v>
      </c>
      <c r="O113" s="29">
        <f>IF(O99=0,0,VLOOKUP(O99,FAC_TOTALS_APTA!$A$4:$BR$227,$L113,FALSE))</f>
        <v>0</v>
      </c>
      <c r="P113" s="29">
        <f>IF(P99=0,0,VLOOKUP(P99,FAC_TOTALS_APTA!$A$4:$BR$227,$L113,FALSE))</f>
        <v>0</v>
      </c>
      <c r="Q113" s="29">
        <f>IF(Q99=0,0,VLOOKUP(Q99,FAC_TOTALS_APTA!$A$4:$BR$227,$L113,FALSE))</f>
        <v>0</v>
      </c>
      <c r="R113" s="29">
        <f>IF(R99=0,0,VLOOKUP(R99,FAC_TOTALS_APTA!$A$4:$BR$227,$L113,FALSE))</f>
        <v>0</v>
      </c>
      <c r="S113" s="29">
        <f>IF(S99=0,0,VLOOKUP(S99,FAC_TOTALS_APTA!$A$4:$BR$227,$L113,FALSE))</f>
        <v>0</v>
      </c>
      <c r="T113" s="29">
        <f>IF(T99=0,0,VLOOKUP(T99,FAC_TOTALS_APTA!$A$4:$BR$227,$L113,FALSE))</f>
        <v>0</v>
      </c>
      <c r="U113" s="29">
        <f>IF(U99=0,0,VLOOKUP(U99,FAC_TOTALS_APTA!$A$4:$BR$227,$L113,FALSE))</f>
        <v>0</v>
      </c>
      <c r="V113" s="29">
        <f>IF(V99=0,0,VLOOKUP(V99,FAC_TOTALS_APTA!$A$4:$BR$227,$L113,FALSE))</f>
        <v>0</v>
      </c>
      <c r="W113" s="29">
        <f>IF(W99=0,0,VLOOKUP(W99,FAC_TOTALS_APTA!$A$4:$BR$227,$L113,FALSE))</f>
        <v>0</v>
      </c>
      <c r="X113" s="29">
        <f>IF(X99=0,0,VLOOKUP(X99,FAC_TOTALS_APTA!$A$4:$BR$227,$L113,FALSE))</f>
        <v>0</v>
      </c>
      <c r="Y113" s="29">
        <f>IF(Y99=0,0,VLOOKUP(Y99,FAC_TOTALS_APTA!$A$4:$BR$227,$L113,FALSE))</f>
        <v>0</v>
      </c>
      <c r="Z113" s="29">
        <f>IF(Z99=0,0,VLOOKUP(Z99,FAC_TOTALS_APTA!$A$4:$BR$227,$L113,FALSE))</f>
        <v>0</v>
      </c>
      <c r="AA113" s="29">
        <f>IF(AA99=0,0,VLOOKUP(AA99,FAC_TOTALS_APTA!$A$4:$BR$227,$L113,FALSE))</f>
        <v>0</v>
      </c>
      <c r="AB113" s="29">
        <f>IF(AB99=0,0,VLOOKUP(AB99,FAC_TOTALS_APTA!$A$4:$BR$227,$L113,FALSE))</f>
        <v>0</v>
      </c>
      <c r="AC113" s="32">
        <f t="shared" si="25"/>
        <v>0</v>
      </c>
      <c r="AD113" s="33">
        <f>AC113/G124</f>
        <v>0</v>
      </c>
      <c r="AE113" s="7"/>
    </row>
    <row r="114" spans="1:31" s="14" customFormat="1" ht="16" hidden="1" x14ac:dyDescent="0.2">
      <c r="A114" s="7"/>
      <c r="B114" s="12" t="s">
        <v>119</v>
      </c>
      <c r="C114" s="28"/>
      <c r="D114" t="s">
        <v>104</v>
      </c>
      <c r="E114" s="43">
        <v>-3.1300000000000001E-2</v>
      </c>
      <c r="F114" s="7">
        <f>MATCH($D114,FAC_TOTALS_APTA!$A$2:$BR$2,)</f>
        <v>24</v>
      </c>
      <c r="G114" s="29">
        <f>VLOOKUP(G99,FAC_TOTALS_APTA!$A$4:$BR$227,$F114,FALSE)</f>
        <v>0</v>
      </c>
      <c r="H114" s="29">
        <f>VLOOKUP(H99,FAC_TOTALS_APTA!$A$4:$BR$227,$F114,FALSE)</f>
        <v>0</v>
      </c>
      <c r="I114" s="30" t="str">
        <f t="shared" si="22"/>
        <v>-</v>
      </c>
      <c r="J114" s="31" t="str">
        <f t="shared" si="23"/>
        <v/>
      </c>
      <c r="K114" s="31" t="str">
        <f t="shared" si="24"/>
        <v>YEARS_SINCE_TNC_BUS_MID_UNFAV_FAC</v>
      </c>
      <c r="L114" s="7">
        <f>MATCH($K114,FAC_TOTALS_APTA!$A$2:$BR$2,)</f>
        <v>46</v>
      </c>
      <c r="M114" s="29">
        <f>IF(M99=0,0,VLOOKUP(M99,FAC_TOTALS_APTA!$A$4:$BR$227,$L114,FALSE))</f>
        <v>0</v>
      </c>
      <c r="N114" s="29">
        <f>IF(N99=0,0,VLOOKUP(N99,FAC_TOTALS_APTA!$A$4:$BR$227,$L114,FALSE))</f>
        <v>0</v>
      </c>
      <c r="O114" s="29">
        <f>IF(O99=0,0,VLOOKUP(O99,FAC_TOTALS_APTA!$A$4:$BR$227,$L114,FALSE))</f>
        <v>0</v>
      </c>
      <c r="P114" s="29">
        <f>IF(P99=0,0,VLOOKUP(P99,FAC_TOTALS_APTA!$A$4:$BR$227,$L114,FALSE))</f>
        <v>0</v>
      </c>
      <c r="Q114" s="29">
        <f>IF(Q99=0,0,VLOOKUP(Q99,FAC_TOTALS_APTA!$A$4:$BR$227,$L114,FALSE))</f>
        <v>0</v>
      </c>
      <c r="R114" s="29">
        <f>IF(R99=0,0,VLOOKUP(R99,FAC_TOTALS_APTA!$A$4:$BR$227,$L114,FALSE))</f>
        <v>0</v>
      </c>
      <c r="S114" s="29">
        <f>IF(S99=0,0,VLOOKUP(S99,FAC_TOTALS_APTA!$A$4:$BR$227,$L114,FALSE))</f>
        <v>0</v>
      </c>
      <c r="T114" s="29">
        <f>IF(T99=0,0,VLOOKUP(T99,FAC_TOTALS_APTA!$A$4:$BR$227,$L114,FALSE))</f>
        <v>0</v>
      </c>
      <c r="U114" s="29">
        <f>IF(U99=0,0,VLOOKUP(U99,FAC_TOTALS_APTA!$A$4:$BR$227,$L114,FALSE))</f>
        <v>0</v>
      </c>
      <c r="V114" s="29">
        <f>IF(V99=0,0,VLOOKUP(V99,FAC_TOTALS_APTA!$A$4:$BR$227,$L114,FALSE))</f>
        <v>0</v>
      </c>
      <c r="W114" s="29">
        <f>IF(W99=0,0,VLOOKUP(W99,FAC_TOTALS_APTA!$A$4:$BR$227,$L114,FALSE))</f>
        <v>0</v>
      </c>
      <c r="X114" s="29">
        <f>IF(X99=0,0,VLOOKUP(X99,FAC_TOTALS_APTA!$A$4:$BR$227,$L114,FALSE))</f>
        <v>0</v>
      </c>
      <c r="Y114" s="29">
        <f>IF(Y99=0,0,VLOOKUP(Y99,FAC_TOTALS_APTA!$A$4:$BR$227,$L114,FALSE))</f>
        <v>0</v>
      </c>
      <c r="Z114" s="29">
        <f>IF(Z99=0,0,VLOOKUP(Z99,FAC_TOTALS_APTA!$A$4:$BR$227,$L114,FALSE))</f>
        <v>0</v>
      </c>
      <c r="AA114" s="29">
        <f>IF(AA99=0,0,VLOOKUP(AA99,FAC_TOTALS_APTA!$A$4:$BR$227,$L114,FALSE))</f>
        <v>0</v>
      </c>
      <c r="AB114" s="29">
        <f>IF(AB99=0,0,VLOOKUP(AB99,FAC_TOTALS_APTA!$A$4:$BR$227,$L114,FALSE))</f>
        <v>0</v>
      </c>
      <c r="AC114" s="32">
        <f t="shared" si="25"/>
        <v>0</v>
      </c>
      <c r="AD114" s="33">
        <f>AC114/G124</f>
        <v>0</v>
      </c>
      <c r="AE114" s="7"/>
    </row>
    <row r="115" spans="1:31" s="14" customFormat="1" ht="16" hidden="1" x14ac:dyDescent="0.2">
      <c r="A115" s="7"/>
      <c r="B115" s="12" t="s">
        <v>119</v>
      </c>
      <c r="C115" s="28"/>
      <c r="D115" t="s">
        <v>105</v>
      </c>
      <c r="E115" s="43">
        <v>-1.4E-3</v>
      </c>
      <c r="F115" s="7">
        <f>MATCH($D115,FAC_TOTALS_APTA!$A$2:$BR$2,)</f>
        <v>25</v>
      </c>
      <c r="G115" s="29">
        <f>VLOOKUP(G99,FAC_TOTALS_APTA!$A$4:$BR$227,$F115,FALSE)</f>
        <v>0</v>
      </c>
      <c r="H115" s="29">
        <f>VLOOKUP(H99,FAC_TOTALS_APTA!$A$4:$BR$227,$F115,FALSE)</f>
        <v>0</v>
      </c>
      <c r="I115" s="30" t="str">
        <f t="shared" si="22"/>
        <v>-</v>
      </c>
      <c r="J115" s="31" t="str">
        <f t="shared" si="23"/>
        <v/>
      </c>
      <c r="K115" s="31" t="str">
        <f t="shared" si="24"/>
        <v>YEARS_SINCE_TNC_BUS_LOW_UNFAV_FAC</v>
      </c>
      <c r="L115" s="7">
        <f>MATCH($K115,FAC_TOTALS_APTA!$A$2:$BR$2,)</f>
        <v>47</v>
      </c>
      <c r="M115" s="29">
        <f>IF(M99=0,0,VLOOKUP(M99,FAC_TOTALS_APTA!$A$4:$BR$227,$L115,FALSE))</f>
        <v>0</v>
      </c>
      <c r="N115" s="29">
        <f>IF(N99=0,0,VLOOKUP(N99,FAC_TOTALS_APTA!$A$4:$BR$227,$L115,FALSE))</f>
        <v>0</v>
      </c>
      <c r="O115" s="29">
        <f>IF(O99=0,0,VLOOKUP(O99,FAC_TOTALS_APTA!$A$4:$BR$227,$L115,FALSE))</f>
        <v>0</v>
      </c>
      <c r="P115" s="29">
        <f>IF(P99=0,0,VLOOKUP(P99,FAC_TOTALS_APTA!$A$4:$BR$227,$L115,FALSE))</f>
        <v>0</v>
      </c>
      <c r="Q115" s="29">
        <f>IF(Q99=0,0,VLOOKUP(Q99,FAC_TOTALS_APTA!$A$4:$BR$227,$L115,FALSE))</f>
        <v>0</v>
      </c>
      <c r="R115" s="29">
        <f>IF(R99=0,0,VLOOKUP(R99,FAC_TOTALS_APTA!$A$4:$BR$227,$L115,FALSE))</f>
        <v>0</v>
      </c>
      <c r="S115" s="29">
        <f>IF(S99=0,0,VLOOKUP(S99,FAC_TOTALS_APTA!$A$4:$BR$227,$L115,FALSE))</f>
        <v>0</v>
      </c>
      <c r="T115" s="29">
        <f>IF(T99=0,0,VLOOKUP(T99,FAC_TOTALS_APTA!$A$4:$BR$227,$L115,FALSE))</f>
        <v>0</v>
      </c>
      <c r="U115" s="29">
        <f>IF(U99=0,0,VLOOKUP(U99,FAC_TOTALS_APTA!$A$4:$BR$227,$L115,FALSE))</f>
        <v>0</v>
      </c>
      <c r="V115" s="29">
        <f>IF(V99=0,0,VLOOKUP(V99,FAC_TOTALS_APTA!$A$4:$BR$227,$L115,FALSE))</f>
        <v>0</v>
      </c>
      <c r="W115" s="29">
        <f>IF(W99=0,0,VLOOKUP(W99,FAC_TOTALS_APTA!$A$4:$BR$227,$L115,FALSE))</f>
        <v>0</v>
      </c>
      <c r="X115" s="29">
        <f>IF(X99=0,0,VLOOKUP(X99,FAC_TOTALS_APTA!$A$4:$BR$227,$L115,FALSE))</f>
        <v>0</v>
      </c>
      <c r="Y115" s="29">
        <f>IF(Y99=0,0,VLOOKUP(Y99,FAC_TOTALS_APTA!$A$4:$BR$227,$L115,FALSE))</f>
        <v>0</v>
      </c>
      <c r="Z115" s="29">
        <f>IF(Z99=0,0,VLOOKUP(Z99,FAC_TOTALS_APTA!$A$4:$BR$227,$L115,FALSE))</f>
        <v>0</v>
      </c>
      <c r="AA115" s="29">
        <f>IF(AA99=0,0,VLOOKUP(AA99,FAC_TOTALS_APTA!$A$4:$BR$227,$L115,FALSE))</f>
        <v>0</v>
      </c>
      <c r="AB115" s="29">
        <f>IF(AB99=0,0,VLOOKUP(AB99,FAC_TOTALS_APTA!$A$4:$BR$227,$L115,FALSE))</f>
        <v>0</v>
      </c>
      <c r="AC115" s="32">
        <f t="shared" si="25"/>
        <v>0</v>
      </c>
      <c r="AD115" s="33">
        <f>AC115/G124</f>
        <v>0</v>
      </c>
      <c r="AE115" s="7"/>
    </row>
    <row r="116" spans="1:31" s="14" customFormat="1" ht="16" x14ac:dyDescent="0.2">
      <c r="A116" s="7"/>
      <c r="B116" s="12" t="s">
        <v>119</v>
      </c>
      <c r="C116" s="28"/>
      <c r="D116" t="s">
        <v>106</v>
      </c>
      <c r="E116" s="43">
        <v>-1.8E-3</v>
      </c>
      <c r="F116" s="7">
        <f>MATCH($D116,FAC_TOTALS_APTA!$A$2:$BR$2,)</f>
        <v>26</v>
      </c>
      <c r="G116" s="29">
        <f>VLOOKUP(G99,FAC_TOTALS_APTA!$A$4:$BR$227,$F116,FALSE)</f>
        <v>1</v>
      </c>
      <c r="H116" s="29">
        <f>VLOOKUP(H99,FAC_TOTALS_APTA!$A$4:$BR$227,$F116,FALSE)</f>
        <v>7</v>
      </c>
      <c r="I116" s="30">
        <f t="shared" si="22"/>
        <v>6</v>
      </c>
      <c r="J116" s="31" t="str">
        <f t="shared" si="23"/>
        <v/>
      </c>
      <c r="K116" s="31" t="str">
        <f t="shared" si="24"/>
        <v>YEARS_SINCE_TNC_NEW_YORK_RAIL_FAC</v>
      </c>
      <c r="L116" s="7">
        <f>MATCH($K116,FAC_TOTALS_APTA!$A$2:$BR$2,)</f>
        <v>48</v>
      </c>
      <c r="M116" s="29">
        <f>IF(M99=0,0,VLOOKUP(M99,FAC_TOTALS_APTA!$A$4:$BR$227,$L116,FALSE))</f>
        <v>101104263.366705</v>
      </c>
      <c r="N116" s="29">
        <f>IF(N99=0,0,VLOOKUP(N99,FAC_TOTALS_APTA!$A$4:$BR$227,$L116,FALSE))</f>
        <v>104528951.857638</v>
      </c>
      <c r="O116" s="29">
        <f>IF(O99=0,0,VLOOKUP(O99,FAC_TOTALS_APTA!$A$4:$BR$227,$L116,FALSE))</f>
        <v>108278819.890949</v>
      </c>
      <c r="P116" s="29">
        <f>IF(P99=0,0,VLOOKUP(P99,FAC_TOTALS_APTA!$A$4:$BR$227,$L116,FALSE))</f>
        <v>105262325.850995</v>
      </c>
      <c r="Q116" s="29">
        <f>IF(Q99=0,0,VLOOKUP(Q99,FAC_TOTALS_APTA!$A$4:$BR$227,$L116,FALSE))</f>
        <v>106034392.721826</v>
      </c>
      <c r="R116" s="29">
        <f>IF(R99=0,0,VLOOKUP(R99,FAC_TOTALS_APTA!$A$4:$BR$227,$L116,FALSE))</f>
        <v>106758632.890944</v>
      </c>
      <c r="S116" s="29">
        <f>IF(S99=0,0,VLOOKUP(S99,FAC_TOTALS_APTA!$A$4:$BR$227,$L116,FALSE))</f>
        <v>0</v>
      </c>
      <c r="T116" s="29">
        <f>IF(T99=0,0,VLOOKUP(T99,FAC_TOTALS_APTA!$A$4:$BR$227,$L116,FALSE))</f>
        <v>0</v>
      </c>
      <c r="U116" s="29">
        <f>IF(U99=0,0,VLOOKUP(U99,FAC_TOTALS_APTA!$A$4:$BR$227,$L116,FALSE))</f>
        <v>0</v>
      </c>
      <c r="V116" s="29">
        <f>IF(V99=0,0,VLOOKUP(V99,FAC_TOTALS_APTA!$A$4:$BR$227,$L116,FALSE))</f>
        <v>0</v>
      </c>
      <c r="W116" s="29">
        <f>IF(W99=0,0,VLOOKUP(W99,FAC_TOTALS_APTA!$A$4:$BR$227,$L116,FALSE))</f>
        <v>0</v>
      </c>
      <c r="X116" s="29">
        <f>IF(X99=0,0,VLOOKUP(X99,FAC_TOTALS_APTA!$A$4:$BR$227,$L116,FALSE))</f>
        <v>0</v>
      </c>
      <c r="Y116" s="29">
        <f>IF(Y99=0,0,VLOOKUP(Y99,FAC_TOTALS_APTA!$A$4:$BR$227,$L116,FALSE))</f>
        <v>0</v>
      </c>
      <c r="Z116" s="29">
        <f>IF(Z99=0,0,VLOOKUP(Z99,FAC_TOTALS_APTA!$A$4:$BR$227,$L116,FALSE))</f>
        <v>0</v>
      </c>
      <c r="AA116" s="29">
        <f>IF(AA99=0,0,VLOOKUP(AA99,FAC_TOTALS_APTA!$A$4:$BR$227,$L116,FALSE))</f>
        <v>0</v>
      </c>
      <c r="AB116" s="29">
        <f>IF(AB99=0,0,VLOOKUP(AB99,FAC_TOTALS_APTA!$A$4:$BR$227,$L116,FALSE))</f>
        <v>0</v>
      </c>
      <c r="AC116" s="32">
        <f t="shared" si="25"/>
        <v>631967386.57905698</v>
      </c>
      <c r="AD116" s="33">
        <f>AC116/G124</f>
        <v>0.2157252724829597</v>
      </c>
      <c r="AE116" s="7"/>
    </row>
    <row r="117" spans="1:31" s="14" customFormat="1" ht="16" hidden="1" x14ac:dyDescent="0.2">
      <c r="A117" s="7"/>
      <c r="B117" s="12" t="s">
        <v>119</v>
      </c>
      <c r="C117" s="28"/>
      <c r="D117" t="s">
        <v>107</v>
      </c>
      <c r="E117" s="43">
        <v>-2.9899999999999999E-2</v>
      </c>
      <c r="F117" s="7">
        <f>MATCH($D117,FAC_TOTALS_APTA!$A$2:$BR$2,)</f>
        <v>27</v>
      </c>
      <c r="G117" s="29">
        <f>VLOOKUP(G99,FAC_TOTALS_APTA!$A$4:$BR$227,$F117,FALSE)</f>
        <v>0</v>
      </c>
      <c r="H117" s="29">
        <f>VLOOKUP(H99,FAC_TOTALS_APTA!$A$4:$BR$227,$F117,FALSE)</f>
        <v>0</v>
      </c>
      <c r="I117" s="30" t="str">
        <f t="shared" si="22"/>
        <v>-</v>
      </c>
      <c r="J117" s="31" t="str">
        <f t="shared" si="23"/>
        <v/>
      </c>
      <c r="K117" s="31" t="str">
        <f t="shared" si="24"/>
        <v>YEARS_SINCE_TNC_RAIL_HI_FAC</v>
      </c>
      <c r="L117" s="7">
        <f>MATCH($K117,FAC_TOTALS_APTA!$A$2:$BR$2,)</f>
        <v>49</v>
      </c>
      <c r="M117" s="29">
        <f>IF(M99=0,0,VLOOKUP(M99,FAC_TOTALS_APTA!$A$4:$BR$227,$L117,FALSE))</f>
        <v>0</v>
      </c>
      <c r="N117" s="29">
        <f>IF(N99=0,0,VLOOKUP(N99,FAC_TOTALS_APTA!$A$4:$BR$227,$L117,FALSE))</f>
        <v>0</v>
      </c>
      <c r="O117" s="29">
        <f>IF(O99=0,0,VLOOKUP(O99,FAC_TOTALS_APTA!$A$4:$BR$227,$L117,FALSE))</f>
        <v>0</v>
      </c>
      <c r="P117" s="29">
        <f>IF(P99=0,0,VLOOKUP(P99,FAC_TOTALS_APTA!$A$4:$BR$227,$L117,FALSE))</f>
        <v>0</v>
      </c>
      <c r="Q117" s="29">
        <f>IF(Q99=0,0,VLOOKUP(Q99,FAC_TOTALS_APTA!$A$4:$BR$227,$L117,FALSE))</f>
        <v>0</v>
      </c>
      <c r="R117" s="29">
        <f>IF(R99=0,0,VLOOKUP(R99,FAC_TOTALS_APTA!$A$4:$BR$227,$L117,FALSE))</f>
        <v>0</v>
      </c>
      <c r="S117" s="29">
        <f>IF(S99=0,0,VLOOKUP(S99,FAC_TOTALS_APTA!$A$4:$BR$227,$L117,FALSE))</f>
        <v>0</v>
      </c>
      <c r="T117" s="29">
        <f>IF(T99=0,0,VLOOKUP(T99,FAC_TOTALS_APTA!$A$4:$BR$227,$L117,FALSE))</f>
        <v>0</v>
      </c>
      <c r="U117" s="29">
        <f>IF(U99=0,0,VLOOKUP(U99,FAC_TOTALS_APTA!$A$4:$BR$227,$L117,FALSE))</f>
        <v>0</v>
      </c>
      <c r="V117" s="29">
        <f>IF(V99=0,0,VLOOKUP(V99,FAC_TOTALS_APTA!$A$4:$BR$227,$L117,FALSE))</f>
        <v>0</v>
      </c>
      <c r="W117" s="29">
        <f>IF(W99=0,0,VLOOKUP(W99,FAC_TOTALS_APTA!$A$4:$BR$227,$L117,FALSE))</f>
        <v>0</v>
      </c>
      <c r="X117" s="29">
        <f>IF(X99=0,0,VLOOKUP(X99,FAC_TOTALS_APTA!$A$4:$BR$227,$L117,FALSE))</f>
        <v>0</v>
      </c>
      <c r="Y117" s="29">
        <f>IF(Y99=0,0,VLOOKUP(Y99,FAC_TOTALS_APTA!$A$4:$BR$227,$L117,FALSE))</f>
        <v>0</v>
      </c>
      <c r="Z117" s="29">
        <f>IF(Z99=0,0,VLOOKUP(Z99,FAC_TOTALS_APTA!$A$4:$BR$227,$L117,FALSE))</f>
        <v>0</v>
      </c>
      <c r="AA117" s="29">
        <f>IF(AA99=0,0,VLOOKUP(AA99,FAC_TOTALS_APTA!$A$4:$BR$227,$L117,FALSE))</f>
        <v>0</v>
      </c>
      <c r="AB117" s="29">
        <f>IF(AB99=0,0,VLOOKUP(AB99,FAC_TOTALS_APTA!$A$4:$BR$227,$L117,FALSE))</f>
        <v>0</v>
      </c>
      <c r="AC117" s="32">
        <f t="shared" si="25"/>
        <v>0</v>
      </c>
      <c r="AD117" s="33">
        <f>AC117/G124</f>
        <v>0</v>
      </c>
      <c r="AE117" s="7"/>
    </row>
    <row r="118" spans="1:31" s="14" customFormat="1" ht="16" hidden="1" x14ac:dyDescent="0.2">
      <c r="A118" s="7"/>
      <c r="B118" s="12" t="s">
        <v>119</v>
      </c>
      <c r="C118" s="28"/>
      <c r="D118" t="s">
        <v>108</v>
      </c>
      <c r="E118" s="43">
        <v>8.0999999999999996E-3</v>
      </c>
      <c r="F118" s="7">
        <f>MATCH($D118,FAC_TOTALS_APTA!$A$2:$BR$2,)</f>
        <v>28</v>
      </c>
      <c r="G118" s="29">
        <f>VLOOKUP(G99,FAC_TOTALS_APTA!$A$4:$BR$227,$F118,FALSE)</f>
        <v>0</v>
      </c>
      <c r="H118" s="29">
        <f>VLOOKUP(H99,FAC_TOTALS_APTA!$A$4:$BR$227,$F118,FALSE)</f>
        <v>0</v>
      </c>
      <c r="I118" s="30" t="str">
        <f t="shared" si="22"/>
        <v>-</v>
      </c>
      <c r="J118" s="31" t="str">
        <f t="shared" si="23"/>
        <v/>
      </c>
      <c r="K118" s="31" t="str">
        <f t="shared" si="24"/>
        <v>YEARS_SINCE_TNC_RAIL_MID_FAC</v>
      </c>
      <c r="L118" s="7">
        <f>MATCH($K118,FAC_TOTALS_APTA!$A$2:$BR$2,)</f>
        <v>50</v>
      </c>
      <c r="M118" s="29">
        <f>IF(M99=0,0,VLOOKUP(M99,FAC_TOTALS_APTA!$A$4:$BR$227,$L118,FALSE))</f>
        <v>0</v>
      </c>
      <c r="N118" s="29">
        <f>IF(N99=0,0,VLOOKUP(N99,FAC_TOTALS_APTA!$A$4:$BR$227,$L118,FALSE))</f>
        <v>0</v>
      </c>
      <c r="O118" s="29">
        <f>IF(O99=0,0,VLOOKUP(O99,FAC_TOTALS_APTA!$A$4:$BR$227,$L118,FALSE))</f>
        <v>0</v>
      </c>
      <c r="P118" s="29">
        <f>IF(P99=0,0,VLOOKUP(P99,FAC_TOTALS_APTA!$A$4:$BR$227,$L118,FALSE))</f>
        <v>0</v>
      </c>
      <c r="Q118" s="29">
        <f>IF(Q99=0,0,VLOOKUP(Q99,FAC_TOTALS_APTA!$A$4:$BR$227,$L118,FALSE))</f>
        <v>0</v>
      </c>
      <c r="R118" s="29">
        <f>IF(R99=0,0,VLOOKUP(R99,FAC_TOTALS_APTA!$A$4:$BR$227,$L118,FALSE))</f>
        <v>0</v>
      </c>
      <c r="S118" s="29">
        <f>IF(S99=0,0,VLOOKUP(S99,FAC_TOTALS_APTA!$A$4:$BR$227,$L118,FALSE))</f>
        <v>0</v>
      </c>
      <c r="T118" s="29">
        <f>IF(T99=0,0,VLOOKUP(T99,FAC_TOTALS_APTA!$A$4:$BR$227,$L118,FALSE))</f>
        <v>0</v>
      </c>
      <c r="U118" s="29">
        <f>IF(U99=0,0,VLOOKUP(U99,FAC_TOTALS_APTA!$A$4:$BR$227,$L118,FALSE))</f>
        <v>0</v>
      </c>
      <c r="V118" s="29">
        <f>IF(V99=0,0,VLOOKUP(V99,FAC_TOTALS_APTA!$A$4:$BR$227,$L118,FALSE))</f>
        <v>0</v>
      </c>
      <c r="W118" s="29">
        <f>IF(W99=0,0,VLOOKUP(W99,FAC_TOTALS_APTA!$A$4:$BR$227,$L118,FALSE))</f>
        <v>0</v>
      </c>
      <c r="X118" s="29">
        <f>IF(X99=0,0,VLOOKUP(X99,FAC_TOTALS_APTA!$A$4:$BR$227,$L118,FALSE))</f>
        <v>0</v>
      </c>
      <c r="Y118" s="29">
        <f>IF(Y99=0,0,VLOOKUP(Y99,FAC_TOTALS_APTA!$A$4:$BR$227,$L118,FALSE))</f>
        <v>0</v>
      </c>
      <c r="Z118" s="29">
        <f>IF(Z99=0,0,VLOOKUP(Z99,FAC_TOTALS_APTA!$A$4:$BR$227,$L118,FALSE))</f>
        <v>0</v>
      </c>
      <c r="AA118" s="29">
        <f>IF(AA99=0,0,VLOOKUP(AA99,FAC_TOTALS_APTA!$A$4:$BR$227,$L118,FALSE))</f>
        <v>0</v>
      </c>
      <c r="AB118" s="29">
        <f>IF(AB99=0,0,VLOOKUP(AB99,FAC_TOTALS_APTA!$A$4:$BR$227,$L118,FALSE))</f>
        <v>0</v>
      </c>
      <c r="AC118" s="32">
        <f t="shared" si="25"/>
        <v>0</v>
      </c>
      <c r="AD118" s="33">
        <f>AC118/G124</f>
        <v>0</v>
      </c>
      <c r="AE118" s="7"/>
    </row>
    <row r="119" spans="1:31" s="14" customFormat="1" ht="15" x14ac:dyDescent="0.2">
      <c r="A119" s="7"/>
      <c r="B119" s="26" t="s">
        <v>68</v>
      </c>
      <c r="C119" s="28"/>
      <c r="D119" s="7" t="s">
        <v>46</v>
      </c>
      <c r="E119" s="43">
        <v>-1.5E-3</v>
      </c>
      <c r="F119" s="7">
        <f>MATCH($D119,FAC_TOTALS_APTA!$A$2:$BR$2,)</f>
        <v>30</v>
      </c>
      <c r="G119" s="29">
        <f>VLOOKUP(G99,FAC_TOTALS_APTA!$A$4:$BR$227,$F119,FALSE)</f>
        <v>0</v>
      </c>
      <c r="H119" s="29">
        <f>VLOOKUP(H99,FAC_TOTALS_APTA!$A$4:$BR$227,$F119,FALSE)</f>
        <v>1</v>
      </c>
      <c r="I119" s="30" t="str">
        <f t="shared" si="22"/>
        <v>-</v>
      </c>
      <c r="J119" s="31" t="str">
        <f t="shared" si="23"/>
        <v/>
      </c>
      <c r="K119" s="31" t="str">
        <f t="shared" si="24"/>
        <v>BIKE_SHARE_FAC</v>
      </c>
      <c r="L119" s="7">
        <f>MATCH($K119,FAC_TOTALS_APTA!$A$2:$BR$2,)</f>
        <v>52</v>
      </c>
      <c r="M119" s="29">
        <f>IF(M99=0,0,VLOOKUP(M99,FAC_TOTALS_APTA!$A$4:$BR$227,$L119,FALSE))</f>
        <v>1784866.73729514</v>
      </c>
      <c r="N119" s="29">
        <f>IF(N99=0,0,VLOOKUP(N99,FAC_TOTALS_APTA!$A$4:$BR$227,$L119,FALSE))</f>
        <v>0</v>
      </c>
      <c r="O119" s="29">
        <f>IF(O99=0,0,VLOOKUP(O99,FAC_TOTALS_APTA!$A$4:$BR$227,$L119,FALSE))</f>
        <v>0</v>
      </c>
      <c r="P119" s="29">
        <f>IF(P99=0,0,VLOOKUP(P99,FAC_TOTALS_APTA!$A$4:$BR$227,$L119,FALSE))</f>
        <v>0</v>
      </c>
      <c r="Q119" s="29">
        <f>IF(Q99=0,0,VLOOKUP(Q99,FAC_TOTALS_APTA!$A$4:$BR$227,$L119,FALSE))</f>
        <v>0</v>
      </c>
      <c r="R119" s="29">
        <f>IF(R99=0,0,VLOOKUP(R99,FAC_TOTALS_APTA!$A$4:$BR$227,$L119,FALSE))</f>
        <v>0</v>
      </c>
      <c r="S119" s="29">
        <f>IF(S99=0,0,VLOOKUP(S99,FAC_TOTALS_APTA!$A$4:$BR$227,$L119,FALSE))</f>
        <v>0</v>
      </c>
      <c r="T119" s="29">
        <f>IF(T99=0,0,VLOOKUP(T99,FAC_TOTALS_APTA!$A$4:$BR$227,$L119,FALSE))</f>
        <v>0</v>
      </c>
      <c r="U119" s="29">
        <f>IF(U99=0,0,VLOOKUP(U99,FAC_TOTALS_APTA!$A$4:$BR$227,$L119,FALSE))</f>
        <v>0</v>
      </c>
      <c r="V119" s="29">
        <f>IF(V99=0,0,VLOOKUP(V99,FAC_TOTALS_APTA!$A$4:$BR$227,$L119,FALSE))</f>
        <v>0</v>
      </c>
      <c r="W119" s="29">
        <f>IF(W99=0,0,VLOOKUP(W99,FAC_TOTALS_APTA!$A$4:$BR$227,$L119,FALSE))</f>
        <v>0</v>
      </c>
      <c r="X119" s="29">
        <f>IF(X99=0,0,VLOOKUP(X99,FAC_TOTALS_APTA!$A$4:$BR$227,$L119,FALSE))</f>
        <v>0</v>
      </c>
      <c r="Y119" s="29">
        <f>IF(Y99=0,0,VLOOKUP(Y99,FAC_TOTALS_APTA!$A$4:$BR$227,$L119,FALSE))</f>
        <v>0</v>
      </c>
      <c r="Z119" s="29">
        <f>IF(Z99=0,0,VLOOKUP(Z99,FAC_TOTALS_APTA!$A$4:$BR$227,$L119,FALSE))</f>
        <v>0</v>
      </c>
      <c r="AA119" s="29">
        <f>IF(AA99=0,0,VLOOKUP(AA99,FAC_TOTALS_APTA!$A$4:$BR$227,$L119,FALSE))</f>
        <v>0</v>
      </c>
      <c r="AB119" s="29">
        <f>IF(AB99=0,0,VLOOKUP(AB99,FAC_TOTALS_APTA!$A$4:$BR$227,$L119,FALSE))</f>
        <v>0</v>
      </c>
      <c r="AC119" s="32">
        <f t="shared" si="25"/>
        <v>1784866.73729514</v>
      </c>
      <c r="AD119" s="33">
        <f>AC119/G124</f>
        <v>6.0927331287308141E-4</v>
      </c>
      <c r="AE119" s="7"/>
    </row>
    <row r="120" spans="1:31" s="14" customFormat="1" ht="15" hidden="1" x14ac:dyDescent="0.2">
      <c r="A120" s="7"/>
      <c r="B120" s="26" t="s">
        <v>69</v>
      </c>
      <c r="C120" s="28"/>
      <c r="D120" s="7" t="s">
        <v>77</v>
      </c>
      <c r="E120" s="43">
        <v>-4.8399999999999999E-2</v>
      </c>
      <c r="F120" s="7">
        <f>MATCH($D120,FAC_TOTALS_APTA!$A$2:$BR$2,)</f>
        <v>31</v>
      </c>
      <c r="G120" s="29">
        <f>VLOOKUP(G99,FAC_TOTALS_APTA!$A$4:$BR$227,$F120,FALSE)</f>
        <v>0</v>
      </c>
      <c r="H120" s="29">
        <f>VLOOKUP(H99,FAC_TOTALS_APTA!$A$4:$BR$227,$F120,FALSE)</f>
        <v>0</v>
      </c>
      <c r="I120" s="30" t="str">
        <f t="shared" si="22"/>
        <v>-</v>
      </c>
      <c r="J120" s="31" t="str">
        <f t="shared" si="23"/>
        <v/>
      </c>
      <c r="K120" s="31" t="str">
        <f t="shared" si="24"/>
        <v>scooter_flag_BUS_FAC</v>
      </c>
      <c r="L120" s="7">
        <f>MATCH($K120,FAC_TOTALS_APTA!$A$2:$BR$2,)</f>
        <v>53</v>
      </c>
      <c r="M120" s="29">
        <f>IF(M99=0,0,VLOOKUP(M99,FAC_TOTALS_APTA!$A$4:$BR$227,$L120,FALSE))</f>
        <v>0</v>
      </c>
      <c r="N120" s="29">
        <f>IF(N99=0,0,VLOOKUP(N99,FAC_TOTALS_APTA!$A$4:$BR$227,$L120,FALSE))</f>
        <v>0</v>
      </c>
      <c r="O120" s="29">
        <f>IF(O99=0,0,VLOOKUP(O99,FAC_TOTALS_APTA!$A$4:$BR$227,$L120,FALSE))</f>
        <v>0</v>
      </c>
      <c r="P120" s="29">
        <f>IF(P99=0,0,VLOOKUP(P99,FAC_TOTALS_APTA!$A$4:$BR$227,$L120,FALSE))</f>
        <v>0</v>
      </c>
      <c r="Q120" s="29">
        <f>IF(Q99=0,0,VLOOKUP(Q99,FAC_TOTALS_APTA!$A$4:$BR$227,$L120,FALSE))</f>
        <v>0</v>
      </c>
      <c r="R120" s="29">
        <f>IF(R99=0,0,VLOOKUP(R99,FAC_TOTALS_APTA!$A$4:$BR$227,$L120,FALSE))</f>
        <v>0</v>
      </c>
      <c r="S120" s="29">
        <f>IF(S99=0,0,VLOOKUP(S99,FAC_TOTALS_APTA!$A$4:$BR$227,$L120,FALSE))</f>
        <v>0</v>
      </c>
      <c r="T120" s="29">
        <f>IF(T99=0,0,VLOOKUP(T99,FAC_TOTALS_APTA!$A$4:$BR$227,$L120,FALSE))</f>
        <v>0</v>
      </c>
      <c r="U120" s="29">
        <f>IF(U99=0,0,VLOOKUP(U99,FAC_TOTALS_APTA!$A$4:$BR$227,$L120,FALSE))</f>
        <v>0</v>
      </c>
      <c r="V120" s="29">
        <f>IF(V99=0,0,VLOOKUP(V99,FAC_TOTALS_APTA!$A$4:$BR$227,$L120,FALSE))</f>
        <v>0</v>
      </c>
      <c r="W120" s="29">
        <f>IF(W99=0,0,VLOOKUP(W99,FAC_TOTALS_APTA!$A$4:$BR$227,$L120,FALSE))</f>
        <v>0</v>
      </c>
      <c r="X120" s="29">
        <f>IF(X99=0,0,VLOOKUP(X99,FAC_TOTALS_APTA!$A$4:$BR$227,$L120,FALSE))</f>
        <v>0</v>
      </c>
      <c r="Y120" s="29">
        <f>IF(Y99=0,0,VLOOKUP(Y99,FAC_TOTALS_APTA!$A$4:$BR$227,$L120,FALSE))</f>
        <v>0</v>
      </c>
      <c r="Z120" s="29">
        <f>IF(Z99=0,0,VLOOKUP(Z99,FAC_TOTALS_APTA!$A$4:$BR$227,$L120,FALSE))</f>
        <v>0</v>
      </c>
      <c r="AA120" s="29">
        <f>IF(AA99=0,0,VLOOKUP(AA99,FAC_TOTALS_APTA!$A$4:$BR$227,$L120,FALSE))</f>
        <v>0</v>
      </c>
      <c r="AB120" s="29">
        <f>IF(AB99=0,0,VLOOKUP(AB99,FAC_TOTALS_APTA!$A$4:$BR$227,$L120,FALSE))</f>
        <v>0</v>
      </c>
      <c r="AC120" s="32">
        <f t="shared" si="25"/>
        <v>0</v>
      </c>
      <c r="AD120" s="33">
        <f>AC120/G124</f>
        <v>0</v>
      </c>
      <c r="AE120" s="7"/>
    </row>
    <row r="121" spans="1:31" s="7" customFormat="1" ht="15" x14ac:dyDescent="0.2">
      <c r="B121" s="9" t="s">
        <v>69</v>
      </c>
      <c r="C121" s="27"/>
      <c r="D121" s="8" t="s">
        <v>78</v>
      </c>
      <c r="E121" s="44">
        <v>5.3E-3</v>
      </c>
      <c r="F121" s="8">
        <f>MATCH($D121,FAC_TOTALS_APTA!$A$2:$BR$2,)</f>
        <v>32</v>
      </c>
      <c r="G121" s="29">
        <f>VLOOKUP(G99,FAC_TOTALS_APTA!$A$4:$BR$227,$F121,FALSE)</f>
        <v>0</v>
      </c>
      <c r="H121" s="29">
        <f>VLOOKUP(H99,FAC_TOTALS_APTA!$A$4:$BR$227,$F121,FALSE)</f>
        <v>1</v>
      </c>
      <c r="I121" s="35" t="str">
        <f t="shared" si="22"/>
        <v>-</v>
      </c>
      <c r="J121" s="36" t="str">
        <f t="shared" si="23"/>
        <v/>
      </c>
      <c r="K121" s="36" t="str">
        <f t="shared" si="24"/>
        <v>scooter_flag_RAIL_FAC</v>
      </c>
      <c r="L121" s="7">
        <f>MATCH($K121,FAC_TOTALS_APTA!$A$2:$BR$2,)</f>
        <v>54</v>
      </c>
      <c r="M121" s="37">
        <f>IF(M99=0,0,VLOOKUP(M99,FAC_TOTALS_APTA!$A$4:$BR$227,$L121,FALSE))</f>
        <v>0</v>
      </c>
      <c r="N121" s="37">
        <f>IF(N99=0,0,VLOOKUP(N99,FAC_TOTALS_APTA!$A$4:$BR$227,$L121,FALSE))</f>
        <v>0</v>
      </c>
      <c r="O121" s="37">
        <f>IF(O99=0,0,VLOOKUP(O99,FAC_TOTALS_APTA!$A$4:$BR$227,$L121,FALSE))</f>
        <v>0</v>
      </c>
      <c r="P121" s="37">
        <f>IF(P99=0,0,VLOOKUP(P99,FAC_TOTALS_APTA!$A$4:$BR$227,$L121,FALSE))</f>
        <v>0</v>
      </c>
      <c r="Q121" s="37">
        <f>IF(Q99=0,0,VLOOKUP(Q99,FAC_TOTALS_APTA!$A$4:$BR$227,$L121,FALSE))</f>
        <v>0</v>
      </c>
      <c r="R121" s="37">
        <f>IF(R99=0,0,VLOOKUP(R99,FAC_TOTALS_APTA!$A$4:$BR$227,$L121,FALSE))</f>
        <v>-33461045.050981201</v>
      </c>
      <c r="S121" s="37">
        <f>IF(S99=0,0,VLOOKUP(S99,FAC_TOTALS_APTA!$A$4:$BR$227,$L121,FALSE))</f>
        <v>0</v>
      </c>
      <c r="T121" s="37">
        <f>IF(T99=0,0,VLOOKUP(T99,FAC_TOTALS_APTA!$A$4:$BR$227,$L121,FALSE))</f>
        <v>0</v>
      </c>
      <c r="U121" s="37">
        <f>IF(U99=0,0,VLOOKUP(U99,FAC_TOTALS_APTA!$A$4:$BR$227,$L121,FALSE))</f>
        <v>0</v>
      </c>
      <c r="V121" s="37">
        <f>IF(V99=0,0,VLOOKUP(V99,FAC_TOTALS_APTA!$A$4:$BR$227,$L121,FALSE))</f>
        <v>0</v>
      </c>
      <c r="W121" s="37">
        <f>IF(W99=0,0,VLOOKUP(W99,FAC_TOTALS_APTA!$A$4:$BR$227,$L121,FALSE))</f>
        <v>0</v>
      </c>
      <c r="X121" s="37">
        <f>IF(X99=0,0,VLOOKUP(X99,FAC_TOTALS_APTA!$A$4:$BR$227,$L121,FALSE))</f>
        <v>0</v>
      </c>
      <c r="Y121" s="37">
        <f>IF(Y99=0,0,VLOOKUP(Y99,FAC_TOTALS_APTA!$A$4:$BR$227,$L121,FALSE))</f>
        <v>0</v>
      </c>
      <c r="Z121" s="37">
        <f>IF(Z99=0,0,VLOOKUP(Z99,FAC_TOTALS_APTA!$A$4:$BR$227,$L121,FALSE))</f>
        <v>0</v>
      </c>
      <c r="AA121" s="37">
        <f>IF(AA99=0,0,VLOOKUP(AA99,FAC_TOTALS_APTA!$A$4:$BR$227,$L121,FALSE))</f>
        <v>0</v>
      </c>
      <c r="AB121" s="37">
        <f>IF(AB99=0,0,VLOOKUP(AB99,FAC_TOTALS_APTA!$A$4:$BR$227,$L121,FALSE))</f>
        <v>0</v>
      </c>
      <c r="AC121" s="38">
        <f t="shared" si="25"/>
        <v>-33461045.050981201</v>
      </c>
      <c r="AD121" s="39">
        <f>AC121/G124</f>
        <v>-1.1422097428574368E-2</v>
      </c>
    </row>
    <row r="122" spans="1:31" s="14" customFormat="1" ht="15" x14ac:dyDescent="0.2">
      <c r="A122" s="7"/>
      <c r="B122" s="9" t="s">
        <v>56</v>
      </c>
      <c r="C122" s="27"/>
      <c r="D122" s="9" t="s">
        <v>48</v>
      </c>
      <c r="E122" s="65"/>
      <c r="F122" s="8"/>
      <c r="G122" s="37"/>
      <c r="H122" s="37"/>
      <c r="I122" s="35"/>
      <c r="J122" s="36"/>
      <c r="K122" s="36" t="str">
        <f t="shared" si="24"/>
        <v>New_Reporter_FAC</v>
      </c>
      <c r="L122" s="7">
        <f>MATCH($K122,FAC_TOTALS_APTA!$A$2:$BR$2,)</f>
        <v>58</v>
      </c>
      <c r="M122" s="37">
        <f>IF(M99=0,0,VLOOKUP(M99,FAC_TOTALS_APTA!$A$4:$BR$227,$L122,FALSE))</f>
        <v>0</v>
      </c>
      <c r="N122" s="37">
        <f>IF(N99=0,0,VLOOKUP(N99,FAC_TOTALS_APTA!$A$4:$BR$227,$L122,FALSE))</f>
        <v>0</v>
      </c>
      <c r="O122" s="37">
        <f>IF(O99=0,0,VLOOKUP(O99,FAC_TOTALS_APTA!$A$4:$BR$227,$L122,FALSE))</f>
        <v>0</v>
      </c>
      <c r="P122" s="37">
        <f>IF(P99=0,0,VLOOKUP(P99,FAC_TOTALS_APTA!$A$4:$BR$227,$L122,FALSE))</f>
        <v>0</v>
      </c>
      <c r="Q122" s="37">
        <f>IF(Q99=0,0,VLOOKUP(Q99,FAC_TOTALS_APTA!$A$4:$BR$227,$L122,FALSE))</f>
        <v>0</v>
      </c>
      <c r="R122" s="37">
        <f>IF(R99=0,0,VLOOKUP(R99,FAC_TOTALS_APTA!$A$4:$BR$227,$L122,FALSE))</f>
        <v>0</v>
      </c>
      <c r="S122" s="37">
        <f>IF(S99=0,0,VLOOKUP(S99,FAC_TOTALS_APTA!$A$4:$BR$227,$L122,FALSE))</f>
        <v>0</v>
      </c>
      <c r="T122" s="37">
        <f>IF(T99=0,0,VLOOKUP(T99,FAC_TOTALS_APTA!$A$4:$BR$227,$L122,FALSE))</f>
        <v>0</v>
      </c>
      <c r="U122" s="37">
        <f>IF(U99=0,0,VLOOKUP(U99,FAC_TOTALS_APTA!$A$4:$BR$227,$L122,FALSE))</f>
        <v>0</v>
      </c>
      <c r="V122" s="37">
        <f>IF(V99=0,0,VLOOKUP(V99,FAC_TOTALS_APTA!$A$4:$BR$227,$L122,FALSE))</f>
        <v>0</v>
      </c>
      <c r="W122" s="37">
        <f>IF(W99=0,0,VLOOKUP(W99,FAC_TOTALS_APTA!$A$4:$BR$227,$L122,FALSE))</f>
        <v>0</v>
      </c>
      <c r="X122" s="37">
        <f>IF(X99=0,0,VLOOKUP(X99,FAC_TOTALS_APTA!$A$4:$BR$227,$L122,FALSE))</f>
        <v>0</v>
      </c>
      <c r="Y122" s="37">
        <f>IF(Y99=0,0,VLOOKUP(Y99,FAC_TOTALS_APTA!$A$4:$BR$227,$L122,FALSE))</f>
        <v>0</v>
      </c>
      <c r="Z122" s="37">
        <f>IF(Z99=0,0,VLOOKUP(Z99,FAC_TOTALS_APTA!$A$4:$BR$227,$L122,FALSE))</f>
        <v>0</v>
      </c>
      <c r="AA122" s="37">
        <f>IF(AA99=0,0,VLOOKUP(AA99,FAC_TOTALS_APTA!$A$4:$BR$227,$L122,FALSE))</f>
        <v>0</v>
      </c>
      <c r="AB122" s="37">
        <f>IF(AB99=0,0,VLOOKUP(AB99,FAC_TOTALS_APTA!$A$4:$BR$227,$L122,FALSE))</f>
        <v>0</v>
      </c>
      <c r="AC122" s="38">
        <f>SUM(M122:AB122)</f>
        <v>0</v>
      </c>
      <c r="AD122" s="39">
        <f>AC122/G124</f>
        <v>0</v>
      </c>
      <c r="AE122" s="7"/>
    </row>
    <row r="123" spans="1:31" s="59" customFormat="1" ht="15" x14ac:dyDescent="0.2">
      <c r="A123" s="58"/>
      <c r="B123" s="26" t="s">
        <v>70</v>
      </c>
      <c r="C123" s="28"/>
      <c r="D123" s="7" t="s">
        <v>6</v>
      </c>
      <c r="E123" s="43"/>
      <c r="F123" s="7">
        <f>MATCH($D123,FAC_TOTALS_APTA!$A$2:$BP$2,)</f>
        <v>9</v>
      </c>
      <c r="G123" s="60">
        <f>VLOOKUP(G99,FAC_TOTALS_APTA!$A$4:$BR$227,$F123,FALSE)</f>
        <v>2853828125.3133798</v>
      </c>
      <c r="H123" s="60">
        <f>VLOOKUP(H99,FAC_TOTALS_APTA!$A$4:$BR$227,$F123,FALSE)</f>
        <v>3182263538.9183898</v>
      </c>
      <c r="I123" s="62">
        <f t="shared" ref="I123:I124" si="26">H123/G123-1</f>
        <v>0.11508591238967636</v>
      </c>
      <c r="J123" s="31"/>
      <c r="K123" s="31"/>
      <c r="L123" s="7"/>
      <c r="M123" s="29">
        <f t="shared" ref="M123:AB123" si="27">SUM(M101:M121)</f>
        <v>86140960.724403635</v>
      </c>
      <c r="N123" s="29">
        <f t="shared" si="27"/>
        <v>131603031.1267212</v>
      </c>
      <c r="O123" s="29">
        <f t="shared" si="27"/>
        <v>-97237176.752965018</v>
      </c>
      <c r="P123" s="29">
        <f t="shared" si="27"/>
        <v>16808607.1722624</v>
      </c>
      <c r="Q123" s="29">
        <f t="shared" si="27"/>
        <v>156652051.76310015</v>
      </c>
      <c r="R123" s="29">
        <f t="shared" si="27"/>
        <v>50157659.660742171</v>
      </c>
      <c r="S123" s="29">
        <f t="shared" si="27"/>
        <v>0</v>
      </c>
      <c r="T123" s="29">
        <f t="shared" si="27"/>
        <v>0</v>
      </c>
      <c r="U123" s="29">
        <f t="shared" si="27"/>
        <v>0</v>
      </c>
      <c r="V123" s="29">
        <f t="shared" si="27"/>
        <v>0</v>
      </c>
      <c r="W123" s="29">
        <f t="shared" si="27"/>
        <v>0</v>
      </c>
      <c r="X123" s="29">
        <f t="shared" si="27"/>
        <v>0</v>
      </c>
      <c r="Y123" s="29">
        <f t="shared" si="27"/>
        <v>0</v>
      </c>
      <c r="Z123" s="29">
        <f t="shared" si="27"/>
        <v>0</v>
      </c>
      <c r="AA123" s="29">
        <f t="shared" si="27"/>
        <v>0</v>
      </c>
      <c r="AB123" s="29">
        <f t="shared" si="27"/>
        <v>0</v>
      </c>
      <c r="AC123" s="32">
        <f>H123-G123</f>
        <v>328435413.60501003</v>
      </c>
      <c r="AD123" s="33">
        <f>I123</f>
        <v>0.11508591238967636</v>
      </c>
      <c r="AE123" s="58"/>
    </row>
    <row r="124" spans="1:31" ht="16" thickBot="1" x14ac:dyDescent="0.25">
      <c r="B124" s="10" t="s">
        <v>53</v>
      </c>
      <c r="C124" s="24"/>
      <c r="D124" s="24" t="s">
        <v>4</v>
      </c>
      <c r="E124" s="24"/>
      <c r="F124" s="24">
        <f>MATCH($D124,FAC_TOTALS_APTA!$A$2:$BP$2,)</f>
        <v>7</v>
      </c>
      <c r="G124" s="61">
        <f>VLOOKUP(G99,FAC_TOTALS_APTA!$A$4:$BR$227,$F124,FALSE)</f>
        <v>2929500930.99999</v>
      </c>
      <c r="H124" s="61">
        <f>VLOOKUP(H99,FAC_TOTALS_APTA!$A$4:$BP$227,$F124,FALSE)</f>
        <v>3028681761</v>
      </c>
      <c r="I124" s="63">
        <f t="shared" si="26"/>
        <v>3.3855879324180549E-2</v>
      </c>
      <c r="J124" s="40"/>
      <c r="K124" s="40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41">
        <f>H124-G124</f>
        <v>99180830.000010014</v>
      </c>
      <c r="AD124" s="42">
        <f>I124</f>
        <v>3.3855879324180549E-2</v>
      </c>
    </row>
    <row r="125" spans="1:31" ht="17" thickTop="1" thickBot="1" x14ac:dyDescent="0.25">
      <c r="B125" s="45" t="s">
        <v>71</v>
      </c>
      <c r="C125" s="46"/>
      <c r="D125" s="46"/>
      <c r="E125" s="47"/>
      <c r="F125" s="46"/>
      <c r="G125" s="46"/>
      <c r="H125" s="46"/>
      <c r="I125" s="48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2">
        <f>AD124-AD123</f>
        <v>-8.123003306549581E-2</v>
      </c>
    </row>
    <row r="126" spans="1:31" ht="15" thickTop="1" x14ac:dyDescent="0.2"/>
  </sheetData>
  <mergeCells count="8">
    <mergeCell ref="G96:I96"/>
    <mergeCell ref="AC96:AD96"/>
    <mergeCell ref="G8:I8"/>
    <mergeCell ref="AC8:AD8"/>
    <mergeCell ref="G35:I35"/>
    <mergeCell ref="AC35:AD35"/>
    <mergeCell ref="G61:I61"/>
    <mergeCell ref="AC61:AD6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46"/>
  <sheetViews>
    <sheetView workbookViewId="0">
      <pane xSplit="4" ySplit="3" topLeftCell="V4" activePane="bottomRight" state="frozen"/>
      <selection pane="topRight" activeCell="E1" sqref="E1"/>
      <selection pane="bottomLeft" activeCell="A4" sqref="A4"/>
      <selection pane="bottomRight" activeCell="AC179" sqref="AC179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1" bestFit="1" customWidth="1"/>
    <col min="8" max="8" width="15.33203125" style="1" bestFit="1" customWidth="1"/>
    <col min="9" max="9" width="16.1640625" style="1" bestFit="1" customWidth="1"/>
    <col min="10" max="10" width="15.33203125" style="1" bestFit="1" customWidth="1"/>
    <col min="11" max="11" width="14.6640625" style="1" bestFit="1" customWidth="1"/>
    <col min="12" max="12" width="15.1640625" style="3" bestFit="1" customWidth="1"/>
    <col min="13" max="13" width="13.6640625" style="1" bestFit="1" customWidth="1"/>
    <col min="14" max="14" width="12" style="3" bestFit="1" customWidth="1"/>
    <col min="15" max="15" width="17.6640625" style="3" bestFit="1" customWidth="1"/>
    <col min="16" max="16" width="14.6640625" style="3" bestFit="1" customWidth="1"/>
    <col min="17" max="17" width="23.33203125" style="3" customWidth="1"/>
    <col min="18" max="27" width="14.6640625" style="3" customWidth="1"/>
    <col min="28" max="28" width="18.6640625" style="1" bestFit="1" customWidth="1"/>
    <col min="29" max="29" width="18.6640625" style="1" customWidth="1"/>
    <col min="30" max="30" width="22.6640625" bestFit="1" customWidth="1"/>
    <col min="31" max="31" width="22.6640625" style="1" bestFit="1" customWidth="1"/>
    <col min="32" max="32" width="27" bestFit="1" customWidth="1"/>
    <col min="33" max="33" width="18.6640625" style="1" bestFit="1" customWidth="1"/>
    <col min="34" max="34" width="22.83203125" bestFit="1" customWidth="1"/>
    <col min="35" max="35" width="17.6640625" style="1" bestFit="1" customWidth="1"/>
    <col min="36" max="36" width="22" bestFit="1" customWidth="1"/>
    <col min="37" max="38" width="22" customWidth="1"/>
    <col min="39" max="39" width="21.83203125" style="1" bestFit="1" customWidth="1"/>
    <col min="40" max="40" width="21.83203125" style="1" customWidth="1"/>
    <col min="41" max="41" width="26.1640625" bestFit="1" customWidth="1"/>
    <col min="42" max="42" width="18.6640625" style="1" bestFit="1" customWidth="1"/>
    <col min="43" max="62" width="23" customWidth="1"/>
    <col min="63" max="63" width="15.33203125" style="1" bestFit="1" customWidth="1"/>
    <col min="64" max="67" width="25.1640625" style="1" customWidth="1"/>
    <col min="68" max="68" width="17.5" style="1" bestFit="1" customWidth="1"/>
  </cols>
  <sheetData>
    <row r="1" spans="1:72" s="5" customFormat="1" x14ac:dyDescent="0.2">
      <c r="C1" s="56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K1" s="57"/>
      <c r="BL1" s="57"/>
      <c r="BM1" s="57"/>
      <c r="BN1" s="57"/>
      <c r="BO1" s="57"/>
      <c r="BP1" s="57"/>
    </row>
    <row r="2" spans="1:72" s="5" customFormat="1" ht="17" x14ac:dyDescent="0.2">
      <c r="B2" s="5" t="s">
        <v>0</v>
      </c>
      <c r="C2" s="5" t="s">
        <v>2</v>
      </c>
      <c r="D2" s="5" t="s">
        <v>1</v>
      </c>
      <c r="E2" t="s">
        <v>57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17</v>
      </c>
      <c r="M2" t="s">
        <v>9</v>
      </c>
      <c r="N2" t="s">
        <v>16</v>
      </c>
      <c r="O2" t="s">
        <v>15</v>
      </c>
      <c r="P2" t="s">
        <v>10</v>
      </c>
      <c r="Q2" t="s">
        <v>96</v>
      </c>
      <c r="R2" t="s">
        <v>31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120</v>
      </c>
      <c r="AD2" t="s">
        <v>46</v>
      </c>
      <c r="AE2" t="s">
        <v>77</v>
      </c>
      <c r="AF2" t="s">
        <v>78</v>
      </c>
      <c r="AG2" t="s">
        <v>11</v>
      </c>
      <c r="AH2" t="s">
        <v>32</v>
      </c>
      <c r="AI2" t="s">
        <v>12</v>
      </c>
      <c r="AJ2" t="s">
        <v>33</v>
      </c>
      <c r="AK2" t="s">
        <v>34</v>
      </c>
      <c r="AL2" t="s">
        <v>13</v>
      </c>
      <c r="AM2" t="s">
        <v>97</v>
      </c>
      <c r="AN2" t="s">
        <v>35</v>
      </c>
      <c r="AO2" t="s">
        <v>109</v>
      </c>
      <c r="AP2" t="s">
        <v>110</v>
      </c>
      <c r="AQ2" t="s">
        <v>111</v>
      </c>
      <c r="AR2" t="s">
        <v>112</v>
      </c>
      <c r="AS2" t="s">
        <v>113</v>
      </c>
      <c r="AT2" t="s">
        <v>114</v>
      </c>
      <c r="AU2" t="s">
        <v>115</v>
      </c>
      <c r="AV2" t="s">
        <v>116</v>
      </c>
      <c r="AW2" t="s">
        <v>117</v>
      </c>
      <c r="AX2" t="s">
        <v>118</v>
      </c>
      <c r="AY2" t="s">
        <v>121</v>
      </c>
      <c r="AZ2" t="s">
        <v>47</v>
      </c>
      <c r="BA2" t="s">
        <v>79</v>
      </c>
      <c r="BB2" t="s">
        <v>80</v>
      </c>
      <c r="BC2" t="s">
        <v>41</v>
      </c>
      <c r="BD2" t="s">
        <v>42</v>
      </c>
      <c r="BE2" t="s">
        <v>43</v>
      </c>
      <c r="BF2" t="s">
        <v>44</v>
      </c>
      <c r="BG2" t="s">
        <v>45</v>
      </c>
      <c r="BL2" s="6"/>
      <c r="BM2" s="6"/>
      <c r="BN2" s="6"/>
      <c r="BO2" s="6"/>
      <c r="BP2" s="6"/>
    </row>
    <row r="3" spans="1:72" x14ac:dyDescent="0.2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  <c r="AE3" s="4">
        <v>31</v>
      </c>
      <c r="AF3" s="4">
        <v>32</v>
      </c>
      <c r="AG3" s="4">
        <v>33</v>
      </c>
      <c r="AH3" s="4">
        <v>34</v>
      </c>
      <c r="AI3" s="4">
        <v>35</v>
      </c>
      <c r="AJ3" s="4">
        <v>36</v>
      </c>
      <c r="AK3" s="4">
        <v>37</v>
      </c>
      <c r="AL3" s="4">
        <v>38</v>
      </c>
      <c r="AM3" s="4">
        <v>39</v>
      </c>
      <c r="AN3" s="4">
        <v>40</v>
      </c>
      <c r="AO3" s="4">
        <v>41</v>
      </c>
      <c r="AP3" s="4">
        <v>42</v>
      </c>
      <c r="AQ3" s="4">
        <v>43</v>
      </c>
      <c r="AR3" s="4">
        <v>44</v>
      </c>
      <c r="AS3" s="4">
        <v>45</v>
      </c>
      <c r="AT3" s="4">
        <v>46</v>
      </c>
      <c r="AU3" s="4">
        <v>47</v>
      </c>
      <c r="AV3" s="4">
        <v>48</v>
      </c>
      <c r="AW3" s="4">
        <v>49</v>
      </c>
      <c r="AX3" s="4">
        <v>50</v>
      </c>
      <c r="AY3" s="4"/>
      <c r="AZ3" s="4">
        <v>51</v>
      </c>
      <c r="BA3" s="4">
        <v>52</v>
      </c>
      <c r="BB3" s="4">
        <v>53</v>
      </c>
      <c r="BC3" s="4">
        <v>54</v>
      </c>
      <c r="BD3" s="4">
        <v>55</v>
      </c>
      <c r="BE3" s="4">
        <v>56</v>
      </c>
      <c r="BF3" s="4">
        <v>57</v>
      </c>
      <c r="BG3" s="4">
        <v>58</v>
      </c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2">
      <c r="A4" t="str">
        <f>CONCATENATE(B4,"_",C4,"_",D4)</f>
        <v>0_10_2002</v>
      </c>
      <c r="B4">
        <v>0</v>
      </c>
      <c r="C4">
        <v>10</v>
      </c>
      <c r="D4">
        <v>2002</v>
      </c>
      <c r="E4">
        <v>1201007994</v>
      </c>
      <c r="F4">
        <v>0</v>
      </c>
      <c r="G4">
        <v>1201007994</v>
      </c>
      <c r="H4">
        <v>0</v>
      </c>
      <c r="I4">
        <v>1099863528.8866601</v>
      </c>
      <c r="J4">
        <v>0</v>
      </c>
      <c r="K4">
        <v>253905652.09999999</v>
      </c>
      <c r="L4">
        <v>0.97956348500000001</v>
      </c>
      <c r="M4">
        <v>25697520.3899999</v>
      </c>
      <c r="N4">
        <v>1.974</v>
      </c>
      <c r="O4">
        <v>42439.074999999903</v>
      </c>
      <c r="P4">
        <v>31.709999999999901</v>
      </c>
      <c r="Q4">
        <v>0.50002661492511502</v>
      </c>
      <c r="R4">
        <v>3.5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>SUM(S4:AB4)</f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f>SUM(AO4:AX4)</f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1201007994</v>
      </c>
      <c r="BG4">
        <v>1201007994</v>
      </c>
      <c r="BK4"/>
      <c r="BL4"/>
      <c r="BM4"/>
      <c r="BN4"/>
      <c r="BO4"/>
      <c r="BP4"/>
    </row>
    <row r="5" spans="1:72" x14ac:dyDescent="0.2">
      <c r="A5" t="str">
        <f t="shared" ref="A5:A72" si="0">CONCATENATE(B5,"_",C5,"_",D5)</f>
        <v>0_10_2003</v>
      </c>
      <c r="B5">
        <v>0</v>
      </c>
      <c r="C5">
        <v>10</v>
      </c>
      <c r="D5">
        <v>2003</v>
      </c>
      <c r="E5">
        <v>1201007994</v>
      </c>
      <c r="F5">
        <v>1201007994</v>
      </c>
      <c r="G5">
        <v>1127691152.99999</v>
      </c>
      <c r="H5">
        <v>-73316841.000001594</v>
      </c>
      <c r="I5">
        <v>1024029072.56918</v>
      </c>
      <c r="J5">
        <v>-75834456.317478299</v>
      </c>
      <c r="K5">
        <v>232535029.09999901</v>
      </c>
      <c r="L5">
        <v>1.1512130359999899</v>
      </c>
      <c r="M5">
        <v>26042245.269999899</v>
      </c>
      <c r="N5">
        <v>2.2467999999999901</v>
      </c>
      <c r="O5">
        <v>41148.635000000002</v>
      </c>
      <c r="P5">
        <v>31.36</v>
      </c>
      <c r="Q5">
        <v>0.49949664564947699</v>
      </c>
      <c r="R5">
        <v>3.5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ref="AC5:AC68" si="1">SUM(S5:AB5)</f>
        <v>0</v>
      </c>
      <c r="AD5">
        <v>0</v>
      </c>
      <c r="AE5">
        <v>0</v>
      </c>
      <c r="AF5">
        <v>0</v>
      </c>
      <c r="AG5">
        <v>-70868307.944354206</v>
      </c>
      <c r="AH5">
        <v>-40859410.068526901</v>
      </c>
      <c r="AI5">
        <v>4287599.8208538396</v>
      </c>
      <c r="AJ5">
        <v>19893297.788453199</v>
      </c>
      <c r="AK5">
        <v>9004533.1429923102</v>
      </c>
      <c r="AL5">
        <v>-4145936.39159864</v>
      </c>
      <c r="AM5">
        <v>-13700.4149400068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f t="shared" ref="AY5:AY68" si="2">SUM(AO5:AX5)</f>
        <v>0</v>
      </c>
      <c r="AZ5">
        <v>0</v>
      </c>
      <c r="BA5">
        <v>0</v>
      </c>
      <c r="BB5">
        <v>0</v>
      </c>
      <c r="BC5">
        <v>-82701924.067120403</v>
      </c>
      <c r="BD5">
        <v>-82808262.903424501</v>
      </c>
      <c r="BE5">
        <v>9491421.9034228995</v>
      </c>
      <c r="BF5">
        <v>0</v>
      </c>
      <c r="BG5">
        <v>-73316841.000001594</v>
      </c>
      <c r="BH5" s="2"/>
      <c r="BJ5" s="2"/>
      <c r="BK5"/>
      <c r="BL5"/>
      <c r="BM5"/>
      <c r="BN5"/>
      <c r="BO5"/>
      <c r="BP5"/>
    </row>
    <row r="6" spans="1:72" x14ac:dyDescent="0.2">
      <c r="A6" t="str">
        <f t="shared" si="0"/>
        <v>0_10_2004</v>
      </c>
      <c r="B6">
        <v>0</v>
      </c>
      <c r="C6">
        <v>10</v>
      </c>
      <c r="D6">
        <v>2004</v>
      </c>
      <c r="E6">
        <v>1201007994</v>
      </c>
      <c r="F6">
        <v>1127691152.99999</v>
      </c>
      <c r="G6">
        <v>1109237034</v>
      </c>
      <c r="H6">
        <v>-18454118.999998</v>
      </c>
      <c r="I6">
        <v>1075695753.95052</v>
      </c>
      <c r="J6">
        <v>51666681.381340303</v>
      </c>
      <c r="K6">
        <v>243107287.39999899</v>
      </c>
      <c r="L6">
        <v>1.20597552</v>
      </c>
      <c r="M6">
        <v>26563773.749999899</v>
      </c>
      <c r="N6">
        <v>2.5669</v>
      </c>
      <c r="O6">
        <v>39531.589999999997</v>
      </c>
      <c r="P6">
        <v>31</v>
      </c>
      <c r="Q6">
        <v>0.49415983310371703</v>
      </c>
      <c r="R6">
        <v>3.5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1"/>
        <v>0</v>
      </c>
      <c r="AD6">
        <v>0</v>
      </c>
      <c r="AE6">
        <v>0</v>
      </c>
      <c r="AF6">
        <v>0</v>
      </c>
      <c r="AG6">
        <v>35222809.510224797</v>
      </c>
      <c r="AH6">
        <v>-11738137.8528447</v>
      </c>
      <c r="AI6">
        <v>5995682.8346014302</v>
      </c>
      <c r="AJ6">
        <v>20024060.7102377</v>
      </c>
      <c r="AK6">
        <v>10989373.6845799</v>
      </c>
      <c r="AL6">
        <v>-4003869.59887448</v>
      </c>
      <c r="AM6">
        <v>-129534.897158109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f t="shared" si="2"/>
        <v>0</v>
      </c>
      <c r="AZ6">
        <v>0</v>
      </c>
      <c r="BA6">
        <v>0</v>
      </c>
      <c r="BB6">
        <v>0</v>
      </c>
      <c r="BC6">
        <v>56360384.390766598</v>
      </c>
      <c r="BD6">
        <v>56896880.234492198</v>
      </c>
      <c r="BE6">
        <v>-75350999.234490305</v>
      </c>
      <c r="BF6">
        <v>0</v>
      </c>
      <c r="BG6">
        <v>-18454118.999998</v>
      </c>
      <c r="BH6" s="2"/>
      <c r="BJ6" s="2"/>
      <c r="BK6"/>
      <c r="BL6"/>
      <c r="BM6"/>
      <c r="BN6"/>
      <c r="BO6"/>
      <c r="BP6"/>
    </row>
    <row r="7" spans="1:72" x14ac:dyDescent="0.2">
      <c r="A7" t="str">
        <f t="shared" si="0"/>
        <v>0_10_2005</v>
      </c>
      <c r="B7">
        <v>0</v>
      </c>
      <c r="C7">
        <v>10</v>
      </c>
      <c r="D7">
        <v>2005</v>
      </c>
      <c r="E7">
        <v>1201007994</v>
      </c>
      <c r="F7">
        <v>1109237034</v>
      </c>
      <c r="G7">
        <v>1185413968.99999</v>
      </c>
      <c r="H7">
        <v>76176934.999997601</v>
      </c>
      <c r="I7">
        <v>1154845942.4993</v>
      </c>
      <c r="J7">
        <v>79150188.548774004</v>
      </c>
      <c r="K7">
        <v>254087771.40000001</v>
      </c>
      <c r="L7">
        <v>1.1702642379999899</v>
      </c>
      <c r="M7">
        <v>27081157.499999899</v>
      </c>
      <c r="N7">
        <v>3.0314999999999901</v>
      </c>
      <c r="O7">
        <v>38116.919999999896</v>
      </c>
      <c r="P7">
        <v>30.68</v>
      </c>
      <c r="Q7">
        <v>0.49018125488386599</v>
      </c>
      <c r="R7">
        <v>3.5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1"/>
        <v>0</v>
      </c>
      <c r="AD7">
        <v>0</v>
      </c>
      <c r="AE7">
        <v>0</v>
      </c>
      <c r="AF7">
        <v>0</v>
      </c>
      <c r="AG7">
        <v>34420852.868954703</v>
      </c>
      <c r="AH7">
        <v>7561255.0637004999</v>
      </c>
      <c r="AI7">
        <v>5736965.9584031003</v>
      </c>
      <c r="AJ7">
        <v>25717095.5613719</v>
      </c>
      <c r="AK7">
        <v>9821360.55737211</v>
      </c>
      <c r="AL7">
        <v>-3501445.4018513002</v>
      </c>
      <c r="AM7">
        <v>-94988.990635646594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f t="shared" si="2"/>
        <v>0</v>
      </c>
      <c r="AZ7">
        <v>0</v>
      </c>
      <c r="BA7">
        <v>0</v>
      </c>
      <c r="BB7">
        <v>0</v>
      </c>
      <c r="BC7">
        <v>79661095.617315307</v>
      </c>
      <c r="BD7">
        <v>81618171.368575305</v>
      </c>
      <c r="BE7">
        <v>-5441236.3685777104</v>
      </c>
      <c r="BF7">
        <v>0</v>
      </c>
      <c r="BG7">
        <v>76176934.999997601</v>
      </c>
      <c r="BH7" s="2"/>
      <c r="BJ7" s="2"/>
      <c r="BK7"/>
      <c r="BL7"/>
      <c r="BM7"/>
      <c r="BN7"/>
      <c r="BO7"/>
      <c r="BP7"/>
    </row>
    <row r="8" spans="1:72" x14ac:dyDescent="0.2">
      <c r="A8" t="str">
        <f t="shared" si="0"/>
        <v>0_10_2006</v>
      </c>
      <c r="B8">
        <v>0</v>
      </c>
      <c r="C8">
        <v>10</v>
      </c>
      <c r="D8">
        <v>2006</v>
      </c>
      <c r="E8">
        <v>1201007994</v>
      </c>
      <c r="F8">
        <v>1185413968.99999</v>
      </c>
      <c r="G8">
        <v>1159540668.99999</v>
      </c>
      <c r="H8">
        <v>-25873299.999999501</v>
      </c>
      <c r="I8">
        <v>933775818.34697294</v>
      </c>
      <c r="J8">
        <v>-221070124.152327</v>
      </c>
      <c r="K8">
        <v>252268420.80000001</v>
      </c>
      <c r="L8">
        <v>2.81626553899999</v>
      </c>
      <c r="M8">
        <v>27655014.75</v>
      </c>
      <c r="N8">
        <v>3.3499999999999899</v>
      </c>
      <c r="O8">
        <v>36028.75</v>
      </c>
      <c r="P8">
        <v>30.18</v>
      </c>
      <c r="Q8">
        <v>0.49297116336448898</v>
      </c>
      <c r="R8">
        <v>3.7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1"/>
        <v>0</v>
      </c>
      <c r="AD8">
        <v>0</v>
      </c>
      <c r="AE8">
        <v>0</v>
      </c>
      <c r="AF8">
        <v>0</v>
      </c>
      <c r="AG8">
        <v>-5878037.8413349101</v>
      </c>
      <c r="AH8">
        <v>-248202785.27223501</v>
      </c>
      <c r="AI8">
        <v>6666123.4575581504</v>
      </c>
      <c r="AJ8">
        <v>16993124.337155201</v>
      </c>
      <c r="AK8">
        <v>16266302.7792824</v>
      </c>
      <c r="AL8">
        <v>-5841537.2238841802</v>
      </c>
      <c r="AM8">
        <v>71188.9594562657</v>
      </c>
      <c r="AN8">
        <v>-1381458.7198222501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f t="shared" si="2"/>
        <v>0</v>
      </c>
      <c r="AZ8">
        <v>0</v>
      </c>
      <c r="BA8">
        <v>0</v>
      </c>
      <c r="BB8">
        <v>0</v>
      </c>
      <c r="BC8">
        <v>-221307079.52382401</v>
      </c>
      <c r="BD8">
        <v>-226921707.61026999</v>
      </c>
      <c r="BE8">
        <v>201048407.61026999</v>
      </c>
      <c r="BF8">
        <v>0</v>
      </c>
      <c r="BG8">
        <v>-25873299.999999501</v>
      </c>
      <c r="BH8" s="2"/>
      <c r="BJ8" s="2"/>
      <c r="BK8"/>
      <c r="BL8"/>
      <c r="BM8"/>
      <c r="BN8"/>
      <c r="BO8"/>
      <c r="BP8"/>
    </row>
    <row r="9" spans="1:72" x14ac:dyDescent="0.2">
      <c r="A9" t="str">
        <f t="shared" si="0"/>
        <v>0_10_2007</v>
      </c>
      <c r="B9">
        <v>0</v>
      </c>
      <c r="C9">
        <v>10</v>
      </c>
      <c r="D9">
        <v>2007</v>
      </c>
      <c r="E9">
        <v>1201007994</v>
      </c>
      <c r="F9">
        <v>1159540668.99999</v>
      </c>
      <c r="G9">
        <v>1100711966.99999</v>
      </c>
      <c r="H9">
        <v>-58828702.000000402</v>
      </c>
      <c r="I9">
        <v>1184735665.25683</v>
      </c>
      <c r="J9">
        <v>250959846.909863</v>
      </c>
      <c r="K9">
        <v>256261700.59999999</v>
      </c>
      <c r="L9">
        <v>1.2309854979999999</v>
      </c>
      <c r="M9">
        <v>27714120</v>
      </c>
      <c r="N9">
        <v>3.4605999999999901</v>
      </c>
      <c r="O9">
        <v>36660.58</v>
      </c>
      <c r="P9">
        <v>30.4</v>
      </c>
      <c r="Q9">
        <v>0.48830547590354001</v>
      </c>
      <c r="R9">
        <v>3.6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1"/>
        <v>0</v>
      </c>
      <c r="AD9">
        <v>0</v>
      </c>
      <c r="AE9">
        <v>0</v>
      </c>
      <c r="AF9">
        <v>0</v>
      </c>
      <c r="AG9">
        <v>12666261.1374077</v>
      </c>
      <c r="AH9">
        <v>290333199.19186598</v>
      </c>
      <c r="AI9">
        <v>662228.91888006299</v>
      </c>
      <c r="AJ9">
        <v>5462498.3972997097</v>
      </c>
      <c r="AK9">
        <v>-4866026.8216030598</v>
      </c>
      <c r="AL9">
        <v>2523132.86686876</v>
      </c>
      <c r="AM9">
        <v>-116444.620133459</v>
      </c>
      <c r="AN9">
        <v>676244.35503722401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f t="shared" si="2"/>
        <v>0</v>
      </c>
      <c r="AZ9">
        <v>0</v>
      </c>
      <c r="BA9">
        <v>0</v>
      </c>
      <c r="BB9">
        <v>0</v>
      </c>
      <c r="BC9">
        <v>307341093.425623</v>
      </c>
      <c r="BD9">
        <v>311635986.990049</v>
      </c>
      <c r="BE9">
        <v>-370464688.99005002</v>
      </c>
      <c r="BF9">
        <v>0</v>
      </c>
      <c r="BG9">
        <v>-58828702.000000402</v>
      </c>
      <c r="BH9" s="2"/>
      <c r="BJ9" s="2"/>
      <c r="BK9"/>
      <c r="BL9"/>
      <c r="BM9"/>
      <c r="BN9"/>
      <c r="BO9"/>
      <c r="BP9"/>
    </row>
    <row r="10" spans="1:72" x14ac:dyDescent="0.2">
      <c r="A10" t="str">
        <f t="shared" si="0"/>
        <v>0_10_2008</v>
      </c>
      <c r="B10">
        <v>0</v>
      </c>
      <c r="C10">
        <v>10</v>
      </c>
      <c r="D10">
        <v>2008</v>
      </c>
      <c r="E10">
        <v>1201007994</v>
      </c>
      <c r="F10">
        <v>1100711966.99999</v>
      </c>
      <c r="G10">
        <v>1112567173.99999</v>
      </c>
      <c r="H10">
        <v>11855207.0000004</v>
      </c>
      <c r="I10">
        <v>1221212992.3490701</v>
      </c>
      <c r="J10">
        <v>36477327.092239298</v>
      </c>
      <c r="K10">
        <v>260943220.69999999</v>
      </c>
      <c r="L10">
        <v>1.2421328030000001</v>
      </c>
      <c r="M10">
        <v>27956797.669999901</v>
      </c>
      <c r="N10">
        <v>3.91949999999999</v>
      </c>
      <c r="O10">
        <v>36716.94</v>
      </c>
      <c r="P10">
        <v>30.42</v>
      </c>
      <c r="Q10">
        <v>0.48698388494219103</v>
      </c>
      <c r="R10">
        <v>3.7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1"/>
        <v>0</v>
      </c>
      <c r="AD10">
        <v>0</v>
      </c>
      <c r="AE10">
        <v>0</v>
      </c>
      <c r="AF10">
        <v>0</v>
      </c>
      <c r="AG10">
        <v>13871109.1740095</v>
      </c>
      <c r="AH10">
        <v>-2281199.1142240302</v>
      </c>
      <c r="AI10">
        <v>2569354.0101022301</v>
      </c>
      <c r="AJ10">
        <v>20362424.9109434</v>
      </c>
      <c r="AK10">
        <v>-408942.275859227</v>
      </c>
      <c r="AL10">
        <v>217523.392704917</v>
      </c>
      <c r="AM10">
        <v>-31311.521955345601</v>
      </c>
      <c r="AN10">
        <v>-641561.28534043499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f t="shared" si="2"/>
        <v>0</v>
      </c>
      <c r="AZ10">
        <v>0</v>
      </c>
      <c r="BA10">
        <v>0</v>
      </c>
      <c r="BB10">
        <v>0</v>
      </c>
      <c r="BC10">
        <v>33657397.290380999</v>
      </c>
      <c r="BD10">
        <v>33890285.936396502</v>
      </c>
      <c r="BE10">
        <v>-22035078.936395999</v>
      </c>
      <c r="BF10">
        <v>0</v>
      </c>
      <c r="BG10">
        <v>11855207.0000004</v>
      </c>
      <c r="BH10" s="2"/>
      <c r="BJ10" s="2"/>
      <c r="BK10"/>
      <c r="BL10"/>
      <c r="BM10"/>
      <c r="BN10"/>
      <c r="BO10"/>
      <c r="BP10"/>
    </row>
    <row r="11" spans="1:72" x14ac:dyDescent="0.2">
      <c r="A11" t="str">
        <f t="shared" si="0"/>
        <v>0_10_2009</v>
      </c>
      <c r="B11">
        <v>0</v>
      </c>
      <c r="C11">
        <v>10</v>
      </c>
      <c r="D11">
        <v>2009</v>
      </c>
      <c r="E11">
        <v>1201007994</v>
      </c>
      <c r="F11">
        <v>1112567173.99999</v>
      </c>
      <c r="G11">
        <v>1079011273.99999</v>
      </c>
      <c r="H11">
        <v>-33555900.000001401</v>
      </c>
      <c r="I11">
        <v>1162664287.8259101</v>
      </c>
      <c r="J11">
        <v>-58548704.523163497</v>
      </c>
      <c r="K11">
        <v>261208990.799999</v>
      </c>
      <c r="L11">
        <v>1.298489488</v>
      </c>
      <c r="M11">
        <v>27734538</v>
      </c>
      <c r="N11">
        <v>2.84309999999999</v>
      </c>
      <c r="O11">
        <v>35494.29</v>
      </c>
      <c r="P11">
        <v>30.61</v>
      </c>
      <c r="Q11">
        <v>0.48475607204041099</v>
      </c>
      <c r="R11">
        <v>3.8999999999999901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1"/>
        <v>0</v>
      </c>
      <c r="AD11">
        <v>0</v>
      </c>
      <c r="AE11">
        <v>0</v>
      </c>
      <c r="AF11">
        <v>0</v>
      </c>
      <c r="AG11">
        <v>783731.63948894804</v>
      </c>
      <c r="AH11">
        <v>-11437108.919677701</v>
      </c>
      <c r="AI11">
        <v>-2372344.8777522398</v>
      </c>
      <c r="AJ11">
        <v>-50255009.7307285</v>
      </c>
      <c r="AK11">
        <v>9151790.2526835501</v>
      </c>
      <c r="AL11">
        <v>2090484.31362165</v>
      </c>
      <c r="AM11">
        <v>-53349.966489005499</v>
      </c>
      <c r="AN11">
        <v>-1296564.4611112999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f t="shared" si="2"/>
        <v>0</v>
      </c>
      <c r="AZ11">
        <v>0</v>
      </c>
      <c r="BA11">
        <v>0</v>
      </c>
      <c r="BB11">
        <v>0</v>
      </c>
      <c r="BC11">
        <v>-53388371.749964699</v>
      </c>
      <c r="BD11">
        <v>-53339890.044403799</v>
      </c>
      <c r="BE11">
        <v>19783990.044402398</v>
      </c>
      <c r="BF11">
        <v>0</v>
      </c>
      <c r="BG11">
        <v>-33555900.000001401</v>
      </c>
      <c r="BH11" s="2"/>
      <c r="BJ11" s="2"/>
      <c r="BK11"/>
      <c r="BL11"/>
      <c r="BM11"/>
      <c r="BN11"/>
      <c r="BO11"/>
      <c r="BP11"/>
    </row>
    <row r="12" spans="1:72" x14ac:dyDescent="0.2">
      <c r="A12" t="str">
        <f t="shared" si="0"/>
        <v>0_10_2010</v>
      </c>
      <c r="B12">
        <v>0</v>
      </c>
      <c r="C12">
        <v>10</v>
      </c>
      <c r="D12">
        <v>2010</v>
      </c>
      <c r="E12">
        <v>1201007994</v>
      </c>
      <c r="F12">
        <v>1079011273.99999</v>
      </c>
      <c r="G12">
        <v>1055804062.99999</v>
      </c>
      <c r="H12">
        <v>-23207211.000000101</v>
      </c>
      <c r="I12">
        <v>1098379124.4105501</v>
      </c>
      <c r="J12">
        <v>-64285163.415361397</v>
      </c>
      <c r="K12">
        <v>234440206.99999899</v>
      </c>
      <c r="L12">
        <v>1.332862524</v>
      </c>
      <c r="M12">
        <v>27553600.749999899</v>
      </c>
      <c r="N12">
        <v>3.2889999999999899</v>
      </c>
      <c r="O12">
        <v>35213</v>
      </c>
      <c r="P12">
        <v>30.93</v>
      </c>
      <c r="Q12">
        <v>0.49441012262664702</v>
      </c>
      <c r="R12">
        <v>3.8999999999999901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1"/>
        <v>0</v>
      </c>
      <c r="AD12">
        <v>0</v>
      </c>
      <c r="AE12">
        <v>0</v>
      </c>
      <c r="AF12">
        <v>0</v>
      </c>
      <c r="AG12">
        <v>-77757535.263012603</v>
      </c>
      <c r="AH12">
        <v>-6646340.5268305596</v>
      </c>
      <c r="AI12">
        <v>-1887049.06799442</v>
      </c>
      <c r="AJ12">
        <v>22401556.3868495</v>
      </c>
      <c r="AK12">
        <v>2078724.3189824601</v>
      </c>
      <c r="AL12">
        <v>3416819.6292594802</v>
      </c>
      <c r="AM12">
        <v>224243.717227699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f t="shared" si="2"/>
        <v>0</v>
      </c>
      <c r="AZ12">
        <v>0</v>
      </c>
      <c r="BA12">
        <v>0</v>
      </c>
      <c r="BB12">
        <v>0</v>
      </c>
      <c r="BC12">
        <v>-58169580.805518299</v>
      </c>
      <c r="BD12">
        <v>-59659883.598741099</v>
      </c>
      <c r="BE12">
        <v>36452672.598740898</v>
      </c>
      <c r="BF12">
        <v>0</v>
      </c>
      <c r="BG12">
        <v>-23207211.000000101</v>
      </c>
      <c r="BH12" s="2"/>
      <c r="BJ12" s="2"/>
      <c r="BK12"/>
      <c r="BL12"/>
      <c r="BM12"/>
      <c r="BN12"/>
      <c r="BO12"/>
      <c r="BP12"/>
    </row>
    <row r="13" spans="1:72" x14ac:dyDescent="0.2">
      <c r="A13" t="str">
        <f t="shared" si="0"/>
        <v>0_10_2011</v>
      </c>
      <c r="B13">
        <v>0</v>
      </c>
      <c r="C13">
        <v>10</v>
      </c>
      <c r="D13">
        <v>2011</v>
      </c>
      <c r="E13">
        <v>1201007994</v>
      </c>
      <c r="F13">
        <v>1055804062.99999</v>
      </c>
      <c r="G13">
        <v>1024067732.99999</v>
      </c>
      <c r="H13">
        <v>-31736329.9999988</v>
      </c>
      <c r="I13">
        <v>1111768992.1417699</v>
      </c>
      <c r="J13">
        <v>13389867.731219999</v>
      </c>
      <c r="K13">
        <v>228510747.49999899</v>
      </c>
      <c r="L13">
        <v>1.4103132359999999</v>
      </c>
      <c r="M13">
        <v>27682634.670000002</v>
      </c>
      <c r="N13">
        <v>4.0655999999999999</v>
      </c>
      <c r="O13">
        <v>34147.68</v>
      </c>
      <c r="P13">
        <v>31.299999999999901</v>
      </c>
      <c r="Q13">
        <v>0.49182096061092501</v>
      </c>
      <c r="R13">
        <v>3.8999999999999901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1"/>
        <v>0</v>
      </c>
      <c r="AD13">
        <v>0</v>
      </c>
      <c r="AE13">
        <v>0</v>
      </c>
      <c r="AF13">
        <v>0</v>
      </c>
      <c r="AG13">
        <v>-18544880.7172153</v>
      </c>
      <c r="AH13">
        <v>-14256368.7022631</v>
      </c>
      <c r="AI13">
        <v>1320003.1441282099</v>
      </c>
      <c r="AJ13">
        <v>33407981.593428101</v>
      </c>
      <c r="AK13">
        <v>7875156.1708553499</v>
      </c>
      <c r="AL13">
        <v>3866682.1892001899</v>
      </c>
      <c r="AM13">
        <v>-58839.6473647905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f t="shared" si="2"/>
        <v>0</v>
      </c>
      <c r="AZ13">
        <v>0</v>
      </c>
      <c r="BA13">
        <v>0</v>
      </c>
      <c r="BB13">
        <v>0</v>
      </c>
      <c r="BC13">
        <v>13609734.030768599</v>
      </c>
      <c r="BD13">
        <v>12870853.4598573</v>
      </c>
      <c r="BE13">
        <v>-44607183.4598561</v>
      </c>
      <c r="BF13">
        <v>0</v>
      </c>
      <c r="BG13">
        <v>-31736329.9999988</v>
      </c>
      <c r="BH13" s="2"/>
      <c r="BJ13" s="2"/>
      <c r="BK13"/>
      <c r="BL13"/>
      <c r="BM13"/>
      <c r="BN13"/>
      <c r="BO13"/>
      <c r="BP13"/>
    </row>
    <row r="14" spans="1:72" x14ac:dyDescent="0.2">
      <c r="A14" t="str">
        <f t="shared" si="0"/>
        <v>0_10_2012</v>
      </c>
      <c r="B14">
        <v>0</v>
      </c>
      <c r="C14">
        <v>10</v>
      </c>
      <c r="D14">
        <v>2012</v>
      </c>
      <c r="E14">
        <v>1201007994</v>
      </c>
      <c r="F14">
        <v>1024067732.99999</v>
      </c>
      <c r="G14">
        <v>1032661299</v>
      </c>
      <c r="H14">
        <v>8593566.0000015497</v>
      </c>
      <c r="I14">
        <v>1116852199.91451</v>
      </c>
      <c r="J14">
        <v>5083207.7727386896</v>
      </c>
      <c r="K14">
        <v>227959423.99999899</v>
      </c>
      <c r="L14">
        <v>1.369100306</v>
      </c>
      <c r="M14">
        <v>27909105.420000002</v>
      </c>
      <c r="N14">
        <v>4.1093000000000002</v>
      </c>
      <c r="O14">
        <v>33963.31</v>
      </c>
      <c r="P14">
        <v>31.51</v>
      </c>
      <c r="Q14">
        <v>0.478498674131415</v>
      </c>
      <c r="R14">
        <v>4.0999999999999996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1"/>
        <v>1</v>
      </c>
      <c r="AD14">
        <v>0</v>
      </c>
      <c r="AE14">
        <v>0</v>
      </c>
      <c r="AF14">
        <v>0</v>
      </c>
      <c r="AG14">
        <v>-1709776.6240944599</v>
      </c>
      <c r="AH14">
        <v>7377982.7728239503</v>
      </c>
      <c r="AI14">
        <v>2233808.06241936</v>
      </c>
      <c r="AJ14">
        <v>1647948.9906373699</v>
      </c>
      <c r="AK14">
        <v>1341983.77136504</v>
      </c>
      <c r="AL14">
        <v>2126953.3748553302</v>
      </c>
      <c r="AM14">
        <v>-293619.42927369702</v>
      </c>
      <c r="AN14">
        <v>-1193428.90875065</v>
      </c>
      <c r="AO14">
        <v>-6802150.9586936096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f t="shared" si="2"/>
        <v>-6802150.9586936096</v>
      </c>
      <c r="AZ14">
        <v>0</v>
      </c>
      <c r="BA14">
        <v>0</v>
      </c>
      <c r="BB14">
        <v>0</v>
      </c>
      <c r="BC14">
        <v>4729701.0512886299</v>
      </c>
      <c r="BD14">
        <v>4682221.8437376404</v>
      </c>
      <c r="BE14">
        <v>3911344.1562639</v>
      </c>
      <c r="BF14">
        <v>0</v>
      </c>
      <c r="BG14">
        <v>8593566.0000015497</v>
      </c>
      <c r="BH14" s="2"/>
      <c r="BJ14" s="2"/>
      <c r="BK14"/>
      <c r="BL14"/>
      <c r="BM14"/>
      <c r="BN14"/>
      <c r="BO14"/>
      <c r="BP14"/>
    </row>
    <row r="15" spans="1:72" x14ac:dyDescent="0.2">
      <c r="A15" t="str">
        <f t="shared" si="0"/>
        <v>0_10_2013</v>
      </c>
      <c r="B15">
        <v>0</v>
      </c>
      <c r="C15">
        <v>10</v>
      </c>
      <c r="D15">
        <v>2013</v>
      </c>
      <c r="E15">
        <v>1201007994</v>
      </c>
      <c r="F15">
        <v>1032661299</v>
      </c>
      <c r="G15">
        <v>1031511812</v>
      </c>
      <c r="H15">
        <v>-1149486.9999998801</v>
      </c>
      <c r="I15">
        <v>1062883750.70078</v>
      </c>
      <c r="J15">
        <v>-53968449.213722102</v>
      </c>
      <c r="K15">
        <v>232024741.19999999</v>
      </c>
      <c r="L15">
        <v>1.6314814630000001</v>
      </c>
      <c r="M15">
        <v>28818049.079999998</v>
      </c>
      <c r="N15">
        <v>3.9420000000000002</v>
      </c>
      <c r="O15">
        <v>33700.32</v>
      </c>
      <c r="P15">
        <v>29.93</v>
      </c>
      <c r="Q15">
        <v>0.478248521277432</v>
      </c>
      <c r="R15">
        <v>4.2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1"/>
        <v>2</v>
      </c>
      <c r="AD15">
        <v>1</v>
      </c>
      <c r="AE15">
        <v>0</v>
      </c>
      <c r="AF15">
        <v>0</v>
      </c>
      <c r="AG15">
        <v>12704507.848505201</v>
      </c>
      <c r="AH15">
        <v>-44176291.249510899</v>
      </c>
      <c r="AI15">
        <v>8888800.9868401997</v>
      </c>
      <c r="AJ15">
        <v>-6415508.5122838505</v>
      </c>
      <c r="AK15">
        <v>1943624.5838965799</v>
      </c>
      <c r="AL15">
        <v>-15995175.1067228</v>
      </c>
      <c r="AM15">
        <v>-5560.3457983866601</v>
      </c>
      <c r="AN15">
        <v>-601897.25393233995</v>
      </c>
      <c r="AO15">
        <v>-6859231.8834428601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f t="shared" si="2"/>
        <v>-6859231.8834428601</v>
      </c>
      <c r="AZ15">
        <v>629172.97071755095</v>
      </c>
      <c r="BA15">
        <v>0</v>
      </c>
      <c r="BB15">
        <v>0</v>
      </c>
      <c r="BC15">
        <v>-49887557.961731702</v>
      </c>
      <c r="BD15">
        <v>-49900182.740673997</v>
      </c>
      <c r="BE15">
        <v>48750695.740674101</v>
      </c>
      <c r="BF15">
        <v>0</v>
      </c>
      <c r="BG15">
        <v>-1149486.9999998801</v>
      </c>
      <c r="BH15" s="2"/>
      <c r="BJ15" s="2"/>
      <c r="BK15"/>
      <c r="BL15"/>
      <c r="BM15"/>
      <c r="BN15"/>
      <c r="BO15"/>
      <c r="BP15"/>
    </row>
    <row r="16" spans="1:72" x14ac:dyDescent="0.2">
      <c r="A16" t="str">
        <f t="shared" si="0"/>
        <v>0_10_2014</v>
      </c>
      <c r="B16">
        <v>0</v>
      </c>
      <c r="C16">
        <v>10</v>
      </c>
      <c r="D16">
        <v>2014</v>
      </c>
      <c r="E16">
        <v>1201007994</v>
      </c>
      <c r="F16">
        <v>1031511812</v>
      </c>
      <c r="G16">
        <v>1020949725.99999</v>
      </c>
      <c r="H16">
        <v>-10562086.0000026</v>
      </c>
      <c r="I16">
        <v>1055231820.71374</v>
      </c>
      <c r="J16">
        <v>-7651929.9870444499</v>
      </c>
      <c r="K16">
        <v>232003465.09999901</v>
      </c>
      <c r="L16">
        <v>1.627628074</v>
      </c>
      <c r="M16">
        <v>29110612.079999998</v>
      </c>
      <c r="N16">
        <v>3.75239999999999</v>
      </c>
      <c r="O16">
        <v>33580.799999999901</v>
      </c>
      <c r="P16">
        <v>30.2</v>
      </c>
      <c r="Q16">
        <v>0.47765666406466001</v>
      </c>
      <c r="R16">
        <v>4.2</v>
      </c>
      <c r="S16">
        <v>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1"/>
        <v>3</v>
      </c>
      <c r="AD16">
        <v>1</v>
      </c>
      <c r="AE16">
        <v>0</v>
      </c>
      <c r="AF16">
        <v>0</v>
      </c>
      <c r="AG16">
        <v>-65431.556936797999</v>
      </c>
      <c r="AH16">
        <v>629385.755356548</v>
      </c>
      <c r="AI16">
        <v>2790167.0071929698</v>
      </c>
      <c r="AJ16">
        <v>-7526095.4834695198</v>
      </c>
      <c r="AK16">
        <v>886887.565822248</v>
      </c>
      <c r="AL16">
        <v>2755349.7822592501</v>
      </c>
      <c r="AM16">
        <v>-13140.9871556413</v>
      </c>
      <c r="AN16">
        <v>0</v>
      </c>
      <c r="AO16">
        <v>-6851596.6618192401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f t="shared" si="2"/>
        <v>-6851596.6618192401</v>
      </c>
      <c r="AZ16">
        <v>0</v>
      </c>
      <c r="BA16">
        <v>0</v>
      </c>
      <c r="BB16">
        <v>0</v>
      </c>
      <c r="BC16">
        <v>-7394474.5787501698</v>
      </c>
      <c r="BD16">
        <v>-7426076.6156498697</v>
      </c>
      <c r="BE16">
        <v>-3136009.3843527501</v>
      </c>
      <c r="BF16">
        <v>0</v>
      </c>
      <c r="BG16">
        <v>-10562086.0000026</v>
      </c>
      <c r="BH16" s="2"/>
      <c r="BJ16" s="2"/>
      <c r="BK16"/>
      <c r="BL16"/>
      <c r="BM16"/>
      <c r="BN16"/>
      <c r="BO16"/>
      <c r="BP16"/>
    </row>
    <row r="17" spans="1:68" x14ac:dyDescent="0.2">
      <c r="A17" t="str">
        <f t="shared" si="0"/>
        <v>0_10_2015</v>
      </c>
      <c r="B17">
        <v>0</v>
      </c>
      <c r="C17">
        <v>10</v>
      </c>
      <c r="D17">
        <v>2015</v>
      </c>
      <c r="E17">
        <v>1201007994</v>
      </c>
      <c r="F17">
        <v>1020949725.99999</v>
      </c>
      <c r="G17">
        <v>997331165.700001</v>
      </c>
      <c r="H17">
        <v>-23618560.299997199</v>
      </c>
      <c r="I17">
        <v>992748995.90527594</v>
      </c>
      <c r="J17">
        <v>-62482824.808467098</v>
      </c>
      <c r="K17">
        <v>232760764.59999999</v>
      </c>
      <c r="L17">
        <v>1.6811518780000001</v>
      </c>
      <c r="M17">
        <v>29378317.829999901</v>
      </c>
      <c r="N17">
        <v>2.7029999999999998</v>
      </c>
      <c r="O17">
        <v>34173.339999999902</v>
      </c>
      <c r="P17">
        <v>30.169999999999899</v>
      </c>
      <c r="Q17">
        <v>0.47613347078784202</v>
      </c>
      <c r="R17">
        <v>4.0999999999999996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1"/>
        <v>4</v>
      </c>
      <c r="AD17">
        <v>1</v>
      </c>
      <c r="AE17">
        <v>0</v>
      </c>
      <c r="AF17">
        <v>0</v>
      </c>
      <c r="AG17">
        <v>2304138.1074399301</v>
      </c>
      <c r="AH17">
        <v>-8533545.0243528206</v>
      </c>
      <c r="AI17">
        <v>2502434.9766386999</v>
      </c>
      <c r="AJ17">
        <v>-46587098.762034498</v>
      </c>
      <c r="AK17">
        <v>-4310610.7190169496</v>
      </c>
      <c r="AL17">
        <v>-302566.34962392098</v>
      </c>
      <c r="AM17">
        <v>-33472.785821019897</v>
      </c>
      <c r="AN17">
        <v>595418.08876761305</v>
      </c>
      <c r="AO17">
        <v>-6781440.2638627701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f t="shared" si="2"/>
        <v>-6781440.2638627701</v>
      </c>
      <c r="AZ17">
        <v>0</v>
      </c>
      <c r="BA17">
        <v>0</v>
      </c>
      <c r="BB17">
        <v>0</v>
      </c>
      <c r="BC17">
        <v>-61146742.731865801</v>
      </c>
      <c r="BD17">
        <v>-60452899.1788387</v>
      </c>
      <c r="BE17">
        <v>36834338.878841497</v>
      </c>
      <c r="BF17">
        <v>0</v>
      </c>
      <c r="BG17">
        <v>-23618560.299997199</v>
      </c>
      <c r="BH17" s="2"/>
      <c r="BJ17" s="2"/>
      <c r="BK17"/>
      <c r="BL17"/>
      <c r="BM17"/>
      <c r="BN17"/>
      <c r="BO17"/>
      <c r="BP17"/>
    </row>
    <row r="18" spans="1:68" x14ac:dyDescent="0.2">
      <c r="A18" t="str">
        <f t="shared" si="0"/>
        <v>0_10_2016</v>
      </c>
      <c r="B18">
        <v>0</v>
      </c>
      <c r="C18">
        <v>10</v>
      </c>
      <c r="D18">
        <v>2016</v>
      </c>
      <c r="E18">
        <v>1201007994</v>
      </c>
      <c r="F18">
        <v>997331165.700001</v>
      </c>
      <c r="G18">
        <v>999255569.69999897</v>
      </c>
      <c r="H18">
        <v>1924403.9999979699</v>
      </c>
      <c r="I18">
        <v>956984390.89515996</v>
      </c>
      <c r="J18">
        <v>-35764605.010116301</v>
      </c>
      <c r="K18">
        <v>232107589.30000001</v>
      </c>
      <c r="L18">
        <v>1.687565261</v>
      </c>
      <c r="M18">
        <v>29437697.499999899</v>
      </c>
      <c r="N18">
        <v>2.4255</v>
      </c>
      <c r="O18">
        <v>35302.049999999901</v>
      </c>
      <c r="P18">
        <v>29.8799999999999</v>
      </c>
      <c r="Q18">
        <v>0.476654671743657</v>
      </c>
      <c r="R18">
        <v>4.5</v>
      </c>
      <c r="S18">
        <v>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1"/>
        <v>5</v>
      </c>
      <c r="AD18">
        <v>1</v>
      </c>
      <c r="AE18">
        <v>0</v>
      </c>
      <c r="AF18">
        <v>0</v>
      </c>
      <c r="AG18">
        <v>-1936852.6343111601</v>
      </c>
      <c r="AH18">
        <v>-991333.65046995704</v>
      </c>
      <c r="AI18">
        <v>538689.69235514302</v>
      </c>
      <c r="AJ18">
        <v>-14436875.976464899</v>
      </c>
      <c r="AK18">
        <v>-7808785.9584924905</v>
      </c>
      <c r="AL18">
        <v>-2853479.3794744001</v>
      </c>
      <c r="AM18">
        <v>11188.8805449555</v>
      </c>
      <c r="AN18">
        <v>-2323186.7633937998</v>
      </c>
      <c r="AO18">
        <v>-6624559.0269967802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f t="shared" si="2"/>
        <v>-6624559.0269967802</v>
      </c>
      <c r="AZ18">
        <v>0</v>
      </c>
      <c r="BA18">
        <v>0</v>
      </c>
      <c r="BB18">
        <v>0</v>
      </c>
      <c r="BC18">
        <v>-36425194.816703402</v>
      </c>
      <c r="BD18">
        <v>-35929681.473022401</v>
      </c>
      <c r="BE18">
        <v>37854085.473020397</v>
      </c>
      <c r="BF18">
        <v>0</v>
      </c>
      <c r="BG18">
        <v>1924403.9999979699</v>
      </c>
      <c r="BH18" s="2"/>
      <c r="BJ18" s="2"/>
      <c r="BK18"/>
      <c r="BL18"/>
      <c r="BM18"/>
      <c r="BN18"/>
      <c r="BO18"/>
      <c r="BP18"/>
    </row>
    <row r="19" spans="1:68" x14ac:dyDescent="0.2">
      <c r="A19" t="str">
        <f t="shared" si="0"/>
        <v>0_10_2017</v>
      </c>
      <c r="B19">
        <v>0</v>
      </c>
      <c r="C19">
        <v>10</v>
      </c>
      <c r="D19">
        <v>2017</v>
      </c>
      <c r="E19">
        <v>1201007994</v>
      </c>
      <c r="F19">
        <v>999255569.69999897</v>
      </c>
      <c r="G19">
        <v>942661585.60000002</v>
      </c>
      <c r="H19">
        <v>-56593984.099998802</v>
      </c>
      <c r="I19">
        <v>952866855.99330902</v>
      </c>
      <c r="J19">
        <v>-4117534.9018506999</v>
      </c>
      <c r="K19">
        <v>230935447.40000001</v>
      </c>
      <c r="L19">
        <v>1.7337943709999999</v>
      </c>
      <c r="M19">
        <v>29668394.669999901</v>
      </c>
      <c r="N19">
        <v>2.6928000000000001</v>
      </c>
      <c r="O19">
        <v>35945.819999999898</v>
      </c>
      <c r="P19">
        <v>30</v>
      </c>
      <c r="Q19">
        <v>0.47605266805906399</v>
      </c>
      <c r="R19">
        <v>4.5</v>
      </c>
      <c r="S19"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1"/>
        <v>6</v>
      </c>
      <c r="AD19">
        <v>1</v>
      </c>
      <c r="AE19">
        <v>0</v>
      </c>
      <c r="AF19">
        <v>0</v>
      </c>
      <c r="AG19">
        <v>-3493455.7881511301</v>
      </c>
      <c r="AH19">
        <v>-7068598.7722779699</v>
      </c>
      <c r="AI19">
        <v>2088247.1066843299</v>
      </c>
      <c r="AJ19">
        <v>14153803.940481201</v>
      </c>
      <c r="AK19">
        <v>-4358719.7447042502</v>
      </c>
      <c r="AL19">
        <v>1185426.6200045301</v>
      </c>
      <c r="AM19">
        <v>-12948.293060854599</v>
      </c>
      <c r="AN19">
        <v>0</v>
      </c>
      <c r="AO19">
        <v>-6637341.4691065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f t="shared" si="2"/>
        <v>-6637341.4691065</v>
      </c>
      <c r="AZ19">
        <v>0</v>
      </c>
      <c r="BA19">
        <v>0</v>
      </c>
      <c r="BB19">
        <v>0</v>
      </c>
      <c r="BC19">
        <v>-4143586.4001306202</v>
      </c>
      <c r="BD19">
        <v>-4299411.4880596995</v>
      </c>
      <c r="BE19">
        <v>-52294572.611939102</v>
      </c>
      <c r="BF19">
        <v>0</v>
      </c>
      <c r="BG19">
        <v>-56593984.099998802</v>
      </c>
      <c r="BH19" s="2"/>
      <c r="BJ19" s="2"/>
      <c r="BK19"/>
      <c r="BL19"/>
      <c r="BM19"/>
      <c r="BN19"/>
      <c r="BO19"/>
      <c r="BP19"/>
    </row>
    <row r="20" spans="1:68" x14ac:dyDescent="0.2">
      <c r="A20" t="str">
        <f t="shared" si="0"/>
        <v>0_10_2018</v>
      </c>
      <c r="B20">
        <v>0</v>
      </c>
      <c r="C20">
        <v>10</v>
      </c>
      <c r="D20">
        <v>2018</v>
      </c>
      <c r="E20">
        <v>1201007994</v>
      </c>
      <c r="F20">
        <v>942661585.60000002</v>
      </c>
      <c r="G20">
        <v>935808062.59999895</v>
      </c>
      <c r="H20">
        <v>-6853523.0000007097</v>
      </c>
      <c r="I20">
        <v>926834661.73984599</v>
      </c>
      <c r="J20">
        <v>-26032194.253463</v>
      </c>
      <c r="K20">
        <v>230662401.5</v>
      </c>
      <c r="L20">
        <v>1.7232403279999999</v>
      </c>
      <c r="M20">
        <v>29807700.839999899</v>
      </c>
      <c r="N20">
        <v>2.9199999999999902</v>
      </c>
      <c r="O20">
        <v>36801.5</v>
      </c>
      <c r="P20">
        <v>30.01</v>
      </c>
      <c r="Q20">
        <v>0.47627332414381301</v>
      </c>
      <c r="R20">
        <v>4.5999999999999996</v>
      </c>
      <c r="S20">
        <v>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1"/>
        <v>7</v>
      </c>
      <c r="AD20">
        <v>1</v>
      </c>
      <c r="AE20">
        <v>1</v>
      </c>
      <c r="AF20">
        <v>0</v>
      </c>
      <c r="AG20">
        <v>-771132.89352816006</v>
      </c>
      <c r="AH20">
        <v>1518964.73392751</v>
      </c>
      <c r="AI20">
        <v>1181670.11619997</v>
      </c>
      <c r="AJ20">
        <v>10594728.433216</v>
      </c>
      <c r="AK20">
        <v>-5349287.3356471304</v>
      </c>
      <c r="AL20">
        <v>93140.086982884197</v>
      </c>
      <c r="AM20">
        <v>4477.2604199793795</v>
      </c>
      <c r="AN20">
        <v>-549439.99577556096</v>
      </c>
      <c r="AO20">
        <v>-6261428.0301835099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f t="shared" si="2"/>
        <v>-6261428.0301835099</v>
      </c>
      <c r="AZ20">
        <v>0</v>
      </c>
      <c r="BA20">
        <v>-26107404.889072999</v>
      </c>
      <c r="BB20">
        <v>0</v>
      </c>
      <c r="BC20">
        <v>-25645712.513460901</v>
      </c>
      <c r="BD20">
        <v>-25753387.639908601</v>
      </c>
      <c r="BE20">
        <v>18899864.6399079</v>
      </c>
      <c r="BF20">
        <v>0</v>
      </c>
      <c r="BG20">
        <v>-6853523.0000007097</v>
      </c>
      <c r="BH20" s="2"/>
      <c r="BJ20" s="2"/>
      <c r="BK20"/>
      <c r="BL20"/>
      <c r="BM20"/>
      <c r="BN20"/>
      <c r="BO20"/>
      <c r="BP20"/>
    </row>
    <row r="21" spans="1:68" x14ac:dyDescent="0.2">
      <c r="A21" t="str">
        <f t="shared" si="0"/>
        <v>0_11_2002</v>
      </c>
      <c r="B21">
        <v>0</v>
      </c>
      <c r="C21">
        <v>11</v>
      </c>
      <c r="D21">
        <v>2002</v>
      </c>
      <c r="E21">
        <v>1488523797.19999</v>
      </c>
      <c r="F21">
        <v>0</v>
      </c>
      <c r="G21">
        <v>1488523797.19999</v>
      </c>
      <c r="H21">
        <v>0</v>
      </c>
      <c r="I21">
        <v>1360899811.4682801</v>
      </c>
      <c r="J21">
        <v>0</v>
      </c>
      <c r="K21">
        <v>88556700.005011097</v>
      </c>
      <c r="L21">
        <v>0.92326032828867399</v>
      </c>
      <c r="M21">
        <v>11813820.5563157</v>
      </c>
      <c r="N21">
        <v>2.0242477238756198</v>
      </c>
      <c r="O21">
        <v>39493.890985482103</v>
      </c>
      <c r="P21">
        <v>10.784078330956699</v>
      </c>
      <c r="Q21">
        <v>0.67778048639391297</v>
      </c>
      <c r="R21">
        <v>3.9278728094156299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1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f t="shared" si="2"/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1488523797.19999</v>
      </c>
      <c r="BG21">
        <v>1488523797.19999</v>
      </c>
      <c r="BH21" s="2"/>
      <c r="BJ21" s="2"/>
      <c r="BK21"/>
      <c r="BL21"/>
      <c r="BM21"/>
      <c r="BN21"/>
      <c r="BO21"/>
      <c r="BP21"/>
    </row>
    <row r="22" spans="1:68" x14ac:dyDescent="0.2">
      <c r="A22" t="str">
        <f t="shared" si="0"/>
        <v>0_11_2003</v>
      </c>
      <c r="B22">
        <v>0</v>
      </c>
      <c r="C22">
        <v>11</v>
      </c>
      <c r="D22">
        <v>2003</v>
      </c>
      <c r="E22">
        <v>1488523797.19999</v>
      </c>
      <c r="F22">
        <v>1488523797.19999</v>
      </c>
      <c r="G22">
        <v>1548461575.22</v>
      </c>
      <c r="H22">
        <v>-51046563.2799986</v>
      </c>
      <c r="I22">
        <v>1513200698.00512</v>
      </c>
      <c r="J22">
        <v>40399840.107042797</v>
      </c>
      <c r="K22">
        <v>88913236.256152198</v>
      </c>
      <c r="L22">
        <v>0.92964152799254196</v>
      </c>
      <c r="M22">
        <v>11948183.8581728</v>
      </c>
      <c r="N22">
        <v>2.3530461035263799</v>
      </c>
      <c r="O22">
        <v>38509.747524500999</v>
      </c>
      <c r="P22">
        <v>10.6300738334161</v>
      </c>
      <c r="Q22">
        <v>0.676158910215515</v>
      </c>
      <c r="R22">
        <v>3.9278728094156299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1"/>
        <v>0</v>
      </c>
      <c r="AD22">
        <v>0</v>
      </c>
      <c r="AE22">
        <v>0</v>
      </c>
      <c r="AF22">
        <v>0</v>
      </c>
      <c r="AG22">
        <v>5961843.3866026197</v>
      </c>
      <c r="AH22">
        <v>-2063056.8438836299</v>
      </c>
      <c r="AI22">
        <v>4627748.3229280896</v>
      </c>
      <c r="AJ22">
        <v>28807303.551958099</v>
      </c>
      <c r="AK22">
        <v>8685885.2757480592</v>
      </c>
      <c r="AL22">
        <v>-2261167.77186435</v>
      </c>
      <c r="AM22">
        <v>-51943.717017003997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 t="shared" si="2"/>
        <v>0</v>
      </c>
      <c r="AZ22">
        <v>0</v>
      </c>
      <c r="BA22">
        <v>0</v>
      </c>
      <c r="BB22">
        <v>0</v>
      </c>
      <c r="BC22">
        <v>43706612.204471901</v>
      </c>
      <c r="BD22">
        <v>44318985.162654102</v>
      </c>
      <c r="BE22">
        <v>-95365548.442652807</v>
      </c>
      <c r="BF22">
        <v>0</v>
      </c>
      <c r="BG22">
        <v>-51046563.2799986</v>
      </c>
      <c r="BH22" s="2"/>
      <c r="BJ22" s="2"/>
      <c r="BK22"/>
      <c r="BL22"/>
      <c r="BM22"/>
      <c r="BN22"/>
      <c r="BO22"/>
      <c r="BP22"/>
    </row>
    <row r="23" spans="1:68" x14ac:dyDescent="0.2">
      <c r="A23" t="str">
        <f t="shared" si="0"/>
        <v>0_11_2004</v>
      </c>
      <c r="B23">
        <v>0</v>
      </c>
      <c r="C23">
        <v>11</v>
      </c>
      <c r="D23">
        <v>2004</v>
      </c>
      <c r="E23">
        <v>1667749019.99999</v>
      </c>
      <c r="F23">
        <v>1548461575.22</v>
      </c>
      <c r="G23">
        <v>1817496216.8199899</v>
      </c>
      <c r="H23">
        <v>89809418.799999893</v>
      </c>
      <c r="I23">
        <v>1780404219.7060299</v>
      </c>
      <c r="J23">
        <v>90126138.940144002</v>
      </c>
      <c r="K23">
        <v>89859648.697163805</v>
      </c>
      <c r="L23">
        <v>0.86681170210213598</v>
      </c>
      <c r="M23">
        <v>11659276.939275</v>
      </c>
      <c r="N23">
        <v>2.6403433550972002</v>
      </c>
      <c r="O23">
        <v>38535.595541302901</v>
      </c>
      <c r="P23">
        <v>10.467432899091699</v>
      </c>
      <c r="Q23">
        <v>0.65178389509896495</v>
      </c>
      <c r="R23">
        <v>3.9463705172316601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1"/>
        <v>0</v>
      </c>
      <c r="AD23">
        <v>0</v>
      </c>
      <c r="AE23">
        <v>0</v>
      </c>
      <c r="AF23">
        <v>0</v>
      </c>
      <c r="AG23">
        <v>24795200.670003399</v>
      </c>
      <c r="AH23">
        <v>20792846.8674189</v>
      </c>
      <c r="AI23">
        <v>7117175.6475442899</v>
      </c>
      <c r="AJ23">
        <v>25966171.565621</v>
      </c>
      <c r="AK23">
        <v>12693922.156861201</v>
      </c>
      <c r="AL23">
        <v>-1932790.5825205001</v>
      </c>
      <c r="AM23">
        <v>-29189.493422507399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f t="shared" si="2"/>
        <v>0</v>
      </c>
      <c r="AZ23">
        <v>0</v>
      </c>
      <c r="BA23">
        <v>0</v>
      </c>
      <c r="BB23">
        <v>0</v>
      </c>
      <c r="BC23">
        <v>89403336.831505895</v>
      </c>
      <c r="BD23">
        <v>91748180.033302695</v>
      </c>
      <c r="BE23">
        <v>-1938761.23330278</v>
      </c>
      <c r="BF23">
        <v>179225222.799999</v>
      </c>
      <c r="BG23">
        <v>269034641.59999901</v>
      </c>
      <c r="BH23" s="2"/>
      <c r="BJ23" s="2"/>
      <c r="BK23"/>
      <c r="BL23"/>
      <c r="BM23"/>
      <c r="BN23"/>
      <c r="BO23"/>
      <c r="BP23"/>
    </row>
    <row r="24" spans="1:68" x14ac:dyDescent="0.2">
      <c r="A24" t="str">
        <f t="shared" si="0"/>
        <v>0_11_2005</v>
      </c>
      <c r="B24">
        <v>0</v>
      </c>
      <c r="C24">
        <v>11</v>
      </c>
      <c r="D24">
        <v>2005</v>
      </c>
      <c r="E24">
        <v>1667749019.99999</v>
      </c>
      <c r="F24">
        <v>1817496216.8199899</v>
      </c>
      <c r="G24">
        <v>1826531728.21999</v>
      </c>
      <c r="H24">
        <v>9035511.3999983203</v>
      </c>
      <c r="I24">
        <v>1809209053.9737699</v>
      </c>
      <c r="J24">
        <v>28804834.267747801</v>
      </c>
      <c r="K24">
        <v>89095974.909079805</v>
      </c>
      <c r="L24">
        <v>0.89746480825718999</v>
      </c>
      <c r="M24">
        <v>11858260.9307817</v>
      </c>
      <c r="N24">
        <v>3.08226083983751</v>
      </c>
      <c r="O24">
        <v>37469.089656682001</v>
      </c>
      <c r="P24">
        <v>10.2977857070076</v>
      </c>
      <c r="Q24">
        <v>0.64909455781676495</v>
      </c>
      <c r="R24">
        <v>3.9463705172316601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1"/>
        <v>0</v>
      </c>
      <c r="AD24">
        <v>0</v>
      </c>
      <c r="AE24">
        <v>0</v>
      </c>
      <c r="AF24">
        <v>0</v>
      </c>
      <c r="AG24">
        <v>-14716259.259480599</v>
      </c>
      <c r="AH24">
        <v>-14016723.3063327</v>
      </c>
      <c r="AI24">
        <v>9016915.0746577997</v>
      </c>
      <c r="AJ24">
        <v>39736334.447013199</v>
      </c>
      <c r="AK24">
        <v>12531597.5778965</v>
      </c>
      <c r="AL24">
        <v>-2639162.02688296</v>
      </c>
      <c r="AM24">
        <v>-99439.125637268997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f t="shared" si="2"/>
        <v>0</v>
      </c>
      <c r="AZ24">
        <v>0</v>
      </c>
      <c r="BA24">
        <v>0</v>
      </c>
      <c r="BB24">
        <v>0</v>
      </c>
      <c r="BC24">
        <v>29813263.381233901</v>
      </c>
      <c r="BD24">
        <v>29575560.559983298</v>
      </c>
      <c r="BE24">
        <v>-20540049.159984998</v>
      </c>
      <c r="BF24">
        <v>0</v>
      </c>
      <c r="BG24">
        <v>9035511.3999983203</v>
      </c>
      <c r="BH24" s="2"/>
      <c r="BJ24" s="2"/>
      <c r="BK24"/>
      <c r="BL24"/>
      <c r="BM24"/>
      <c r="BN24"/>
      <c r="BO24"/>
      <c r="BP24"/>
    </row>
    <row r="25" spans="1:68" x14ac:dyDescent="0.2">
      <c r="A25" t="str">
        <f t="shared" si="0"/>
        <v>0_11_2006</v>
      </c>
      <c r="B25">
        <v>0</v>
      </c>
      <c r="C25">
        <v>11</v>
      </c>
      <c r="D25">
        <v>2006</v>
      </c>
      <c r="E25">
        <v>1667749019.99999</v>
      </c>
      <c r="F25">
        <v>1826531728.21999</v>
      </c>
      <c r="G25">
        <v>1846212718.1800001</v>
      </c>
      <c r="H25">
        <v>19680989.960002098</v>
      </c>
      <c r="I25">
        <v>1870547034.7723</v>
      </c>
      <c r="J25">
        <v>61337980.798521601</v>
      </c>
      <c r="K25">
        <v>89650627.263540804</v>
      </c>
      <c r="L25">
        <v>0.88078073994190798</v>
      </c>
      <c r="M25">
        <v>12118992.6417911</v>
      </c>
      <c r="N25">
        <v>3.3739922258716102</v>
      </c>
      <c r="O25">
        <v>35846.213068142097</v>
      </c>
      <c r="P25">
        <v>10.1263741068221</v>
      </c>
      <c r="Q25">
        <v>0.64766990073322706</v>
      </c>
      <c r="R25">
        <v>4.2804681224816399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1"/>
        <v>0</v>
      </c>
      <c r="AD25">
        <v>0</v>
      </c>
      <c r="AE25">
        <v>0</v>
      </c>
      <c r="AF25">
        <v>0</v>
      </c>
      <c r="AG25">
        <v>8120521.9667592803</v>
      </c>
      <c r="AH25">
        <v>4235940.2910416098</v>
      </c>
      <c r="AI25">
        <v>11597898.0634978</v>
      </c>
      <c r="AJ25">
        <v>23941173.933160901</v>
      </c>
      <c r="AK25">
        <v>19804115.691699099</v>
      </c>
      <c r="AL25">
        <v>-2624477.69073783</v>
      </c>
      <c r="AM25">
        <v>-60649.848416036097</v>
      </c>
      <c r="AN25">
        <v>-3330692.2809573999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f t="shared" si="2"/>
        <v>0</v>
      </c>
      <c r="AZ25">
        <v>0</v>
      </c>
      <c r="BA25">
        <v>0</v>
      </c>
      <c r="BB25">
        <v>0</v>
      </c>
      <c r="BC25">
        <v>61683830.126047403</v>
      </c>
      <c r="BD25">
        <v>62438495.335907497</v>
      </c>
      <c r="BE25">
        <v>-42757505.375905298</v>
      </c>
      <c r="BF25">
        <v>0</v>
      </c>
      <c r="BG25">
        <v>19680989.960002098</v>
      </c>
      <c r="BH25" s="2"/>
      <c r="BJ25" s="2"/>
      <c r="BK25"/>
      <c r="BL25"/>
      <c r="BM25"/>
      <c r="BN25"/>
      <c r="BO25"/>
      <c r="BP25"/>
    </row>
    <row r="26" spans="1:68" x14ac:dyDescent="0.2">
      <c r="A26" t="str">
        <f t="shared" si="0"/>
        <v>0_11_2007</v>
      </c>
      <c r="B26">
        <v>0</v>
      </c>
      <c r="C26">
        <v>11</v>
      </c>
      <c r="D26">
        <v>2007</v>
      </c>
      <c r="E26">
        <v>1667749019.99999</v>
      </c>
      <c r="F26">
        <v>1846212718.1800001</v>
      </c>
      <c r="G26">
        <v>1835521059.3999901</v>
      </c>
      <c r="H26">
        <v>-10691658.780000901</v>
      </c>
      <c r="I26">
        <v>1881705637.5562501</v>
      </c>
      <c r="J26">
        <v>11158602.7839511</v>
      </c>
      <c r="K26">
        <v>90801745.918296307</v>
      </c>
      <c r="L26">
        <v>0.90520448709522505</v>
      </c>
      <c r="M26">
        <v>12146037.5519836</v>
      </c>
      <c r="N26">
        <v>3.5568945099607601</v>
      </c>
      <c r="O26">
        <v>36384.908961060697</v>
      </c>
      <c r="P26">
        <v>9.9669307792301893</v>
      </c>
      <c r="Q26">
        <v>0.64264260560166597</v>
      </c>
      <c r="R26">
        <v>4.4269068614592797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1"/>
        <v>0</v>
      </c>
      <c r="AD26">
        <v>0</v>
      </c>
      <c r="AE26">
        <v>0</v>
      </c>
      <c r="AF26">
        <v>0</v>
      </c>
      <c r="AG26">
        <v>18623232.049420498</v>
      </c>
      <c r="AH26">
        <v>-11998114.384385999</v>
      </c>
      <c r="AI26">
        <v>1840894.0533551199</v>
      </c>
      <c r="AJ26">
        <v>13879540.208519001</v>
      </c>
      <c r="AK26">
        <v>-6172207.3045164198</v>
      </c>
      <c r="AL26">
        <v>-2642862.5978246401</v>
      </c>
      <c r="AM26">
        <v>-184015.86420438401</v>
      </c>
      <c r="AN26">
        <v>-1897123.3953297201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f t="shared" si="2"/>
        <v>0</v>
      </c>
      <c r="AZ26">
        <v>0</v>
      </c>
      <c r="BA26">
        <v>0</v>
      </c>
      <c r="BB26">
        <v>0</v>
      </c>
      <c r="BC26">
        <v>11449342.7650335</v>
      </c>
      <c r="BD26">
        <v>11377560.119727699</v>
      </c>
      <c r="BE26">
        <v>-22069218.8997286</v>
      </c>
      <c r="BF26">
        <v>0</v>
      </c>
      <c r="BG26">
        <v>-10691658.780000901</v>
      </c>
      <c r="BH26" s="2"/>
      <c r="BJ26" s="2"/>
      <c r="BK26"/>
      <c r="BL26"/>
      <c r="BM26"/>
      <c r="BN26"/>
      <c r="BO26"/>
      <c r="BP26"/>
    </row>
    <row r="27" spans="1:68" x14ac:dyDescent="0.2">
      <c r="A27" t="str">
        <f t="shared" si="0"/>
        <v>0_11_2008</v>
      </c>
      <c r="B27">
        <v>0</v>
      </c>
      <c r="C27">
        <v>11</v>
      </c>
      <c r="D27">
        <v>2008</v>
      </c>
      <c r="E27">
        <v>1667749019.99999</v>
      </c>
      <c r="F27">
        <v>1835521059.3999901</v>
      </c>
      <c r="G27">
        <v>1885010650.4099901</v>
      </c>
      <c r="H27">
        <v>49489591.009999901</v>
      </c>
      <c r="I27">
        <v>1926638642.8747399</v>
      </c>
      <c r="J27">
        <v>44933005.318490602</v>
      </c>
      <c r="K27">
        <v>90838139.023785204</v>
      </c>
      <c r="L27">
        <v>0.88457893528735898</v>
      </c>
      <c r="M27">
        <v>12148825.6233849</v>
      </c>
      <c r="N27">
        <v>3.9791870859737601</v>
      </c>
      <c r="O27">
        <v>36265.085474461703</v>
      </c>
      <c r="P27">
        <v>10.1702785192384</v>
      </c>
      <c r="Q27">
        <v>0.64752090803178997</v>
      </c>
      <c r="R27">
        <v>4.4910634866330099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1"/>
        <v>0</v>
      </c>
      <c r="AD27">
        <v>0.10746534439576499</v>
      </c>
      <c r="AE27">
        <v>0</v>
      </c>
      <c r="AF27">
        <v>0</v>
      </c>
      <c r="AG27">
        <v>-1135355.10305457</v>
      </c>
      <c r="AH27">
        <v>7356458.3129737498</v>
      </c>
      <c r="AI27">
        <v>1246749.5840860801</v>
      </c>
      <c r="AJ27">
        <v>30918246.128129698</v>
      </c>
      <c r="AK27">
        <v>1667843.1638299399</v>
      </c>
      <c r="AL27">
        <v>3497406.02531366</v>
      </c>
      <c r="AM27">
        <v>170136.79860479201</v>
      </c>
      <c r="AN27">
        <v>-610262.28882418503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f t="shared" si="2"/>
        <v>0</v>
      </c>
      <c r="AZ27">
        <v>110320.797492111</v>
      </c>
      <c r="BA27">
        <v>0</v>
      </c>
      <c r="BB27">
        <v>0</v>
      </c>
      <c r="BC27">
        <v>43221543.418551303</v>
      </c>
      <c r="BD27">
        <v>43417219.684289001</v>
      </c>
      <c r="BE27">
        <v>6072371.3257109001</v>
      </c>
      <c r="BF27">
        <v>0</v>
      </c>
      <c r="BG27">
        <v>49489591.009999901</v>
      </c>
      <c r="BH27" s="2"/>
      <c r="BJ27" s="2"/>
      <c r="BK27"/>
      <c r="BL27"/>
      <c r="BM27"/>
      <c r="BN27"/>
      <c r="BO27"/>
      <c r="BP27"/>
    </row>
    <row r="28" spans="1:68" x14ac:dyDescent="0.2">
      <c r="A28" t="str">
        <f t="shared" si="0"/>
        <v>0_11_2009</v>
      </c>
      <c r="B28">
        <v>0</v>
      </c>
      <c r="C28">
        <v>11</v>
      </c>
      <c r="D28">
        <v>2009</v>
      </c>
      <c r="E28">
        <v>1667749019.99999</v>
      </c>
      <c r="F28">
        <v>1885010650.4099901</v>
      </c>
      <c r="G28">
        <v>1797982139.1599901</v>
      </c>
      <c r="H28">
        <v>-87028511.25</v>
      </c>
      <c r="I28">
        <v>1811887379.9579401</v>
      </c>
      <c r="J28">
        <v>-114751262.91679201</v>
      </c>
      <c r="K28">
        <v>89372696.875116199</v>
      </c>
      <c r="L28">
        <v>0.95920878729506098</v>
      </c>
      <c r="M28">
        <v>12022849.011042099</v>
      </c>
      <c r="N28">
        <v>2.9403591863537502</v>
      </c>
      <c r="O28">
        <v>34512.620074408602</v>
      </c>
      <c r="P28">
        <v>10.2615120542832</v>
      </c>
      <c r="Q28">
        <v>0.64769016178361605</v>
      </c>
      <c r="R28">
        <v>4.7415336832696697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1"/>
        <v>0</v>
      </c>
      <c r="AD28">
        <v>0.10746534439576499</v>
      </c>
      <c r="AE28">
        <v>0</v>
      </c>
      <c r="AF28">
        <v>0</v>
      </c>
      <c r="AG28">
        <v>-22816920.5991606</v>
      </c>
      <c r="AH28">
        <v>-28673367.672161799</v>
      </c>
      <c r="AI28">
        <v>-3595166.2388968701</v>
      </c>
      <c r="AJ28">
        <v>-81323696.1636841</v>
      </c>
      <c r="AK28">
        <v>22909658.7054433</v>
      </c>
      <c r="AL28">
        <v>1542490.3290750801</v>
      </c>
      <c r="AM28">
        <v>4721.2723000608703</v>
      </c>
      <c r="AN28">
        <v>-2673944.00254378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f t="shared" si="2"/>
        <v>0</v>
      </c>
      <c r="AZ28">
        <v>0</v>
      </c>
      <c r="BA28">
        <v>0</v>
      </c>
      <c r="BB28">
        <v>0</v>
      </c>
      <c r="BC28">
        <v>-114626224.369628</v>
      </c>
      <c r="BD28">
        <v>-113189018.532074</v>
      </c>
      <c r="BE28">
        <v>26160507.282074299</v>
      </c>
      <c r="BF28">
        <v>0</v>
      </c>
      <c r="BG28">
        <v>-87028511.25</v>
      </c>
      <c r="BH28" s="2"/>
      <c r="BJ28" s="2"/>
      <c r="BK28"/>
      <c r="BL28"/>
      <c r="BM28"/>
      <c r="BN28"/>
      <c r="BO28"/>
      <c r="BP28"/>
    </row>
    <row r="29" spans="1:68" x14ac:dyDescent="0.2">
      <c r="A29" t="str">
        <f t="shared" si="0"/>
        <v>0_11_2010</v>
      </c>
      <c r="B29">
        <v>0</v>
      </c>
      <c r="C29">
        <v>11</v>
      </c>
      <c r="D29">
        <v>2010</v>
      </c>
      <c r="E29">
        <v>1667749019.99999</v>
      </c>
      <c r="F29">
        <v>1797982139.1599901</v>
      </c>
      <c r="G29">
        <v>1735742387.98</v>
      </c>
      <c r="H29">
        <v>-62239751.179998003</v>
      </c>
      <c r="I29">
        <v>1785383265.21855</v>
      </c>
      <c r="J29">
        <v>-26504114.739397999</v>
      </c>
      <c r="K29">
        <v>83704062.740094498</v>
      </c>
      <c r="L29">
        <v>0.97269110106929102</v>
      </c>
      <c r="M29">
        <v>11992914.217741501</v>
      </c>
      <c r="N29">
        <v>3.3892655470824899</v>
      </c>
      <c r="O29">
        <v>33646.954237777703</v>
      </c>
      <c r="P29">
        <v>10.4804200087576</v>
      </c>
      <c r="Q29">
        <v>0.69908799376823205</v>
      </c>
      <c r="R29">
        <v>4.95482449832289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1"/>
        <v>0</v>
      </c>
      <c r="AD29">
        <v>0.10746534439576499</v>
      </c>
      <c r="AE29">
        <v>0</v>
      </c>
      <c r="AF29">
        <v>0</v>
      </c>
      <c r="AG29">
        <v>-72492172.770002693</v>
      </c>
      <c r="AH29">
        <v>-5262460.0339726703</v>
      </c>
      <c r="AI29">
        <v>365097.580671078</v>
      </c>
      <c r="AJ29">
        <v>37029718.988154903</v>
      </c>
      <c r="AK29">
        <v>10904145.911152201</v>
      </c>
      <c r="AL29">
        <v>4500203.1591884997</v>
      </c>
      <c r="AM29">
        <v>1864764.0774465899</v>
      </c>
      <c r="AN29">
        <v>-2103307.6063834401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f t="shared" si="2"/>
        <v>0</v>
      </c>
      <c r="AZ29">
        <v>0</v>
      </c>
      <c r="BA29">
        <v>0</v>
      </c>
      <c r="BB29">
        <v>0</v>
      </c>
      <c r="BC29">
        <v>-25194010.693745401</v>
      </c>
      <c r="BD29">
        <v>-26390543.168883</v>
      </c>
      <c r="BE29">
        <v>-35849208.011114903</v>
      </c>
      <c r="BF29">
        <v>0</v>
      </c>
      <c r="BG29">
        <v>-62239751.179998003</v>
      </c>
      <c r="BH29" s="2"/>
      <c r="BJ29" s="2"/>
      <c r="BK29"/>
      <c r="BL29"/>
      <c r="BM29"/>
      <c r="BN29"/>
      <c r="BO29"/>
      <c r="BP29"/>
    </row>
    <row r="30" spans="1:68" x14ac:dyDescent="0.2">
      <c r="A30" t="str">
        <f t="shared" si="0"/>
        <v>0_11_2011</v>
      </c>
      <c r="B30">
        <v>0</v>
      </c>
      <c r="C30">
        <v>11</v>
      </c>
      <c r="D30">
        <v>2011</v>
      </c>
      <c r="E30">
        <v>1667749019.99999</v>
      </c>
      <c r="F30">
        <v>1735742387.98</v>
      </c>
      <c r="G30">
        <v>1769320702.1500001</v>
      </c>
      <c r="H30">
        <v>33578314.170000203</v>
      </c>
      <c r="I30">
        <v>1811439125.5204699</v>
      </c>
      <c r="J30">
        <v>26055860.301918998</v>
      </c>
      <c r="K30">
        <v>80590388.448030502</v>
      </c>
      <c r="L30">
        <v>0.99432569221856204</v>
      </c>
      <c r="M30">
        <v>12091967.7963189</v>
      </c>
      <c r="N30">
        <v>4.1177716125214001</v>
      </c>
      <c r="O30">
        <v>32913.008893246297</v>
      </c>
      <c r="P30">
        <v>10.8016530221333</v>
      </c>
      <c r="Q30">
        <v>0.69691739778904305</v>
      </c>
      <c r="R30">
        <v>4.9265927273877201</v>
      </c>
      <c r="S30">
        <v>0</v>
      </c>
      <c r="T30">
        <v>0.18902411868903299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1"/>
        <v>0.18902411868903299</v>
      </c>
      <c r="AD30">
        <v>0.10746534439576499</v>
      </c>
      <c r="AE30">
        <v>0</v>
      </c>
      <c r="AF30">
        <v>0</v>
      </c>
      <c r="AG30">
        <v>-33507274.848712899</v>
      </c>
      <c r="AH30">
        <v>-6772523.6594488397</v>
      </c>
      <c r="AI30">
        <v>4339142.9294351004</v>
      </c>
      <c r="AJ30">
        <v>51243840.890177101</v>
      </c>
      <c r="AK30">
        <v>9592224.45516764</v>
      </c>
      <c r="AL30">
        <v>5297253.3768346496</v>
      </c>
      <c r="AM30">
        <v>-88369.190883877804</v>
      </c>
      <c r="AN30">
        <v>69273.739662296794</v>
      </c>
      <c r="AO30">
        <v>0</v>
      </c>
      <c r="AP30">
        <v>-3622170.55729048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f t="shared" si="2"/>
        <v>-3622170.55729048</v>
      </c>
      <c r="AZ30">
        <v>65135.091228741701</v>
      </c>
      <c r="BA30">
        <v>0</v>
      </c>
      <c r="BB30">
        <v>0</v>
      </c>
      <c r="BC30">
        <v>26616532.2261694</v>
      </c>
      <c r="BD30">
        <v>25579588.6594561</v>
      </c>
      <c r="BE30">
        <v>7998725.51054407</v>
      </c>
      <c r="BF30">
        <v>0</v>
      </c>
      <c r="BG30">
        <v>33578314.170000203</v>
      </c>
      <c r="BH30" s="2"/>
      <c r="BJ30" s="2"/>
      <c r="BK30"/>
      <c r="BL30"/>
      <c r="BM30"/>
      <c r="BN30"/>
      <c r="BO30"/>
      <c r="BP30"/>
    </row>
    <row r="31" spans="1:68" x14ac:dyDescent="0.2">
      <c r="A31" t="str">
        <f t="shared" si="0"/>
        <v>0_11_2012</v>
      </c>
      <c r="B31">
        <v>0</v>
      </c>
      <c r="C31">
        <v>11</v>
      </c>
      <c r="D31">
        <v>2012</v>
      </c>
      <c r="E31">
        <v>1667749019.99999</v>
      </c>
      <c r="F31">
        <v>1769320702.1500001</v>
      </c>
      <c r="G31">
        <v>1804514149.3800001</v>
      </c>
      <c r="H31">
        <v>35193447.2299992</v>
      </c>
      <c r="I31">
        <v>1803925367.3799801</v>
      </c>
      <c r="J31">
        <v>-7513758.1404807596</v>
      </c>
      <c r="K31">
        <v>79523794.688615799</v>
      </c>
      <c r="L31">
        <v>0.98035141922115698</v>
      </c>
      <c r="M31">
        <v>12223846.661534401</v>
      </c>
      <c r="N31">
        <v>4.1718217194139902</v>
      </c>
      <c r="O31">
        <v>32749.883845062799</v>
      </c>
      <c r="P31">
        <v>10.7559462744592</v>
      </c>
      <c r="Q31">
        <v>0.69308974654081201</v>
      </c>
      <c r="R31">
        <v>5.00742951255938</v>
      </c>
      <c r="S31">
        <v>0</v>
      </c>
      <c r="T31">
        <v>0.68850970885295404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1"/>
        <v>0.68850970885295404</v>
      </c>
      <c r="AD31">
        <v>0.10746534439576499</v>
      </c>
      <c r="AE31">
        <v>0</v>
      </c>
      <c r="AF31">
        <v>0</v>
      </c>
      <c r="AG31">
        <v>-12020432.852053801</v>
      </c>
      <c r="AH31">
        <v>5251490.13718668</v>
      </c>
      <c r="AI31">
        <v>5802227.8688169504</v>
      </c>
      <c r="AJ31">
        <v>3144916.4145994498</v>
      </c>
      <c r="AK31">
        <v>2918883.5591337602</v>
      </c>
      <c r="AL31">
        <v>-1206521.52219778</v>
      </c>
      <c r="AM31">
        <v>-143089.16884902</v>
      </c>
      <c r="AN31">
        <v>-735238.21639290999</v>
      </c>
      <c r="AO31">
        <v>0</v>
      </c>
      <c r="AP31">
        <v>-10649743.9126851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f t="shared" si="2"/>
        <v>-10649743.9126851</v>
      </c>
      <c r="AZ31">
        <v>0</v>
      </c>
      <c r="BA31">
        <v>0</v>
      </c>
      <c r="BB31">
        <v>0</v>
      </c>
      <c r="BC31">
        <v>-7637507.6924418304</v>
      </c>
      <c r="BD31">
        <v>-7667405.8760829996</v>
      </c>
      <c r="BE31">
        <v>42860853.106082201</v>
      </c>
      <c r="BF31">
        <v>0</v>
      </c>
      <c r="BG31">
        <v>35193447.2299992</v>
      </c>
      <c r="BH31" s="2"/>
      <c r="BJ31" s="2"/>
      <c r="BK31"/>
      <c r="BL31"/>
      <c r="BM31"/>
      <c r="BN31"/>
      <c r="BO31"/>
      <c r="BP31"/>
    </row>
    <row r="32" spans="1:68" x14ac:dyDescent="0.2">
      <c r="A32" t="str">
        <f t="shared" si="0"/>
        <v>0_11_2013</v>
      </c>
      <c r="B32">
        <v>0</v>
      </c>
      <c r="C32">
        <v>11</v>
      </c>
      <c r="D32">
        <v>2013</v>
      </c>
      <c r="E32">
        <v>1667749019.99999</v>
      </c>
      <c r="F32">
        <v>1804514149.3800001</v>
      </c>
      <c r="G32">
        <v>1797907216.2899899</v>
      </c>
      <c r="H32">
        <v>-6606933.0900008697</v>
      </c>
      <c r="I32">
        <v>1776021133.00476</v>
      </c>
      <c r="J32">
        <v>-27904234.375222299</v>
      </c>
      <c r="K32">
        <v>80561646.7742282</v>
      </c>
      <c r="L32">
        <v>0.99711056598474501</v>
      </c>
      <c r="M32">
        <v>12344737.892591899</v>
      </c>
      <c r="N32">
        <v>3.99338443431945</v>
      </c>
      <c r="O32">
        <v>32871.668443781702</v>
      </c>
      <c r="P32">
        <v>10.3923108948917</v>
      </c>
      <c r="Q32">
        <v>0.69351659581341296</v>
      </c>
      <c r="R32">
        <v>4.9423865493861898</v>
      </c>
      <c r="S32">
        <v>0</v>
      </c>
      <c r="T32">
        <v>1.6261204723717899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 t="shared" si="1"/>
        <v>1.6261204723717899</v>
      </c>
      <c r="AD32">
        <v>0.10746534439576499</v>
      </c>
      <c r="AE32">
        <v>0</v>
      </c>
      <c r="AF32">
        <v>0</v>
      </c>
      <c r="AG32">
        <v>17266341.410633799</v>
      </c>
      <c r="AH32">
        <v>-8413433.0159434304</v>
      </c>
      <c r="AI32">
        <v>5100763.5597390402</v>
      </c>
      <c r="AJ32">
        <v>-11513800.491707001</v>
      </c>
      <c r="AK32">
        <v>-2310235.7241226099</v>
      </c>
      <c r="AL32">
        <v>-6094078.3946753796</v>
      </c>
      <c r="AM32">
        <v>19321.1991626747</v>
      </c>
      <c r="AN32">
        <v>559430.33031291806</v>
      </c>
      <c r="AO32">
        <v>0</v>
      </c>
      <c r="AP32">
        <v>-22289847.888990201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f t="shared" si="2"/>
        <v>-22289847.888990201</v>
      </c>
      <c r="AZ32">
        <v>0</v>
      </c>
      <c r="BA32">
        <v>0</v>
      </c>
      <c r="BB32">
        <v>0</v>
      </c>
      <c r="BC32">
        <v>-27675539.015590198</v>
      </c>
      <c r="BD32">
        <v>-27780968.7766743</v>
      </c>
      <c r="BE32">
        <v>21174035.686673399</v>
      </c>
      <c r="BF32">
        <v>0</v>
      </c>
      <c r="BG32">
        <v>-6606933.0900008697</v>
      </c>
      <c r="BH32" s="2"/>
      <c r="BJ32" s="2"/>
      <c r="BK32"/>
      <c r="BL32"/>
      <c r="BM32"/>
      <c r="BN32"/>
      <c r="BO32"/>
      <c r="BP32"/>
    </row>
    <row r="33" spans="1:68" x14ac:dyDescent="0.2">
      <c r="A33" t="str">
        <f t="shared" si="0"/>
        <v>0_11_2014</v>
      </c>
      <c r="B33">
        <v>0</v>
      </c>
      <c r="C33">
        <v>11</v>
      </c>
      <c r="D33">
        <v>2014</v>
      </c>
      <c r="E33">
        <v>1667749019.99999</v>
      </c>
      <c r="F33">
        <v>1797907216.2899899</v>
      </c>
      <c r="G33">
        <v>1756966310.6199901</v>
      </c>
      <c r="H33">
        <v>-40940905.6700003</v>
      </c>
      <c r="I33">
        <v>1733939885.2375801</v>
      </c>
      <c r="J33">
        <v>-42081247.767185397</v>
      </c>
      <c r="K33">
        <v>80493459.773709103</v>
      </c>
      <c r="L33">
        <v>1.0208944454373901</v>
      </c>
      <c r="M33">
        <v>12497897.5147596</v>
      </c>
      <c r="N33">
        <v>3.7847174374439998</v>
      </c>
      <c r="O33">
        <v>33042.220978840698</v>
      </c>
      <c r="P33">
        <v>10.2706341463717</v>
      </c>
      <c r="Q33">
        <v>0.69208591260407304</v>
      </c>
      <c r="R33">
        <v>5.1407928954621704</v>
      </c>
      <c r="S33">
        <v>0</v>
      </c>
      <c r="T33">
        <v>2.5637312358906299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1"/>
        <v>2.5637312358906299</v>
      </c>
      <c r="AD33">
        <v>0.37285070795604403</v>
      </c>
      <c r="AE33">
        <v>0</v>
      </c>
      <c r="AF33">
        <v>0</v>
      </c>
      <c r="AG33">
        <v>-1578307.80036679</v>
      </c>
      <c r="AH33">
        <v>-4440989.5375306197</v>
      </c>
      <c r="AI33">
        <v>6276973.7342169499</v>
      </c>
      <c r="AJ33">
        <v>-14388767.8840017</v>
      </c>
      <c r="AK33">
        <v>-2370860.9027302</v>
      </c>
      <c r="AL33">
        <v>-2256274.79074472</v>
      </c>
      <c r="AM33">
        <v>-56554.584593207197</v>
      </c>
      <c r="AN33">
        <v>-2356797.9780613999</v>
      </c>
      <c r="AO33">
        <v>0</v>
      </c>
      <c r="AP33">
        <v>-22200346.718279202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f t="shared" si="2"/>
        <v>-22200346.718279202</v>
      </c>
      <c r="AZ33">
        <v>282148.89822945802</v>
      </c>
      <c r="BA33">
        <v>0</v>
      </c>
      <c r="BB33">
        <v>0</v>
      </c>
      <c r="BC33">
        <v>-43089777.563861497</v>
      </c>
      <c r="BD33">
        <v>-42791766.533032797</v>
      </c>
      <c r="BE33">
        <v>1850860.86303251</v>
      </c>
      <c r="BF33">
        <v>0</v>
      </c>
      <c r="BG33">
        <v>-40940905.6700003</v>
      </c>
      <c r="BH33" s="2"/>
      <c r="BJ33" s="2"/>
      <c r="BK33"/>
      <c r="BL33"/>
      <c r="BM33"/>
      <c r="BN33"/>
      <c r="BO33"/>
      <c r="BP33"/>
    </row>
    <row r="34" spans="1:68" x14ac:dyDescent="0.2">
      <c r="A34" t="str">
        <f t="shared" si="0"/>
        <v>0_11_2015</v>
      </c>
      <c r="B34">
        <v>0</v>
      </c>
      <c r="C34">
        <v>11</v>
      </c>
      <c r="D34">
        <v>2015</v>
      </c>
      <c r="E34">
        <v>1667749019.99999</v>
      </c>
      <c r="F34">
        <v>1756966310.6199901</v>
      </c>
      <c r="G34">
        <v>1708972659.68999</v>
      </c>
      <c r="H34">
        <v>-47993650.929999404</v>
      </c>
      <c r="I34">
        <v>1637456716.3056099</v>
      </c>
      <c r="J34">
        <v>-96483168.931965604</v>
      </c>
      <c r="K34">
        <v>81283872.619565994</v>
      </c>
      <c r="L34">
        <v>1.0393839816616799</v>
      </c>
      <c r="M34">
        <v>12616452.420614</v>
      </c>
      <c r="N34">
        <v>2.91221383524559</v>
      </c>
      <c r="O34">
        <v>34182.527726577602</v>
      </c>
      <c r="P34">
        <v>10.190917498506399</v>
      </c>
      <c r="Q34">
        <v>0.69296362556218205</v>
      </c>
      <c r="R34">
        <v>5.2315380572371701</v>
      </c>
      <c r="S34">
        <v>0</v>
      </c>
      <c r="T34">
        <v>3.5637312358906299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1"/>
        <v>3.5637312358906299</v>
      </c>
      <c r="AD34">
        <v>0.67203659457104603</v>
      </c>
      <c r="AE34">
        <v>0</v>
      </c>
      <c r="AF34">
        <v>0</v>
      </c>
      <c r="AG34">
        <v>12093014.563317999</v>
      </c>
      <c r="AH34">
        <v>-9823037.0970003996</v>
      </c>
      <c r="AI34">
        <v>4971114.5218602903</v>
      </c>
      <c r="AJ34">
        <v>-67757217.234474406</v>
      </c>
      <c r="AK34">
        <v>-13960248.1299538</v>
      </c>
      <c r="AL34">
        <v>-1051680.5411624601</v>
      </c>
      <c r="AM34">
        <v>34750.959153559197</v>
      </c>
      <c r="AN34">
        <v>-706225.13479376002</v>
      </c>
      <c r="AO34">
        <v>0</v>
      </c>
      <c r="AP34">
        <v>-23362340.063436698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f t="shared" si="2"/>
        <v>-23362340.063436698</v>
      </c>
      <c r="AZ34">
        <v>305293.28850309597</v>
      </c>
      <c r="BA34">
        <v>0</v>
      </c>
      <c r="BB34">
        <v>0</v>
      </c>
      <c r="BC34">
        <v>-99256574.867986605</v>
      </c>
      <c r="BD34">
        <v>-97969874.241845593</v>
      </c>
      <c r="BE34">
        <v>49976223.311846197</v>
      </c>
      <c r="BF34">
        <v>0</v>
      </c>
      <c r="BG34">
        <v>-47993650.929999404</v>
      </c>
      <c r="BH34" s="2"/>
      <c r="BJ34" s="2"/>
      <c r="BK34"/>
      <c r="BL34"/>
      <c r="BM34"/>
      <c r="BN34"/>
      <c r="BO34"/>
      <c r="BP34"/>
    </row>
    <row r="35" spans="1:68" x14ac:dyDescent="0.2">
      <c r="A35" t="str">
        <f t="shared" si="0"/>
        <v>0_11_2016</v>
      </c>
      <c r="B35">
        <v>0</v>
      </c>
      <c r="C35">
        <v>11</v>
      </c>
      <c r="D35">
        <v>2016</v>
      </c>
      <c r="E35">
        <v>1667749019.99999</v>
      </c>
      <c r="F35">
        <v>1708972659.68999</v>
      </c>
      <c r="G35">
        <v>1609951779.6399901</v>
      </c>
      <c r="H35">
        <v>-99020880.050000995</v>
      </c>
      <c r="I35">
        <v>1581167903.5593801</v>
      </c>
      <c r="J35">
        <v>-56288812.746227503</v>
      </c>
      <c r="K35">
        <v>82236412.885403007</v>
      </c>
      <c r="L35">
        <v>1.0679233308451901</v>
      </c>
      <c r="M35">
        <v>12689350.9239059</v>
      </c>
      <c r="N35">
        <v>2.5606898681913099</v>
      </c>
      <c r="O35">
        <v>34956.036489610997</v>
      </c>
      <c r="P35">
        <v>10.0853135162483</v>
      </c>
      <c r="Q35">
        <v>0.69276032049230696</v>
      </c>
      <c r="R35">
        <v>5.6426306716942296</v>
      </c>
      <c r="S35">
        <v>0</v>
      </c>
      <c r="T35">
        <v>4.5637312358906303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1"/>
        <v>4.5637312358906303</v>
      </c>
      <c r="AD35">
        <v>0.97394489747624002</v>
      </c>
      <c r="AE35">
        <v>0</v>
      </c>
      <c r="AF35">
        <v>0</v>
      </c>
      <c r="AG35">
        <v>13387462.5162412</v>
      </c>
      <c r="AH35">
        <v>-9434670.8939059302</v>
      </c>
      <c r="AI35">
        <v>3138494.5770940399</v>
      </c>
      <c r="AJ35">
        <v>-28917768.756429501</v>
      </c>
      <c r="AK35">
        <v>-8917576.5987020694</v>
      </c>
      <c r="AL35">
        <v>-1930317.7002221299</v>
      </c>
      <c r="AM35">
        <v>-9593.0679112047292</v>
      </c>
      <c r="AN35">
        <v>-4061053.94640058</v>
      </c>
      <c r="AO35">
        <v>0</v>
      </c>
      <c r="AP35">
        <v>-22724169.606134702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f t="shared" si="2"/>
        <v>-22724169.606134702</v>
      </c>
      <c r="AZ35">
        <v>276370.40737743297</v>
      </c>
      <c r="BA35">
        <v>0</v>
      </c>
      <c r="BB35">
        <v>0</v>
      </c>
      <c r="BC35">
        <v>-59192823.068993397</v>
      </c>
      <c r="BD35">
        <v>-58721326.989985801</v>
      </c>
      <c r="BE35">
        <v>-40299553.060015097</v>
      </c>
      <c r="BF35">
        <v>0</v>
      </c>
      <c r="BG35">
        <v>-99020880.050000995</v>
      </c>
      <c r="BH35" s="2"/>
      <c r="BJ35" s="2"/>
      <c r="BK35"/>
      <c r="BL35"/>
      <c r="BM35"/>
      <c r="BN35"/>
      <c r="BO35"/>
      <c r="BP35"/>
    </row>
    <row r="36" spans="1:68" x14ac:dyDescent="0.2">
      <c r="A36" t="str">
        <f t="shared" si="0"/>
        <v>0_11_2017</v>
      </c>
      <c r="B36">
        <v>0</v>
      </c>
      <c r="C36">
        <v>11</v>
      </c>
      <c r="D36">
        <v>2017</v>
      </c>
      <c r="E36">
        <v>1667749019.99999</v>
      </c>
      <c r="F36">
        <v>1609951779.6399901</v>
      </c>
      <c r="G36">
        <v>1536181439.5799999</v>
      </c>
      <c r="H36">
        <v>-73770340.059998095</v>
      </c>
      <c r="I36">
        <v>1581942318.1839099</v>
      </c>
      <c r="J36">
        <v>774414.62453049002</v>
      </c>
      <c r="K36">
        <v>82131906.891413197</v>
      </c>
      <c r="L36">
        <v>1.0205607503254499</v>
      </c>
      <c r="M36">
        <v>12796204.3534193</v>
      </c>
      <c r="N36">
        <v>2.7797337048100399</v>
      </c>
      <c r="O36">
        <v>35856.299006488</v>
      </c>
      <c r="P36">
        <v>9.9958510110064296</v>
      </c>
      <c r="Q36">
        <v>0.69091177041352403</v>
      </c>
      <c r="R36">
        <v>5.7878481950539502</v>
      </c>
      <c r="S36">
        <v>0</v>
      </c>
      <c r="T36">
        <v>5.5637312358906303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1"/>
        <v>5.5637312358906303</v>
      </c>
      <c r="AD36">
        <v>0.97394489747624002</v>
      </c>
      <c r="AE36">
        <v>0</v>
      </c>
      <c r="AF36">
        <v>0</v>
      </c>
      <c r="AG36">
        <v>1278406.00777178</v>
      </c>
      <c r="AH36">
        <v>12146866.847923599</v>
      </c>
      <c r="AI36">
        <v>4117301.7649811399</v>
      </c>
      <c r="AJ36">
        <v>18194173.093408</v>
      </c>
      <c r="AK36">
        <v>-10286972.3644381</v>
      </c>
      <c r="AL36">
        <v>-1487799.96051466</v>
      </c>
      <c r="AM36">
        <v>-65167.3438884528</v>
      </c>
      <c r="AN36">
        <v>-1357214.1703983101</v>
      </c>
      <c r="AO36">
        <v>0</v>
      </c>
      <c r="AP36">
        <v>-21407491.273075201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f t="shared" si="2"/>
        <v>-21407491.273075201</v>
      </c>
      <c r="AZ36">
        <v>0</v>
      </c>
      <c r="BA36">
        <v>0</v>
      </c>
      <c r="BB36">
        <v>0</v>
      </c>
      <c r="BC36">
        <v>1132102.6017697901</v>
      </c>
      <c r="BD36">
        <v>842509.91340365401</v>
      </c>
      <c r="BE36">
        <v>-74612849.9734018</v>
      </c>
      <c r="BF36">
        <v>0</v>
      </c>
      <c r="BG36">
        <v>-73770340.059998095</v>
      </c>
      <c r="BH36" s="2"/>
      <c r="BJ36" s="2"/>
      <c r="BK36"/>
      <c r="BL36"/>
      <c r="BM36"/>
      <c r="BN36"/>
      <c r="BO36"/>
      <c r="BP36"/>
    </row>
    <row r="37" spans="1:68" x14ac:dyDescent="0.2">
      <c r="A37" t="str">
        <f t="shared" si="0"/>
        <v>0_11_2018</v>
      </c>
      <c r="B37">
        <v>0</v>
      </c>
      <c r="C37">
        <v>11</v>
      </c>
      <c r="D37">
        <v>2018</v>
      </c>
      <c r="E37">
        <v>1667749019.99999</v>
      </c>
      <c r="F37">
        <v>1536181439.5799999</v>
      </c>
      <c r="G37">
        <v>1487855731.18999</v>
      </c>
      <c r="H37">
        <v>-48325708.390001297</v>
      </c>
      <c r="I37">
        <v>1561998511.23176</v>
      </c>
      <c r="J37">
        <v>-19943806.9521509</v>
      </c>
      <c r="K37">
        <v>81930877.029899195</v>
      </c>
      <c r="L37">
        <v>0.98635649215245402</v>
      </c>
      <c r="M37">
        <v>12857264.609559201</v>
      </c>
      <c r="N37">
        <v>3.0953319156691799</v>
      </c>
      <c r="O37">
        <v>36810.511481785899</v>
      </c>
      <c r="P37">
        <v>9.9047450407315996</v>
      </c>
      <c r="Q37">
        <v>0.69216552212217097</v>
      </c>
      <c r="R37">
        <v>5.9995344911880002</v>
      </c>
      <c r="S37">
        <v>0</v>
      </c>
      <c r="T37">
        <v>6.5637312358906303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1"/>
        <v>6.5637312358906303</v>
      </c>
      <c r="AD37">
        <v>1</v>
      </c>
      <c r="AE37">
        <v>0.39211420103247902</v>
      </c>
      <c r="AF37">
        <v>0</v>
      </c>
      <c r="AG37">
        <v>-1630666.9358250501</v>
      </c>
      <c r="AH37">
        <v>9207847.1230394393</v>
      </c>
      <c r="AI37">
        <v>2857126.9506645701</v>
      </c>
      <c r="AJ37">
        <v>22549491.772208199</v>
      </c>
      <c r="AK37">
        <v>-9856180.6436288506</v>
      </c>
      <c r="AL37">
        <v>-1470274.9034682</v>
      </c>
      <c r="AM37">
        <v>42575.245057852502</v>
      </c>
      <c r="AN37">
        <v>-1896030.8336714499</v>
      </c>
      <c r="AO37">
        <v>0</v>
      </c>
      <c r="AP37">
        <v>-20426568.781471498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f t="shared" si="2"/>
        <v>-20426568.781471498</v>
      </c>
      <c r="AZ37">
        <v>17558.809475423099</v>
      </c>
      <c r="BA37">
        <v>-19179985.695486099</v>
      </c>
      <c r="BB37">
        <v>0</v>
      </c>
      <c r="BC37">
        <v>-19785107.893105701</v>
      </c>
      <c r="BD37">
        <v>-20110496.298144098</v>
      </c>
      <c r="BE37">
        <v>-28215212.091857102</v>
      </c>
      <c r="BF37">
        <v>0</v>
      </c>
      <c r="BG37">
        <v>-48325708.390001297</v>
      </c>
      <c r="BH37" s="2"/>
      <c r="BJ37" s="2"/>
      <c r="BK37"/>
      <c r="BL37"/>
      <c r="BM37"/>
      <c r="BN37"/>
      <c r="BO37"/>
      <c r="BP37"/>
    </row>
    <row r="38" spans="1:68" x14ac:dyDescent="0.2">
      <c r="A38" t="str">
        <f t="shared" si="0"/>
        <v>0_12_2002</v>
      </c>
      <c r="B38">
        <v>0</v>
      </c>
      <c r="C38">
        <v>12</v>
      </c>
      <c r="D38">
        <v>2002</v>
      </c>
      <c r="E38">
        <v>579178822.59000003</v>
      </c>
      <c r="F38">
        <v>0</v>
      </c>
      <c r="G38">
        <v>579178822.59000003</v>
      </c>
      <c r="H38">
        <v>0</v>
      </c>
      <c r="I38">
        <v>507609185.19419903</v>
      </c>
      <c r="J38">
        <v>0</v>
      </c>
      <c r="K38">
        <v>31691491.206918299</v>
      </c>
      <c r="L38">
        <v>0.93218943421735201</v>
      </c>
      <c r="M38">
        <v>4815838.1281808196</v>
      </c>
      <c r="N38">
        <v>1.9301443932103399</v>
      </c>
      <c r="O38">
        <v>38329.138487481003</v>
      </c>
      <c r="P38">
        <v>7.5962090718704403</v>
      </c>
      <c r="Q38">
        <v>0.41147755274624997</v>
      </c>
      <c r="R38">
        <v>4.0258321388066198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1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f t="shared" si="2"/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579178822.59000003</v>
      </c>
      <c r="BG38">
        <v>579178822.59000003</v>
      </c>
      <c r="BH38" s="2"/>
      <c r="BJ38" s="2"/>
      <c r="BK38"/>
      <c r="BL38"/>
      <c r="BM38"/>
      <c r="BN38"/>
      <c r="BO38"/>
      <c r="BP38"/>
    </row>
    <row r="39" spans="1:68" x14ac:dyDescent="0.2">
      <c r="A39" t="str">
        <f t="shared" si="0"/>
        <v>0_12_2003</v>
      </c>
      <c r="B39">
        <v>0</v>
      </c>
      <c r="C39">
        <v>12</v>
      </c>
      <c r="D39">
        <v>2003</v>
      </c>
      <c r="E39">
        <v>579178822.59000003</v>
      </c>
      <c r="F39">
        <v>579178822.59000003</v>
      </c>
      <c r="G39">
        <v>558689722.27999997</v>
      </c>
      <c r="H39">
        <v>-20489100.309999801</v>
      </c>
      <c r="I39">
        <v>525141277.430363</v>
      </c>
      <c r="J39">
        <v>17532092.236163501</v>
      </c>
      <c r="K39">
        <v>31272911.810097501</v>
      </c>
      <c r="L39">
        <v>0.89610565517985996</v>
      </c>
      <c r="M39">
        <v>4971043.0328330602</v>
      </c>
      <c r="N39">
        <v>2.1871070474417702</v>
      </c>
      <c r="O39">
        <v>37682.037615820598</v>
      </c>
      <c r="P39">
        <v>7.6298272516803101</v>
      </c>
      <c r="Q39">
        <v>0.40723257090892101</v>
      </c>
      <c r="R39">
        <v>4.0258321388066198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1"/>
        <v>0</v>
      </c>
      <c r="AD39">
        <v>0</v>
      </c>
      <c r="AE39">
        <v>0</v>
      </c>
      <c r="AF39">
        <v>0</v>
      </c>
      <c r="AG39">
        <v>-2684918.9757865402</v>
      </c>
      <c r="AH39">
        <v>6260419.3246742897</v>
      </c>
      <c r="AI39">
        <v>4397838.6234549703</v>
      </c>
      <c r="AJ39">
        <v>9132496.5294571891</v>
      </c>
      <c r="AK39">
        <v>2344656.7998910099</v>
      </c>
      <c r="AL39">
        <v>193130.297592855</v>
      </c>
      <c r="AM39">
        <v>-52917.166336682698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f t="shared" si="2"/>
        <v>0</v>
      </c>
      <c r="AZ39">
        <v>0</v>
      </c>
      <c r="BA39">
        <v>0</v>
      </c>
      <c r="BB39">
        <v>0</v>
      </c>
      <c r="BC39">
        <v>19590705.432947099</v>
      </c>
      <c r="BD39">
        <v>19906676.6785184</v>
      </c>
      <c r="BE39">
        <v>-40395776.988518201</v>
      </c>
      <c r="BF39">
        <v>0</v>
      </c>
      <c r="BG39">
        <v>-20489100.309999801</v>
      </c>
      <c r="BH39" s="2"/>
      <c r="BJ39" s="2"/>
      <c r="BK39"/>
      <c r="BL39"/>
      <c r="BM39"/>
      <c r="BN39"/>
      <c r="BO39"/>
      <c r="BP39"/>
    </row>
    <row r="40" spans="1:68" x14ac:dyDescent="0.2">
      <c r="A40" t="str">
        <f t="shared" si="0"/>
        <v>0_12_2004</v>
      </c>
      <c r="B40">
        <v>0</v>
      </c>
      <c r="C40">
        <v>12</v>
      </c>
      <c r="D40">
        <v>2004</v>
      </c>
      <c r="E40">
        <v>579178822.59000003</v>
      </c>
      <c r="F40">
        <v>558689722.27999997</v>
      </c>
      <c r="G40">
        <v>593473792.52999902</v>
      </c>
      <c r="H40">
        <v>-19505053.750000399</v>
      </c>
      <c r="I40">
        <v>583897516.23497295</v>
      </c>
      <c r="J40">
        <v>9691126.1843765806</v>
      </c>
      <c r="K40">
        <v>31616125.521341201</v>
      </c>
      <c r="L40">
        <v>0.97995467242471901</v>
      </c>
      <c r="M40">
        <v>5140212.7736353502</v>
      </c>
      <c r="N40">
        <v>2.50743997740034</v>
      </c>
      <c r="O40">
        <v>36720.086743610802</v>
      </c>
      <c r="P40">
        <v>7.6707858710093397</v>
      </c>
      <c r="Q40">
        <v>0.401472708092942</v>
      </c>
      <c r="R40">
        <v>4.0258321388066198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1"/>
        <v>0</v>
      </c>
      <c r="AD40">
        <v>0</v>
      </c>
      <c r="AE40">
        <v>0</v>
      </c>
      <c r="AF40">
        <v>0</v>
      </c>
      <c r="AG40">
        <v>3395831.4629894202</v>
      </c>
      <c r="AH40">
        <v>-11288626.4086241</v>
      </c>
      <c r="AI40">
        <v>4452855.2757736901</v>
      </c>
      <c r="AJ40">
        <v>10115424.6095435</v>
      </c>
      <c r="AK40">
        <v>3439487.8850945402</v>
      </c>
      <c r="AL40">
        <v>223167.67142702601</v>
      </c>
      <c r="AM40">
        <v>-70262.554472579694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f t="shared" si="2"/>
        <v>0</v>
      </c>
      <c r="AZ40">
        <v>0</v>
      </c>
      <c r="BA40">
        <v>0</v>
      </c>
      <c r="BB40">
        <v>0</v>
      </c>
      <c r="BC40">
        <v>10267877.941731401</v>
      </c>
      <c r="BD40">
        <v>10090087.5108208</v>
      </c>
      <c r="BE40">
        <v>-29595141.260821301</v>
      </c>
      <c r="BF40">
        <v>0</v>
      </c>
      <c r="BG40">
        <v>-19505053.750000399</v>
      </c>
      <c r="BH40" s="2"/>
      <c r="BJ40" s="2"/>
      <c r="BK40"/>
      <c r="BL40"/>
      <c r="BM40"/>
      <c r="BN40"/>
      <c r="BO40"/>
      <c r="BP40"/>
    </row>
    <row r="41" spans="1:68" x14ac:dyDescent="0.2">
      <c r="A41" t="str">
        <f t="shared" si="0"/>
        <v>0_12_2005</v>
      </c>
      <c r="B41">
        <v>0</v>
      </c>
      <c r="C41">
        <v>12</v>
      </c>
      <c r="D41">
        <v>2005</v>
      </c>
      <c r="E41">
        <v>704845905.99000001</v>
      </c>
      <c r="F41">
        <v>593473792.52999902</v>
      </c>
      <c r="G41">
        <v>742221776.13999999</v>
      </c>
      <c r="H41">
        <v>23080900.210000299</v>
      </c>
      <c r="I41">
        <v>764585403.22144794</v>
      </c>
      <c r="J41">
        <v>13823194.5588756</v>
      </c>
      <c r="K41">
        <v>36882722.221579403</v>
      </c>
      <c r="L41">
        <v>0.98859598758324096</v>
      </c>
      <c r="M41">
        <v>5218107.3407551497</v>
      </c>
      <c r="N41">
        <v>3.0184123550768902</v>
      </c>
      <c r="O41">
        <v>36479.641214267001</v>
      </c>
      <c r="P41">
        <v>7.7012486696881099</v>
      </c>
      <c r="Q41">
        <v>0.41852220479614799</v>
      </c>
      <c r="R41">
        <v>4.1103715986400298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 t="shared" si="1"/>
        <v>0</v>
      </c>
      <c r="AD41">
        <v>0</v>
      </c>
      <c r="AE41">
        <v>0</v>
      </c>
      <c r="AF41">
        <v>0</v>
      </c>
      <c r="AG41">
        <v>-13146927.8007205</v>
      </c>
      <c r="AH41">
        <v>6063270.49646331</v>
      </c>
      <c r="AI41">
        <v>5033472.6264405604</v>
      </c>
      <c r="AJ41">
        <v>13899551.4792547</v>
      </c>
      <c r="AK41">
        <v>3095542.02911175</v>
      </c>
      <c r="AL41">
        <v>-190183.64445025599</v>
      </c>
      <c r="AM41">
        <v>-5912.5315089306096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f t="shared" si="2"/>
        <v>0</v>
      </c>
      <c r="AZ41">
        <v>0</v>
      </c>
      <c r="BA41">
        <v>0</v>
      </c>
      <c r="BB41">
        <v>0</v>
      </c>
      <c r="BC41">
        <v>14748812.654590599</v>
      </c>
      <c r="BD41">
        <v>14511254.2953419</v>
      </c>
      <c r="BE41">
        <v>8569645.9146583602</v>
      </c>
      <c r="BF41">
        <v>125667083.39999899</v>
      </c>
      <c r="BG41">
        <v>148747983.61000001</v>
      </c>
      <c r="BH41" s="2"/>
      <c r="BJ41" s="2"/>
      <c r="BK41"/>
      <c r="BL41"/>
      <c r="BM41"/>
      <c r="BN41"/>
      <c r="BO41"/>
      <c r="BP41"/>
    </row>
    <row r="42" spans="1:68" x14ac:dyDescent="0.2">
      <c r="A42" t="str">
        <f t="shared" si="0"/>
        <v>0_12_2006</v>
      </c>
      <c r="B42">
        <v>0</v>
      </c>
      <c r="C42">
        <v>12</v>
      </c>
      <c r="D42">
        <v>2006</v>
      </c>
      <c r="E42">
        <v>704845905.99000001</v>
      </c>
      <c r="F42">
        <v>742221776.13999999</v>
      </c>
      <c r="G42">
        <v>752896098.24000001</v>
      </c>
      <c r="H42">
        <v>10674322.099999901</v>
      </c>
      <c r="I42">
        <v>775260291.72481406</v>
      </c>
      <c r="J42">
        <v>10674888.5033658</v>
      </c>
      <c r="K42">
        <v>35099385.276461497</v>
      </c>
      <c r="L42">
        <v>0.93789621365804199</v>
      </c>
      <c r="M42">
        <v>5427410.2448140001</v>
      </c>
      <c r="N42">
        <v>3.3091761062320901</v>
      </c>
      <c r="O42">
        <v>35332.739976335703</v>
      </c>
      <c r="P42">
        <v>7.6806410056465602</v>
      </c>
      <c r="Q42">
        <v>0.41750252836323298</v>
      </c>
      <c r="R42">
        <v>4.42654544370619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1"/>
        <v>0</v>
      </c>
      <c r="AD42">
        <v>0</v>
      </c>
      <c r="AE42">
        <v>0</v>
      </c>
      <c r="AF42">
        <v>0</v>
      </c>
      <c r="AG42">
        <v>-14680311.833268899</v>
      </c>
      <c r="AH42">
        <v>7169964.1135389702</v>
      </c>
      <c r="AI42">
        <v>7438309.6925956002</v>
      </c>
      <c r="AJ42">
        <v>9767811.3806635793</v>
      </c>
      <c r="AK42">
        <v>5506602.5969832698</v>
      </c>
      <c r="AL42">
        <v>-532026.17327779101</v>
      </c>
      <c r="AM42">
        <v>-21832.803912019899</v>
      </c>
      <c r="AN42">
        <v>-1365884.5869663199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f t="shared" si="2"/>
        <v>0</v>
      </c>
      <c r="AZ42">
        <v>0</v>
      </c>
      <c r="BA42">
        <v>0</v>
      </c>
      <c r="BB42">
        <v>0</v>
      </c>
      <c r="BC42">
        <v>13282632.3863563</v>
      </c>
      <c r="BD42">
        <v>13087521.736946199</v>
      </c>
      <c r="BE42">
        <v>-2413199.63694624</v>
      </c>
      <c r="BF42">
        <v>0</v>
      </c>
      <c r="BG42">
        <v>10674322.099999901</v>
      </c>
      <c r="BH42" s="2"/>
      <c r="BJ42" s="2"/>
      <c r="BK42"/>
      <c r="BL42"/>
      <c r="BM42"/>
      <c r="BN42"/>
      <c r="BO42"/>
      <c r="BP42"/>
    </row>
    <row r="43" spans="1:68" x14ac:dyDescent="0.2">
      <c r="A43" t="str">
        <f t="shared" si="0"/>
        <v>0_12_2007</v>
      </c>
      <c r="B43">
        <v>0</v>
      </c>
      <c r="C43">
        <v>12</v>
      </c>
      <c r="D43">
        <v>2007</v>
      </c>
      <c r="E43">
        <v>704845905.99000001</v>
      </c>
      <c r="F43">
        <v>752896098.24000001</v>
      </c>
      <c r="G43">
        <v>773343081.13999999</v>
      </c>
      <c r="H43">
        <v>20446982.899999999</v>
      </c>
      <c r="I43">
        <v>781737670.28996503</v>
      </c>
      <c r="J43">
        <v>6477378.5651513804</v>
      </c>
      <c r="K43">
        <v>35577619.744142801</v>
      </c>
      <c r="L43">
        <v>0.98304394784849103</v>
      </c>
      <c r="M43">
        <v>5520944.3874071902</v>
      </c>
      <c r="N43">
        <v>3.4730729207448801</v>
      </c>
      <c r="O43">
        <v>35860.933274151103</v>
      </c>
      <c r="P43">
        <v>7.3826496555943999</v>
      </c>
      <c r="Q43">
        <v>0.41161164994321903</v>
      </c>
      <c r="R43">
        <v>4.4309606413125797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1"/>
        <v>0</v>
      </c>
      <c r="AD43">
        <v>0</v>
      </c>
      <c r="AE43">
        <v>0</v>
      </c>
      <c r="AF43">
        <v>0</v>
      </c>
      <c r="AG43">
        <v>11115417.4180451</v>
      </c>
      <c r="AH43">
        <v>-7595445.8551768204</v>
      </c>
      <c r="AI43">
        <v>3404785.3685939698</v>
      </c>
      <c r="AJ43">
        <v>5367773.0673372196</v>
      </c>
      <c r="AK43">
        <v>-2569593.1637601699</v>
      </c>
      <c r="AL43">
        <v>-1550307.9426235801</v>
      </c>
      <c r="AM43">
        <v>-105242.373171575</v>
      </c>
      <c r="AN43">
        <v>-126584.838527845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f t="shared" si="2"/>
        <v>0</v>
      </c>
      <c r="AZ43">
        <v>0</v>
      </c>
      <c r="BA43">
        <v>0</v>
      </c>
      <c r="BB43">
        <v>0</v>
      </c>
      <c r="BC43">
        <v>7940801.6807163004</v>
      </c>
      <c r="BD43">
        <v>7735292.1489692796</v>
      </c>
      <c r="BE43">
        <v>12711690.7510307</v>
      </c>
      <c r="BF43">
        <v>0</v>
      </c>
      <c r="BG43">
        <v>20446982.899999999</v>
      </c>
      <c r="BH43" s="2"/>
      <c r="BJ43" s="2"/>
      <c r="BK43"/>
      <c r="BL43"/>
      <c r="BM43"/>
      <c r="BN43"/>
      <c r="BO43"/>
      <c r="BP43"/>
    </row>
    <row r="44" spans="1:68" x14ac:dyDescent="0.2">
      <c r="A44" t="str">
        <f t="shared" si="0"/>
        <v>0_12_2008</v>
      </c>
      <c r="B44">
        <v>0</v>
      </c>
      <c r="C44">
        <v>12</v>
      </c>
      <c r="D44">
        <v>2008</v>
      </c>
      <c r="E44">
        <v>704845905.99000001</v>
      </c>
      <c r="F44">
        <v>773343081.13999999</v>
      </c>
      <c r="G44">
        <v>807297698.38999999</v>
      </c>
      <c r="H44">
        <v>33954617.250000097</v>
      </c>
      <c r="I44">
        <v>816312555.29978001</v>
      </c>
      <c r="J44">
        <v>34574885.009814903</v>
      </c>
      <c r="K44">
        <v>36370062.878366299</v>
      </c>
      <c r="L44">
        <v>0.97317664934027903</v>
      </c>
      <c r="M44">
        <v>5585652.3718459299</v>
      </c>
      <c r="N44">
        <v>3.90143242020824</v>
      </c>
      <c r="O44">
        <v>36023.4964312632</v>
      </c>
      <c r="P44">
        <v>7.52529642543153</v>
      </c>
      <c r="Q44">
        <v>0.41251619891951602</v>
      </c>
      <c r="R44">
        <v>4.5846539885866102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 t="shared" si="1"/>
        <v>0</v>
      </c>
      <c r="AD44">
        <v>0</v>
      </c>
      <c r="AE44">
        <v>0</v>
      </c>
      <c r="AF44">
        <v>0</v>
      </c>
      <c r="AG44">
        <v>15313860.0474813</v>
      </c>
      <c r="AH44">
        <v>3087477.27501537</v>
      </c>
      <c r="AI44">
        <v>2221954.9171205699</v>
      </c>
      <c r="AJ44">
        <v>13222993.1567895</v>
      </c>
      <c r="AK44">
        <v>-844099.27959514502</v>
      </c>
      <c r="AL44">
        <v>654376.73755974998</v>
      </c>
      <c r="AM44">
        <v>14930.057918279599</v>
      </c>
      <c r="AN44">
        <v>-617763.44313846796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f t="shared" si="2"/>
        <v>0</v>
      </c>
      <c r="AZ44">
        <v>0</v>
      </c>
      <c r="BA44">
        <v>0</v>
      </c>
      <c r="BB44">
        <v>0</v>
      </c>
      <c r="BC44">
        <v>33053729.469151199</v>
      </c>
      <c r="BD44">
        <v>33707005.506879501</v>
      </c>
      <c r="BE44">
        <v>247611.74312058999</v>
      </c>
      <c r="BF44">
        <v>0</v>
      </c>
      <c r="BG44">
        <v>33954617.250000097</v>
      </c>
      <c r="BH44" s="2"/>
      <c r="BJ44" s="2"/>
      <c r="BK44"/>
      <c r="BL44"/>
      <c r="BM44"/>
      <c r="BN44"/>
      <c r="BO44"/>
      <c r="BP44"/>
    </row>
    <row r="45" spans="1:68" x14ac:dyDescent="0.2">
      <c r="A45" t="str">
        <f t="shared" si="0"/>
        <v>0_12_2009</v>
      </c>
      <c r="B45">
        <v>0</v>
      </c>
      <c r="C45">
        <v>12</v>
      </c>
      <c r="D45">
        <v>2009</v>
      </c>
      <c r="E45">
        <v>704845905.99000001</v>
      </c>
      <c r="F45">
        <v>807297698.38999999</v>
      </c>
      <c r="G45">
        <v>766129082.34999895</v>
      </c>
      <c r="H45">
        <v>-41168616.040000297</v>
      </c>
      <c r="I45">
        <v>771233661.12673295</v>
      </c>
      <c r="J45">
        <v>-45078894.173046999</v>
      </c>
      <c r="K45">
        <v>36763205.364103198</v>
      </c>
      <c r="L45">
        <v>1.1172659849907101</v>
      </c>
      <c r="M45">
        <v>5603643.4962965101</v>
      </c>
      <c r="N45">
        <v>2.8410076457869802</v>
      </c>
      <c r="O45">
        <v>34353.723731483296</v>
      </c>
      <c r="P45">
        <v>7.6693184814473296</v>
      </c>
      <c r="Q45">
        <v>0.41898985414971301</v>
      </c>
      <c r="R45">
        <v>4.6899099691044999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 t="shared" si="1"/>
        <v>0</v>
      </c>
      <c r="AD45">
        <v>0</v>
      </c>
      <c r="AE45">
        <v>0</v>
      </c>
      <c r="AF45">
        <v>0</v>
      </c>
      <c r="AG45">
        <v>3919397.33261486</v>
      </c>
      <c r="AH45">
        <v>-23745560.484680101</v>
      </c>
      <c r="AI45">
        <v>316302.31127493503</v>
      </c>
      <c r="AJ45">
        <v>-35639430.765834503</v>
      </c>
      <c r="AK45">
        <v>9590866.0520202797</v>
      </c>
      <c r="AL45">
        <v>1408871.3106664901</v>
      </c>
      <c r="AM45">
        <v>123505.338842768</v>
      </c>
      <c r="AN45">
        <v>-629305.81546116294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f t="shared" si="2"/>
        <v>0</v>
      </c>
      <c r="AZ45">
        <v>0</v>
      </c>
      <c r="BA45">
        <v>0</v>
      </c>
      <c r="BB45">
        <v>0</v>
      </c>
      <c r="BC45">
        <v>-44655354.720556401</v>
      </c>
      <c r="BD45">
        <v>-44685126.033161797</v>
      </c>
      <c r="BE45">
        <v>3516509.9931615298</v>
      </c>
      <c r="BF45">
        <v>0</v>
      </c>
      <c r="BG45">
        <v>-41168616.040000297</v>
      </c>
      <c r="BH45" s="2"/>
      <c r="BJ45" s="2"/>
      <c r="BK45"/>
      <c r="BL45"/>
      <c r="BM45"/>
      <c r="BN45"/>
      <c r="BO45"/>
      <c r="BP45"/>
    </row>
    <row r="46" spans="1:68" x14ac:dyDescent="0.2">
      <c r="A46" t="str">
        <f t="shared" si="0"/>
        <v>0_12_2010</v>
      </c>
      <c r="B46">
        <v>0</v>
      </c>
      <c r="C46">
        <v>12</v>
      </c>
      <c r="D46">
        <v>2010</v>
      </c>
      <c r="E46">
        <v>704845905.99000001</v>
      </c>
      <c r="F46">
        <v>766129082.34999895</v>
      </c>
      <c r="G46">
        <v>741627100.96999896</v>
      </c>
      <c r="H46">
        <v>-24501981.3800001</v>
      </c>
      <c r="I46">
        <v>776351249.41133201</v>
      </c>
      <c r="J46">
        <v>5117588.2845983496</v>
      </c>
      <c r="K46">
        <v>36479728.337795302</v>
      </c>
      <c r="L46">
        <v>1.13937553264155</v>
      </c>
      <c r="M46">
        <v>5625028.2066389499</v>
      </c>
      <c r="N46">
        <v>3.29615059333458</v>
      </c>
      <c r="O46">
        <v>33571.472271675499</v>
      </c>
      <c r="P46">
        <v>7.7657137102024301</v>
      </c>
      <c r="Q46">
        <v>0.41454082894690403</v>
      </c>
      <c r="R46">
        <v>4.9425023196239204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0</v>
      </c>
      <c r="AD46">
        <v>0.20271023214544501</v>
      </c>
      <c r="AE46">
        <v>0</v>
      </c>
      <c r="AF46">
        <v>0</v>
      </c>
      <c r="AG46">
        <v>-10069596.8759293</v>
      </c>
      <c r="AH46">
        <v>-4073092.8152365298</v>
      </c>
      <c r="AI46">
        <v>12293.5466301255</v>
      </c>
      <c r="AJ46">
        <v>16120384.7533272</v>
      </c>
      <c r="AK46">
        <v>4558196.5026632398</v>
      </c>
      <c r="AL46">
        <v>1002548.93317694</v>
      </c>
      <c r="AM46">
        <v>-93541.930895701895</v>
      </c>
      <c r="AN46">
        <v>-1312636.62592433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f t="shared" si="2"/>
        <v>0</v>
      </c>
      <c r="AZ46">
        <v>94076.655239218104</v>
      </c>
      <c r="BA46">
        <v>0</v>
      </c>
      <c r="BB46">
        <v>0</v>
      </c>
      <c r="BC46">
        <v>6238632.1430509202</v>
      </c>
      <c r="BD46">
        <v>6168679.6892076302</v>
      </c>
      <c r="BE46">
        <v>-30670661.069207702</v>
      </c>
      <c r="BF46">
        <v>0</v>
      </c>
      <c r="BG46">
        <v>-24501981.3800001</v>
      </c>
      <c r="BH46" s="2"/>
      <c r="BJ46" s="2"/>
      <c r="BK46"/>
      <c r="BL46"/>
      <c r="BM46"/>
      <c r="BN46"/>
      <c r="BO46"/>
      <c r="BP46"/>
    </row>
    <row r="47" spans="1:68" x14ac:dyDescent="0.2">
      <c r="A47" t="str">
        <f t="shared" si="0"/>
        <v>0_12_2011</v>
      </c>
      <c r="B47">
        <v>0</v>
      </c>
      <c r="C47">
        <v>12</v>
      </c>
      <c r="D47">
        <v>2011</v>
      </c>
      <c r="E47">
        <v>704845905.99000001</v>
      </c>
      <c r="F47">
        <v>741627100.96999896</v>
      </c>
      <c r="G47">
        <v>738590801.919999</v>
      </c>
      <c r="H47">
        <v>-3036299.0500000501</v>
      </c>
      <c r="I47">
        <v>779212435.68610299</v>
      </c>
      <c r="J47">
        <v>2861186.2747717202</v>
      </c>
      <c r="K47">
        <v>35080036.309150197</v>
      </c>
      <c r="L47">
        <v>1.1725884972368401</v>
      </c>
      <c r="M47">
        <v>5712863.2766188802</v>
      </c>
      <c r="N47">
        <v>4.0229915133688197</v>
      </c>
      <c r="O47">
        <v>33143.981470990897</v>
      </c>
      <c r="P47">
        <v>8.0327448525852994</v>
      </c>
      <c r="Q47">
        <v>0.40802968552068097</v>
      </c>
      <c r="R47">
        <v>4.7890840011800897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0</v>
      </c>
      <c r="AD47">
        <v>0.20271023214544501</v>
      </c>
      <c r="AE47">
        <v>0</v>
      </c>
      <c r="AF47">
        <v>0</v>
      </c>
      <c r="AG47">
        <v>-21723891.315415099</v>
      </c>
      <c r="AH47">
        <v>-3481577.77530867</v>
      </c>
      <c r="AI47">
        <v>2592027.9001503098</v>
      </c>
      <c r="AJ47">
        <v>21814032.1534581</v>
      </c>
      <c r="AK47">
        <v>2450337.4745517201</v>
      </c>
      <c r="AL47">
        <v>1857547.3663735399</v>
      </c>
      <c r="AM47">
        <v>-110896.860988614</v>
      </c>
      <c r="AN47">
        <v>739345.48815254297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f t="shared" si="2"/>
        <v>0</v>
      </c>
      <c r="AZ47">
        <v>0</v>
      </c>
      <c r="BA47">
        <v>0</v>
      </c>
      <c r="BB47">
        <v>0</v>
      </c>
      <c r="BC47">
        <v>4136924.4309738702</v>
      </c>
      <c r="BD47">
        <v>3503607.3101333599</v>
      </c>
      <c r="BE47">
        <v>-6539906.3601334197</v>
      </c>
      <c r="BF47">
        <v>0</v>
      </c>
      <c r="BG47">
        <v>-3036299.0500000501</v>
      </c>
      <c r="BH47" s="2"/>
      <c r="BJ47" s="2"/>
      <c r="BK47"/>
      <c r="BL47"/>
      <c r="BM47"/>
      <c r="BN47"/>
      <c r="BO47"/>
      <c r="BP47"/>
    </row>
    <row r="48" spans="1:68" x14ac:dyDescent="0.2">
      <c r="A48" t="str">
        <f t="shared" si="0"/>
        <v>0_12_2012</v>
      </c>
      <c r="B48">
        <v>0</v>
      </c>
      <c r="C48">
        <v>12</v>
      </c>
      <c r="D48">
        <v>2012</v>
      </c>
      <c r="E48">
        <v>704845905.99000001</v>
      </c>
      <c r="F48">
        <v>738590801.919999</v>
      </c>
      <c r="G48">
        <v>736542882.07999897</v>
      </c>
      <c r="H48">
        <v>-2047919.8400000599</v>
      </c>
      <c r="I48">
        <v>763528442.573789</v>
      </c>
      <c r="J48">
        <v>-15683993.1123148</v>
      </c>
      <c r="K48">
        <v>34389990.3740272</v>
      </c>
      <c r="L48">
        <v>1.21357869270792</v>
      </c>
      <c r="M48">
        <v>5810579.3183783898</v>
      </c>
      <c r="N48">
        <v>4.0529384494334399</v>
      </c>
      <c r="O48">
        <v>32999.174855862402</v>
      </c>
      <c r="P48">
        <v>7.8257435216358502</v>
      </c>
      <c r="Q48">
        <v>0.402927504254665</v>
      </c>
      <c r="R48">
        <v>4.9854726431721001</v>
      </c>
      <c r="S48">
        <v>0</v>
      </c>
      <c r="T48">
        <v>0</v>
      </c>
      <c r="U48">
        <v>0</v>
      </c>
      <c r="V48">
        <v>0</v>
      </c>
      <c r="W48">
        <v>0.17829015155233499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0.17829015155233499</v>
      </c>
      <c r="AD48">
        <v>0.33554414265599097</v>
      </c>
      <c r="AE48">
        <v>0</v>
      </c>
      <c r="AF48">
        <v>0</v>
      </c>
      <c r="AG48">
        <v>-9334974.8590340801</v>
      </c>
      <c r="AH48">
        <v>-4919168.5254693497</v>
      </c>
      <c r="AI48">
        <v>2953433.7245857902</v>
      </c>
      <c r="AJ48">
        <v>1039924.9209147</v>
      </c>
      <c r="AK48">
        <v>713832.29349160299</v>
      </c>
      <c r="AL48">
        <v>-1514704.75885744</v>
      </c>
      <c r="AM48">
        <v>-76844.512406545007</v>
      </c>
      <c r="AN48">
        <v>-772002.71579147095</v>
      </c>
      <c r="AO48">
        <v>0</v>
      </c>
      <c r="AP48">
        <v>0</v>
      </c>
      <c r="AQ48">
        <v>0</v>
      </c>
      <c r="AR48">
        <v>0</v>
      </c>
      <c r="AS48">
        <v>-3063911.1606522398</v>
      </c>
      <c r="AT48">
        <v>0</v>
      </c>
      <c r="AU48">
        <v>0</v>
      </c>
      <c r="AV48">
        <v>0</v>
      </c>
      <c r="AW48">
        <v>0</v>
      </c>
      <c r="AX48">
        <v>0</v>
      </c>
      <c r="AY48">
        <f t="shared" si="2"/>
        <v>-3063911.1606522398</v>
      </c>
      <c r="AZ48">
        <v>40741.666536491102</v>
      </c>
      <c r="BA48">
        <v>0</v>
      </c>
      <c r="BB48">
        <v>0</v>
      </c>
      <c r="BC48">
        <v>-14933673.9266825</v>
      </c>
      <c r="BD48">
        <v>-14854382.478912201</v>
      </c>
      <c r="BE48">
        <v>12806462.6389121</v>
      </c>
      <c r="BF48">
        <v>0</v>
      </c>
      <c r="BG48">
        <v>-2047919.8400000599</v>
      </c>
      <c r="BH48" s="2"/>
      <c r="BJ48" s="2"/>
      <c r="BK48"/>
      <c r="BL48"/>
      <c r="BM48"/>
      <c r="BN48"/>
      <c r="BO48"/>
      <c r="BP48"/>
    </row>
    <row r="49" spans="1:68" x14ac:dyDescent="0.2">
      <c r="A49" t="str">
        <f t="shared" si="0"/>
        <v>0_12_2013</v>
      </c>
      <c r="B49">
        <v>0</v>
      </c>
      <c r="C49">
        <v>12</v>
      </c>
      <c r="D49">
        <v>2013</v>
      </c>
      <c r="E49">
        <v>704845905.99000001</v>
      </c>
      <c r="F49">
        <v>736542882.07999897</v>
      </c>
      <c r="G49">
        <v>740660333.44999897</v>
      </c>
      <c r="H49">
        <v>4117451.3700001799</v>
      </c>
      <c r="I49">
        <v>756934475.43932998</v>
      </c>
      <c r="J49">
        <v>-6593967.1344584096</v>
      </c>
      <c r="K49">
        <v>34762308.3310178</v>
      </c>
      <c r="L49">
        <v>1.2204698955392601</v>
      </c>
      <c r="M49">
        <v>5910840.8253027303</v>
      </c>
      <c r="N49">
        <v>3.88515946200428</v>
      </c>
      <c r="O49">
        <v>33359.669025605501</v>
      </c>
      <c r="P49">
        <v>7.7681093255521798</v>
      </c>
      <c r="Q49">
        <v>0.401984677235876</v>
      </c>
      <c r="R49">
        <v>5.11440641257997</v>
      </c>
      <c r="S49">
        <v>0</v>
      </c>
      <c r="T49">
        <v>0</v>
      </c>
      <c r="U49">
        <v>0</v>
      </c>
      <c r="V49">
        <v>0</v>
      </c>
      <c r="W49">
        <v>0.64339586938940596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0.64339586938940596</v>
      </c>
      <c r="AD49">
        <v>0.33554414265599097</v>
      </c>
      <c r="AE49">
        <v>0</v>
      </c>
      <c r="AF49">
        <v>0</v>
      </c>
      <c r="AG49">
        <v>6382866.5385261998</v>
      </c>
      <c r="AH49">
        <v>-485965.13633901201</v>
      </c>
      <c r="AI49">
        <v>3092166.0267618899</v>
      </c>
      <c r="AJ49">
        <v>-4714185.2488332503</v>
      </c>
      <c r="AK49">
        <v>-1289569.1493588299</v>
      </c>
      <c r="AL49">
        <v>-280832.35591473797</v>
      </c>
      <c r="AM49">
        <v>-16187.555799329901</v>
      </c>
      <c r="AN49">
        <v>-582231.10596705403</v>
      </c>
      <c r="AO49">
        <v>0</v>
      </c>
      <c r="AP49">
        <v>0</v>
      </c>
      <c r="AQ49">
        <v>0</v>
      </c>
      <c r="AR49">
        <v>0</v>
      </c>
      <c r="AS49">
        <v>-8232935.0985432798</v>
      </c>
      <c r="AT49">
        <v>0</v>
      </c>
      <c r="AU49">
        <v>0</v>
      </c>
      <c r="AV49">
        <v>0</v>
      </c>
      <c r="AW49">
        <v>0</v>
      </c>
      <c r="AX49">
        <v>0</v>
      </c>
      <c r="AY49">
        <f t="shared" si="2"/>
        <v>-8232935.0985432798</v>
      </c>
      <c r="AZ49">
        <v>0</v>
      </c>
      <c r="BA49">
        <v>0</v>
      </c>
      <c r="BB49">
        <v>0</v>
      </c>
      <c r="BC49">
        <v>-6126873.0854674103</v>
      </c>
      <c r="BD49">
        <v>-6078846.6433017701</v>
      </c>
      <c r="BE49">
        <v>10196298.0133019</v>
      </c>
      <c r="BF49">
        <v>0</v>
      </c>
      <c r="BG49">
        <v>4117451.3700001799</v>
      </c>
      <c r="BH49" s="2"/>
      <c r="BJ49" s="2"/>
      <c r="BK49"/>
      <c r="BL49"/>
      <c r="BM49"/>
      <c r="BN49"/>
      <c r="BO49"/>
      <c r="BP49"/>
    </row>
    <row r="50" spans="1:68" x14ac:dyDescent="0.2">
      <c r="A50" t="str">
        <f t="shared" si="0"/>
        <v>0_12_2014</v>
      </c>
      <c r="B50">
        <v>0</v>
      </c>
      <c r="C50">
        <v>12</v>
      </c>
      <c r="D50">
        <v>2014</v>
      </c>
      <c r="E50">
        <v>704845905.99000001</v>
      </c>
      <c r="F50">
        <v>740660333.44999897</v>
      </c>
      <c r="G50">
        <v>753957175.66999996</v>
      </c>
      <c r="H50">
        <v>13296842.220000399</v>
      </c>
      <c r="I50">
        <v>748505163.65073097</v>
      </c>
      <c r="J50">
        <v>-8429311.7885996196</v>
      </c>
      <c r="K50">
        <v>35053118.829734802</v>
      </c>
      <c r="L50">
        <v>1.1905895090563801</v>
      </c>
      <c r="M50">
        <v>6022988.7126296395</v>
      </c>
      <c r="N50">
        <v>3.6811766555662202</v>
      </c>
      <c r="O50">
        <v>33831.848190712997</v>
      </c>
      <c r="P50">
        <v>7.8427063013723801</v>
      </c>
      <c r="Q50">
        <v>0.40148072287770598</v>
      </c>
      <c r="R50">
        <v>5.0912884197910202</v>
      </c>
      <c r="S50">
        <v>0</v>
      </c>
      <c r="T50">
        <v>0</v>
      </c>
      <c r="U50">
        <v>0</v>
      </c>
      <c r="V50">
        <v>0</v>
      </c>
      <c r="W50">
        <v>1.32235349309558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1.32235349309558</v>
      </c>
      <c r="AD50">
        <v>0.59464127133051103</v>
      </c>
      <c r="AE50">
        <v>0</v>
      </c>
      <c r="AF50">
        <v>0</v>
      </c>
      <c r="AG50">
        <v>5932271.9129159302</v>
      </c>
      <c r="AH50">
        <v>1868535.4179680201</v>
      </c>
      <c r="AI50">
        <v>3447513.00090629</v>
      </c>
      <c r="AJ50">
        <v>-5837972.0831599897</v>
      </c>
      <c r="AK50">
        <v>-2866962.8103247602</v>
      </c>
      <c r="AL50">
        <v>687920.69125440402</v>
      </c>
      <c r="AM50">
        <v>-5179.19089536107</v>
      </c>
      <c r="AN50">
        <v>-38713.816046202199</v>
      </c>
      <c r="AO50">
        <v>0</v>
      </c>
      <c r="AP50">
        <v>0</v>
      </c>
      <c r="AQ50">
        <v>0</v>
      </c>
      <c r="AR50">
        <v>0</v>
      </c>
      <c r="AS50">
        <v>-11382718.750241701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 t="shared" si="2"/>
        <v>-11382718.750241701</v>
      </c>
      <c r="AZ50">
        <v>158306.10774334299</v>
      </c>
      <c r="BA50">
        <v>0</v>
      </c>
      <c r="BB50">
        <v>0</v>
      </c>
      <c r="BC50">
        <v>-8036999.5198800704</v>
      </c>
      <c r="BD50">
        <v>-8108825.2138302997</v>
      </c>
      <c r="BE50">
        <v>21405667.433830701</v>
      </c>
      <c r="BF50">
        <v>0</v>
      </c>
      <c r="BG50">
        <v>13296842.220000399</v>
      </c>
      <c r="BH50" s="2"/>
      <c r="BJ50" s="2"/>
      <c r="BK50"/>
      <c r="BL50"/>
      <c r="BM50"/>
      <c r="BN50"/>
      <c r="BO50"/>
      <c r="BP50"/>
    </row>
    <row r="51" spans="1:68" x14ac:dyDescent="0.2">
      <c r="A51" t="str">
        <f t="shared" si="0"/>
        <v>0_12_2015</v>
      </c>
      <c r="B51">
        <v>0</v>
      </c>
      <c r="C51">
        <v>12</v>
      </c>
      <c r="D51">
        <v>2015</v>
      </c>
      <c r="E51">
        <v>704845905.99000001</v>
      </c>
      <c r="F51">
        <v>753957175.66999996</v>
      </c>
      <c r="G51">
        <v>736715457.22000003</v>
      </c>
      <c r="H51">
        <v>-17241718.449999999</v>
      </c>
      <c r="I51">
        <v>705720382.83953702</v>
      </c>
      <c r="J51">
        <v>-42784780.811193302</v>
      </c>
      <c r="K51">
        <v>35920976.659012102</v>
      </c>
      <c r="L51">
        <v>1.2252519040843399</v>
      </c>
      <c r="M51">
        <v>6128862.3749232702</v>
      </c>
      <c r="N51">
        <v>2.73562502437776</v>
      </c>
      <c r="O51">
        <v>35047.272701031899</v>
      </c>
      <c r="P51">
        <v>7.5472445879641299</v>
      </c>
      <c r="Q51">
        <v>0.40220484453176297</v>
      </c>
      <c r="R51">
        <v>5.4244853808489601</v>
      </c>
      <c r="S51">
        <v>0</v>
      </c>
      <c r="T51">
        <v>0</v>
      </c>
      <c r="U51">
        <v>0</v>
      </c>
      <c r="V51">
        <v>0</v>
      </c>
      <c r="W51">
        <v>2.32235349309558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2.32235349309558</v>
      </c>
      <c r="AD51">
        <v>0.78687472337800402</v>
      </c>
      <c r="AE51">
        <v>0</v>
      </c>
      <c r="AF51">
        <v>0</v>
      </c>
      <c r="AG51">
        <v>12865094.9605661</v>
      </c>
      <c r="AH51">
        <v>-4658462.9390676599</v>
      </c>
      <c r="AI51">
        <v>3422011.9741577501</v>
      </c>
      <c r="AJ51">
        <v>-30090611.523578901</v>
      </c>
      <c r="AK51">
        <v>-6276225.2317736102</v>
      </c>
      <c r="AL51">
        <v>-2090918.51858184</v>
      </c>
      <c r="AM51">
        <v>9665.4285009033792</v>
      </c>
      <c r="AN51">
        <v>-1261455.03105765</v>
      </c>
      <c r="AO51">
        <v>0</v>
      </c>
      <c r="AP51">
        <v>0</v>
      </c>
      <c r="AQ51">
        <v>0</v>
      </c>
      <c r="AR51">
        <v>0</v>
      </c>
      <c r="AS51">
        <v>-15536350.078428401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f t="shared" si="2"/>
        <v>-15536350.078428401</v>
      </c>
      <c r="AZ51">
        <v>71438.226221604797</v>
      </c>
      <c r="BA51">
        <v>0</v>
      </c>
      <c r="BB51">
        <v>0</v>
      </c>
      <c r="BC51">
        <v>-43545812.733041704</v>
      </c>
      <c r="BD51">
        <v>-43204737.370539904</v>
      </c>
      <c r="BE51">
        <v>25963018.920539901</v>
      </c>
      <c r="BF51">
        <v>0</v>
      </c>
      <c r="BG51">
        <v>-17241718.449999999</v>
      </c>
      <c r="BH51" s="2"/>
      <c r="BJ51" s="2"/>
      <c r="BK51"/>
      <c r="BL51"/>
      <c r="BM51"/>
      <c r="BN51"/>
      <c r="BO51"/>
      <c r="BP51"/>
    </row>
    <row r="52" spans="1:68" x14ac:dyDescent="0.2">
      <c r="A52" t="str">
        <f t="shared" si="0"/>
        <v>0_12_2016</v>
      </c>
      <c r="B52">
        <v>0</v>
      </c>
      <c r="C52">
        <v>12</v>
      </c>
      <c r="D52">
        <v>2016</v>
      </c>
      <c r="E52">
        <v>704845905.99000001</v>
      </c>
      <c r="F52">
        <v>736715457.22000003</v>
      </c>
      <c r="G52">
        <v>713555101.72000003</v>
      </c>
      <c r="H52">
        <v>-23160355.499999698</v>
      </c>
      <c r="I52">
        <v>683357588.35560799</v>
      </c>
      <c r="J52">
        <v>-22362794.483929601</v>
      </c>
      <c r="K52">
        <v>36722741.163301401</v>
      </c>
      <c r="L52">
        <v>1.2435954373734699</v>
      </c>
      <c r="M52">
        <v>6229951.90157755</v>
      </c>
      <c r="N52">
        <v>2.4228004213793799</v>
      </c>
      <c r="O52">
        <v>35818.253605601698</v>
      </c>
      <c r="P52">
        <v>7.3773088292958997</v>
      </c>
      <c r="Q52">
        <v>0.40030526482039003</v>
      </c>
      <c r="R52">
        <v>5.8927759983455497</v>
      </c>
      <c r="S52">
        <v>0</v>
      </c>
      <c r="T52">
        <v>0</v>
      </c>
      <c r="U52">
        <v>0</v>
      </c>
      <c r="V52">
        <v>0</v>
      </c>
      <c r="W52">
        <v>3.32235349309558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3.32235349309558</v>
      </c>
      <c r="AD52">
        <v>1</v>
      </c>
      <c r="AE52">
        <v>0</v>
      </c>
      <c r="AF52">
        <v>0</v>
      </c>
      <c r="AG52">
        <v>10527941.609221101</v>
      </c>
      <c r="AH52">
        <v>-2072891.8737468901</v>
      </c>
      <c r="AI52">
        <v>3189123.4705073601</v>
      </c>
      <c r="AJ52">
        <v>-12276098.4143182</v>
      </c>
      <c r="AK52">
        <v>-4102141.2950132899</v>
      </c>
      <c r="AL52">
        <v>-1242238.56944754</v>
      </c>
      <c r="AM52">
        <v>-31676.635529755498</v>
      </c>
      <c r="AN52">
        <v>-2123012.3244138001</v>
      </c>
      <c r="AO52">
        <v>0</v>
      </c>
      <c r="AP52">
        <v>0</v>
      </c>
      <c r="AQ52">
        <v>0</v>
      </c>
      <c r="AR52">
        <v>0</v>
      </c>
      <c r="AS52">
        <v>-15181060.1727983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f t="shared" si="2"/>
        <v>-15181060.1727983</v>
      </c>
      <c r="AZ52">
        <v>89084.469652666405</v>
      </c>
      <c r="BA52">
        <v>0</v>
      </c>
      <c r="BB52">
        <v>0</v>
      </c>
      <c r="BC52">
        <v>-23222969.7358867</v>
      </c>
      <c r="BD52">
        <v>-23056233.671393801</v>
      </c>
      <c r="BE52">
        <v>-104121.82860589599</v>
      </c>
      <c r="BF52">
        <v>0</v>
      </c>
      <c r="BG52">
        <v>-23160355.499999698</v>
      </c>
      <c r="BH52" s="2"/>
      <c r="BJ52" s="2"/>
      <c r="BK52"/>
      <c r="BL52"/>
      <c r="BM52"/>
      <c r="BN52"/>
      <c r="BO52"/>
      <c r="BP52"/>
    </row>
    <row r="53" spans="1:68" x14ac:dyDescent="0.2">
      <c r="A53" t="str">
        <f t="shared" si="0"/>
        <v>0_12_2017</v>
      </c>
      <c r="B53">
        <v>0</v>
      </c>
      <c r="C53">
        <v>12</v>
      </c>
      <c r="D53">
        <v>2017</v>
      </c>
      <c r="E53">
        <v>704845905.99000001</v>
      </c>
      <c r="F53">
        <v>713555101.72000003</v>
      </c>
      <c r="G53">
        <v>694620658.84000003</v>
      </c>
      <c r="H53">
        <v>-18934442.880000301</v>
      </c>
      <c r="I53">
        <v>691388922.02498198</v>
      </c>
      <c r="J53">
        <v>8031333.6693742704</v>
      </c>
      <c r="K53">
        <v>37183542.714763001</v>
      </c>
      <c r="L53">
        <v>1.2106062901586301</v>
      </c>
      <c r="M53">
        <v>6341836.4089646097</v>
      </c>
      <c r="N53">
        <v>2.6488644689246099</v>
      </c>
      <c r="O53">
        <v>36343.432938626604</v>
      </c>
      <c r="P53">
        <v>7.1600542306063897</v>
      </c>
      <c r="Q53">
        <v>0.398874984109723</v>
      </c>
      <c r="R53">
        <v>6.1380619024725904</v>
      </c>
      <c r="S53">
        <v>0</v>
      </c>
      <c r="T53">
        <v>0</v>
      </c>
      <c r="U53">
        <v>0</v>
      </c>
      <c r="V53">
        <v>0</v>
      </c>
      <c r="W53">
        <v>4.32235349309558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4.32235349309558</v>
      </c>
      <c r="AD53">
        <v>1</v>
      </c>
      <c r="AE53">
        <v>0</v>
      </c>
      <c r="AF53">
        <v>0</v>
      </c>
      <c r="AG53">
        <v>10919347.083768399</v>
      </c>
      <c r="AH53">
        <v>5339555.7514324402</v>
      </c>
      <c r="AI53">
        <v>3229310.9153527902</v>
      </c>
      <c r="AJ53">
        <v>8505088.3765785992</v>
      </c>
      <c r="AK53">
        <v>-2591794.7361542499</v>
      </c>
      <c r="AL53">
        <v>-1821949.4255776801</v>
      </c>
      <c r="AM53">
        <v>-20881.905301401199</v>
      </c>
      <c r="AN53">
        <v>-924558.76446197496</v>
      </c>
      <c r="AO53">
        <v>0</v>
      </c>
      <c r="AP53">
        <v>0</v>
      </c>
      <c r="AQ53">
        <v>0</v>
      </c>
      <c r="AR53">
        <v>0</v>
      </c>
      <c r="AS53">
        <v>-14703808.410230899</v>
      </c>
      <c r="AT53">
        <v>0</v>
      </c>
      <c r="AU53">
        <v>0</v>
      </c>
      <c r="AV53">
        <v>0</v>
      </c>
      <c r="AW53">
        <v>0</v>
      </c>
      <c r="AX53">
        <v>0</v>
      </c>
      <c r="AY53">
        <f t="shared" si="2"/>
        <v>-14703808.410230899</v>
      </c>
      <c r="AZ53">
        <v>0</v>
      </c>
      <c r="BA53">
        <v>0</v>
      </c>
      <c r="BB53">
        <v>0</v>
      </c>
      <c r="BC53">
        <v>7930308.8854060397</v>
      </c>
      <c r="BD53">
        <v>7751477.4642518396</v>
      </c>
      <c r="BE53">
        <v>-26685920.344252098</v>
      </c>
      <c r="BF53">
        <v>0</v>
      </c>
      <c r="BG53">
        <v>-18934442.880000301</v>
      </c>
      <c r="BH53" s="2"/>
      <c r="BJ53" s="2"/>
      <c r="BK53"/>
      <c r="BL53"/>
      <c r="BM53"/>
      <c r="BN53"/>
      <c r="BO53"/>
      <c r="BP53"/>
    </row>
    <row r="54" spans="1:68" x14ac:dyDescent="0.2">
      <c r="A54" t="str">
        <f t="shared" si="0"/>
        <v>0_12_2018</v>
      </c>
      <c r="B54">
        <v>0</v>
      </c>
      <c r="C54">
        <v>12</v>
      </c>
      <c r="D54">
        <v>2018</v>
      </c>
      <c r="E54">
        <v>704845905.99000001</v>
      </c>
      <c r="F54">
        <v>694620658.84000003</v>
      </c>
      <c r="G54">
        <v>688530871.36999905</v>
      </c>
      <c r="H54">
        <v>-6089787.4700004198</v>
      </c>
      <c r="I54">
        <v>684087644.13625705</v>
      </c>
      <c r="J54">
        <v>-7301277.88872506</v>
      </c>
      <c r="K54">
        <v>37992457.983112</v>
      </c>
      <c r="L54">
        <v>1.1757802235241199</v>
      </c>
      <c r="M54">
        <v>6450437.3512728997</v>
      </c>
      <c r="N54">
        <v>2.9348303224349701</v>
      </c>
      <c r="O54">
        <v>37031.751617532798</v>
      </c>
      <c r="P54">
        <v>6.9669789526958903</v>
      </c>
      <c r="Q54">
        <v>0.40043614459000199</v>
      </c>
      <c r="R54">
        <v>6.4390989849420199</v>
      </c>
      <c r="S54">
        <v>0</v>
      </c>
      <c r="T54">
        <v>0</v>
      </c>
      <c r="U54">
        <v>0</v>
      </c>
      <c r="V54">
        <v>0</v>
      </c>
      <c r="W54">
        <v>5.32235349309558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5.32235349309558</v>
      </c>
      <c r="AD54">
        <v>1</v>
      </c>
      <c r="AE54">
        <v>0.77703198292786901</v>
      </c>
      <c r="AF54">
        <v>0</v>
      </c>
      <c r="AG54">
        <v>11017894.323994899</v>
      </c>
      <c r="AH54">
        <v>5156354.7288210699</v>
      </c>
      <c r="AI54">
        <v>2830526.2241839599</v>
      </c>
      <c r="AJ54">
        <v>10235009.904258899</v>
      </c>
      <c r="AK54">
        <v>-3234155.44297159</v>
      </c>
      <c r="AL54">
        <v>-1553930.2662128799</v>
      </c>
      <c r="AM54">
        <v>22625.5108844108</v>
      </c>
      <c r="AN54">
        <v>-1170407.7567550901</v>
      </c>
      <c r="AO54">
        <v>0</v>
      </c>
      <c r="AP54">
        <v>0</v>
      </c>
      <c r="AQ54">
        <v>0</v>
      </c>
      <c r="AR54">
        <v>0</v>
      </c>
      <c r="AS54">
        <v>-14313637.5323395</v>
      </c>
      <c r="AT54">
        <v>0</v>
      </c>
      <c r="AU54">
        <v>0</v>
      </c>
      <c r="AV54">
        <v>0</v>
      </c>
      <c r="AW54">
        <v>0</v>
      </c>
      <c r="AX54">
        <v>0</v>
      </c>
      <c r="AY54">
        <f t="shared" si="2"/>
        <v>-14313637.5323395</v>
      </c>
      <c r="AZ54">
        <v>0</v>
      </c>
      <c r="BA54">
        <v>-15877282.4136144</v>
      </c>
      <c r="BB54">
        <v>0</v>
      </c>
      <c r="BC54">
        <v>-6887002.7197503</v>
      </c>
      <c r="BD54">
        <v>-7364274.0440526903</v>
      </c>
      <c r="BE54">
        <v>1274486.57405227</v>
      </c>
      <c r="BF54">
        <v>0</v>
      </c>
      <c r="BG54">
        <v>-6089787.4700004198</v>
      </c>
      <c r="BH54" s="2"/>
      <c r="BJ54" s="2"/>
      <c r="BK54"/>
      <c r="BL54"/>
      <c r="BM54"/>
      <c r="BN54"/>
      <c r="BO54"/>
      <c r="BP54"/>
    </row>
    <row r="55" spans="1:68" x14ac:dyDescent="0.2">
      <c r="A55" t="str">
        <f t="shared" ref="A55:A59" si="3">CONCATENATE(B55,"_",C55,"_",D55)</f>
        <v>0_21_2002</v>
      </c>
      <c r="B55">
        <v>0</v>
      </c>
      <c r="C55">
        <v>21</v>
      </c>
      <c r="D55">
        <v>2002</v>
      </c>
      <c r="E55">
        <v>371084911.623999</v>
      </c>
      <c r="F55">
        <v>0</v>
      </c>
      <c r="G55">
        <v>371084911.623999</v>
      </c>
      <c r="H55">
        <v>0</v>
      </c>
      <c r="I55">
        <v>364484398.02236998</v>
      </c>
      <c r="J55">
        <v>0</v>
      </c>
      <c r="K55">
        <v>15657392.830824601</v>
      </c>
      <c r="L55">
        <v>0.96864106856592302</v>
      </c>
      <c r="M55">
        <v>2706947.7016197899</v>
      </c>
      <c r="N55">
        <v>1.97438591919076</v>
      </c>
      <c r="O55">
        <v>35648.956838350903</v>
      </c>
      <c r="P55">
        <v>8.8002332927310594</v>
      </c>
      <c r="Q55">
        <v>0.44040089839688801</v>
      </c>
      <c r="R55">
        <v>3.1622619550587099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f t="shared" si="2"/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371084911.623999</v>
      </c>
      <c r="BG55">
        <v>371084911.623999</v>
      </c>
      <c r="BH55" s="2"/>
      <c r="BJ55" s="2"/>
      <c r="BK55"/>
      <c r="BL55"/>
      <c r="BM55"/>
      <c r="BN55"/>
      <c r="BO55"/>
      <c r="BP55"/>
    </row>
    <row r="56" spans="1:68" x14ac:dyDescent="0.2">
      <c r="A56" t="str">
        <f t="shared" si="3"/>
        <v>0_21_2003</v>
      </c>
      <c r="B56">
        <v>0</v>
      </c>
      <c r="C56">
        <v>21</v>
      </c>
      <c r="D56">
        <v>2003</v>
      </c>
      <c r="E56">
        <v>377705247.623999</v>
      </c>
      <c r="F56">
        <v>371084911.623999</v>
      </c>
      <c r="G56">
        <v>390492553.87899899</v>
      </c>
      <c r="H56">
        <v>12787306.2549999</v>
      </c>
      <c r="I56">
        <v>382150049.28853798</v>
      </c>
      <c r="J56">
        <v>10304326.7572746</v>
      </c>
      <c r="K56">
        <v>15513483.7475437</v>
      </c>
      <c r="L56">
        <v>0.94824566462676396</v>
      </c>
      <c r="M56">
        <v>2726771.9640647299</v>
      </c>
      <c r="N56">
        <v>2.25411613308124</v>
      </c>
      <c r="O56">
        <v>34885.592418560002</v>
      </c>
      <c r="P56">
        <v>8.6050253641132599</v>
      </c>
      <c r="Q56">
        <v>0.43653700139802698</v>
      </c>
      <c r="R56">
        <v>3.1786984249688999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0</v>
      </c>
      <c r="AD56">
        <v>0</v>
      </c>
      <c r="AE56">
        <v>0</v>
      </c>
      <c r="AF56">
        <v>0</v>
      </c>
      <c r="AG56">
        <v>465843.82425118401</v>
      </c>
      <c r="AH56">
        <v>1059160.49245693</v>
      </c>
      <c r="AI56">
        <v>2186093.1423544399</v>
      </c>
      <c r="AJ56">
        <v>6317648.7718160301</v>
      </c>
      <c r="AK56">
        <v>1554692.4984508699</v>
      </c>
      <c r="AL56">
        <v>-531811.67814852798</v>
      </c>
      <c r="AM56">
        <v>-25815.474036860302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f t="shared" si="2"/>
        <v>0</v>
      </c>
      <c r="AZ56">
        <v>0</v>
      </c>
      <c r="BA56">
        <v>0</v>
      </c>
      <c r="BB56">
        <v>0</v>
      </c>
      <c r="BC56">
        <v>11025811.577144001</v>
      </c>
      <c r="BD56">
        <v>11025460.793445401</v>
      </c>
      <c r="BE56">
        <v>1761845.46155445</v>
      </c>
      <c r="BF56">
        <v>6620335.9999999898</v>
      </c>
      <c r="BG56">
        <v>19407642.254999898</v>
      </c>
      <c r="BH56" s="2"/>
      <c r="BJ56" s="2"/>
      <c r="BK56"/>
      <c r="BL56"/>
      <c r="BM56"/>
      <c r="BN56"/>
      <c r="BO56"/>
      <c r="BP56"/>
    </row>
    <row r="57" spans="1:68" x14ac:dyDescent="0.2">
      <c r="A57" t="str">
        <f t="shared" si="3"/>
        <v>0_21_2004</v>
      </c>
      <c r="B57">
        <v>0</v>
      </c>
      <c r="C57">
        <v>21</v>
      </c>
      <c r="D57">
        <v>2004</v>
      </c>
      <c r="E57">
        <v>396353253.91199899</v>
      </c>
      <c r="F57">
        <v>390492553.87899899</v>
      </c>
      <c r="G57">
        <v>416568146.93900001</v>
      </c>
      <c r="H57">
        <v>7427586.77200008</v>
      </c>
      <c r="I57">
        <v>409341871.28132403</v>
      </c>
      <c r="J57">
        <v>9846914.6557175498</v>
      </c>
      <c r="K57">
        <v>14655094.7943372</v>
      </c>
      <c r="L57">
        <v>0.95174190294799799</v>
      </c>
      <c r="M57">
        <v>2696550.5227904399</v>
      </c>
      <c r="N57">
        <v>2.5690023143101199</v>
      </c>
      <c r="O57">
        <v>34211.821086821299</v>
      </c>
      <c r="P57">
        <v>8.36943093795899</v>
      </c>
      <c r="Q57">
        <v>0.43294277088369698</v>
      </c>
      <c r="R57">
        <v>3.2390048434408198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0</v>
      </c>
      <c r="AD57">
        <v>0</v>
      </c>
      <c r="AE57">
        <v>0</v>
      </c>
      <c r="AF57">
        <v>0</v>
      </c>
      <c r="AG57">
        <v>-1085802.30521465</v>
      </c>
      <c r="AH57">
        <v>-39042.424111720102</v>
      </c>
      <c r="AI57">
        <v>2524323.01312317</v>
      </c>
      <c r="AJ57">
        <v>6683136.2318620803</v>
      </c>
      <c r="AK57">
        <v>2512176.27816932</v>
      </c>
      <c r="AL57">
        <v>-547793.75684797997</v>
      </c>
      <c r="AM57">
        <v>-34532.9419274389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f t="shared" si="2"/>
        <v>0</v>
      </c>
      <c r="AZ57">
        <v>0</v>
      </c>
      <c r="BA57">
        <v>0</v>
      </c>
      <c r="BB57">
        <v>0</v>
      </c>
      <c r="BC57">
        <v>10012464.0950527</v>
      </c>
      <c r="BD57">
        <v>9989394.2205875609</v>
      </c>
      <c r="BE57">
        <v>-2561807.4485874702</v>
      </c>
      <c r="BF57">
        <v>18648006.287999999</v>
      </c>
      <c r="BG57">
        <v>26075593.059999999</v>
      </c>
      <c r="BH57" s="2"/>
      <c r="BJ57" s="2"/>
      <c r="BK57"/>
      <c r="BL57"/>
      <c r="BM57"/>
      <c r="BN57"/>
      <c r="BO57"/>
      <c r="BP57"/>
    </row>
    <row r="58" spans="1:68" x14ac:dyDescent="0.2">
      <c r="A58" t="str">
        <f t="shared" si="3"/>
        <v>0_21_2005</v>
      </c>
      <c r="B58">
        <v>0</v>
      </c>
      <c r="C58">
        <v>21</v>
      </c>
      <c r="D58">
        <v>2005</v>
      </c>
      <c r="E58">
        <v>396353253.91199899</v>
      </c>
      <c r="F58">
        <v>416568146.93900001</v>
      </c>
      <c r="G58">
        <v>423404880.88099903</v>
      </c>
      <c r="H58">
        <v>6836733.9419999802</v>
      </c>
      <c r="I58">
        <v>425128905.24184197</v>
      </c>
      <c r="J58">
        <v>15787033.960518099</v>
      </c>
      <c r="K58">
        <v>14426117.3874401</v>
      </c>
      <c r="L58">
        <v>0.94481551027133603</v>
      </c>
      <c r="M58">
        <v>2750813.6770150401</v>
      </c>
      <c r="N58">
        <v>3.0167540114535298</v>
      </c>
      <c r="O58">
        <v>33347.622846363098</v>
      </c>
      <c r="P58">
        <v>8.2533539604045298</v>
      </c>
      <c r="Q58">
        <v>0.42984353145689802</v>
      </c>
      <c r="R58">
        <v>3.2390048434408198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0</v>
      </c>
      <c r="AD58">
        <v>0</v>
      </c>
      <c r="AE58">
        <v>0</v>
      </c>
      <c r="AF58">
        <v>0</v>
      </c>
      <c r="AG58">
        <v>503704.40739549301</v>
      </c>
      <c r="AH58">
        <v>1109404.4272744199</v>
      </c>
      <c r="AI58">
        <v>2675221.6369262799</v>
      </c>
      <c r="AJ58">
        <v>9338144.9299118798</v>
      </c>
      <c r="AK58">
        <v>2490358.7298908699</v>
      </c>
      <c r="AL58">
        <v>-488080.65085341001</v>
      </c>
      <c r="AM58">
        <v>-27581.8107544042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f t="shared" si="2"/>
        <v>0</v>
      </c>
      <c r="AZ58">
        <v>0</v>
      </c>
      <c r="BA58">
        <v>0</v>
      </c>
      <c r="BB58">
        <v>0</v>
      </c>
      <c r="BC58">
        <v>15601171.669791101</v>
      </c>
      <c r="BD58">
        <v>15759931.6956694</v>
      </c>
      <c r="BE58">
        <v>-8923197.7536695004</v>
      </c>
      <c r="BF58">
        <v>0</v>
      </c>
      <c r="BG58">
        <v>6836733.9419999802</v>
      </c>
      <c r="BH58" s="2"/>
      <c r="BJ58" s="2"/>
      <c r="BK58"/>
      <c r="BL58"/>
      <c r="BM58"/>
      <c r="BN58"/>
      <c r="BO58"/>
      <c r="BP58"/>
    </row>
    <row r="59" spans="1:68" x14ac:dyDescent="0.2">
      <c r="A59" t="str">
        <f t="shared" si="3"/>
        <v>0_21_2006</v>
      </c>
      <c r="B59">
        <v>0</v>
      </c>
      <c r="C59">
        <v>21</v>
      </c>
      <c r="D59">
        <v>2006</v>
      </c>
      <c r="E59">
        <v>396353253.91199899</v>
      </c>
      <c r="F59">
        <v>423404880.88099903</v>
      </c>
      <c r="G59">
        <v>449398538.24999899</v>
      </c>
      <c r="H59">
        <v>25993657.368999802</v>
      </c>
      <c r="I59">
        <v>440476765.42994201</v>
      </c>
      <c r="J59">
        <v>15347860.188100001</v>
      </c>
      <c r="K59">
        <v>14471542.299695</v>
      </c>
      <c r="L59">
        <v>0.94868888212112901</v>
      </c>
      <c r="M59">
        <v>2812754.8513088999</v>
      </c>
      <c r="N59">
        <v>3.30529135938853</v>
      </c>
      <c r="O59">
        <v>32051.9352277369</v>
      </c>
      <c r="P59">
        <v>8.1710596472317896</v>
      </c>
      <c r="Q59">
        <v>0.43035595054884501</v>
      </c>
      <c r="R59">
        <v>3.4317585799631001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0</v>
      </c>
      <c r="AD59">
        <v>0</v>
      </c>
      <c r="AE59">
        <v>0</v>
      </c>
      <c r="AF59">
        <v>0</v>
      </c>
      <c r="AG59">
        <v>3417383.4836235298</v>
      </c>
      <c r="AH59">
        <v>-817879.24195596203</v>
      </c>
      <c r="AI59">
        <v>3138885.8063097899</v>
      </c>
      <c r="AJ59">
        <v>5540487.3379438296</v>
      </c>
      <c r="AK59">
        <v>4042709.57002497</v>
      </c>
      <c r="AL59">
        <v>-426774.72716167499</v>
      </c>
      <c r="AM59">
        <v>4009.6270010783501</v>
      </c>
      <c r="AN59">
        <v>-479759.42129843897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f t="shared" si="2"/>
        <v>0</v>
      </c>
      <c r="AZ59">
        <v>0</v>
      </c>
      <c r="BA59">
        <v>0</v>
      </c>
      <c r="BB59">
        <v>0</v>
      </c>
      <c r="BC59">
        <v>14419062.434487101</v>
      </c>
      <c r="BD59">
        <v>14646931.0667996</v>
      </c>
      <c r="BE59">
        <v>11346726.3022002</v>
      </c>
      <c r="BF59">
        <v>0</v>
      </c>
      <c r="BG59">
        <v>25993657.368999802</v>
      </c>
      <c r="BH59" s="2"/>
      <c r="BJ59" s="2"/>
      <c r="BK59"/>
      <c r="BL59"/>
      <c r="BM59"/>
      <c r="BN59"/>
      <c r="BO59"/>
      <c r="BP59"/>
    </row>
    <row r="60" spans="1:68" x14ac:dyDescent="0.2">
      <c r="A60" t="str">
        <f t="shared" si="0"/>
        <v>0_21_2007</v>
      </c>
      <c r="B60">
        <v>0</v>
      </c>
      <c r="C60">
        <v>21</v>
      </c>
      <c r="D60">
        <v>2007</v>
      </c>
      <c r="E60">
        <v>405041521.910999</v>
      </c>
      <c r="F60">
        <v>449398538.24999899</v>
      </c>
      <c r="G60">
        <v>453047402.53899997</v>
      </c>
      <c r="H60">
        <v>-5039403.70999985</v>
      </c>
      <c r="I60">
        <v>452104815.85162097</v>
      </c>
      <c r="J60">
        <v>2447568.3134183902</v>
      </c>
      <c r="K60">
        <v>14196757.035069801</v>
      </c>
      <c r="L60">
        <v>0.98478003895285904</v>
      </c>
      <c r="M60">
        <v>2803674.9163569701</v>
      </c>
      <c r="N60">
        <v>3.4983775899792802</v>
      </c>
      <c r="O60">
        <v>32301.012415965899</v>
      </c>
      <c r="P60">
        <v>7.9650975672475397</v>
      </c>
      <c r="Q60">
        <v>0.42816481270887002</v>
      </c>
      <c r="R60">
        <v>3.5290219018897999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0</v>
      </c>
      <c r="AD60">
        <v>0</v>
      </c>
      <c r="AE60">
        <v>0</v>
      </c>
      <c r="AF60">
        <v>0</v>
      </c>
      <c r="AG60">
        <v>2228675.6982653001</v>
      </c>
      <c r="AH60">
        <v>-2063261.03000576</v>
      </c>
      <c r="AI60">
        <v>1192372.5328869401</v>
      </c>
      <c r="AJ60">
        <v>3753808.8530508499</v>
      </c>
      <c r="AK60">
        <v>-1283336.72356494</v>
      </c>
      <c r="AL60">
        <v>-796172.94878573902</v>
      </c>
      <c r="AM60">
        <v>-36192.941470631602</v>
      </c>
      <c r="AN60">
        <v>-307582.90708699398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f t="shared" si="2"/>
        <v>0</v>
      </c>
      <c r="AZ60">
        <v>0</v>
      </c>
      <c r="BA60">
        <v>0</v>
      </c>
      <c r="BB60">
        <v>0</v>
      </c>
      <c r="BC60">
        <v>2688310.5332890199</v>
      </c>
      <c r="BD60">
        <v>2628728.3085632799</v>
      </c>
      <c r="BE60">
        <v>-7668132.0185631402</v>
      </c>
      <c r="BF60">
        <v>8688267.9989999998</v>
      </c>
      <c r="BG60">
        <v>3648864.28900014</v>
      </c>
      <c r="BH60" s="2"/>
      <c r="BJ60" s="2"/>
      <c r="BK60"/>
      <c r="BL60"/>
      <c r="BM60"/>
      <c r="BN60"/>
      <c r="BO60"/>
      <c r="BP60"/>
    </row>
    <row r="61" spans="1:68" x14ac:dyDescent="0.2">
      <c r="A61" t="str">
        <f t="shared" si="0"/>
        <v>0_21_2008</v>
      </c>
      <c r="B61">
        <v>0</v>
      </c>
      <c r="C61">
        <v>21</v>
      </c>
      <c r="D61">
        <v>2008</v>
      </c>
      <c r="E61">
        <v>405041521.910999</v>
      </c>
      <c r="F61">
        <v>453047402.53899997</v>
      </c>
      <c r="G61">
        <v>480773695.13300002</v>
      </c>
      <c r="H61">
        <v>27726292.594000202</v>
      </c>
      <c r="I61">
        <v>467059767.85754699</v>
      </c>
      <c r="J61">
        <v>14954952.005925801</v>
      </c>
      <c r="K61">
        <v>14172153.674177</v>
      </c>
      <c r="L61">
        <v>0.96146622499553702</v>
      </c>
      <c r="M61">
        <v>2797085.5088091101</v>
      </c>
      <c r="N61">
        <v>3.8992042854469302</v>
      </c>
      <c r="O61">
        <v>31891.1894799406</v>
      </c>
      <c r="P61">
        <v>8.1899531088061295</v>
      </c>
      <c r="Q61">
        <v>0.42668618028649302</v>
      </c>
      <c r="R61">
        <v>3.54555408910683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0</v>
      </c>
      <c r="AD61">
        <v>0</v>
      </c>
      <c r="AE61">
        <v>0</v>
      </c>
      <c r="AF61">
        <v>0</v>
      </c>
      <c r="AG61">
        <v>1838479.0692019199</v>
      </c>
      <c r="AH61">
        <v>2550245.6045796401</v>
      </c>
      <c r="AI61">
        <v>288439.186069377</v>
      </c>
      <c r="AJ61">
        <v>7359079.6515124897</v>
      </c>
      <c r="AK61">
        <v>1465450.28291673</v>
      </c>
      <c r="AL61">
        <v>972758.07086295297</v>
      </c>
      <c r="AM61">
        <v>-18198.116107376001</v>
      </c>
      <c r="AN61">
        <v>25804.1892670544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f t="shared" si="2"/>
        <v>0</v>
      </c>
      <c r="AZ61">
        <v>0</v>
      </c>
      <c r="BA61">
        <v>0</v>
      </c>
      <c r="BB61">
        <v>0</v>
      </c>
      <c r="BC61">
        <v>14482057.9383028</v>
      </c>
      <c r="BD61">
        <v>14924898.0888112</v>
      </c>
      <c r="BE61">
        <v>12801394.505188899</v>
      </c>
      <c r="BF61">
        <v>0</v>
      </c>
      <c r="BG61">
        <v>27726292.594000202</v>
      </c>
      <c r="BH61" s="2"/>
      <c r="BJ61" s="2"/>
      <c r="BK61"/>
      <c r="BL61"/>
      <c r="BM61"/>
      <c r="BN61"/>
      <c r="BO61"/>
      <c r="BP61"/>
    </row>
    <row r="62" spans="1:68" x14ac:dyDescent="0.2">
      <c r="A62" t="str">
        <f t="shared" si="0"/>
        <v>0_21_2009</v>
      </c>
      <c r="B62">
        <v>0</v>
      </c>
      <c r="C62">
        <v>21</v>
      </c>
      <c r="D62">
        <v>2009</v>
      </c>
      <c r="E62">
        <v>405041521.910999</v>
      </c>
      <c r="F62">
        <v>480773695.13300002</v>
      </c>
      <c r="G62">
        <v>439930293.72499901</v>
      </c>
      <c r="H62">
        <v>-40843401.408000603</v>
      </c>
      <c r="I62">
        <v>437929153.39453399</v>
      </c>
      <c r="J62">
        <v>-29130614.463012598</v>
      </c>
      <c r="K62">
        <v>13885701.104334</v>
      </c>
      <c r="L62">
        <v>1.0805109570322899</v>
      </c>
      <c r="M62">
        <v>2761116.71125641</v>
      </c>
      <c r="N62">
        <v>2.8534184690517201</v>
      </c>
      <c r="O62">
        <v>30154.796131831699</v>
      </c>
      <c r="P62">
        <v>8.3898506398380395</v>
      </c>
      <c r="Q62">
        <v>0.43149482850326398</v>
      </c>
      <c r="R62">
        <v>3.69400839528537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0</v>
      </c>
      <c r="AD62">
        <v>0</v>
      </c>
      <c r="AE62">
        <v>0</v>
      </c>
      <c r="AF62">
        <v>0</v>
      </c>
      <c r="AG62">
        <v>-2426755.1288398402</v>
      </c>
      <c r="AH62">
        <v>-12503987.1992574</v>
      </c>
      <c r="AI62">
        <v>-1127049.27948398</v>
      </c>
      <c r="AJ62">
        <v>-21136765.456654001</v>
      </c>
      <c r="AK62">
        <v>6120572.2670807699</v>
      </c>
      <c r="AL62">
        <v>851780.07460616098</v>
      </c>
      <c r="AM62">
        <v>49511.714126818297</v>
      </c>
      <c r="AN62">
        <v>-401998.41276999499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f t="shared" si="2"/>
        <v>0</v>
      </c>
      <c r="AZ62">
        <v>0</v>
      </c>
      <c r="BA62">
        <v>0</v>
      </c>
      <c r="BB62">
        <v>0</v>
      </c>
      <c r="BC62">
        <v>-30574691.421191402</v>
      </c>
      <c r="BD62">
        <v>-30094054.947110102</v>
      </c>
      <c r="BE62">
        <v>-10749346.460890399</v>
      </c>
      <c r="BF62">
        <v>0</v>
      </c>
      <c r="BG62">
        <v>-40843401.408000603</v>
      </c>
      <c r="BH62" s="2"/>
      <c r="BJ62" s="2"/>
      <c r="BK62"/>
      <c r="BL62"/>
      <c r="BM62"/>
      <c r="BN62"/>
      <c r="BO62"/>
      <c r="BP62"/>
    </row>
    <row r="63" spans="1:68" x14ac:dyDescent="0.2">
      <c r="A63" t="str">
        <f t="shared" si="0"/>
        <v>0_21_2010</v>
      </c>
      <c r="B63">
        <v>0</v>
      </c>
      <c r="C63">
        <v>21</v>
      </c>
      <c r="D63">
        <v>2010</v>
      </c>
      <c r="E63">
        <v>405041521.910999</v>
      </c>
      <c r="F63">
        <v>439930293.72499901</v>
      </c>
      <c r="G63">
        <v>431751220.77999902</v>
      </c>
      <c r="H63">
        <v>-8179072.9449997302</v>
      </c>
      <c r="I63">
        <v>441770311.48411</v>
      </c>
      <c r="J63">
        <v>3841158.0895753601</v>
      </c>
      <c r="K63">
        <v>13197206.5076575</v>
      </c>
      <c r="L63">
        <v>1.0749457152861099</v>
      </c>
      <c r="M63">
        <v>2763452.6281540901</v>
      </c>
      <c r="N63">
        <v>3.3147792940029701</v>
      </c>
      <c r="O63">
        <v>29435.996905591601</v>
      </c>
      <c r="P63">
        <v>8.6310191835880001</v>
      </c>
      <c r="Q63">
        <v>0.43041449202300502</v>
      </c>
      <c r="R63">
        <v>3.7300617748401401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0</v>
      </c>
      <c r="AD63">
        <v>0</v>
      </c>
      <c r="AE63">
        <v>0</v>
      </c>
      <c r="AF63">
        <v>0</v>
      </c>
      <c r="AG63">
        <v>-10463404.1117502</v>
      </c>
      <c r="AH63">
        <v>756404.28235341096</v>
      </c>
      <c r="AI63">
        <v>756759.99251384404</v>
      </c>
      <c r="AJ63">
        <v>9392419.7412022408</v>
      </c>
      <c r="AK63">
        <v>2541972.3667124999</v>
      </c>
      <c r="AL63">
        <v>1102931.6406618501</v>
      </c>
      <c r="AM63">
        <v>-19660.473448161702</v>
      </c>
      <c r="AN63">
        <v>-18894.489250631199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f t="shared" si="2"/>
        <v>0</v>
      </c>
      <c r="AZ63">
        <v>0</v>
      </c>
      <c r="BA63">
        <v>0</v>
      </c>
      <c r="BB63">
        <v>0</v>
      </c>
      <c r="BC63">
        <v>4048528.94899484</v>
      </c>
      <c r="BD63">
        <v>4063136.4084845199</v>
      </c>
      <c r="BE63">
        <v>-12242209.3534842</v>
      </c>
      <c r="BF63">
        <v>0</v>
      </c>
      <c r="BG63">
        <v>-8179072.9449997302</v>
      </c>
      <c r="BH63" s="2"/>
      <c r="BJ63" s="2"/>
      <c r="BK63"/>
      <c r="BL63"/>
      <c r="BM63"/>
      <c r="BN63"/>
      <c r="BO63"/>
      <c r="BP63"/>
    </row>
    <row r="64" spans="1:68" x14ac:dyDescent="0.2">
      <c r="A64" t="str">
        <f t="shared" si="0"/>
        <v>0_21_2011</v>
      </c>
      <c r="B64">
        <v>0</v>
      </c>
      <c r="C64">
        <v>21</v>
      </c>
      <c r="D64">
        <v>2011</v>
      </c>
      <c r="E64">
        <v>405041521.910999</v>
      </c>
      <c r="F64">
        <v>431751220.77999902</v>
      </c>
      <c r="G64">
        <v>445505249.50099999</v>
      </c>
      <c r="H64">
        <v>13754028.721000001</v>
      </c>
      <c r="I64">
        <v>450612411.90494502</v>
      </c>
      <c r="J64">
        <v>8842100.4208359309</v>
      </c>
      <c r="K64">
        <v>12682023.3587</v>
      </c>
      <c r="L64">
        <v>1.0651836564404999</v>
      </c>
      <c r="M64">
        <v>2775657.4388411902</v>
      </c>
      <c r="N64">
        <v>4.0516946608106901</v>
      </c>
      <c r="O64">
        <v>28808.531202183302</v>
      </c>
      <c r="P64">
        <v>9.0454971291003297</v>
      </c>
      <c r="Q64">
        <v>0.42238814367729799</v>
      </c>
      <c r="R64">
        <v>3.7854735522589298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0</v>
      </c>
      <c r="AD64">
        <v>2.66417698340841E-2</v>
      </c>
      <c r="AE64">
        <v>0</v>
      </c>
      <c r="AF64">
        <v>0</v>
      </c>
      <c r="AG64">
        <v>-9197225.2419695593</v>
      </c>
      <c r="AH64">
        <v>777814.24993677903</v>
      </c>
      <c r="AI64">
        <v>608774.38341878797</v>
      </c>
      <c r="AJ64">
        <v>12929474.714217501</v>
      </c>
      <c r="AK64">
        <v>2328097.32229832</v>
      </c>
      <c r="AL64">
        <v>1608435.1693393099</v>
      </c>
      <c r="AM64">
        <v>-77007.884055037503</v>
      </c>
      <c r="AN64">
        <v>-242853.19936210499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f t="shared" si="2"/>
        <v>0</v>
      </c>
      <c r="AZ64">
        <v>8278.2086874727993</v>
      </c>
      <c r="BA64">
        <v>0</v>
      </c>
      <c r="BB64">
        <v>0</v>
      </c>
      <c r="BC64">
        <v>8743787.7225114796</v>
      </c>
      <c r="BD64">
        <v>8485308.26489041</v>
      </c>
      <c r="BE64">
        <v>5268720.4561096504</v>
      </c>
      <c r="BF64">
        <v>0</v>
      </c>
      <c r="BG64">
        <v>13754028.721000001</v>
      </c>
      <c r="BH64" s="2"/>
      <c r="BJ64" s="2"/>
      <c r="BK64"/>
      <c r="BL64"/>
      <c r="BM64"/>
      <c r="BN64"/>
      <c r="BO64"/>
      <c r="BP64"/>
    </row>
    <row r="65" spans="1:68" x14ac:dyDescent="0.2">
      <c r="A65" t="str">
        <f t="shared" si="0"/>
        <v>0_21_2012</v>
      </c>
      <c r="B65">
        <v>0</v>
      </c>
      <c r="C65">
        <v>21</v>
      </c>
      <c r="D65">
        <v>2012</v>
      </c>
      <c r="E65">
        <v>405041521.910999</v>
      </c>
      <c r="F65">
        <v>445505249.50099999</v>
      </c>
      <c r="G65">
        <v>454766425.63899899</v>
      </c>
      <c r="H65">
        <v>9261176.1379998196</v>
      </c>
      <c r="I65">
        <v>448970478.93312103</v>
      </c>
      <c r="J65">
        <v>-1641932.9718244099</v>
      </c>
      <c r="K65">
        <v>12213064.7164599</v>
      </c>
      <c r="L65">
        <v>1.03770635645999</v>
      </c>
      <c r="M65">
        <v>2798759.7978454698</v>
      </c>
      <c r="N65">
        <v>4.08033650511637</v>
      </c>
      <c r="O65">
        <v>28665.925215556799</v>
      </c>
      <c r="P65">
        <v>9.1105900502283106</v>
      </c>
      <c r="Q65">
        <v>0.40344574362455898</v>
      </c>
      <c r="R65">
        <v>3.7556525420325899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0</v>
      </c>
      <c r="AD65">
        <v>2.66417698340841E-2</v>
      </c>
      <c r="AE65">
        <v>0</v>
      </c>
      <c r="AF65">
        <v>0</v>
      </c>
      <c r="AG65">
        <v>-6396513.25127343</v>
      </c>
      <c r="AH65">
        <v>2091842.7635085899</v>
      </c>
      <c r="AI65">
        <v>1018021.95752819</v>
      </c>
      <c r="AJ65">
        <v>481014.205004299</v>
      </c>
      <c r="AK65">
        <v>812648.57876245398</v>
      </c>
      <c r="AL65">
        <v>237769.04089506701</v>
      </c>
      <c r="AM65">
        <v>-160265.02527600701</v>
      </c>
      <c r="AN65">
        <v>131446.309605399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f t="shared" si="2"/>
        <v>0</v>
      </c>
      <c r="AZ65">
        <v>0</v>
      </c>
      <c r="BA65">
        <v>0</v>
      </c>
      <c r="BB65">
        <v>0</v>
      </c>
      <c r="BC65">
        <v>-1784035.4212454199</v>
      </c>
      <c r="BD65">
        <v>-1787533.37071045</v>
      </c>
      <c r="BE65">
        <v>11048709.5087102</v>
      </c>
      <c r="BF65">
        <v>0</v>
      </c>
      <c r="BG65">
        <v>9261176.1379998196</v>
      </c>
      <c r="BH65" s="2"/>
      <c r="BJ65" s="2"/>
      <c r="BK65"/>
      <c r="BL65"/>
      <c r="BM65"/>
      <c r="BN65"/>
      <c r="BO65"/>
      <c r="BP65"/>
    </row>
    <row r="66" spans="1:68" x14ac:dyDescent="0.2">
      <c r="A66" t="str">
        <f t="shared" si="0"/>
        <v>0_21_2013</v>
      </c>
      <c r="B66">
        <v>0</v>
      </c>
      <c r="C66">
        <v>21</v>
      </c>
      <c r="D66">
        <v>2013</v>
      </c>
      <c r="E66">
        <v>405041521.910999</v>
      </c>
      <c r="F66">
        <v>454766425.63899899</v>
      </c>
      <c r="G66">
        <v>441370138.280999</v>
      </c>
      <c r="H66">
        <v>-13396287.3579998</v>
      </c>
      <c r="I66">
        <v>444289750.35986501</v>
      </c>
      <c r="J66">
        <v>-4680728.5732564405</v>
      </c>
      <c r="K66">
        <v>12161282.1103804</v>
      </c>
      <c r="L66">
        <v>1.0701376227572701</v>
      </c>
      <c r="M66">
        <v>2820604.09282743</v>
      </c>
      <c r="N66">
        <v>3.9175621343609301</v>
      </c>
      <c r="O66">
        <v>28699.995720858002</v>
      </c>
      <c r="P66">
        <v>8.8361475771775204</v>
      </c>
      <c r="Q66">
        <v>0.40252629704774201</v>
      </c>
      <c r="R66">
        <v>3.9471798521730199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0</v>
      </c>
      <c r="AD66">
        <v>7.6516928718261101E-2</v>
      </c>
      <c r="AE66">
        <v>0</v>
      </c>
      <c r="AF66">
        <v>0</v>
      </c>
      <c r="AG66">
        <v>1339146.6199781301</v>
      </c>
      <c r="AH66">
        <v>-2863720.1355275898</v>
      </c>
      <c r="AI66">
        <v>1064077.3110241899</v>
      </c>
      <c r="AJ66">
        <v>-2786571.07657179</v>
      </c>
      <c r="AK66">
        <v>-76348.599039785404</v>
      </c>
      <c r="AL66">
        <v>-957680.83728233597</v>
      </c>
      <c r="AM66">
        <v>-9831.2480993544705</v>
      </c>
      <c r="AN66">
        <v>-453609.260290734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f t="shared" si="2"/>
        <v>0</v>
      </c>
      <c r="AZ66">
        <v>12820.474623148</v>
      </c>
      <c r="BA66">
        <v>0</v>
      </c>
      <c r="BB66">
        <v>0</v>
      </c>
      <c r="BC66">
        <v>-4731716.7511861296</v>
      </c>
      <c r="BD66">
        <v>-4703749.0334565099</v>
      </c>
      <c r="BE66">
        <v>-8692538.3245433606</v>
      </c>
      <c r="BF66">
        <v>0</v>
      </c>
      <c r="BG66">
        <v>-13396287.3579998</v>
      </c>
      <c r="BH66" s="2"/>
      <c r="BJ66" s="2"/>
      <c r="BK66"/>
      <c r="BL66"/>
      <c r="BM66"/>
      <c r="BN66"/>
      <c r="BO66"/>
      <c r="BP66"/>
    </row>
    <row r="67" spans="1:68" x14ac:dyDescent="0.2">
      <c r="A67" t="str">
        <f t="shared" si="0"/>
        <v>0_21_2014</v>
      </c>
      <c r="B67">
        <v>0</v>
      </c>
      <c r="C67">
        <v>21</v>
      </c>
      <c r="D67">
        <v>2014</v>
      </c>
      <c r="E67">
        <v>405041521.910999</v>
      </c>
      <c r="F67">
        <v>441370138.280999</v>
      </c>
      <c r="G67">
        <v>440016382.38700002</v>
      </c>
      <c r="H67">
        <v>-1353755.89399976</v>
      </c>
      <c r="I67">
        <v>445529980.93451399</v>
      </c>
      <c r="J67">
        <v>1240230.57464969</v>
      </c>
      <c r="K67">
        <v>12304247.0733527</v>
      </c>
      <c r="L67">
        <v>1.0475673240952801</v>
      </c>
      <c r="M67">
        <v>2849214.0927489302</v>
      </c>
      <c r="N67">
        <v>3.6992822689074401</v>
      </c>
      <c r="O67">
        <v>28788.014494654799</v>
      </c>
      <c r="P67">
        <v>8.9106426284584899</v>
      </c>
      <c r="Q67">
        <v>0.40208308279997901</v>
      </c>
      <c r="R67">
        <v>3.9482480844368699</v>
      </c>
      <c r="S67">
        <v>0</v>
      </c>
      <c r="T67">
        <v>0</v>
      </c>
      <c r="U67">
        <v>0.178520190717356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0.178520190717356</v>
      </c>
      <c r="AD67">
        <v>0.21648190991951399</v>
      </c>
      <c r="AE67">
        <v>0</v>
      </c>
      <c r="AF67">
        <v>0</v>
      </c>
      <c r="AG67">
        <v>3869091.14406189</v>
      </c>
      <c r="AH67">
        <v>1585282.1537444899</v>
      </c>
      <c r="AI67">
        <v>1325171.55945689</v>
      </c>
      <c r="AJ67">
        <v>-3706089.6345226699</v>
      </c>
      <c r="AK67">
        <v>-430264.85693467798</v>
      </c>
      <c r="AL67">
        <v>357315.805857395</v>
      </c>
      <c r="AM67">
        <v>-8210.3616284891305</v>
      </c>
      <c r="AN67">
        <v>-53504.372532019901</v>
      </c>
      <c r="AO67">
        <v>0</v>
      </c>
      <c r="AP67">
        <v>0</v>
      </c>
      <c r="AQ67">
        <v>-1848448.78813577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f t="shared" si="2"/>
        <v>-1848448.78813577</v>
      </c>
      <c r="AZ67">
        <v>25672.6138749376</v>
      </c>
      <c r="BA67">
        <v>0</v>
      </c>
      <c r="BB67">
        <v>0</v>
      </c>
      <c r="BC67">
        <v>1116015.26324199</v>
      </c>
      <c r="BD67">
        <v>1148815.04456792</v>
      </c>
      <c r="BE67">
        <v>-2502570.9385676798</v>
      </c>
      <c r="BF67">
        <v>0</v>
      </c>
      <c r="BG67">
        <v>-1353755.89399976</v>
      </c>
      <c r="BH67" s="2"/>
      <c r="BJ67" s="2"/>
      <c r="BK67"/>
      <c r="BL67"/>
      <c r="BM67"/>
      <c r="BN67"/>
      <c r="BO67"/>
      <c r="BP67"/>
    </row>
    <row r="68" spans="1:68" x14ac:dyDescent="0.2">
      <c r="A68" t="str">
        <f t="shared" si="0"/>
        <v>0_21_2015</v>
      </c>
      <c r="B68">
        <v>0</v>
      </c>
      <c r="C68">
        <v>21</v>
      </c>
      <c r="D68">
        <v>2015</v>
      </c>
      <c r="E68">
        <v>405041521.910999</v>
      </c>
      <c r="F68">
        <v>440016382.38700002</v>
      </c>
      <c r="G68">
        <v>432615321.35500002</v>
      </c>
      <c r="H68">
        <v>-7401061.0319999801</v>
      </c>
      <c r="I68">
        <v>420093660.29973501</v>
      </c>
      <c r="J68">
        <v>-25436320.6347792</v>
      </c>
      <c r="K68">
        <v>12690900.456485299</v>
      </c>
      <c r="L68">
        <v>1.0401968078608499</v>
      </c>
      <c r="M68">
        <v>2878403.0340631902</v>
      </c>
      <c r="N68">
        <v>2.7666952016875701</v>
      </c>
      <c r="O68">
        <v>30048.4004774448</v>
      </c>
      <c r="P68">
        <v>8.6459989378921307</v>
      </c>
      <c r="Q68">
        <v>0.40239512930128302</v>
      </c>
      <c r="R68">
        <v>4.0354977779968397</v>
      </c>
      <c r="S68">
        <v>0</v>
      </c>
      <c r="T68">
        <v>0</v>
      </c>
      <c r="U68">
        <v>0.97548181735752404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 t="shared" si="1"/>
        <v>0.97548181735752404</v>
      </c>
      <c r="AD68">
        <v>0.36247924742950299</v>
      </c>
      <c r="AE68">
        <v>0</v>
      </c>
      <c r="AF68">
        <v>0</v>
      </c>
      <c r="AG68">
        <v>7183390.4159180103</v>
      </c>
      <c r="AH68">
        <v>175194.89552013701</v>
      </c>
      <c r="AI68">
        <v>1226927.46596816</v>
      </c>
      <c r="AJ68">
        <v>-17880391.783015199</v>
      </c>
      <c r="AK68">
        <v>-4438549.1385078896</v>
      </c>
      <c r="AL68">
        <v>-1295534.9522841999</v>
      </c>
      <c r="AM68">
        <v>1946.3933114464801</v>
      </c>
      <c r="AN68">
        <v>-200848.355519056</v>
      </c>
      <c r="AO68">
        <v>0</v>
      </c>
      <c r="AP68">
        <v>0</v>
      </c>
      <c r="AQ68">
        <v>-10161977.463157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f t="shared" si="2"/>
        <v>-10161977.463157</v>
      </c>
      <c r="AZ68">
        <v>38196.915050085299</v>
      </c>
      <c r="BA68">
        <v>0</v>
      </c>
      <c r="BB68">
        <v>0</v>
      </c>
      <c r="BC68">
        <v>-25351645.606715601</v>
      </c>
      <c r="BD68">
        <v>-25196816.932512801</v>
      </c>
      <c r="BE68">
        <v>17795755.9005129</v>
      </c>
      <c r="BF68">
        <v>0</v>
      </c>
      <c r="BG68">
        <v>-7401061.0319999801</v>
      </c>
      <c r="BH68" s="2"/>
      <c r="BJ68" s="2"/>
      <c r="BK68"/>
      <c r="BL68"/>
      <c r="BM68"/>
      <c r="BN68"/>
      <c r="BO68"/>
      <c r="BP68"/>
    </row>
    <row r="69" spans="1:68" x14ac:dyDescent="0.2">
      <c r="A69" t="str">
        <f t="shared" si="0"/>
        <v>0_21_2016</v>
      </c>
      <c r="B69">
        <v>0</v>
      </c>
      <c r="C69">
        <v>21</v>
      </c>
      <c r="D69">
        <v>2016</v>
      </c>
      <c r="E69">
        <v>405041521.910999</v>
      </c>
      <c r="F69">
        <v>432615321.35500002</v>
      </c>
      <c r="G69">
        <v>413660314.56400001</v>
      </c>
      <c r="H69">
        <v>-18955006.791000102</v>
      </c>
      <c r="I69">
        <v>405759127.017142</v>
      </c>
      <c r="J69">
        <v>-14334533.2825936</v>
      </c>
      <c r="K69">
        <v>13189440.3272499</v>
      </c>
      <c r="L69">
        <v>1.05797665903441</v>
      </c>
      <c r="M69">
        <v>2905065.9458095501</v>
      </c>
      <c r="N69">
        <v>2.4388121524108199</v>
      </c>
      <c r="O69">
        <v>30836.066487306201</v>
      </c>
      <c r="P69">
        <v>8.6144043983265508</v>
      </c>
      <c r="Q69">
        <v>0.39973569197315201</v>
      </c>
      <c r="R69">
        <v>4.4708877697995799</v>
      </c>
      <c r="S69">
        <v>0</v>
      </c>
      <c r="T69">
        <v>0</v>
      </c>
      <c r="U69">
        <v>1.9396734071442401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 t="shared" ref="AC69:AC132" si="4">SUM(S69:AB69)</f>
        <v>1.9396734071442401</v>
      </c>
      <c r="AD69">
        <v>0.64296158712642604</v>
      </c>
      <c r="AE69">
        <v>0</v>
      </c>
      <c r="AF69">
        <v>0</v>
      </c>
      <c r="AG69">
        <v>9569683.8168427199</v>
      </c>
      <c r="AH69">
        <v>-1730386.32829326</v>
      </c>
      <c r="AI69">
        <v>1034330.40442977</v>
      </c>
      <c r="AJ69">
        <v>-7266785.48234253</v>
      </c>
      <c r="AK69">
        <v>-2485083.3466657102</v>
      </c>
      <c r="AL69">
        <v>78086.328057978404</v>
      </c>
      <c r="AM69">
        <v>-26962.34833832</v>
      </c>
      <c r="AN69">
        <v>-1096262.53866568</v>
      </c>
      <c r="AO69">
        <v>0</v>
      </c>
      <c r="AP69">
        <v>0</v>
      </c>
      <c r="AQ69">
        <v>-12950274.018733401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f t="shared" ref="AY69:AY132" si="5">SUM(AO69:AX69)</f>
        <v>-12950274.018733401</v>
      </c>
      <c r="AZ69">
        <v>75887.347836258501</v>
      </c>
      <c r="BA69">
        <v>0</v>
      </c>
      <c r="BB69">
        <v>0</v>
      </c>
      <c r="BC69">
        <v>-14797766.165872199</v>
      </c>
      <c r="BD69">
        <v>-14871015.0222704</v>
      </c>
      <c r="BE69">
        <v>-4083991.7687296802</v>
      </c>
      <c r="BF69">
        <v>0</v>
      </c>
      <c r="BG69">
        <v>-18955006.791000102</v>
      </c>
      <c r="BH69" s="2"/>
      <c r="BJ69" s="2"/>
      <c r="BK69"/>
      <c r="BL69"/>
      <c r="BM69"/>
      <c r="BN69"/>
      <c r="BO69"/>
      <c r="BP69"/>
    </row>
    <row r="70" spans="1:68" x14ac:dyDescent="0.2">
      <c r="A70" t="str">
        <f t="shared" si="0"/>
        <v>0_21_2017</v>
      </c>
      <c r="B70">
        <v>0</v>
      </c>
      <c r="C70">
        <v>21</v>
      </c>
      <c r="D70">
        <v>2017</v>
      </c>
      <c r="E70">
        <v>405041521.910999</v>
      </c>
      <c r="F70">
        <v>413660314.56400001</v>
      </c>
      <c r="G70">
        <v>390336771.35799998</v>
      </c>
      <c r="H70">
        <v>-23323543.2059999</v>
      </c>
      <c r="I70">
        <v>398585110.338907</v>
      </c>
      <c r="J70">
        <v>-7174016.6782342903</v>
      </c>
      <c r="K70">
        <v>13364772.517261</v>
      </c>
      <c r="L70">
        <v>1.0738427279770499</v>
      </c>
      <c r="M70">
        <v>2936883.3092745799</v>
      </c>
      <c r="N70">
        <v>2.6540013097877901</v>
      </c>
      <c r="O70">
        <v>30972.865503203098</v>
      </c>
      <c r="P70">
        <v>8.1594620743091895</v>
      </c>
      <c r="Q70">
        <v>0.39856073105024797</v>
      </c>
      <c r="R70">
        <v>4.7563488639685998</v>
      </c>
      <c r="S70">
        <v>0</v>
      </c>
      <c r="T70">
        <v>0</v>
      </c>
      <c r="U70">
        <v>2.90386499693096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f t="shared" si="4"/>
        <v>2.90386499693096</v>
      </c>
      <c r="AD70">
        <v>0.66441190154853402</v>
      </c>
      <c r="AE70">
        <v>0</v>
      </c>
      <c r="AF70">
        <v>0</v>
      </c>
      <c r="AG70">
        <v>2725270.9933864898</v>
      </c>
      <c r="AH70">
        <v>-269740.17296965001</v>
      </c>
      <c r="AI70">
        <v>1174522.55720664</v>
      </c>
      <c r="AJ70">
        <v>4744029.4461751804</v>
      </c>
      <c r="AK70">
        <v>-421643.53740663698</v>
      </c>
      <c r="AL70">
        <v>-1823135.2173263601</v>
      </c>
      <c r="AM70">
        <v>-10501.641077516701</v>
      </c>
      <c r="AN70">
        <v>-679354.11873076402</v>
      </c>
      <c r="AO70">
        <v>0</v>
      </c>
      <c r="AP70">
        <v>0</v>
      </c>
      <c r="AQ70">
        <v>-12378832.413689099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f t="shared" si="5"/>
        <v>-12378832.413689099</v>
      </c>
      <c r="AZ70">
        <v>7551.7030127551097</v>
      </c>
      <c r="BA70">
        <v>0</v>
      </c>
      <c r="BB70">
        <v>0</v>
      </c>
      <c r="BC70">
        <v>-6931832.40141901</v>
      </c>
      <c r="BD70">
        <v>-7106470.03556477</v>
      </c>
      <c r="BE70">
        <v>-16217073.170435101</v>
      </c>
      <c r="BF70">
        <v>0</v>
      </c>
      <c r="BG70">
        <v>-23323543.2059999</v>
      </c>
      <c r="BH70" s="2"/>
      <c r="BJ70" s="2"/>
      <c r="BK70"/>
      <c r="BL70"/>
      <c r="BM70"/>
      <c r="BN70"/>
      <c r="BO70"/>
      <c r="BP70"/>
    </row>
    <row r="71" spans="1:68" x14ac:dyDescent="0.2">
      <c r="A71" t="str">
        <f t="shared" si="0"/>
        <v>0_21_2018</v>
      </c>
      <c r="B71">
        <v>0</v>
      </c>
      <c r="C71">
        <v>21</v>
      </c>
      <c r="D71">
        <v>2018</v>
      </c>
      <c r="E71">
        <v>405041521.910999</v>
      </c>
      <c r="F71">
        <v>390336771.35799998</v>
      </c>
      <c r="G71">
        <v>378821828.71100003</v>
      </c>
      <c r="H71">
        <v>-11514942.647</v>
      </c>
      <c r="I71">
        <v>392323374.25786197</v>
      </c>
      <c r="J71">
        <v>-6261736.08104546</v>
      </c>
      <c r="K71">
        <v>13764088.578709999</v>
      </c>
      <c r="L71">
        <v>1.08850032844459</v>
      </c>
      <c r="M71">
        <v>2962444.6272293502</v>
      </c>
      <c r="N71">
        <v>2.9562398980012099</v>
      </c>
      <c r="O71">
        <v>31368.992136594399</v>
      </c>
      <c r="P71">
        <v>7.8155310585915698</v>
      </c>
      <c r="Q71">
        <v>0.400149497771075</v>
      </c>
      <c r="R71">
        <v>5.07929218254605</v>
      </c>
      <c r="S71">
        <v>0</v>
      </c>
      <c r="T71">
        <v>0</v>
      </c>
      <c r="U71">
        <v>3.90386499693096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4"/>
        <v>3.90386499693096</v>
      </c>
      <c r="AD71">
        <v>0.760795790019549</v>
      </c>
      <c r="AE71">
        <v>0.22903693313295401</v>
      </c>
      <c r="AF71">
        <v>0</v>
      </c>
      <c r="AG71">
        <v>4431006.3957285602</v>
      </c>
      <c r="AH71">
        <v>317250.656026009</v>
      </c>
      <c r="AI71">
        <v>1072707.19797014</v>
      </c>
      <c r="AJ71">
        <v>5820008.3321869997</v>
      </c>
      <c r="AK71">
        <v>-1111312.9614937899</v>
      </c>
      <c r="AL71">
        <v>-1261072.8206551999</v>
      </c>
      <c r="AM71">
        <v>14098.0611428104</v>
      </c>
      <c r="AN71">
        <v>-724488.98970477795</v>
      </c>
      <c r="AO71">
        <v>0</v>
      </c>
      <c r="AP71">
        <v>0</v>
      </c>
      <c r="AQ71">
        <v>-12270827.2606449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f t="shared" si="5"/>
        <v>-12270827.2606449</v>
      </c>
      <c r="AZ71">
        <v>28474.414720803801</v>
      </c>
      <c r="BA71">
        <v>-2368674.16597935</v>
      </c>
      <c r="BB71">
        <v>0</v>
      </c>
      <c r="BC71">
        <v>-6052831.1407027403</v>
      </c>
      <c r="BD71">
        <v>-6269951.4523844495</v>
      </c>
      <c r="BE71">
        <v>-5244991.1946155904</v>
      </c>
      <c r="BF71">
        <v>0</v>
      </c>
      <c r="BG71">
        <v>-11514942.647</v>
      </c>
      <c r="BH71" s="2"/>
      <c r="BJ71" s="2"/>
      <c r="BK71"/>
      <c r="BL71"/>
      <c r="BM71"/>
      <c r="BN71"/>
      <c r="BO71"/>
      <c r="BP71"/>
    </row>
    <row r="72" spans="1:68" x14ac:dyDescent="0.2">
      <c r="A72" t="str">
        <f t="shared" si="0"/>
        <v>0_22_2002</v>
      </c>
      <c r="B72">
        <v>0</v>
      </c>
      <c r="C72">
        <v>22</v>
      </c>
      <c r="D72">
        <v>2002</v>
      </c>
      <c r="E72">
        <v>307445523.294999</v>
      </c>
      <c r="F72">
        <v>0</v>
      </c>
      <c r="G72">
        <v>307445523.294999</v>
      </c>
      <c r="H72">
        <v>0</v>
      </c>
      <c r="I72">
        <v>293343745.31493098</v>
      </c>
      <c r="J72">
        <v>0</v>
      </c>
      <c r="K72">
        <v>10931318.236310899</v>
      </c>
      <c r="L72">
        <v>0.88330800120644404</v>
      </c>
      <c r="M72">
        <v>2115263.8116064402</v>
      </c>
      <c r="N72">
        <v>1.90639667109311</v>
      </c>
      <c r="O72">
        <v>35982.913279439301</v>
      </c>
      <c r="P72">
        <v>6.6363882926101203</v>
      </c>
      <c r="Q72">
        <v>0.24113236763458801</v>
      </c>
      <c r="R72">
        <v>3.4405091227968501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4"/>
        <v>0</v>
      </c>
      <c r="AD72">
        <v>0.10681222366829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f t="shared" si="5"/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307445523.294999</v>
      </c>
      <c r="BG72">
        <v>307445523.294999</v>
      </c>
      <c r="BH72" s="2"/>
      <c r="BJ72" s="2"/>
      <c r="BK72"/>
      <c r="BL72"/>
      <c r="BM72"/>
      <c r="BN72"/>
      <c r="BO72"/>
      <c r="BP72"/>
    </row>
    <row r="73" spans="1:68" x14ac:dyDescent="0.2">
      <c r="A73" t="str">
        <f t="shared" ref="A73:A75" si="6">CONCATENATE(B73,"_",C73,"_",D73)</f>
        <v>0_22_2003</v>
      </c>
      <c r="B73">
        <v>0</v>
      </c>
      <c r="C73">
        <v>22</v>
      </c>
      <c r="D73">
        <v>2003</v>
      </c>
      <c r="E73">
        <v>365315624.18300003</v>
      </c>
      <c r="F73">
        <v>307445523.294999</v>
      </c>
      <c r="G73">
        <v>365357178.39300001</v>
      </c>
      <c r="H73">
        <v>41554.210000039297</v>
      </c>
      <c r="I73">
        <v>357716781.97454399</v>
      </c>
      <c r="J73">
        <v>7954645.7963833697</v>
      </c>
      <c r="K73">
        <v>10698468.8269131</v>
      </c>
      <c r="L73">
        <v>0.80261068026320503</v>
      </c>
      <c r="M73">
        <v>2055291.01660063</v>
      </c>
      <c r="N73">
        <v>2.13829854424334</v>
      </c>
      <c r="O73">
        <v>35539.700733434598</v>
      </c>
      <c r="P73">
        <v>6.5613389347441302</v>
      </c>
      <c r="Q73">
        <v>0.25750084815149399</v>
      </c>
      <c r="R73">
        <v>3.5730308809853502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4"/>
        <v>0</v>
      </c>
      <c r="AD73">
        <v>8.9891966907908002E-2</v>
      </c>
      <c r="AE73">
        <v>0</v>
      </c>
      <c r="AF73">
        <v>0</v>
      </c>
      <c r="AG73">
        <v>474403.42954594002</v>
      </c>
      <c r="AH73">
        <v>-622014.27469821495</v>
      </c>
      <c r="AI73">
        <v>2352640.7418090599</v>
      </c>
      <c r="AJ73">
        <v>4571416.4941178001</v>
      </c>
      <c r="AK73">
        <v>1757809.0432027399</v>
      </c>
      <c r="AL73">
        <v>257574.45645110201</v>
      </c>
      <c r="AM73">
        <v>-6439.2731125220898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f t="shared" si="5"/>
        <v>0</v>
      </c>
      <c r="AZ73">
        <v>0</v>
      </c>
      <c r="BA73">
        <v>0</v>
      </c>
      <c r="BB73">
        <v>0</v>
      </c>
      <c r="BC73">
        <v>8785390.6173159108</v>
      </c>
      <c r="BD73">
        <v>8724447.0880826693</v>
      </c>
      <c r="BE73">
        <v>-8682892.8780826293</v>
      </c>
      <c r="BF73">
        <v>57870100.887999997</v>
      </c>
      <c r="BG73">
        <v>57911655.097999997</v>
      </c>
      <c r="BH73" s="2"/>
      <c r="BJ73" s="2"/>
      <c r="BK73"/>
      <c r="BL73"/>
      <c r="BM73"/>
      <c r="BN73"/>
      <c r="BO73"/>
    </row>
    <row r="74" spans="1:68" x14ac:dyDescent="0.2">
      <c r="A74" t="str">
        <f t="shared" si="6"/>
        <v>0_22_2004</v>
      </c>
      <c r="B74">
        <v>0</v>
      </c>
      <c r="C74">
        <v>22</v>
      </c>
      <c r="D74">
        <v>2004</v>
      </c>
      <c r="E74">
        <v>374242811.87099999</v>
      </c>
      <c r="F74">
        <v>365357178.39300001</v>
      </c>
      <c r="G74">
        <v>395223004.040999</v>
      </c>
      <c r="H74">
        <v>5529109.9099997999</v>
      </c>
      <c r="I74">
        <v>398016059.89374</v>
      </c>
      <c r="J74">
        <v>16677469.258140599</v>
      </c>
      <c r="K74">
        <v>10428592.7212593</v>
      </c>
      <c r="L74">
        <v>0.764759175501732</v>
      </c>
      <c r="M74">
        <v>2088764.00396483</v>
      </c>
      <c r="N74">
        <v>2.4696769025565102</v>
      </c>
      <c r="O74">
        <v>34231.574089760201</v>
      </c>
      <c r="P74">
        <v>6.6008026931998396</v>
      </c>
      <c r="Q74">
        <v>0.25134801198371598</v>
      </c>
      <c r="R74">
        <v>3.5753022819417901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4"/>
        <v>0</v>
      </c>
      <c r="AD74">
        <v>8.7747684012483895E-2</v>
      </c>
      <c r="AE74">
        <v>0</v>
      </c>
      <c r="AF74">
        <v>0</v>
      </c>
      <c r="AG74">
        <v>-345074.27429943398</v>
      </c>
      <c r="AH74">
        <v>3310156.2251573801</v>
      </c>
      <c r="AI74">
        <v>3256704.53363082</v>
      </c>
      <c r="AJ74">
        <v>6837121.60757899</v>
      </c>
      <c r="AK74">
        <v>3091884.2118487102</v>
      </c>
      <c r="AL74">
        <v>255197.704439216</v>
      </c>
      <c r="AM74">
        <v>-43929.346928658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f t="shared" si="5"/>
        <v>0</v>
      </c>
      <c r="AZ74">
        <v>0</v>
      </c>
      <c r="BA74">
        <v>0</v>
      </c>
      <c r="BB74">
        <v>0</v>
      </c>
      <c r="BC74">
        <v>16362060.661427001</v>
      </c>
      <c r="BD74">
        <v>16622341.720485101</v>
      </c>
      <c r="BE74">
        <v>-11093231.8104853</v>
      </c>
      <c r="BF74">
        <v>8927187.6879999992</v>
      </c>
      <c r="BG74">
        <v>14456297.5979998</v>
      </c>
      <c r="BH74" s="2"/>
      <c r="BJ74" s="2"/>
      <c r="BK74"/>
      <c r="BL74"/>
      <c r="BM74"/>
      <c r="BN74"/>
      <c r="BO74"/>
    </row>
    <row r="75" spans="1:68" s="5" customFormat="1" x14ac:dyDescent="0.2">
      <c r="A75" t="str">
        <f t="shared" si="6"/>
        <v>0_22_2005</v>
      </c>
      <c r="B75">
        <v>0</v>
      </c>
      <c r="C75">
        <v>22</v>
      </c>
      <c r="D75">
        <v>2005</v>
      </c>
      <c r="E75">
        <v>397162785.87099999</v>
      </c>
      <c r="F75">
        <v>395223004.040999</v>
      </c>
      <c r="G75">
        <v>432036042.23400003</v>
      </c>
      <c r="H75">
        <v>13893064.193000199</v>
      </c>
      <c r="I75">
        <v>438056984.99823397</v>
      </c>
      <c r="J75">
        <v>15694832.378123101</v>
      </c>
      <c r="K75">
        <v>10268063.0555926</v>
      </c>
      <c r="L75">
        <v>0.80525563213163598</v>
      </c>
      <c r="M75">
        <v>2153807.3120975601</v>
      </c>
      <c r="N75">
        <v>2.9464157521627898</v>
      </c>
      <c r="O75">
        <v>33145.333990719701</v>
      </c>
      <c r="P75">
        <v>6.7119015383355798</v>
      </c>
      <c r="Q75">
        <v>0.24974939849095901</v>
      </c>
      <c r="R75">
        <v>3.5713245206800401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f t="shared" si="4"/>
        <v>0</v>
      </c>
      <c r="AD75">
        <v>8.2683829321980304E-2</v>
      </c>
      <c r="AE75">
        <v>0</v>
      </c>
      <c r="AF75">
        <v>0</v>
      </c>
      <c r="AG75">
        <v>1466970.5181682799</v>
      </c>
      <c r="AH75">
        <v>-2709036.2280979501</v>
      </c>
      <c r="AI75">
        <v>3487609.3819106999</v>
      </c>
      <c r="AJ75">
        <v>9583748.6983432695</v>
      </c>
      <c r="AK75">
        <v>3052004.971924</v>
      </c>
      <c r="AL75">
        <v>272973.60274884303</v>
      </c>
      <c r="AM75">
        <v>-26081.0291738589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f t="shared" si="5"/>
        <v>0</v>
      </c>
      <c r="AZ75">
        <v>0</v>
      </c>
      <c r="BA75">
        <v>0</v>
      </c>
      <c r="BB75">
        <v>0</v>
      </c>
      <c r="BC75">
        <v>15128189.915823299</v>
      </c>
      <c r="BD75">
        <v>15270343.5916523</v>
      </c>
      <c r="BE75">
        <v>-1377279.39865209</v>
      </c>
      <c r="BF75">
        <v>22919974</v>
      </c>
      <c r="BG75">
        <v>36813038.193000197</v>
      </c>
      <c r="BL75" s="6"/>
      <c r="BM75" s="6"/>
      <c r="BN75" s="6"/>
      <c r="BO75" s="6"/>
      <c r="BP75" s="6"/>
    </row>
    <row r="76" spans="1:68" x14ac:dyDescent="0.2">
      <c r="A76" t="str">
        <f t="shared" ref="A76:A109" si="7">CONCATENATE(B76,"_",C76,"_",D76)</f>
        <v>0_22_2006</v>
      </c>
      <c r="B76">
        <v>0</v>
      </c>
      <c r="C76">
        <v>22</v>
      </c>
      <c r="D76">
        <v>2006</v>
      </c>
      <c r="E76">
        <v>412910049.87099999</v>
      </c>
      <c r="F76">
        <v>432036042.23400003</v>
      </c>
      <c r="G76">
        <v>464533025.78299999</v>
      </c>
      <c r="H76">
        <v>16749719.5489999</v>
      </c>
      <c r="I76">
        <v>475274192.06149501</v>
      </c>
      <c r="J76">
        <v>20777576.813942902</v>
      </c>
      <c r="K76">
        <v>10183038.819541801</v>
      </c>
      <c r="L76">
        <v>0.77446243540467496</v>
      </c>
      <c r="M76">
        <v>2217062.7562845899</v>
      </c>
      <c r="N76">
        <v>3.2239209777959701</v>
      </c>
      <c r="O76">
        <v>31490.611919814201</v>
      </c>
      <c r="P76">
        <v>6.8904166701630798</v>
      </c>
      <c r="Q76">
        <v>0.24321905460476001</v>
      </c>
      <c r="R76">
        <v>3.67404960882098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4"/>
        <v>0</v>
      </c>
      <c r="AD76">
        <v>7.9530493409543795E-2</v>
      </c>
      <c r="AE76">
        <v>0</v>
      </c>
      <c r="AF76">
        <v>0</v>
      </c>
      <c r="AG76">
        <v>651602.788133997</v>
      </c>
      <c r="AH76">
        <v>3950687.54423746</v>
      </c>
      <c r="AI76">
        <v>4328864.8062525298</v>
      </c>
      <c r="AJ76">
        <v>5560850.2614530399</v>
      </c>
      <c r="AK76">
        <v>5131079.6559075499</v>
      </c>
      <c r="AL76">
        <v>472624.325293564</v>
      </c>
      <c r="AM76">
        <v>-7779.1136770080502</v>
      </c>
      <c r="AN76">
        <v>-449582.76971373998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f t="shared" si="5"/>
        <v>0</v>
      </c>
      <c r="AZ76">
        <v>0</v>
      </c>
      <c r="BA76">
        <v>0</v>
      </c>
      <c r="BB76">
        <v>0</v>
      </c>
      <c r="BC76">
        <v>19638347.497887399</v>
      </c>
      <c r="BD76">
        <v>20243439.953072499</v>
      </c>
      <c r="BE76">
        <v>-3493720.4040725799</v>
      </c>
      <c r="BF76">
        <v>15747264</v>
      </c>
      <c r="BG76">
        <v>32496983.548999902</v>
      </c>
      <c r="BK76"/>
      <c r="BL76"/>
      <c r="BM76"/>
      <c r="BN76"/>
      <c r="BO76"/>
      <c r="BP76"/>
    </row>
    <row r="77" spans="1:68" x14ac:dyDescent="0.2">
      <c r="A77" t="str">
        <f t="shared" si="7"/>
        <v>0_22_2007</v>
      </c>
      <c r="B77">
        <v>0</v>
      </c>
      <c r="C77">
        <v>22</v>
      </c>
      <c r="D77">
        <v>2007</v>
      </c>
      <c r="E77">
        <v>412910049.87099999</v>
      </c>
      <c r="F77">
        <v>464533025.78299999</v>
      </c>
      <c r="G77">
        <v>471879150.65700001</v>
      </c>
      <c r="H77">
        <v>7346124.8739998396</v>
      </c>
      <c r="I77">
        <v>473763119.28444099</v>
      </c>
      <c r="J77">
        <v>-1511072.77705406</v>
      </c>
      <c r="K77">
        <v>10290526.330127699</v>
      </c>
      <c r="L77">
        <v>0.81950314326033802</v>
      </c>
      <c r="M77">
        <v>2252231.36195833</v>
      </c>
      <c r="N77">
        <v>3.4045368727256</v>
      </c>
      <c r="O77">
        <v>31809.043038657201</v>
      </c>
      <c r="P77">
        <v>6.8528759401417298</v>
      </c>
      <c r="Q77">
        <v>0.24062953904040499</v>
      </c>
      <c r="R77">
        <v>3.9284007492386301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 t="shared" si="4"/>
        <v>0</v>
      </c>
      <c r="AD77">
        <v>7.9530493409543795E-2</v>
      </c>
      <c r="AE77">
        <v>0</v>
      </c>
      <c r="AF77">
        <v>0</v>
      </c>
      <c r="AG77">
        <v>2939203.81784959</v>
      </c>
      <c r="AH77">
        <v>-6174493.7990518203</v>
      </c>
      <c r="AI77">
        <v>1918688.0398655201</v>
      </c>
      <c r="AJ77">
        <v>3616925.4004428699</v>
      </c>
      <c r="AK77">
        <v>-1177389.41526724</v>
      </c>
      <c r="AL77">
        <v>15099.8635889711</v>
      </c>
      <c r="AM77">
        <v>-23342.9135192629</v>
      </c>
      <c r="AN77">
        <v>-654829.42056698899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f t="shared" si="5"/>
        <v>0</v>
      </c>
      <c r="AZ77">
        <v>0</v>
      </c>
      <c r="BA77">
        <v>0</v>
      </c>
      <c r="BB77">
        <v>0</v>
      </c>
      <c r="BC77">
        <v>459861.573341651</v>
      </c>
      <c r="BD77">
        <v>462355.522617582</v>
      </c>
      <c r="BE77">
        <v>6883769.35138225</v>
      </c>
      <c r="BF77">
        <v>0</v>
      </c>
      <c r="BG77">
        <v>7346124.8739998396</v>
      </c>
      <c r="BH77" s="2"/>
      <c r="BJ77" s="2"/>
      <c r="BK77"/>
      <c r="BL77"/>
      <c r="BM77"/>
      <c r="BN77"/>
      <c r="BO77"/>
      <c r="BP77"/>
    </row>
    <row r="78" spans="1:68" x14ac:dyDescent="0.2">
      <c r="A78" t="str">
        <f t="shared" si="7"/>
        <v>0_22_2008</v>
      </c>
      <c r="B78">
        <v>0</v>
      </c>
      <c r="C78">
        <v>22</v>
      </c>
      <c r="D78">
        <v>2008</v>
      </c>
      <c r="E78">
        <v>412910049.87099999</v>
      </c>
      <c r="F78">
        <v>471879150.65700001</v>
      </c>
      <c r="G78">
        <v>507755709.028</v>
      </c>
      <c r="H78">
        <v>35876558.370999999</v>
      </c>
      <c r="I78">
        <v>491377658.70124602</v>
      </c>
      <c r="J78">
        <v>17614539.416804399</v>
      </c>
      <c r="K78">
        <v>10611242.721234901</v>
      </c>
      <c r="L78">
        <v>0.84269196026044502</v>
      </c>
      <c r="M78">
        <v>2268900.9340264001</v>
      </c>
      <c r="N78">
        <v>3.8234414822059102</v>
      </c>
      <c r="O78">
        <v>31835.745953273501</v>
      </c>
      <c r="P78">
        <v>7.0246052413007698</v>
      </c>
      <c r="Q78">
        <v>0.241774205107222</v>
      </c>
      <c r="R78">
        <v>4.0416721270939604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f t="shared" si="4"/>
        <v>0</v>
      </c>
      <c r="AD78">
        <v>7.9530493409543795E-2</v>
      </c>
      <c r="AE78">
        <v>0</v>
      </c>
      <c r="AF78">
        <v>0</v>
      </c>
      <c r="AG78">
        <v>9376456.5358017702</v>
      </c>
      <c r="AH78">
        <v>-1522121.62631364</v>
      </c>
      <c r="AI78">
        <v>1112223.9622937101</v>
      </c>
      <c r="AJ78">
        <v>8133497.7581798099</v>
      </c>
      <c r="AK78">
        <v>76399.210796971398</v>
      </c>
      <c r="AL78">
        <v>608389.60722710402</v>
      </c>
      <c r="AM78">
        <v>10152.914776584599</v>
      </c>
      <c r="AN78">
        <v>-238904.893447435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f t="shared" si="5"/>
        <v>0</v>
      </c>
      <c r="AZ78">
        <v>0</v>
      </c>
      <c r="BA78">
        <v>0</v>
      </c>
      <c r="BB78">
        <v>0</v>
      </c>
      <c r="BC78">
        <v>17556093.469314799</v>
      </c>
      <c r="BD78">
        <v>17751267.655436099</v>
      </c>
      <c r="BE78">
        <v>18125290.7155638</v>
      </c>
      <c r="BF78">
        <v>0</v>
      </c>
      <c r="BG78">
        <v>35876558.370999999</v>
      </c>
      <c r="BH78" s="2"/>
      <c r="BJ78" s="2"/>
      <c r="BK78"/>
      <c r="BL78"/>
      <c r="BM78"/>
      <c r="BN78"/>
      <c r="BO78"/>
      <c r="BP78"/>
    </row>
    <row r="79" spans="1:68" x14ac:dyDescent="0.2">
      <c r="A79" t="str">
        <f t="shared" si="7"/>
        <v>0_22_2009</v>
      </c>
      <c r="B79">
        <v>0</v>
      </c>
      <c r="C79">
        <v>22</v>
      </c>
      <c r="D79">
        <v>2009</v>
      </c>
      <c r="E79">
        <v>412910049.87099999</v>
      </c>
      <c r="F79">
        <v>507755709.028</v>
      </c>
      <c r="G79">
        <v>468949498.72999901</v>
      </c>
      <c r="H79">
        <v>-38806210.298000097</v>
      </c>
      <c r="I79">
        <v>455864751.301772</v>
      </c>
      <c r="J79">
        <v>-35512907.399473801</v>
      </c>
      <c r="K79">
        <v>10225978.496322401</v>
      </c>
      <c r="L79">
        <v>0.95679420834753004</v>
      </c>
      <c r="M79">
        <v>2266215.4715064601</v>
      </c>
      <c r="N79">
        <v>2.7579922873610898</v>
      </c>
      <c r="O79">
        <v>30321.6189136213</v>
      </c>
      <c r="P79">
        <v>7.0174366784712996</v>
      </c>
      <c r="Q79">
        <v>0.24453493167995699</v>
      </c>
      <c r="R79">
        <v>4.2839886406018302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f t="shared" si="4"/>
        <v>0</v>
      </c>
      <c r="AD79">
        <v>7.9530493409543795E-2</v>
      </c>
      <c r="AE79">
        <v>0</v>
      </c>
      <c r="AF79">
        <v>0</v>
      </c>
      <c r="AG79">
        <v>-7962832.5266127698</v>
      </c>
      <c r="AH79">
        <v>-11864204.9447209</v>
      </c>
      <c r="AI79">
        <v>-180778.32788027899</v>
      </c>
      <c r="AJ79">
        <v>-23070354.162428901</v>
      </c>
      <c r="AK79">
        <v>6337836.31568937</v>
      </c>
      <c r="AL79">
        <v>43858.7682119151</v>
      </c>
      <c r="AM79">
        <v>38854.147330589403</v>
      </c>
      <c r="AN79">
        <v>-842501.37063633103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f t="shared" si="5"/>
        <v>0</v>
      </c>
      <c r="AZ79">
        <v>0</v>
      </c>
      <c r="BA79">
        <v>0</v>
      </c>
      <c r="BB79">
        <v>0</v>
      </c>
      <c r="BC79">
        <v>-37500122.101047397</v>
      </c>
      <c r="BD79">
        <v>-36709454.366534002</v>
      </c>
      <c r="BE79">
        <v>-2096755.93146605</v>
      </c>
      <c r="BF79">
        <v>0</v>
      </c>
      <c r="BG79">
        <v>-38806210.298000097</v>
      </c>
      <c r="BH79" s="2"/>
      <c r="BJ79" s="2"/>
      <c r="BK79"/>
      <c r="BL79"/>
      <c r="BM79"/>
      <c r="BN79"/>
      <c r="BO79"/>
      <c r="BP79"/>
    </row>
    <row r="80" spans="1:68" x14ac:dyDescent="0.2">
      <c r="A80" t="str">
        <f t="shared" si="7"/>
        <v>0_22_2010</v>
      </c>
      <c r="B80">
        <v>0</v>
      </c>
      <c r="C80">
        <v>22</v>
      </c>
      <c r="D80">
        <v>2010</v>
      </c>
      <c r="E80">
        <v>415218572.13700002</v>
      </c>
      <c r="F80">
        <v>468949498.72999901</v>
      </c>
      <c r="G80">
        <v>466952925.05599999</v>
      </c>
      <c r="H80">
        <v>-4305095.93999987</v>
      </c>
      <c r="I80">
        <v>472970875.95524102</v>
      </c>
      <c r="J80">
        <v>14763762.470651699</v>
      </c>
      <c r="K80">
        <v>10300968.393969901</v>
      </c>
      <c r="L80">
        <v>0.968822244111331</v>
      </c>
      <c r="M80">
        <v>2294252.1511978898</v>
      </c>
      <c r="N80">
        <v>3.2166144513389199</v>
      </c>
      <c r="O80">
        <v>30004.8974103377</v>
      </c>
      <c r="P80">
        <v>7.23810422599606</v>
      </c>
      <c r="Q80">
        <v>0.246667876986988</v>
      </c>
      <c r="R80">
        <v>4.2640588777050699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f t="shared" si="4"/>
        <v>0</v>
      </c>
      <c r="AD80">
        <v>7.9088321678358997E-2</v>
      </c>
      <c r="AE80">
        <v>0</v>
      </c>
      <c r="AF80">
        <v>0</v>
      </c>
      <c r="AG80">
        <v>1264113.0089773</v>
      </c>
      <c r="AH80">
        <v>-329064.41735177301</v>
      </c>
      <c r="AI80">
        <v>1573923.1279560099</v>
      </c>
      <c r="AJ80">
        <v>10128278.6968455</v>
      </c>
      <c r="AK80">
        <v>1036393.75129987</v>
      </c>
      <c r="AL80">
        <v>1179843.7503205501</v>
      </c>
      <c r="AM80">
        <v>29912.166104354299</v>
      </c>
      <c r="AN80">
        <v>11720.647730836899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f t="shared" si="5"/>
        <v>0</v>
      </c>
      <c r="AZ80">
        <v>0</v>
      </c>
      <c r="BA80">
        <v>0</v>
      </c>
      <c r="BB80">
        <v>0</v>
      </c>
      <c r="BC80">
        <v>14895120.731882701</v>
      </c>
      <c r="BD80">
        <v>15178608.227424899</v>
      </c>
      <c r="BE80">
        <v>-19483704.167424802</v>
      </c>
      <c r="BF80">
        <v>2308522.2659999998</v>
      </c>
      <c r="BG80">
        <v>-1996573.67399987</v>
      </c>
      <c r="BH80" s="2"/>
      <c r="BJ80" s="2"/>
      <c r="BK80"/>
      <c r="BL80"/>
      <c r="BM80"/>
      <c r="BN80"/>
      <c r="BO80"/>
      <c r="BP80"/>
    </row>
    <row r="81" spans="1:68" x14ac:dyDescent="0.2">
      <c r="A81" t="str">
        <f t="shared" si="7"/>
        <v>0_22_2011</v>
      </c>
      <c r="B81">
        <v>0</v>
      </c>
      <c r="C81">
        <v>22</v>
      </c>
      <c r="D81">
        <v>2011</v>
      </c>
      <c r="E81">
        <v>415218572.13700002</v>
      </c>
      <c r="F81">
        <v>466952925.05599999</v>
      </c>
      <c r="G81">
        <v>490553098.276999</v>
      </c>
      <c r="H81">
        <v>23600173.2209998</v>
      </c>
      <c r="I81">
        <v>494258145.05872101</v>
      </c>
      <c r="J81">
        <v>21287269.10348</v>
      </c>
      <c r="K81">
        <v>10396140.0117734</v>
      </c>
      <c r="L81">
        <v>0.94538354422851001</v>
      </c>
      <c r="M81">
        <v>2321711.3982329802</v>
      </c>
      <c r="N81">
        <v>3.9634267969346402</v>
      </c>
      <c r="O81">
        <v>29490.248749200899</v>
      </c>
      <c r="P81">
        <v>7.3977224108873703</v>
      </c>
      <c r="Q81">
        <v>0.240101458026454</v>
      </c>
      <c r="R81">
        <v>4.4521793146652602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4"/>
        <v>0</v>
      </c>
      <c r="AD81">
        <v>7.9088321678358997E-2</v>
      </c>
      <c r="AE81">
        <v>0</v>
      </c>
      <c r="AF81">
        <v>0</v>
      </c>
      <c r="AG81">
        <v>289133.75126998301</v>
      </c>
      <c r="AH81">
        <v>2087679.6582484699</v>
      </c>
      <c r="AI81">
        <v>1289352.3871882299</v>
      </c>
      <c r="AJ81">
        <v>14380022.471538501</v>
      </c>
      <c r="AK81">
        <v>2042532.5746633599</v>
      </c>
      <c r="AL81">
        <v>741721.77891357697</v>
      </c>
      <c r="AM81">
        <v>-64736.972559864298</v>
      </c>
      <c r="AN81">
        <v>-389205.15722589497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f t="shared" si="5"/>
        <v>0</v>
      </c>
      <c r="AZ81">
        <v>0</v>
      </c>
      <c r="BA81">
        <v>0</v>
      </c>
      <c r="BB81">
        <v>0</v>
      </c>
      <c r="BC81">
        <v>20376500.492036399</v>
      </c>
      <c r="BD81">
        <v>20612847.7367309</v>
      </c>
      <c r="BE81">
        <v>2987325.4842688702</v>
      </c>
      <c r="BF81">
        <v>0</v>
      </c>
      <c r="BG81">
        <v>23600173.2209998</v>
      </c>
      <c r="BH81" s="2"/>
      <c r="BJ81" s="2"/>
      <c r="BK81"/>
      <c r="BL81"/>
      <c r="BM81"/>
      <c r="BN81"/>
      <c r="BO81"/>
      <c r="BP81"/>
    </row>
    <row r="82" spans="1:68" x14ac:dyDescent="0.2">
      <c r="A82" t="str">
        <f t="shared" si="7"/>
        <v>0_22_2012</v>
      </c>
      <c r="B82">
        <v>0</v>
      </c>
      <c r="C82">
        <v>22</v>
      </c>
      <c r="D82">
        <v>2012</v>
      </c>
      <c r="E82">
        <v>415218572.13700002</v>
      </c>
      <c r="F82">
        <v>490553098.276999</v>
      </c>
      <c r="G82">
        <v>506450093.33599901</v>
      </c>
      <c r="H82">
        <v>15896995.0589999</v>
      </c>
      <c r="I82">
        <v>496144560.01415497</v>
      </c>
      <c r="J82">
        <v>1886414.95543467</v>
      </c>
      <c r="K82">
        <v>10456123.032816701</v>
      </c>
      <c r="L82">
        <v>0.95820679206900095</v>
      </c>
      <c r="M82">
        <v>2351519.5617248402</v>
      </c>
      <c r="N82">
        <v>3.9610957467466101</v>
      </c>
      <c r="O82">
        <v>29193.367401461201</v>
      </c>
      <c r="P82">
        <v>7.3867289039543396</v>
      </c>
      <c r="Q82">
        <v>0.231499025943253</v>
      </c>
      <c r="R82">
        <v>4.4588031974146496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4"/>
        <v>0</v>
      </c>
      <c r="AD82">
        <v>0.15356208741299199</v>
      </c>
      <c r="AE82">
        <v>0</v>
      </c>
      <c r="AF82">
        <v>0</v>
      </c>
      <c r="AG82">
        <v>1310907.52777729</v>
      </c>
      <c r="AH82">
        <v>-2125183.6184048601</v>
      </c>
      <c r="AI82">
        <v>1545790.9382746499</v>
      </c>
      <c r="AJ82">
        <v>41276.181221056999</v>
      </c>
      <c r="AK82">
        <v>1382911.87124157</v>
      </c>
      <c r="AL82">
        <v>27128.156594857901</v>
      </c>
      <c r="AM82">
        <v>-94139.607686233401</v>
      </c>
      <c r="AN82">
        <v>-119063.03425006699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f t="shared" si="5"/>
        <v>0</v>
      </c>
      <c r="AZ82">
        <v>23768.859551412599</v>
      </c>
      <c r="BA82">
        <v>0</v>
      </c>
      <c r="BB82">
        <v>0</v>
      </c>
      <c r="BC82">
        <v>1993397.2743196799</v>
      </c>
      <c r="BD82">
        <v>1951122.1367575501</v>
      </c>
      <c r="BE82">
        <v>13945872.922242301</v>
      </c>
      <c r="BF82">
        <v>0</v>
      </c>
      <c r="BG82">
        <v>15896995.0589999</v>
      </c>
      <c r="BH82" s="2"/>
      <c r="BJ82" s="2"/>
      <c r="BK82"/>
      <c r="BL82"/>
      <c r="BM82"/>
      <c r="BN82"/>
      <c r="BO82"/>
      <c r="BP82"/>
    </row>
    <row r="83" spans="1:68" x14ac:dyDescent="0.2">
      <c r="A83" t="str">
        <f t="shared" si="7"/>
        <v>0_22_2013</v>
      </c>
      <c r="B83">
        <v>0</v>
      </c>
      <c r="C83">
        <v>22</v>
      </c>
      <c r="D83">
        <v>2013</v>
      </c>
      <c r="E83">
        <v>415218572.13700002</v>
      </c>
      <c r="F83">
        <v>506450093.33599901</v>
      </c>
      <c r="G83">
        <v>502059777.616</v>
      </c>
      <c r="H83">
        <v>-4390315.7199998898</v>
      </c>
      <c r="I83">
        <v>495059271.96526998</v>
      </c>
      <c r="J83">
        <v>-1085288.0488851599</v>
      </c>
      <c r="K83">
        <v>10495971.0728822</v>
      </c>
      <c r="L83">
        <v>0.98441833597415396</v>
      </c>
      <c r="M83">
        <v>2397866.5133596798</v>
      </c>
      <c r="N83">
        <v>3.8120120342847801</v>
      </c>
      <c r="O83">
        <v>29460.687496672301</v>
      </c>
      <c r="P83">
        <v>7.2853187452492101</v>
      </c>
      <c r="Q83">
        <v>0.23103600463686999</v>
      </c>
      <c r="R83">
        <v>4.4632346425983904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 t="shared" si="4"/>
        <v>0</v>
      </c>
      <c r="AD83">
        <v>0.22671245140966401</v>
      </c>
      <c r="AE83">
        <v>0</v>
      </c>
      <c r="AF83">
        <v>0</v>
      </c>
      <c r="AG83">
        <v>3150927.82764159</v>
      </c>
      <c r="AH83">
        <v>-2774609.19256564</v>
      </c>
      <c r="AI83">
        <v>3327636.2222564998</v>
      </c>
      <c r="AJ83">
        <v>-2909104.11776334</v>
      </c>
      <c r="AK83">
        <v>-949881.64029484696</v>
      </c>
      <c r="AL83">
        <v>-741697.30476457695</v>
      </c>
      <c r="AM83">
        <v>-7119.2760736802102</v>
      </c>
      <c r="AN83">
        <v>79567.444671478297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f t="shared" si="5"/>
        <v>0</v>
      </c>
      <c r="AZ83">
        <v>23857.306661550399</v>
      </c>
      <c r="BA83">
        <v>0</v>
      </c>
      <c r="BB83">
        <v>0</v>
      </c>
      <c r="BC83">
        <v>-800422.73023096099</v>
      </c>
      <c r="BD83">
        <v>-780707.46905450698</v>
      </c>
      <c r="BE83">
        <v>-3609608.25094538</v>
      </c>
      <c r="BF83">
        <v>0</v>
      </c>
      <c r="BG83">
        <v>-4390315.7199998898</v>
      </c>
      <c r="BH83" s="2"/>
      <c r="BJ83" s="2"/>
      <c r="BK83"/>
      <c r="BL83"/>
      <c r="BM83"/>
      <c r="BN83"/>
      <c r="BO83"/>
      <c r="BP83"/>
    </row>
    <row r="84" spans="1:68" x14ac:dyDescent="0.2">
      <c r="A84" t="str">
        <f t="shared" si="7"/>
        <v>0_22_2014</v>
      </c>
      <c r="B84">
        <v>0</v>
      </c>
      <c r="C84">
        <v>22</v>
      </c>
      <c r="D84">
        <v>2014</v>
      </c>
      <c r="E84">
        <v>415218572.13700002</v>
      </c>
      <c r="F84">
        <v>502059777.616</v>
      </c>
      <c r="G84">
        <v>499299353.47399902</v>
      </c>
      <c r="H84">
        <v>-2760424.1419999702</v>
      </c>
      <c r="I84">
        <v>496482829.273377</v>
      </c>
      <c r="J84">
        <v>1423557.30810715</v>
      </c>
      <c r="K84">
        <v>10669559.978518501</v>
      </c>
      <c r="L84">
        <v>0.969365811419721</v>
      </c>
      <c r="M84">
        <v>2436653.5535131898</v>
      </c>
      <c r="N84">
        <v>3.5899721611157398</v>
      </c>
      <c r="O84">
        <v>29532.582041792499</v>
      </c>
      <c r="P84">
        <v>7.2963940431742396</v>
      </c>
      <c r="Q84">
        <v>0.22848412351757399</v>
      </c>
      <c r="R84">
        <v>4.6099059418325803</v>
      </c>
      <c r="S84">
        <v>0</v>
      </c>
      <c r="T84">
        <v>0</v>
      </c>
      <c r="U84">
        <v>0</v>
      </c>
      <c r="V84">
        <v>0</v>
      </c>
      <c r="W84">
        <v>0</v>
      </c>
      <c r="X84">
        <v>0.116151753826385</v>
      </c>
      <c r="Y84">
        <v>0</v>
      </c>
      <c r="Z84">
        <v>0</v>
      </c>
      <c r="AA84">
        <v>0</v>
      </c>
      <c r="AB84">
        <v>0</v>
      </c>
      <c r="AC84">
        <f t="shared" si="4"/>
        <v>0.116151753826385</v>
      </c>
      <c r="AD84">
        <v>0.34012201244553902</v>
      </c>
      <c r="AE84">
        <v>0</v>
      </c>
      <c r="AF84">
        <v>0</v>
      </c>
      <c r="AG84">
        <v>6205159.8472941201</v>
      </c>
      <c r="AH84">
        <v>883113.81027234904</v>
      </c>
      <c r="AI84">
        <v>1995008.64744557</v>
      </c>
      <c r="AJ84">
        <v>-4354356.2370812502</v>
      </c>
      <c r="AK84">
        <v>-356844.021912714</v>
      </c>
      <c r="AL84">
        <v>-7735.5159042289697</v>
      </c>
      <c r="AM84">
        <v>-20643.692082696201</v>
      </c>
      <c r="AN84">
        <v>-415255.92091679102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-2356959.3994853399</v>
      </c>
      <c r="AU84">
        <v>0</v>
      </c>
      <c r="AV84">
        <v>0</v>
      </c>
      <c r="AW84">
        <v>0</v>
      </c>
      <c r="AX84">
        <v>0</v>
      </c>
      <c r="AY84">
        <f t="shared" si="5"/>
        <v>-2356959.3994853399</v>
      </c>
      <c r="AZ84">
        <v>30588.087783969098</v>
      </c>
      <c r="BA84">
        <v>0</v>
      </c>
      <c r="BB84">
        <v>0</v>
      </c>
      <c r="BC84">
        <v>1602075.6054129901</v>
      </c>
      <c r="BD84">
        <v>1498586.7621802101</v>
      </c>
      <c r="BE84">
        <v>-4259010.9041801896</v>
      </c>
      <c r="BF84">
        <v>0</v>
      </c>
      <c r="BG84">
        <v>-2760424.1419999702</v>
      </c>
      <c r="BH84" s="2"/>
      <c r="BJ84" s="2"/>
      <c r="BK84"/>
      <c r="BL84"/>
      <c r="BM84"/>
      <c r="BN84"/>
      <c r="BO84"/>
      <c r="BP84"/>
    </row>
    <row r="85" spans="1:68" x14ac:dyDescent="0.2">
      <c r="A85" t="str">
        <f t="shared" si="7"/>
        <v>0_22_2015</v>
      </c>
      <c r="B85">
        <v>0</v>
      </c>
      <c r="C85">
        <v>22</v>
      </c>
      <c r="D85">
        <v>2015</v>
      </c>
      <c r="E85">
        <v>415218572.13700002</v>
      </c>
      <c r="F85">
        <v>499299353.47399902</v>
      </c>
      <c r="G85">
        <v>481084188.415999</v>
      </c>
      <c r="H85">
        <v>-18215165.057999901</v>
      </c>
      <c r="I85">
        <v>468782087.20917702</v>
      </c>
      <c r="J85">
        <v>-27700742.064200699</v>
      </c>
      <c r="K85">
        <v>11052743.449783999</v>
      </c>
      <c r="L85">
        <v>0.97704806230289798</v>
      </c>
      <c r="M85">
        <v>2476698.5310577601</v>
      </c>
      <c r="N85">
        <v>2.57928605479308</v>
      </c>
      <c r="O85">
        <v>30706.341337960599</v>
      </c>
      <c r="P85">
        <v>7.1072303735180897</v>
      </c>
      <c r="Q85">
        <v>0.22967303924093899</v>
      </c>
      <c r="R85">
        <v>4.8244269865865999</v>
      </c>
      <c r="S85">
        <v>0</v>
      </c>
      <c r="T85">
        <v>0</v>
      </c>
      <c r="U85">
        <v>0</v>
      </c>
      <c r="V85">
        <v>0</v>
      </c>
      <c r="W85">
        <v>0</v>
      </c>
      <c r="X85">
        <v>0.99082667256092005</v>
      </c>
      <c r="Y85">
        <v>0</v>
      </c>
      <c r="Z85">
        <v>0</v>
      </c>
      <c r="AA85">
        <v>0</v>
      </c>
      <c r="AB85">
        <v>0</v>
      </c>
      <c r="AC85">
        <f t="shared" si="4"/>
        <v>0.99082667256092005</v>
      </c>
      <c r="AD85">
        <v>0.64000774478921596</v>
      </c>
      <c r="AE85">
        <v>0</v>
      </c>
      <c r="AF85">
        <v>0</v>
      </c>
      <c r="AG85">
        <v>12699465.3483788</v>
      </c>
      <c r="AH85">
        <v>-1607091.3089137201</v>
      </c>
      <c r="AI85">
        <v>2026442.3320190599</v>
      </c>
      <c r="AJ85">
        <v>-22470587.496319201</v>
      </c>
      <c r="AK85">
        <v>-4350532.2299018996</v>
      </c>
      <c r="AL85">
        <v>-621320.99520150502</v>
      </c>
      <c r="AM85">
        <v>14188.0257210043</v>
      </c>
      <c r="AN85">
        <v>-613510.09287403605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-12596591.214289101</v>
      </c>
      <c r="AU85">
        <v>0</v>
      </c>
      <c r="AV85">
        <v>0</v>
      </c>
      <c r="AW85">
        <v>0</v>
      </c>
      <c r="AX85">
        <v>0</v>
      </c>
      <c r="AY85">
        <f t="shared" si="5"/>
        <v>-12596591.214289101</v>
      </c>
      <c r="AZ85">
        <v>84502.249420449705</v>
      </c>
      <c r="BA85">
        <v>0</v>
      </c>
      <c r="BB85">
        <v>0</v>
      </c>
      <c r="BC85">
        <v>-27435035.381960101</v>
      </c>
      <c r="BD85">
        <v>-27535786.3520866</v>
      </c>
      <c r="BE85">
        <v>9320621.2940866407</v>
      </c>
      <c r="BF85">
        <v>0</v>
      </c>
      <c r="BG85">
        <v>-18215165.057999901</v>
      </c>
      <c r="BH85" s="2"/>
      <c r="BJ85" s="2"/>
      <c r="BK85"/>
      <c r="BL85"/>
      <c r="BM85"/>
      <c r="BN85"/>
      <c r="BO85"/>
      <c r="BP85"/>
    </row>
    <row r="86" spans="1:68" x14ac:dyDescent="0.2">
      <c r="A86" t="str">
        <f t="shared" si="7"/>
        <v>0_22_2016</v>
      </c>
      <c r="B86">
        <v>0</v>
      </c>
      <c r="C86">
        <v>22</v>
      </c>
      <c r="D86">
        <v>2016</v>
      </c>
      <c r="E86">
        <v>415218572.13700002</v>
      </c>
      <c r="F86">
        <v>481084188.415999</v>
      </c>
      <c r="G86">
        <v>457697598.20099998</v>
      </c>
      <c r="H86">
        <v>-23386590.215</v>
      </c>
      <c r="I86">
        <v>454617544.68028998</v>
      </c>
      <c r="J86">
        <v>-14164542.528886899</v>
      </c>
      <c r="K86">
        <v>11294534.301094599</v>
      </c>
      <c r="L86">
        <v>0.99554004034025501</v>
      </c>
      <c r="M86">
        <v>2516226.6057411302</v>
      </c>
      <c r="N86">
        <v>2.29983331258713</v>
      </c>
      <c r="O86">
        <v>31532.6699601246</v>
      </c>
      <c r="P86">
        <v>6.8511076651092999</v>
      </c>
      <c r="Q86">
        <v>0.226425267576712</v>
      </c>
      <c r="R86">
        <v>5.3951596405766296</v>
      </c>
      <c r="S86">
        <v>0</v>
      </c>
      <c r="T86">
        <v>0</v>
      </c>
      <c r="U86">
        <v>0</v>
      </c>
      <c r="V86">
        <v>0</v>
      </c>
      <c r="W86">
        <v>0</v>
      </c>
      <c r="X86">
        <v>1.8878713548110699</v>
      </c>
      <c r="Y86">
        <v>0</v>
      </c>
      <c r="Z86">
        <v>0</v>
      </c>
      <c r="AA86">
        <v>0</v>
      </c>
      <c r="AB86">
        <v>0</v>
      </c>
      <c r="AC86">
        <f t="shared" si="4"/>
        <v>1.8878713548110699</v>
      </c>
      <c r="AD86">
        <v>0.65181209875819701</v>
      </c>
      <c r="AE86">
        <v>0</v>
      </c>
      <c r="AF86">
        <v>0</v>
      </c>
      <c r="AG86">
        <v>9513161.9812640492</v>
      </c>
      <c r="AH86">
        <v>-884768.26341497898</v>
      </c>
      <c r="AI86">
        <v>1996159.09672096</v>
      </c>
      <c r="AJ86">
        <v>-7246172.30958167</v>
      </c>
      <c r="AK86">
        <v>-2899978.2053378802</v>
      </c>
      <c r="AL86">
        <v>-1275165.6319452301</v>
      </c>
      <c r="AM86">
        <v>-40586.218982210601</v>
      </c>
      <c r="AN86">
        <v>-1603199.2267767601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-12334324.683108101</v>
      </c>
      <c r="AU86">
        <v>0</v>
      </c>
      <c r="AV86">
        <v>0</v>
      </c>
      <c r="AW86">
        <v>0</v>
      </c>
      <c r="AX86">
        <v>0</v>
      </c>
      <c r="AY86">
        <f t="shared" si="5"/>
        <v>-12334324.683108101</v>
      </c>
      <c r="AZ86">
        <v>3334.45292053106</v>
      </c>
      <c r="BA86">
        <v>0</v>
      </c>
      <c r="BB86">
        <v>0</v>
      </c>
      <c r="BC86">
        <v>-14771539.0082413</v>
      </c>
      <c r="BD86">
        <v>-14793140.637506699</v>
      </c>
      <c r="BE86">
        <v>-8593449.5774932895</v>
      </c>
      <c r="BF86">
        <v>0</v>
      </c>
      <c r="BG86">
        <v>-23386590.215</v>
      </c>
      <c r="BH86" s="2"/>
      <c r="BJ86" s="2"/>
      <c r="BK86"/>
      <c r="BL86"/>
      <c r="BM86"/>
      <c r="BN86"/>
      <c r="BO86"/>
      <c r="BP86"/>
    </row>
    <row r="87" spans="1:68" x14ac:dyDescent="0.2">
      <c r="A87" t="str">
        <f t="shared" si="7"/>
        <v>0_22_2017</v>
      </c>
      <c r="B87">
        <v>0</v>
      </c>
      <c r="C87">
        <v>22</v>
      </c>
      <c r="D87">
        <v>2017</v>
      </c>
      <c r="E87">
        <v>415218572.13700002</v>
      </c>
      <c r="F87">
        <v>457697598.20099998</v>
      </c>
      <c r="G87">
        <v>437973963.71599901</v>
      </c>
      <c r="H87">
        <v>-16273373.484999999</v>
      </c>
      <c r="I87">
        <v>449634736.29766101</v>
      </c>
      <c r="J87">
        <v>-1470027.40785666</v>
      </c>
      <c r="K87">
        <v>11347404.7163167</v>
      </c>
      <c r="L87">
        <v>0.95777431057231199</v>
      </c>
      <c r="M87">
        <v>2553609.6480752998</v>
      </c>
      <c r="N87">
        <v>2.4847373664980599</v>
      </c>
      <c r="O87">
        <v>31354.786658188001</v>
      </c>
      <c r="P87">
        <v>6.67997965226483</v>
      </c>
      <c r="Q87">
        <v>0.22155929615044401</v>
      </c>
      <c r="R87">
        <v>5.5395509310977502</v>
      </c>
      <c r="S87">
        <v>0</v>
      </c>
      <c r="T87">
        <v>0</v>
      </c>
      <c r="U87">
        <v>0</v>
      </c>
      <c r="V87">
        <v>0</v>
      </c>
      <c r="W87">
        <v>0</v>
      </c>
      <c r="X87">
        <v>2.7973009118599101</v>
      </c>
      <c r="Y87">
        <v>0</v>
      </c>
      <c r="Z87">
        <v>0</v>
      </c>
      <c r="AA87">
        <v>0</v>
      </c>
      <c r="AB87">
        <v>0</v>
      </c>
      <c r="AC87">
        <f t="shared" si="4"/>
        <v>2.7973009118599101</v>
      </c>
      <c r="AD87">
        <v>0.78648069505487295</v>
      </c>
      <c r="AE87">
        <v>0</v>
      </c>
      <c r="AF87">
        <v>0</v>
      </c>
      <c r="AG87">
        <v>3094872.6643416998</v>
      </c>
      <c r="AH87">
        <v>2129078.6455451399</v>
      </c>
      <c r="AI87">
        <v>1902708.0292627499</v>
      </c>
      <c r="AJ87">
        <v>5184851.6703725802</v>
      </c>
      <c r="AK87">
        <v>-656681.00485030795</v>
      </c>
      <c r="AL87">
        <v>-695477.09435050399</v>
      </c>
      <c r="AM87">
        <v>-13610.949741820201</v>
      </c>
      <c r="AN87">
        <v>-481031.08172883902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-11874138.6600767</v>
      </c>
      <c r="AU87">
        <v>0</v>
      </c>
      <c r="AV87">
        <v>0</v>
      </c>
      <c r="AW87">
        <v>0</v>
      </c>
      <c r="AX87">
        <v>0</v>
      </c>
      <c r="AY87">
        <f t="shared" si="5"/>
        <v>-11874138.6600767</v>
      </c>
      <c r="AZ87">
        <v>49622.212267852898</v>
      </c>
      <c r="BA87">
        <v>0</v>
      </c>
      <c r="BB87">
        <v>0</v>
      </c>
      <c r="BC87">
        <v>-1359805.56895818</v>
      </c>
      <c r="BD87">
        <v>-1583060.1466603801</v>
      </c>
      <c r="BE87">
        <v>-14690313.338339601</v>
      </c>
      <c r="BF87">
        <v>0</v>
      </c>
      <c r="BG87">
        <v>-16273373.484999999</v>
      </c>
      <c r="BH87" s="2"/>
      <c r="BJ87" s="2"/>
      <c r="BK87"/>
      <c r="BL87"/>
      <c r="BM87"/>
      <c r="BN87"/>
      <c r="BO87"/>
      <c r="BP87"/>
    </row>
    <row r="88" spans="1:68" x14ac:dyDescent="0.2">
      <c r="A88" t="str">
        <f t="shared" si="7"/>
        <v>0_22_2018</v>
      </c>
      <c r="B88">
        <v>0</v>
      </c>
      <c r="C88">
        <v>22</v>
      </c>
      <c r="D88">
        <v>2018</v>
      </c>
      <c r="E88">
        <v>415218572.13700002</v>
      </c>
      <c r="F88">
        <v>437973963.71599901</v>
      </c>
      <c r="G88">
        <v>430709954.88700002</v>
      </c>
      <c r="H88">
        <v>-10491508.8289997</v>
      </c>
      <c r="I88">
        <v>447639795.03532702</v>
      </c>
      <c r="J88">
        <v>-6223341.3720970498</v>
      </c>
      <c r="K88">
        <v>11625460.3387383</v>
      </c>
      <c r="L88">
        <v>0.94226571019880601</v>
      </c>
      <c r="M88">
        <v>2596387.5104754502</v>
      </c>
      <c r="N88">
        <v>2.75976987771763</v>
      </c>
      <c r="O88">
        <v>31983.5952538083</v>
      </c>
      <c r="P88">
        <v>6.5707586731588101</v>
      </c>
      <c r="Q88">
        <v>0.22718715220308899</v>
      </c>
      <c r="R88">
        <v>5.8468987452093</v>
      </c>
      <c r="S88">
        <v>0</v>
      </c>
      <c r="T88">
        <v>0</v>
      </c>
      <c r="U88">
        <v>0</v>
      </c>
      <c r="V88">
        <v>0</v>
      </c>
      <c r="W88">
        <v>0</v>
      </c>
      <c r="X88">
        <v>3.7771548838126798</v>
      </c>
      <c r="Y88">
        <v>0</v>
      </c>
      <c r="Z88">
        <v>0</v>
      </c>
      <c r="AA88">
        <v>0</v>
      </c>
      <c r="AB88">
        <v>0</v>
      </c>
      <c r="AC88">
        <f t="shared" si="4"/>
        <v>3.7771548838126798</v>
      </c>
      <c r="AD88">
        <v>0.88109462852805598</v>
      </c>
      <c r="AE88">
        <v>0.60230205489094701</v>
      </c>
      <c r="AF88">
        <v>0</v>
      </c>
      <c r="AG88">
        <v>6113933.1824802803</v>
      </c>
      <c r="AH88">
        <v>2221872.32105838</v>
      </c>
      <c r="AI88">
        <v>1598155.4568838801</v>
      </c>
      <c r="AJ88">
        <v>5702509.7631001798</v>
      </c>
      <c r="AK88">
        <v>-1400993.9925591799</v>
      </c>
      <c r="AL88">
        <v>-775178.18257437903</v>
      </c>
      <c r="AM88">
        <v>20617.831926568499</v>
      </c>
      <c r="AN88">
        <v>-705000.74035834405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-12270093.9923636</v>
      </c>
      <c r="AU88">
        <v>0</v>
      </c>
      <c r="AV88">
        <v>0</v>
      </c>
      <c r="AW88">
        <v>0</v>
      </c>
      <c r="AX88">
        <v>0</v>
      </c>
      <c r="AY88">
        <f t="shared" si="5"/>
        <v>-12270093.9923636</v>
      </c>
      <c r="AZ88">
        <v>26216.120970706899</v>
      </c>
      <c r="BA88">
        <v>-6510390.4617963601</v>
      </c>
      <c r="BB88">
        <v>0</v>
      </c>
      <c r="BC88">
        <v>-5978352.6932319496</v>
      </c>
      <c r="BD88">
        <v>-6238027.17898231</v>
      </c>
      <c r="BE88">
        <v>-4253481.6500174496</v>
      </c>
      <c r="BF88">
        <v>0</v>
      </c>
      <c r="BG88">
        <v>-10491508.8289997</v>
      </c>
      <c r="BH88" s="2"/>
      <c r="BJ88" s="2"/>
      <c r="BK88"/>
      <c r="BL88"/>
      <c r="BM88"/>
      <c r="BN88"/>
      <c r="BO88"/>
      <c r="BP88"/>
    </row>
    <row r="89" spans="1:68" x14ac:dyDescent="0.2">
      <c r="A89" t="str">
        <f t="shared" si="7"/>
        <v>0_31_2002</v>
      </c>
      <c r="B89">
        <v>0</v>
      </c>
      <c r="C89">
        <v>31</v>
      </c>
      <c r="D89">
        <v>2002</v>
      </c>
      <c r="E89">
        <v>48277202.201399997</v>
      </c>
      <c r="F89">
        <v>0</v>
      </c>
      <c r="G89">
        <v>48277202.201399997</v>
      </c>
      <c r="H89">
        <v>0</v>
      </c>
      <c r="I89">
        <v>43716319.358092099</v>
      </c>
      <c r="J89">
        <v>0</v>
      </c>
      <c r="K89">
        <v>1875252.2915699601</v>
      </c>
      <c r="L89">
        <v>0.85707143465549296</v>
      </c>
      <c r="M89">
        <v>565713.24982124695</v>
      </c>
      <c r="N89">
        <v>1.9343989746324901</v>
      </c>
      <c r="O89">
        <v>33601.731650430498</v>
      </c>
      <c r="P89">
        <v>6.6378259855447599</v>
      </c>
      <c r="Q89">
        <v>0.26003120636430599</v>
      </c>
      <c r="R89">
        <v>3.5364412258655902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f t="shared" si="4"/>
        <v>0</v>
      </c>
      <c r="AD89">
        <v>5.8736543765946898E-2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f t="shared" si="5"/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48277202.201399997</v>
      </c>
      <c r="BG89">
        <v>48277202.201399997</v>
      </c>
      <c r="BH89" s="2"/>
      <c r="BJ89" s="2"/>
      <c r="BK89"/>
      <c r="BL89"/>
      <c r="BM89"/>
      <c r="BN89"/>
      <c r="BO89"/>
      <c r="BP89"/>
    </row>
    <row r="90" spans="1:68" x14ac:dyDescent="0.2">
      <c r="A90" t="str">
        <f t="shared" si="7"/>
        <v>0_31_2003</v>
      </c>
      <c r="B90">
        <v>0</v>
      </c>
      <c r="C90">
        <v>31</v>
      </c>
      <c r="D90">
        <v>2003</v>
      </c>
      <c r="E90">
        <v>59631417.465000004</v>
      </c>
      <c r="F90">
        <v>48277202.201399997</v>
      </c>
      <c r="G90">
        <v>58966256.526599899</v>
      </c>
      <c r="H90">
        <v>-665160.93840001395</v>
      </c>
      <c r="I90">
        <v>56450543.356586799</v>
      </c>
      <c r="J90">
        <v>2263783.0838949801</v>
      </c>
      <c r="K90">
        <v>1780376.97816824</v>
      </c>
      <c r="L90">
        <v>0.857966814270814</v>
      </c>
      <c r="M90">
        <v>541186.38300678902</v>
      </c>
      <c r="N90">
        <v>2.1713269017776802</v>
      </c>
      <c r="O90">
        <v>32873.978521932899</v>
      </c>
      <c r="P90">
        <v>6.7220734942498401</v>
      </c>
      <c r="Q90">
        <v>0.26166579705915899</v>
      </c>
      <c r="R90">
        <v>3.3336588675101999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f t="shared" si="4"/>
        <v>0</v>
      </c>
      <c r="AD90">
        <v>4.7552718357975303E-2</v>
      </c>
      <c r="AE90">
        <v>0</v>
      </c>
      <c r="AF90">
        <v>0</v>
      </c>
      <c r="AG90">
        <v>926854.87494876503</v>
      </c>
      <c r="AH90">
        <v>-170149.19395892101</v>
      </c>
      <c r="AI90">
        <v>455133.35324469698</v>
      </c>
      <c r="AJ90">
        <v>728218.25697660295</v>
      </c>
      <c r="AK90">
        <v>391413.93797440297</v>
      </c>
      <c r="AL90">
        <v>36854.328623159599</v>
      </c>
      <c r="AM90">
        <v>-3767.2038564710301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f t="shared" si="5"/>
        <v>0</v>
      </c>
      <c r="AZ90">
        <v>0</v>
      </c>
      <c r="BA90">
        <v>0</v>
      </c>
      <c r="BB90">
        <v>0</v>
      </c>
      <c r="BC90">
        <v>2364558.35395223</v>
      </c>
      <c r="BD90">
        <v>2492049.15170913</v>
      </c>
      <c r="BE90">
        <v>-3157210.0901091401</v>
      </c>
      <c r="BF90">
        <v>11354215.263599999</v>
      </c>
      <c r="BG90">
        <v>10689054.3251999</v>
      </c>
      <c r="BH90" s="2"/>
      <c r="BJ90" s="2"/>
      <c r="BK90"/>
      <c r="BL90"/>
      <c r="BM90"/>
      <c r="BN90"/>
      <c r="BO90"/>
      <c r="BP90"/>
    </row>
    <row r="91" spans="1:68" x14ac:dyDescent="0.2">
      <c r="A91" t="str">
        <f t="shared" si="7"/>
        <v>0_31_2004</v>
      </c>
      <c r="B91">
        <v>0</v>
      </c>
      <c r="C91">
        <v>31</v>
      </c>
      <c r="D91">
        <v>2004</v>
      </c>
      <c r="E91">
        <v>81146382.819000006</v>
      </c>
      <c r="F91">
        <v>58966256.526599899</v>
      </c>
      <c r="G91">
        <v>79712107.299600005</v>
      </c>
      <c r="H91">
        <v>-769114.58099999302</v>
      </c>
      <c r="I91">
        <v>81302244.146252096</v>
      </c>
      <c r="J91">
        <v>3193144.30679294</v>
      </c>
      <c r="K91">
        <v>1913163.0470322601</v>
      </c>
      <c r="L91">
        <v>0.85819586004828097</v>
      </c>
      <c r="M91">
        <v>508054.128783294</v>
      </c>
      <c r="N91">
        <v>2.4838732031059099</v>
      </c>
      <c r="O91">
        <v>30272.516781204999</v>
      </c>
      <c r="P91">
        <v>6.7931009012795203</v>
      </c>
      <c r="Q91">
        <v>0.26421663221049602</v>
      </c>
      <c r="R91">
        <v>3.3515602101997799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f t="shared" si="4"/>
        <v>0</v>
      </c>
      <c r="AD91">
        <v>3.4944699954463601E-2</v>
      </c>
      <c r="AE91">
        <v>0</v>
      </c>
      <c r="AF91">
        <v>0</v>
      </c>
      <c r="AG91">
        <v>1077411.1910591701</v>
      </c>
      <c r="AH91">
        <v>182318.268388803</v>
      </c>
      <c r="AI91">
        <v>621757.348899754</v>
      </c>
      <c r="AJ91">
        <v>1054755.70962505</v>
      </c>
      <c r="AK91">
        <v>686941.75526972301</v>
      </c>
      <c r="AL91">
        <v>5832.8961900080303</v>
      </c>
      <c r="AM91">
        <v>-2010.0909789805801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f t="shared" si="5"/>
        <v>0</v>
      </c>
      <c r="AZ91">
        <v>0</v>
      </c>
      <c r="BA91">
        <v>0</v>
      </c>
      <c r="BB91">
        <v>0</v>
      </c>
      <c r="BC91">
        <v>3627007.0784535301</v>
      </c>
      <c r="BD91">
        <v>3728301.0977817499</v>
      </c>
      <c r="BE91">
        <v>-4497415.6787817404</v>
      </c>
      <c r="BF91">
        <v>21514965.353999998</v>
      </c>
      <c r="BG91">
        <v>20745850.772999998</v>
      </c>
      <c r="BH91" s="2"/>
      <c r="BJ91" s="2"/>
      <c r="BK91"/>
      <c r="BL91"/>
      <c r="BM91"/>
      <c r="BN91"/>
      <c r="BO91"/>
      <c r="BP91"/>
    </row>
    <row r="92" spans="1:68" x14ac:dyDescent="0.2">
      <c r="A92" t="str">
        <f t="shared" si="7"/>
        <v>0_31_2005</v>
      </c>
      <c r="B92">
        <v>0</v>
      </c>
      <c r="C92">
        <v>31</v>
      </c>
      <c r="D92">
        <v>2005</v>
      </c>
      <c r="E92">
        <v>94176507.672199994</v>
      </c>
      <c r="F92">
        <v>79712107.299600005</v>
      </c>
      <c r="G92">
        <v>96176960.393999904</v>
      </c>
      <c r="H92">
        <v>3434728.2412</v>
      </c>
      <c r="I92">
        <v>98172055.791246697</v>
      </c>
      <c r="J92">
        <v>3925065.6660544202</v>
      </c>
      <c r="K92">
        <v>1782165.4359090701</v>
      </c>
      <c r="L92">
        <v>0.84211617907355396</v>
      </c>
      <c r="M92">
        <v>514996.99511354399</v>
      </c>
      <c r="N92">
        <v>2.9525981794635401</v>
      </c>
      <c r="O92">
        <v>28952.570905461402</v>
      </c>
      <c r="P92">
        <v>6.7763838186349599</v>
      </c>
      <c r="Q92">
        <v>0.25591532056414801</v>
      </c>
      <c r="R92">
        <v>3.3815269976368598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f t="shared" si="4"/>
        <v>0</v>
      </c>
      <c r="AD92">
        <v>3.0109802009966099E-2</v>
      </c>
      <c r="AE92">
        <v>0</v>
      </c>
      <c r="AF92">
        <v>0</v>
      </c>
      <c r="AG92">
        <v>-312613.90143961401</v>
      </c>
      <c r="AH92">
        <v>438357.91642320598</v>
      </c>
      <c r="AI92">
        <v>884109.90450708196</v>
      </c>
      <c r="AJ92">
        <v>1926597.1636375601</v>
      </c>
      <c r="AK92">
        <v>827839.18535962398</v>
      </c>
      <c r="AL92">
        <v>75895.042571913204</v>
      </c>
      <c r="AM92">
        <v>-13808.9716246483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f t="shared" si="5"/>
        <v>0</v>
      </c>
      <c r="AZ92">
        <v>0</v>
      </c>
      <c r="BA92">
        <v>0</v>
      </c>
      <c r="BB92">
        <v>0</v>
      </c>
      <c r="BC92">
        <v>3826376.3394351201</v>
      </c>
      <c r="BD92">
        <v>3899465.0480032698</v>
      </c>
      <c r="BE92">
        <v>-464736.80680327298</v>
      </c>
      <c r="BF92">
        <v>13030124.8532</v>
      </c>
      <c r="BG92">
        <v>16464853.0944</v>
      </c>
      <c r="BH92" s="2"/>
      <c r="BJ92" s="2"/>
      <c r="BK92"/>
      <c r="BL92"/>
      <c r="BM92"/>
      <c r="BN92"/>
      <c r="BO92"/>
      <c r="BP92"/>
    </row>
    <row r="93" spans="1:68" x14ac:dyDescent="0.2">
      <c r="A93" t="str">
        <f t="shared" si="7"/>
        <v>0_31_2006</v>
      </c>
      <c r="B93">
        <v>0</v>
      </c>
      <c r="C93">
        <v>31</v>
      </c>
      <c r="D93">
        <v>2006</v>
      </c>
      <c r="E93">
        <v>108458308.67219999</v>
      </c>
      <c r="F93">
        <v>96176960.393999904</v>
      </c>
      <c r="G93">
        <v>121111119.5571</v>
      </c>
      <c r="H93">
        <v>10652358.1630999</v>
      </c>
      <c r="I93">
        <v>122173342.85707299</v>
      </c>
      <c r="J93">
        <v>9866154.6276063193</v>
      </c>
      <c r="K93">
        <v>1824784.6316792599</v>
      </c>
      <c r="L93">
        <v>0.87370383944925301</v>
      </c>
      <c r="M93">
        <v>529051.29403304099</v>
      </c>
      <c r="N93">
        <v>3.2574975132117099</v>
      </c>
      <c r="O93">
        <v>27717.7078464892</v>
      </c>
      <c r="P93">
        <v>6.7708947345520301</v>
      </c>
      <c r="Q93">
        <v>0.262567390041404</v>
      </c>
      <c r="R93">
        <v>3.8300622196273899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f t="shared" si="4"/>
        <v>0</v>
      </c>
      <c r="AD93">
        <v>2.61449402513763E-2</v>
      </c>
      <c r="AE93">
        <v>0</v>
      </c>
      <c r="AF93">
        <v>0</v>
      </c>
      <c r="AG93">
        <v>4798084.7691471102</v>
      </c>
      <c r="AH93">
        <v>54161.451244332799</v>
      </c>
      <c r="AI93">
        <v>1117125.6926556299</v>
      </c>
      <c r="AJ93">
        <v>1252462.8285337901</v>
      </c>
      <c r="AK93">
        <v>1401937.09204519</v>
      </c>
      <c r="AL93">
        <v>173074.931215611</v>
      </c>
      <c r="AM93">
        <v>974.91134931661497</v>
      </c>
      <c r="AN93">
        <v>-138504.562873399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f t="shared" si="5"/>
        <v>0</v>
      </c>
      <c r="AZ93">
        <v>0</v>
      </c>
      <c r="BA93">
        <v>0</v>
      </c>
      <c r="BB93">
        <v>0</v>
      </c>
      <c r="BC93">
        <v>8659317.1133175995</v>
      </c>
      <c r="BD93">
        <v>8996246.5181641299</v>
      </c>
      <c r="BE93">
        <v>1656111.6449358601</v>
      </c>
      <c r="BF93">
        <v>14281800.999999899</v>
      </c>
      <c r="BG93">
        <v>24934159.1630999</v>
      </c>
      <c r="BH93" s="2"/>
      <c r="BJ93" s="2"/>
      <c r="BK93"/>
      <c r="BL93"/>
      <c r="BM93"/>
      <c r="BN93"/>
      <c r="BO93"/>
      <c r="BP93"/>
    </row>
    <row r="94" spans="1:68" x14ac:dyDescent="0.2">
      <c r="A94" t="str">
        <f t="shared" si="7"/>
        <v>0_31_2007</v>
      </c>
      <c r="B94">
        <v>0</v>
      </c>
      <c r="C94">
        <v>31</v>
      </c>
      <c r="D94">
        <v>2007</v>
      </c>
      <c r="E94">
        <v>116715175.8295</v>
      </c>
      <c r="F94">
        <v>121111119.5571</v>
      </c>
      <c r="G94">
        <v>133065797.3827</v>
      </c>
      <c r="H94">
        <v>3697810.6683</v>
      </c>
      <c r="I94">
        <v>135081741.91109499</v>
      </c>
      <c r="J94">
        <v>3715324.9938946399</v>
      </c>
      <c r="K94">
        <v>1857600.7820267801</v>
      </c>
      <c r="L94">
        <v>0.87967546198304403</v>
      </c>
      <c r="M94">
        <v>529831.81180119596</v>
      </c>
      <c r="N94">
        <v>3.4425795482486699</v>
      </c>
      <c r="O94">
        <v>28030.696834204799</v>
      </c>
      <c r="P94">
        <v>6.9583245448615099</v>
      </c>
      <c r="Q94">
        <v>0.251071969508814</v>
      </c>
      <c r="R94">
        <v>4.03024102310762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4"/>
        <v>0</v>
      </c>
      <c r="AD94">
        <v>2.4295349596545598E-2</v>
      </c>
      <c r="AE94">
        <v>0</v>
      </c>
      <c r="AF94">
        <v>0</v>
      </c>
      <c r="AG94">
        <v>2582257.4702531402</v>
      </c>
      <c r="AH94">
        <v>99093.316258693696</v>
      </c>
      <c r="AI94">
        <v>520688.75520401599</v>
      </c>
      <c r="AJ94">
        <v>976160.29848289397</v>
      </c>
      <c r="AK94">
        <v>-351345.27959957602</v>
      </c>
      <c r="AL94">
        <v>67753.406910666396</v>
      </c>
      <c r="AM94">
        <v>-17371.355115459999</v>
      </c>
      <c r="AN94">
        <v>-160386.42834278199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f t="shared" si="5"/>
        <v>0</v>
      </c>
      <c r="AZ94">
        <v>0</v>
      </c>
      <c r="BA94">
        <v>0</v>
      </c>
      <c r="BB94">
        <v>0</v>
      </c>
      <c r="BC94">
        <v>3716850.18405159</v>
      </c>
      <c r="BD94">
        <v>3706742.0452636299</v>
      </c>
      <c r="BE94">
        <v>-8931.3769636195102</v>
      </c>
      <c r="BF94">
        <v>8256867.1573000001</v>
      </c>
      <c r="BG94">
        <v>11954677.8256</v>
      </c>
      <c r="BH94" s="2"/>
      <c r="BJ94" s="2"/>
      <c r="BK94"/>
      <c r="BL94"/>
      <c r="BM94"/>
      <c r="BN94"/>
      <c r="BO94"/>
      <c r="BP94"/>
    </row>
    <row r="95" spans="1:68" x14ac:dyDescent="0.2">
      <c r="A95" t="str">
        <f t="shared" si="7"/>
        <v>0_31_2008</v>
      </c>
      <c r="B95">
        <v>0</v>
      </c>
      <c r="C95">
        <v>31</v>
      </c>
      <c r="D95">
        <v>2008</v>
      </c>
      <c r="E95">
        <v>120730774.8295</v>
      </c>
      <c r="F95">
        <v>133065797.3827</v>
      </c>
      <c r="G95">
        <v>145637891.7191</v>
      </c>
      <c r="H95">
        <v>8556495.3363999799</v>
      </c>
      <c r="I95">
        <v>144609532.41611201</v>
      </c>
      <c r="J95">
        <v>4909172.2506034998</v>
      </c>
      <c r="K95">
        <v>1943529.8043535999</v>
      </c>
      <c r="L95">
        <v>0.87182823209250704</v>
      </c>
      <c r="M95">
        <v>545649.83124997804</v>
      </c>
      <c r="N95">
        <v>3.8557938951627202</v>
      </c>
      <c r="O95">
        <v>28342.803117709002</v>
      </c>
      <c r="P95">
        <v>6.8965211692536403</v>
      </c>
      <c r="Q95">
        <v>0.239301071857522</v>
      </c>
      <c r="R95">
        <v>3.96908070037294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4"/>
        <v>0</v>
      </c>
      <c r="AD95">
        <v>2.3487267467673999E-2</v>
      </c>
      <c r="AE95">
        <v>0</v>
      </c>
      <c r="AF95">
        <v>0</v>
      </c>
      <c r="AG95">
        <v>2277728.0556417098</v>
      </c>
      <c r="AH95">
        <v>311067.18425090401</v>
      </c>
      <c r="AI95">
        <v>167821.19930513401</v>
      </c>
      <c r="AJ95">
        <v>2222293.6329119401</v>
      </c>
      <c r="AK95">
        <v>-339309.72660682403</v>
      </c>
      <c r="AL95">
        <v>-30547.243372451801</v>
      </c>
      <c r="AM95">
        <v>-20491.8920900882</v>
      </c>
      <c r="AN95">
        <v>81185.0224914438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f t="shared" si="5"/>
        <v>0</v>
      </c>
      <c r="AZ95">
        <v>0</v>
      </c>
      <c r="BA95">
        <v>0</v>
      </c>
      <c r="BB95">
        <v>0</v>
      </c>
      <c r="BC95">
        <v>4669746.2325317701</v>
      </c>
      <c r="BD95">
        <v>4710133.93831982</v>
      </c>
      <c r="BE95">
        <v>3846361.3980801599</v>
      </c>
      <c r="BF95">
        <v>4015598.9999999902</v>
      </c>
      <c r="BG95">
        <v>12572094.3363999</v>
      </c>
      <c r="BH95" s="2"/>
      <c r="BJ95" s="2"/>
      <c r="BK95"/>
      <c r="BL95"/>
      <c r="BM95"/>
      <c r="BN95"/>
      <c r="BO95"/>
      <c r="BP95"/>
    </row>
    <row r="96" spans="1:68" x14ac:dyDescent="0.2">
      <c r="A96" t="str">
        <f t="shared" si="7"/>
        <v>0_31_2009</v>
      </c>
      <c r="B96">
        <v>0</v>
      </c>
      <c r="C96">
        <v>31</v>
      </c>
      <c r="D96">
        <v>2009</v>
      </c>
      <c r="E96">
        <v>120730774.8295</v>
      </c>
      <c r="F96">
        <v>145637891.7191</v>
      </c>
      <c r="G96">
        <v>140742096.66589901</v>
      </c>
      <c r="H96">
        <v>-4895795.0531999804</v>
      </c>
      <c r="I96">
        <v>139487242.641166</v>
      </c>
      <c r="J96">
        <v>-5122289.7749464698</v>
      </c>
      <c r="K96">
        <v>1957975.49499713</v>
      </c>
      <c r="L96">
        <v>0.94798075452263297</v>
      </c>
      <c r="M96">
        <v>544651.50892199203</v>
      </c>
      <c r="N96">
        <v>2.78942737688805</v>
      </c>
      <c r="O96">
        <v>26725.919036938401</v>
      </c>
      <c r="P96">
        <v>7.1025058325796797</v>
      </c>
      <c r="Q96">
        <v>0.24731730938303001</v>
      </c>
      <c r="R96">
        <v>3.8584967349949699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4"/>
        <v>0</v>
      </c>
      <c r="AD96">
        <v>2.3487267467673999E-2</v>
      </c>
      <c r="AE96">
        <v>0</v>
      </c>
      <c r="AF96">
        <v>0</v>
      </c>
      <c r="AG96">
        <v>1550550.34334424</v>
      </c>
      <c r="AH96">
        <v>-2442159.0175440898</v>
      </c>
      <c r="AI96">
        <v>-63538.590699366199</v>
      </c>
      <c r="AJ96">
        <v>-6608610.6171174096</v>
      </c>
      <c r="AK96">
        <v>2148178.4010243299</v>
      </c>
      <c r="AL96">
        <v>174886.148132331</v>
      </c>
      <c r="AM96">
        <v>28277.852941263001</v>
      </c>
      <c r="AN96">
        <v>110554.959952843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f t="shared" si="5"/>
        <v>0</v>
      </c>
      <c r="AZ96">
        <v>0</v>
      </c>
      <c r="BA96">
        <v>0</v>
      </c>
      <c r="BB96">
        <v>0</v>
      </c>
      <c r="BC96">
        <v>-5101860.5199658498</v>
      </c>
      <c r="BD96">
        <v>-5182543.5141980797</v>
      </c>
      <c r="BE96">
        <v>286748.460998105</v>
      </c>
      <c r="BF96">
        <v>0</v>
      </c>
      <c r="BG96">
        <v>-4895795.0531999804</v>
      </c>
      <c r="BH96" s="2"/>
      <c r="BJ96" s="2"/>
      <c r="BK96"/>
      <c r="BL96"/>
      <c r="BM96"/>
      <c r="BN96"/>
      <c r="BO96"/>
      <c r="BP96"/>
    </row>
    <row r="97" spans="1:68" x14ac:dyDescent="0.2">
      <c r="A97" t="str">
        <f t="shared" si="7"/>
        <v>0_31_2010</v>
      </c>
      <c r="B97">
        <v>0</v>
      </c>
      <c r="C97">
        <v>31</v>
      </c>
      <c r="D97">
        <v>2010</v>
      </c>
      <c r="E97">
        <v>121501755.8295</v>
      </c>
      <c r="F97">
        <v>140742096.66589901</v>
      </c>
      <c r="G97">
        <v>144439021.37259999</v>
      </c>
      <c r="H97">
        <v>2925943.7067</v>
      </c>
      <c r="I97">
        <v>144866419.30483401</v>
      </c>
      <c r="J97">
        <v>4515212.6150453398</v>
      </c>
      <c r="K97">
        <v>1899159.47789937</v>
      </c>
      <c r="L97">
        <v>0.92396146523196199</v>
      </c>
      <c r="M97">
        <v>549271.99404011702</v>
      </c>
      <c r="N97">
        <v>3.25310203403897</v>
      </c>
      <c r="O97">
        <v>26698.7097311957</v>
      </c>
      <c r="P97">
        <v>7.3943079429459999</v>
      </c>
      <c r="Q97">
        <v>0.25294093986025201</v>
      </c>
      <c r="R97">
        <v>4.2011299696128797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4"/>
        <v>0</v>
      </c>
      <c r="AD97">
        <v>5.5481247608137801E-2</v>
      </c>
      <c r="AE97">
        <v>0</v>
      </c>
      <c r="AF97">
        <v>0</v>
      </c>
      <c r="AG97">
        <v>202371.77283137001</v>
      </c>
      <c r="AH97">
        <v>778876.07449018501</v>
      </c>
      <c r="AI97">
        <v>496995.18995922199</v>
      </c>
      <c r="AJ97">
        <v>3070502.51283166</v>
      </c>
      <c r="AK97">
        <v>-78516.650261319097</v>
      </c>
      <c r="AL97">
        <v>416455.47104896698</v>
      </c>
      <c r="AM97">
        <v>14100.086136599601</v>
      </c>
      <c r="AN97">
        <v>-244576.11055532601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f t="shared" si="5"/>
        <v>0</v>
      </c>
      <c r="AZ97">
        <v>2566.3091542330699</v>
      </c>
      <c r="BA97">
        <v>0</v>
      </c>
      <c r="BB97">
        <v>0</v>
      </c>
      <c r="BC97">
        <v>4658774.6556355897</v>
      </c>
      <c r="BD97">
        <v>4722311.1589931902</v>
      </c>
      <c r="BE97">
        <v>-1796367.4522931899</v>
      </c>
      <c r="BF97">
        <v>770981</v>
      </c>
      <c r="BG97">
        <v>3696924.7067</v>
      </c>
      <c r="BH97" s="2"/>
      <c r="BJ97" s="2"/>
      <c r="BK97"/>
      <c r="BL97"/>
      <c r="BM97"/>
      <c r="BN97"/>
      <c r="BO97"/>
      <c r="BP97"/>
    </row>
    <row r="98" spans="1:68" x14ac:dyDescent="0.2">
      <c r="A98" t="str">
        <f t="shared" si="7"/>
        <v>0_31_2011</v>
      </c>
      <c r="B98">
        <v>0</v>
      </c>
      <c r="C98">
        <v>31</v>
      </c>
      <c r="D98">
        <v>2011</v>
      </c>
      <c r="E98">
        <v>122144188.8295</v>
      </c>
      <c r="F98">
        <v>144439021.37259999</v>
      </c>
      <c r="G98">
        <v>151551408.66530001</v>
      </c>
      <c r="H98">
        <v>6469954.2927000001</v>
      </c>
      <c r="I98">
        <v>151369942.86904499</v>
      </c>
      <c r="J98">
        <v>5815286.2390023796</v>
      </c>
      <c r="K98">
        <v>1866021.3994559599</v>
      </c>
      <c r="L98">
        <v>0.89145588174586299</v>
      </c>
      <c r="M98">
        <v>552092.82993465394</v>
      </c>
      <c r="N98">
        <v>3.99490164378558</v>
      </c>
      <c r="O98">
        <v>26677.965191049901</v>
      </c>
      <c r="P98">
        <v>7.5028347175404697</v>
      </c>
      <c r="Q98">
        <v>0.24734903649531201</v>
      </c>
      <c r="R98">
        <v>4.20870986340549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 t="shared" si="4"/>
        <v>0</v>
      </c>
      <c r="AD98">
        <v>5.5189436882746801E-2</v>
      </c>
      <c r="AE98">
        <v>0</v>
      </c>
      <c r="AF98">
        <v>0</v>
      </c>
      <c r="AG98">
        <v>115093.664400489</v>
      </c>
      <c r="AH98">
        <v>911109.406850236</v>
      </c>
      <c r="AI98">
        <v>285371.69335569302</v>
      </c>
      <c r="AJ98">
        <v>4421895.6434815796</v>
      </c>
      <c r="AK98">
        <v>-129877.54685882801</v>
      </c>
      <c r="AL98">
        <v>304749.81388511503</v>
      </c>
      <c r="AM98">
        <v>-15503.2324965547</v>
      </c>
      <c r="AN98">
        <v>-18882.0585978044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f t="shared" si="5"/>
        <v>0</v>
      </c>
      <c r="AZ98">
        <v>0</v>
      </c>
      <c r="BA98">
        <v>0</v>
      </c>
      <c r="BB98">
        <v>0</v>
      </c>
      <c r="BC98">
        <v>5873957.3840199197</v>
      </c>
      <c r="BD98">
        <v>5930608.4975924101</v>
      </c>
      <c r="BE98">
        <v>539345.79510759294</v>
      </c>
      <c r="BF98">
        <v>642432.99999999895</v>
      </c>
      <c r="BG98">
        <v>7112387.2927000001</v>
      </c>
      <c r="BH98" s="2"/>
      <c r="BJ98" s="2"/>
      <c r="BK98"/>
      <c r="BL98"/>
      <c r="BM98"/>
      <c r="BN98"/>
      <c r="BO98"/>
      <c r="BP98"/>
    </row>
    <row r="99" spans="1:68" x14ac:dyDescent="0.2">
      <c r="A99" t="str">
        <f t="shared" si="7"/>
        <v>0_31_2012</v>
      </c>
      <c r="B99">
        <v>0</v>
      </c>
      <c r="C99">
        <v>31</v>
      </c>
      <c r="D99">
        <v>2012</v>
      </c>
      <c r="E99">
        <v>122144188.8295</v>
      </c>
      <c r="F99">
        <v>151551408.66530001</v>
      </c>
      <c r="G99">
        <v>155565761.86869901</v>
      </c>
      <c r="H99">
        <v>4014353.20339996</v>
      </c>
      <c r="I99">
        <v>152668655.24133101</v>
      </c>
      <c r="J99">
        <v>1298712.37228617</v>
      </c>
      <c r="K99">
        <v>1884187.9115714999</v>
      </c>
      <c r="L99">
        <v>0.89236166701648401</v>
      </c>
      <c r="M99">
        <v>557548.90426951402</v>
      </c>
      <c r="N99">
        <v>4.0056809048714204</v>
      </c>
      <c r="O99">
        <v>26260.479006759801</v>
      </c>
      <c r="P99">
        <v>7.3198147681771397</v>
      </c>
      <c r="Q99">
        <v>0.231802340059346</v>
      </c>
      <c r="R99">
        <v>4.1336553629474597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f t="shared" si="4"/>
        <v>0</v>
      </c>
      <c r="AD99">
        <v>5.5189436882746801E-2</v>
      </c>
      <c r="AE99">
        <v>0</v>
      </c>
      <c r="AF99">
        <v>0</v>
      </c>
      <c r="AG99">
        <v>1054707.1609463601</v>
      </c>
      <c r="AH99">
        <v>-228202.53467931499</v>
      </c>
      <c r="AI99">
        <v>361347.70760089601</v>
      </c>
      <c r="AJ99">
        <v>49842.301827599302</v>
      </c>
      <c r="AK99">
        <v>643650.12969853601</v>
      </c>
      <c r="AL99">
        <v>-378330.17962064</v>
      </c>
      <c r="AM99">
        <v>-45491.588134162797</v>
      </c>
      <c r="AN99">
        <v>14957.385122914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f t="shared" si="5"/>
        <v>0</v>
      </c>
      <c r="AZ99">
        <v>0</v>
      </c>
      <c r="BA99">
        <v>0</v>
      </c>
      <c r="BB99">
        <v>0</v>
      </c>
      <c r="BC99">
        <v>1472480.38276219</v>
      </c>
      <c r="BD99">
        <v>1512092.83437691</v>
      </c>
      <c r="BE99">
        <v>2502260.3690230399</v>
      </c>
      <c r="BF99">
        <v>0</v>
      </c>
      <c r="BG99">
        <v>4014353.20339996</v>
      </c>
      <c r="BH99" s="2"/>
      <c r="BJ99" s="2"/>
      <c r="BK99"/>
      <c r="BL99"/>
      <c r="BM99"/>
      <c r="BN99"/>
      <c r="BO99"/>
      <c r="BP99"/>
    </row>
    <row r="100" spans="1:68" x14ac:dyDescent="0.2">
      <c r="A100" t="str">
        <f t="shared" si="7"/>
        <v>0_31_2013</v>
      </c>
      <c r="B100">
        <v>0</v>
      </c>
      <c r="C100">
        <v>31</v>
      </c>
      <c r="D100">
        <v>2013</v>
      </c>
      <c r="E100">
        <v>128802314.67550001</v>
      </c>
      <c r="F100">
        <v>155565761.86869901</v>
      </c>
      <c r="G100">
        <v>163382885.8369</v>
      </c>
      <c r="H100">
        <v>1158998.1222000599</v>
      </c>
      <c r="I100">
        <v>159032121.17410201</v>
      </c>
      <c r="J100">
        <v>-740951.82847189403</v>
      </c>
      <c r="K100">
        <v>1838943.3952752701</v>
      </c>
      <c r="L100">
        <v>0.89678345867595799</v>
      </c>
      <c r="M100">
        <v>540728.89309419703</v>
      </c>
      <c r="N100">
        <v>3.85380678136795</v>
      </c>
      <c r="O100">
        <v>26116.920061176399</v>
      </c>
      <c r="P100">
        <v>7.2855274518415296</v>
      </c>
      <c r="Q100">
        <v>0.22737634274705701</v>
      </c>
      <c r="R100">
        <v>3.98636274678777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4"/>
        <v>0</v>
      </c>
      <c r="AD100">
        <v>5.23365516915065E-2</v>
      </c>
      <c r="AE100">
        <v>0</v>
      </c>
      <c r="AF100">
        <v>0</v>
      </c>
      <c r="AG100">
        <v>374598.55666276498</v>
      </c>
      <c r="AH100">
        <v>-675224.51560170297</v>
      </c>
      <c r="AI100">
        <v>343237.68336148601</v>
      </c>
      <c r="AJ100">
        <v>-876318.54983829299</v>
      </c>
      <c r="AK100">
        <v>-97373.799931129193</v>
      </c>
      <c r="AL100">
        <v>169947.40086435599</v>
      </c>
      <c r="AM100">
        <v>-2818.97781960358</v>
      </c>
      <c r="AN100">
        <v>96266.4266372118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f t="shared" si="5"/>
        <v>0</v>
      </c>
      <c r="AZ100">
        <v>0</v>
      </c>
      <c r="BA100">
        <v>0</v>
      </c>
      <c r="BB100">
        <v>0</v>
      </c>
      <c r="BC100">
        <v>-667685.77566491102</v>
      </c>
      <c r="BD100">
        <v>-649800.73575205496</v>
      </c>
      <c r="BE100">
        <v>1808798.85795211</v>
      </c>
      <c r="BF100">
        <v>6658125.8459999897</v>
      </c>
      <c r="BG100">
        <v>7817123.9682000503</v>
      </c>
      <c r="BH100" s="2"/>
      <c r="BJ100" s="2"/>
      <c r="BK100"/>
      <c r="BL100"/>
      <c r="BM100"/>
      <c r="BN100"/>
      <c r="BO100"/>
      <c r="BP100"/>
    </row>
    <row r="101" spans="1:68" x14ac:dyDescent="0.2">
      <c r="A101" t="str">
        <f t="shared" si="7"/>
        <v>0_31_2014</v>
      </c>
      <c r="B101">
        <v>0</v>
      </c>
      <c r="C101">
        <v>31</v>
      </c>
      <c r="D101">
        <v>2014</v>
      </c>
      <c r="E101">
        <v>128802314.67550001</v>
      </c>
      <c r="F101">
        <v>163382885.8369</v>
      </c>
      <c r="G101">
        <v>163603953.05050001</v>
      </c>
      <c r="H101">
        <v>221067.213599971</v>
      </c>
      <c r="I101">
        <v>160046531.54905</v>
      </c>
      <c r="J101">
        <v>1014410.3749477901</v>
      </c>
      <c r="K101">
        <v>1882034.4153537201</v>
      </c>
      <c r="L101">
        <v>0.89029821846990598</v>
      </c>
      <c r="M101">
        <v>547005.80148734001</v>
      </c>
      <c r="N101">
        <v>3.6406907320688799</v>
      </c>
      <c r="O101">
        <v>26594.7473933806</v>
      </c>
      <c r="P101">
        <v>7.3946009412684104</v>
      </c>
      <c r="Q101">
        <v>0.22517244537793299</v>
      </c>
      <c r="R101">
        <v>4.0685172470978799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4"/>
        <v>0</v>
      </c>
      <c r="AD101">
        <v>8.6098569175087999E-2</v>
      </c>
      <c r="AE101">
        <v>0</v>
      </c>
      <c r="AF101">
        <v>0</v>
      </c>
      <c r="AG101">
        <v>2892249.9020250901</v>
      </c>
      <c r="AH101">
        <v>-179880.425304548</v>
      </c>
      <c r="AI101">
        <v>483389.58364353201</v>
      </c>
      <c r="AJ101">
        <v>-1376166.7322782299</v>
      </c>
      <c r="AK101">
        <v>-830575.389581464</v>
      </c>
      <c r="AL101">
        <v>-15592.442819342101</v>
      </c>
      <c r="AM101">
        <v>-6527.0846662284102</v>
      </c>
      <c r="AN101">
        <v>-72883.335721660304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f t="shared" si="5"/>
        <v>0</v>
      </c>
      <c r="AZ101">
        <v>3846.21203967881</v>
      </c>
      <c r="BA101">
        <v>0</v>
      </c>
      <c r="BB101">
        <v>0</v>
      </c>
      <c r="BC101">
        <v>897860.28733682504</v>
      </c>
      <c r="BD101">
        <v>918476.65278220596</v>
      </c>
      <c r="BE101">
        <v>-697409.439182234</v>
      </c>
      <c r="BF101">
        <v>0</v>
      </c>
      <c r="BG101">
        <v>221067.213599971</v>
      </c>
      <c r="BH101" s="2"/>
      <c r="BJ101" s="2"/>
      <c r="BK101"/>
      <c r="BL101"/>
      <c r="BM101"/>
      <c r="BN101"/>
      <c r="BO101"/>
      <c r="BP101"/>
    </row>
    <row r="102" spans="1:68" x14ac:dyDescent="0.2">
      <c r="A102" t="str">
        <f t="shared" si="7"/>
        <v>0_31_2015</v>
      </c>
      <c r="B102">
        <v>0</v>
      </c>
      <c r="C102">
        <v>31</v>
      </c>
      <c r="D102">
        <v>2015</v>
      </c>
      <c r="E102">
        <v>128802314.67550001</v>
      </c>
      <c r="F102">
        <v>163603953.05050001</v>
      </c>
      <c r="G102">
        <v>158286241.72780001</v>
      </c>
      <c r="H102">
        <v>-5317711.3226999901</v>
      </c>
      <c r="I102">
        <v>151347159.95845899</v>
      </c>
      <c r="J102">
        <v>-8699371.5905909892</v>
      </c>
      <c r="K102">
        <v>1925236.00095913</v>
      </c>
      <c r="L102">
        <v>0.95434839385808801</v>
      </c>
      <c r="M102">
        <v>553258.28655227995</v>
      </c>
      <c r="N102">
        <v>2.6479484906144499</v>
      </c>
      <c r="O102">
        <v>27419.536142299999</v>
      </c>
      <c r="P102">
        <v>6.9054569616149601</v>
      </c>
      <c r="Q102">
        <v>0.22069213577240099</v>
      </c>
      <c r="R102">
        <v>4.1178006402586496</v>
      </c>
      <c r="S102">
        <v>0</v>
      </c>
      <c r="T102">
        <v>0</v>
      </c>
      <c r="U102">
        <v>0</v>
      </c>
      <c r="V102">
        <v>0.53897766044731599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f t="shared" si="4"/>
        <v>0.53897766044731599</v>
      </c>
      <c r="AD102">
        <v>0.140393516937624</v>
      </c>
      <c r="AE102">
        <v>0</v>
      </c>
      <c r="AF102">
        <v>0</v>
      </c>
      <c r="AG102">
        <v>2260886.8666117499</v>
      </c>
      <c r="AH102">
        <v>-1733895.8374119599</v>
      </c>
      <c r="AI102">
        <v>453698.12930460903</v>
      </c>
      <c r="AJ102">
        <v>-7250518.3513185503</v>
      </c>
      <c r="AK102">
        <v>-1049363.93419226</v>
      </c>
      <c r="AL102">
        <v>-607483.52379270701</v>
      </c>
      <c r="AM102">
        <v>-17092.174195173</v>
      </c>
      <c r="AN102">
        <v>-10120.072795182101</v>
      </c>
      <c r="AO102">
        <v>0</v>
      </c>
      <c r="AP102">
        <v>0</v>
      </c>
      <c r="AQ102">
        <v>0</v>
      </c>
      <c r="AR102">
        <v>-858516.73271778703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f t="shared" si="5"/>
        <v>-858516.73271778703</v>
      </c>
      <c r="AZ102">
        <v>5210.3544784526503</v>
      </c>
      <c r="BA102">
        <v>0</v>
      </c>
      <c r="BB102">
        <v>0</v>
      </c>
      <c r="BC102">
        <v>-8807195.2760288101</v>
      </c>
      <c r="BD102">
        <v>-8753801.9133016393</v>
      </c>
      <c r="BE102">
        <v>3436090.5906016398</v>
      </c>
      <c r="BF102">
        <v>0</v>
      </c>
      <c r="BG102">
        <v>-5317711.3226999901</v>
      </c>
      <c r="BH102" s="2"/>
      <c r="BJ102" s="2"/>
      <c r="BK102"/>
      <c r="BL102"/>
      <c r="BM102"/>
      <c r="BN102"/>
      <c r="BO102"/>
      <c r="BP102"/>
    </row>
    <row r="103" spans="1:68" x14ac:dyDescent="0.2">
      <c r="A103" t="str">
        <f t="shared" si="7"/>
        <v>0_31_2016</v>
      </c>
      <c r="B103">
        <v>0</v>
      </c>
      <c r="C103">
        <v>31</v>
      </c>
      <c r="D103">
        <v>2016</v>
      </c>
      <c r="E103">
        <v>128802314.67550001</v>
      </c>
      <c r="F103">
        <v>158286241.72780001</v>
      </c>
      <c r="G103">
        <v>150624010.15549999</v>
      </c>
      <c r="H103">
        <v>-7249752.7307000002</v>
      </c>
      <c r="I103">
        <v>146820483.54997799</v>
      </c>
      <c r="J103">
        <v>-4077850.4930735501</v>
      </c>
      <c r="K103">
        <v>1952473.6661473501</v>
      </c>
      <c r="L103">
        <v>1.00415518103785</v>
      </c>
      <c r="M103">
        <v>558817.16930286796</v>
      </c>
      <c r="N103">
        <v>2.3485761822516298</v>
      </c>
      <c r="O103">
        <v>27711.553710179898</v>
      </c>
      <c r="P103">
        <v>6.8344824207818196</v>
      </c>
      <c r="Q103">
        <v>0.228253101104989</v>
      </c>
      <c r="R103">
        <v>4.7293767257264099</v>
      </c>
      <c r="S103">
        <v>0</v>
      </c>
      <c r="T103">
        <v>0</v>
      </c>
      <c r="U103">
        <v>0</v>
      </c>
      <c r="V103">
        <v>1.34911527635033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 t="shared" si="4"/>
        <v>1.34911527635033</v>
      </c>
      <c r="AD103">
        <v>0.23017135543480399</v>
      </c>
      <c r="AE103">
        <v>0</v>
      </c>
      <c r="AF103">
        <v>0</v>
      </c>
      <c r="AG103">
        <v>1305697.53121182</v>
      </c>
      <c r="AH103">
        <v>-1242813.3977258101</v>
      </c>
      <c r="AI103">
        <v>418123.99184984202</v>
      </c>
      <c r="AJ103">
        <v>-2433529.4052662002</v>
      </c>
      <c r="AK103">
        <v>-405280.32709853898</v>
      </c>
      <c r="AL103">
        <v>-43079.497230129797</v>
      </c>
      <c r="AM103">
        <v>28091.4981613405</v>
      </c>
      <c r="AN103">
        <v>-590930.43814487394</v>
      </c>
      <c r="AO103">
        <v>0</v>
      </c>
      <c r="AP103">
        <v>0</v>
      </c>
      <c r="AQ103">
        <v>0</v>
      </c>
      <c r="AR103">
        <v>-1263739.4783151201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f t="shared" si="5"/>
        <v>-1263739.4783151201</v>
      </c>
      <c r="AZ103">
        <v>9901.0031121365191</v>
      </c>
      <c r="BA103">
        <v>0</v>
      </c>
      <c r="BB103">
        <v>0</v>
      </c>
      <c r="BC103">
        <v>-4217558.5194455404</v>
      </c>
      <c r="BD103">
        <v>-4119286.0755431601</v>
      </c>
      <c r="BE103">
        <v>-3130466.6551568299</v>
      </c>
      <c r="BF103">
        <v>0</v>
      </c>
      <c r="BG103">
        <v>-7249752.7307000002</v>
      </c>
      <c r="BH103" s="2"/>
      <c r="BJ103" s="2"/>
      <c r="BK103"/>
      <c r="BL103"/>
      <c r="BM103"/>
      <c r="BN103"/>
      <c r="BO103"/>
      <c r="BP103"/>
    </row>
    <row r="104" spans="1:68" x14ac:dyDescent="0.2">
      <c r="A104" t="str">
        <f t="shared" si="7"/>
        <v>0_31_2017</v>
      </c>
      <c r="B104">
        <v>0</v>
      </c>
      <c r="C104">
        <v>31</v>
      </c>
      <c r="D104">
        <v>2017</v>
      </c>
      <c r="E104">
        <v>128802314.67550001</v>
      </c>
      <c r="F104">
        <v>150624010.15549999</v>
      </c>
      <c r="G104">
        <v>145281919.48930001</v>
      </c>
      <c r="H104">
        <v>-4868547.3381999601</v>
      </c>
      <c r="I104">
        <v>146929878.63274699</v>
      </c>
      <c r="J104">
        <v>526902.71578398405</v>
      </c>
      <c r="K104">
        <v>1951846.05636673</v>
      </c>
      <c r="L104">
        <v>0.99731336734002796</v>
      </c>
      <c r="M104">
        <v>563257.07493783406</v>
      </c>
      <c r="N104">
        <v>2.5597711903363898</v>
      </c>
      <c r="O104">
        <v>27881.975215341099</v>
      </c>
      <c r="P104">
        <v>6.9534597010636601</v>
      </c>
      <c r="Q104">
        <v>0.22702534902148599</v>
      </c>
      <c r="R104">
        <v>4.8946668822328103</v>
      </c>
      <c r="S104">
        <v>0</v>
      </c>
      <c r="T104">
        <v>0</v>
      </c>
      <c r="U104">
        <v>0</v>
      </c>
      <c r="V104">
        <v>2.2399036790972899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4"/>
        <v>2.2399036790972899</v>
      </c>
      <c r="AD104">
        <v>0.37229443797504302</v>
      </c>
      <c r="AE104">
        <v>0</v>
      </c>
      <c r="AF104">
        <v>0</v>
      </c>
      <c r="AG104">
        <v>395555.53261376498</v>
      </c>
      <c r="AH104">
        <v>-11479.8773481362</v>
      </c>
      <c r="AI104">
        <v>393929.70630295499</v>
      </c>
      <c r="AJ104">
        <v>1747123.18133291</v>
      </c>
      <c r="AK104">
        <v>-470052.14277441998</v>
      </c>
      <c r="AL104">
        <v>137692.25554715301</v>
      </c>
      <c r="AM104">
        <v>-1767.4198234329599</v>
      </c>
      <c r="AN104">
        <v>-175797.21837962299</v>
      </c>
      <c r="AO104">
        <v>0</v>
      </c>
      <c r="AP104">
        <v>0</v>
      </c>
      <c r="AQ104">
        <v>0</v>
      </c>
      <c r="AR104">
        <v>-1384455.02064514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f t="shared" si="5"/>
        <v>-1384455.02064514</v>
      </c>
      <c r="AZ104">
        <v>12612.6789560752</v>
      </c>
      <c r="BA104">
        <v>0</v>
      </c>
      <c r="BB104">
        <v>0</v>
      </c>
      <c r="BC104">
        <v>643361.67578210705</v>
      </c>
      <c r="BD104">
        <v>620531.98558116797</v>
      </c>
      <c r="BE104">
        <v>-5489079.3237811299</v>
      </c>
      <c r="BF104">
        <v>0</v>
      </c>
      <c r="BG104">
        <v>-4868547.3381999601</v>
      </c>
      <c r="BH104" s="2"/>
      <c r="BJ104" s="2"/>
      <c r="BK104"/>
      <c r="BL104"/>
      <c r="BM104"/>
      <c r="BN104"/>
      <c r="BO104"/>
      <c r="BP104"/>
    </row>
    <row r="105" spans="1:68" x14ac:dyDescent="0.2">
      <c r="A105" t="str">
        <f t="shared" si="7"/>
        <v>0_31_2018</v>
      </c>
      <c r="B105">
        <v>0</v>
      </c>
      <c r="C105">
        <v>31</v>
      </c>
      <c r="D105">
        <v>2018</v>
      </c>
      <c r="E105">
        <v>128802314.67550001</v>
      </c>
      <c r="F105">
        <v>145281919.48930001</v>
      </c>
      <c r="G105">
        <v>142926736.32370001</v>
      </c>
      <c r="H105">
        <v>-2773381.49360003</v>
      </c>
      <c r="I105">
        <v>147967845.107775</v>
      </c>
      <c r="J105">
        <v>598366.57623061095</v>
      </c>
      <c r="K105">
        <v>1965757.12236344</v>
      </c>
      <c r="L105">
        <v>1.01024413617479</v>
      </c>
      <c r="M105">
        <v>570845.06733088405</v>
      </c>
      <c r="N105">
        <v>2.8290433843361402</v>
      </c>
      <c r="O105">
        <v>28335.2195898592</v>
      </c>
      <c r="P105">
        <v>7.0336089149977203</v>
      </c>
      <c r="Q105">
        <v>0.225269487111874</v>
      </c>
      <c r="R105">
        <v>5.1978714563597803</v>
      </c>
      <c r="S105">
        <v>0</v>
      </c>
      <c r="T105">
        <v>0</v>
      </c>
      <c r="U105">
        <v>0</v>
      </c>
      <c r="V105">
        <v>3.2329855529390401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4"/>
        <v>3.2329855529390401</v>
      </c>
      <c r="AD105">
        <v>0.570312855192599</v>
      </c>
      <c r="AE105">
        <v>6.7073678153730401E-2</v>
      </c>
      <c r="AF105">
        <v>0</v>
      </c>
      <c r="AG105">
        <v>695289.78646099998</v>
      </c>
      <c r="AH105">
        <v>-11469.8773131654</v>
      </c>
      <c r="AI105">
        <v>390057.42068009201</v>
      </c>
      <c r="AJ105">
        <v>1965220.3519995599</v>
      </c>
      <c r="AK105">
        <v>-498332.79283791501</v>
      </c>
      <c r="AL105">
        <v>103911.90231054599</v>
      </c>
      <c r="AM105">
        <v>-7804.8698307145496</v>
      </c>
      <c r="AN105">
        <v>-275778.787476848</v>
      </c>
      <c r="AO105">
        <v>0</v>
      </c>
      <c r="AP105">
        <v>0</v>
      </c>
      <c r="AQ105">
        <v>0</v>
      </c>
      <c r="AR105">
        <v>-1482162.9549177999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f t="shared" si="5"/>
        <v>-1482162.9549177999</v>
      </c>
      <c r="AZ105">
        <v>15043.186205546101</v>
      </c>
      <c r="BA105">
        <v>-274693.550718149</v>
      </c>
      <c r="BB105">
        <v>0</v>
      </c>
      <c r="BC105">
        <v>619279.81456216297</v>
      </c>
      <c r="BD105">
        <v>615034.82543552201</v>
      </c>
      <c r="BE105">
        <v>-3388416.3190355501</v>
      </c>
      <c r="BF105">
        <v>0</v>
      </c>
      <c r="BG105">
        <v>-2773381.49360003</v>
      </c>
      <c r="BH105" s="2"/>
      <c r="BJ105" s="2"/>
      <c r="BK105"/>
      <c r="BL105"/>
      <c r="BM105"/>
      <c r="BN105"/>
      <c r="BO105"/>
      <c r="BP105"/>
    </row>
    <row r="106" spans="1:68" x14ac:dyDescent="0.2">
      <c r="A106" t="str">
        <f t="shared" si="7"/>
        <v>0_32_2002</v>
      </c>
      <c r="B106">
        <v>0</v>
      </c>
      <c r="C106">
        <v>32</v>
      </c>
      <c r="D106">
        <v>2002</v>
      </c>
      <c r="E106">
        <v>45006550.093999997</v>
      </c>
      <c r="F106">
        <v>0</v>
      </c>
      <c r="G106">
        <v>45006550.093999997</v>
      </c>
      <c r="H106">
        <v>0</v>
      </c>
      <c r="I106">
        <v>45964672.249281503</v>
      </c>
      <c r="J106">
        <v>0</v>
      </c>
      <c r="K106">
        <v>3042458.3210175098</v>
      </c>
      <c r="L106">
        <v>0.95267499174252701</v>
      </c>
      <c r="M106">
        <v>689825.11409450101</v>
      </c>
      <c r="N106">
        <v>1.93257623912407</v>
      </c>
      <c r="O106">
        <v>34866.934627867697</v>
      </c>
      <c r="P106">
        <v>6.6634426703555896</v>
      </c>
      <c r="Q106">
        <v>0.20602144330566899</v>
      </c>
      <c r="R106">
        <v>3.05773327636473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4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f t="shared" si="5"/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45006550.093999997</v>
      </c>
      <c r="BG106">
        <v>45006550.093999997</v>
      </c>
      <c r="BH106" s="2"/>
      <c r="BJ106" s="2"/>
      <c r="BK106"/>
      <c r="BL106"/>
      <c r="BM106"/>
      <c r="BN106"/>
      <c r="BO106"/>
      <c r="BP106"/>
    </row>
    <row r="107" spans="1:68" x14ac:dyDescent="0.2">
      <c r="A107" t="str">
        <f t="shared" si="7"/>
        <v>0_32_2003</v>
      </c>
      <c r="B107">
        <v>0</v>
      </c>
      <c r="C107">
        <v>32</v>
      </c>
      <c r="D107">
        <v>2003</v>
      </c>
      <c r="E107">
        <v>46911946.228200004</v>
      </c>
      <c r="F107">
        <v>45006550.093999997</v>
      </c>
      <c r="G107">
        <v>47264944.674699999</v>
      </c>
      <c r="H107">
        <v>352998.44650002301</v>
      </c>
      <c r="I107">
        <v>50294039.879251502</v>
      </c>
      <c r="J107">
        <v>2504583.6687173899</v>
      </c>
      <c r="K107">
        <v>2825537.66967654</v>
      </c>
      <c r="L107">
        <v>0.82848380924778298</v>
      </c>
      <c r="M107">
        <v>691742.79588206799</v>
      </c>
      <c r="N107">
        <v>2.1845598283942702</v>
      </c>
      <c r="O107">
        <v>33482.471225879199</v>
      </c>
      <c r="P107">
        <v>6.9296836688666898</v>
      </c>
      <c r="Q107">
        <v>0.19680455586421799</v>
      </c>
      <c r="R107">
        <v>3.03232451325092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4"/>
        <v>0</v>
      </c>
      <c r="AD107">
        <v>0</v>
      </c>
      <c r="AE107">
        <v>0</v>
      </c>
      <c r="AF107">
        <v>0</v>
      </c>
      <c r="AG107">
        <v>-468270.924347041</v>
      </c>
      <c r="AH107">
        <v>1167097.12792568</v>
      </c>
      <c r="AI107">
        <v>286720.66453328502</v>
      </c>
      <c r="AJ107">
        <v>705975.71412745398</v>
      </c>
      <c r="AK107">
        <v>424410.89730590401</v>
      </c>
      <c r="AL107">
        <v>107691.613044925</v>
      </c>
      <c r="AM107">
        <v>-4768.8243055270596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f t="shared" si="5"/>
        <v>0</v>
      </c>
      <c r="AZ107">
        <v>0</v>
      </c>
      <c r="BA107">
        <v>0</v>
      </c>
      <c r="BB107">
        <v>0</v>
      </c>
      <c r="BC107">
        <v>2218856.2682846799</v>
      </c>
      <c r="BD107">
        <v>2285556.6806387701</v>
      </c>
      <c r="BE107">
        <v>-1932558.23413875</v>
      </c>
      <c r="BF107">
        <v>1905396.13419999</v>
      </c>
      <c r="BG107">
        <v>2258394.5807000198</v>
      </c>
      <c r="BH107" s="2"/>
      <c r="BJ107" s="2"/>
      <c r="BK107"/>
      <c r="BL107"/>
      <c r="BM107"/>
      <c r="BN107"/>
      <c r="BO107"/>
      <c r="BP107"/>
    </row>
    <row r="108" spans="1:68" x14ac:dyDescent="0.2">
      <c r="A108" t="str">
        <f t="shared" si="7"/>
        <v>0_32_2004</v>
      </c>
      <c r="B108">
        <v>0</v>
      </c>
      <c r="C108">
        <v>32</v>
      </c>
      <c r="D108">
        <v>2004</v>
      </c>
      <c r="E108">
        <v>69854469.148399994</v>
      </c>
      <c r="F108">
        <v>47264944.674699999</v>
      </c>
      <c r="G108">
        <v>72224340.6093999</v>
      </c>
      <c r="H108">
        <v>1603632.11509998</v>
      </c>
      <c r="I108">
        <v>74452167.896267295</v>
      </c>
      <c r="J108">
        <v>2429976.1418767599</v>
      </c>
      <c r="K108">
        <v>2785275.56426124</v>
      </c>
      <c r="L108">
        <v>0.84278304525640102</v>
      </c>
      <c r="M108">
        <v>736695.64431074297</v>
      </c>
      <c r="N108">
        <v>2.5165258284882799</v>
      </c>
      <c r="O108">
        <v>30878.908850574899</v>
      </c>
      <c r="P108">
        <v>7.3600897963465499</v>
      </c>
      <c r="Q108">
        <v>0.21296252281400699</v>
      </c>
      <c r="R108">
        <v>2.82286246993971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 t="shared" si="4"/>
        <v>0</v>
      </c>
      <c r="AD108">
        <v>0</v>
      </c>
      <c r="AE108">
        <v>0</v>
      </c>
      <c r="AF108">
        <v>0</v>
      </c>
      <c r="AG108">
        <v>718254.76025906904</v>
      </c>
      <c r="AH108">
        <v>-494529.89203970099</v>
      </c>
      <c r="AI108">
        <v>362887.19838338101</v>
      </c>
      <c r="AJ108">
        <v>874443.99354518205</v>
      </c>
      <c r="AK108">
        <v>562539.95345954702</v>
      </c>
      <c r="AL108">
        <v>115733.06159128</v>
      </c>
      <c r="AM108">
        <v>1683.4693835255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f t="shared" si="5"/>
        <v>0</v>
      </c>
      <c r="AZ108">
        <v>0</v>
      </c>
      <c r="BA108">
        <v>0</v>
      </c>
      <c r="BB108">
        <v>0</v>
      </c>
      <c r="BC108">
        <v>2141012.5445822799</v>
      </c>
      <c r="BD108">
        <v>2186602.28794702</v>
      </c>
      <c r="BE108">
        <v>-582970.17284704302</v>
      </c>
      <c r="BF108">
        <v>22942522.920199901</v>
      </c>
      <c r="BG108">
        <v>24546155.035299901</v>
      </c>
      <c r="BH108" s="2"/>
      <c r="BJ108" s="2"/>
      <c r="BK108"/>
      <c r="BL108"/>
      <c r="BM108"/>
      <c r="BN108"/>
      <c r="BO108"/>
      <c r="BP108"/>
    </row>
    <row r="109" spans="1:68" x14ac:dyDescent="0.2">
      <c r="A109" t="str">
        <f t="shared" si="7"/>
        <v>0_32_2005</v>
      </c>
      <c r="B109">
        <v>0</v>
      </c>
      <c r="C109">
        <v>32</v>
      </c>
      <c r="D109">
        <v>2005</v>
      </c>
      <c r="E109">
        <v>84338562.849399999</v>
      </c>
      <c r="F109">
        <v>72224340.6093999</v>
      </c>
      <c r="G109">
        <v>87110098.515299901</v>
      </c>
      <c r="H109">
        <v>401664.20489999797</v>
      </c>
      <c r="I109">
        <v>90796379.086676404</v>
      </c>
      <c r="J109">
        <v>1301264.30035941</v>
      </c>
      <c r="K109">
        <v>2469090.9216220202</v>
      </c>
      <c r="L109">
        <v>0.81870897786997099</v>
      </c>
      <c r="M109">
        <v>748901.40325277403</v>
      </c>
      <c r="N109">
        <v>2.9775548113289299</v>
      </c>
      <c r="O109">
        <v>29674.811218987601</v>
      </c>
      <c r="P109">
        <v>7.3370832638321799</v>
      </c>
      <c r="Q109">
        <v>0.19552017159995599</v>
      </c>
      <c r="R109">
        <v>2.8960758070318202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 t="shared" si="4"/>
        <v>0</v>
      </c>
      <c r="AD109">
        <v>0</v>
      </c>
      <c r="AE109">
        <v>0</v>
      </c>
      <c r="AF109">
        <v>0</v>
      </c>
      <c r="AG109">
        <v>-1834447.16544091</v>
      </c>
      <c r="AH109">
        <v>-70853.057296687504</v>
      </c>
      <c r="AI109">
        <v>646100.37009252503</v>
      </c>
      <c r="AJ109">
        <v>1723780.0355394499</v>
      </c>
      <c r="AK109">
        <v>732056.17549142998</v>
      </c>
      <c r="AL109">
        <v>93416.224427278794</v>
      </c>
      <c r="AM109">
        <v>-6267.1238627911198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f t="shared" si="5"/>
        <v>0</v>
      </c>
      <c r="AZ109">
        <v>0</v>
      </c>
      <c r="BA109">
        <v>0</v>
      </c>
      <c r="BB109">
        <v>0</v>
      </c>
      <c r="BC109">
        <v>1283785.45895029</v>
      </c>
      <c r="BD109">
        <v>1272347.0268526799</v>
      </c>
      <c r="BE109">
        <v>-870682.82195269002</v>
      </c>
      <c r="BF109">
        <v>14484093.700999999</v>
      </c>
      <c r="BG109">
        <v>14885757.9059</v>
      </c>
      <c r="BH109" s="2"/>
      <c r="BJ109" s="2"/>
      <c r="BK109"/>
      <c r="BL109"/>
      <c r="BM109"/>
      <c r="BN109"/>
      <c r="BO109"/>
      <c r="BP109"/>
    </row>
    <row r="110" spans="1:68" x14ac:dyDescent="0.2">
      <c r="A110" t="str">
        <f t="shared" ref="A110:A139" si="8">CONCATENATE(B110,"_",C110,"_",D110)</f>
        <v>0_32_2006</v>
      </c>
      <c r="B110">
        <v>0</v>
      </c>
      <c r="C110">
        <v>32</v>
      </c>
      <c r="D110">
        <v>2006</v>
      </c>
      <c r="E110">
        <v>97737835.120099902</v>
      </c>
      <c r="F110">
        <v>87110098.515299901</v>
      </c>
      <c r="G110">
        <v>102676896.6358</v>
      </c>
      <c r="H110">
        <v>2167525.8498000102</v>
      </c>
      <c r="I110">
        <v>108745884.76186401</v>
      </c>
      <c r="J110">
        <v>2986596.9460635702</v>
      </c>
      <c r="K110">
        <v>2183875.18583608</v>
      </c>
      <c r="L110">
        <v>0.83980869048628703</v>
      </c>
      <c r="M110">
        <v>729910.97778630897</v>
      </c>
      <c r="N110">
        <v>3.25432730607581</v>
      </c>
      <c r="O110">
        <v>27897.724476731099</v>
      </c>
      <c r="P110">
        <v>7.3389361463383</v>
      </c>
      <c r="Q110">
        <v>0.182194128925216</v>
      </c>
      <c r="R110">
        <v>3.3233374424368698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 t="shared" si="4"/>
        <v>0</v>
      </c>
      <c r="AD110">
        <v>0</v>
      </c>
      <c r="AE110">
        <v>0</v>
      </c>
      <c r="AF110">
        <v>0</v>
      </c>
      <c r="AG110">
        <v>-72832.792843209696</v>
      </c>
      <c r="AH110">
        <v>-260614.45268640501</v>
      </c>
      <c r="AI110">
        <v>847871.05515165697</v>
      </c>
      <c r="AJ110">
        <v>1132582.9928153199</v>
      </c>
      <c r="AK110">
        <v>1214845.0020264001</v>
      </c>
      <c r="AL110">
        <v>76798.779225999795</v>
      </c>
      <c r="AM110">
        <v>-3031.8826841116902</v>
      </c>
      <c r="AN110">
        <v>-221643.71209705301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f t="shared" si="5"/>
        <v>0</v>
      </c>
      <c r="AZ110">
        <v>0</v>
      </c>
      <c r="BA110">
        <v>0</v>
      </c>
      <c r="BB110">
        <v>0</v>
      </c>
      <c r="BC110">
        <v>2713974.9889086001</v>
      </c>
      <c r="BD110">
        <v>2733730.17400171</v>
      </c>
      <c r="BE110">
        <v>-566204.32420169702</v>
      </c>
      <c r="BF110">
        <v>13399272.2706999</v>
      </c>
      <c r="BG110">
        <v>15566798.1205</v>
      </c>
      <c r="BH110" s="2"/>
      <c r="BJ110" s="2"/>
      <c r="BK110"/>
      <c r="BL110"/>
      <c r="BM110"/>
      <c r="BN110"/>
      <c r="BO110"/>
      <c r="BP110"/>
    </row>
    <row r="111" spans="1:68" x14ac:dyDescent="0.2">
      <c r="A111" t="str">
        <f t="shared" si="8"/>
        <v>0_32_2007</v>
      </c>
      <c r="B111">
        <v>0</v>
      </c>
      <c r="C111">
        <v>32</v>
      </c>
      <c r="D111">
        <v>2007</v>
      </c>
      <c r="E111">
        <v>101664517.71609899</v>
      </c>
      <c r="F111">
        <v>102676896.6358</v>
      </c>
      <c r="G111">
        <v>111504477.6417</v>
      </c>
      <c r="H111">
        <v>4900898.4098999696</v>
      </c>
      <c r="I111">
        <v>115763071.85151701</v>
      </c>
      <c r="J111">
        <v>3249864.6007218501</v>
      </c>
      <c r="K111">
        <v>2167823.0629744199</v>
      </c>
      <c r="L111">
        <v>0.82624429699622404</v>
      </c>
      <c r="M111">
        <v>728011.31463731604</v>
      </c>
      <c r="N111">
        <v>3.4243160584827401</v>
      </c>
      <c r="O111">
        <v>28138.133787126098</v>
      </c>
      <c r="P111">
        <v>7.4356110163971598</v>
      </c>
      <c r="Q111">
        <v>0.17863719387576499</v>
      </c>
      <c r="R111">
        <v>3.3403609315414999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 t="shared" si="4"/>
        <v>0</v>
      </c>
      <c r="AD111">
        <v>0</v>
      </c>
      <c r="AE111">
        <v>0</v>
      </c>
      <c r="AF111">
        <v>0</v>
      </c>
      <c r="AG111">
        <v>2053643.9683308001</v>
      </c>
      <c r="AH111">
        <v>33250.8756399962</v>
      </c>
      <c r="AI111">
        <v>253546.162361814</v>
      </c>
      <c r="AJ111">
        <v>759449.02376659203</v>
      </c>
      <c r="AK111">
        <v>-261889.727359991</v>
      </c>
      <c r="AL111">
        <v>135927.59653356901</v>
      </c>
      <c r="AM111">
        <v>-546.11246905843495</v>
      </c>
      <c r="AN111">
        <v>-14831.0830581751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f t="shared" si="5"/>
        <v>0</v>
      </c>
      <c r="AZ111">
        <v>0</v>
      </c>
      <c r="BA111">
        <v>0</v>
      </c>
      <c r="BB111">
        <v>0</v>
      </c>
      <c r="BC111">
        <v>2958550.7037455402</v>
      </c>
      <c r="BD111">
        <v>2989843.6138675702</v>
      </c>
      <c r="BE111">
        <v>1911054.7960323901</v>
      </c>
      <c r="BF111">
        <v>3926682.5959999901</v>
      </c>
      <c r="BG111">
        <v>8827581.0058999695</v>
      </c>
      <c r="BH111" s="2"/>
      <c r="BJ111" s="2"/>
      <c r="BK111"/>
      <c r="BL111"/>
      <c r="BM111"/>
      <c r="BN111"/>
      <c r="BO111"/>
      <c r="BP111"/>
    </row>
    <row r="112" spans="1:68" x14ac:dyDescent="0.2">
      <c r="A112" t="str">
        <f t="shared" si="8"/>
        <v>0_32_2008</v>
      </c>
      <c r="B112">
        <v>0</v>
      </c>
      <c r="C112">
        <v>32</v>
      </c>
      <c r="D112">
        <v>2008</v>
      </c>
      <c r="E112">
        <v>101664517.71609899</v>
      </c>
      <c r="F112">
        <v>111504477.6417</v>
      </c>
      <c r="G112">
        <v>121030410.7052</v>
      </c>
      <c r="H112">
        <v>9525933.06350003</v>
      </c>
      <c r="I112">
        <v>119193868.98361801</v>
      </c>
      <c r="J112">
        <v>3430797.1321003302</v>
      </c>
      <c r="K112">
        <v>2162379.6276511401</v>
      </c>
      <c r="L112">
        <v>0.78715241208016395</v>
      </c>
      <c r="M112">
        <v>730998.89346924203</v>
      </c>
      <c r="N112">
        <v>3.8566631131534899</v>
      </c>
      <c r="O112">
        <v>28241.531232839399</v>
      </c>
      <c r="P112">
        <v>7.4250146874084004</v>
      </c>
      <c r="Q112">
        <v>0.17739415135143599</v>
      </c>
      <c r="R112">
        <v>3.43587949730383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 t="shared" si="4"/>
        <v>0</v>
      </c>
      <c r="AD112">
        <v>0</v>
      </c>
      <c r="AE112">
        <v>0</v>
      </c>
      <c r="AF112">
        <v>0</v>
      </c>
      <c r="AG112">
        <v>334933.16599428101</v>
      </c>
      <c r="AH112">
        <v>837299.83694760595</v>
      </c>
      <c r="AI112">
        <v>109296.19933911299</v>
      </c>
      <c r="AJ112">
        <v>1962673.63999709</v>
      </c>
      <c r="AK112">
        <v>-93121.817104094604</v>
      </c>
      <c r="AL112">
        <v>-31292.4763687429</v>
      </c>
      <c r="AM112">
        <v>-2594.7307459223398</v>
      </c>
      <c r="AN112">
        <v>-53555.069545327897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f t="shared" si="5"/>
        <v>0</v>
      </c>
      <c r="AZ112">
        <v>0</v>
      </c>
      <c r="BA112">
        <v>0</v>
      </c>
      <c r="BB112">
        <v>0</v>
      </c>
      <c r="BC112">
        <v>3063638.7485140101</v>
      </c>
      <c r="BD112">
        <v>3115734.7455467298</v>
      </c>
      <c r="BE112">
        <v>6410198.3179532904</v>
      </c>
      <c r="BF112">
        <v>0</v>
      </c>
      <c r="BG112">
        <v>9525933.06350003</v>
      </c>
      <c r="BH112" s="2"/>
      <c r="BJ112" s="2"/>
      <c r="BK112"/>
      <c r="BL112"/>
      <c r="BM112"/>
      <c r="BN112"/>
      <c r="BO112"/>
      <c r="BP112"/>
    </row>
    <row r="113" spans="1:68" x14ac:dyDescent="0.2">
      <c r="A113" t="str">
        <f t="shared" si="8"/>
        <v>0_32_2009</v>
      </c>
      <c r="B113">
        <v>0</v>
      </c>
      <c r="C113">
        <v>32</v>
      </c>
      <c r="D113">
        <v>2009</v>
      </c>
      <c r="E113">
        <v>114767628.57609899</v>
      </c>
      <c r="F113">
        <v>121030410.7052</v>
      </c>
      <c r="G113">
        <v>131039414.494699</v>
      </c>
      <c r="H113">
        <v>-3094107.0705000302</v>
      </c>
      <c r="I113">
        <v>126751377.12621699</v>
      </c>
      <c r="J113">
        <v>-4532596.4678052804</v>
      </c>
      <c r="K113">
        <v>2082396.5685014201</v>
      </c>
      <c r="L113">
        <v>0.80640597859734198</v>
      </c>
      <c r="M113">
        <v>676078.138841309</v>
      </c>
      <c r="N113">
        <v>2.7847349586032699</v>
      </c>
      <c r="O113">
        <v>26699.006621042801</v>
      </c>
      <c r="P113">
        <v>7.2518615070080701</v>
      </c>
      <c r="Q113">
        <v>0.186944800797058</v>
      </c>
      <c r="R113">
        <v>3.55556821686414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 t="shared" si="4"/>
        <v>0</v>
      </c>
      <c r="AD113">
        <v>0</v>
      </c>
      <c r="AE113">
        <v>0</v>
      </c>
      <c r="AF113">
        <v>0</v>
      </c>
      <c r="AG113">
        <v>717447.32215181005</v>
      </c>
      <c r="AH113">
        <v>-814372.70046256797</v>
      </c>
      <c r="AI113">
        <v>-215023.80562845999</v>
      </c>
      <c r="AJ113">
        <v>-5499635.7747859303</v>
      </c>
      <c r="AK113">
        <v>1238846.1328062599</v>
      </c>
      <c r="AL113">
        <v>54169.7953751647</v>
      </c>
      <c r="AM113">
        <v>9310.0727827067603</v>
      </c>
      <c r="AN113">
        <v>-40075.574118427401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f t="shared" si="5"/>
        <v>0</v>
      </c>
      <c r="AZ113">
        <v>0</v>
      </c>
      <c r="BA113">
        <v>0</v>
      </c>
      <c r="BB113">
        <v>0</v>
      </c>
      <c r="BC113">
        <v>-4549334.5318794399</v>
      </c>
      <c r="BD113">
        <v>-4598677.6952651497</v>
      </c>
      <c r="BE113">
        <v>1504570.62476512</v>
      </c>
      <c r="BF113">
        <v>13103110.859999999</v>
      </c>
      <c r="BG113">
        <v>10009003.789499899</v>
      </c>
      <c r="BH113" s="2"/>
      <c r="BJ113" s="2"/>
      <c r="BK113"/>
      <c r="BL113"/>
      <c r="BM113"/>
      <c r="BN113"/>
      <c r="BO113"/>
      <c r="BP113"/>
    </row>
    <row r="114" spans="1:68" x14ac:dyDescent="0.2">
      <c r="A114" t="str">
        <f t="shared" si="8"/>
        <v>0_32_2010</v>
      </c>
      <c r="B114">
        <v>0</v>
      </c>
      <c r="C114">
        <v>32</v>
      </c>
      <c r="D114">
        <v>2010</v>
      </c>
      <c r="E114">
        <v>115767184.57609899</v>
      </c>
      <c r="F114">
        <v>131039414.494699</v>
      </c>
      <c r="G114">
        <v>131240263.24439999</v>
      </c>
      <c r="H114">
        <v>136094.74970001</v>
      </c>
      <c r="I114">
        <v>130953065.13815901</v>
      </c>
      <c r="J114">
        <v>3836450.6210542098</v>
      </c>
      <c r="K114">
        <v>2056458.28625805</v>
      </c>
      <c r="L114">
        <v>0.79145062460399596</v>
      </c>
      <c r="M114">
        <v>676737.48227027303</v>
      </c>
      <c r="N114">
        <v>3.2167517482386701</v>
      </c>
      <c r="O114">
        <v>26497.829989018799</v>
      </c>
      <c r="P114">
        <v>7.4203877116240502</v>
      </c>
      <c r="Q114">
        <v>0.18530450779214999</v>
      </c>
      <c r="R114">
        <v>3.9290367611033998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 t="shared" si="4"/>
        <v>0</v>
      </c>
      <c r="AD114">
        <v>0</v>
      </c>
      <c r="AE114">
        <v>0</v>
      </c>
      <c r="AF114">
        <v>0</v>
      </c>
      <c r="AG114">
        <v>789301.55604944204</v>
      </c>
      <c r="AH114">
        <v>264879.26632147603</v>
      </c>
      <c r="AI114">
        <v>106293.674812827</v>
      </c>
      <c r="AJ114">
        <v>2782696.9663611599</v>
      </c>
      <c r="AK114">
        <v>-125477.07896445099</v>
      </c>
      <c r="AL114">
        <v>323652.203698411</v>
      </c>
      <c r="AM114">
        <v>607.53375879052896</v>
      </c>
      <c r="AN114">
        <v>-237380.27436098701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f t="shared" si="5"/>
        <v>0</v>
      </c>
      <c r="AZ114">
        <v>0</v>
      </c>
      <c r="BA114">
        <v>0</v>
      </c>
      <c r="BB114">
        <v>0</v>
      </c>
      <c r="BC114">
        <v>3904573.8476766599</v>
      </c>
      <c r="BD114">
        <v>3896758.9061628701</v>
      </c>
      <c r="BE114">
        <v>-3760664.1564628598</v>
      </c>
      <c r="BF114">
        <v>999556</v>
      </c>
      <c r="BG114">
        <v>1135650.7497000101</v>
      </c>
      <c r="BH114" s="2"/>
      <c r="BJ114" s="2"/>
      <c r="BK114"/>
      <c r="BL114"/>
      <c r="BM114"/>
      <c r="BN114"/>
      <c r="BO114"/>
      <c r="BP114"/>
    </row>
    <row r="115" spans="1:68" x14ac:dyDescent="0.2">
      <c r="A115" t="str">
        <f t="shared" si="8"/>
        <v>0_32_2011</v>
      </c>
      <c r="B115">
        <v>0</v>
      </c>
      <c r="C115">
        <v>32</v>
      </c>
      <c r="D115">
        <v>2011</v>
      </c>
      <c r="E115">
        <v>115941547.20189901</v>
      </c>
      <c r="F115">
        <v>131240263.24439999</v>
      </c>
      <c r="G115">
        <v>142514411.933799</v>
      </c>
      <c r="H115">
        <v>10110678.063599899</v>
      </c>
      <c r="I115">
        <v>137856715.513935</v>
      </c>
      <c r="J115">
        <v>5628964.0407893304</v>
      </c>
      <c r="K115">
        <v>2033454.8878879901</v>
      </c>
      <c r="L115">
        <v>0.755009952310562</v>
      </c>
      <c r="M115">
        <v>680366.589208105</v>
      </c>
      <c r="N115">
        <v>3.9858938332682801</v>
      </c>
      <c r="O115">
        <v>26173.908241460598</v>
      </c>
      <c r="P115">
        <v>7.4838644255734996</v>
      </c>
      <c r="Q115">
        <v>0.177842168797057</v>
      </c>
      <c r="R115">
        <v>3.63957639464246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f t="shared" si="4"/>
        <v>0</v>
      </c>
      <c r="AD115">
        <v>0</v>
      </c>
      <c r="AE115">
        <v>0</v>
      </c>
      <c r="AF115">
        <v>0</v>
      </c>
      <c r="AG115">
        <v>-462565.53843209398</v>
      </c>
      <c r="AH115">
        <v>1170925.23592231</v>
      </c>
      <c r="AI115">
        <v>169277.12742687701</v>
      </c>
      <c r="AJ115">
        <v>4042522.6733173998</v>
      </c>
      <c r="AK115">
        <v>545257.65235944104</v>
      </c>
      <c r="AL115">
        <v>-26766.624353592699</v>
      </c>
      <c r="AM115">
        <v>-22983.164160680499</v>
      </c>
      <c r="AN115">
        <v>165345.93766870399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f t="shared" si="5"/>
        <v>0</v>
      </c>
      <c r="AZ115">
        <v>0</v>
      </c>
      <c r="BA115">
        <v>0</v>
      </c>
      <c r="BB115">
        <v>0</v>
      </c>
      <c r="BC115">
        <v>5581013.2997483797</v>
      </c>
      <c r="BD115">
        <v>5638122.9860454202</v>
      </c>
      <c r="BE115">
        <v>4472555.0775545696</v>
      </c>
      <c r="BF115">
        <v>174362.62579999899</v>
      </c>
      <c r="BG115">
        <v>10285040.6893999</v>
      </c>
      <c r="BH115" s="2"/>
      <c r="BJ115" s="2"/>
      <c r="BK115"/>
      <c r="BL115"/>
      <c r="BM115"/>
      <c r="BN115"/>
      <c r="BO115"/>
      <c r="BP115"/>
    </row>
    <row r="116" spans="1:68" x14ac:dyDescent="0.2">
      <c r="A116" t="str">
        <f t="shared" si="8"/>
        <v>0_32_2012</v>
      </c>
      <c r="B116">
        <v>0</v>
      </c>
      <c r="C116">
        <v>32</v>
      </c>
      <c r="D116">
        <v>2012</v>
      </c>
      <c r="E116">
        <v>116366949.20189901</v>
      </c>
      <c r="F116">
        <v>142514411.933799</v>
      </c>
      <c r="G116">
        <v>147414663.23269999</v>
      </c>
      <c r="H116">
        <v>4474849.2988999598</v>
      </c>
      <c r="I116">
        <v>138436159.712138</v>
      </c>
      <c r="J116">
        <v>149124.998258376</v>
      </c>
      <c r="K116">
        <v>2030454.2874129401</v>
      </c>
      <c r="L116">
        <v>0.768878637494255</v>
      </c>
      <c r="M116">
        <v>684352.151327278</v>
      </c>
      <c r="N116">
        <v>3.9922619263599799</v>
      </c>
      <c r="O116">
        <v>25766.336106695799</v>
      </c>
      <c r="P116">
        <v>7.4185126080571804</v>
      </c>
      <c r="Q116">
        <v>0.17013985993604799</v>
      </c>
      <c r="R116">
        <v>3.44354314431745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f t="shared" si="4"/>
        <v>0</v>
      </c>
      <c r="AD116">
        <v>2.33957581484446E-2</v>
      </c>
      <c r="AE116">
        <v>0</v>
      </c>
      <c r="AF116">
        <v>0</v>
      </c>
      <c r="AG116">
        <v>-330232.23684026801</v>
      </c>
      <c r="AH116">
        <v>-327568.48015759198</v>
      </c>
      <c r="AI116">
        <v>243634.59940927199</v>
      </c>
      <c r="AJ116">
        <v>40933.6452577198</v>
      </c>
      <c r="AK116">
        <v>553283.41133264604</v>
      </c>
      <c r="AL116">
        <v>57319.254199153504</v>
      </c>
      <c r="AM116">
        <v>-21360.153746685599</v>
      </c>
      <c r="AN116">
        <v>180424.193232939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f t="shared" si="5"/>
        <v>0</v>
      </c>
      <c r="AZ116">
        <v>1666.1529206882501</v>
      </c>
      <c r="BA116">
        <v>0</v>
      </c>
      <c r="BB116">
        <v>0</v>
      </c>
      <c r="BC116">
        <v>398100.38560787297</v>
      </c>
      <c r="BD116">
        <v>452365.25249629701</v>
      </c>
      <c r="BE116">
        <v>4022484.04640366</v>
      </c>
      <c r="BF116">
        <v>425401.99999999901</v>
      </c>
      <c r="BG116">
        <v>4900251.2988999598</v>
      </c>
      <c r="BH116" s="2"/>
      <c r="BJ116" s="2"/>
      <c r="BK116"/>
      <c r="BL116"/>
      <c r="BM116"/>
      <c r="BN116"/>
      <c r="BO116"/>
      <c r="BP116"/>
    </row>
    <row r="117" spans="1:68" x14ac:dyDescent="0.2">
      <c r="A117" t="str">
        <f t="shared" si="8"/>
        <v>0_32_2013</v>
      </c>
      <c r="B117">
        <v>0</v>
      </c>
      <c r="C117">
        <v>32</v>
      </c>
      <c r="D117">
        <v>2013</v>
      </c>
      <c r="E117">
        <v>117406278.955899</v>
      </c>
      <c r="F117">
        <v>147414663.23269999</v>
      </c>
      <c r="G117">
        <v>142770818.23800001</v>
      </c>
      <c r="H117">
        <v>-4412997.3507999601</v>
      </c>
      <c r="I117">
        <v>135820098.18442699</v>
      </c>
      <c r="J117">
        <v>-2457383.8614631202</v>
      </c>
      <c r="K117">
        <v>2047067.4768407401</v>
      </c>
      <c r="L117">
        <v>0.873471619695949</v>
      </c>
      <c r="M117">
        <v>696454.34439139301</v>
      </c>
      <c r="N117">
        <v>3.8091979256824602</v>
      </c>
      <c r="O117">
        <v>25582.821455568799</v>
      </c>
      <c r="P117">
        <v>7.3030384770052796</v>
      </c>
      <c r="Q117">
        <v>0.16865213488132499</v>
      </c>
      <c r="R117">
        <v>3.3904331310348201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 t="shared" si="4"/>
        <v>0</v>
      </c>
      <c r="AD117">
        <v>2.3188649058732299E-2</v>
      </c>
      <c r="AE117">
        <v>0</v>
      </c>
      <c r="AF117">
        <v>0</v>
      </c>
      <c r="AG117">
        <v>1310991.5222471801</v>
      </c>
      <c r="AH117">
        <v>-3825108.4901799499</v>
      </c>
      <c r="AI117">
        <v>719957.20314435998</v>
      </c>
      <c r="AJ117">
        <v>-839675.46609865001</v>
      </c>
      <c r="AK117">
        <v>42989.010441188198</v>
      </c>
      <c r="AL117">
        <v>-98554.303863300898</v>
      </c>
      <c r="AM117">
        <v>249.40392082033401</v>
      </c>
      <c r="AN117">
        <v>47472.319993942001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f t="shared" si="5"/>
        <v>0</v>
      </c>
      <c r="AZ117">
        <v>0</v>
      </c>
      <c r="BA117">
        <v>0</v>
      </c>
      <c r="BB117">
        <v>0</v>
      </c>
      <c r="BC117">
        <v>-2641678.8003944098</v>
      </c>
      <c r="BD117">
        <v>-2661674.0681254398</v>
      </c>
      <c r="BE117">
        <v>-1751323.28267451</v>
      </c>
      <c r="BF117">
        <v>1039329.7539999899</v>
      </c>
      <c r="BG117">
        <v>-3373667.5967999599</v>
      </c>
      <c r="BH117" s="2"/>
      <c r="BJ117" s="2"/>
      <c r="BK117"/>
      <c r="BL117"/>
      <c r="BM117"/>
      <c r="BN117"/>
      <c r="BO117"/>
      <c r="BP117"/>
    </row>
    <row r="118" spans="1:68" x14ac:dyDescent="0.2">
      <c r="A118" t="str">
        <f t="shared" si="8"/>
        <v>0_32_2014</v>
      </c>
      <c r="B118">
        <v>0</v>
      </c>
      <c r="C118">
        <v>32</v>
      </c>
      <c r="D118">
        <v>2014</v>
      </c>
      <c r="E118">
        <v>117406278.955899</v>
      </c>
      <c r="F118">
        <v>142770818.23800001</v>
      </c>
      <c r="G118">
        <v>143497763.31319901</v>
      </c>
      <c r="H118">
        <v>-315264.92480000999</v>
      </c>
      <c r="I118">
        <v>137894645.17689699</v>
      </c>
      <c r="J118">
        <v>1035466.28539651</v>
      </c>
      <c r="K118">
        <v>2073008.2780004099</v>
      </c>
      <c r="L118">
        <v>0.86151209921557104</v>
      </c>
      <c r="M118">
        <v>700858.09508255997</v>
      </c>
      <c r="N118">
        <v>3.62495824582505</v>
      </c>
      <c r="O118">
        <v>25922.0804682163</v>
      </c>
      <c r="P118">
        <v>7.4948500960524997</v>
      </c>
      <c r="Q118">
        <v>0.16643399414681401</v>
      </c>
      <c r="R118">
        <v>3.6698531590597501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f t="shared" si="4"/>
        <v>0</v>
      </c>
      <c r="AD118">
        <v>2.3188649058732299E-2</v>
      </c>
      <c r="AE118">
        <v>0</v>
      </c>
      <c r="AF118">
        <v>0</v>
      </c>
      <c r="AG118">
        <v>2045910.4982626301</v>
      </c>
      <c r="AH118">
        <v>465114.19546495198</v>
      </c>
      <c r="AI118">
        <v>151270.14649854301</v>
      </c>
      <c r="AJ118">
        <v>-1195189.81078307</v>
      </c>
      <c r="AK118">
        <v>-193204.27303040199</v>
      </c>
      <c r="AL118">
        <v>157331.263067917</v>
      </c>
      <c r="AM118">
        <v>-8811.2648153547198</v>
      </c>
      <c r="AN118">
        <v>-215514.531346937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f t="shared" si="5"/>
        <v>0</v>
      </c>
      <c r="AZ118">
        <v>0</v>
      </c>
      <c r="BA118">
        <v>0</v>
      </c>
      <c r="BB118">
        <v>0</v>
      </c>
      <c r="BC118">
        <v>1206906.2233182699</v>
      </c>
      <c r="BD118">
        <v>1269927.2701660099</v>
      </c>
      <c r="BE118">
        <v>-1585192.1949660201</v>
      </c>
      <c r="BF118">
        <v>0</v>
      </c>
      <c r="BG118">
        <v>-315264.924800009</v>
      </c>
      <c r="BH118" s="2"/>
      <c r="BJ118" s="2"/>
      <c r="BK118"/>
      <c r="BL118"/>
      <c r="BM118"/>
      <c r="BN118"/>
      <c r="BO118"/>
      <c r="BP118"/>
    </row>
    <row r="119" spans="1:68" x14ac:dyDescent="0.2">
      <c r="A119" t="str">
        <f t="shared" si="8"/>
        <v>0_32_2015</v>
      </c>
      <c r="B119">
        <v>0</v>
      </c>
      <c r="C119">
        <v>32</v>
      </c>
      <c r="D119">
        <v>2015</v>
      </c>
      <c r="E119">
        <v>117406278.955899</v>
      </c>
      <c r="F119">
        <v>143497763.31319901</v>
      </c>
      <c r="G119">
        <v>137689286.68790001</v>
      </c>
      <c r="H119">
        <v>-6214388.8289999897</v>
      </c>
      <c r="I119">
        <v>131384401.71437</v>
      </c>
      <c r="J119">
        <v>-6849013.8506030599</v>
      </c>
      <c r="K119">
        <v>2135140.5492390399</v>
      </c>
      <c r="L119">
        <v>0.86803696324757695</v>
      </c>
      <c r="M119">
        <v>705816.94550550904</v>
      </c>
      <c r="N119">
        <v>2.6237995000514198</v>
      </c>
      <c r="O119">
        <v>26924.2602316064</v>
      </c>
      <c r="P119">
        <v>7.6156262817327303</v>
      </c>
      <c r="Q119">
        <v>0.16545571626250299</v>
      </c>
      <c r="R119">
        <v>3.6970761638230698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0.62970304982384995</v>
      </c>
      <c r="Z119">
        <v>0</v>
      </c>
      <c r="AA119">
        <v>0</v>
      </c>
      <c r="AB119">
        <v>0</v>
      </c>
      <c r="AC119">
        <f t="shared" si="4"/>
        <v>0.62970304982384995</v>
      </c>
      <c r="AD119">
        <v>8.9051758704721207E-2</v>
      </c>
      <c r="AE119">
        <v>0</v>
      </c>
      <c r="AF119">
        <v>0</v>
      </c>
      <c r="AG119">
        <v>2433513.46231526</v>
      </c>
      <c r="AH119">
        <v>-380858.20464966202</v>
      </c>
      <c r="AI119">
        <v>273568.70714223501</v>
      </c>
      <c r="AJ119">
        <v>-6455851.2935825204</v>
      </c>
      <c r="AK119">
        <v>-1275476.5469359199</v>
      </c>
      <c r="AL119">
        <v>104131.903860109</v>
      </c>
      <c r="AM119">
        <v>-2852.3649665180601</v>
      </c>
      <c r="AN119">
        <v>8807.9740228798091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-2089644.0070529999</v>
      </c>
      <c r="AV119">
        <v>0</v>
      </c>
      <c r="AW119">
        <v>0</v>
      </c>
      <c r="AX119">
        <v>0</v>
      </c>
      <c r="AY119">
        <f t="shared" si="5"/>
        <v>-2089644.0070529999</v>
      </c>
      <c r="AZ119">
        <v>4389.3217673934196</v>
      </c>
      <c r="BA119">
        <v>0</v>
      </c>
      <c r="BB119">
        <v>0</v>
      </c>
      <c r="BC119">
        <v>-7380271.0480797403</v>
      </c>
      <c r="BD119">
        <v>-7365685.3618316501</v>
      </c>
      <c r="BE119">
        <v>1151296.53283166</v>
      </c>
      <c r="BF119">
        <v>0</v>
      </c>
      <c r="BG119">
        <v>-6214388.8289999897</v>
      </c>
      <c r="BH119" s="2"/>
      <c r="BJ119" s="2"/>
      <c r="BK119"/>
      <c r="BL119"/>
      <c r="BM119"/>
      <c r="BN119"/>
      <c r="BO119"/>
      <c r="BP119"/>
    </row>
    <row r="120" spans="1:68" x14ac:dyDescent="0.2">
      <c r="A120" t="str">
        <f t="shared" si="8"/>
        <v>0_32_2016</v>
      </c>
      <c r="B120">
        <v>0</v>
      </c>
      <c r="C120">
        <v>32</v>
      </c>
      <c r="D120">
        <v>2016</v>
      </c>
      <c r="E120">
        <v>117406278.955899</v>
      </c>
      <c r="F120">
        <v>137689286.68790001</v>
      </c>
      <c r="G120">
        <v>126454607.06990001</v>
      </c>
      <c r="H120">
        <v>-11234679.6179999</v>
      </c>
      <c r="I120">
        <v>125629187.728783</v>
      </c>
      <c r="J120">
        <v>-5755213.9855872197</v>
      </c>
      <c r="K120">
        <v>2184344.0212059799</v>
      </c>
      <c r="L120">
        <v>0.95809809213967601</v>
      </c>
      <c r="M120">
        <v>709375.07435425697</v>
      </c>
      <c r="N120">
        <v>2.3454247239208601</v>
      </c>
      <c r="O120">
        <v>27340.1816699095</v>
      </c>
      <c r="P120">
        <v>7.3597822208301604</v>
      </c>
      <c r="Q120">
        <v>0.16483589776004701</v>
      </c>
      <c r="R120">
        <v>4.1772956675863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1.4086747155943999</v>
      </c>
      <c r="Z120">
        <v>0</v>
      </c>
      <c r="AA120">
        <v>0</v>
      </c>
      <c r="AB120">
        <v>0</v>
      </c>
      <c r="AC120">
        <f t="shared" si="4"/>
        <v>1.4086747155943999</v>
      </c>
      <c r="AD120">
        <v>0.156347037085596</v>
      </c>
      <c r="AE120">
        <v>0</v>
      </c>
      <c r="AF120">
        <v>0</v>
      </c>
      <c r="AG120">
        <v>1886087.5349652199</v>
      </c>
      <c r="AH120">
        <v>-2375691.0940029002</v>
      </c>
      <c r="AI120">
        <v>252080.06394724199</v>
      </c>
      <c r="AJ120">
        <v>-2034184.9280525499</v>
      </c>
      <c r="AK120">
        <v>-491370.70844306098</v>
      </c>
      <c r="AL120">
        <v>-283254.97756298399</v>
      </c>
      <c r="AM120">
        <v>-1739.3127738604401</v>
      </c>
      <c r="AN120">
        <v>-374862.80882134399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-2572505.5074966801</v>
      </c>
      <c r="AV120">
        <v>0</v>
      </c>
      <c r="AW120">
        <v>0</v>
      </c>
      <c r="AX120">
        <v>0</v>
      </c>
      <c r="AY120">
        <f t="shared" si="5"/>
        <v>-2572505.5074966801</v>
      </c>
      <c r="AZ120">
        <v>5305.6205730710599</v>
      </c>
      <c r="BA120">
        <v>0</v>
      </c>
      <c r="BB120">
        <v>0</v>
      </c>
      <c r="BC120">
        <v>-5990136.1176678604</v>
      </c>
      <c r="BD120">
        <v>-5912390.6972377598</v>
      </c>
      <c r="BE120">
        <v>-5322288.9207622102</v>
      </c>
      <c r="BF120">
        <v>0</v>
      </c>
      <c r="BG120">
        <v>-11234679.6179999</v>
      </c>
      <c r="BH120" s="2"/>
      <c r="BJ120" s="2"/>
      <c r="BK120"/>
      <c r="BL120"/>
      <c r="BM120"/>
      <c r="BN120"/>
      <c r="BO120"/>
      <c r="BP120"/>
    </row>
    <row r="121" spans="1:68" x14ac:dyDescent="0.2">
      <c r="A121" t="str">
        <f t="shared" si="8"/>
        <v>0_32_2017</v>
      </c>
      <c r="B121">
        <v>0</v>
      </c>
      <c r="C121">
        <v>32</v>
      </c>
      <c r="D121">
        <v>2017</v>
      </c>
      <c r="E121">
        <v>117406278.955899</v>
      </c>
      <c r="F121">
        <v>126454607.06990001</v>
      </c>
      <c r="G121">
        <v>122470701.2999</v>
      </c>
      <c r="H121">
        <v>-3576125.38820002</v>
      </c>
      <c r="I121">
        <v>125765360.496427</v>
      </c>
      <c r="J121">
        <v>480047.22287391103</v>
      </c>
      <c r="K121">
        <v>2228586.32423922</v>
      </c>
      <c r="L121">
        <v>0.94831524538049405</v>
      </c>
      <c r="M121">
        <v>712669.61383891001</v>
      </c>
      <c r="N121">
        <v>2.5521295987396</v>
      </c>
      <c r="O121">
        <v>27449.146768468199</v>
      </c>
      <c r="P121">
        <v>7.1089992609387602</v>
      </c>
      <c r="Q121">
        <v>0.16346285900624999</v>
      </c>
      <c r="R121">
        <v>4.6123306706087099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2.2954003117714601</v>
      </c>
      <c r="Z121">
        <v>0</v>
      </c>
      <c r="AA121">
        <v>0</v>
      </c>
      <c r="AB121">
        <v>0</v>
      </c>
      <c r="AC121">
        <f t="shared" si="4"/>
        <v>2.2954003117714601</v>
      </c>
      <c r="AD121">
        <v>0.46610099530158</v>
      </c>
      <c r="AE121">
        <v>0</v>
      </c>
      <c r="AF121">
        <v>0</v>
      </c>
      <c r="AG121">
        <v>2097986.2520399401</v>
      </c>
      <c r="AH121">
        <v>353968.12680398498</v>
      </c>
      <c r="AI121">
        <v>176061.83411817599</v>
      </c>
      <c r="AJ121">
        <v>1456454.0635140699</v>
      </c>
      <c r="AK121">
        <v>-261877.68592174799</v>
      </c>
      <c r="AL121">
        <v>-259465.00799707501</v>
      </c>
      <c r="AM121">
        <v>-2165.5469519978501</v>
      </c>
      <c r="AN121">
        <v>-295120.15803690202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-2710186.12928181</v>
      </c>
      <c r="AV121">
        <v>0</v>
      </c>
      <c r="AW121">
        <v>0</v>
      </c>
      <c r="AX121">
        <v>0</v>
      </c>
      <c r="AY121">
        <f t="shared" si="5"/>
        <v>-2710186.12928181</v>
      </c>
      <c r="AZ121">
        <v>23087.085540665601</v>
      </c>
      <c r="BA121">
        <v>0</v>
      </c>
      <c r="BB121">
        <v>0</v>
      </c>
      <c r="BC121">
        <v>578742.83382731304</v>
      </c>
      <c r="BD121">
        <v>507212.56789343298</v>
      </c>
      <c r="BE121">
        <v>-4083337.9560934501</v>
      </c>
      <c r="BF121">
        <v>0</v>
      </c>
      <c r="BG121">
        <v>-3576125.38820002</v>
      </c>
      <c r="BH121" s="2"/>
      <c r="BJ121" s="2"/>
      <c r="BK121"/>
      <c r="BL121"/>
      <c r="BM121"/>
      <c r="BN121"/>
      <c r="BO121"/>
      <c r="BP121"/>
    </row>
    <row r="122" spans="1:68" x14ac:dyDescent="0.2">
      <c r="A122" t="str">
        <f t="shared" si="8"/>
        <v>0_32_2018</v>
      </c>
      <c r="B122">
        <v>0</v>
      </c>
      <c r="C122">
        <v>32</v>
      </c>
      <c r="D122">
        <v>2018</v>
      </c>
      <c r="E122">
        <v>117406278.955899</v>
      </c>
      <c r="F122">
        <v>122470701.2999</v>
      </c>
      <c r="G122">
        <v>122281887.7765</v>
      </c>
      <c r="H122">
        <v>-188813.52340000801</v>
      </c>
      <c r="I122">
        <v>126088594.619472</v>
      </c>
      <c r="J122">
        <v>323234.12304543599</v>
      </c>
      <c r="K122">
        <v>2254103.2580020898</v>
      </c>
      <c r="L122">
        <v>0.93643276338780101</v>
      </c>
      <c r="M122">
        <v>717011.70857578504</v>
      </c>
      <c r="N122">
        <v>2.79818742943417</v>
      </c>
      <c r="O122">
        <v>27754.9472496741</v>
      </c>
      <c r="P122">
        <v>6.8635493808504302</v>
      </c>
      <c r="Q122">
        <v>0.164347617417993</v>
      </c>
      <c r="R122">
        <v>5.0621518350756602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3.2698283436237601</v>
      </c>
      <c r="Z122">
        <v>0</v>
      </c>
      <c r="AA122">
        <v>0</v>
      </c>
      <c r="AB122">
        <v>0</v>
      </c>
      <c r="AC122">
        <f t="shared" si="4"/>
        <v>3.2698283436237601</v>
      </c>
      <c r="AD122">
        <v>0.56596405515210102</v>
      </c>
      <c r="AE122">
        <v>6.6420371223323907E-2</v>
      </c>
      <c r="AF122">
        <v>0</v>
      </c>
      <c r="AG122">
        <v>1950577.85857646</v>
      </c>
      <c r="AH122">
        <v>590659.897865084</v>
      </c>
      <c r="AI122">
        <v>205119.495956364</v>
      </c>
      <c r="AJ122">
        <v>1547264.47836431</v>
      </c>
      <c r="AK122">
        <v>-362293.37826883001</v>
      </c>
      <c r="AL122">
        <v>-250196.54256047099</v>
      </c>
      <c r="AM122">
        <v>1467.51377049646</v>
      </c>
      <c r="AN122">
        <v>-302501.74098057998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-2936523.2823129301</v>
      </c>
      <c r="AV122">
        <v>0</v>
      </c>
      <c r="AW122">
        <v>0</v>
      </c>
      <c r="AX122">
        <v>0</v>
      </c>
      <c r="AY122">
        <f t="shared" si="5"/>
        <v>-2936523.2823129301</v>
      </c>
      <c r="AZ122">
        <v>9383.6442532313595</v>
      </c>
      <c r="BA122">
        <v>-275131.29509070399</v>
      </c>
      <c r="BB122">
        <v>0</v>
      </c>
      <c r="BC122">
        <v>177826.64957243399</v>
      </c>
      <c r="BD122">
        <v>154478.37973844199</v>
      </c>
      <c r="BE122">
        <v>-343291.90313845099</v>
      </c>
      <c r="BF122">
        <v>0</v>
      </c>
      <c r="BG122">
        <v>-188813.52340000801</v>
      </c>
      <c r="BH122" s="2"/>
      <c r="BJ122" s="2"/>
      <c r="BK122"/>
      <c r="BL122"/>
      <c r="BM122"/>
      <c r="BN122"/>
      <c r="BO122"/>
      <c r="BP122"/>
    </row>
    <row r="123" spans="1:68" x14ac:dyDescent="0.2">
      <c r="A123" t="str">
        <f t="shared" si="8"/>
        <v>0_1_2002</v>
      </c>
      <c r="B123">
        <v>0</v>
      </c>
      <c r="C123">
        <v>1</v>
      </c>
      <c r="D123">
        <v>2002</v>
      </c>
      <c r="E123">
        <v>2067702619.7899899</v>
      </c>
      <c r="F123">
        <v>0</v>
      </c>
      <c r="G123">
        <v>2067702619.7899899</v>
      </c>
      <c r="H123">
        <v>0</v>
      </c>
      <c r="I123">
        <v>1868508996.6624792</v>
      </c>
      <c r="J123">
        <v>0</v>
      </c>
      <c r="K123">
        <v>120248191.2119294</v>
      </c>
      <c r="L123">
        <v>1.855449762506026</v>
      </c>
      <c r="M123">
        <v>16629658.684496518</v>
      </c>
      <c r="N123">
        <v>3.9543921170859599</v>
      </c>
      <c r="O123">
        <v>77823.029472963099</v>
      </c>
      <c r="P123">
        <v>18.38028740282714</v>
      </c>
      <c r="Q123">
        <v>1.0892580391401629</v>
      </c>
      <c r="R123">
        <v>7.9537049482222493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 t="shared" si="4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f t="shared" si="5"/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2067702619.7899899</v>
      </c>
      <c r="BG123">
        <v>2067702619.7899899</v>
      </c>
      <c r="BH123" s="2"/>
      <c r="BJ123" s="2"/>
      <c r="BK123"/>
      <c r="BL123"/>
      <c r="BM123"/>
      <c r="BN123"/>
      <c r="BO123"/>
      <c r="BP123"/>
    </row>
    <row r="124" spans="1:68" x14ac:dyDescent="0.2">
      <c r="A124" t="str">
        <f t="shared" si="8"/>
        <v>0_1_2003</v>
      </c>
      <c r="B124">
        <v>0</v>
      </c>
      <c r="C124">
        <v>1</v>
      </c>
      <c r="D124">
        <v>2003</v>
      </c>
      <c r="E124">
        <v>2067702619.7899899</v>
      </c>
      <c r="F124">
        <v>2067702619.7899899</v>
      </c>
      <c r="G124">
        <v>2107151297.5</v>
      </c>
      <c r="H124">
        <v>-71535663.589998394</v>
      </c>
      <c r="I124">
        <v>2038341975.435483</v>
      </c>
      <c r="J124">
        <v>57931932.343206301</v>
      </c>
      <c r="K124">
        <v>120186148.0662497</v>
      </c>
      <c r="L124">
        <v>1.8257471831724019</v>
      </c>
      <c r="M124">
        <v>16919226.891005859</v>
      </c>
      <c r="N124">
        <v>4.5401531509681501</v>
      </c>
      <c r="O124">
        <v>76191.78514032159</v>
      </c>
      <c r="P124">
        <v>18.259901085096409</v>
      </c>
      <c r="Q124">
        <v>1.0833914811244361</v>
      </c>
      <c r="R124">
        <v>7.9537049482222493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4"/>
        <v>0</v>
      </c>
      <c r="AD124">
        <v>0</v>
      </c>
      <c r="AE124">
        <v>0</v>
      </c>
      <c r="AF124">
        <v>0</v>
      </c>
      <c r="AG124">
        <v>3276924.4108160795</v>
      </c>
      <c r="AH124">
        <v>4197362.4807906598</v>
      </c>
      <c r="AI124">
        <v>9025586.946383059</v>
      </c>
      <c r="AJ124">
        <v>37939800.081415288</v>
      </c>
      <c r="AK124">
        <v>11030542.075639069</v>
      </c>
      <c r="AL124">
        <v>-2068037.4742714949</v>
      </c>
      <c r="AM124">
        <v>-104860.88335368669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f t="shared" si="5"/>
        <v>0</v>
      </c>
      <c r="AZ124">
        <v>0</v>
      </c>
      <c r="BA124">
        <v>0</v>
      </c>
      <c r="BB124">
        <v>0</v>
      </c>
      <c r="BC124">
        <v>63297317.637419</v>
      </c>
      <c r="BD124">
        <v>64225661.841172501</v>
      </c>
      <c r="BE124">
        <v>-135761325.431171</v>
      </c>
      <c r="BF124">
        <v>0</v>
      </c>
      <c r="BG124">
        <v>-71535663.589998394</v>
      </c>
      <c r="BH124" s="2"/>
      <c r="BJ124" s="2"/>
      <c r="BK124"/>
      <c r="BL124"/>
      <c r="BM124"/>
      <c r="BN124"/>
      <c r="BO124"/>
      <c r="BP124"/>
    </row>
    <row r="125" spans="1:68" x14ac:dyDescent="0.2">
      <c r="A125" t="str">
        <f t="shared" si="8"/>
        <v>0_1_2004</v>
      </c>
      <c r="B125">
        <v>0</v>
      </c>
      <c r="C125">
        <v>1</v>
      </c>
      <c r="D125">
        <v>2004</v>
      </c>
      <c r="E125">
        <v>2246927842.5899901</v>
      </c>
      <c r="F125">
        <v>2107151297.5</v>
      </c>
      <c r="G125">
        <v>2410970009.3499889</v>
      </c>
      <c r="H125">
        <v>70304365.04999949</v>
      </c>
      <c r="I125">
        <v>2364301735.9410028</v>
      </c>
      <c r="J125">
        <v>99817265.124520585</v>
      </c>
      <c r="K125">
        <v>121475774.21850501</v>
      </c>
      <c r="L125">
        <v>1.846766374526855</v>
      </c>
      <c r="M125">
        <v>16799489.71291035</v>
      </c>
      <c r="N125">
        <v>5.1477833324975402</v>
      </c>
      <c r="O125">
        <v>75255.682284913695</v>
      </c>
      <c r="P125">
        <v>18.138218770101041</v>
      </c>
      <c r="Q125">
        <v>1.0532566031919068</v>
      </c>
      <c r="R125">
        <v>7.9722026560382799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4"/>
        <v>0</v>
      </c>
      <c r="AD125">
        <v>0</v>
      </c>
      <c r="AE125">
        <v>0</v>
      </c>
      <c r="AF125">
        <v>0</v>
      </c>
      <c r="AG125">
        <v>28191032.132992819</v>
      </c>
      <c r="AH125">
        <v>9504220.4587948006</v>
      </c>
      <c r="AI125">
        <v>11570030.92331798</v>
      </c>
      <c r="AJ125">
        <v>36081596.175164498</v>
      </c>
      <c r="AK125">
        <v>16133410.041955741</v>
      </c>
      <c r="AL125">
        <v>-1709622.9110934741</v>
      </c>
      <c r="AM125">
        <v>-99452.047895087089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f t="shared" si="5"/>
        <v>0</v>
      </c>
      <c r="AZ125">
        <v>0</v>
      </c>
      <c r="BA125">
        <v>0</v>
      </c>
      <c r="BB125">
        <v>0</v>
      </c>
      <c r="BC125">
        <v>99671214.773237288</v>
      </c>
      <c r="BD125">
        <v>101838267.5441235</v>
      </c>
      <c r="BE125">
        <v>-31533902.494124081</v>
      </c>
      <c r="BF125">
        <v>179225222.799999</v>
      </c>
      <c r="BG125">
        <v>249529587.84999862</v>
      </c>
      <c r="BH125" s="2"/>
      <c r="BJ125" s="2"/>
      <c r="BK125"/>
      <c r="BL125"/>
      <c r="BM125"/>
      <c r="BN125"/>
      <c r="BO125"/>
      <c r="BP125"/>
    </row>
    <row r="126" spans="1:68" x14ac:dyDescent="0.2">
      <c r="A126" t="str">
        <f t="shared" si="8"/>
        <v>0_1_2005</v>
      </c>
      <c r="B126">
        <v>0</v>
      </c>
      <c r="C126">
        <v>1</v>
      </c>
      <c r="D126">
        <v>2005</v>
      </c>
      <c r="E126">
        <v>2372594925.9899902</v>
      </c>
      <c r="F126">
        <v>2410970009.3499889</v>
      </c>
      <c r="G126">
        <v>2568753504.3599901</v>
      </c>
      <c r="H126">
        <v>32116411.609998621</v>
      </c>
      <c r="I126">
        <v>2573794457.1952181</v>
      </c>
      <c r="J126">
        <v>42628028.826623403</v>
      </c>
      <c r="K126">
        <v>125978697.13065921</v>
      </c>
      <c r="L126">
        <v>1.886060795840431</v>
      </c>
      <c r="M126">
        <v>17076368.271536849</v>
      </c>
      <c r="N126">
        <v>6.1006731949143997</v>
      </c>
      <c r="O126">
        <v>73948.730870949003</v>
      </c>
      <c r="P126">
        <v>17.999034376695711</v>
      </c>
      <c r="Q126">
        <v>1.0676167626129129</v>
      </c>
      <c r="R126">
        <v>8.056742115871689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4"/>
        <v>0</v>
      </c>
      <c r="AD126">
        <v>0</v>
      </c>
      <c r="AE126">
        <v>0</v>
      </c>
      <c r="AF126">
        <v>0</v>
      </c>
      <c r="AG126">
        <v>-27863187.060201101</v>
      </c>
      <c r="AH126">
        <v>-7953452.80986939</v>
      </c>
      <c r="AI126">
        <v>14050387.70109836</v>
      </c>
      <c r="AJ126">
        <v>53635885.9262679</v>
      </c>
      <c r="AK126">
        <v>15627139.60700825</v>
      </c>
      <c r="AL126">
        <v>-2829345.6713332161</v>
      </c>
      <c r="AM126">
        <v>-105351.65714619961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f t="shared" si="5"/>
        <v>0</v>
      </c>
      <c r="AZ126">
        <v>0</v>
      </c>
      <c r="BA126">
        <v>0</v>
      </c>
      <c r="BB126">
        <v>0</v>
      </c>
      <c r="BC126">
        <v>44562076.0358245</v>
      </c>
      <c r="BD126">
        <v>44086814.8553252</v>
      </c>
      <c r="BE126">
        <v>-11970403.245326638</v>
      </c>
      <c r="BF126">
        <v>125667083.39999899</v>
      </c>
      <c r="BG126">
        <v>157783495.00999832</v>
      </c>
      <c r="BH126" s="2"/>
      <c r="BJ126" s="2"/>
      <c r="BK126"/>
      <c r="BL126"/>
      <c r="BM126"/>
      <c r="BN126"/>
      <c r="BO126"/>
      <c r="BP126"/>
    </row>
    <row r="127" spans="1:68" x14ac:dyDescent="0.2">
      <c r="A127" t="str">
        <f t="shared" si="8"/>
        <v>0_1_2006</v>
      </c>
      <c r="B127">
        <v>0</v>
      </c>
      <c r="C127">
        <v>1</v>
      </c>
      <c r="D127">
        <v>2006</v>
      </c>
      <c r="E127">
        <v>2372594925.9899902</v>
      </c>
      <c r="F127">
        <v>2568753504.3599901</v>
      </c>
      <c r="G127">
        <v>2599108816.4200001</v>
      </c>
      <c r="H127">
        <v>30355312.060001999</v>
      </c>
      <c r="I127">
        <v>2645807326.4971142</v>
      </c>
      <c r="J127">
        <v>72012869.301887393</v>
      </c>
      <c r="K127">
        <v>124750012.5400023</v>
      </c>
      <c r="L127">
        <v>1.8186769535999501</v>
      </c>
      <c r="M127">
        <v>17546402.886605099</v>
      </c>
      <c r="N127">
        <v>6.6831683321037003</v>
      </c>
      <c r="O127">
        <v>71178.953044477792</v>
      </c>
      <c r="P127">
        <v>17.807015112468662</v>
      </c>
      <c r="Q127">
        <v>1.0651724290964601</v>
      </c>
      <c r="R127">
        <v>8.707013566187829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 t="shared" si="4"/>
        <v>0</v>
      </c>
      <c r="AD127">
        <v>0</v>
      </c>
      <c r="AE127">
        <v>0</v>
      </c>
      <c r="AF127">
        <v>0</v>
      </c>
      <c r="AG127">
        <v>-6559789.8665096192</v>
      </c>
      <c r="AH127">
        <v>11405904.40458058</v>
      </c>
      <c r="AI127">
        <v>19036207.756093401</v>
      </c>
      <c r="AJ127">
        <v>33708985.313824482</v>
      </c>
      <c r="AK127">
        <v>25310718.288682368</v>
      </c>
      <c r="AL127">
        <v>-3156503.8640156211</v>
      </c>
      <c r="AM127">
        <v>-82482.652328055992</v>
      </c>
      <c r="AN127">
        <v>-4696576.8679237198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f t="shared" si="5"/>
        <v>0</v>
      </c>
      <c r="AZ127">
        <v>0</v>
      </c>
      <c r="BA127">
        <v>0</v>
      </c>
      <c r="BB127">
        <v>0</v>
      </c>
      <c r="BC127">
        <v>74966462.512403697</v>
      </c>
      <c r="BD127">
        <v>75526017.072853699</v>
      </c>
      <c r="BE127">
        <v>-45170705.012851536</v>
      </c>
      <c r="BF127">
        <v>0</v>
      </c>
      <c r="BG127">
        <v>30355312.060001999</v>
      </c>
      <c r="BH127" s="2"/>
      <c r="BJ127" s="2"/>
      <c r="BK127"/>
      <c r="BL127"/>
      <c r="BM127"/>
      <c r="BN127"/>
      <c r="BO127"/>
      <c r="BP127"/>
    </row>
    <row r="128" spans="1:68" x14ac:dyDescent="0.2">
      <c r="A128" t="str">
        <f t="shared" si="8"/>
        <v>0_1_2007</v>
      </c>
      <c r="B128">
        <v>0</v>
      </c>
      <c r="C128">
        <v>1</v>
      </c>
      <c r="D128">
        <v>2007</v>
      </c>
      <c r="E128">
        <v>2372594925.9899902</v>
      </c>
      <c r="F128">
        <v>2599108816.4200001</v>
      </c>
      <c r="G128">
        <v>2608864140.5399899</v>
      </c>
      <c r="H128">
        <v>9755324.1199990977</v>
      </c>
      <c r="I128">
        <v>2663443307.8462152</v>
      </c>
      <c r="J128">
        <v>17635981.349102482</v>
      </c>
      <c r="K128">
        <v>126379365.66243911</v>
      </c>
      <c r="L128">
        <v>1.8882484349437161</v>
      </c>
      <c r="M128">
        <v>17666981.93939079</v>
      </c>
      <c r="N128">
        <v>7.0299674307056401</v>
      </c>
      <c r="O128">
        <v>72245.842235211807</v>
      </c>
      <c r="P128">
        <v>17.349580434824588</v>
      </c>
      <c r="Q128">
        <v>1.0542542555448851</v>
      </c>
      <c r="R128">
        <v>8.8578675027718603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4"/>
        <v>0</v>
      </c>
      <c r="AD128">
        <v>0</v>
      </c>
      <c r="AE128">
        <v>0</v>
      </c>
      <c r="AF128">
        <v>0</v>
      </c>
      <c r="AG128">
        <v>29738649.467465598</v>
      </c>
      <c r="AH128">
        <v>-19593560.239562821</v>
      </c>
      <c r="AI128">
        <v>5245679.4219490895</v>
      </c>
      <c r="AJ128">
        <v>19247313.275856219</v>
      </c>
      <c r="AK128">
        <v>-8741800.4682765901</v>
      </c>
      <c r="AL128">
        <v>-4193170.5404482204</v>
      </c>
      <c r="AM128">
        <v>-289258.237375959</v>
      </c>
      <c r="AN128">
        <v>-2023708.2338575651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f t="shared" si="5"/>
        <v>0</v>
      </c>
      <c r="AZ128">
        <v>0</v>
      </c>
      <c r="BA128">
        <v>0</v>
      </c>
      <c r="BB128">
        <v>0</v>
      </c>
      <c r="BC128">
        <v>19390144.445749801</v>
      </c>
      <c r="BD128">
        <v>19112852.268696979</v>
      </c>
      <c r="BE128">
        <v>-9357528.1486978997</v>
      </c>
      <c r="BF128">
        <v>0</v>
      </c>
      <c r="BG128">
        <v>9755324.1199990977</v>
      </c>
      <c r="BH128" s="2"/>
      <c r="BJ128" s="2"/>
      <c r="BK128"/>
      <c r="BL128"/>
      <c r="BM128"/>
      <c r="BN128"/>
      <c r="BO128"/>
      <c r="BP128"/>
    </row>
    <row r="129" spans="1:68" x14ac:dyDescent="0.2">
      <c r="A129" t="str">
        <f t="shared" si="8"/>
        <v>0_1_2008</v>
      </c>
      <c r="B129">
        <v>0</v>
      </c>
      <c r="C129">
        <v>1</v>
      </c>
      <c r="D129">
        <v>2008</v>
      </c>
      <c r="E129">
        <v>2372594925.9899902</v>
      </c>
      <c r="F129">
        <v>2608864140.5399899</v>
      </c>
      <c r="G129">
        <v>2692308348.7999902</v>
      </c>
      <c r="H129">
        <v>83444208.25999999</v>
      </c>
      <c r="I129">
        <v>2742951198.17452</v>
      </c>
      <c r="J129">
        <v>79507890.328305513</v>
      </c>
      <c r="K129">
        <v>127208201.9021515</v>
      </c>
      <c r="L129">
        <v>1.8577555846276379</v>
      </c>
      <c r="M129">
        <v>17734477.995230831</v>
      </c>
      <c r="N129">
        <v>7.8806195061820006</v>
      </c>
      <c r="O129">
        <v>72288.581905724903</v>
      </c>
      <c r="P129">
        <v>17.695574944669929</v>
      </c>
      <c r="Q129">
        <v>1.0600371069513059</v>
      </c>
      <c r="R129">
        <v>9.0757174752196192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4"/>
        <v>0</v>
      </c>
      <c r="AD129">
        <v>0.10746534439576499</v>
      </c>
      <c r="AE129">
        <v>0</v>
      </c>
      <c r="AF129">
        <v>0</v>
      </c>
      <c r="AG129">
        <v>14178504.94442673</v>
      </c>
      <c r="AH129">
        <v>10443935.58798912</v>
      </c>
      <c r="AI129">
        <v>3468704.5012066499</v>
      </c>
      <c r="AJ129">
        <v>44141239.284919202</v>
      </c>
      <c r="AK129">
        <v>823743.88423479488</v>
      </c>
      <c r="AL129">
        <v>4151782.7628734102</v>
      </c>
      <c r="AM129">
        <v>185066.85652307162</v>
      </c>
      <c r="AN129">
        <v>-1228025.7319626529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f t="shared" si="5"/>
        <v>0</v>
      </c>
      <c r="AZ129">
        <v>110320.797492111</v>
      </c>
      <c r="BA129">
        <v>0</v>
      </c>
      <c r="BB129">
        <v>0</v>
      </c>
      <c r="BC129">
        <v>76275272.887702495</v>
      </c>
      <c r="BD129">
        <v>77124225.191168502</v>
      </c>
      <c r="BE129">
        <v>6319983.0688314904</v>
      </c>
      <c r="BF129">
        <v>0</v>
      </c>
      <c r="BG129">
        <v>83444208.25999999</v>
      </c>
      <c r="BH129" s="2"/>
      <c r="BJ129" s="2"/>
      <c r="BK129"/>
      <c r="BL129"/>
      <c r="BM129"/>
      <c r="BN129"/>
      <c r="BO129"/>
      <c r="BP129"/>
    </row>
    <row r="130" spans="1:68" x14ac:dyDescent="0.2">
      <c r="A130" t="str">
        <f t="shared" si="8"/>
        <v>0_1_2009</v>
      </c>
      <c r="B130">
        <v>0</v>
      </c>
      <c r="C130">
        <v>1</v>
      </c>
      <c r="D130">
        <v>2009</v>
      </c>
      <c r="E130">
        <v>2372594925.9899902</v>
      </c>
      <c r="F130">
        <v>2692308348.7999902</v>
      </c>
      <c r="G130">
        <v>2564111221.5099888</v>
      </c>
      <c r="H130">
        <v>-128197127.29000029</v>
      </c>
      <c r="I130">
        <v>2583121041.0846729</v>
      </c>
      <c r="J130">
        <v>-159830157.08983901</v>
      </c>
      <c r="K130">
        <v>126135902.2392194</v>
      </c>
      <c r="L130">
        <v>2.076474772285771</v>
      </c>
      <c r="M130">
        <v>17626492.50733861</v>
      </c>
      <c r="N130">
        <v>5.7813668321407299</v>
      </c>
      <c r="O130">
        <v>68866.343805891898</v>
      </c>
      <c r="P130">
        <v>17.930830535730529</v>
      </c>
      <c r="Q130">
        <v>1.0666800159333292</v>
      </c>
      <c r="R130">
        <v>9.4314436523741705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4"/>
        <v>0</v>
      </c>
      <c r="AD130">
        <v>0.10746534439576499</v>
      </c>
      <c r="AE130">
        <v>0</v>
      </c>
      <c r="AF130">
        <v>0</v>
      </c>
      <c r="AG130">
        <v>-18897523.266545739</v>
      </c>
      <c r="AH130">
        <v>-52418928.156841904</v>
      </c>
      <c r="AI130">
        <v>-3278863.927621935</v>
      </c>
      <c r="AJ130">
        <v>-116963126.92951861</v>
      </c>
      <c r="AK130">
        <v>32500524.757463582</v>
      </c>
      <c r="AL130">
        <v>2951361.6397415702</v>
      </c>
      <c r="AM130">
        <v>128226.61114282887</v>
      </c>
      <c r="AN130">
        <v>-3303249.818004943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f t="shared" si="5"/>
        <v>0</v>
      </c>
      <c r="AZ130">
        <v>0</v>
      </c>
      <c r="BA130">
        <v>0</v>
      </c>
      <c r="BB130">
        <v>0</v>
      </c>
      <c r="BC130">
        <v>-159281579.09018439</v>
      </c>
      <c r="BD130">
        <v>-157874144.56523579</v>
      </c>
      <c r="BE130">
        <v>29677017.275235828</v>
      </c>
      <c r="BF130">
        <v>0</v>
      </c>
      <c r="BG130">
        <v>-128197127.29000029</v>
      </c>
      <c r="BH130" s="2"/>
      <c r="BJ130" s="2"/>
      <c r="BK130"/>
      <c r="BL130"/>
      <c r="BM130"/>
      <c r="BN130"/>
      <c r="BO130"/>
      <c r="BP130"/>
    </row>
    <row r="131" spans="1:68" x14ac:dyDescent="0.2">
      <c r="A131" t="str">
        <f t="shared" si="8"/>
        <v>0_1_2010</v>
      </c>
      <c r="B131">
        <v>0</v>
      </c>
      <c r="C131">
        <v>1</v>
      </c>
      <c r="D131">
        <v>2010</v>
      </c>
      <c r="E131">
        <v>2372594925.9899902</v>
      </c>
      <c r="F131">
        <v>2564111221.5099888</v>
      </c>
      <c r="G131">
        <v>2477369488.9499989</v>
      </c>
      <c r="H131">
        <v>-86741732.559998095</v>
      </c>
      <c r="I131">
        <v>2561734514.6298819</v>
      </c>
      <c r="J131">
        <v>-21386526.454799648</v>
      </c>
      <c r="K131">
        <v>120183791.0778898</v>
      </c>
      <c r="L131">
        <v>2.1120666337108411</v>
      </c>
      <c r="M131">
        <v>17617942.424380451</v>
      </c>
      <c r="N131">
        <v>6.68541614041707</v>
      </c>
      <c r="O131">
        <v>67218.426509453202</v>
      </c>
      <c r="P131">
        <v>18.246133718960031</v>
      </c>
      <c r="Q131">
        <v>1.1136288227151361</v>
      </c>
      <c r="R131">
        <v>9.8973268179468104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4"/>
        <v>0</v>
      </c>
      <c r="AD131">
        <v>0.31017557654120997</v>
      </c>
      <c r="AE131">
        <v>0</v>
      </c>
      <c r="AF131">
        <v>0</v>
      </c>
      <c r="AG131">
        <v>-82561769.645931989</v>
      </c>
      <c r="AH131">
        <v>-9335552.8492092006</v>
      </c>
      <c r="AI131">
        <v>377391.12730120349</v>
      </c>
      <c r="AJ131">
        <v>53150103.741482101</v>
      </c>
      <c r="AK131">
        <v>15462342.413815441</v>
      </c>
      <c r="AL131">
        <v>5502752.09236544</v>
      </c>
      <c r="AM131">
        <v>1771222.146550888</v>
      </c>
      <c r="AN131">
        <v>-3415944.2323077703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f t="shared" si="5"/>
        <v>0</v>
      </c>
      <c r="AZ131">
        <v>94076.655239218104</v>
      </c>
      <c r="BA131">
        <v>0</v>
      </c>
      <c r="BB131">
        <v>0</v>
      </c>
      <c r="BC131">
        <v>-18955378.550694481</v>
      </c>
      <c r="BD131">
        <v>-20221863.479675367</v>
      </c>
      <c r="BE131">
        <v>-66519869.080322608</v>
      </c>
      <c r="BF131">
        <v>0</v>
      </c>
      <c r="BG131">
        <v>-86741732.559998095</v>
      </c>
      <c r="BH131" s="2"/>
      <c r="BJ131" s="2"/>
      <c r="BK131"/>
      <c r="BL131"/>
      <c r="BM131"/>
      <c r="BN131"/>
      <c r="BO131"/>
      <c r="BP131"/>
    </row>
    <row r="132" spans="1:68" x14ac:dyDescent="0.2">
      <c r="A132" t="str">
        <f t="shared" si="8"/>
        <v>0_1_2011</v>
      </c>
      <c r="B132">
        <v>0</v>
      </c>
      <c r="C132">
        <v>1</v>
      </c>
      <c r="D132">
        <v>2011</v>
      </c>
      <c r="E132">
        <v>2372594925.9899902</v>
      </c>
      <c r="F132">
        <v>2477369488.9499989</v>
      </c>
      <c r="G132">
        <v>2507911504.0699992</v>
      </c>
      <c r="H132">
        <v>30542015.120000154</v>
      </c>
      <c r="I132">
        <v>2590651561.206573</v>
      </c>
      <c r="J132">
        <v>28917046.576690719</v>
      </c>
      <c r="K132">
        <v>115670424.75718069</v>
      </c>
      <c r="L132">
        <v>2.1669141894554023</v>
      </c>
      <c r="M132">
        <v>17804831.072937779</v>
      </c>
      <c r="N132">
        <v>8.1407631258902207</v>
      </c>
      <c r="O132">
        <v>66056.990364237194</v>
      </c>
      <c r="P132">
        <v>18.834397874718597</v>
      </c>
      <c r="Q132">
        <v>1.1049470833097241</v>
      </c>
      <c r="R132">
        <v>9.7156767285678107</v>
      </c>
      <c r="S132">
        <v>0</v>
      </c>
      <c r="T132">
        <v>0.18902411868903299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4"/>
        <v>0.18902411868903299</v>
      </c>
      <c r="AD132">
        <v>0.31017557654120997</v>
      </c>
      <c r="AE132">
        <v>0</v>
      </c>
      <c r="AF132">
        <v>0</v>
      </c>
      <c r="AG132">
        <v>-55231166.164127998</v>
      </c>
      <c r="AH132">
        <v>-10254101.43475751</v>
      </c>
      <c r="AI132">
        <v>6931170.8295854107</v>
      </c>
      <c r="AJ132">
        <v>73057873.043635204</v>
      </c>
      <c r="AK132">
        <v>12042561.929719361</v>
      </c>
      <c r="AL132">
        <v>7154800.7432081895</v>
      </c>
      <c r="AM132">
        <v>-199266.05187249181</v>
      </c>
      <c r="AN132">
        <v>808619.2278148398</v>
      </c>
      <c r="AO132">
        <v>0</v>
      </c>
      <c r="AP132">
        <v>-3622170.55729048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f t="shared" si="5"/>
        <v>-3622170.55729048</v>
      </c>
      <c r="AZ132">
        <v>65135.091228741701</v>
      </c>
      <c r="BA132">
        <v>0</v>
      </c>
      <c r="BB132">
        <v>0</v>
      </c>
      <c r="BC132">
        <v>30753456.657143269</v>
      </c>
      <c r="BD132">
        <v>29083195.969589461</v>
      </c>
      <c r="BE132">
        <v>1458819.1504106503</v>
      </c>
      <c r="BF132">
        <v>0</v>
      </c>
      <c r="BG132">
        <v>30542015.120000154</v>
      </c>
      <c r="BH132" s="2"/>
      <c r="BJ132" s="2"/>
      <c r="BK132"/>
      <c r="BL132"/>
      <c r="BM132"/>
      <c r="BN132"/>
      <c r="BO132"/>
      <c r="BP132"/>
    </row>
    <row r="133" spans="1:68" x14ac:dyDescent="0.2">
      <c r="A133" t="str">
        <f t="shared" si="8"/>
        <v>0_1_2012</v>
      </c>
      <c r="B133">
        <v>0</v>
      </c>
      <c r="C133">
        <v>1</v>
      </c>
      <c r="D133">
        <v>2012</v>
      </c>
      <c r="E133">
        <v>2372594925.9899902</v>
      </c>
      <c r="F133">
        <v>2507911504.0699992</v>
      </c>
      <c r="G133">
        <v>2541057031.4599991</v>
      </c>
      <c r="H133">
        <v>33145527.38999914</v>
      </c>
      <c r="I133">
        <v>2567453809.9537692</v>
      </c>
      <c r="J133">
        <v>-23197751.252795558</v>
      </c>
      <c r="K133">
        <v>113913785.06264299</v>
      </c>
      <c r="L133">
        <v>2.1939301119290771</v>
      </c>
      <c r="M133">
        <v>18034425.979912791</v>
      </c>
      <c r="N133">
        <v>8.2247601688474301</v>
      </c>
      <c r="O133">
        <v>65749.058700925205</v>
      </c>
      <c r="P133">
        <v>18.581689796095048</v>
      </c>
      <c r="Q133">
        <v>1.0960172507954771</v>
      </c>
      <c r="R133">
        <v>9.9929021557314801</v>
      </c>
      <c r="S133">
        <v>0</v>
      </c>
      <c r="T133">
        <v>0.68850970885295404</v>
      </c>
      <c r="U133">
        <v>0</v>
      </c>
      <c r="V133">
        <v>0</v>
      </c>
      <c r="W133">
        <v>0.17829015155233499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ref="AC133:AC173" si="9">SUM(S133:AB133)</f>
        <v>0.866799860405289</v>
      </c>
      <c r="AD133">
        <v>0.44300948705175597</v>
      </c>
      <c r="AE133">
        <v>0</v>
      </c>
      <c r="AF133">
        <v>0</v>
      </c>
      <c r="AG133">
        <v>-21355407.711087883</v>
      </c>
      <c r="AH133">
        <v>332321.61171733029</v>
      </c>
      <c r="AI133">
        <v>8755661.5934027396</v>
      </c>
      <c r="AJ133">
        <v>4184841.3355141496</v>
      </c>
      <c r="AK133">
        <v>3632715.852625363</v>
      </c>
      <c r="AL133">
        <v>-2721226.2810552199</v>
      </c>
      <c r="AM133">
        <v>-219933.68125556502</v>
      </c>
      <c r="AN133">
        <v>-1507240.9321843809</v>
      </c>
      <c r="AO133">
        <v>0</v>
      </c>
      <c r="AP133">
        <v>-10649743.9126851</v>
      </c>
      <c r="AQ133">
        <v>0</v>
      </c>
      <c r="AR133">
        <v>0</v>
      </c>
      <c r="AS133">
        <v>-3063911.1606522398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f t="shared" ref="AY133:AY173" si="10">SUM(AO133:AX133)</f>
        <v>-13713655.073337339</v>
      </c>
      <c r="AZ133">
        <v>40741.666536491102</v>
      </c>
      <c r="BA133">
        <v>0</v>
      </c>
      <c r="BB133">
        <v>0</v>
      </c>
      <c r="BC133">
        <v>-22571181.619124331</v>
      </c>
      <c r="BD133">
        <v>-22521788.354995199</v>
      </c>
      <c r="BE133">
        <v>55667315.744994298</v>
      </c>
      <c r="BF133">
        <v>0</v>
      </c>
      <c r="BG133">
        <v>33145527.38999914</v>
      </c>
      <c r="BH133" s="2"/>
      <c r="BJ133" s="2"/>
      <c r="BK133"/>
      <c r="BL133"/>
      <c r="BM133"/>
      <c r="BN133"/>
      <c r="BO133"/>
      <c r="BP133"/>
    </row>
    <row r="134" spans="1:68" x14ac:dyDescent="0.2">
      <c r="A134" t="str">
        <f t="shared" si="8"/>
        <v>0_1_2013</v>
      </c>
      <c r="B134">
        <v>0</v>
      </c>
      <c r="C134">
        <v>1</v>
      </c>
      <c r="D134">
        <v>2013</v>
      </c>
      <c r="E134">
        <v>2372594925.9899902</v>
      </c>
      <c r="F134">
        <v>2541057031.4599991</v>
      </c>
      <c r="G134">
        <v>2538567549.7399888</v>
      </c>
      <c r="H134">
        <v>-2489481.7200006898</v>
      </c>
      <c r="I134">
        <v>2532955608.4440899</v>
      </c>
      <c r="J134">
        <v>-34498201.509680711</v>
      </c>
      <c r="K134">
        <v>115323955.10524601</v>
      </c>
      <c r="L134">
        <v>2.2175804615240051</v>
      </c>
      <c r="M134">
        <v>18255578.717894629</v>
      </c>
      <c r="N134">
        <v>7.8785438963237304</v>
      </c>
      <c r="O134">
        <v>66231.337469387203</v>
      </c>
      <c r="P134">
        <v>18.160420220443882</v>
      </c>
      <c r="Q134">
        <v>1.095501273049289</v>
      </c>
      <c r="R134">
        <v>10.05679296196616</v>
      </c>
      <c r="S134">
        <v>0</v>
      </c>
      <c r="T134">
        <v>1.6261204723717899</v>
      </c>
      <c r="U134">
        <v>0</v>
      </c>
      <c r="V134">
        <v>0</v>
      </c>
      <c r="W134">
        <v>0.64339586938940596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9"/>
        <v>2.2695163417611957</v>
      </c>
      <c r="AD134">
        <v>0.44300948705175597</v>
      </c>
      <c r="AE134">
        <v>0</v>
      </c>
      <c r="AF134">
        <v>0</v>
      </c>
      <c r="AG134">
        <v>23649207.949159998</v>
      </c>
      <c r="AH134">
        <v>-8899398.1522824429</v>
      </c>
      <c r="AI134">
        <v>8192929.5865009297</v>
      </c>
      <c r="AJ134">
        <v>-16227985.740540251</v>
      </c>
      <c r="AK134">
        <v>-3599804.8734814399</v>
      </c>
      <c r="AL134">
        <v>-6374910.7505901176</v>
      </c>
      <c r="AM134">
        <v>3133.6433633447996</v>
      </c>
      <c r="AN134">
        <v>-22800.77565413597</v>
      </c>
      <c r="AO134">
        <v>0</v>
      </c>
      <c r="AP134">
        <v>-22289847.888990201</v>
      </c>
      <c r="AQ134">
        <v>0</v>
      </c>
      <c r="AR134">
        <v>0</v>
      </c>
      <c r="AS134">
        <v>-8232935.0985432798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f t="shared" si="10"/>
        <v>-30522782.98753348</v>
      </c>
      <c r="AZ134">
        <v>0</v>
      </c>
      <c r="BA134">
        <v>0</v>
      </c>
      <c r="BB134">
        <v>0</v>
      </c>
      <c r="BC134">
        <v>-33802412.101057611</v>
      </c>
      <c r="BD134">
        <v>-33859815.419976071</v>
      </c>
      <c r="BE134">
        <v>31370333.699975297</v>
      </c>
      <c r="BF134">
        <v>0</v>
      </c>
      <c r="BG134">
        <v>-2489481.7200006898</v>
      </c>
      <c r="BH134" s="2"/>
      <c r="BJ134" s="2"/>
      <c r="BK134"/>
      <c r="BL134"/>
      <c r="BM134"/>
      <c r="BN134"/>
      <c r="BO134"/>
      <c r="BP134"/>
    </row>
    <row r="135" spans="1:68" x14ac:dyDescent="0.2">
      <c r="A135" t="str">
        <f t="shared" si="8"/>
        <v>0_1_2014</v>
      </c>
      <c r="B135">
        <v>0</v>
      </c>
      <c r="C135">
        <v>1</v>
      </c>
      <c r="D135">
        <v>2014</v>
      </c>
      <c r="E135">
        <v>2372594925.9899902</v>
      </c>
      <c r="F135">
        <v>2538567549.7399888</v>
      </c>
      <c r="G135">
        <v>2510923486.2899899</v>
      </c>
      <c r="H135">
        <v>-27644063.449999899</v>
      </c>
      <c r="I135">
        <v>2482445048.8883109</v>
      </c>
      <c r="J135">
        <v>-50510559.555785015</v>
      </c>
      <c r="K135">
        <v>115546578.60344391</v>
      </c>
      <c r="L135">
        <v>2.2114839544937701</v>
      </c>
      <c r="M135">
        <v>18520886.227389239</v>
      </c>
      <c r="N135">
        <v>7.4658940930102204</v>
      </c>
      <c r="O135">
        <v>66874.069169553695</v>
      </c>
      <c r="P135">
        <v>18.113340447744079</v>
      </c>
      <c r="Q135">
        <v>1.093566635481779</v>
      </c>
      <c r="R135">
        <v>10.23208131525319</v>
      </c>
      <c r="S135">
        <v>0</v>
      </c>
      <c r="T135">
        <v>2.5637312358906299</v>
      </c>
      <c r="U135">
        <v>0</v>
      </c>
      <c r="V135">
        <v>0</v>
      </c>
      <c r="W135">
        <v>1.32235349309558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9"/>
        <v>3.8860847289862099</v>
      </c>
      <c r="AD135">
        <v>0.96749197928655506</v>
      </c>
      <c r="AE135">
        <v>0</v>
      </c>
      <c r="AF135">
        <v>0</v>
      </c>
      <c r="AG135">
        <v>4353964.1125491401</v>
      </c>
      <c r="AH135">
        <v>-2572454.1195625998</v>
      </c>
      <c r="AI135">
        <v>9724486.7351232395</v>
      </c>
      <c r="AJ135">
        <v>-20226739.967161689</v>
      </c>
      <c r="AK135">
        <v>-5237823.7130549606</v>
      </c>
      <c r="AL135">
        <v>-1568354.0994903161</v>
      </c>
      <c r="AM135">
        <v>-61733.775488568266</v>
      </c>
      <c r="AN135">
        <v>-2395511.794107602</v>
      </c>
      <c r="AO135">
        <v>0</v>
      </c>
      <c r="AP135">
        <v>-22200346.718279202</v>
      </c>
      <c r="AQ135">
        <v>0</v>
      </c>
      <c r="AR135">
        <v>0</v>
      </c>
      <c r="AS135">
        <v>-11382718.750241701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f t="shared" si="10"/>
        <v>-33583065.468520902</v>
      </c>
      <c r="AZ135">
        <v>440455.00597280101</v>
      </c>
      <c r="BA135">
        <v>0</v>
      </c>
      <c r="BB135">
        <v>0</v>
      </c>
      <c r="BC135">
        <v>-51126777.083741568</v>
      </c>
      <c r="BD135">
        <v>-50900591.746863097</v>
      </c>
      <c r="BE135">
        <v>23256528.296863209</v>
      </c>
      <c r="BF135">
        <v>0</v>
      </c>
      <c r="BG135">
        <v>-27644063.449999899</v>
      </c>
      <c r="BH135" s="2"/>
      <c r="BJ135" s="2"/>
      <c r="BK135"/>
      <c r="BL135"/>
      <c r="BM135"/>
      <c r="BN135"/>
      <c r="BO135"/>
      <c r="BP135"/>
    </row>
    <row r="136" spans="1:68" x14ac:dyDescent="0.2">
      <c r="A136" t="str">
        <f t="shared" si="8"/>
        <v>0_1_2015</v>
      </c>
      <c r="B136">
        <v>0</v>
      </c>
      <c r="C136">
        <v>1</v>
      </c>
      <c r="D136">
        <v>2015</v>
      </c>
      <c r="E136">
        <v>2372594925.9899902</v>
      </c>
      <c r="F136">
        <v>2510923486.2899899</v>
      </c>
      <c r="G136">
        <v>2445688116.9099903</v>
      </c>
      <c r="H136">
        <v>-65235369.379999399</v>
      </c>
      <c r="I136">
        <v>2343177099.1451468</v>
      </c>
      <c r="J136">
        <v>-139267949.74315891</v>
      </c>
      <c r="K136">
        <v>117204849.2785781</v>
      </c>
      <c r="L136">
        <v>2.2646358857460198</v>
      </c>
      <c r="M136">
        <v>18745314.795537271</v>
      </c>
      <c r="N136">
        <v>5.6478388596233504</v>
      </c>
      <c r="O136">
        <v>69229.800427609502</v>
      </c>
      <c r="P136">
        <v>17.738162086470531</v>
      </c>
      <c r="Q136">
        <v>1.095168470093945</v>
      </c>
      <c r="R136">
        <v>10.65602343808613</v>
      </c>
      <c r="S136">
        <v>0</v>
      </c>
      <c r="T136">
        <v>3.5637312358906299</v>
      </c>
      <c r="U136">
        <v>0</v>
      </c>
      <c r="V136">
        <v>0</v>
      </c>
      <c r="W136">
        <v>2.32235349309558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 t="shared" si="9"/>
        <v>5.8860847289862104</v>
      </c>
      <c r="AD136">
        <v>1.45891131794905</v>
      </c>
      <c r="AE136">
        <v>0</v>
      </c>
      <c r="AF136">
        <v>0</v>
      </c>
      <c r="AG136">
        <v>24958109.523884099</v>
      </c>
      <c r="AH136">
        <v>-14481500.03606806</v>
      </c>
      <c r="AI136">
        <v>8393126.4960180409</v>
      </c>
      <c r="AJ136">
        <v>-97847828.758053303</v>
      </c>
      <c r="AK136">
        <v>-20236473.361727409</v>
      </c>
      <c r="AL136">
        <v>-3142599.0597443003</v>
      </c>
      <c r="AM136">
        <v>44416.387654462575</v>
      </c>
      <c r="AN136">
        <v>-1967680.16585141</v>
      </c>
      <c r="AO136">
        <v>0</v>
      </c>
      <c r="AP136">
        <v>-23362340.063436698</v>
      </c>
      <c r="AQ136">
        <v>0</v>
      </c>
      <c r="AR136">
        <v>0</v>
      </c>
      <c r="AS136">
        <v>-15536350.078428401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f t="shared" si="10"/>
        <v>-38898690.141865097</v>
      </c>
      <c r="AZ136">
        <v>376731.51472470077</v>
      </c>
      <c r="BA136">
        <v>0</v>
      </c>
      <c r="BB136">
        <v>0</v>
      </c>
      <c r="BC136">
        <v>-142802387.60102832</v>
      </c>
      <c r="BD136">
        <v>-141174611.61238551</v>
      </c>
      <c r="BE136">
        <v>75939242.232386097</v>
      </c>
      <c r="BF136">
        <v>0</v>
      </c>
      <c r="BG136">
        <v>-65235369.379999399</v>
      </c>
      <c r="BH136" s="2"/>
      <c r="BJ136" s="2"/>
      <c r="BK136"/>
      <c r="BL136"/>
      <c r="BM136"/>
      <c r="BN136"/>
      <c r="BO136"/>
      <c r="BP136"/>
    </row>
    <row r="137" spans="1:68" x14ac:dyDescent="0.2">
      <c r="A137" t="str">
        <f t="shared" si="8"/>
        <v>0_1_2016</v>
      </c>
      <c r="B137">
        <v>0</v>
      </c>
      <c r="C137">
        <v>1</v>
      </c>
      <c r="D137">
        <v>2016</v>
      </c>
      <c r="E137">
        <v>2372594925.9899902</v>
      </c>
      <c r="F137">
        <v>2445688116.9099903</v>
      </c>
      <c r="G137">
        <v>2323506881.3599901</v>
      </c>
      <c r="H137">
        <v>-122181235.5500007</v>
      </c>
      <c r="I137">
        <v>2264525491.914988</v>
      </c>
      <c r="J137">
        <v>-78651607.230157107</v>
      </c>
      <c r="K137">
        <v>118959154.04870442</v>
      </c>
      <c r="L137">
        <v>2.3115187682186598</v>
      </c>
      <c r="M137">
        <v>18919302.825483449</v>
      </c>
      <c r="N137">
        <v>4.9834902895706898</v>
      </c>
      <c r="O137">
        <v>70774.290095212695</v>
      </c>
      <c r="P137">
        <v>17.462622345544201</v>
      </c>
      <c r="Q137">
        <v>1.0930655853126969</v>
      </c>
      <c r="R137">
        <v>11.53540667003978</v>
      </c>
      <c r="S137">
        <v>0</v>
      </c>
      <c r="T137">
        <v>4.5637312358906303</v>
      </c>
      <c r="U137">
        <v>0</v>
      </c>
      <c r="V137">
        <v>0</v>
      </c>
      <c r="W137">
        <v>3.32235349309558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9"/>
        <v>7.8860847289862104</v>
      </c>
      <c r="AD137">
        <v>1.9739448974762399</v>
      </c>
      <c r="AE137">
        <v>0</v>
      </c>
      <c r="AF137">
        <v>0</v>
      </c>
      <c r="AG137">
        <v>23915404.125462301</v>
      </c>
      <c r="AH137">
        <v>-11507562.767652821</v>
      </c>
      <c r="AI137">
        <v>6327618.0476013999</v>
      </c>
      <c r="AJ137">
        <v>-41193867.170747697</v>
      </c>
      <c r="AK137">
        <v>-13019717.893715359</v>
      </c>
      <c r="AL137">
        <v>-3172556.2696696697</v>
      </c>
      <c r="AM137">
        <v>-41269.703440960227</v>
      </c>
      <c r="AN137">
        <v>-6184066.2708143797</v>
      </c>
      <c r="AO137">
        <v>0</v>
      </c>
      <c r="AP137">
        <v>-22724169.606134702</v>
      </c>
      <c r="AQ137">
        <v>0</v>
      </c>
      <c r="AR137">
        <v>0</v>
      </c>
      <c r="AS137">
        <v>-15181060.1727983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f t="shared" si="10"/>
        <v>-37905229.778933004</v>
      </c>
      <c r="AZ137">
        <v>365454.87703009939</v>
      </c>
      <c r="BA137">
        <v>0</v>
      </c>
      <c r="BB137">
        <v>0</v>
      </c>
      <c r="BC137">
        <v>-82415792.804880098</v>
      </c>
      <c r="BD137">
        <v>-81777560.661379606</v>
      </c>
      <c r="BE137">
        <v>-40403674.888620995</v>
      </c>
      <c r="BF137">
        <v>0</v>
      </c>
      <c r="BG137">
        <v>-122181235.5500007</v>
      </c>
      <c r="BH137" s="2"/>
      <c r="BJ137" s="2"/>
      <c r="BK137"/>
      <c r="BL137"/>
      <c r="BM137"/>
      <c r="BN137"/>
      <c r="BO137"/>
      <c r="BP137"/>
    </row>
    <row r="138" spans="1:68" x14ac:dyDescent="0.2">
      <c r="A138" t="str">
        <f t="shared" si="8"/>
        <v>0_1_2017</v>
      </c>
      <c r="B138">
        <v>0</v>
      </c>
      <c r="C138">
        <v>1</v>
      </c>
      <c r="D138">
        <v>2017</v>
      </c>
      <c r="E138">
        <v>2372594925.9899902</v>
      </c>
      <c r="F138">
        <v>2323506881.3599901</v>
      </c>
      <c r="G138">
        <v>2230802098.4200001</v>
      </c>
      <c r="H138">
        <v>-92704782.939998388</v>
      </c>
      <c r="I138">
        <v>2273331240.2088919</v>
      </c>
      <c r="J138">
        <v>8805748.2939047609</v>
      </c>
      <c r="K138">
        <v>119315449.6061762</v>
      </c>
      <c r="L138">
        <v>2.2311670404840802</v>
      </c>
      <c r="M138">
        <v>19138040.762383908</v>
      </c>
      <c r="N138">
        <v>5.4285981737346498</v>
      </c>
      <c r="O138">
        <v>72199.731945114603</v>
      </c>
      <c r="P138">
        <v>17.155905241612821</v>
      </c>
      <c r="Q138">
        <v>1.0897867545232471</v>
      </c>
      <c r="R138">
        <v>11.92591009752654</v>
      </c>
      <c r="S138">
        <v>0</v>
      </c>
      <c r="T138">
        <v>5.5637312358906303</v>
      </c>
      <c r="U138">
        <v>0</v>
      </c>
      <c r="V138">
        <v>0</v>
      </c>
      <c r="W138">
        <v>4.32235349309558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9"/>
        <v>9.8860847289862104</v>
      </c>
      <c r="AD138">
        <v>1.9739448974762399</v>
      </c>
      <c r="AE138">
        <v>0</v>
      </c>
      <c r="AF138">
        <v>0</v>
      </c>
      <c r="AG138">
        <v>12197753.09154018</v>
      </c>
      <c r="AH138">
        <v>17486422.59935604</v>
      </c>
      <c r="AI138">
        <v>7346612.6803339301</v>
      </c>
      <c r="AJ138">
        <v>26699261.469986599</v>
      </c>
      <c r="AK138">
        <v>-12878767.100592349</v>
      </c>
      <c r="AL138">
        <v>-3309749.3860923401</v>
      </c>
      <c r="AM138">
        <v>-86049.249189854003</v>
      </c>
      <c r="AN138">
        <v>-2281772.9348602849</v>
      </c>
      <c r="AO138">
        <v>0</v>
      </c>
      <c r="AP138">
        <v>-21407491.273075201</v>
      </c>
      <c r="AQ138">
        <v>0</v>
      </c>
      <c r="AR138">
        <v>0</v>
      </c>
      <c r="AS138">
        <v>-14703808.410230899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f t="shared" si="10"/>
        <v>-36111299.683306098</v>
      </c>
      <c r="AZ138">
        <v>0</v>
      </c>
      <c r="BA138">
        <v>0</v>
      </c>
      <c r="BB138">
        <v>0</v>
      </c>
      <c r="BC138">
        <v>9062411.4871758297</v>
      </c>
      <c r="BD138">
        <v>8593987.3776554931</v>
      </c>
      <c r="BE138">
        <v>-101298770.31765389</v>
      </c>
      <c r="BF138">
        <v>0</v>
      </c>
      <c r="BG138">
        <v>-92704782.939998388</v>
      </c>
      <c r="BH138" s="2"/>
      <c r="BJ138" s="2"/>
      <c r="BK138"/>
      <c r="BL138"/>
      <c r="BM138"/>
      <c r="BN138"/>
      <c r="BO138"/>
      <c r="BP138"/>
    </row>
    <row r="139" spans="1:68" x14ac:dyDescent="0.2">
      <c r="A139" t="str">
        <f t="shared" si="8"/>
        <v>0_1_2018</v>
      </c>
      <c r="B139">
        <v>0</v>
      </c>
      <c r="C139">
        <v>1</v>
      </c>
      <c r="D139">
        <v>2018</v>
      </c>
      <c r="E139">
        <v>2372594925.9899902</v>
      </c>
      <c r="F139">
        <v>2230802098.4200001</v>
      </c>
      <c r="G139">
        <v>2176386602.559989</v>
      </c>
      <c r="H139">
        <v>-54415495.860001713</v>
      </c>
      <c r="I139">
        <v>2246086155.3680172</v>
      </c>
      <c r="J139">
        <v>-27245084.840875961</v>
      </c>
      <c r="K139">
        <v>119923335.01301119</v>
      </c>
      <c r="L139">
        <v>2.1621367156765738</v>
      </c>
      <c r="M139">
        <v>19307701.9608321</v>
      </c>
      <c r="N139">
        <v>6.0301622381041504</v>
      </c>
      <c r="O139">
        <v>73842.26309931869</v>
      </c>
      <c r="P139">
        <v>16.871723993427491</v>
      </c>
      <c r="Q139">
        <v>1.092601666712173</v>
      </c>
      <c r="R139">
        <v>12.43863347613002</v>
      </c>
      <c r="S139">
        <v>0</v>
      </c>
      <c r="T139">
        <v>6.5637312358906303</v>
      </c>
      <c r="U139">
        <v>0</v>
      </c>
      <c r="V139">
        <v>0</v>
      </c>
      <c r="W139">
        <v>5.32235349309558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9"/>
        <v>11.88608472898621</v>
      </c>
      <c r="AD139">
        <v>2</v>
      </c>
      <c r="AE139">
        <v>1.1691461839603481</v>
      </c>
      <c r="AF139">
        <v>0</v>
      </c>
      <c r="AG139">
        <v>9387227.3881698493</v>
      </c>
      <c r="AH139">
        <v>14364201.851860508</v>
      </c>
      <c r="AI139">
        <v>5687653.1748485304</v>
      </c>
      <c r="AJ139">
        <v>32784501.676467098</v>
      </c>
      <c r="AK139">
        <v>-13090336.086600441</v>
      </c>
      <c r="AL139">
        <v>-3024205.1696810797</v>
      </c>
      <c r="AM139">
        <v>65200.755942263306</v>
      </c>
      <c r="AN139">
        <v>-3066438.59042654</v>
      </c>
      <c r="AO139">
        <v>0</v>
      </c>
      <c r="AP139">
        <v>-20426568.781471498</v>
      </c>
      <c r="AQ139">
        <v>0</v>
      </c>
      <c r="AR139">
        <v>0</v>
      </c>
      <c r="AS139">
        <v>-14313637.5323395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f t="shared" si="10"/>
        <v>-34740206.313810997</v>
      </c>
      <c r="AZ139">
        <v>17558.809475423099</v>
      </c>
      <c r="BA139">
        <v>-35057268.109100498</v>
      </c>
      <c r="BB139">
        <v>0</v>
      </c>
      <c r="BC139">
        <v>-26672110.612856001</v>
      </c>
      <c r="BD139">
        <v>-27474770.342196789</v>
      </c>
      <c r="BE139">
        <v>-26940725.517804831</v>
      </c>
      <c r="BF139">
        <v>0</v>
      </c>
      <c r="BG139">
        <v>-54415495.860001713</v>
      </c>
      <c r="BH139" s="2"/>
      <c r="BJ139" s="2"/>
      <c r="BK139"/>
      <c r="BL139"/>
      <c r="BM139"/>
      <c r="BN139"/>
      <c r="BO139"/>
      <c r="BP139"/>
    </row>
    <row r="140" spans="1:68" x14ac:dyDescent="0.2">
      <c r="A140" t="str">
        <f t="shared" ref="A140:A156" si="11">CONCATENATE(B140,"_",C140,"_",D140)</f>
        <v>0_2_2002</v>
      </c>
      <c r="B140">
        <v>0</v>
      </c>
      <c r="C140">
        <v>2</v>
      </c>
      <c r="D140">
        <v>2002</v>
      </c>
      <c r="E140">
        <v>678530434.918998</v>
      </c>
      <c r="F140">
        <v>0</v>
      </c>
      <c r="G140">
        <v>678530434.918998</v>
      </c>
      <c r="H140">
        <v>0</v>
      </c>
      <c r="I140">
        <v>657828143.33730102</v>
      </c>
      <c r="J140">
        <v>0</v>
      </c>
      <c r="K140">
        <v>26588711.067135498</v>
      </c>
      <c r="L140">
        <v>1.8519490697723671</v>
      </c>
      <c r="M140">
        <v>4822211.5132262297</v>
      </c>
      <c r="N140">
        <v>3.8807825902838697</v>
      </c>
      <c r="O140">
        <v>71631.870117790211</v>
      </c>
      <c r="P140">
        <v>15.436621585341179</v>
      </c>
      <c r="Q140">
        <v>0.68153326603147601</v>
      </c>
      <c r="R140">
        <v>6.6027710778555599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 t="shared" si="9"/>
        <v>0</v>
      </c>
      <c r="AD140">
        <v>0.10681222366829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f t="shared" si="10"/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678530434.918998</v>
      </c>
      <c r="BG140">
        <v>678530434.918998</v>
      </c>
      <c r="BH140" s="2"/>
      <c r="BJ140" s="2"/>
      <c r="BK140"/>
      <c r="BL140"/>
      <c r="BM140"/>
      <c r="BN140"/>
      <c r="BO140"/>
      <c r="BP140"/>
    </row>
    <row r="141" spans="1:68" x14ac:dyDescent="0.2">
      <c r="A141" t="str">
        <f t="shared" si="11"/>
        <v>0_2_2003</v>
      </c>
      <c r="B141">
        <v>0</v>
      </c>
      <c r="C141">
        <v>2</v>
      </c>
      <c r="D141">
        <v>2003</v>
      </c>
      <c r="E141">
        <v>743020871.80699897</v>
      </c>
      <c r="F141">
        <v>678530434.918998</v>
      </c>
      <c r="G141">
        <v>755849732.271999</v>
      </c>
      <c r="H141">
        <v>12828860.46499994</v>
      </c>
      <c r="I141">
        <v>739866831.26308203</v>
      </c>
      <c r="J141">
        <v>18258972.553657971</v>
      </c>
      <c r="K141">
        <v>26211952.5744568</v>
      </c>
      <c r="L141">
        <v>1.750856344889969</v>
      </c>
      <c r="M141">
        <v>4782062.9806653596</v>
      </c>
      <c r="N141">
        <v>4.39241467732458</v>
      </c>
      <c r="O141">
        <v>70425.2931519946</v>
      </c>
      <c r="P141">
        <v>15.16636429885739</v>
      </c>
      <c r="Q141">
        <v>0.69403784954952097</v>
      </c>
      <c r="R141">
        <v>6.7517293059542496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 t="shared" si="9"/>
        <v>0</v>
      </c>
      <c r="AD141">
        <v>8.9891966907908002E-2</v>
      </c>
      <c r="AE141">
        <v>0</v>
      </c>
      <c r="AF141">
        <v>0</v>
      </c>
      <c r="AG141">
        <v>940247.25379712402</v>
      </c>
      <c r="AH141">
        <v>437146.21775871504</v>
      </c>
      <c r="AI141">
        <v>4538733.8841634998</v>
      </c>
      <c r="AJ141">
        <v>10889065.26593383</v>
      </c>
      <c r="AK141">
        <v>3312501.5416536098</v>
      </c>
      <c r="AL141">
        <v>-274237.22169742594</v>
      </c>
      <c r="AM141">
        <v>-32254.74714938239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f t="shared" si="10"/>
        <v>0</v>
      </c>
      <c r="AZ141">
        <v>0</v>
      </c>
      <c r="BA141">
        <v>0</v>
      </c>
      <c r="BB141">
        <v>0</v>
      </c>
      <c r="BC141">
        <v>19811202.194459911</v>
      </c>
      <c r="BD141">
        <v>19749907.881528072</v>
      </c>
      <c r="BE141">
        <v>-6921047.4165281793</v>
      </c>
      <c r="BF141">
        <v>64490436.887999989</v>
      </c>
      <c r="BG141">
        <v>77319297.352999896</v>
      </c>
      <c r="BH141" s="2"/>
      <c r="BJ141" s="2"/>
      <c r="BK141"/>
      <c r="BL141"/>
      <c r="BM141"/>
      <c r="BN141"/>
      <c r="BO141"/>
      <c r="BP141"/>
    </row>
    <row r="142" spans="1:68" x14ac:dyDescent="0.2">
      <c r="A142" t="str">
        <f t="shared" si="11"/>
        <v>0_2_2004</v>
      </c>
      <c r="B142">
        <v>0</v>
      </c>
      <c r="C142">
        <v>2</v>
      </c>
      <c r="D142">
        <v>2004</v>
      </c>
      <c r="E142">
        <v>770596065.78299904</v>
      </c>
      <c r="F142">
        <v>755849732.271999</v>
      </c>
      <c r="G142">
        <v>811791150.97999907</v>
      </c>
      <c r="H142">
        <v>12956696.681999881</v>
      </c>
      <c r="I142">
        <v>807357931.17506409</v>
      </c>
      <c r="J142">
        <v>26524383.913858149</v>
      </c>
      <c r="K142">
        <v>25083687.515596502</v>
      </c>
      <c r="L142">
        <v>1.7165010784497299</v>
      </c>
      <c r="M142">
        <v>4785314.5267552696</v>
      </c>
      <c r="N142">
        <v>5.0386792168666297</v>
      </c>
      <c r="O142">
        <v>68443.3951765815</v>
      </c>
      <c r="P142">
        <v>14.97023363115883</v>
      </c>
      <c r="Q142">
        <v>0.68429078286741296</v>
      </c>
      <c r="R142">
        <v>6.8143071253826104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9"/>
        <v>0</v>
      </c>
      <c r="AD142">
        <v>8.7747684012483895E-2</v>
      </c>
      <c r="AE142">
        <v>0</v>
      </c>
      <c r="AF142">
        <v>0</v>
      </c>
      <c r="AG142">
        <v>-1430876.5795140839</v>
      </c>
      <c r="AH142">
        <v>3271113.8010456599</v>
      </c>
      <c r="AI142">
        <v>5781027.5467539895</v>
      </c>
      <c r="AJ142">
        <v>13520257.83944107</v>
      </c>
      <c r="AK142">
        <v>5604060.4900180306</v>
      </c>
      <c r="AL142">
        <v>-292596.05240876396</v>
      </c>
      <c r="AM142">
        <v>-78462.2888560969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f t="shared" si="10"/>
        <v>0</v>
      </c>
      <c r="AZ142">
        <v>0</v>
      </c>
      <c r="BA142">
        <v>0</v>
      </c>
      <c r="BB142">
        <v>0</v>
      </c>
      <c r="BC142">
        <v>26374524.756479703</v>
      </c>
      <c r="BD142">
        <v>26611735.941072661</v>
      </c>
      <c r="BE142">
        <v>-13655039.259072769</v>
      </c>
      <c r="BF142">
        <v>27575193.975999996</v>
      </c>
      <c r="BG142">
        <v>40531890.657999799</v>
      </c>
      <c r="BH142" s="2"/>
      <c r="BJ142" s="2"/>
      <c r="BK142"/>
      <c r="BL142"/>
      <c r="BM142"/>
      <c r="BN142"/>
      <c r="BO142"/>
      <c r="BP142"/>
    </row>
    <row r="143" spans="1:68" x14ac:dyDescent="0.2">
      <c r="A143" t="str">
        <f t="shared" si="11"/>
        <v>0_2_2005</v>
      </c>
      <c r="B143">
        <v>0</v>
      </c>
      <c r="C143">
        <v>2</v>
      </c>
      <c r="D143">
        <v>2005</v>
      </c>
      <c r="E143">
        <v>793516039.78299904</v>
      </c>
      <c r="F143">
        <v>811791150.97999907</v>
      </c>
      <c r="G143">
        <v>855440923.11499906</v>
      </c>
      <c r="H143">
        <v>20729798.13500018</v>
      </c>
      <c r="I143">
        <v>863185890.24007595</v>
      </c>
      <c r="J143">
        <v>31481866.3386412</v>
      </c>
      <c r="K143">
        <v>24694180.443032701</v>
      </c>
      <c r="L143">
        <v>1.750071142402972</v>
      </c>
      <c r="M143">
        <v>4904620.9891126007</v>
      </c>
      <c r="N143">
        <v>5.9631697636163192</v>
      </c>
      <c r="O143">
        <v>66492.956837082806</v>
      </c>
      <c r="P143">
        <v>14.96525549874011</v>
      </c>
      <c r="Q143">
        <v>0.67959292994785703</v>
      </c>
      <c r="R143">
        <v>6.81032936412086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9"/>
        <v>0</v>
      </c>
      <c r="AD143">
        <v>8.2683829321980304E-2</v>
      </c>
      <c r="AE143">
        <v>0</v>
      </c>
      <c r="AF143">
        <v>0</v>
      </c>
      <c r="AG143">
        <v>1970674.9255637729</v>
      </c>
      <c r="AH143">
        <v>-1599631.8008235302</v>
      </c>
      <c r="AI143">
        <v>6162831.0188369798</v>
      </c>
      <c r="AJ143">
        <v>18921893.628255151</v>
      </c>
      <c r="AK143">
        <v>5542363.7018148694</v>
      </c>
      <c r="AL143">
        <v>-215107.04810456699</v>
      </c>
      <c r="AM143">
        <v>-53662.8399282631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f t="shared" si="10"/>
        <v>0</v>
      </c>
      <c r="AZ143">
        <v>0</v>
      </c>
      <c r="BA143">
        <v>0</v>
      </c>
      <c r="BB143">
        <v>0</v>
      </c>
      <c r="BC143">
        <v>30729361.585614398</v>
      </c>
      <c r="BD143">
        <v>31030275.287321702</v>
      </c>
      <c r="BE143">
        <v>-10300477.15232159</v>
      </c>
      <c r="BF143">
        <v>22919974</v>
      </c>
      <c r="BG143">
        <v>43649772.135000177</v>
      </c>
      <c r="BH143" s="2"/>
      <c r="BJ143" s="2"/>
      <c r="BK143"/>
      <c r="BL143"/>
      <c r="BM143"/>
      <c r="BN143"/>
      <c r="BO143"/>
      <c r="BP143"/>
    </row>
    <row r="144" spans="1:68" x14ac:dyDescent="0.2">
      <c r="A144" t="str">
        <f t="shared" si="11"/>
        <v>0_2_2006</v>
      </c>
      <c r="B144">
        <v>0</v>
      </c>
      <c r="C144">
        <v>2</v>
      </c>
      <c r="D144">
        <v>2006</v>
      </c>
      <c r="E144">
        <v>809263303.78299904</v>
      </c>
      <c r="F144">
        <v>855440923.11499906</v>
      </c>
      <c r="G144">
        <v>913931564.03299904</v>
      </c>
      <c r="H144">
        <v>42743376.9179997</v>
      </c>
      <c r="I144">
        <v>915750957.49143696</v>
      </c>
      <c r="J144">
        <v>36125437.002042904</v>
      </c>
      <c r="K144">
        <v>24654581.119236801</v>
      </c>
      <c r="L144">
        <v>1.723151317525804</v>
      </c>
      <c r="M144">
        <v>5029817.6075934898</v>
      </c>
      <c r="N144">
        <v>6.5292123371845001</v>
      </c>
      <c r="O144">
        <v>63542.5471475511</v>
      </c>
      <c r="P144">
        <v>15.06147631739487</v>
      </c>
      <c r="Q144">
        <v>0.67357500515360502</v>
      </c>
      <c r="R144">
        <v>7.1058081887840796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9"/>
        <v>0</v>
      </c>
      <c r="AD144">
        <v>7.9530493409543795E-2</v>
      </c>
      <c r="AE144">
        <v>0</v>
      </c>
      <c r="AF144">
        <v>0</v>
      </c>
      <c r="AG144">
        <v>4068986.2717575268</v>
      </c>
      <c r="AH144">
        <v>3132808.302281498</v>
      </c>
      <c r="AI144">
        <v>7467750.6125623193</v>
      </c>
      <c r="AJ144">
        <v>11101337.59939687</v>
      </c>
      <c r="AK144">
        <v>9173789.2259325199</v>
      </c>
      <c r="AL144">
        <v>45849.598131889012</v>
      </c>
      <c r="AM144">
        <v>-3769.4866759297001</v>
      </c>
      <c r="AN144">
        <v>-929342.19101217901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f t="shared" si="10"/>
        <v>0</v>
      </c>
      <c r="AZ144">
        <v>0</v>
      </c>
      <c r="BA144">
        <v>0</v>
      </c>
      <c r="BB144">
        <v>0</v>
      </c>
      <c r="BC144">
        <v>34057409.9323745</v>
      </c>
      <c r="BD144">
        <v>34890371.019872099</v>
      </c>
      <c r="BE144">
        <v>7853005.8981276201</v>
      </c>
      <c r="BF144">
        <v>15747264</v>
      </c>
      <c r="BG144">
        <v>58490640.9179997</v>
      </c>
      <c r="BH144" s="2"/>
      <c r="BJ144" s="2"/>
      <c r="BK144"/>
      <c r="BL144"/>
      <c r="BM144"/>
      <c r="BN144"/>
      <c r="BO144"/>
      <c r="BP144"/>
    </row>
    <row r="145" spans="1:68" x14ac:dyDescent="0.2">
      <c r="A145" t="str">
        <f t="shared" si="11"/>
        <v>0_2_2007</v>
      </c>
      <c r="B145">
        <v>0</v>
      </c>
      <c r="C145">
        <v>2</v>
      </c>
      <c r="D145">
        <v>2007</v>
      </c>
      <c r="E145">
        <v>817951571.78199899</v>
      </c>
      <c r="F145">
        <v>913931564.03299904</v>
      </c>
      <c r="G145">
        <v>924926553.19599998</v>
      </c>
      <c r="H145">
        <v>2306721.1639999896</v>
      </c>
      <c r="I145">
        <v>925867935.13606191</v>
      </c>
      <c r="J145">
        <v>936495.53636433021</v>
      </c>
      <c r="K145">
        <v>24487283.365197502</v>
      </c>
      <c r="L145">
        <v>1.8042831822131971</v>
      </c>
      <c r="M145">
        <v>5055906.2783153001</v>
      </c>
      <c r="N145">
        <v>6.9029144627048797</v>
      </c>
      <c r="O145">
        <v>64110.0554546231</v>
      </c>
      <c r="P145">
        <v>14.817973507389269</v>
      </c>
      <c r="Q145">
        <v>0.66879435174927504</v>
      </c>
      <c r="R145">
        <v>7.4574226511284305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9"/>
        <v>0</v>
      </c>
      <c r="AD145">
        <v>7.9530493409543795E-2</v>
      </c>
      <c r="AE145">
        <v>0</v>
      </c>
      <c r="AF145">
        <v>0</v>
      </c>
      <c r="AG145">
        <v>5167879.5161148906</v>
      </c>
      <c r="AH145">
        <v>-8237754.8290575799</v>
      </c>
      <c r="AI145">
        <v>3111060.5727524599</v>
      </c>
      <c r="AJ145">
        <v>7370734.2534937197</v>
      </c>
      <c r="AK145">
        <v>-2460726.1388321798</v>
      </c>
      <c r="AL145">
        <v>-781073.08519676793</v>
      </c>
      <c r="AM145">
        <v>-59535.854989894506</v>
      </c>
      <c r="AN145">
        <v>-962412.32765398291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f t="shared" si="10"/>
        <v>0</v>
      </c>
      <c r="AZ145">
        <v>0</v>
      </c>
      <c r="BA145">
        <v>0</v>
      </c>
      <c r="BB145">
        <v>0</v>
      </c>
      <c r="BC145">
        <v>3148172.1066306708</v>
      </c>
      <c r="BD145">
        <v>3091083.8311808622</v>
      </c>
      <c r="BE145">
        <v>-784362.66718089022</v>
      </c>
      <c r="BF145">
        <v>8688267.9989999998</v>
      </c>
      <c r="BG145">
        <v>10994989.16299998</v>
      </c>
      <c r="BH145" s="2"/>
      <c r="BJ145" s="2"/>
      <c r="BK145"/>
      <c r="BL145"/>
      <c r="BM145"/>
      <c r="BN145"/>
      <c r="BO145"/>
      <c r="BP145"/>
    </row>
    <row r="146" spans="1:68" x14ac:dyDescent="0.2">
      <c r="A146" t="str">
        <f t="shared" si="11"/>
        <v>0_2_2008</v>
      </c>
      <c r="B146">
        <v>0</v>
      </c>
      <c r="C146">
        <v>2</v>
      </c>
      <c r="D146">
        <v>2008</v>
      </c>
      <c r="E146">
        <v>817951571.78199899</v>
      </c>
      <c r="F146">
        <v>924926553.19599998</v>
      </c>
      <c r="G146">
        <v>988529404.16100001</v>
      </c>
      <c r="H146">
        <v>63602850.965000197</v>
      </c>
      <c r="I146">
        <v>958437426.55879307</v>
      </c>
      <c r="J146">
        <v>32569491.4227302</v>
      </c>
      <c r="K146">
        <v>24783396.395411901</v>
      </c>
      <c r="L146">
        <v>1.804158185255982</v>
      </c>
      <c r="M146">
        <v>5065986.4428355098</v>
      </c>
      <c r="N146">
        <v>7.7226457676528408</v>
      </c>
      <c r="O146">
        <v>63726.935433214101</v>
      </c>
      <c r="P146">
        <v>15.214558350106898</v>
      </c>
      <c r="Q146">
        <v>0.668460385393715</v>
      </c>
      <c r="R146">
        <v>7.58722621620079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f t="shared" si="9"/>
        <v>0</v>
      </c>
      <c r="AD146">
        <v>7.9530493409543795E-2</v>
      </c>
      <c r="AE146">
        <v>0</v>
      </c>
      <c r="AF146">
        <v>0</v>
      </c>
      <c r="AG146">
        <v>11214935.60500369</v>
      </c>
      <c r="AH146">
        <v>1028123.978266</v>
      </c>
      <c r="AI146">
        <v>1400663.1483630871</v>
      </c>
      <c r="AJ146">
        <v>15492577.409692299</v>
      </c>
      <c r="AK146">
        <v>1541849.4937137014</v>
      </c>
      <c r="AL146">
        <v>1581147.6780900569</v>
      </c>
      <c r="AM146">
        <v>-8045.2013307914021</v>
      </c>
      <c r="AN146">
        <v>-213100.70418038059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f t="shared" si="10"/>
        <v>0</v>
      </c>
      <c r="AZ146">
        <v>0</v>
      </c>
      <c r="BA146">
        <v>0</v>
      </c>
      <c r="BB146">
        <v>0</v>
      </c>
      <c r="BC146">
        <v>32038151.407617599</v>
      </c>
      <c r="BD146">
        <v>32676165.744247299</v>
      </c>
      <c r="BE146">
        <v>30926685.220752701</v>
      </c>
      <c r="BF146">
        <v>0</v>
      </c>
      <c r="BG146">
        <v>63602850.965000197</v>
      </c>
      <c r="BH146" s="2"/>
      <c r="BJ146" s="2"/>
      <c r="BK146"/>
      <c r="BL146"/>
      <c r="BM146"/>
      <c r="BN146"/>
      <c r="BO146"/>
      <c r="BP146"/>
    </row>
    <row r="147" spans="1:68" x14ac:dyDescent="0.2">
      <c r="A147" t="str">
        <f t="shared" si="11"/>
        <v>0_2_2009</v>
      </c>
      <c r="B147">
        <v>0</v>
      </c>
      <c r="C147">
        <v>2</v>
      </c>
      <c r="D147">
        <v>2009</v>
      </c>
      <c r="E147">
        <v>817951571.78199899</v>
      </c>
      <c r="F147">
        <v>988529404.16100001</v>
      </c>
      <c r="G147">
        <v>908879792.45499802</v>
      </c>
      <c r="H147">
        <v>-79649611.706000701</v>
      </c>
      <c r="I147">
        <v>893793904.69630599</v>
      </c>
      <c r="J147">
        <v>-64643521.8624864</v>
      </c>
      <c r="K147">
        <v>24111679.600656401</v>
      </c>
      <c r="L147">
        <v>2.03730516537982</v>
      </c>
      <c r="M147">
        <v>5027332.1827628706</v>
      </c>
      <c r="N147">
        <v>5.61141075641281</v>
      </c>
      <c r="O147">
        <v>60476.415045453003</v>
      </c>
      <c r="P147">
        <v>15.40728731830934</v>
      </c>
      <c r="Q147">
        <v>0.67602976018322103</v>
      </c>
      <c r="R147">
        <v>7.9779970358872001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9"/>
        <v>0</v>
      </c>
      <c r="AD147">
        <v>7.9530493409543795E-2</v>
      </c>
      <c r="AE147">
        <v>0</v>
      </c>
      <c r="AF147">
        <v>0</v>
      </c>
      <c r="AG147">
        <v>-10389587.655452609</v>
      </c>
      <c r="AH147">
        <v>-24368192.143978298</v>
      </c>
      <c r="AI147">
        <v>-1307827.607364259</v>
      </c>
      <c r="AJ147">
        <v>-44207119.619082898</v>
      </c>
      <c r="AK147">
        <v>12458408.582770139</v>
      </c>
      <c r="AL147">
        <v>895638.84281807602</v>
      </c>
      <c r="AM147">
        <v>88365.861457407707</v>
      </c>
      <c r="AN147">
        <v>-1244499.7834063261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f t="shared" si="10"/>
        <v>0</v>
      </c>
      <c r="AZ147">
        <v>0</v>
      </c>
      <c r="BA147">
        <v>0</v>
      </c>
      <c r="BB147">
        <v>0</v>
      </c>
      <c r="BC147">
        <v>-68074813.522238791</v>
      </c>
      <c r="BD147">
        <v>-66803509.313644104</v>
      </c>
      <c r="BE147">
        <v>-12846102.39235645</v>
      </c>
      <c r="BF147">
        <v>0</v>
      </c>
      <c r="BG147">
        <v>-79649611.706000701</v>
      </c>
      <c r="BH147" s="2"/>
      <c r="BJ147" s="2"/>
      <c r="BK147"/>
      <c r="BL147"/>
      <c r="BM147"/>
      <c r="BN147"/>
      <c r="BO147"/>
      <c r="BP147"/>
    </row>
    <row r="148" spans="1:68" x14ac:dyDescent="0.2">
      <c r="A148" t="str">
        <f t="shared" si="11"/>
        <v>0_2_2010</v>
      </c>
      <c r="B148">
        <v>0</v>
      </c>
      <c r="C148">
        <v>2</v>
      </c>
      <c r="D148">
        <v>2010</v>
      </c>
      <c r="E148">
        <v>820260094.04799902</v>
      </c>
      <c r="F148">
        <v>908879792.45499802</v>
      </c>
      <c r="G148">
        <v>898704145.83599901</v>
      </c>
      <c r="H148">
        <v>-12484168.884999599</v>
      </c>
      <c r="I148">
        <v>914741187.43935108</v>
      </c>
      <c r="J148">
        <v>18604920.560227059</v>
      </c>
      <c r="K148">
        <v>23498174.901627399</v>
      </c>
      <c r="L148">
        <v>2.0437679593974409</v>
      </c>
      <c r="M148">
        <v>5057704.7793519795</v>
      </c>
      <c r="N148">
        <v>6.53139374534189</v>
      </c>
      <c r="O148">
        <v>59440.894315929298</v>
      </c>
      <c r="P148">
        <v>15.869123409584059</v>
      </c>
      <c r="Q148">
        <v>0.67708236900999297</v>
      </c>
      <c r="R148">
        <v>7.9941206525452095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 t="shared" si="9"/>
        <v>0</v>
      </c>
      <c r="AD148">
        <v>7.9088321678358997E-2</v>
      </c>
      <c r="AE148">
        <v>0</v>
      </c>
      <c r="AF148">
        <v>0</v>
      </c>
      <c r="AG148">
        <v>-9199291.1027729008</v>
      </c>
      <c r="AH148">
        <v>427339.86500163795</v>
      </c>
      <c r="AI148">
        <v>2330683.1204698542</v>
      </c>
      <c r="AJ148">
        <v>19520698.438047741</v>
      </c>
      <c r="AK148">
        <v>3578366.1180123696</v>
      </c>
      <c r="AL148">
        <v>2282775.3909824002</v>
      </c>
      <c r="AM148">
        <v>10251.692656192597</v>
      </c>
      <c r="AN148">
        <v>-7173.8415197942995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f t="shared" si="10"/>
        <v>0</v>
      </c>
      <c r="AZ148">
        <v>0</v>
      </c>
      <c r="BA148">
        <v>0</v>
      </c>
      <c r="BB148">
        <v>0</v>
      </c>
      <c r="BC148">
        <v>18943649.68087754</v>
      </c>
      <c r="BD148">
        <v>19241744.63590942</v>
      </c>
      <c r="BE148">
        <v>-31725913.520909004</v>
      </c>
      <c r="BF148">
        <v>2308522.2659999998</v>
      </c>
      <c r="BG148">
        <v>-10175646.6189996</v>
      </c>
      <c r="BH148" s="2"/>
      <c r="BJ148" s="2"/>
      <c r="BK148"/>
      <c r="BL148"/>
      <c r="BM148"/>
      <c r="BN148"/>
      <c r="BO148"/>
      <c r="BP148"/>
    </row>
    <row r="149" spans="1:68" x14ac:dyDescent="0.2">
      <c r="A149" t="str">
        <f t="shared" si="11"/>
        <v>0_2_2011</v>
      </c>
      <c r="B149">
        <v>0</v>
      </c>
      <c r="C149">
        <v>2</v>
      </c>
      <c r="D149">
        <v>2011</v>
      </c>
      <c r="E149">
        <v>820260094.04799902</v>
      </c>
      <c r="F149">
        <v>898704145.83599901</v>
      </c>
      <c r="G149">
        <v>936058347.77799892</v>
      </c>
      <c r="H149">
        <v>37354201.941999801</v>
      </c>
      <c r="I149">
        <v>944870556.96366596</v>
      </c>
      <c r="J149">
        <v>30129369.524315931</v>
      </c>
      <c r="K149">
        <v>23078163.3704734</v>
      </c>
      <c r="L149">
        <v>2.0105672006690098</v>
      </c>
      <c r="M149">
        <v>5097368.8370741699</v>
      </c>
      <c r="N149">
        <v>8.0151214577453302</v>
      </c>
      <c r="O149">
        <v>58298.779951384204</v>
      </c>
      <c r="P149">
        <v>16.443219539987702</v>
      </c>
      <c r="Q149">
        <v>0.66248960170375204</v>
      </c>
      <c r="R149">
        <v>8.23765286692419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f t="shared" si="9"/>
        <v>0</v>
      </c>
      <c r="AD149">
        <v>0.1057300915124431</v>
      </c>
      <c r="AE149">
        <v>0</v>
      </c>
      <c r="AF149">
        <v>0</v>
      </c>
      <c r="AG149">
        <v>-8908091.4906995762</v>
      </c>
      <c r="AH149">
        <v>2865493.9081852492</v>
      </c>
      <c r="AI149">
        <v>1898126.7706070179</v>
      </c>
      <c r="AJ149">
        <v>27309497.185756002</v>
      </c>
      <c r="AK149">
        <v>4370629.8969616797</v>
      </c>
      <c r="AL149">
        <v>2350156.948252887</v>
      </c>
      <c r="AM149">
        <v>-141744.8566149018</v>
      </c>
      <c r="AN149">
        <v>-632058.35658799997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f t="shared" si="10"/>
        <v>0</v>
      </c>
      <c r="AZ149">
        <v>8278.2086874727993</v>
      </c>
      <c r="BA149">
        <v>0</v>
      </c>
      <c r="BB149">
        <v>0</v>
      </c>
      <c r="BC149">
        <v>29120288.21454788</v>
      </c>
      <c r="BD149">
        <v>29098156.00162131</v>
      </c>
      <c r="BE149">
        <v>8256045.9403785206</v>
      </c>
      <c r="BF149">
        <v>0</v>
      </c>
      <c r="BG149">
        <v>37354201.941999801</v>
      </c>
      <c r="BH149" s="2"/>
      <c r="BJ149" s="2"/>
      <c r="BK149"/>
      <c r="BL149"/>
      <c r="BM149"/>
      <c r="BN149"/>
      <c r="BO149"/>
      <c r="BP149"/>
    </row>
    <row r="150" spans="1:68" x14ac:dyDescent="0.2">
      <c r="A150" t="str">
        <f t="shared" si="11"/>
        <v>0_2_2012</v>
      </c>
      <c r="B150">
        <v>0</v>
      </c>
      <c r="C150">
        <v>2</v>
      </c>
      <c r="D150">
        <v>2012</v>
      </c>
      <c r="E150">
        <v>820260094.04799902</v>
      </c>
      <c r="F150">
        <v>936058347.77799892</v>
      </c>
      <c r="G150">
        <v>961216518.974998</v>
      </c>
      <c r="H150">
        <v>25158171.196999721</v>
      </c>
      <c r="I150">
        <v>945115038.947276</v>
      </c>
      <c r="J150">
        <v>244481.98361026007</v>
      </c>
      <c r="K150">
        <v>22669187.749276601</v>
      </c>
      <c r="L150">
        <v>1.9959131485289909</v>
      </c>
      <c r="M150">
        <v>5150279.3595703095</v>
      </c>
      <c r="N150">
        <v>8.0414322518629806</v>
      </c>
      <c r="O150">
        <v>57859.292617018</v>
      </c>
      <c r="P150">
        <v>16.497318954182649</v>
      </c>
      <c r="Q150">
        <v>0.63494476956781198</v>
      </c>
      <c r="R150">
        <v>8.2144557394472386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 t="shared" si="9"/>
        <v>0</v>
      </c>
      <c r="AD150">
        <v>0.18020385724707608</v>
      </c>
      <c r="AE150">
        <v>0</v>
      </c>
      <c r="AF150">
        <v>0</v>
      </c>
      <c r="AG150">
        <v>-5085605.72349614</v>
      </c>
      <c r="AH150">
        <v>-33340.854896270204</v>
      </c>
      <c r="AI150">
        <v>2563812.8958028397</v>
      </c>
      <c r="AJ150">
        <v>522290.38622535602</v>
      </c>
      <c r="AK150">
        <v>2195560.450004024</v>
      </c>
      <c r="AL150">
        <v>264897.1974899249</v>
      </c>
      <c r="AM150">
        <v>-254404.63296224043</v>
      </c>
      <c r="AN150">
        <v>12383.275355332007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f t="shared" si="10"/>
        <v>0</v>
      </c>
      <c r="AZ150">
        <v>23768.859551412599</v>
      </c>
      <c r="BA150">
        <v>0</v>
      </c>
      <c r="BB150">
        <v>0</v>
      </c>
      <c r="BC150">
        <v>209361.85307426006</v>
      </c>
      <c r="BD150">
        <v>163588.76604710007</v>
      </c>
      <c r="BE150">
        <v>24994582.430952501</v>
      </c>
      <c r="BF150">
        <v>0</v>
      </c>
      <c r="BG150">
        <v>25158171.196999721</v>
      </c>
      <c r="BH150" s="2"/>
      <c r="BJ150" s="2"/>
      <c r="BK150"/>
      <c r="BL150"/>
      <c r="BM150"/>
      <c r="BN150"/>
      <c r="BO150"/>
      <c r="BP150"/>
    </row>
    <row r="151" spans="1:68" x14ac:dyDescent="0.2">
      <c r="A151" t="str">
        <f t="shared" si="11"/>
        <v>0_2_2013</v>
      </c>
      <c r="B151">
        <v>0</v>
      </c>
      <c r="C151">
        <v>2</v>
      </c>
      <c r="D151">
        <v>2013</v>
      </c>
      <c r="E151">
        <v>820260094.04799902</v>
      </c>
      <c r="F151">
        <v>961216518.974998</v>
      </c>
      <c r="G151">
        <v>943429915.896999</v>
      </c>
      <c r="H151">
        <v>-17786603.077999689</v>
      </c>
      <c r="I151">
        <v>939349022.32513499</v>
      </c>
      <c r="J151">
        <v>-5766016.6221416006</v>
      </c>
      <c r="K151">
        <v>22657253.183262601</v>
      </c>
      <c r="L151">
        <v>2.0545559587314242</v>
      </c>
      <c r="M151">
        <v>5218470.6061871098</v>
      </c>
      <c r="N151">
        <v>7.7295741686457102</v>
      </c>
      <c r="O151">
        <v>58160.683217530299</v>
      </c>
      <c r="P151">
        <v>16.12146632242673</v>
      </c>
      <c r="Q151">
        <v>0.63356230168461203</v>
      </c>
      <c r="R151">
        <v>8.4104144947714108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 t="shared" si="9"/>
        <v>0</v>
      </c>
      <c r="AD151">
        <v>0.30322938012792511</v>
      </c>
      <c r="AE151">
        <v>0</v>
      </c>
      <c r="AF151">
        <v>0</v>
      </c>
      <c r="AG151">
        <v>4490074.4476197204</v>
      </c>
      <c r="AH151">
        <v>-5638329.3280932298</v>
      </c>
      <c r="AI151">
        <v>4391713.5332806893</v>
      </c>
      <c r="AJ151">
        <v>-5695675.19433513</v>
      </c>
      <c r="AK151">
        <v>-1026230.2393346324</v>
      </c>
      <c r="AL151">
        <v>-1699378.142046913</v>
      </c>
      <c r="AM151">
        <v>-16950.524173034682</v>
      </c>
      <c r="AN151">
        <v>-374041.81561925571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f t="shared" si="10"/>
        <v>0</v>
      </c>
      <c r="AZ151">
        <v>36677.781284698402</v>
      </c>
      <c r="BA151">
        <v>0</v>
      </c>
      <c r="BB151">
        <v>0</v>
      </c>
      <c r="BC151">
        <v>-5532139.4814170906</v>
      </c>
      <c r="BD151">
        <v>-5484456.502511017</v>
      </c>
      <c r="BE151">
        <v>-12302146.575488741</v>
      </c>
      <c r="BF151">
        <v>0</v>
      </c>
      <c r="BG151">
        <v>-17786603.077999689</v>
      </c>
      <c r="BH151" s="2"/>
      <c r="BJ151" s="2"/>
      <c r="BK151"/>
      <c r="BL151"/>
      <c r="BM151"/>
      <c r="BN151"/>
      <c r="BO151"/>
      <c r="BP151"/>
    </row>
    <row r="152" spans="1:68" x14ac:dyDescent="0.2">
      <c r="A152" t="str">
        <f t="shared" si="11"/>
        <v>0_2_2014</v>
      </c>
      <c r="B152">
        <v>0</v>
      </c>
      <c r="C152">
        <v>2</v>
      </c>
      <c r="D152">
        <v>2014</v>
      </c>
      <c r="E152">
        <v>820260094.04799902</v>
      </c>
      <c r="F152">
        <v>943429915.896999</v>
      </c>
      <c r="G152">
        <v>939315735.86099911</v>
      </c>
      <c r="H152">
        <v>-4114180.0359997302</v>
      </c>
      <c r="I152">
        <v>942012810.20789099</v>
      </c>
      <c r="J152">
        <v>2663787.88275684</v>
      </c>
      <c r="K152">
        <v>22973807.051871203</v>
      </c>
      <c r="L152">
        <v>2.0169331355150009</v>
      </c>
      <c r="M152">
        <v>5285867.6462621205</v>
      </c>
      <c r="N152">
        <v>7.2892544300231794</v>
      </c>
      <c r="O152">
        <v>58320.596536447294</v>
      </c>
      <c r="P152">
        <v>16.207036671632729</v>
      </c>
      <c r="Q152">
        <v>0.63056720631755303</v>
      </c>
      <c r="R152">
        <v>8.5581540262694507</v>
      </c>
      <c r="S152">
        <v>0</v>
      </c>
      <c r="T152">
        <v>0</v>
      </c>
      <c r="U152">
        <v>0.178520190717356</v>
      </c>
      <c r="V152">
        <v>0</v>
      </c>
      <c r="W152">
        <v>0</v>
      </c>
      <c r="X152">
        <v>0.116151753826385</v>
      </c>
      <c r="Y152">
        <v>0</v>
      </c>
      <c r="Z152">
        <v>0</v>
      </c>
      <c r="AA152">
        <v>0</v>
      </c>
      <c r="AB152">
        <v>0</v>
      </c>
      <c r="AC152">
        <f t="shared" si="9"/>
        <v>0.29467194454374102</v>
      </c>
      <c r="AD152">
        <v>0.55660392236505296</v>
      </c>
      <c r="AE152">
        <v>0</v>
      </c>
      <c r="AF152">
        <v>0</v>
      </c>
      <c r="AG152">
        <v>10074250.99135601</v>
      </c>
      <c r="AH152">
        <v>2468395.9640168389</v>
      </c>
      <c r="AI152">
        <v>3320180.2069024602</v>
      </c>
      <c r="AJ152">
        <v>-8060445.8716039201</v>
      </c>
      <c r="AK152">
        <v>-787108.87884739204</v>
      </c>
      <c r="AL152">
        <v>349580.28995316604</v>
      </c>
      <c r="AM152">
        <v>-28854.053711185334</v>
      </c>
      <c r="AN152">
        <v>-468760.29344881093</v>
      </c>
      <c r="AO152">
        <v>0</v>
      </c>
      <c r="AP152">
        <v>0</v>
      </c>
      <c r="AQ152">
        <v>-1848448.78813577</v>
      </c>
      <c r="AR152">
        <v>0</v>
      </c>
      <c r="AS152">
        <v>0</v>
      </c>
      <c r="AT152">
        <v>-2356959.3994853399</v>
      </c>
      <c r="AU152">
        <v>0</v>
      </c>
      <c r="AV152">
        <v>0</v>
      </c>
      <c r="AW152">
        <v>0</v>
      </c>
      <c r="AX152">
        <v>0</v>
      </c>
      <c r="AY152">
        <f t="shared" si="10"/>
        <v>-4205408.1876211101</v>
      </c>
      <c r="AZ152">
        <v>56260.701658906699</v>
      </c>
      <c r="BA152">
        <v>0</v>
      </c>
      <c r="BB152">
        <v>0</v>
      </c>
      <c r="BC152">
        <v>2718090.8686549803</v>
      </c>
      <c r="BD152">
        <v>2647401.8067481304</v>
      </c>
      <c r="BE152">
        <v>-6761581.842747869</v>
      </c>
      <c r="BF152">
        <v>0</v>
      </c>
      <c r="BG152">
        <v>-4114180.0359997302</v>
      </c>
      <c r="BH152" s="2"/>
      <c r="BJ152" s="2"/>
      <c r="BK152"/>
      <c r="BL152"/>
      <c r="BM152"/>
      <c r="BN152"/>
      <c r="BO152"/>
      <c r="BP152"/>
    </row>
    <row r="153" spans="1:68" x14ac:dyDescent="0.2">
      <c r="A153" t="str">
        <f t="shared" si="11"/>
        <v>0_2_2015</v>
      </c>
      <c r="B153">
        <v>0</v>
      </c>
      <c r="C153">
        <v>2</v>
      </c>
      <c r="D153">
        <v>2015</v>
      </c>
      <c r="E153">
        <v>820260094.04799902</v>
      </c>
      <c r="F153">
        <v>939315735.86099911</v>
      </c>
      <c r="G153">
        <v>913699509.77099895</v>
      </c>
      <c r="H153">
        <v>-25616226.089999881</v>
      </c>
      <c r="I153">
        <v>888875747.50891209</v>
      </c>
      <c r="J153">
        <v>-53137062.698979899</v>
      </c>
      <c r="K153">
        <v>23743643.906269297</v>
      </c>
      <c r="L153">
        <v>2.017244870163748</v>
      </c>
      <c r="M153">
        <v>5355101.5651209503</v>
      </c>
      <c r="N153">
        <v>5.3459812564806501</v>
      </c>
      <c r="O153">
        <v>60754.741815405403</v>
      </c>
      <c r="P153">
        <v>15.75322931141022</v>
      </c>
      <c r="Q153">
        <v>0.63206816854222203</v>
      </c>
      <c r="R153">
        <v>8.8599247645834396</v>
      </c>
      <c r="S153">
        <v>0</v>
      </c>
      <c r="T153">
        <v>0</v>
      </c>
      <c r="U153">
        <v>0.97548181735752404</v>
      </c>
      <c r="V153">
        <v>0</v>
      </c>
      <c r="W153">
        <v>0</v>
      </c>
      <c r="X153">
        <v>0.99082667256092005</v>
      </c>
      <c r="Y153">
        <v>0</v>
      </c>
      <c r="Z153">
        <v>0</v>
      </c>
      <c r="AA153">
        <v>0</v>
      </c>
      <c r="AB153">
        <v>0</v>
      </c>
      <c r="AC153">
        <f t="shared" si="9"/>
        <v>1.9663084899184442</v>
      </c>
      <c r="AD153">
        <v>1.002486992218719</v>
      </c>
      <c r="AE153">
        <v>0</v>
      </c>
      <c r="AF153">
        <v>0</v>
      </c>
      <c r="AG153">
        <v>19882855.764296811</v>
      </c>
      <c r="AH153">
        <v>-1431896.4133935831</v>
      </c>
      <c r="AI153">
        <v>3253369.7979872199</v>
      </c>
      <c r="AJ153">
        <v>-40350979.279334396</v>
      </c>
      <c r="AK153">
        <v>-8789081.3684097901</v>
      </c>
      <c r="AL153">
        <v>-1916855.9474857049</v>
      </c>
      <c r="AM153">
        <v>16134.41903245078</v>
      </c>
      <c r="AN153">
        <v>-814358.44839309203</v>
      </c>
      <c r="AO153">
        <v>0</v>
      </c>
      <c r="AP153">
        <v>0</v>
      </c>
      <c r="AQ153">
        <v>-10161977.463157</v>
      </c>
      <c r="AR153">
        <v>0</v>
      </c>
      <c r="AS153">
        <v>0</v>
      </c>
      <c r="AT153">
        <v>-12596591.214289101</v>
      </c>
      <c r="AU153">
        <v>0</v>
      </c>
      <c r="AV153">
        <v>0</v>
      </c>
      <c r="AW153">
        <v>0</v>
      </c>
      <c r="AX153">
        <v>0</v>
      </c>
      <c r="AY153">
        <f t="shared" si="10"/>
        <v>-22758568.677446101</v>
      </c>
      <c r="AZ153">
        <v>122699.164470535</v>
      </c>
      <c r="BA153">
        <v>0</v>
      </c>
      <c r="BB153">
        <v>0</v>
      </c>
      <c r="BC153">
        <v>-52786680.988675699</v>
      </c>
      <c r="BD153">
        <v>-52732603.284599401</v>
      </c>
      <c r="BE153">
        <v>27116377.194599539</v>
      </c>
      <c r="BF153">
        <v>0</v>
      </c>
      <c r="BG153">
        <v>-25616226.089999881</v>
      </c>
      <c r="BH153" s="2"/>
      <c r="BJ153" s="2"/>
      <c r="BK153"/>
      <c r="BL153"/>
      <c r="BM153"/>
      <c r="BN153"/>
      <c r="BO153"/>
      <c r="BP153"/>
    </row>
    <row r="154" spans="1:68" x14ac:dyDescent="0.2">
      <c r="A154" t="str">
        <f t="shared" si="11"/>
        <v>0_2_2016</v>
      </c>
      <c r="B154">
        <v>0</v>
      </c>
      <c r="C154">
        <v>2</v>
      </c>
      <c r="D154">
        <v>2016</v>
      </c>
      <c r="E154">
        <v>820260094.04799902</v>
      </c>
      <c r="F154">
        <v>913699509.77099895</v>
      </c>
      <c r="G154">
        <v>871357912.76499999</v>
      </c>
      <c r="H154">
        <v>-42341597.006000102</v>
      </c>
      <c r="I154">
        <v>860376671.69743204</v>
      </c>
      <c r="J154">
        <v>-28499075.8114805</v>
      </c>
      <c r="K154">
        <v>24483974.628344499</v>
      </c>
      <c r="L154">
        <v>2.053516699374665</v>
      </c>
      <c r="M154">
        <v>5421292.5515506808</v>
      </c>
      <c r="N154">
        <v>4.7386454649979495</v>
      </c>
      <c r="O154">
        <v>62368.736447430798</v>
      </c>
      <c r="P154">
        <v>15.465512063435851</v>
      </c>
      <c r="Q154">
        <v>0.62616095954986406</v>
      </c>
      <c r="R154">
        <v>9.8660474103762095</v>
      </c>
      <c r="S154">
        <v>0</v>
      </c>
      <c r="T154">
        <v>0</v>
      </c>
      <c r="U154">
        <v>1.9396734071442401</v>
      </c>
      <c r="V154">
        <v>0</v>
      </c>
      <c r="W154">
        <v>0</v>
      </c>
      <c r="X154">
        <v>1.8878713548110699</v>
      </c>
      <c r="Y154">
        <v>0</v>
      </c>
      <c r="Z154">
        <v>0</v>
      </c>
      <c r="AA154">
        <v>0</v>
      </c>
      <c r="AB154">
        <v>0</v>
      </c>
      <c r="AC154">
        <f t="shared" si="9"/>
        <v>3.82754476195531</v>
      </c>
      <c r="AD154">
        <v>1.294773685884623</v>
      </c>
      <c r="AE154">
        <v>0</v>
      </c>
      <c r="AF154">
        <v>0</v>
      </c>
      <c r="AG154">
        <v>19082845.798106767</v>
      </c>
      <c r="AH154">
        <v>-2615154.5917082392</v>
      </c>
      <c r="AI154">
        <v>3030489.5011507301</v>
      </c>
      <c r="AJ154">
        <v>-14512957.791924201</v>
      </c>
      <c r="AK154">
        <v>-5385061.5520035904</v>
      </c>
      <c r="AL154">
        <v>-1197079.3038872518</v>
      </c>
      <c r="AM154">
        <v>-67548.567320530594</v>
      </c>
      <c r="AN154">
        <v>-2699461.7654424403</v>
      </c>
      <c r="AO154">
        <v>0</v>
      </c>
      <c r="AP154">
        <v>0</v>
      </c>
      <c r="AQ154">
        <v>-12950274.018733401</v>
      </c>
      <c r="AR154">
        <v>0</v>
      </c>
      <c r="AS154">
        <v>0</v>
      </c>
      <c r="AT154">
        <v>-12334324.683108101</v>
      </c>
      <c r="AU154">
        <v>0</v>
      </c>
      <c r="AV154">
        <v>0</v>
      </c>
      <c r="AW154">
        <v>0</v>
      </c>
      <c r="AX154">
        <v>0</v>
      </c>
      <c r="AY154">
        <f t="shared" si="10"/>
        <v>-25284598.701841503</v>
      </c>
      <c r="AZ154">
        <v>79221.800756789555</v>
      </c>
      <c r="BA154">
        <v>0</v>
      </c>
      <c r="BB154">
        <v>0</v>
      </c>
      <c r="BC154">
        <v>-29569305.174113497</v>
      </c>
      <c r="BD154">
        <v>-29664155.659777097</v>
      </c>
      <c r="BE154">
        <v>-12677441.346222971</v>
      </c>
      <c r="BF154">
        <v>0</v>
      </c>
      <c r="BG154">
        <v>-42341597.006000102</v>
      </c>
      <c r="BH154" s="2"/>
      <c r="BJ154" s="2"/>
      <c r="BK154"/>
      <c r="BL154"/>
      <c r="BM154"/>
      <c r="BN154"/>
      <c r="BO154"/>
      <c r="BP154"/>
    </row>
    <row r="155" spans="1:68" x14ac:dyDescent="0.2">
      <c r="A155" t="str">
        <f t="shared" si="11"/>
        <v>0_2_2017</v>
      </c>
      <c r="B155">
        <v>0</v>
      </c>
      <c r="C155">
        <v>2</v>
      </c>
      <c r="D155">
        <v>2017</v>
      </c>
      <c r="E155">
        <v>820260094.04799902</v>
      </c>
      <c r="F155">
        <v>871357912.76499999</v>
      </c>
      <c r="G155">
        <v>828310735.07399893</v>
      </c>
      <c r="H155">
        <v>-39596916.690999895</v>
      </c>
      <c r="I155">
        <v>848219846.63656807</v>
      </c>
      <c r="J155">
        <v>-8644044.0860909503</v>
      </c>
      <c r="K155">
        <v>24712177.233577698</v>
      </c>
      <c r="L155">
        <v>2.0316170385493617</v>
      </c>
      <c r="M155">
        <v>5490492.9573498797</v>
      </c>
      <c r="N155">
        <v>5.1387386762858505</v>
      </c>
      <c r="O155">
        <v>62327.652161391103</v>
      </c>
      <c r="P155">
        <v>14.839441726574019</v>
      </c>
      <c r="Q155">
        <v>0.62012002720069193</v>
      </c>
      <c r="R155">
        <v>10.295899795066351</v>
      </c>
      <c r="S155">
        <v>0</v>
      </c>
      <c r="T155">
        <v>0</v>
      </c>
      <c r="U155">
        <v>2.90386499693096</v>
      </c>
      <c r="V155">
        <v>0</v>
      </c>
      <c r="W155">
        <v>0</v>
      </c>
      <c r="X155">
        <v>2.7973009118599101</v>
      </c>
      <c r="Y155">
        <v>0</v>
      </c>
      <c r="Z155">
        <v>0</v>
      </c>
      <c r="AA155">
        <v>0</v>
      </c>
      <c r="AB155">
        <v>0</v>
      </c>
      <c r="AC155">
        <f t="shared" si="9"/>
        <v>5.7011659087908697</v>
      </c>
      <c r="AD155">
        <v>1.450892596603407</v>
      </c>
      <c r="AE155">
        <v>0</v>
      </c>
      <c r="AF155">
        <v>0</v>
      </c>
      <c r="AG155">
        <v>5820143.6577281896</v>
      </c>
      <c r="AH155">
        <v>1859338.4725754899</v>
      </c>
      <c r="AI155">
        <v>3077230.58646939</v>
      </c>
      <c r="AJ155">
        <v>9928881.1165477596</v>
      </c>
      <c r="AK155">
        <v>-1078324.5422569448</v>
      </c>
      <c r="AL155">
        <v>-2518612.311676864</v>
      </c>
      <c r="AM155">
        <v>-24112.590819336903</v>
      </c>
      <c r="AN155">
        <v>-1160385.200459603</v>
      </c>
      <c r="AO155">
        <v>0</v>
      </c>
      <c r="AP155">
        <v>0</v>
      </c>
      <c r="AQ155">
        <v>-12378832.413689099</v>
      </c>
      <c r="AR155">
        <v>0</v>
      </c>
      <c r="AS155">
        <v>0</v>
      </c>
      <c r="AT155">
        <v>-11874138.6600767</v>
      </c>
      <c r="AU155">
        <v>0</v>
      </c>
      <c r="AV155">
        <v>0</v>
      </c>
      <c r="AW155">
        <v>0</v>
      </c>
      <c r="AX155">
        <v>0</v>
      </c>
      <c r="AY155">
        <f t="shared" si="10"/>
        <v>-24252971.073765799</v>
      </c>
      <c r="AZ155">
        <v>57173.915280608009</v>
      </c>
      <c r="BA155">
        <v>0</v>
      </c>
      <c r="BB155">
        <v>0</v>
      </c>
      <c r="BC155">
        <v>-8291637.97037719</v>
      </c>
      <c r="BD155">
        <v>-8689530.1822251491</v>
      </c>
      <c r="BE155">
        <v>-30907386.508774702</v>
      </c>
      <c r="BF155">
        <v>0</v>
      </c>
      <c r="BG155">
        <v>-39596916.690999895</v>
      </c>
      <c r="BH155" s="2"/>
      <c r="BJ155" s="2"/>
      <c r="BK155"/>
      <c r="BL155"/>
      <c r="BM155"/>
      <c r="BN155"/>
      <c r="BO155"/>
      <c r="BP155"/>
    </row>
    <row r="156" spans="1:68" x14ac:dyDescent="0.2">
      <c r="A156" t="str">
        <f t="shared" si="11"/>
        <v>0_2_2018</v>
      </c>
      <c r="B156">
        <v>0</v>
      </c>
      <c r="C156">
        <v>2</v>
      </c>
      <c r="D156">
        <v>2018</v>
      </c>
      <c r="E156">
        <v>820260094.04799902</v>
      </c>
      <c r="F156">
        <v>828310735.07399893</v>
      </c>
      <c r="G156">
        <v>809531783.59800005</v>
      </c>
      <c r="H156">
        <v>-22006451.475999698</v>
      </c>
      <c r="I156">
        <v>839963169.29318905</v>
      </c>
      <c r="J156">
        <v>-12485077.453142509</v>
      </c>
      <c r="K156">
        <v>25389548.917448297</v>
      </c>
      <c r="L156">
        <v>2.0307660386433959</v>
      </c>
      <c r="M156">
        <v>5558832.1377048008</v>
      </c>
      <c r="N156">
        <v>5.7160097757188399</v>
      </c>
      <c r="O156">
        <v>63352.587390402696</v>
      </c>
      <c r="P156">
        <v>14.386289731750381</v>
      </c>
      <c r="Q156">
        <v>0.62733664997416394</v>
      </c>
      <c r="R156">
        <v>10.92619092775535</v>
      </c>
      <c r="S156">
        <v>0</v>
      </c>
      <c r="T156">
        <v>0</v>
      </c>
      <c r="U156">
        <v>3.90386499693096</v>
      </c>
      <c r="V156">
        <v>0</v>
      </c>
      <c r="W156">
        <v>0</v>
      </c>
      <c r="X156">
        <v>3.7771548838126798</v>
      </c>
      <c r="Y156">
        <v>0</v>
      </c>
      <c r="Z156">
        <v>0</v>
      </c>
      <c r="AA156">
        <v>0</v>
      </c>
      <c r="AB156">
        <v>0</v>
      </c>
      <c r="AC156">
        <f t="shared" si="9"/>
        <v>7.6810198807436398</v>
      </c>
      <c r="AD156">
        <v>1.6418904185476051</v>
      </c>
      <c r="AE156">
        <v>0.83133898802390105</v>
      </c>
      <c r="AF156">
        <v>0</v>
      </c>
      <c r="AG156">
        <v>10544939.578208841</v>
      </c>
      <c r="AH156">
        <v>2539122.977084389</v>
      </c>
      <c r="AI156">
        <v>2670862.6548540201</v>
      </c>
      <c r="AJ156">
        <v>11522518.09528718</v>
      </c>
      <c r="AK156">
        <v>-2512306.9540529698</v>
      </c>
      <c r="AL156">
        <v>-2036251.003229579</v>
      </c>
      <c r="AM156">
        <v>34715.893069378901</v>
      </c>
      <c r="AN156">
        <v>-1429489.730063122</v>
      </c>
      <c r="AO156">
        <v>0</v>
      </c>
      <c r="AP156">
        <v>0</v>
      </c>
      <c r="AQ156">
        <v>-12270827.2606449</v>
      </c>
      <c r="AR156">
        <v>0</v>
      </c>
      <c r="AS156">
        <v>0</v>
      </c>
      <c r="AT156">
        <v>-12270093.9923636</v>
      </c>
      <c r="AU156">
        <v>0</v>
      </c>
      <c r="AV156">
        <v>0</v>
      </c>
      <c r="AW156">
        <v>0</v>
      </c>
      <c r="AX156">
        <v>0</v>
      </c>
      <c r="AY156">
        <f t="shared" si="10"/>
        <v>-24540921.2530085</v>
      </c>
      <c r="AZ156">
        <v>54690.535691510697</v>
      </c>
      <c r="BA156">
        <v>-8879064.6277757101</v>
      </c>
      <c r="BB156">
        <v>0</v>
      </c>
      <c r="BC156">
        <v>-12031183.833934691</v>
      </c>
      <c r="BD156">
        <v>-12507978.63136676</v>
      </c>
      <c r="BE156">
        <v>-9498472.8446330391</v>
      </c>
      <c r="BF156">
        <v>0</v>
      </c>
      <c r="BG156">
        <v>-22006451.475999698</v>
      </c>
      <c r="BH156" s="2"/>
      <c r="BJ156" s="2"/>
      <c r="BK156"/>
      <c r="BL156"/>
      <c r="BM156"/>
      <c r="BN156"/>
      <c r="BO156"/>
      <c r="BP156"/>
    </row>
    <row r="157" spans="1:68" x14ac:dyDescent="0.2">
      <c r="A157" t="str">
        <f t="shared" ref="A157:A173" si="12">CONCATENATE(B157,"_",C157,"_",D157)</f>
        <v>0_3_2002</v>
      </c>
      <c r="B157">
        <v>0</v>
      </c>
      <c r="C157">
        <v>3</v>
      </c>
      <c r="D157">
        <v>2002</v>
      </c>
      <c r="E157">
        <v>93283752.295399994</v>
      </c>
      <c r="F157">
        <v>0</v>
      </c>
      <c r="G157">
        <v>93283752.295399994</v>
      </c>
      <c r="H157">
        <v>0</v>
      </c>
      <c r="I157">
        <v>89680991.607373595</v>
      </c>
      <c r="J157">
        <v>0</v>
      </c>
      <c r="K157">
        <v>4917710.6125874696</v>
      </c>
      <c r="L157">
        <v>1.8097464263980201</v>
      </c>
      <c r="M157">
        <v>1255538.363915748</v>
      </c>
      <c r="N157">
        <v>3.8669752137565601</v>
      </c>
      <c r="O157">
        <v>68468.666278298188</v>
      </c>
      <c r="P157">
        <v>13.301268655900349</v>
      </c>
      <c r="Q157">
        <v>0.46605264966997495</v>
      </c>
      <c r="R157">
        <v>6.5941745022303202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f t="shared" si="9"/>
        <v>0</v>
      </c>
      <c r="AD157">
        <v>5.8736543765946898E-2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f t="shared" si="10"/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93283752.295399994</v>
      </c>
      <c r="BG157">
        <v>93283752.295399994</v>
      </c>
      <c r="BH157" s="2"/>
      <c r="BJ157" s="2"/>
      <c r="BK157"/>
      <c r="BL157"/>
      <c r="BM157"/>
      <c r="BN157"/>
      <c r="BO157"/>
      <c r="BP157"/>
    </row>
    <row r="158" spans="1:68" x14ac:dyDescent="0.2">
      <c r="A158" t="str">
        <f t="shared" si="12"/>
        <v>0_3_2003</v>
      </c>
      <c r="B158">
        <v>0</v>
      </c>
      <c r="C158">
        <v>3</v>
      </c>
      <c r="D158">
        <v>2003</v>
      </c>
      <c r="E158">
        <v>106543363.69320001</v>
      </c>
      <c r="F158">
        <v>93283752.295399994</v>
      </c>
      <c r="G158">
        <v>106231201.20129991</v>
      </c>
      <c r="H158">
        <v>-312162.49189999094</v>
      </c>
      <c r="I158">
        <v>106744583.23583829</v>
      </c>
      <c r="J158">
        <v>4768366.7526123701</v>
      </c>
      <c r="K158">
        <v>4605914.6478447802</v>
      </c>
      <c r="L158">
        <v>1.686450623518597</v>
      </c>
      <c r="M158">
        <v>1232929.1788888569</v>
      </c>
      <c r="N158">
        <v>4.3558867301719504</v>
      </c>
      <c r="O158">
        <v>66356.44974781209</v>
      </c>
      <c r="P158">
        <v>13.65175716311653</v>
      </c>
      <c r="Q158">
        <v>0.45847035292337701</v>
      </c>
      <c r="R158">
        <v>6.3659833807611204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f t="shared" si="9"/>
        <v>0</v>
      </c>
      <c r="AD158">
        <v>4.7552718357975303E-2</v>
      </c>
      <c r="AE158">
        <v>0</v>
      </c>
      <c r="AF158">
        <v>0</v>
      </c>
      <c r="AG158">
        <v>458583.95060172403</v>
      </c>
      <c r="AH158">
        <v>996947.93396675901</v>
      </c>
      <c r="AI158">
        <v>741854.01777798194</v>
      </c>
      <c r="AJ158">
        <v>1434193.971104057</v>
      </c>
      <c r="AK158">
        <v>815824.83528030699</v>
      </c>
      <c r="AL158">
        <v>144545.94166808459</v>
      </c>
      <c r="AM158">
        <v>-8536.0281619980888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f t="shared" si="10"/>
        <v>0</v>
      </c>
      <c r="AZ158">
        <v>0</v>
      </c>
      <c r="BA158">
        <v>0</v>
      </c>
      <c r="BB158">
        <v>0</v>
      </c>
      <c r="BC158">
        <v>4583414.6222369093</v>
      </c>
      <c r="BD158">
        <v>4777605.8323478997</v>
      </c>
      <c r="BE158">
        <v>-5089768.3242478902</v>
      </c>
      <c r="BF158">
        <v>13259611.397799989</v>
      </c>
      <c r="BG158">
        <v>12947448.90589992</v>
      </c>
      <c r="BH158" s="2"/>
      <c r="BJ158" s="2"/>
      <c r="BK158"/>
      <c r="BL158"/>
      <c r="BM158"/>
      <c r="BN158"/>
      <c r="BO158"/>
      <c r="BP158"/>
    </row>
    <row r="159" spans="1:68" x14ac:dyDescent="0.2">
      <c r="A159" t="str">
        <f t="shared" si="12"/>
        <v>0_3_2004</v>
      </c>
      <c r="B159">
        <v>0</v>
      </c>
      <c r="C159">
        <v>3</v>
      </c>
      <c r="D159">
        <v>2004</v>
      </c>
      <c r="E159">
        <v>151000851.96740001</v>
      </c>
      <c r="F159">
        <v>106231201.20129991</v>
      </c>
      <c r="G159">
        <v>151936447.90899992</v>
      </c>
      <c r="H159">
        <v>834517.53409998701</v>
      </c>
      <c r="I159">
        <v>155754412.04251939</v>
      </c>
      <c r="J159">
        <v>5623120.4486697</v>
      </c>
      <c r="K159">
        <v>4698438.6112935003</v>
      </c>
      <c r="L159">
        <v>1.700978905304682</v>
      </c>
      <c r="M159">
        <v>1244749.7730940371</v>
      </c>
      <c r="N159">
        <v>5.0003990315941902</v>
      </c>
      <c r="O159">
        <v>61151.425631779901</v>
      </c>
      <c r="P159">
        <v>14.153190697626069</v>
      </c>
      <c r="Q159">
        <v>0.47717915502450303</v>
      </c>
      <c r="R159">
        <v>6.1744226801394895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f t="shared" si="9"/>
        <v>0</v>
      </c>
      <c r="AD159">
        <v>3.4944699954463601E-2</v>
      </c>
      <c r="AE159">
        <v>0</v>
      </c>
      <c r="AF159">
        <v>0</v>
      </c>
      <c r="AG159">
        <v>1795665.9513182391</v>
      </c>
      <c r="AH159">
        <v>-312211.62365089799</v>
      </c>
      <c r="AI159">
        <v>984644.54728313501</v>
      </c>
      <c r="AJ159">
        <v>1929199.703170232</v>
      </c>
      <c r="AK159">
        <v>1249481.7087292699</v>
      </c>
      <c r="AL159">
        <v>121565.95778128803</v>
      </c>
      <c r="AM159">
        <v>-326.62159545508007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f t="shared" si="10"/>
        <v>0</v>
      </c>
      <c r="AZ159">
        <v>0</v>
      </c>
      <c r="BA159">
        <v>0</v>
      </c>
      <c r="BB159">
        <v>0</v>
      </c>
      <c r="BC159">
        <v>5768019.62303581</v>
      </c>
      <c r="BD159">
        <v>5914903.3857287699</v>
      </c>
      <c r="BE159">
        <v>-5080385.8516287832</v>
      </c>
      <c r="BF159">
        <v>44457488.274199903</v>
      </c>
      <c r="BG159">
        <v>45292005.808299899</v>
      </c>
      <c r="BH159" s="2"/>
      <c r="BJ159" s="2"/>
      <c r="BK159"/>
      <c r="BL159"/>
      <c r="BM159"/>
      <c r="BN159"/>
      <c r="BO159"/>
      <c r="BP159"/>
    </row>
    <row r="160" spans="1:68" x14ac:dyDescent="0.2">
      <c r="A160" t="str">
        <f t="shared" si="12"/>
        <v>0_3_2005</v>
      </c>
      <c r="B160">
        <v>0</v>
      </c>
      <c r="C160">
        <v>3</v>
      </c>
      <c r="D160">
        <v>2005</v>
      </c>
      <c r="E160">
        <v>178515070.52160001</v>
      </c>
      <c r="F160">
        <v>151936447.90899992</v>
      </c>
      <c r="G160">
        <v>183287058.90929979</v>
      </c>
      <c r="H160">
        <v>3836392.446099998</v>
      </c>
      <c r="I160">
        <v>188968434.8779231</v>
      </c>
      <c r="J160">
        <v>5226329.9664138304</v>
      </c>
      <c r="K160">
        <v>4251256.3575310903</v>
      </c>
      <c r="L160">
        <v>1.6608251569435248</v>
      </c>
      <c r="M160">
        <v>1263898.3983663181</v>
      </c>
      <c r="N160">
        <v>5.9301529907924699</v>
      </c>
      <c r="O160">
        <v>58627.382124449003</v>
      </c>
      <c r="P160">
        <v>14.113467082467139</v>
      </c>
      <c r="Q160">
        <v>0.451435492164104</v>
      </c>
      <c r="R160">
        <v>6.27760280466868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f t="shared" si="9"/>
        <v>0</v>
      </c>
      <c r="AD160">
        <v>3.0109802009966099E-2</v>
      </c>
      <c r="AE160">
        <v>0</v>
      </c>
      <c r="AF160">
        <v>0</v>
      </c>
      <c r="AG160">
        <v>-2147061.0668805242</v>
      </c>
      <c r="AH160">
        <v>367504.85912651848</v>
      </c>
      <c r="AI160">
        <v>1530210.2745996071</v>
      </c>
      <c r="AJ160">
        <v>3650377.19917701</v>
      </c>
      <c r="AK160">
        <v>1559895.3608510541</v>
      </c>
      <c r="AL160">
        <v>169311.26699919201</v>
      </c>
      <c r="AM160">
        <v>-20076.095487439419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f t="shared" si="10"/>
        <v>0</v>
      </c>
      <c r="AZ160">
        <v>0</v>
      </c>
      <c r="BA160">
        <v>0</v>
      </c>
      <c r="BB160">
        <v>0</v>
      </c>
      <c r="BC160">
        <v>5110161.7983854096</v>
      </c>
      <c r="BD160">
        <v>5171812.0748559497</v>
      </c>
      <c r="BE160">
        <v>-1335419.6287559629</v>
      </c>
      <c r="BF160">
        <v>27514218.554200001</v>
      </c>
      <c r="BG160">
        <v>31350611.000299998</v>
      </c>
      <c r="BH160" s="2"/>
      <c r="BJ160" s="2"/>
      <c r="BK160"/>
      <c r="BL160"/>
      <c r="BM160"/>
      <c r="BN160"/>
      <c r="BO160"/>
      <c r="BP160"/>
    </row>
    <row r="161" spans="1:68" x14ac:dyDescent="0.2">
      <c r="A161" t="str">
        <f t="shared" si="12"/>
        <v>0_3_2006</v>
      </c>
      <c r="B161">
        <v>0</v>
      </c>
      <c r="C161">
        <v>3</v>
      </c>
      <c r="D161">
        <v>2006</v>
      </c>
      <c r="E161">
        <v>206196143.7922999</v>
      </c>
      <c r="F161">
        <v>183287058.90929979</v>
      </c>
      <c r="G161">
        <v>223788016.1929</v>
      </c>
      <c r="H161">
        <v>12819884.012899909</v>
      </c>
      <c r="I161">
        <v>230919227.61893702</v>
      </c>
      <c r="J161">
        <v>12852751.57366989</v>
      </c>
      <c r="K161">
        <v>4008659.8175153397</v>
      </c>
      <c r="L161">
        <v>1.71351252993554</v>
      </c>
      <c r="M161">
        <v>1258962.2718193498</v>
      </c>
      <c r="N161">
        <v>6.5118248192875203</v>
      </c>
      <c r="O161">
        <v>55615.432323220302</v>
      </c>
      <c r="P161">
        <v>14.10983088089033</v>
      </c>
      <c r="Q161">
        <v>0.44476151896661997</v>
      </c>
      <c r="R161">
        <v>7.1533996620642597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f t="shared" si="9"/>
        <v>0</v>
      </c>
      <c r="AD161">
        <v>2.61449402513763E-2</v>
      </c>
      <c r="AE161">
        <v>0</v>
      </c>
      <c r="AF161">
        <v>0</v>
      </c>
      <c r="AG161">
        <v>4725251.9763039006</v>
      </c>
      <c r="AH161">
        <v>-206453.00144207221</v>
      </c>
      <c r="AI161">
        <v>1964996.7478072869</v>
      </c>
      <c r="AJ161">
        <v>2385045.82134911</v>
      </c>
      <c r="AK161">
        <v>2616782.0940715903</v>
      </c>
      <c r="AL161">
        <v>249873.71044161078</v>
      </c>
      <c r="AM161">
        <v>-2056.9713347950751</v>
      </c>
      <c r="AN161">
        <v>-360148.27497045201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f t="shared" si="10"/>
        <v>0</v>
      </c>
      <c r="AZ161">
        <v>0</v>
      </c>
      <c r="BA161">
        <v>0</v>
      </c>
      <c r="BB161">
        <v>0</v>
      </c>
      <c r="BC161">
        <v>11373292.1022262</v>
      </c>
      <c r="BD161">
        <v>11729976.69216584</v>
      </c>
      <c r="BE161">
        <v>1089907.320734163</v>
      </c>
      <c r="BF161">
        <v>27681073.270699799</v>
      </c>
      <c r="BG161">
        <v>40500957.283599898</v>
      </c>
      <c r="BH161" s="2"/>
      <c r="BJ161" s="2"/>
      <c r="BK161"/>
      <c r="BL161"/>
      <c r="BM161"/>
      <c r="BN161"/>
      <c r="BO161"/>
      <c r="BP161"/>
    </row>
    <row r="162" spans="1:68" x14ac:dyDescent="0.2">
      <c r="A162" t="str">
        <f t="shared" si="12"/>
        <v>0_3_2007</v>
      </c>
      <c r="B162">
        <v>0</v>
      </c>
      <c r="C162">
        <v>3</v>
      </c>
      <c r="D162">
        <v>2007</v>
      </c>
      <c r="E162">
        <v>218379693.54559898</v>
      </c>
      <c r="F162">
        <v>223788016.1929</v>
      </c>
      <c r="G162">
        <v>244570275.0244</v>
      </c>
      <c r="H162">
        <v>8598709.0781999696</v>
      </c>
      <c r="I162">
        <v>250844813.76261199</v>
      </c>
      <c r="J162">
        <v>6965189.5946164895</v>
      </c>
      <c r="K162">
        <v>4025423.8450012002</v>
      </c>
      <c r="L162">
        <v>1.7059197589792681</v>
      </c>
      <c r="M162">
        <v>1257843.126438512</v>
      </c>
      <c r="N162">
        <v>6.8668956067314095</v>
      </c>
      <c r="O162">
        <v>56168.830621330897</v>
      </c>
      <c r="P162">
        <v>14.393935561258669</v>
      </c>
      <c r="Q162">
        <v>0.42970916338457898</v>
      </c>
      <c r="R162">
        <v>7.3706019546491195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f t="shared" si="9"/>
        <v>0</v>
      </c>
      <c r="AD162">
        <v>2.4295349596545598E-2</v>
      </c>
      <c r="AE162">
        <v>0</v>
      </c>
      <c r="AF162">
        <v>0</v>
      </c>
      <c r="AG162">
        <v>4635901.4385839403</v>
      </c>
      <c r="AH162">
        <v>132344.1918986899</v>
      </c>
      <c r="AI162">
        <v>774234.91756583005</v>
      </c>
      <c r="AJ162">
        <v>1735609.3222494861</v>
      </c>
      <c r="AK162">
        <v>-613235.00695956708</v>
      </c>
      <c r="AL162">
        <v>203681.00344423542</v>
      </c>
      <c r="AM162">
        <v>-17917.467584518436</v>
      </c>
      <c r="AN162">
        <v>-175217.5114009571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f t="shared" si="10"/>
        <v>0</v>
      </c>
      <c r="AZ162">
        <v>0</v>
      </c>
      <c r="BA162">
        <v>0</v>
      </c>
      <c r="BB162">
        <v>0</v>
      </c>
      <c r="BC162">
        <v>6675400.8877971303</v>
      </c>
      <c r="BD162">
        <v>6696585.6591312001</v>
      </c>
      <c r="BE162">
        <v>1902123.4190687705</v>
      </c>
      <c r="BF162">
        <v>12183549.753299991</v>
      </c>
      <c r="BG162">
        <v>20782258.831499971</v>
      </c>
      <c r="BH162" s="2"/>
      <c r="BJ162" s="2"/>
      <c r="BK162"/>
      <c r="BL162"/>
      <c r="BM162"/>
      <c r="BN162"/>
      <c r="BO162"/>
      <c r="BP162"/>
    </row>
    <row r="163" spans="1:68" x14ac:dyDescent="0.2">
      <c r="A163" t="str">
        <f t="shared" si="12"/>
        <v>0_3_2008</v>
      </c>
      <c r="B163">
        <v>0</v>
      </c>
      <c r="C163">
        <v>3</v>
      </c>
      <c r="D163">
        <v>2008</v>
      </c>
      <c r="E163">
        <v>222395292.54559898</v>
      </c>
      <c r="F163">
        <v>244570275.0244</v>
      </c>
      <c r="G163">
        <v>266668302.42430001</v>
      </c>
      <c r="H163">
        <v>18082428.399900012</v>
      </c>
      <c r="I163">
        <v>263803401.39973003</v>
      </c>
      <c r="J163">
        <v>8339969.3827038296</v>
      </c>
      <c r="K163">
        <v>4105909.43200474</v>
      </c>
      <c r="L163">
        <v>1.6589806441726709</v>
      </c>
      <c r="M163">
        <v>1276648.7247192201</v>
      </c>
      <c r="N163">
        <v>7.7124570083162105</v>
      </c>
      <c r="O163">
        <v>56584.334350548401</v>
      </c>
      <c r="P163">
        <v>14.321535856662042</v>
      </c>
      <c r="Q163">
        <v>0.41669522320895802</v>
      </c>
      <c r="R163">
        <v>7.4049601976767701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 t="shared" si="9"/>
        <v>0</v>
      </c>
      <c r="AD163">
        <v>2.3487267467673999E-2</v>
      </c>
      <c r="AE163">
        <v>0</v>
      </c>
      <c r="AF163">
        <v>0</v>
      </c>
      <c r="AG163">
        <v>2612661.2216359908</v>
      </c>
      <c r="AH163">
        <v>1148367.02119851</v>
      </c>
      <c r="AI163">
        <v>277117.39864424698</v>
      </c>
      <c r="AJ163">
        <v>4184967.2729090303</v>
      </c>
      <c r="AK163">
        <v>-432431.54371091863</v>
      </c>
      <c r="AL163">
        <v>-61839.719741194698</v>
      </c>
      <c r="AM163">
        <v>-23086.622836010542</v>
      </c>
      <c r="AN163">
        <v>27629.952946115904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f t="shared" si="10"/>
        <v>0</v>
      </c>
      <c r="AZ163">
        <v>0</v>
      </c>
      <c r="BA163">
        <v>0</v>
      </c>
      <c r="BB163">
        <v>0</v>
      </c>
      <c r="BC163">
        <v>7733384.9810457807</v>
      </c>
      <c r="BD163">
        <v>7825868.6838665493</v>
      </c>
      <c r="BE163">
        <v>10256559.716033451</v>
      </c>
      <c r="BF163">
        <v>4015598.9999999902</v>
      </c>
      <c r="BG163">
        <v>22098027.39989993</v>
      </c>
      <c r="BH163" s="2"/>
      <c r="BJ163" s="2"/>
      <c r="BK163"/>
      <c r="BL163"/>
      <c r="BM163"/>
      <c r="BN163"/>
      <c r="BO163"/>
      <c r="BP163"/>
    </row>
    <row r="164" spans="1:68" x14ac:dyDescent="0.2">
      <c r="A164" t="str">
        <f t="shared" si="12"/>
        <v>0_3_2009</v>
      </c>
      <c r="B164">
        <v>0</v>
      </c>
      <c r="C164">
        <v>3</v>
      </c>
      <c r="D164">
        <v>2009</v>
      </c>
      <c r="E164">
        <v>235498403.405599</v>
      </c>
      <c r="F164">
        <v>266668302.42430001</v>
      </c>
      <c r="G164">
        <v>271781511.16059804</v>
      </c>
      <c r="H164">
        <v>-7989902.1237000106</v>
      </c>
      <c r="I164">
        <v>266238619.76738298</v>
      </c>
      <c r="J164">
        <v>-9654886.2427517511</v>
      </c>
      <c r="K164">
        <v>4040372.0634985501</v>
      </c>
      <c r="L164">
        <v>1.754386733119975</v>
      </c>
      <c r="M164">
        <v>1220729.6477633012</v>
      </c>
      <c r="N164">
        <v>5.5741623354913195</v>
      </c>
      <c r="O164">
        <v>53424.925657981206</v>
      </c>
      <c r="P164">
        <v>14.35436733958775</v>
      </c>
      <c r="Q164">
        <v>0.43426211018008798</v>
      </c>
      <c r="R164">
        <v>7.4140649518591104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 t="shared" si="9"/>
        <v>0</v>
      </c>
      <c r="AD164">
        <v>2.3487267467673999E-2</v>
      </c>
      <c r="AE164">
        <v>0</v>
      </c>
      <c r="AF164">
        <v>0</v>
      </c>
      <c r="AG164">
        <v>2267997.6654960499</v>
      </c>
      <c r="AH164">
        <v>-3256531.7180066579</v>
      </c>
      <c r="AI164">
        <v>-278562.39632782619</v>
      </c>
      <c r="AJ164">
        <v>-12108246.391903341</v>
      </c>
      <c r="AK164">
        <v>3387024.5338305896</v>
      </c>
      <c r="AL164">
        <v>229055.94350749569</v>
      </c>
      <c r="AM164">
        <v>37587.925723969762</v>
      </c>
      <c r="AN164">
        <v>70479.385834415589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f t="shared" si="10"/>
        <v>0</v>
      </c>
      <c r="AZ164">
        <v>0</v>
      </c>
      <c r="BA164">
        <v>0</v>
      </c>
      <c r="BB164">
        <v>0</v>
      </c>
      <c r="BC164">
        <v>-9651195.0518452898</v>
      </c>
      <c r="BD164">
        <v>-9781221.2094632294</v>
      </c>
      <c r="BE164">
        <v>1791319.0857632249</v>
      </c>
      <c r="BF164">
        <v>13103110.859999999</v>
      </c>
      <c r="BG164">
        <v>5113208.736299919</v>
      </c>
      <c r="BH164" s="2"/>
      <c r="BJ164" s="2"/>
      <c r="BK164"/>
      <c r="BL164"/>
      <c r="BM164"/>
      <c r="BN164"/>
      <c r="BO164"/>
      <c r="BP164"/>
    </row>
    <row r="165" spans="1:68" x14ac:dyDescent="0.2">
      <c r="A165" t="str">
        <f t="shared" si="12"/>
        <v>0_3_2010</v>
      </c>
      <c r="B165">
        <v>0</v>
      </c>
      <c r="C165">
        <v>3</v>
      </c>
      <c r="D165">
        <v>2010</v>
      </c>
      <c r="E165">
        <v>237268940.405599</v>
      </c>
      <c r="F165">
        <v>271781511.16059804</v>
      </c>
      <c r="G165">
        <v>275679284.61699998</v>
      </c>
      <c r="H165">
        <v>3062038.4564000098</v>
      </c>
      <c r="I165">
        <v>275819484.44299304</v>
      </c>
      <c r="J165">
        <v>8351663.2360995496</v>
      </c>
      <c r="K165">
        <v>3955617.76415742</v>
      </c>
      <c r="L165">
        <v>1.7154120898359579</v>
      </c>
      <c r="M165">
        <v>1226009.47631039</v>
      </c>
      <c r="N165">
        <v>6.4698537822776405</v>
      </c>
      <c r="O165">
        <v>53196.539720214496</v>
      </c>
      <c r="P165">
        <v>14.81469565457005</v>
      </c>
      <c r="Q165">
        <v>0.43824544765240203</v>
      </c>
      <c r="R165">
        <v>8.1301667307162795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 t="shared" si="9"/>
        <v>0</v>
      </c>
      <c r="AD165">
        <v>5.5481247608137801E-2</v>
      </c>
      <c r="AE165">
        <v>0</v>
      </c>
      <c r="AF165">
        <v>0</v>
      </c>
      <c r="AG165">
        <v>991673.32888081204</v>
      </c>
      <c r="AH165">
        <v>1043755.340811661</v>
      </c>
      <c r="AI165">
        <v>603288.86477204901</v>
      </c>
      <c r="AJ165">
        <v>5853199.4791928194</v>
      </c>
      <c r="AK165">
        <v>-203993.7292257701</v>
      </c>
      <c r="AL165">
        <v>740107.67474737798</v>
      </c>
      <c r="AM165">
        <v>14707.619895390129</v>
      </c>
      <c r="AN165">
        <v>-481956.38491631299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f t="shared" si="10"/>
        <v>0</v>
      </c>
      <c r="AZ165">
        <v>2566.3091542330699</v>
      </c>
      <c r="BA165">
        <v>0</v>
      </c>
      <c r="BB165">
        <v>0</v>
      </c>
      <c r="BC165">
        <v>8563348.5033122487</v>
      </c>
      <c r="BD165">
        <v>8619070.0651560612</v>
      </c>
      <c r="BE165">
        <v>-5557031.6087560495</v>
      </c>
      <c r="BF165">
        <v>1770537</v>
      </c>
      <c r="BG165">
        <v>4832575.4564000098</v>
      </c>
      <c r="BH165" s="2"/>
      <c r="BJ165" s="2"/>
      <c r="BK165"/>
      <c r="BL165"/>
      <c r="BM165"/>
      <c r="BN165"/>
      <c r="BO165"/>
      <c r="BP165"/>
    </row>
    <row r="166" spans="1:68" x14ac:dyDescent="0.2">
      <c r="A166" t="str">
        <f t="shared" si="12"/>
        <v>0_3_2011</v>
      </c>
      <c r="B166">
        <v>0</v>
      </c>
      <c r="C166">
        <v>3</v>
      </c>
      <c r="D166">
        <v>2011</v>
      </c>
      <c r="E166">
        <v>238085736.03139901</v>
      </c>
      <c r="F166">
        <v>275679284.61699998</v>
      </c>
      <c r="G166">
        <v>294065820.59909904</v>
      </c>
      <c r="H166">
        <v>16580632.3562999</v>
      </c>
      <c r="I166">
        <v>289226658.38297999</v>
      </c>
      <c r="J166">
        <v>11444250.279791709</v>
      </c>
      <c r="K166">
        <v>3899476.28734395</v>
      </c>
      <c r="L166">
        <v>1.6464658340564249</v>
      </c>
      <c r="M166">
        <v>1232459.4191427589</v>
      </c>
      <c r="N166">
        <v>7.9807954770538601</v>
      </c>
      <c r="O166">
        <v>52851.873432510503</v>
      </c>
      <c r="P166">
        <v>14.98669914311397</v>
      </c>
      <c r="Q166">
        <v>0.42519120529236898</v>
      </c>
      <c r="R166">
        <v>7.84828625804795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f t="shared" si="9"/>
        <v>0</v>
      </c>
      <c r="AD166">
        <v>5.5189436882746801E-2</v>
      </c>
      <c r="AE166">
        <v>0</v>
      </c>
      <c r="AF166">
        <v>0</v>
      </c>
      <c r="AG166">
        <v>-347471.87403160497</v>
      </c>
      <c r="AH166">
        <v>2082034.642772546</v>
      </c>
      <c r="AI166">
        <v>454648.82078257005</v>
      </c>
      <c r="AJ166">
        <v>8464418.3167989794</v>
      </c>
      <c r="AK166">
        <v>415380.10550061305</v>
      </c>
      <c r="AL166">
        <v>277983.18953152234</v>
      </c>
      <c r="AM166">
        <v>-38486.3966572352</v>
      </c>
      <c r="AN166">
        <v>146463.87907089959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f t="shared" si="10"/>
        <v>0</v>
      </c>
      <c r="AZ166">
        <v>0</v>
      </c>
      <c r="BA166">
        <v>0</v>
      </c>
      <c r="BB166">
        <v>0</v>
      </c>
      <c r="BC166">
        <v>11454970.683768298</v>
      </c>
      <c r="BD166">
        <v>11568731.48363783</v>
      </c>
      <c r="BE166">
        <v>5011900.8726621624</v>
      </c>
      <c r="BF166">
        <v>816795.62579999794</v>
      </c>
      <c r="BG166">
        <v>17397427.982099898</v>
      </c>
      <c r="BH166" s="2"/>
      <c r="BJ166" s="2"/>
      <c r="BK166"/>
      <c r="BL166"/>
      <c r="BM166"/>
      <c r="BN166"/>
      <c r="BO166"/>
      <c r="BP166"/>
    </row>
    <row r="167" spans="1:68" x14ac:dyDescent="0.2">
      <c r="A167" t="str">
        <f t="shared" si="12"/>
        <v>0_3_2012</v>
      </c>
      <c r="B167">
        <v>0</v>
      </c>
      <c r="C167">
        <v>3</v>
      </c>
      <c r="D167">
        <v>2012</v>
      </c>
      <c r="E167">
        <v>238511138.03139901</v>
      </c>
      <c r="F167">
        <v>294065820.59909904</v>
      </c>
      <c r="G167">
        <v>302980425.101399</v>
      </c>
      <c r="H167">
        <v>8489202.5022999197</v>
      </c>
      <c r="I167">
        <v>291104814.95346904</v>
      </c>
      <c r="J167">
        <v>1447837.3705445461</v>
      </c>
      <c r="K167">
        <v>3914642.19898444</v>
      </c>
      <c r="L167">
        <v>1.6612403045107391</v>
      </c>
      <c r="M167">
        <v>1241901.0555967921</v>
      </c>
      <c r="N167">
        <v>7.9979428312314003</v>
      </c>
      <c r="O167">
        <v>52026.815113455596</v>
      </c>
      <c r="P167">
        <v>14.73832737623432</v>
      </c>
      <c r="Q167">
        <v>0.40194219999539399</v>
      </c>
      <c r="R167">
        <v>7.5771985072649102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f t="shared" si="9"/>
        <v>0</v>
      </c>
      <c r="AD167">
        <v>7.8585195031191407E-2</v>
      </c>
      <c r="AE167">
        <v>0</v>
      </c>
      <c r="AF167">
        <v>0</v>
      </c>
      <c r="AG167">
        <v>724474.92410609208</v>
      </c>
      <c r="AH167">
        <v>-555771.01483690692</v>
      </c>
      <c r="AI167">
        <v>604982.30701016798</v>
      </c>
      <c r="AJ167">
        <v>90775.947085319101</v>
      </c>
      <c r="AK167">
        <v>1196933.541031182</v>
      </c>
      <c r="AL167">
        <v>-321010.92542148649</v>
      </c>
      <c r="AM167">
        <v>-66851.741880848393</v>
      </c>
      <c r="AN167">
        <v>195381.57835585301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f t="shared" si="10"/>
        <v>0</v>
      </c>
      <c r="AZ167">
        <v>1666.1529206882501</v>
      </c>
      <c r="BA167">
        <v>0</v>
      </c>
      <c r="BB167">
        <v>0</v>
      </c>
      <c r="BC167">
        <v>1870580.768370063</v>
      </c>
      <c r="BD167">
        <v>1964458.086873207</v>
      </c>
      <c r="BE167">
        <v>6524744.4154266994</v>
      </c>
      <c r="BF167">
        <v>425401.99999999901</v>
      </c>
      <c r="BG167">
        <v>8914604.5022999197</v>
      </c>
      <c r="BH167" s="2"/>
      <c r="BJ167" s="2"/>
      <c r="BK167"/>
      <c r="BL167"/>
      <c r="BM167"/>
      <c r="BN167"/>
      <c r="BO167"/>
      <c r="BP167"/>
    </row>
    <row r="168" spans="1:68" x14ac:dyDescent="0.2">
      <c r="A168" t="str">
        <f t="shared" si="12"/>
        <v>0_3_2013</v>
      </c>
      <c r="B168">
        <v>0</v>
      </c>
      <c r="C168">
        <v>3</v>
      </c>
      <c r="D168">
        <v>2013</v>
      </c>
      <c r="E168">
        <v>246208593.63139901</v>
      </c>
      <c r="F168">
        <v>302980425.101399</v>
      </c>
      <c r="G168">
        <v>306153704.07490003</v>
      </c>
      <c r="H168">
        <v>-3253999.2285999004</v>
      </c>
      <c r="I168">
        <v>294852219.35852897</v>
      </c>
      <c r="J168">
        <v>-3198335.6899350141</v>
      </c>
      <c r="K168">
        <v>3886010.8721160102</v>
      </c>
      <c r="L168">
        <v>1.7702550783719069</v>
      </c>
      <c r="M168">
        <v>1237183.2374855899</v>
      </c>
      <c r="N168">
        <v>7.6630047070504101</v>
      </c>
      <c r="O168">
        <v>51699.741516745198</v>
      </c>
      <c r="P168">
        <v>14.588565928846808</v>
      </c>
      <c r="Q168">
        <v>0.396028477628382</v>
      </c>
      <c r="R168">
        <v>7.3767958778225902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 t="shared" si="9"/>
        <v>0</v>
      </c>
      <c r="AD168">
        <v>7.5525200750238802E-2</v>
      </c>
      <c r="AE168">
        <v>0</v>
      </c>
      <c r="AF168">
        <v>0</v>
      </c>
      <c r="AG168">
        <v>1685590.0789099452</v>
      </c>
      <c r="AH168">
        <v>-4500333.0057816524</v>
      </c>
      <c r="AI168">
        <v>1063194.8865058459</v>
      </c>
      <c r="AJ168">
        <v>-1715994.015936943</v>
      </c>
      <c r="AK168">
        <v>-54384.789489940995</v>
      </c>
      <c r="AL168">
        <v>71393.097001055095</v>
      </c>
      <c r="AM168">
        <v>-2569.573898783246</v>
      </c>
      <c r="AN168">
        <v>143738.7466311538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f t="shared" si="10"/>
        <v>0</v>
      </c>
      <c r="AZ168">
        <v>0</v>
      </c>
      <c r="BA168">
        <v>0</v>
      </c>
      <c r="BB168">
        <v>0</v>
      </c>
      <c r="BC168">
        <v>-3309364.5760593209</v>
      </c>
      <c r="BD168">
        <v>-3311474.8038774948</v>
      </c>
      <c r="BE168">
        <v>57475.575277599972</v>
      </c>
      <c r="BF168">
        <v>7697455.5999999791</v>
      </c>
      <c r="BG168">
        <v>4443456.3714000899</v>
      </c>
      <c r="BH168" s="2"/>
      <c r="BJ168" s="2"/>
      <c r="BK168"/>
      <c r="BL168"/>
      <c r="BM168"/>
      <c r="BN168"/>
      <c r="BO168"/>
      <c r="BP168"/>
    </row>
    <row r="169" spans="1:68" x14ac:dyDescent="0.2">
      <c r="A169" t="str">
        <f t="shared" si="12"/>
        <v>0_3_2014</v>
      </c>
      <c r="B169">
        <v>0</v>
      </c>
      <c r="C169">
        <v>3</v>
      </c>
      <c r="D169">
        <v>2014</v>
      </c>
      <c r="E169">
        <v>246208593.63139901</v>
      </c>
      <c r="F169">
        <v>306153704.07490003</v>
      </c>
      <c r="G169">
        <v>307101716.36369902</v>
      </c>
      <c r="H169">
        <v>-94197.71120003899</v>
      </c>
      <c r="I169">
        <v>297941176.72594702</v>
      </c>
      <c r="J169">
        <v>2049876.6603443001</v>
      </c>
      <c r="K169">
        <v>3955042.6933541298</v>
      </c>
      <c r="L169">
        <v>1.7518103176854769</v>
      </c>
      <c r="M169">
        <v>1247863.8965699</v>
      </c>
      <c r="N169">
        <v>7.2656489778939299</v>
      </c>
      <c r="O169">
        <v>52516.827861596903</v>
      </c>
      <c r="P169">
        <v>14.88945103732091</v>
      </c>
      <c r="Q169">
        <v>0.391606439524747</v>
      </c>
      <c r="R169">
        <v>7.7383704061576299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f t="shared" si="9"/>
        <v>0</v>
      </c>
      <c r="AD169">
        <v>0.1092872182338203</v>
      </c>
      <c r="AE169">
        <v>0</v>
      </c>
      <c r="AF169">
        <v>0</v>
      </c>
      <c r="AG169">
        <v>4938160.4002877204</v>
      </c>
      <c r="AH169">
        <v>285233.77016040398</v>
      </c>
      <c r="AI169">
        <v>634659.73014207499</v>
      </c>
      <c r="AJ169">
        <v>-2571356.5430613002</v>
      </c>
      <c r="AK169">
        <v>-1023779.662611866</v>
      </c>
      <c r="AL169">
        <v>141738.82024857489</v>
      </c>
      <c r="AM169">
        <v>-15338.349481583129</v>
      </c>
      <c r="AN169">
        <v>-288397.86706859729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f t="shared" si="10"/>
        <v>0</v>
      </c>
      <c r="AZ169">
        <v>3846.21203967881</v>
      </c>
      <c r="BA169">
        <v>0</v>
      </c>
      <c r="BB169">
        <v>0</v>
      </c>
      <c r="BC169">
        <v>2104766.5106550949</v>
      </c>
      <c r="BD169">
        <v>2188403.9229482161</v>
      </c>
      <c r="BE169">
        <v>-2282601.6341482541</v>
      </c>
      <c r="BF169">
        <v>0</v>
      </c>
      <c r="BG169">
        <v>-94197.711200038</v>
      </c>
      <c r="BH169" s="2"/>
      <c r="BJ169" s="2"/>
      <c r="BK169"/>
      <c r="BL169"/>
      <c r="BM169"/>
      <c r="BN169"/>
      <c r="BO169"/>
      <c r="BP169"/>
    </row>
    <row r="170" spans="1:68" x14ac:dyDescent="0.2">
      <c r="A170" t="str">
        <f t="shared" si="12"/>
        <v>0_3_2015</v>
      </c>
      <c r="B170">
        <v>0</v>
      </c>
      <c r="C170">
        <v>3</v>
      </c>
      <c r="D170">
        <v>2015</v>
      </c>
      <c r="E170">
        <v>246208593.63139901</v>
      </c>
      <c r="F170">
        <v>307101716.36369902</v>
      </c>
      <c r="G170">
        <v>295975528.41570002</v>
      </c>
      <c r="H170">
        <v>-11532100.151699979</v>
      </c>
      <c r="I170">
        <v>282731561.67282897</v>
      </c>
      <c r="J170">
        <v>-15548385.44119405</v>
      </c>
      <c r="K170">
        <v>4060376.5501981699</v>
      </c>
      <c r="L170">
        <v>1.822385357105665</v>
      </c>
      <c r="M170">
        <v>1259075.2320577889</v>
      </c>
      <c r="N170">
        <v>5.2717479906658697</v>
      </c>
      <c r="O170">
        <v>54343.7963739064</v>
      </c>
      <c r="P170">
        <v>14.52108324334769</v>
      </c>
      <c r="Q170">
        <v>0.38614785203490398</v>
      </c>
      <c r="R170">
        <v>7.8148768040817194</v>
      </c>
      <c r="S170">
        <v>0</v>
      </c>
      <c r="T170">
        <v>0</v>
      </c>
      <c r="U170">
        <v>0</v>
      </c>
      <c r="V170">
        <v>0.53897766044731599</v>
      </c>
      <c r="W170">
        <v>0</v>
      </c>
      <c r="X170">
        <v>0</v>
      </c>
      <c r="Y170">
        <v>0.62970304982384995</v>
      </c>
      <c r="Z170">
        <v>0</v>
      </c>
      <c r="AA170">
        <v>0</v>
      </c>
      <c r="AB170">
        <v>0</v>
      </c>
      <c r="AC170">
        <f t="shared" si="9"/>
        <v>1.168680710271166</v>
      </c>
      <c r="AD170">
        <v>0.22944527564234521</v>
      </c>
      <c r="AE170">
        <v>0</v>
      </c>
      <c r="AF170">
        <v>0</v>
      </c>
      <c r="AG170">
        <v>4694400.3289270103</v>
      </c>
      <c r="AH170">
        <v>-2114754.0420616218</v>
      </c>
      <c r="AI170">
        <v>727266.83644684404</v>
      </c>
      <c r="AJ170">
        <v>-13706369.644901071</v>
      </c>
      <c r="AK170">
        <v>-2324840.4811281799</v>
      </c>
      <c r="AL170">
        <v>-503351.61993259803</v>
      </c>
      <c r="AM170">
        <v>-19944.53916169106</v>
      </c>
      <c r="AN170">
        <v>-1312.0987723022918</v>
      </c>
      <c r="AO170">
        <v>0</v>
      </c>
      <c r="AP170">
        <v>0</v>
      </c>
      <c r="AQ170">
        <v>0</v>
      </c>
      <c r="AR170">
        <v>-858516.73271778703</v>
      </c>
      <c r="AS170">
        <v>0</v>
      </c>
      <c r="AT170">
        <v>0</v>
      </c>
      <c r="AU170">
        <v>-2089644.0070529999</v>
      </c>
      <c r="AV170">
        <v>0</v>
      </c>
      <c r="AW170">
        <v>0</v>
      </c>
      <c r="AX170">
        <v>0</v>
      </c>
      <c r="AY170">
        <f t="shared" si="10"/>
        <v>-2948160.7397707868</v>
      </c>
      <c r="AZ170">
        <v>9599.6762458460689</v>
      </c>
      <c r="BA170">
        <v>0</v>
      </c>
      <c r="BB170">
        <v>0</v>
      </c>
      <c r="BC170">
        <v>-16187466.32410855</v>
      </c>
      <c r="BD170">
        <v>-16119487.275133289</v>
      </c>
      <c r="BE170">
        <v>4587387.1234332994</v>
      </c>
      <c r="BF170">
        <v>0</v>
      </c>
      <c r="BG170">
        <v>-11532100.151699979</v>
      </c>
      <c r="BH170" s="2"/>
      <c r="BJ170" s="2"/>
      <c r="BK170"/>
      <c r="BL170"/>
      <c r="BM170"/>
      <c r="BN170"/>
      <c r="BO170"/>
      <c r="BP170"/>
    </row>
    <row r="171" spans="1:68" x14ac:dyDescent="0.2">
      <c r="A171" t="str">
        <f t="shared" si="12"/>
        <v>0_3_2016</v>
      </c>
      <c r="B171">
        <v>0</v>
      </c>
      <c r="C171">
        <v>3</v>
      </c>
      <c r="D171">
        <v>2016</v>
      </c>
      <c r="E171">
        <v>246208593.63139901</v>
      </c>
      <c r="F171">
        <v>295975528.41570002</v>
      </c>
      <c r="G171">
        <v>277078617.22539997</v>
      </c>
      <c r="H171">
        <v>-18484432.348699901</v>
      </c>
      <c r="I171">
        <v>272449671.27876097</v>
      </c>
      <c r="J171">
        <v>-9833064.4786607698</v>
      </c>
      <c r="K171">
        <v>4136817.6873533297</v>
      </c>
      <c r="L171">
        <v>1.962253273177526</v>
      </c>
      <c r="M171">
        <v>1268192.2436571249</v>
      </c>
      <c r="N171">
        <v>4.6940009061724899</v>
      </c>
      <c r="O171">
        <v>55051.735380089398</v>
      </c>
      <c r="P171">
        <v>14.19426464161198</v>
      </c>
      <c r="Q171">
        <v>0.39308899886503601</v>
      </c>
      <c r="R171">
        <v>8.9066723933127108</v>
      </c>
      <c r="S171">
        <v>0</v>
      </c>
      <c r="T171">
        <v>0</v>
      </c>
      <c r="U171">
        <v>0</v>
      </c>
      <c r="V171">
        <v>1.34911527635033</v>
      </c>
      <c r="W171">
        <v>0</v>
      </c>
      <c r="X171">
        <v>0</v>
      </c>
      <c r="Y171">
        <v>1.4086747155943999</v>
      </c>
      <c r="Z171">
        <v>0</v>
      </c>
      <c r="AA171">
        <v>0</v>
      </c>
      <c r="AB171">
        <v>0</v>
      </c>
      <c r="AC171">
        <f t="shared" si="9"/>
        <v>2.7577899919447297</v>
      </c>
      <c r="AD171">
        <v>0.38651839252039999</v>
      </c>
      <c r="AE171">
        <v>0</v>
      </c>
      <c r="AF171">
        <v>0</v>
      </c>
      <c r="AG171">
        <v>3191785.0661770399</v>
      </c>
      <c r="AH171">
        <v>-3618504.49172871</v>
      </c>
      <c r="AI171">
        <v>670204.055797084</v>
      </c>
      <c r="AJ171">
        <v>-4467714.3333187504</v>
      </c>
      <c r="AK171">
        <v>-896651.03554159997</v>
      </c>
      <c r="AL171">
        <v>-326334.47479311377</v>
      </c>
      <c r="AM171">
        <v>26352.185387480058</v>
      </c>
      <c r="AN171">
        <v>-965793.24696621788</v>
      </c>
      <c r="AO171">
        <v>0</v>
      </c>
      <c r="AP171">
        <v>0</v>
      </c>
      <c r="AQ171">
        <v>0</v>
      </c>
      <c r="AR171">
        <v>-1263739.4783151201</v>
      </c>
      <c r="AS171">
        <v>0</v>
      </c>
      <c r="AT171">
        <v>0</v>
      </c>
      <c r="AU171">
        <v>-2572505.5074966801</v>
      </c>
      <c r="AV171">
        <v>0</v>
      </c>
      <c r="AW171">
        <v>0</v>
      </c>
      <c r="AX171">
        <v>0</v>
      </c>
      <c r="AY171">
        <f t="shared" si="10"/>
        <v>-3836244.9858118002</v>
      </c>
      <c r="AZ171">
        <v>15206.623685207578</v>
      </c>
      <c r="BA171">
        <v>0</v>
      </c>
      <c r="BB171">
        <v>0</v>
      </c>
      <c r="BC171">
        <v>-10207694.6371134</v>
      </c>
      <c r="BD171">
        <v>-10031676.772780919</v>
      </c>
      <c r="BE171">
        <v>-8452755.5759190395</v>
      </c>
      <c r="BF171">
        <v>0</v>
      </c>
      <c r="BG171">
        <v>-18484432.348699901</v>
      </c>
      <c r="BH171" s="2"/>
      <c r="BJ171" s="2"/>
      <c r="BK171"/>
      <c r="BL171"/>
      <c r="BM171"/>
      <c r="BN171"/>
      <c r="BO171"/>
      <c r="BP171"/>
    </row>
    <row r="172" spans="1:68" x14ac:dyDescent="0.2">
      <c r="A172" t="str">
        <f t="shared" si="12"/>
        <v>0_3_2017</v>
      </c>
      <c r="B172">
        <v>0</v>
      </c>
      <c r="C172">
        <v>3</v>
      </c>
      <c r="D172">
        <v>2017</v>
      </c>
      <c r="E172">
        <v>246208593.63139901</v>
      </c>
      <c r="F172">
        <v>277078617.22539997</v>
      </c>
      <c r="G172">
        <v>267752620.78920001</v>
      </c>
      <c r="H172">
        <v>-8444672.7263999805</v>
      </c>
      <c r="I172">
        <v>272695239.12917399</v>
      </c>
      <c r="J172">
        <v>1006949.9386578951</v>
      </c>
      <c r="K172">
        <v>4180432.38060595</v>
      </c>
      <c r="L172">
        <v>1.945628612720522</v>
      </c>
      <c r="M172">
        <v>1275926.6887767441</v>
      </c>
      <c r="N172">
        <v>5.1119007890759898</v>
      </c>
      <c r="O172">
        <v>55331.121983809295</v>
      </c>
      <c r="P172">
        <v>14.06245896200242</v>
      </c>
      <c r="Q172">
        <v>0.39048820802773598</v>
      </c>
      <c r="R172">
        <v>9.5069975528415203</v>
      </c>
      <c r="S172">
        <v>0</v>
      </c>
      <c r="T172">
        <v>0</v>
      </c>
      <c r="U172">
        <v>0</v>
      </c>
      <c r="V172">
        <v>2.2399036790972899</v>
      </c>
      <c r="W172">
        <v>0</v>
      </c>
      <c r="X172">
        <v>0</v>
      </c>
      <c r="Y172">
        <v>2.2954003117714601</v>
      </c>
      <c r="Z172">
        <v>0</v>
      </c>
      <c r="AA172">
        <v>0</v>
      </c>
      <c r="AB172">
        <v>0</v>
      </c>
      <c r="AC172">
        <f t="shared" si="9"/>
        <v>4.5353039908687496</v>
      </c>
      <c r="AD172">
        <v>0.83839543327662303</v>
      </c>
      <c r="AE172">
        <v>0</v>
      </c>
      <c r="AF172">
        <v>0</v>
      </c>
      <c r="AG172">
        <v>2493541.7846537051</v>
      </c>
      <c r="AH172">
        <v>342488.24945584877</v>
      </c>
      <c r="AI172">
        <v>569991.54042113095</v>
      </c>
      <c r="AJ172">
        <v>3203577.2448469801</v>
      </c>
      <c r="AK172">
        <v>-731929.82869616803</v>
      </c>
      <c r="AL172">
        <v>-121772.752449922</v>
      </c>
      <c r="AM172">
        <v>-3932.9667754308102</v>
      </c>
      <c r="AN172">
        <v>-470917.37641652499</v>
      </c>
      <c r="AO172">
        <v>0</v>
      </c>
      <c r="AP172">
        <v>0</v>
      </c>
      <c r="AQ172">
        <v>0</v>
      </c>
      <c r="AR172">
        <v>-1384455.02064514</v>
      </c>
      <c r="AS172">
        <v>0</v>
      </c>
      <c r="AT172">
        <v>0</v>
      </c>
      <c r="AU172">
        <v>-2710186.12928181</v>
      </c>
      <c r="AV172">
        <v>0</v>
      </c>
      <c r="AW172">
        <v>0</v>
      </c>
      <c r="AX172">
        <v>0</v>
      </c>
      <c r="AY172">
        <f t="shared" si="10"/>
        <v>-4094641.1499269502</v>
      </c>
      <c r="AZ172">
        <v>35699.764496740798</v>
      </c>
      <c r="BA172">
        <v>0</v>
      </c>
      <c r="BB172">
        <v>0</v>
      </c>
      <c r="BC172">
        <v>1222104.5096094201</v>
      </c>
      <c r="BD172">
        <v>1127744.5534746009</v>
      </c>
      <c r="BE172">
        <v>-9572417.27987458</v>
      </c>
      <c r="BF172">
        <v>0</v>
      </c>
      <c r="BG172">
        <v>-8444672.7263999805</v>
      </c>
      <c r="BH172" s="2"/>
      <c r="BJ172" s="2"/>
      <c r="BK172"/>
      <c r="BL172"/>
      <c r="BM172"/>
      <c r="BN172"/>
      <c r="BO172"/>
      <c r="BP172"/>
    </row>
    <row r="173" spans="1:68" x14ac:dyDescent="0.2">
      <c r="A173" t="str">
        <f t="shared" si="12"/>
        <v>0_3_2018</v>
      </c>
      <c r="B173">
        <v>0</v>
      </c>
      <c r="C173">
        <v>3</v>
      </c>
      <c r="D173">
        <v>2018</v>
      </c>
      <c r="E173">
        <v>246208593.63139901</v>
      </c>
      <c r="F173">
        <v>267752620.78920001</v>
      </c>
      <c r="G173">
        <v>265208624.1002</v>
      </c>
      <c r="H173">
        <v>-2962195.0170000382</v>
      </c>
      <c r="I173">
        <v>274056439.727247</v>
      </c>
      <c r="J173">
        <v>921600.69927604694</v>
      </c>
      <c r="K173">
        <v>4219860.38036553</v>
      </c>
      <c r="L173">
        <v>1.9466768995625912</v>
      </c>
      <c r="M173">
        <v>1287856.775906669</v>
      </c>
      <c r="N173">
        <v>5.6272308137703106</v>
      </c>
      <c r="O173">
        <v>56090.166839533296</v>
      </c>
      <c r="P173">
        <v>13.897158295848151</v>
      </c>
      <c r="Q173">
        <v>0.38961710452986698</v>
      </c>
      <c r="R173">
        <v>10.260023291435441</v>
      </c>
      <c r="S173">
        <v>0</v>
      </c>
      <c r="T173">
        <v>0</v>
      </c>
      <c r="U173">
        <v>0</v>
      </c>
      <c r="V173">
        <v>3.2329855529390401</v>
      </c>
      <c r="W173">
        <v>0</v>
      </c>
      <c r="X173">
        <v>0</v>
      </c>
      <c r="Y173">
        <v>3.2698283436237601</v>
      </c>
      <c r="Z173">
        <v>0</v>
      </c>
      <c r="AA173">
        <v>0</v>
      </c>
      <c r="AB173">
        <v>0</v>
      </c>
      <c r="AC173">
        <f t="shared" si="9"/>
        <v>6.5028138965628006</v>
      </c>
      <c r="AD173">
        <v>1.1362769103447001</v>
      </c>
      <c r="AE173">
        <v>0.13349404937705431</v>
      </c>
      <c r="AF173">
        <v>0</v>
      </c>
      <c r="AG173">
        <v>2645867.6450374601</v>
      </c>
      <c r="AH173">
        <v>579190.02055191866</v>
      </c>
      <c r="AI173">
        <v>595176.91663645604</v>
      </c>
      <c r="AJ173">
        <v>3512484.8303638697</v>
      </c>
      <c r="AK173">
        <v>-860626.17110674502</v>
      </c>
      <c r="AL173">
        <v>-146284.640249925</v>
      </c>
      <c r="AM173">
        <v>-6337.3560602180896</v>
      </c>
      <c r="AN173">
        <v>-578280.52845742798</v>
      </c>
      <c r="AO173">
        <v>0</v>
      </c>
      <c r="AP173">
        <v>0</v>
      </c>
      <c r="AQ173">
        <v>0</v>
      </c>
      <c r="AR173">
        <v>-1482162.9549177999</v>
      </c>
      <c r="AS173">
        <v>0</v>
      </c>
      <c r="AT173">
        <v>0</v>
      </c>
      <c r="AU173">
        <v>-2936523.2823129301</v>
      </c>
      <c r="AV173">
        <v>0</v>
      </c>
      <c r="AW173">
        <v>0</v>
      </c>
      <c r="AX173">
        <v>0</v>
      </c>
      <c r="AY173">
        <f t="shared" si="10"/>
        <v>-4418686.2372307302</v>
      </c>
      <c r="AZ173">
        <v>24426.830458777462</v>
      </c>
      <c r="BA173">
        <v>-549824.84580885293</v>
      </c>
      <c r="BB173">
        <v>0</v>
      </c>
      <c r="BC173">
        <v>797106.46413459699</v>
      </c>
      <c r="BD173">
        <v>769513.20517396403</v>
      </c>
      <c r="BE173">
        <v>-3731708.2221740009</v>
      </c>
      <c r="BF173">
        <v>0</v>
      </c>
      <c r="BG173">
        <v>-2962195.0170000382</v>
      </c>
      <c r="BH173" s="2"/>
      <c r="BJ173" s="2"/>
      <c r="BK173"/>
      <c r="BL173"/>
      <c r="BM173"/>
      <c r="BN173"/>
      <c r="BO173"/>
      <c r="BP173"/>
    </row>
    <row r="176" spans="1:68" ht="17" x14ac:dyDescent="0.2">
      <c r="B176" s="5" t="s">
        <v>0</v>
      </c>
      <c r="C176" s="5" t="s">
        <v>2</v>
      </c>
      <c r="D176" s="5" t="s">
        <v>1</v>
      </c>
      <c r="E176" t="s">
        <v>57</v>
      </c>
      <c r="F176" t="s">
        <v>3</v>
      </c>
      <c r="G176" t="s">
        <v>4</v>
      </c>
      <c r="H176" t="s">
        <v>5</v>
      </c>
      <c r="I176" t="s">
        <v>6</v>
      </c>
      <c r="J176" t="s">
        <v>7</v>
      </c>
      <c r="K176" t="s">
        <v>8</v>
      </c>
      <c r="L176" t="s">
        <v>17</v>
      </c>
      <c r="M176" t="s">
        <v>9</v>
      </c>
      <c r="N176" t="s">
        <v>16</v>
      </c>
      <c r="O176" t="s">
        <v>15</v>
      </c>
      <c r="P176" t="s">
        <v>10</v>
      </c>
      <c r="Q176" t="s">
        <v>96</v>
      </c>
      <c r="R176" t="s">
        <v>31</v>
      </c>
      <c r="S176" t="s">
        <v>99</v>
      </c>
      <c r="T176" t="s">
        <v>100</v>
      </c>
      <c r="U176" t="s">
        <v>101</v>
      </c>
      <c r="V176" t="s">
        <v>102</v>
      </c>
      <c r="W176" t="s">
        <v>103</v>
      </c>
      <c r="X176" t="s">
        <v>104</v>
      </c>
      <c r="Y176" t="s">
        <v>105</v>
      </c>
      <c r="Z176" t="s">
        <v>106</v>
      </c>
      <c r="AA176" t="s">
        <v>107</v>
      </c>
      <c r="AB176" t="s">
        <v>108</v>
      </c>
      <c r="AC176" t="s">
        <v>120</v>
      </c>
      <c r="AD176" t="s">
        <v>46</v>
      </c>
      <c r="AE176" t="s">
        <v>77</v>
      </c>
      <c r="AF176" t="s">
        <v>78</v>
      </c>
      <c r="AG176" t="s">
        <v>11</v>
      </c>
      <c r="AH176" t="s">
        <v>32</v>
      </c>
      <c r="AI176" t="s">
        <v>12</v>
      </c>
      <c r="AJ176" t="s">
        <v>33</v>
      </c>
      <c r="AK176" t="s">
        <v>34</v>
      </c>
      <c r="AL176" t="s">
        <v>13</v>
      </c>
      <c r="AM176" t="s">
        <v>97</v>
      </c>
      <c r="AN176" t="s">
        <v>35</v>
      </c>
      <c r="AO176" t="s">
        <v>109</v>
      </c>
      <c r="AP176" t="s">
        <v>110</v>
      </c>
      <c r="AQ176" t="s">
        <v>111</v>
      </c>
      <c r="AR176" t="s">
        <v>112</v>
      </c>
      <c r="AS176" t="s">
        <v>113</v>
      </c>
      <c r="AT176" t="s">
        <v>114</v>
      </c>
      <c r="AU176" t="s">
        <v>115</v>
      </c>
      <c r="AV176" t="s">
        <v>116</v>
      </c>
      <c r="AW176" t="s">
        <v>117</v>
      </c>
      <c r="AX176" t="s">
        <v>118</v>
      </c>
      <c r="AY176" t="s">
        <v>121</v>
      </c>
      <c r="AZ176" t="s">
        <v>47</v>
      </c>
      <c r="BA176" t="s">
        <v>79</v>
      </c>
      <c r="BB176" t="s">
        <v>80</v>
      </c>
      <c r="BC176" t="s">
        <v>41</v>
      </c>
      <c r="BD176" t="s">
        <v>42</v>
      </c>
      <c r="BE176" t="s">
        <v>43</v>
      </c>
      <c r="BF176" t="s">
        <v>44</v>
      </c>
      <c r="BG176" t="s">
        <v>45</v>
      </c>
    </row>
    <row r="177" spans="1:59" x14ac:dyDescent="0.2">
      <c r="A177" t="str">
        <f t="shared" ref="A177:A227" si="13">CONCATENATE(B177,"_",C177,"_",D177)</f>
        <v>1_10_2002</v>
      </c>
      <c r="B177">
        <v>1</v>
      </c>
      <c r="C177">
        <v>10</v>
      </c>
      <c r="D177">
        <v>2002</v>
      </c>
      <c r="E177">
        <v>2028458449</v>
      </c>
      <c r="F177">
        <v>0</v>
      </c>
      <c r="G177">
        <v>2028458449</v>
      </c>
      <c r="H177">
        <v>0</v>
      </c>
      <c r="I177">
        <v>2098568692.40154</v>
      </c>
      <c r="J177">
        <v>0</v>
      </c>
      <c r="K177">
        <v>474570591.5</v>
      </c>
      <c r="L177">
        <v>1.7610024580000001</v>
      </c>
      <c r="M177">
        <v>25697520.3899999</v>
      </c>
      <c r="N177">
        <v>1.974</v>
      </c>
      <c r="O177">
        <v>42439.074999999903</v>
      </c>
      <c r="P177">
        <v>31.71</v>
      </c>
      <c r="Q177">
        <v>0.50002661492511502</v>
      </c>
      <c r="R177">
        <v>3.5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>SUM(S177:AB177)</f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f>SUM(AO177:AX177)</f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2028458449</v>
      </c>
      <c r="BG177">
        <v>2028458449</v>
      </c>
    </row>
    <row r="178" spans="1:59" x14ac:dyDescent="0.2">
      <c r="A178" t="str">
        <f t="shared" si="13"/>
        <v>1_10_2003</v>
      </c>
      <c r="B178">
        <v>1</v>
      </c>
      <c r="C178">
        <v>10</v>
      </c>
      <c r="D178">
        <v>2003</v>
      </c>
      <c r="E178">
        <v>2028458449</v>
      </c>
      <c r="F178">
        <v>2028458449</v>
      </c>
      <c r="G178">
        <v>1999850729.99999</v>
      </c>
      <c r="H178">
        <v>-28607719.0000019</v>
      </c>
      <c r="I178">
        <v>2185044152.9775901</v>
      </c>
      <c r="J178">
        <v>86475460.576051906</v>
      </c>
      <c r="K178">
        <v>503552796.69999999</v>
      </c>
      <c r="L178">
        <v>1.9292153139999999</v>
      </c>
      <c r="M178">
        <v>26042245.269999899</v>
      </c>
      <c r="N178">
        <v>2.2467999999999901</v>
      </c>
      <c r="O178">
        <v>41148.635000000002</v>
      </c>
      <c r="P178">
        <v>31.36</v>
      </c>
      <c r="Q178">
        <v>0.49949664564947699</v>
      </c>
      <c r="R178">
        <v>3.5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f t="shared" ref="AC178:AC241" si="14">SUM(S178:AB178)</f>
        <v>0</v>
      </c>
      <c r="AD178">
        <v>0</v>
      </c>
      <c r="AE178">
        <v>0</v>
      </c>
      <c r="AF178">
        <v>0</v>
      </c>
      <c r="AG178">
        <v>84907279.567768604</v>
      </c>
      <c r="AH178">
        <v>-49325095.638021901</v>
      </c>
      <c r="AI178">
        <v>7241598.8286434701</v>
      </c>
      <c r="AJ178">
        <v>33599050.280310601</v>
      </c>
      <c r="AK178">
        <v>15208326.1930422</v>
      </c>
      <c r="AL178">
        <v>-7002334.4928333899</v>
      </c>
      <c r="AM178">
        <v>-23139.4983036747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f t="shared" ref="AY178:AY241" si="15">SUM(AO178:AX178)</f>
        <v>0</v>
      </c>
      <c r="AZ178">
        <v>0</v>
      </c>
      <c r="BA178">
        <v>0</v>
      </c>
      <c r="BB178">
        <v>0</v>
      </c>
      <c r="BC178">
        <v>84605685.240605906</v>
      </c>
      <c r="BD178">
        <v>83586436.446796596</v>
      </c>
      <c r="BE178">
        <v>-112194155.446798</v>
      </c>
      <c r="BF178">
        <v>0</v>
      </c>
      <c r="BG178">
        <v>-28607719.0000019</v>
      </c>
    </row>
    <row r="179" spans="1:59" x14ac:dyDescent="0.2">
      <c r="A179" t="str">
        <f t="shared" si="13"/>
        <v>1_10_2004</v>
      </c>
      <c r="B179">
        <v>1</v>
      </c>
      <c r="C179">
        <v>10</v>
      </c>
      <c r="D179">
        <v>2004</v>
      </c>
      <c r="E179">
        <v>2028458449</v>
      </c>
      <c r="F179">
        <v>1999850729.99999</v>
      </c>
      <c r="G179">
        <v>2115153451.99999</v>
      </c>
      <c r="H179">
        <v>115302722</v>
      </c>
      <c r="I179">
        <v>2314412587.7603002</v>
      </c>
      <c r="J179">
        <v>129368434.782711</v>
      </c>
      <c r="K179">
        <v>521860484</v>
      </c>
      <c r="L179">
        <v>1.9019918869999899</v>
      </c>
      <c r="M179">
        <v>26563773.749999899</v>
      </c>
      <c r="N179">
        <v>2.5669</v>
      </c>
      <c r="O179">
        <v>39531.589999999997</v>
      </c>
      <c r="P179">
        <v>31</v>
      </c>
      <c r="Q179">
        <v>0.49415983310371703</v>
      </c>
      <c r="R179">
        <v>3.5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f t="shared" si="14"/>
        <v>0</v>
      </c>
      <c r="AD179">
        <v>0</v>
      </c>
      <c r="AE179">
        <v>0</v>
      </c>
      <c r="AF179">
        <v>0</v>
      </c>
      <c r="AG179">
        <v>50018748.342373803</v>
      </c>
      <c r="AH179">
        <v>7787692.9289093399</v>
      </c>
      <c r="AI179">
        <v>10632761.1613586</v>
      </c>
      <c r="AJ179">
        <v>35510726.782240897</v>
      </c>
      <c r="AK179">
        <v>19488586.858985402</v>
      </c>
      <c r="AL179">
        <v>-7100473.8476776304</v>
      </c>
      <c r="AM179">
        <v>-229717.55870653701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f t="shared" si="15"/>
        <v>0</v>
      </c>
      <c r="AZ179">
        <v>0</v>
      </c>
      <c r="BA179">
        <v>0</v>
      </c>
      <c r="BB179">
        <v>0</v>
      </c>
      <c r="BC179">
        <v>116108324.667484</v>
      </c>
      <c r="BD179">
        <v>118403812.749781</v>
      </c>
      <c r="BE179">
        <v>-3101090.7497812002</v>
      </c>
      <c r="BF179">
        <v>0</v>
      </c>
      <c r="BG179">
        <v>115302722</v>
      </c>
    </row>
    <row r="180" spans="1:59" x14ac:dyDescent="0.2">
      <c r="A180" t="str">
        <f t="shared" si="13"/>
        <v>1_10_2005</v>
      </c>
      <c r="B180">
        <v>1</v>
      </c>
      <c r="C180">
        <v>10</v>
      </c>
      <c r="D180">
        <v>2005</v>
      </c>
      <c r="E180">
        <v>2028458449</v>
      </c>
      <c r="F180">
        <v>2115153451.99999</v>
      </c>
      <c r="G180">
        <v>2507212522.99999</v>
      </c>
      <c r="H180">
        <v>392059070.99999601</v>
      </c>
      <c r="I180">
        <v>2522475414.7919898</v>
      </c>
      <c r="J180">
        <v>208062827.03168401</v>
      </c>
      <c r="K180">
        <v>527998936.69999999</v>
      </c>
      <c r="L180">
        <v>1.608699594</v>
      </c>
      <c r="M180">
        <v>27081157.499999899</v>
      </c>
      <c r="N180">
        <v>3.0314999999999901</v>
      </c>
      <c r="O180">
        <v>38116.919999999896</v>
      </c>
      <c r="P180">
        <v>30.68</v>
      </c>
      <c r="Q180">
        <v>0.49018125488386599</v>
      </c>
      <c r="R180">
        <v>3.5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f t="shared" si="14"/>
        <v>0</v>
      </c>
      <c r="AD180">
        <v>0</v>
      </c>
      <c r="AE180">
        <v>0</v>
      </c>
      <c r="AF180">
        <v>0</v>
      </c>
      <c r="AG180">
        <v>17179540.0554877</v>
      </c>
      <c r="AH180">
        <v>95916296.851216406</v>
      </c>
      <c r="AI180">
        <v>10939558.4342911</v>
      </c>
      <c r="AJ180">
        <v>49038755.274780601</v>
      </c>
      <c r="AK180">
        <v>18727904.000239301</v>
      </c>
      <c r="AL180">
        <v>-6676746.3596201101</v>
      </c>
      <c r="AM180">
        <v>-181130.16901397699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f t="shared" si="15"/>
        <v>0</v>
      </c>
      <c r="AZ180">
        <v>0</v>
      </c>
      <c r="BA180">
        <v>0</v>
      </c>
      <c r="BB180">
        <v>0</v>
      </c>
      <c r="BC180">
        <v>184944178.08738101</v>
      </c>
      <c r="BD180">
        <v>190149677.35498801</v>
      </c>
      <c r="BE180">
        <v>201909393.64500701</v>
      </c>
      <c r="BF180">
        <v>0</v>
      </c>
      <c r="BG180">
        <v>392059070.99999601</v>
      </c>
    </row>
    <row r="181" spans="1:59" x14ac:dyDescent="0.2">
      <c r="A181" t="str">
        <f t="shared" si="13"/>
        <v>1_10_2006</v>
      </c>
      <c r="B181">
        <v>1</v>
      </c>
      <c r="C181">
        <v>10</v>
      </c>
      <c r="D181">
        <v>2006</v>
      </c>
      <c r="E181">
        <v>2028458449</v>
      </c>
      <c r="F181">
        <v>2507212522.99999</v>
      </c>
      <c r="G181">
        <v>2603647774.99999</v>
      </c>
      <c r="H181">
        <v>96435252.000002801</v>
      </c>
      <c r="I181">
        <v>2642000690.7255502</v>
      </c>
      <c r="J181">
        <v>119525275.93356299</v>
      </c>
      <c r="K181">
        <v>539962610.09999895</v>
      </c>
      <c r="L181">
        <v>1.587646779</v>
      </c>
      <c r="M181">
        <v>27655014.75</v>
      </c>
      <c r="N181">
        <v>3.3499999999999899</v>
      </c>
      <c r="O181">
        <v>36028.75</v>
      </c>
      <c r="P181">
        <v>30.18</v>
      </c>
      <c r="Q181">
        <v>0.49297116336448898</v>
      </c>
      <c r="R181">
        <v>3.7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f t="shared" si="14"/>
        <v>0</v>
      </c>
      <c r="AD181">
        <v>0</v>
      </c>
      <c r="AE181">
        <v>0</v>
      </c>
      <c r="AF181">
        <v>0</v>
      </c>
      <c r="AG181">
        <v>39162225.425170898</v>
      </c>
      <c r="AH181">
        <v>8470669.5772107001</v>
      </c>
      <c r="AI181">
        <v>14099199.6464771</v>
      </c>
      <c r="AJ181">
        <v>35941346.447058402</v>
      </c>
      <c r="AK181">
        <v>34404080.850785397</v>
      </c>
      <c r="AL181">
        <v>-12355156.6493249</v>
      </c>
      <c r="AM181">
        <v>150568.37131644099</v>
      </c>
      <c r="AN181">
        <v>-2921857.4210558301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f t="shared" si="15"/>
        <v>0</v>
      </c>
      <c r="AZ181">
        <v>0</v>
      </c>
      <c r="BA181">
        <v>0</v>
      </c>
      <c r="BB181">
        <v>0</v>
      </c>
      <c r="BC181">
        <v>116951076.247638</v>
      </c>
      <c r="BD181">
        <v>118802057.248344</v>
      </c>
      <c r="BE181">
        <v>-22366805.248342</v>
      </c>
      <c r="BF181">
        <v>0</v>
      </c>
      <c r="BG181">
        <v>96435252.000002801</v>
      </c>
    </row>
    <row r="182" spans="1:59" x14ac:dyDescent="0.2">
      <c r="A182" t="str">
        <f t="shared" si="13"/>
        <v>1_10_2007</v>
      </c>
      <c r="B182">
        <v>1</v>
      </c>
      <c r="C182">
        <v>10</v>
      </c>
      <c r="D182">
        <v>2007</v>
      </c>
      <c r="E182">
        <v>2028458449</v>
      </c>
      <c r="F182">
        <v>2603647774.99999</v>
      </c>
      <c r="G182">
        <v>2751026060</v>
      </c>
      <c r="H182">
        <v>147378285.00000399</v>
      </c>
      <c r="I182">
        <v>2690298153.7122102</v>
      </c>
      <c r="J182">
        <v>48297462.986660898</v>
      </c>
      <c r="K182">
        <v>543107372.799999</v>
      </c>
      <c r="L182">
        <v>1.5239354949999999</v>
      </c>
      <c r="M182">
        <v>27714120</v>
      </c>
      <c r="N182">
        <v>3.4605999999999901</v>
      </c>
      <c r="O182">
        <v>36660.58</v>
      </c>
      <c r="P182">
        <v>30.4</v>
      </c>
      <c r="Q182">
        <v>0.48830547590354001</v>
      </c>
      <c r="R182">
        <v>3.6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f t="shared" si="14"/>
        <v>0</v>
      </c>
      <c r="AD182">
        <v>0</v>
      </c>
      <c r="AE182">
        <v>0</v>
      </c>
      <c r="AF182">
        <v>0</v>
      </c>
      <c r="AG182">
        <v>10480127.9893324</v>
      </c>
      <c r="AH182">
        <v>27158169.470583301</v>
      </c>
      <c r="AI182">
        <v>1486977.4707166599</v>
      </c>
      <c r="AJ182">
        <v>12265565.3038336</v>
      </c>
      <c r="AK182">
        <v>-10926240.231041901</v>
      </c>
      <c r="AL182">
        <v>5665475.5201623896</v>
      </c>
      <c r="AM182">
        <v>-261466.27214262899</v>
      </c>
      <c r="AN182">
        <v>1518447.91426541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f t="shared" si="15"/>
        <v>0</v>
      </c>
      <c r="AZ182">
        <v>0</v>
      </c>
      <c r="BA182">
        <v>0</v>
      </c>
      <c r="BB182">
        <v>0</v>
      </c>
      <c r="BC182">
        <v>47387057.165709302</v>
      </c>
      <c r="BD182">
        <v>47596347.148883902</v>
      </c>
      <c r="BE182">
        <v>99781937.8511208</v>
      </c>
      <c r="BF182">
        <v>0</v>
      </c>
      <c r="BG182">
        <v>147378285.00000399</v>
      </c>
    </row>
    <row r="183" spans="1:59" x14ac:dyDescent="0.2">
      <c r="A183" t="str">
        <f t="shared" si="13"/>
        <v>1_10_2008</v>
      </c>
      <c r="B183">
        <v>1</v>
      </c>
      <c r="C183">
        <v>10</v>
      </c>
      <c r="D183">
        <v>2008</v>
      </c>
      <c r="E183">
        <v>2028458449</v>
      </c>
      <c r="F183">
        <v>2751026060</v>
      </c>
      <c r="G183">
        <v>2818659238.99999</v>
      </c>
      <c r="H183">
        <v>67633178.999994695</v>
      </c>
      <c r="I183">
        <v>2786107141.1131902</v>
      </c>
      <c r="J183">
        <v>95808987.400975198</v>
      </c>
      <c r="K183">
        <v>558408346.89999902</v>
      </c>
      <c r="L183">
        <v>1.54893287999999</v>
      </c>
      <c r="M183">
        <v>27956797.669999901</v>
      </c>
      <c r="N183">
        <v>3.9195000000000002</v>
      </c>
      <c r="O183">
        <v>36716.94</v>
      </c>
      <c r="P183">
        <v>30.42</v>
      </c>
      <c r="Q183">
        <v>0.48698388494219103</v>
      </c>
      <c r="R183">
        <v>3.7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f t="shared" si="14"/>
        <v>0</v>
      </c>
      <c r="AD183">
        <v>0</v>
      </c>
      <c r="AE183">
        <v>0</v>
      </c>
      <c r="AF183">
        <v>0</v>
      </c>
      <c r="AG183">
        <v>53383898.291824102</v>
      </c>
      <c r="AH183">
        <v>-11262329.8286382</v>
      </c>
      <c r="AI183">
        <v>6421625.3216739604</v>
      </c>
      <c r="AJ183">
        <v>50892116.424858198</v>
      </c>
      <c r="AK183">
        <v>-1022075.61256072</v>
      </c>
      <c r="AL183">
        <v>543659.50396798295</v>
      </c>
      <c r="AM183">
        <v>-78257.360199499206</v>
      </c>
      <c r="AN183">
        <v>-1603463.81975752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f t="shared" si="15"/>
        <v>0</v>
      </c>
      <c r="AZ183">
        <v>0</v>
      </c>
      <c r="BA183">
        <v>0</v>
      </c>
      <c r="BB183">
        <v>0</v>
      </c>
      <c r="BC183">
        <v>97275172.921168298</v>
      </c>
      <c r="BD183">
        <v>97971676.766979501</v>
      </c>
      <c r="BE183">
        <v>-30338497.766984701</v>
      </c>
      <c r="BF183">
        <v>0</v>
      </c>
      <c r="BG183">
        <v>67633178.999994695</v>
      </c>
    </row>
    <row r="184" spans="1:59" x14ac:dyDescent="0.2">
      <c r="A184" t="str">
        <f t="shared" si="13"/>
        <v>1_10_2009</v>
      </c>
      <c r="B184">
        <v>1</v>
      </c>
      <c r="C184">
        <v>10</v>
      </c>
      <c r="D184">
        <v>2009</v>
      </c>
      <c r="E184">
        <v>2028458449</v>
      </c>
      <c r="F184">
        <v>2818659238.99999</v>
      </c>
      <c r="G184">
        <v>2717269399.99999</v>
      </c>
      <c r="H184">
        <v>-101389838.999999</v>
      </c>
      <c r="I184">
        <v>2654800522.0454898</v>
      </c>
      <c r="J184">
        <v>-131306619.06769501</v>
      </c>
      <c r="K184">
        <v>562176551.29999995</v>
      </c>
      <c r="L184">
        <v>1.632493051</v>
      </c>
      <c r="M184">
        <v>27734538</v>
      </c>
      <c r="N184">
        <v>2.84309999999999</v>
      </c>
      <c r="O184">
        <v>35494.29</v>
      </c>
      <c r="P184">
        <v>30.61</v>
      </c>
      <c r="Q184">
        <v>0.48475607204041099</v>
      </c>
      <c r="R184">
        <v>3.9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f t="shared" si="14"/>
        <v>0</v>
      </c>
      <c r="AD184">
        <v>0</v>
      </c>
      <c r="AE184">
        <v>0</v>
      </c>
      <c r="AF184">
        <v>0</v>
      </c>
      <c r="AG184">
        <v>13143883.8630279</v>
      </c>
      <c r="AH184">
        <v>-37592178.056432903</v>
      </c>
      <c r="AI184">
        <v>-6010272.4258254003</v>
      </c>
      <c r="AJ184">
        <v>-127319725.76026399</v>
      </c>
      <c r="AK184">
        <v>23185816.328171302</v>
      </c>
      <c r="AL184">
        <v>5296186.2099431697</v>
      </c>
      <c r="AM184">
        <v>-135160.716097647</v>
      </c>
      <c r="AN184">
        <v>-3284811.4546928401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f t="shared" si="15"/>
        <v>0</v>
      </c>
      <c r="AZ184">
        <v>0</v>
      </c>
      <c r="BA184">
        <v>0</v>
      </c>
      <c r="BB184">
        <v>0</v>
      </c>
      <c r="BC184">
        <v>-132716262.012171</v>
      </c>
      <c r="BD184">
        <v>-132840768.94082899</v>
      </c>
      <c r="BE184">
        <v>31450929.940829702</v>
      </c>
      <c r="BF184">
        <v>0</v>
      </c>
      <c r="BG184">
        <v>-101389838.999999</v>
      </c>
    </row>
    <row r="185" spans="1:59" x14ac:dyDescent="0.2">
      <c r="A185" t="str">
        <f t="shared" si="13"/>
        <v>1_10_2010</v>
      </c>
      <c r="B185">
        <v>1</v>
      </c>
      <c r="C185">
        <v>10</v>
      </c>
      <c r="D185">
        <v>2010</v>
      </c>
      <c r="E185">
        <v>2028458449</v>
      </c>
      <c r="F185">
        <v>2717269399.99999</v>
      </c>
      <c r="G185">
        <v>2812782058</v>
      </c>
      <c r="H185">
        <v>95512658.000002801</v>
      </c>
      <c r="I185">
        <v>2686292925.21172</v>
      </c>
      <c r="J185">
        <v>31492403.1662235</v>
      </c>
      <c r="K185">
        <v>552453534.09999895</v>
      </c>
      <c r="L185">
        <v>1.6339541179999999</v>
      </c>
      <c r="M185">
        <v>27553600.749999899</v>
      </c>
      <c r="N185">
        <v>3.2889999999999899</v>
      </c>
      <c r="O185">
        <v>35213</v>
      </c>
      <c r="P185">
        <v>30.93</v>
      </c>
      <c r="Q185">
        <v>0.49441012262664702</v>
      </c>
      <c r="R185">
        <v>3.9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f t="shared" si="14"/>
        <v>0</v>
      </c>
      <c r="AD185">
        <v>0</v>
      </c>
      <c r="AE185">
        <v>0</v>
      </c>
      <c r="AF185">
        <v>0</v>
      </c>
      <c r="AG185">
        <v>-32596812.870973799</v>
      </c>
      <c r="AH185">
        <v>-627501.09374772594</v>
      </c>
      <c r="AI185">
        <v>-4752147.4634376802</v>
      </c>
      <c r="AJ185">
        <v>56413742.051745199</v>
      </c>
      <c r="AK185">
        <v>5234842.4146371596</v>
      </c>
      <c r="AL185">
        <v>8604562.0167506598</v>
      </c>
      <c r="AM185">
        <v>564711.97812997201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f t="shared" si="15"/>
        <v>0</v>
      </c>
      <c r="AZ185">
        <v>0</v>
      </c>
      <c r="BA185">
        <v>0</v>
      </c>
      <c r="BB185">
        <v>0</v>
      </c>
      <c r="BC185">
        <v>32841397.033103701</v>
      </c>
      <c r="BD185">
        <v>32233436.277204402</v>
      </c>
      <c r="BE185">
        <v>63279221.7227984</v>
      </c>
      <c r="BF185">
        <v>0</v>
      </c>
      <c r="BG185">
        <v>95512658.000002801</v>
      </c>
    </row>
    <row r="186" spans="1:59" x14ac:dyDescent="0.2">
      <c r="A186" t="str">
        <f t="shared" si="13"/>
        <v>1_10_2011</v>
      </c>
      <c r="B186">
        <v>1</v>
      </c>
      <c r="C186">
        <v>10</v>
      </c>
      <c r="D186">
        <v>2011</v>
      </c>
      <c r="E186">
        <v>2028458449</v>
      </c>
      <c r="F186">
        <v>2812782058</v>
      </c>
      <c r="G186">
        <v>2875478446.99999</v>
      </c>
      <c r="H186">
        <v>62696388.999994203</v>
      </c>
      <c r="I186">
        <v>2726603694.6244001</v>
      </c>
      <c r="J186">
        <v>40310769.412686802</v>
      </c>
      <c r="K186">
        <v>542784230.60000002</v>
      </c>
      <c r="L186">
        <v>1.739298416</v>
      </c>
      <c r="M186">
        <v>27682634.670000002</v>
      </c>
      <c r="N186">
        <v>4.0655999999999999</v>
      </c>
      <c r="O186">
        <v>34147.68</v>
      </c>
      <c r="P186">
        <v>31.299999999999901</v>
      </c>
      <c r="Q186">
        <v>0.49182096061092501</v>
      </c>
      <c r="R186">
        <v>3.9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f t="shared" si="14"/>
        <v>0</v>
      </c>
      <c r="AD186">
        <v>0</v>
      </c>
      <c r="AE186">
        <v>0</v>
      </c>
      <c r="AF186">
        <v>0</v>
      </c>
      <c r="AG186">
        <v>-34147874.423703797</v>
      </c>
      <c r="AH186">
        <v>-45541286.965475202</v>
      </c>
      <c r="AI186">
        <v>3516638.4468700602</v>
      </c>
      <c r="AJ186">
        <v>89002661.112120703</v>
      </c>
      <c r="AK186">
        <v>20980311.364202399</v>
      </c>
      <c r="AL186">
        <v>10301280.954409899</v>
      </c>
      <c r="AM186">
        <v>-156755.510048392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f t="shared" si="15"/>
        <v>0</v>
      </c>
      <c r="AZ186">
        <v>0</v>
      </c>
      <c r="BA186">
        <v>0</v>
      </c>
      <c r="BB186">
        <v>0</v>
      </c>
      <c r="BC186">
        <v>43954974.978375703</v>
      </c>
      <c r="BD186">
        <v>42208877.477218501</v>
      </c>
      <c r="BE186">
        <v>20487511.522775698</v>
      </c>
      <c r="BF186">
        <v>0</v>
      </c>
      <c r="BG186">
        <v>62696388.999994203</v>
      </c>
    </row>
    <row r="187" spans="1:59" x14ac:dyDescent="0.2">
      <c r="A187" t="str">
        <f t="shared" si="13"/>
        <v>1_10_2012</v>
      </c>
      <c r="B187">
        <v>1</v>
      </c>
      <c r="C187">
        <v>10</v>
      </c>
      <c r="D187">
        <v>2012</v>
      </c>
      <c r="E187">
        <v>2028458449</v>
      </c>
      <c r="F187">
        <v>2875478446.99999</v>
      </c>
      <c r="G187">
        <v>2929500930.99999</v>
      </c>
      <c r="H187">
        <v>54022483.999999501</v>
      </c>
      <c r="I187">
        <v>2853828125.3133798</v>
      </c>
      <c r="J187">
        <v>127224430.688971</v>
      </c>
      <c r="K187">
        <v>542311539.39999902</v>
      </c>
      <c r="L187">
        <v>1.6964752679999999</v>
      </c>
      <c r="M187">
        <v>27909105.420000002</v>
      </c>
      <c r="N187">
        <v>4.1093000000000002</v>
      </c>
      <c r="O187">
        <v>33963.31</v>
      </c>
      <c r="P187">
        <v>31.51</v>
      </c>
      <c r="Q187">
        <v>0.478498674131415</v>
      </c>
      <c r="R187">
        <v>4.0999999999999996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f t="shared" si="14"/>
        <v>1</v>
      </c>
      <c r="AD187">
        <v>0</v>
      </c>
      <c r="AE187">
        <v>0</v>
      </c>
      <c r="AF187">
        <v>0</v>
      </c>
      <c r="AG187">
        <v>-1732478.71747533</v>
      </c>
      <c r="AH187">
        <v>18920856.6723102</v>
      </c>
      <c r="AI187">
        <v>6272306.7344430396</v>
      </c>
      <c r="AJ187">
        <v>4627273.8136679102</v>
      </c>
      <c r="AK187">
        <v>3768154.47497743</v>
      </c>
      <c r="AL187">
        <v>5972269.5971033098</v>
      </c>
      <c r="AM187">
        <v>-824453.61111378495</v>
      </c>
      <c r="AN187">
        <v>-3351027.4706987999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99239814.923538297</v>
      </c>
      <c r="AW187">
        <v>0</v>
      </c>
      <c r="AX187">
        <v>0</v>
      </c>
      <c r="AY187">
        <f t="shared" si="15"/>
        <v>99239814.923538297</v>
      </c>
      <c r="AZ187">
        <v>0</v>
      </c>
      <c r="BA187">
        <v>0</v>
      </c>
      <c r="BB187">
        <v>0</v>
      </c>
      <c r="BC187">
        <v>132892716.416752</v>
      </c>
      <c r="BD187">
        <v>134170986.821161</v>
      </c>
      <c r="BE187">
        <v>-80148502.821161494</v>
      </c>
      <c r="BF187">
        <v>0</v>
      </c>
      <c r="BG187">
        <v>54022483.999999501</v>
      </c>
    </row>
    <row r="188" spans="1:59" x14ac:dyDescent="0.2">
      <c r="A188" t="str">
        <f t="shared" si="13"/>
        <v>1_10_2013</v>
      </c>
      <c r="B188">
        <v>1</v>
      </c>
      <c r="C188">
        <v>10</v>
      </c>
      <c r="D188">
        <v>2013</v>
      </c>
      <c r="E188">
        <v>2028458449</v>
      </c>
      <c r="F188">
        <v>2929500930.99999</v>
      </c>
      <c r="G188">
        <v>3028731445.99999</v>
      </c>
      <c r="H188">
        <v>99230515.0000038</v>
      </c>
      <c r="I188">
        <v>2936279836.4664402</v>
      </c>
      <c r="J188">
        <v>82451711.153068498</v>
      </c>
      <c r="K188">
        <v>554417452.20000005</v>
      </c>
      <c r="L188">
        <v>1.75772764399999</v>
      </c>
      <c r="M188">
        <v>28818049.079999998</v>
      </c>
      <c r="N188">
        <v>3.9420000000000002</v>
      </c>
      <c r="O188">
        <v>33700.32</v>
      </c>
      <c r="P188">
        <v>29.93</v>
      </c>
      <c r="Q188">
        <v>0.478248521277432</v>
      </c>
      <c r="R188">
        <v>4.2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f t="shared" si="14"/>
        <v>2</v>
      </c>
      <c r="AD188">
        <v>1</v>
      </c>
      <c r="AE188">
        <v>0</v>
      </c>
      <c r="AF188">
        <v>0</v>
      </c>
      <c r="AG188">
        <v>45082621.842502698</v>
      </c>
      <c r="AH188">
        <v>-27261794.233165801</v>
      </c>
      <c r="AI188">
        <v>25216158.2811694</v>
      </c>
      <c r="AJ188">
        <v>-18199808.763796698</v>
      </c>
      <c r="AK188">
        <v>5513763.3545028605</v>
      </c>
      <c r="AL188">
        <v>-45375846.283799298</v>
      </c>
      <c r="AM188">
        <v>-15773.8439591272</v>
      </c>
      <c r="AN188">
        <v>-1707489.7330505301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101104263.366705</v>
      </c>
      <c r="AW188">
        <v>0</v>
      </c>
      <c r="AX188">
        <v>0</v>
      </c>
      <c r="AY188">
        <f t="shared" si="15"/>
        <v>101104263.366705</v>
      </c>
      <c r="AZ188">
        <v>1784866.73729514</v>
      </c>
      <c r="BA188">
        <v>0</v>
      </c>
      <c r="BB188">
        <v>0</v>
      </c>
      <c r="BC188">
        <v>86140960.724404097</v>
      </c>
      <c r="BD188">
        <v>84638020.924589798</v>
      </c>
      <c r="BE188">
        <v>14592494.075413899</v>
      </c>
      <c r="BF188">
        <v>0</v>
      </c>
      <c r="BG188">
        <v>99230515.0000038</v>
      </c>
    </row>
    <row r="189" spans="1:59" x14ac:dyDescent="0.2">
      <c r="A189" t="str">
        <f t="shared" si="13"/>
        <v>1_10_2014</v>
      </c>
      <c r="B189">
        <v>1</v>
      </c>
      <c r="C189">
        <v>10</v>
      </c>
      <c r="D189">
        <v>2014</v>
      </c>
      <c r="E189">
        <v>2028458449</v>
      </c>
      <c r="F189">
        <v>3028731445.99999</v>
      </c>
      <c r="G189">
        <v>3137384053.99999</v>
      </c>
      <c r="H189">
        <v>108652607.999998</v>
      </c>
      <c r="I189">
        <v>3064671708.42519</v>
      </c>
      <c r="J189">
        <v>128391871.95874099</v>
      </c>
      <c r="K189">
        <v>561346639.09999895</v>
      </c>
      <c r="L189">
        <v>1.7485859420000001</v>
      </c>
      <c r="M189">
        <v>29110612.079999998</v>
      </c>
      <c r="N189">
        <v>3.75239999999999</v>
      </c>
      <c r="O189">
        <v>33580.799999999901</v>
      </c>
      <c r="P189">
        <v>30.2</v>
      </c>
      <c r="Q189">
        <v>0.47765666406466001</v>
      </c>
      <c r="R189">
        <v>4.2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0</v>
      </c>
      <c r="AB189">
        <v>0</v>
      </c>
      <c r="AC189">
        <f t="shared" si="14"/>
        <v>3</v>
      </c>
      <c r="AD189">
        <v>1</v>
      </c>
      <c r="AE189">
        <v>0</v>
      </c>
      <c r="AF189">
        <v>0</v>
      </c>
      <c r="AG189">
        <v>26134999.344615299</v>
      </c>
      <c r="AH189">
        <v>4188967.3171342802</v>
      </c>
      <c r="AI189">
        <v>8192505.8501191903</v>
      </c>
      <c r="AJ189">
        <v>-22098168.7181907</v>
      </c>
      <c r="AK189">
        <v>2604084.8281359598</v>
      </c>
      <c r="AL189">
        <v>8090275.2960989401</v>
      </c>
      <c r="AM189">
        <v>-38584.648829763501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104528951.857638</v>
      </c>
      <c r="AW189">
        <v>0</v>
      </c>
      <c r="AX189">
        <v>0</v>
      </c>
      <c r="AY189">
        <f t="shared" si="15"/>
        <v>104528951.857638</v>
      </c>
      <c r="AZ189">
        <v>0</v>
      </c>
      <c r="BA189">
        <v>0</v>
      </c>
      <c r="BB189">
        <v>0</v>
      </c>
      <c r="BC189">
        <v>131603031.12672199</v>
      </c>
      <c r="BD189">
        <v>132434414.18043099</v>
      </c>
      <c r="BE189">
        <v>-23781806.180432599</v>
      </c>
      <c r="BF189">
        <v>0</v>
      </c>
      <c r="BG189">
        <v>108652607.999998</v>
      </c>
    </row>
    <row r="190" spans="1:59" x14ac:dyDescent="0.2">
      <c r="A190" t="str">
        <f t="shared" si="13"/>
        <v>1_10_2015</v>
      </c>
      <c r="B190">
        <v>1</v>
      </c>
      <c r="C190">
        <v>10</v>
      </c>
      <c r="D190">
        <v>2015</v>
      </c>
      <c r="E190">
        <v>2028458449</v>
      </c>
      <c r="F190">
        <v>3137384053.99999</v>
      </c>
      <c r="G190">
        <v>3049980992.99999</v>
      </c>
      <c r="H190">
        <v>-87403061.000001401</v>
      </c>
      <c r="I190">
        <v>2965598380.30722</v>
      </c>
      <c r="J190">
        <v>-99073328.117960393</v>
      </c>
      <c r="K190">
        <v>562540968.5</v>
      </c>
      <c r="L190">
        <v>1.8840690440000001</v>
      </c>
      <c r="M190">
        <v>29378317.829999901</v>
      </c>
      <c r="N190">
        <v>2.7029999999999998</v>
      </c>
      <c r="O190">
        <v>34173.339999999902</v>
      </c>
      <c r="P190">
        <v>30.17</v>
      </c>
      <c r="Q190">
        <v>0.47613347078784202</v>
      </c>
      <c r="R190">
        <v>4.0999999999999996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4</v>
      </c>
      <c r="AA190">
        <v>0</v>
      </c>
      <c r="AB190">
        <v>0</v>
      </c>
      <c r="AC190">
        <f t="shared" si="14"/>
        <v>4</v>
      </c>
      <c r="AD190">
        <v>1</v>
      </c>
      <c r="AE190">
        <v>0</v>
      </c>
      <c r="AF190">
        <v>0</v>
      </c>
      <c r="AG190">
        <v>4616018.7337795598</v>
      </c>
      <c r="AH190">
        <v>-62210146.865433604</v>
      </c>
      <c r="AI190">
        <v>7689996.2769353203</v>
      </c>
      <c r="AJ190">
        <v>-143162407.56612</v>
      </c>
      <c r="AK190">
        <v>-13246530.1556339</v>
      </c>
      <c r="AL190">
        <v>-929788.03599491005</v>
      </c>
      <c r="AM190">
        <v>-102862.05265882501</v>
      </c>
      <c r="AN190">
        <v>1829723.0212123699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108278819.890949</v>
      </c>
      <c r="AW190">
        <v>0</v>
      </c>
      <c r="AX190">
        <v>0</v>
      </c>
      <c r="AY190">
        <f t="shared" si="15"/>
        <v>108278819.890949</v>
      </c>
      <c r="AZ190">
        <v>0</v>
      </c>
      <c r="BA190">
        <v>0</v>
      </c>
      <c r="BB190">
        <v>0</v>
      </c>
      <c r="BC190">
        <v>-97237176.752964497</v>
      </c>
      <c r="BD190">
        <v>-101423940.11060999</v>
      </c>
      <c r="BE190">
        <v>14020879.1106089</v>
      </c>
      <c r="BF190">
        <v>0</v>
      </c>
      <c r="BG190">
        <v>-87403061.000001401</v>
      </c>
    </row>
    <row r="191" spans="1:59" x14ac:dyDescent="0.2">
      <c r="A191" t="str">
        <f t="shared" si="13"/>
        <v>1_10_2016</v>
      </c>
      <c r="B191">
        <v>1</v>
      </c>
      <c r="C191">
        <v>10</v>
      </c>
      <c r="D191">
        <v>2016</v>
      </c>
      <c r="E191">
        <v>2028458449</v>
      </c>
      <c r="F191">
        <v>3049980992.99999</v>
      </c>
      <c r="G191">
        <v>3072351667.99999</v>
      </c>
      <c r="H191">
        <v>22370675.000002801</v>
      </c>
      <c r="I191">
        <v>2979820027.6647</v>
      </c>
      <c r="J191">
        <v>14221647.357477101</v>
      </c>
      <c r="K191">
        <v>562018756.29999995</v>
      </c>
      <c r="L191">
        <v>1.8938954429999999</v>
      </c>
      <c r="M191">
        <v>29437697.499999899</v>
      </c>
      <c r="N191">
        <v>2.4255</v>
      </c>
      <c r="O191">
        <v>35302.049999999901</v>
      </c>
      <c r="P191">
        <v>29.88</v>
      </c>
      <c r="Q191">
        <v>0.476654671743657</v>
      </c>
      <c r="R191">
        <v>4.5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5</v>
      </c>
      <c r="AA191">
        <v>0</v>
      </c>
      <c r="AB191">
        <v>0</v>
      </c>
      <c r="AC191">
        <f t="shared" si="14"/>
        <v>5</v>
      </c>
      <c r="AD191">
        <v>1</v>
      </c>
      <c r="AE191">
        <v>0</v>
      </c>
      <c r="AF191">
        <v>0</v>
      </c>
      <c r="AG191">
        <v>-1958850.6891456801</v>
      </c>
      <c r="AH191">
        <v>-4315083.5366976596</v>
      </c>
      <c r="AI191">
        <v>1647389.9335683801</v>
      </c>
      <c r="AJ191">
        <v>-44150026.431402199</v>
      </c>
      <c r="AK191">
        <v>-23880381.53314</v>
      </c>
      <c r="AL191">
        <v>-8726347.0456234105</v>
      </c>
      <c r="AM191">
        <v>34217.1930134258</v>
      </c>
      <c r="AN191">
        <v>-7104636.56930546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105262325.850995</v>
      </c>
      <c r="AW191">
        <v>0</v>
      </c>
      <c r="AX191">
        <v>0</v>
      </c>
      <c r="AY191">
        <f t="shared" si="15"/>
        <v>105262325.850995</v>
      </c>
      <c r="AZ191">
        <v>0</v>
      </c>
      <c r="BA191">
        <v>0</v>
      </c>
      <c r="BB191">
        <v>0</v>
      </c>
      <c r="BC191">
        <v>16808607.172263201</v>
      </c>
      <c r="BD191">
        <v>14626307.6003436</v>
      </c>
      <c r="BE191">
        <v>7744367.3996592201</v>
      </c>
      <c r="BF191">
        <v>0</v>
      </c>
      <c r="BG191">
        <v>22370675.000002801</v>
      </c>
    </row>
    <row r="192" spans="1:59" x14ac:dyDescent="0.2">
      <c r="A192" t="str">
        <f t="shared" si="13"/>
        <v>1_10_2017</v>
      </c>
      <c r="B192">
        <v>1</v>
      </c>
      <c r="C192">
        <v>10</v>
      </c>
      <c r="D192">
        <v>2017</v>
      </c>
      <c r="E192">
        <v>2028458449</v>
      </c>
      <c r="F192">
        <v>3072351667.99999</v>
      </c>
      <c r="G192">
        <v>3093336562</v>
      </c>
      <c r="H192">
        <v>20984894.000001401</v>
      </c>
      <c r="I192">
        <v>3133493552.4258199</v>
      </c>
      <c r="J192">
        <v>153673524.76111999</v>
      </c>
      <c r="K192">
        <v>565251751.29999995</v>
      </c>
      <c r="L192">
        <v>1.89783476999999</v>
      </c>
      <c r="M192">
        <v>29668394.669999901</v>
      </c>
      <c r="N192">
        <v>2.6928000000000001</v>
      </c>
      <c r="O192">
        <v>35945.819999999898</v>
      </c>
      <c r="P192">
        <v>30</v>
      </c>
      <c r="Q192">
        <v>0.47605266805906399</v>
      </c>
      <c r="R192">
        <v>4.5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6</v>
      </c>
      <c r="AA192">
        <v>0</v>
      </c>
      <c r="AB192">
        <v>0</v>
      </c>
      <c r="AC192">
        <f t="shared" si="14"/>
        <v>6</v>
      </c>
      <c r="AD192">
        <v>1</v>
      </c>
      <c r="AE192">
        <v>0</v>
      </c>
      <c r="AF192">
        <v>0</v>
      </c>
      <c r="AG192">
        <v>12214904.660612401</v>
      </c>
      <c r="AH192">
        <v>-1739166.9738876701</v>
      </c>
      <c r="AI192">
        <v>6420609.1774339397</v>
      </c>
      <c r="AJ192">
        <v>43517859.158030801</v>
      </c>
      <c r="AK192">
        <v>-13401496.3579408</v>
      </c>
      <c r="AL192">
        <v>3644760.72358141</v>
      </c>
      <c r="AM192">
        <v>-39811.3465559295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106034392.721826</v>
      </c>
      <c r="AW192">
        <v>0</v>
      </c>
      <c r="AX192">
        <v>0</v>
      </c>
      <c r="AY192">
        <f t="shared" si="15"/>
        <v>106034392.721826</v>
      </c>
      <c r="AZ192">
        <v>0</v>
      </c>
      <c r="BA192">
        <v>0</v>
      </c>
      <c r="BB192">
        <v>0</v>
      </c>
      <c r="BC192">
        <v>156652051.7631</v>
      </c>
      <c r="BD192">
        <v>158445512.05908999</v>
      </c>
      <c r="BE192">
        <v>-137460618.05908799</v>
      </c>
      <c r="BF192">
        <v>0</v>
      </c>
      <c r="BG192">
        <v>20984894.000001401</v>
      </c>
    </row>
    <row r="193" spans="1:59" x14ac:dyDescent="0.2">
      <c r="A193" t="str">
        <f t="shared" si="13"/>
        <v>1_10_2018</v>
      </c>
      <c r="B193">
        <v>1</v>
      </c>
      <c r="C193">
        <v>10</v>
      </c>
      <c r="D193">
        <v>2018</v>
      </c>
      <c r="E193">
        <v>2028458449</v>
      </c>
      <c r="F193">
        <v>3093336562</v>
      </c>
      <c r="G193">
        <v>3028681761</v>
      </c>
      <c r="H193">
        <v>-64654800.999999002</v>
      </c>
      <c r="I193">
        <v>3182263538.9183898</v>
      </c>
      <c r="J193">
        <v>48769986.492568903</v>
      </c>
      <c r="K193">
        <v>560645667.79999995</v>
      </c>
      <c r="L193">
        <v>1.9555512669999999</v>
      </c>
      <c r="M193">
        <v>29807700.839999899</v>
      </c>
      <c r="N193">
        <v>2.9199999999999902</v>
      </c>
      <c r="O193">
        <v>36801.5</v>
      </c>
      <c r="P193">
        <v>30.01</v>
      </c>
      <c r="Q193">
        <v>0.47627332414381301</v>
      </c>
      <c r="R193">
        <v>4.5999999999999996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7</v>
      </c>
      <c r="AA193">
        <v>0</v>
      </c>
      <c r="AB193">
        <v>0</v>
      </c>
      <c r="AC193">
        <f t="shared" si="14"/>
        <v>7</v>
      </c>
      <c r="AD193">
        <v>1</v>
      </c>
      <c r="AE193">
        <v>0</v>
      </c>
      <c r="AF193">
        <v>1</v>
      </c>
      <c r="AG193">
        <v>-17458755.9416795</v>
      </c>
      <c r="AH193">
        <v>-25289034.560769301</v>
      </c>
      <c r="AI193">
        <v>3877641.1710227798</v>
      </c>
      <c r="AJ193">
        <v>34766517.833723299</v>
      </c>
      <c r="AK193">
        <v>-17553644.222670399</v>
      </c>
      <c r="AL193">
        <v>305638.46119668998</v>
      </c>
      <c r="AM193">
        <v>14692.094773229201</v>
      </c>
      <c r="AN193">
        <v>-1802983.0148174299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106758632.890944</v>
      </c>
      <c r="AW193">
        <v>0</v>
      </c>
      <c r="AX193">
        <v>0</v>
      </c>
      <c r="AY193">
        <f t="shared" si="15"/>
        <v>106758632.890944</v>
      </c>
      <c r="AZ193">
        <v>0</v>
      </c>
      <c r="BA193">
        <v>0</v>
      </c>
      <c r="BB193">
        <v>-33461045.050981201</v>
      </c>
      <c r="BC193">
        <v>50157659.660741903</v>
      </c>
      <c r="BD193">
        <v>48144979.3406846</v>
      </c>
      <c r="BE193">
        <v>-112799780.340683</v>
      </c>
      <c r="BF193">
        <v>0</v>
      </c>
      <c r="BG193">
        <v>-64654800.999999002</v>
      </c>
    </row>
    <row r="194" spans="1:59" x14ac:dyDescent="0.2">
      <c r="A194" t="str">
        <f t="shared" si="13"/>
        <v>1_1_2002</v>
      </c>
      <c r="B194">
        <v>1</v>
      </c>
      <c r="C194">
        <v>1</v>
      </c>
      <c r="D194">
        <v>2002</v>
      </c>
      <c r="E194">
        <v>1070048354.194998</v>
      </c>
      <c r="F194">
        <v>0</v>
      </c>
      <c r="G194">
        <v>1070048354.194998</v>
      </c>
      <c r="H194">
        <v>0</v>
      </c>
      <c r="I194">
        <v>957452260.29950392</v>
      </c>
      <c r="J194">
        <v>0</v>
      </c>
      <c r="K194">
        <v>70381554.602364793</v>
      </c>
      <c r="L194">
        <v>2.713590721143992</v>
      </c>
      <c r="M194">
        <v>14918879.959395351</v>
      </c>
      <c r="N194">
        <v>3.87873501505389</v>
      </c>
      <c r="O194">
        <v>83744.298458692894</v>
      </c>
      <c r="P194">
        <v>18.091986316219181</v>
      </c>
      <c r="Q194">
        <v>0.88353560150083599</v>
      </c>
      <c r="R194">
        <v>8.3720921712255798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f t="shared" si="15"/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1070048354.194998</v>
      </c>
      <c r="BG194">
        <v>1070048354.194998</v>
      </c>
    </row>
    <row r="195" spans="1:59" x14ac:dyDescent="0.2">
      <c r="A195" t="str">
        <f t="shared" si="13"/>
        <v>1_1_2003</v>
      </c>
      <c r="B195">
        <v>1</v>
      </c>
      <c r="C195">
        <v>1</v>
      </c>
      <c r="D195">
        <v>2003</v>
      </c>
      <c r="E195">
        <v>1070048354.194998</v>
      </c>
      <c r="F195">
        <v>1070048354.194998</v>
      </c>
      <c r="G195">
        <v>1278422091.681</v>
      </c>
      <c r="H195">
        <v>-9832136.4139993601</v>
      </c>
      <c r="I195">
        <v>1253666315.82531</v>
      </c>
      <c r="J195">
        <v>73055977.292364106</v>
      </c>
      <c r="K195">
        <v>75239773.915984094</v>
      </c>
      <c r="L195">
        <v>2.8467878793124699</v>
      </c>
      <c r="M195">
        <v>15267041.866842259</v>
      </c>
      <c r="N195">
        <v>4.4266134753071906</v>
      </c>
      <c r="O195">
        <v>81726.240304868988</v>
      </c>
      <c r="P195">
        <v>17.97101844442367</v>
      </c>
      <c r="Q195">
        <v>0.87997879806412505</v>
      </c>
      <c r="R195">
        <v>8.3720921712255798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f t="shared" si="14"/>
        <v>0</v>
      </c>
      <c r="AD195">
        <v>0</v>
      </c>
      <c r="AE195">
        <v>0</v>
      </c>
      <c r="AF195">
        <v>0</v>
      </c>
      <c r="AG195">
        <v>55788007.959402107</v>
      </c>
      <c r="AH195">
        <v>-51887.576250810176</v>
      </c>
      <c r="AI195">
        <v>5053394.5107333697</v>
      </c>
      <c r="AJ195">
        <v>18099647.905126762</v>
      </c>
      <c r="AK195">
        <v>5563731.2197942017</v>
      </c>
      <c r="AL195">
        <v>-1713445.8993710079</v>
      </c>
      <c r="AM195">
        <v>-42496.91808110656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f t="shared" si="15"/>
        <v>0</v>
      </c>
      <c r="AZ195">
        <v>0</v>
      </c>
      <c r="BA195">
        <v>0</v>
      </c>
      <c r="BB195">
        <v>0</v>
      </c>
      <c r="BC195">
        <v>82696951.20135355</v>
      </c>
      <c r="BD195">
        <v>84137769.423833326</v>
      </c>
      <c r="BE195">
        <v>-93969905.837832659</v>
      </c>
      <c r="BF195">
        <v>0</v>
      </c>
      <c r="BG195">
        <v>-9832136.4139993601</v>
      </c>
    </row>
    <row r="196" spans="1:59" x14ac:dyDescent="0.2">
      <c r="A196" t="str">
        <f t="shared" si="13"/>
        <v>1_1_2004</v>
      </c>
      <c r="B196">
        <v>1</v>
      </c>
      <c r="C196">
        <v>1</v>
      </c>
      <c r="D196">
        <v>2004</v>
      </c>
      <c r="E196">
        <v>1077744241.194998</v>
      </c>
      <c r="F196">
        <v>1278422091.681</v>
      </c>
      <c r="G196">
        <v>1357509236.6499989</v>
      </c>
      <c r="H196">
        <v>71391257.969000146</v>
      </c>
      <c r="I196">
        <v>1328305898.490027</v>
      </c>
      <c r="J196">
        <v>66842578.530333206</v>
      </c>
      <c r="K196">
        <v>75185842.988300204</v>
      </c>
      <c r="L196">
        <v>2.6549929359742621</v>
      </c>
      <c r="M196">
        <v>15750213.85572163</v>
      </c>
      <c r="N196">
        <v>5.0824793740735306</v>
      </c>
      <c r="O196">
        <v>78802.423306328899</v>
      </c>
      <c r="P196">
        <v>17.867280579745739</v>
      </c>
      <c r="Q196">
        <v>0.87703288175027894</v>
      </c>
      <c r="R196">
        <v>8.2914803321490904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f t="shared" si="14"/>
        <v>0</v>
      </c>
      <c r="AD196">
        <v>0</v>
      </c>
      <c r="AE196">
        <v>0</v>
      </c>
      <c r="AF196">
        <v>0</v>
      </c>
      <c r="AG196">
        <v>20982843.251438577</v>
      </c>
      <c r="AH196">
        <v>7820370.9668312902</v>
      </c>
      <c r="AI196">
        <v>7552942.8250593105</v>
      </c>
      <c r="AJ196">
        <v>23080288.553771522</v>
      </c>
      <c r="AK196">
        <v>10117940.876563961</v>
      </c>
      <c r="AL196">
        <v>-1107571.4794136642</v>
      </c>
      <c r="AM196">
        <v>-37839.274851103502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f t="shared" si="15"/>
        <v>0</v>
      </c>
      <c r="AZ196">
        <v>0</v>
      </c>
      <c r="BA196">
        <v>0</v>
      </c>
      <c r="BB196">
        <v>0</v>
      </c>
      <c r="BC196">
        <v>68408975.719399899</v>
      </c>
      <c r="BD196">
        <v>70357034.14722231</v>
      </c>
      <c r="BE196">
        <v>1034223.8217778299</v>
      </c>
      <c r="BF196">
        <v>7695887</v>
      </c>
      <c r="BG196">
        <v>79087144.969000101</v>
      </c>
    </row>
    <row r="197" spans="1:59" x14ac:dyDescent="0.2">
      <c r="A197" t="str">
        <f t="shared" si="13"/>
        <v>1_1_2005</v>
      </c>
      <c r="B197">
        <v>1</v>
      </c>
      <c r="C197">
        <v>1</v>
      </c>
      <c r="D197">
        <v>2005</v>
      </c>
      <c r="E197">
        <v>1085645909.194998</v>
      </c>
      <c r="F197">
        <v>1357509236.6499989</v>
      </c>
      <c r="G197">
        <v>1408403512.148989</v>
      </c>
      <c r="H197">
        <v>42992607.498998329</v>
      </c>
      <c r="I197">
        <v>1388920040.1504488</v>
      </c>
      <c r="J197">
        <v>52585010.389592096</v>
      </c>
      <c r="K197">
        <v>74958068.628804907</v>
      </c>
      <c r="L197">
        <v>2.6586874076748521</v>
      </c>
      <c r="M197">
        <v>16116207.59311169</v>
      </c>
      <c r="N197">
        <v>6.0194723122074798</v>
      </c>
      <c r="O197">
        <v>76730.159449003506</v>
      </c>
      <c r="P197">
        <v>17.69084955027331</v>
      </c>
      <c r="Q197">
        <v>0.8792529387820549</v>
      </c>
      <c r="R197">
        <v>8.2813176560972899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 t="shared" si="14"/>
        <v>0</v>
      </c>
      <c r="AD197">
        <v>0</v>
      </c>
      <c r="AE197">
        <v>0</v>
      </c>
      <c r="AF197">
        <v>0</v>
      </c>
      <c r="AG197">
        <v>8669667.8452686146</v>
      </c>
      <c r="AH197">
        <v>-3677641.1708041565</v>
      </c>
      <c r="AI197">
        <v>8196987.9966918901</v>
      </c>
      <c r="AJ197">
        <v>31280396.317310698</v>
      </c>
      <c r="AK197">
        <v>9860263.7225390393</v>
      </c>
      <c r="AL197">
        <v>-1234283.5063841061</v>
      </c>
      <c r="AM197">
        <v>-47413.742739025496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f t="shared" si="15"/>
        <v>0</v>
      </c>
      <c r="AZ197">
        <v>0</v>
      </c>
      <c r="BA197">
        <v>0</v>
      </c>
      <c r="BB197">
        <v>0</v>
      </c>
      <c r="BC197">
        <v>53047977.461883001</v>
      </c>
      <c r="BD197">
        <v>53524211.51825428</v>
      </c>
      <c r="BE197">
        <v>-10531604.019255949</v>
      </c>
      <c r="BF197">
        <v>7901667.9999999898</v>
      </c>
      <c r="BG197">
        <v>50894275.498998299</v>
      </c>
    </row>
    <row r="198" spans="1:59" x14ac:dyDescent="0.2">
      <c r="A198" t="str">
        <f t="shared" si="13"/>
        <v>1_1_2006</v>
      </c>
      <c r="B198">
        <v>1</v>
      </c>
      <c r="C198">
        <v>1</v>
      </c>
      <c r="D198">
        <v>2006</v>
      </c>
      <c r="E198">
        <v>1085645909.194998</v>
      </c>
      <c r="F198">
        <v>1408403512.148989</v>
      </c>
      <c r="G198">
        <v>1469130428.7559991</v>
      </c>
      <c r="H198">
        <v>60726916.607001677</v>
      </c>
      <c r="I198">
        <v>1456557556.7505438</v>
      </c>
      <c r="J198">
        <v>67637516.600086704</v>
      </c>
      <c r="K198">
        <v>78285715.735137105</v>
      </c>
      <c r="L198">
        <v>2.8644150789124678</v>
      </c>
      <c r="M198">
        <v>16662624.54608183</v>
      </c>
      <c r="N198">
        <v>6.5863672232918997</v>
      </c>
      <c r="O198">
        <v>73195.775572007202</v>
      </c>
      <c r="P198">
        <v>17.664737874971951</v>
      </c>
      <c r="Q198">
        <v>0.87590690530598903</v>
      </c>
      <c r="R198">
        <v>8.9526693502176009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f t="shared" si="14"/>
        <v>0</v>
      </c>
      <c r="AD198">
        <v>0</v>
      </c>
      <c r="AE198">
        <v>0</v>
      </c>
      <c r="AF198">
        <v>0</v>
      </c>
      <c r="AG198">
        <v>40044071.868621901</v>
      </c>
      <c r="AH198">
        <v>-12428939.768902559</v>
      </c>
      <c r="AI198">
        <v>10819711.902075872</v>
      </c>
      <c r="AJ198">
        <v>18619986.278518058</v>
      </c>
      <c r="AK198">
        <v>15778608.242159771</v>
      </c>
      <c r="AL198">
        <v>-997567.53499605693</v>
      </c>
      <c r="AM198">
        <v>-64831.285352550731</v>
      </c>
      <c r="AN198">
        <v>-2211205.8760971501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f t="shared" si="15"/>
        <v>0</v>
      </c>
      <c r="AZ198">
        <v>0</v>
      </c>
      <c r="BA198">
        <v>0</v>
      </c>
      <c r="BB198">
        <v>0</v>
      </c>
      <c r="BC198">
        <v>69559833.826027393</v>
      </c>
      <c r="BD198">
        <v>70283569.669745699</v>
      </c>
      <c r="BE198">
        <v>-9556653.0627440903</v>
      </c>
      <c r="BF198">
        <v>0</v>
      </c>
      <c r="BG198">
        <v>60726916.607001677</v>
      </c>
    </row>
    <row r="199" spans="1:59" x14ac:dyDescent="0.2">
      <c r="A199" t="str">
        <f t="shared" si="13"/>
        <v>1_1_2007</v>
      </c>
      <c r="B199">
        <v>1</v>
      </c>
      <c r="C199">
        <v>1</v>
      </c>
      <c r="D199">
        <v>2007</v>
      </c>
      <c r="E199">
        <v>1085645909.194998</v>
      </c>
      <c r="F199">
        <v>1469130428.7559991</v>
      </c>
      <c r="G199">
        <v>1495052842.849</v>
      </c>
      <c r="H199">
        <v>25922414.092999801</v>
      </c>
      <c r="I199">
        <v>1528691753.8737569</v>
      </c>
      <c r="J199">
        <v>72134197.123218805</v>
      </c>
      <c r="K199">
        <v>83356706.949186504</v>
      </c>
      <c r="L199">
        <v>2.7071138465779017</v>
      </c>
      <c r="M199">
        <v>16866443.310746953</v>
      </c>
      <c r="N199">
        <v>6.9179874638810199</v>
      </c>
      <c r="O199">
        <v>74570.208440092596</v>
      </c>
      <c r="P199">
        <v>17.12957834170842</v>
      </c>
      <c r="Q199">
        <v>0.86293704304838204</v>
      </c>
      <c r="R199">
        <v>9.1649366016442784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f t="shared" si="14"/>
        <v>0</v>
      </c>
      <c r="AD199">
        <v>0</v>
      </c>
      <c r="AE199">
        <v>0</v>
      </c>
      <c r="AF199">
        <v>0</v>
      </c>
      <c r="AG199">
        <v>70154964.958525166</v>
      </c>
      <c r="AH199">
        <v>2283100.7927109101</v>
      </c>
      <c r="AI199">
        <v>3104302.5437305402</v>
      </c>
      <c r="AJ199">
        <v>10316287.234760279</v>
      </c>
      <c r="AK199">
        <v>-4743244.5658669993</v>
      </c>
      <c r="AL199">
        <v>-1974431.3000453818</v>
      </c>
      <c r="AM199">
        <v>-156832.39248839259</v>
      </c>
      <c r="AN199">
        <v>-1846585.6878196562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f t="shared" si="15"/>
        <v>0</v>
      </c>
      <c r="AZ199">
        <v>0</v>
      </c>
      <c r="BA199">
        <v>0</v>
      </c>
      <c r="BB199">
        <v>0</v>
      </c>
      <c r="BC199">
        <v>77137561.583506405</v>
      </c>
      <c r="BD199">
        <v>77200203.204541698</v>
      </c>
      <c r="BE199">
        <v>-51277789.111541957</v>
      </c>
      <c r="BF199">
        <v>0</v>
      </c>
      <c r="BG199">
        <v>25922414.092999801</v>
      </c>
    </row>
    <row r="200" spans="1:59" x14ac:dyDescent="0.2">
      <c r="A200" t="str">
        <f t="shared" si="13"/>
        <v>1_1_2008</v>
      </c>
      <c r="B200">
        <v>1</v>
      </c>
      <c r="C200">
        <v>1</v>
      </c>
      <c r="D200">
        <v>2008</v>
      </c>
      <c r="E200">
        <v>1085645909.194998</v>
      </c>
      <c r="F200">
        <v>1495052842.849</v>
      </c>
      <c r="G200">
        <v>1569203375.2909999</v>
      </c>
      <c r="H200">
        <v>74150532.442000091</v>
      </c>
      <c r="I200">
        <v>1577822594.854326</v>
      </c>
      <c r="J200">
        <v>49130840.980564602</v>
      </c>
      <c r="K200">
        <v>85777793.065782607</v>
      </c>
      <c r="L200">
        <v>2.752194302923574</v>
      </c>
      <c r="M200">
        <v>16985016.949054301</v>
      </c>
      <c r="N200">
        <v>7.7983069589114802</v>
      </c>
      <c r="O200">
        <v>74595.645363878197</v>
      </c>
      <c r="P200">
        <v>17.461241354097869</v>
      </c>
      <c r="Q200">
        <v>0.87008346305338091</v>
      </c>
      <c r="R200">
        <v>9.6913333868288092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f t="shared" si="14"/>
        <v>0</v>
      </c>
      <c r="AD200">
        <v>0.26680335915409897</v>
      </c>
      <c r="AE200">
        <v>0</v>
      </c>
      <c r="AF200">
        <v>0</v>
      </c>
      <c r="AG200">
        <v>31168876.294798829</v>
      </c>
      <c r="AH200">
        <v>-13260674.849020844</v>
      </c>
      <c r="AI200">
        <v>2628564.3043530188</v>
      </c>
      <c r="AJ200">
        <v>26125070.902379401</v>
      </c>
      <c r="AK200">
        <v>259487.969934925</v>
      </c>
      <c r="AL200">
        <v>2137863.537055877</v>
      </c>
      <c r="AM200">
        <v>125666.64071193812</v>
      </c>
      <c r="AN200">
        <v>-784476.06291022594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f t="shared" si="15"/>
        <v>0</v>
      </c>
      <c r="AZ200">
        <v>173182.93016606299</v>
      </c>
      <c r="BA200">
        <v>0</v>
      </c>
      <c r="BB200">
        <v>0</v>
      </c>
      <c r="BC200">
        <v>48573561.667469002</v>
      </c>
      <c r="BD200">
        <v>48664609.505872399</v>
      </c>
      <c r="BE200">
        <v>25485922.93612757</v>
      </c>
      <c r="BF200">
        <v>0</v>
      </c>
      <c r="BG200">
        <v>74150532.442000091</v>
      </c>
    </row>
    <row r="201" spans="1:59" x14ac:dyDescent="0.2">
      <c r="A201" t="str">
        <f t="shared" si="13"/>
        <v>1_1_2009</v>
      </c>
      <c r="B201">
        <v>1</v>
      </c>
      <c r="C201">
        <v>1</v>
      </c>
      <c r="D201">
        <v>2009</v>
      </c>
      <c r="E201">
        <v>1096994250.194998</v>
      </c>
      <c r="F201">
        <v>1569203375.2909999</v>
      </c>
      <c r="G201">
        <v>1550224964.1729989</v>
      </c>
      <c r="H201">
        <v>-30326752.118000023</v>
      </c>
      <c r="I201">
        <v>1519229556.5251782</v>
      </c>
      <c r="J201">
        <v>-73836935.902653888</v>
      </c>
      <c r="K201">
        <v>84479030.323037595</v>
      </c>
      <c r="L201">
        <v>2.9224423811308613</v>
      </c>
      <c r="M201">
        <v>16887513.310226999</v>
      </c>
      <c r="N201">
        <v>5.6848404718530503</v>
      </c>
      <c r="O201">
        <v>70526.946827417996</v>
      </c>
      <c r="P201">
        <v>17.772850564317789</v>
      </c>
      <c r="Q201">
        <v>0.88617371619682295</v>
      </c>
      <c r="R201">
        <v>9.8634739117583301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f t="shared" si="14"/>
        <v>0</v>
      </c>
      <c r="AD201">
        <v>0.26680335915409897</v>
      </c>
      <c r="AE201">
        <v>0</v>
      </c>
      <c r="AF201">
        <v>0</v>
      </c>
      <c r="AG201">
        <v>7730064.2287626807</v>
      </c>
      <c r="AH201">
        <v>-28117500.17408761</v>
      </c>
      <c r="AI201">
        <v>-850535.14517195395</v>
      </c>
      <c r="AJ201">
        <v>-69960503.478077948</v>
      </c>
      <c r="AK201">
        <v>16850697.079104211</v>
      </c>
      <c r="AL201">
        <v>1892930.3981302921</v>
      </c>
      <c r="AM201">
        <v>16054.345636953411</v>
      </c>
      <c r="AN201">
        <v>-1519581.2533960368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f t="shared" si="15"/>
        <v>0</v>
      </c>
      <c r="AZ201">
        <v>0</v>
      </c>
      <c r="BA201">
        <v>0</v>
      </c>
      <c r="BB201">
        <v>0</v>
      </c>
      <c r="BC201">
        <v>-73958373.999099329</v>
      </c>
      <c r="BD201">
        <v>-74066891.857651144</v>
      </c>
      <c r="BE201">
        <v>43740139.739651017</v>
      </c>
      <c r="BF201">
        <v>11348341</v>
      </c>
      <c r="BG201">
        <v>-18978411.118000031</v>
      </c>
    </row>
    <row r="202" spans="1:59" x14ac:dyDescent="0.2">
      <c r="A202" t="str">
        <f t="shared" si="13"/>
        <v>1_1_2010</v>
      </c>
      <c r="B202">
        <v>1</v>
      </c>
      <c r="C202">
        <v>1</v>
      </c>
      <c r="D202">
        <v>2010</v>
      </c>
      <c r="E202">
        <v>1126493827.8149981</v>
      </c>
      <c r="F202">
        <v>1550224964.1729989</v>
      </c>
      <c r="G202">
        <v>1584263531.9619899</v>
      </c>
      <c r="H202">
        <v>4538990.1689996105</v>
      </c>
      <c r="I202">
        <v>1594569442.2837379</v>
      </c>
      <c r="J202">
        <v>47433460.135809891</v>
      </c>
      <c r="K202">
        <v>83223827.929769903</v>
      </c>
      <c r="L202">
        <v>3.2132925702307502</v>
      </c>
      <c r="M202">
        <v>16452157.289901519</v>
      </c>
      <c r="N202">
        <v>6.5901544733791795</v>
      </c>
      <c r="O202">
        <v>69274.634648671505</v>
      </c>
      <c r="P202">
        <v>18.752592943966391</v>
      </c>
      <c r="Q202">
        <v>1.024433370636171</v>
      </c>
      <c r="R202">
        <v>10.19905391408885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f t="shared" si="14"/>
        <v>0</v>
      </c>
      <c r="AD202">
        <v>0.35837809717343189</v>
      </c>
      <c r="AE202">
        <v>0</v>
      </c>
      <c r="AF202">
        <v>0</v>
      </c>
      <c r="AG202">
        <v>-801688.09147643601</v>
      </c>
      <c r="AH202">
        <v>-497146.81762285996</v>
      </c>
      <c r="AI202">
        <v>1140608.877098653</v>
      </c>
      <c r="AJ202">
        <v>32896908.91744864</v>
      </c>
      <c r="AK202">
        <v>9169815.2298863698</v>
      </c>
      <c r="AL202">
        <v>4387680.5799701652</v>
      </c>
      <c r="AM202">
        <v>3091326.7064182195</v>
      </c>
      <c r="AN202">
        <v>-2092868.28012341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f t="shared" si="15"/>
        <v>0</v>
      </c>
      <c r="AZ202">
        <v>18091.066187761098</v>
      </c>
      <c r="BA202">
        <v>0</v>
      </c>
      <c r="BB202">
        <v>0</v>
      </c>
      <c r="BC202">
        <v>47312728.187787116</v>
      </c>
      <c r="BD202">
        <v>47549131.534983024</v>
      </c>
      <c r="BE202">
        <v>-43010141.365983501</v>
      </c>
      <c r="BF202">
        <v>29499577.620000001</v>
      </c>
      <c r="BG202">
        <v>34038567.78899961</v>
      </c>
    </row>
    <row r="203" spans="1:59" x14ac:dyDescent="0.2">
      <c r="A203" t="str">
        <f t="shared" si="13"/>
        <v>1_1_2011</v>
      </c>
      <c r="B203">
        <v>1</v>
      </c>
      <c r="C203">
        <v>1</v>
      </c>
      <c r="D203">
        <v>2011</v>
      </c>
      <c r="E203">
        <v>1126493827.8149981</v>
      </c>
      <c r="F203">
        <v>1584263531.9619899</v>
      </c>
      <c r="G203">
        <v>1649966415.23</v>
      </c>
      <c r="H203">
        <v>65702883.268000871</v>
      </c>
      <c r="I203">
        <v>1663001486.1063271</v>
      </c>
      <c r="J203">
        <v>68432043.822587639</v>
      </c>
      <c r="K203">
        <v>82825613.115333602</v>
      </c>
      <c r="L203">
        <v>3.2981355929208203</v>
      </c>
      <c r="M203">
        <v>16636881.65784983</v>
      </c>
      <c r="N203">
        <v>8.0664489339081697</v>
      </c>
      <c r="O203">
        <v>68220.744163743308</v>
      </c>
      <c r="P203">
        <v>19.324343375784508</v>
      </c>
      <c r="Q203">
        <v>1.0161898599983841</v>
      </c>
      <c r="R203">
        <v>9.93920793360871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0.17714052996815699</v>
      </c>
      <c r="AB203">
        <v>0</v>
      </c>
      <c r="AC203">
        <f t="shared" si="14"/>
        <v>0.17714052996815699</v>
      </c>
      <c r="AD203">
        <v>0.35837809717343189</v>
      </c>
      <c r="AE203">
        <v>0</v>
      </c>
      <c r="AF203">
        <v>0</v>
      </c>
      <c r="AG203">
        <v>5406747.0396118695</v>
      </c>
      <c r="AH203">
        <v>-3828666.75789674</v>
      </c>
      <c r="AI203">
        <v>4369952.8122344669</v>
      </c>
      <c r="AJ203">
        <v>48320019.196635485</v>
      </c>
      <c r="AK203">
        <v>6442338.1854315549</v>
      </c>
      <c r="AL203">
        <v>4686114.294061956</v>
      </c>
      <c r="AM203">
        <v>-114005.9570587113</v>
      </c>
      <c r="AN203">
        <v>359934.03932841902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1243477.6791656101</v>
      </c>
      <c r="AX203">
        <v>0</v>
      </c>
      <c r="AY203">
        <f t="shared" si="15"/>
        <v>1243477.6791656101</v>
      </c>
      <c r="AZ203">
        <v>144601.30436334101</v>
      </c>
      <c r="BA203">
        <v>0</v>
      </c>
      <c r="BB203">
        <v>0</v>
      </c>
      <c r="BC203">
        <v>67030511.835877262</v>
      </c>
      <c r="BD203">
        <v>67830451.623581812</v>
      </c>
      <c r="BE203">
        <v>-2127568.3555808999</v>
      </c>
      <c r="BF203">
        <v>0</v>
      </c>
      <c r="BG203">
        <v>65702883.268000871</v>
      </c>
    </row>
    <row r="204" spans="1:59" x14ac:dyDescent="0.2">
      <c r="A204" t="str">
        <f t="shared" si="13"/>
        <v>1_1_2012</v>
      </c>
      <c r="B204">
        <v>1</v>
      </c>
      <c r="C204">
        <v>1</v>
      </c>
      <c r="D204">
        <v>2012</v>
      </c>
      <c r="E204">
        <v>1126493827.8149981</v>
      </c>
      <c r="F204">
        <v>1649966415.23</v>
      </c>
      <c r="G204">
        <v>1684310468.9199901</v>
      </c>
      <c r="H204">
        <v>34344053.689999312</v>
      </c>
      <c r="I204">
        <v>1707826145.4852901</v>
      </c>
      <c r="J204">
        <v>44824659.378959276</v>
      </c>
      <c r="K204">
        <v>85528146.343044996</v>
      </c>
      <c r="L204">
        <v>3.3313518135912399</v>
      </c>
      <c r="M204">
        <v>16851629.023000389</v>
      </c>
      <c r="N204">
        <v>8.1176105331294508</v>
      </c>
      <c r="O204">
        <v>67819.871455449102</v>
      </c>
      <c r="P204">
        <v>19.179136973387671</v>
      </c>
      <c r="Q204">
        <v>1.0040101526564871</v>
      </c>
      <c r="R204">
        <v>10.24579646516948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0.91064637477185317</v>
      </c>
      <c r="AB204">
        <v>0</v>
      </c>
      <c r="AC204">
        <f t="shared" si="14"/>
        <v>0.91064637477185317</v>
      </c>
      <c r="AD204">
        <v>0.39683646315221299</v>
      </c>
      <c r="AE204">
        <v>0</v>
      </c>
      <c r="AF204">
        <v>0</v>
      </c>
      <c r="AG204">
        <v>34667930.787301168</v>
      </c>
      <c r="AH204">
        <v>-2376398.1546838237</v>
      </c>
      <c r="AI204">
        <v>5543598.1772038098</v>
      </c>
      <c r="AJ204">
        <v>1788132.0918786</v>
      </c>
      <c r="AK204">
        <v>3657153.2249819683</v>
      </c>
      <c r="AL204">
        <v>-1838808.297850695</v>
      </c>
      <c r="AM204">
        <v>-157795.23055419981</v>
      </c>
      <c r="AN204">
        <v>-577746.32614110596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5373438.3807480996</v>
      </c>
      <c r="AX204">
        <v>0</v>
      </c>
      <c r="AY204">
        <f t="shared" si="15"/>
        <v>5373438.3807480996</v>
      </c>
      <c r="AZ204">
        <v>6572.7771348502702</v>
      </c>
      <c r="BA204">
        <v>0</v>
      </c>
      <c r="BB204">
        <v>0</v>
      </c>
      <c r="BC204">
        <v>46086077.43001873</v>
      </c>
      <c r="BD204">
        <v>46641846.816579841</v>
      </c>
      <c r="BE204">
        <v>-12297793.126580549</v>
      </c>
      <c r="BF204">
        <v>0</v>
      </c>
      <c r="BG204">
        <v>34344053.689999312</v>
      </c>
    </row>
    <row r="205" spans="1:59" x14ac:dyDescent="0.2">
      <c r="A205" t="str">
        <f t="shared" si="13"/>
        <v>1_1_2013</v>
      </c>
      <c r="B205">
        <v>1</v>
      </c>
      <c r="C205">
        <v>1</v>
      </c>
      <c r="D205">
        <v>2013</v>
      </c>
      <c r="E205">
        <v>1126493827.8149981</v>
      </c>
      <c r="F205">
        <v>1684310468.9199901</v>
      </c>
      <c r="G205">
        <v>1692923428.029999</v>
      </c>
      <c r="H205">
        <v>8612959.1100002602</v>
      </c>
      <c r="I205">
        <v>1704886964.729135</v>
      </c>
      <c r="J205">
        <v>-2939180.756151204</v>
      </c>
      <c r="K205">
        <v>87623418.617150903</v>
      </c>
      <c r="L205">
        <v>3.5487399082208704</v>
      </c>
      <c r="M205">
        <v>17047567.59718826</v>
      </c>
      <c r="N205">
        <v>7.7974029534262197</v>
      </c>
      <c r="O205">
        <v>68380.0095848114</v>
      </c>
      <c r="P205">
        <v>18.65533902092232</v>
      </c>
      <c r="Q205">
        <v>1.0049167045062239</v>
      </c>
      <c r="R205">
        <v>10.335338644453691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2.4775082958205501</v>
      </c>
      <c r="AB205">
        <v>0</v>
      </c>
      <c r="AC205">
        <f t="shared" si="14"/>
        <v>2.4775082958205501</v>
      </c>
      <c r="AD205">
        <v>0.39683646315221299</v>
      </c>
      <c r="AE205">
        <v>0</v>
      </c>
      <c r="AF205">
        <v>0</v>
      </c>
      <c r="AG205">
        <v>32347467.958879072</v>
      </c>
      <c r="AH205">
        <v>-30482347.731747121</v>
      </c>
      <c r="AI205">
        <v>5022782.0682427166</v>
      </c>
      <c r="AJ205">
        <v>-10032474.568996491</v>
      </c>
      <c r="AK205">
        <v>-3509162.2831686279</v>
      </c>
      <c r="AL205">
        <v>-5542446.2490519769</v>
      </c>
      <c r="AM205">
        <v>30209.779936184954</v>
      </c>
      <c r="AN205">
        <v>-28849.184011958976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10317510.168794207</v>
      </c>
      <c r="AX205">
        <v>0</v>
      </c>
      <c r="AY205">
        <f t="shared" si="15"/>
        <v>10317510.168794207</v>
      </c>
      <c r="AZ205">
        <v>0</v>
      </c>
      <c r="BA205">
        <v>0</v>
      </c>
      <c r="BB205">
        <v>0</v>
      </c>
      <c r="BC205">
        <v>-1877310.0411239301</v>
      </c>
      <c r="BD205">
        <v>-2397392.687786276</v>
      </c>
      <c r="BE205">
        <v>11010351.797786502</v>
      </c>
      <c r="BF205">
        <v>0</v>
      </c>
      <c r="BG205">
        <v>8612959.1100002602</v>
      </c>
    </row>
    <row r="206" spans="1:59" x14ac:dyDescent="0.2">
      <c r="A206" t="str">
        <f t="shared" si="13"/>
        <v>1_1_2014</v>
      </c>
      <c r="B206">
        <v>1</v>
      </c>
      <c r="C206">
        <v>1</v>
      </c>
      <c r="D206">
        <v>2014</v>
      </c>
      <c r="E206">
        <v>1126493827.8149981</v>
      </c>
      <c r="F206">
        <v>1692923428.029999</v>
      </c>
      <c r="G206">
        <v>1741056553.21</v>
      </c>
      <c r="H206">
        <v>48133125.180000402</v>
      </c>
      <c r="I206">
        <v>1754101381.5589859</v>
      </c>
      <c r="J206">
        <v>49214416.8298558</v>
      </c>
      <c r="K206">
        <v>91176955.221706897</v>
      </c>
      <c r="L206">
        <v>3.46653598621916</v>
      </c>
      <c r="M206">
        <v>17273766.413476072</v>
      </c>
      <c r="N206">
        <v>7.3870225259987699</v>
      </c>
      <c r="O206">
        <v>68424.519993629801</v>
      </c>
      <c r="P206">
        <v>18.606303797537961</v>
      </c>
      <c r="Q206">
        <v>1.0022623704317961</v>
      </c>
      <c r="R206">
        <v>10.57624500638892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4.2438753744156097</v>
      </c>
      <c r="AB206">
        <v>0</v>
      </c>
      <c r="AC206">
        <f t="shared" si="14"/>
        <v>4.2438753744156097</v>
      </c>
      <c r="AD206">
        <v>0.85789047127608398</v>
      </c>
      <c r="AE206">
        <v>0</v>
      </c>
      <c r="AF206">
        <v>0</v>
      </c>
      <c r="AG206">
        <v>44464361.297969498</v>
      </c>
      <c r="AH206">
        <v>5731873.4291063398</v>
      </c>
      <c r="AI206">
        <v>5926989.7958667902</v>
      </c>
      <c r="AJ206">
        <v>-13762563.56073568</v>
      </c>
      <c r="AK206">
        <v>-2123879.65474228</v>
      </c>
      <c r="AL206">
        <v>-624618.74667256768</v>
      </c>
      <c r="AM206">
        <v>-46636.579280431892</v>
      </c>
      <c r="AN206">
        <v>-2398081.5881435722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10726477.080666751</v>
      </c>
      <c r="AX206">
        <v>0</v>
      </c>
      <c r="AY206">
        <f t="shared" si="15"/>
        <v>10726477.080666751</v>
      </c>
      <c r="AZ206">
        <v>246163.34083904242</v>
      </c>
      <c r="BA206">
        <v>0</v>
      </c>
      <c r="BB206">
        <v>0</v>
      </c>
      <c r="BC206">
        <v>48140084.814873695</v>
      </c>
      <c r="BD206">
        <v>48497506.4349235</v>
      </c>
      <c r="BE206">
        <v>-364381.25492311083</v>
      </c>
      <c r="BF206">
        <v>0</v>
      </c>
      <c r="BG206">
        <v>48133125.180000402</v>
      </c>
    </row>
    <row r="207" spans="1:59" x14ac:dyDescent="0.2">
      <c r="A207" t="str">
        <f t="shared" si="13"/>
        <v>1_1_2015</v>
      </c>
      <c r="B207">
        <v>1</v>
      </c>
      <c r="C207">
        <v>1</v>
      </c>
      <c r="D207">
        <v>2015</v>
      </c>
      <c r="E207">
        <v>1126493827.8149981</v>
      </c>
      <c r="F207">
        <v>1741056553.21</v>
      </c>
      <c r="G207">
        <v>1722971062.7099991</v>
      </c>
      <c r="H207">
        <v>-18085490.500001021</v>
      </c>
      <c r="I207">
        <v>1678437106.1570759</v>
      </c>
      <c r="J207">
        <v>-75664275.401917025</v>
      </c>
      <c r="K207">
        <v>93161043.835960194</v>
      </c>
      <c r="L207">
        <v>3.6723790682316597</v>
      </c>
      <c r="M207">
        <v>17493461.90251819</v>
      </c>
      <c r="N207">
        <v>5.4561064249124502</v>
      </c>
      <c r="O207">
        <v>70626.669103361492</v>
      </c>
      <c r="P207">
        <v>18.42081968042493</v>
      </c>
      <c r="Q207">
        <v>1.0060161794313009</v>
      </c>
      <c r="R207">
        <v>10.87172965178382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6.2438753744156097</v>
      </c>
      <c r="AB207">
        <v>0</v>
      </c>
      <c r="AC207">
        <f t="shared" si="14"/>
        <v>6.2438753744156097</v>
      </c>
      <c r="AD207">
        <v>1.638612628587101</v>
      </c>
      <c r="AE207">
        <v>0</v>
      </c>
      <c r="AF207">
        <v>0</v>
      </c>
      <c r="AG207">
        <v>22300323.850575212</v>
      </c>
      <c r="AH207">
        <v>-29738618.294700157</v>
      </c>
      <c r="AI207">
        <v>5488900.4089908302</v>
      </c>
      <c r="AJ207">
        <v>-73533573.002582595</v>
      </c>
      <c r="AK207">
        <v>-12298054.76898323</v>
      </c>
      <c r="AL207">
        <v>-203796.63088504894</v>
      </c>
      <c r="AM207">
        <v>38807.435420599599</v>
      </c>
      <c r="AN207">
        <v>-316216.40122480004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11713425.204201421</v>
      </c>
      <c r="AX207">
        <v>0</v>
      </c>
      <c r="AY207">
        <f t="shared" si="15"/>
        <v>11713425.204201421</v>
      </c>
      <c r="AZ207">
        <v>315076.51505594805</v>
      </c>
      <c r="BA207">
        <v>0</v>
      </c>
      <c r="BB207">
        <v>0</v>
      </c>
      <c r="BC207">
        <v>-76233725.684131846</v>
      </c>
      <c r="BD207">
        <v>-76409858.98186405</v>
      </c>
      <c r="BE207">
        <v>58324368.48186291</v>
      </c>
      <c r="BF207">
        <v>0</v>
      </c>
      <c r="BG207">
        <v>-18085490.500001021</v>
      </c>
    </row>
    <row r="208" spans="1:59" x14ac:dyDescent="0.2">
      <c r="A208" t="str">
        <f t="shared" si="13"/>
        <v>1_1_2016</v>
      </c>
      <c r="B208">
        <v>1</v>
      </c>
      <c r="C208">
        <v>1</v>
      </c>
      <c r="D208">
        <v>2016</v>
      </c>
      <c r="E208">
        <v>1126493827.8149981</v>
      </c>
      <c r="F208">
        <v>1722971062.7099991</v>
      </c>
      <c r="G208">
        <v>1698078950.2549999</v>
      </c>
      <c r="H208">
        <v>-24892112.454999998</v>
      </c>
      <c r="I208">
        <v>1668048108.5137749</v>
      </c>
      <c r="J208">
        <v>-10388997.643302679</v>
      </c>
      <c r="K208">
        <v>93523140.909502611</v>
      </c>
      <c r="L208">
        <v>3.7991768118951104</v>
      </c>
      <c r="M208">
        <v>17687490.637409568</v>
      </c>
      <c r="N208">
        <v>4.8562951898665805</v>
      </c>
      <c r="O208">
        <v>72189.014742423489</v>
      </c>
      <c r="P208">
        <v>18.119661683426031</v>
      </c>
      <c r="Q208">
        <v>1.0034291599338561</v>
      </c>
      <c r="R208">
        <v>11.98845837035495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8.2438753744156106</v>
      </c>
      <c r="AB208">
        <v>0</v>
      </c>
      <c r="AC208">
        <f t="shared" si="14"/>
        <v>8.2438753744156106</v>
      </c>
      <c r="AD208">
        <v>1.9925647735552099</v>
      </c>
      <c r="AE208">
        <v>0</v>
      </c>
      <c r="AF208">
        <v>0</v>
      </c>
      <c r="AG208">
        <v>28354518.163800701</v>
      </c>
      <c r="AH208">
        <v>-9484178.2434119303</v>
      </c>
      <c r="AI208">
        <v>4134761.2218180001</v>
      </c>
      <c r="AJ208">
        <v>-27295891.249090351</v>
      </c>
      <c r="AK208">
        <v>-8980064.3261357192</v>
      </c>
      <c r="AL208">
        <v>-1687016.588034393</v>
      </c>
      <c r="AM208">
        <v>-18499.678994137761</v>
      </c>
      <c r="AN208">
        <v>-5007717.0972951455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11591750.213310121</v>
      </c>
      <c r="AX208">
        <v>0</v>
      </c>
      <c r="AY208">
        <f t="shared" si="15"/>
        <v>11591750.213310121</v>
      </c>
      <c r="AZ208">
        <v>113523.9962043111</v>
      </c>
      <c r="BA208">
        <v>0</v>
      </c>
      <c r="BB208">
        <v>0</v>
      </c>
      <c r="BC208">
        <v>-8278813.5878284797</v>
      </c>
      <c r="BD208">
        <v>-8993143.6507137995</v>
      </c>
      <c r="BE208">
        <v>-15898968.804286111</v>
      </c>
      <c r="BF208">
        <v>0</v>
      </c>
      <c r="BG208">
        <v>-24892112.454999998</v>
      </c>
    </row>
    <row r="209" spans="1:59" x14ac:dyDescent="0.2">
      <c r="A209" t="str">
        <f t="shared" si="13"/>
        <v>1_1_2017</v>
      </c>
      <c r="B209">
        <v>1</v>
      </c>
      <c r="C209">
        <v>1</v>
      </c>
      <c r="D209">
        <v>2017</v>
      </c>
      <c r="E209">
        <v>1126493827.8149981</v>
      </c>
      <c r="F209">
        <v>1698078950.2549999</v>
      </c>
      <c r="G209">
        <v>1666633095.7719991</v>
      </c>
      <c r="H209">
        <v>-31445854.482999623</v>
      </c>
      <c r="I209">
        <v>1733238257.8245552</v>
      </c>
      <c r="J209">
        <v>65190149.310788102</v>
      </c>
      <c r="K209">
        <v>96403574.031546801</v>
      </c>
      <c r="L209">
        <v>3.6988123274290698</v>
      </c>
      <c r="M209">
        <v>17916718.850041829</v>
      </c>
      <c r="N209">
        <v>5.2881660609508101</v>
      </c>
      <c r="O209">
        <v>73362.092092020408</v>
      </c>
      <c r="P209">
        <v>17.704648766376259</v>
      </c>
      <c r="Q209">
        <v>1.0003286500819579</v>
      </c>
      <c r="R209">
        <v>12.36991095735161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10.243875374415611</v>
      </c>
      <c r="AB209">
        <v>0</v>
      </c>
      <c r="AC209">
        <f t="shared" si="14"/>
        <v>10.243875374415611</v>
      </c>
      <c r="AD209">
        <v>1.9925647735552099</v>
      </c>
      <c r="AE209">
        <v>0</v>
      </c>
      <c r="AF209">
        <v>0</v>
      </c>
      <c r="AG209">
        <v>36094764.484146617</v>
      </c>
      <c r="AH209">
        <v>7019397.5738980984</v>
      </c>
      <c r="AI209">
        <v>5059226.6905813999</v>
      </c>
      <c r="AJ209">
        <v>19363497.898582879</v>
      </c>
      <c r="AK209">
        <v>-9085202.5674827397</v>
      </c>
      <c r="AL209">
        <v>-2792690.4167666198</v>
      </c>
      <c r="AM209">
        <v>-61162.431438591899</v>
      </c>
      <c r="AN209">
        <v>-1482654.4013384441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11424281.846542459</v>
      </c>
      <c r="AX209">
        <v>0</v>
      </c>
      <c r="AY209">
        <f t="shared" si="15"/>
        <v>11424281.846542459</v>
      </c>
      <c r="AZ209">
        <v>0</v>
      </c>
      <c r="BA209">
        <v>0</v>
      </c>
      <c r="BB209">
        <v>0</v>
      </c>
      <c r="BC209">
        <v>65539458.676725097</v>
      </c>
      <c r="BD209">
        <v>66207961.473572597</v>
      </c>
      <c r="BE209">
        <v>-97653815.956572205</v>
      </c>
      <c r="BF209">
        <v>0</v>
      </c>
      <c r="BG209">
        <v>-31445854.482999623</v>
      </c>
    </row>
    <row r="210" spans="1:59" x14ac:dyDescent="0.2">
      <c r="A210" t="str">
        <f t="shared" si="13"/>
        <v>1_1_2018</v>
      </c>
      <c r="B210">
        <v>1</v>
      </c>
      <c r="C210">
        <v>1</v>
      </c>
      <c r="D210">
        <v>2018</v>
      </c>
      <c r="E210">
        <v>1126493827.8149981</v>
      </c>
      <c r="F210">
        <v>1666633095.7719991</v>
      </c>
      <c r="G210">
        <v>1636184633.7979901</v>
      </c>
      <c r="H210">
        <v>-30448461.974000692</v>
      </c>
      <c r="I210">
        <v>1763674674.3791449</v>
      </c>
      <c r="J210">
        <v>30436416.554587882</v>
      </c>
      <c r="K210">
        <v>97507572.371722609</v>
      </c>
      <c r="L210">
        <v>3.7114033376143398</v>
      </c>
      <c r="M210">
        <v>18102173.144292802</v>
      </c>
      <c r="N210">
        <v>5.8215567105549404</v>
      </c>
      <c r="O210">
        <v>74833.379886593204</v>
      </c>
      <c r="P210">
        <v>17.333612434312549</v>
      </c>
      <c r="Q210">
        <v>1.003192148396701</v>
      </c>
      <c r="R210">
        <v>12.9351825772419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12.243875374415611</v>
      </c>
      <c r="AB210">
        <v>0</v>
      </c>
      <c r="AC210">
        <f t="shared" si="14"/>
        <v>12.243875374415611</v>
      </c>
      <c r="AD210">
        <v>2</v>
      </c>
      <c r="AE210">
        <v>0</v>
      </c>
      <c r="AF210">
        <v>1.4137321975155499</v>
      </c>
      <c r="AG210">
        <v>13494017.870889964</v>
      </c>
      <c r="AH210">
        <v>302980.81767477002</v>
      </c>
      <c r="AI210">
        <v>4414606.7782844603</v>
      </c>
      <c r="AJ210">
        <v>23172844.07108663</v>
      </c>
      <c r="AK210">
        <v>-9598533.790174989</v>
      </c>
      <c r="AL210">
        <v>-2398020.7281774809</v>
      </c>
      <c r="AM210">
        <v>44511.288328909999</v>
      </c>
      <c r="AN210">
        <v>-2303605.5653215479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11212721.421472</v>
      </c>
      <c r="AX210">
        <v>0</v>
      </c>
      <c r="AY210">
        <f t="shared" si="15"/>
        <v>11212721.421472</v>
      </c>
      <c r="AZ210">
        <v>5274.0721249296803</v>
      </c>
      <c r="BA210">
        <v>0</v>
      </c>
      <c r="BB210">
        <v>-11365937.539978391</v>
      </c>
      <c r="BC210">
        <v>26980858.696209367</v>
      </c>
      <c r="BD210">
        <v>26945085.893739</v>
      </c>
      <c r="BE210">
        <v>-57393547.867739692</v>
      </c>
      <c r="BF210">
        <v>0</v>
      </c>
      <c r="BG210">
        <v>-30448461.974000692</v>
      </c>
    </row>
    <row r="211" spans="1:59" x14ac:dyDescent="0.2">
      <c r="A211" t="str">
        <f t="shared" si="13"/>
        <v>1_2_2002</v>
      </c>
      <c r="B211">
        <v>1</v>
      </c>
      <c r="C211">
        <v>2</v>
      </c>
      <c r="D211">
        <v>2002</v>
      </c>
      <c r="E211">
        <v>47452824.656399801</v>
      </c>
      <c r="F211">
        <v>0</v>
      </c>
      <c r="G211">
        <v>47452824.656399801</v>
      </c>
      <c r="H211">
        <v>0</v>
      </c>
      <c r="I211">
        <v>42858942.421596095</v>
      </c>
      <c r="J211">
        <v>0</v>
      </c>
      <c r="K211">
        <v>6983745.8307464402</v>
      </c>
      <c r="L211">
        <v>2.2971657821167062</v>
      </c>
      <c r="M211">
        <v>6118279.7093025707</v>
      </c>
      <c r="N211">
        <v>3.8887591511095403</v>
      </c>
      <c r="O211">
        <v>72327.793674861503</v>
      </c>
      <c r="P211">
        <v>14.45615249162659</v>
      </c>
      <c r="Q211">
        <v>0.5074356139888625</v>
      </c>
      <c r="R211">
        <v>6.9131441113061598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f t="shared" si="14"/>
        <v>0</v>
      </c>
      <c r="AD211">
        <v>0.97340235983952805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f t="shared" si="15"/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47452824.656399801</v>
      </c>
      <c r="BG211">
        <v>47452824.656399801</v>
      </c>
    </row>
    <row r="212" spans="1:59" x14ac:dyDescent="0.2">
      <c r="A212" t="str">
        <f t="shared" si="13"/>
        <v>1_2_2003</v>
      </c>
      <c r="B212">
        <v>1</v>
      </c>
      <c r="C212">
        <v>2</v>
      </c>
      <c r="D212">
        <v>2003</v>
      </c>
      <c r="E212">
        <v>47452824.656399801</v>
      </c>
      <c r="F212">
        <v>47452824.656399801</v>
      </c>
      <c r="G212">
        <v>47755010.070099801</v>
      </c>
      <c r="H212">
        <v>302185.41369997861</v>
      </c>
      <c r="I212">
        <v>46360333.386991002</v>
      </c>
      <c r="J212">
        <v>3501390.9653948601</v>
      </c>
      <c r="K212">
        <v>7299152.53940959</v>
      </c>
      <c r="L212">
        <v>1.920407813417238</v>
      </c>
      <c r="M212">
        <v>6210648.0056141503</v>
      </c>
      <c r="N212">
        <v>4.3987921517857806</v>
      </c>
      <c r="O212">
        <v>70682.840336047695</v>
      </c>
      <c r="P212">
        <v>14.705248528882638</v>
      </c>
      <c r="Q212">
        <v>0.50565562830953847</v>
      </c>
      <c r="R212">
        <v>6.9131441113061598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 t="shared" si="14"/>
        <v>0</v>
      </c>
      <c r="AD212">
        <v>0.97340235983952805</v>
      </c>
      <c r="AE212">
        <v>0</v>
      </c>
      <c r="AF212">
        <v>0</v>
      </c>
      <c r="AG212">
        <v>829499.00084613531</v>
      </c>
      <c r="AH212">
        <v>2343595.025270747</v>
      </c>
      <c r="AI212">
        <v>231169.6066461631</v>
      </c>
      <c r="AJ212">
        <v>769258.04448060598</v>
      </c>
      <c r="AK212">
        <v>221460.21126294701</v>
      </c>
      <c r="AL212">
        <v>20660.006551107996</v>
      </c>
      <c r="AM212">
        <v>-1413.3989469945359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f t="shared" si="15"/>
        <v>0</v>
      </c>
      <c r="AZ212">
        <v>0</v>
      </c>
      <c r="BA212">
        <v>0</v>
      </c>
      <c r="BB212">
        <v>0</v>
      </c>
      <c r="BC212">
        <v>4414228.4961107094</v>
      </c>
      <c r="BD212">
        <v>4614736.3930073399</v>
      </c>
      <c r="BE212">
        <v>-4312550.9793073619</v>
      </c>
      <c r="BF212">
        <v>0</v>
      </c>
      <c r="BG212">
        <v>302185.41369997867</v>
      </c>
    </row>
    <row r="213" spans="1:59" x14ac:dyDescent="0.2">
      <c r="A213" t="str">
        <f t="shared" si="13"/>
        <v>1_2_2004</v>
      </c>
      <c r="B213">
        <v>1</v>
      </c>
      <c r="C213">
        <v>2</v>
      </c>
      <c r="D213">
        <v>2004</v>
      </c>
      <c r="E213">
        <v>48097598.656399801</v>
      </c>
      <c r="F213">
        <v>47755010.070099801</v>
      </c>
      <c r="G213">
        <v>53869702.5578999</v>
      </c>
      <c r="H213">
        <v>5469918.4878000142</v>
      </c>
      <c r="I213">
        <v>49614642.950208902</v>
      </c>
      <c r="J213">
        <v>2880026.9368690401</v>
      </c>
      <c r="K213">
        <v>6627445.9346561097</v>
      </c>
      <c r="L213">
        <v>1.866775250379672</v>
      </c>
      <c r="M213">
        <v>6275760.6095106099</v>
      </c>
      <c r="N213">
        <v>5.0180355525175697</v>
      </c>
      <c r="O213">
        <v>68383.30914309129</v>
      </c>
      <c r="P213">
        <v>14.946872501580291</v>
      </c>
      <c r="Q213">
        <v>0.50065214849319262</v>
      </c>
      <c r="R213">
        <v>6.8932251550026997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f t="shared" si="14"/>
        <v>0</v>
      </c>
      <c r="AD213">
        <v>0.97340235983952805</v>
      </c>
      <c r="AE213">
        <v>0</v>
      </c>
      <c r="AF213">
        <v>0</v>
      </c>
      <c r="AG213">
        <v>1018240.0110534101</v>
      </c>
      <c r="AH213">
        <v>705588.63650713</v>
      </c>
      <c r="AI213">
        <v>250581.11158963508</v>
      </c>
      <c r="AJ213">
        <v>818883.75698685006</v>
      </c>
      <c r="AK213">
        <v>318904.26328520896</v>
      </c>
      <c r="AL213">
        <v>21893.130883044596</v>
      </c>
      <c r="AM213">
        <v>-4004.499450288321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f t="shared" si="15"/>
        <v>0</v>
      </c>
      <c r="AZ213">
        <v>0</v>
      </c>
      <c r="BA213">
        <v>0</v>
      </c>
      <c r="BB213">
        <v>0</v>
      </c>
      <c r="BC213">
        <v>3130086.410854985</v>
      </c>
      <c r="BD213">
        <v>3204073.07381341</v>
      </c>
      <c r="BE213">
        <v>2265845.4139866102</v>
      </c>
      <c r="BF213">
        <v>644773.99999999895</v>
      </c>
      <c r="BG213">
        <v>6114692.4878000142</v>
      </c>
    </row>
    <row r="214" spans="1:59" x14ac:dyDescent="0.2">
      <c r="A214" t="str">
        <f t="shared" si="13"/>
        <v>1_2_2005</v>
      </c>
      <c r="B214">
        <v>1</v>
      </c>
      <c r="C214">
        <v>2</v>
      </c>
      <c r="D214">
        <v>2005</v>
      </c>
      <c r="E214">
        <v>48097598.656399801</v>
      </c>
      <c r="F214">
        <v>53869702.5578999</v>
      </c>
      <c r="G214">
        <v>61106761.726399794</v>
      </c>
      <c r="H214">
        <v>7237059.1684999708</v>
      </c>
      <c r="I214">
        <v>54647081.944073796</v>
      </c>
      <c r="J214">
        <v>5032438.9938648026</v>
      </c>
      <c r="K214">
        <v>6841467.6147163399</v>
      </c>
      <c r="L214">
        <v>1.8343340697509851</v>
      </c>
      <c r="M214">
        <v>6386364.3462582491</v>
      </c>
      <c r="N214">
        <v>5.9352957200051799</v>
      </c>
      <c r="O214">
        <v>66434.219261007092</v>
      </c>
      <c r="P214">
        <v>15.142096445275481</v>
      </c>
      <c r="Q214">
        <v>0.49424426910027336</v>
      </c>
      <c r="R214">
        <v>6.8932251550026997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 t="shared" si="14"/>
        <v>0</v>
      </c>
      <c r="AD214">
        <v>0.97340235983952805</v>
      </c>
      <c r="AE214">
        <v>0</v>
      </c>
      <c r="AF214">
        <v>0</v>
      </c>
      <c r="AG214">
        <v>2784541.0812301766</v>
      </c>
      <c r="AH214">
        <v>419842.91833813</v>
      </c>
      <c r="AI214">
        <v>321416.0029779686</v>
      </c>
      <c r="AJ214">
        <v>1228862.537912396</v>
      </c>
      <c r="AK214">
        <v>308933.66748729895</v>
      </c>
      <c r="AL214">
        <v>8462.8457460646023</v>
      </c>
      <c r="AM214">
        <v>-4526.8463426514927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f t="shared" si="15"/>
        <v>0</v>
      </c>
      <c r="AZ214">
        <v>0</v>
      </c>
      <c r="BA214">
        <v>0</v>
      </c>
      <c r="BB214">
        <v>0</v>
      </c>
      <c r="BC214">
        <v>5067532.2073493842</v>
      </c>
      <c r="BD214">
        <v>5206067.1555944989</v>
      </c>
      <c r="BE214">
        <v>2030992.012905471</v>
      </c>
      <c r="BF214">
        <v>0</v>
      </c>
      <c r="BG214">
        <v>7237059.1684999708</v>
      </c>
    </row>
    <row r="215" spans="1:59" x14ac:dyDescent="0.2">
      <c r="A215" t="str">
        <f t="shared" si="13"/>
        <v>1_2_2006</v>
      </c>
      <c r="B215">
        <v>1</v>
      </c>
      <c r="C215">
        <v>2</v>
      </c>
      <c r="D215">
        <v>2006</v>
      </c>
      <c r="E215">
        <v>48097598.656399801</v>
      </c>
      <c r="F215">
        <v>61106761.726399794</v>
      </c>
      <c r="G215">
        <v>67460493.815999806</v>
      </c>
      <c r="H215">
        <v>6353732.08959998</v>
      </c>
      <c r="I215">
        <v>59291487.515432104</v>
      </c>
      <c r="J215">
        <v>4644405.57135827</v>
      </c>
      <c r="K215">
        <v>7506289.0275944695</v>
      </c>
      <c r="L215">
        <v>1.792957412496625</v>
      </c>
      <c r="M215">
        <v>6530591.00127846</v>
      </c>
      <c r="N215">
        <v>6.5006724960837801</v>
      </c>
      <c r="O215">
        <v>63581.798658655302</v>
      </c>
      <c r="P215">
        <v>15.49874259678143</v>
      </c>
      <c r="Q215">
        <v>0.49379281657263702</v>
      </c>
      <c r="R215">
        <v>6.9769174417476396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f t="shared" si="14"/>
        <v>0</v>
      </c>
      <c r="AD215">
        <v>0.97340235983952805</v>
      </c>
      <c r="AE215">
        <v>0</v>
      </c>
      <c r="AF215">
        <v>0</v>
      </c>
      <c r="AG215">
        <v>2961914.7325001601</v>
      </c>
      <c r="AH215">
        <v>313110.76741897699</v>
      </c>
      <c r="AI215">
        <v>417097.480606728</v>
      </c>
      <c r="AJ215">
        <v>794317.76985554001</v>
      </c>
      <c r="AK215">
        <v>589089.419992649</v>
      </c>
      <c r="AL215">
        <v>64599.972549134844</v>
      </c>
      <c r="AM215">
        <v>-56.866506074532111</v>
      </c>
      <c r="AN215">
        <v>-26883.393893096174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f t="shared" si="15"/>
        <v>0</v>
      </c>
      <c r="AZ215">
        <v>0</v>
      </c>
      <c r="BA215">
        <v>0</v>
      </c>
      <c r="BB215">
        <v>0</v>
      </c>
      <c r="BC215">
        <v>5113189.8825240303</v>
      </c>
      <c r="BD215">
        <v>5229649.2392385202</v>
      </c>
      <c r="BE215">
        <v>1124082.850361462</v>
      </c>
      <c r="BF215">
        <v>0</v>
      </c>
      <c r="BG215">
        <v>6353732.08959998</v>
      </c>
    </row>
    <row r="216" spans="1:59" x14ac:dyDescent="0.2">
      <c r="A216" t="str">
        <f t="shared" si="13"/>
        <v>1_2_2007</v>
      </c>
      <c r="B216">
        <v>1</v>
      </c>
      <c r="C216">
        <v>2</v>
      </c>
      <c r="D216">
        <v>2007</v>
      </c>
      <c r="E216">
        <v>49915575.145399801</v>
      </c>
      <c r="F216">
        <v>67460493.815999806</v>
      </c>
      <c r="G216">
        <v>73228318.371399999</v>
      </c>
      <c r="H216">
        <v>3949848.06640012</v>
      </c>
      <c r="I216">
        <v>64648664.003075704</v>
      </c>
      <c r="J216">
        <v>2659605.8341130828</v>
      </c>
      <c r="K216">
        <v>8807722.9467137698</v>
      </c>
      <c r="L216">
        <v>2.1484769252277349</v>
      </c>
      <c r="M216">
        <v>6455961.8075213693</v>
      </c>
      <c r="N216">
        <v>6.9157574868894507</v>
      </c>
      <c r="O216">
        <v>64059.247864985096</v>
      </c>
      <c r="P216">
        <v>15.19304577653558</v>
      </c>
      <c r="Q216">
        <v>0.48841929347618429</v>
      </c>
      <c r="R216">
        <v>7.7735866924554902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f t="shared" si="14"/>
        <v>0</v>
      </c>
      <c r="AD216">
        <v>0.95257085221923399</v>
      </c>
      <c r="AE216">
        <v>0</v>
      </c>
      <c r="AF216">
        <v>0</v>
      </c>
      <c r="AG216">
        <v>3975218.2673856225</v>
      </c>
      <c r="AH216">
        <v>-1026991.1228621105</v>
      </c>
      <c r="AI216">
        <v>127510.96747176431</v>
      </c>
      <c r="AJ216">
        <v>598863.35104912193</v>
      </c>
      <c r="AK216">
        <v>-248521.40740013061</v>
      </c>
      <c r="AL216">
        <v>-172887.87020651251</v>
      </c>
      <c r="AM216">
        <v>-7744.4006707746003</v>
      </c>
      <c r="AN216">
        <v>-135568.73895917472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f t="shared" si="15"/>
        <v>0</v>
      </c>
      <c r="AZ216">
        <v>0</v>
      </c>
      <c r="BA216">
        <v>0</v>
      </c>
      <c r="BB216">
        <v>0</v>
      </c>
      <c r="BC216">
        <v>3109879.0458078017</v>
      </c>
      <c r="BD216">
        <v>3139172.0885165869</v>
      </c>
      <c r="BE216">
        <v>810675.97788353101</v>
      </c>
      <c r="BF216">
        <v>1817976.4889999991</v>
      </c>
      <c r="BG216">
        <v>5767824.5554001164</v>
      </c>
    </row>
    <row r="217" spans="1:59" x14ac:dyDescent="0.2">
      <c r="A217" t="str">
        <f t="shared" si="13"/>
        <v>1_2_2008</v>
      </c>
      <c r="B217">
        <v>1</v>
      </c>
      <c r="C217">
        <v>2</v>
      </c>
      <c r="D217">
        <v>2008</v>
      </c>
      <c r="E217">
        <v>54402213.738399804</v>
      </c>
      <c r="F217">
        <v>73228318.371399999</v>
      </c>
      <c r="G217">
        <v>86665209.4491999</v>
      </c>
      <c r="H217">
        <v>8950252.4847999308</v>
      </c>
      <c r="I217">
        <v>77698407.950544</v>
      </c>
      <c r="J217">
        <v>9306053.7264695447</v>
      </c>
      <c r="K217">
        <v>8262994.9203669997</v>
      </c>
      <c r="L217">
        <v>2.0005054053208142</v>
      </c>
      <c r="M217">
        <v>6105169.4788243799</v>
      </c>
      <c r="N217">
        <v>7.7051434867130304</v>
      </c>
      <c r="O217">
        <v>64238.948133386199</v>
      </c>
      <c r="P217">
        <v>14.92784087024388</v>
      </c>
      <c r="Q217">
        <v>0.50189776696869015</v>
      </c>
      <c r="R217">
        <v>7.9473172758631705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 t="shared" si="14"/>
        <v>0</v>
      </c>
      <c r="AD217">
        <v>0.74072150357324296</v>
      </c>
      <c r="AE217">
        <v>0</v>
      </c>
      <c r="AF217">
        <v>0</v>
      </c>
      <c r="AG217">
        <v>7724418.202895009</v>
      </c>
      <c r="AH217">
        <v>-429171.66890283796</v>
      </c>
      <c r="AI217">
        <v>26970.257459898698</v>
      </c>
      <c r="AJ217">
        <v>1150654.192011246</v>
      </c>
      <c r="AK217">
        <v>174496.96928244349</v>
      </c>
      <c r="AL217">
        <v>116268.47424131629</v>
      </c>
      <c r="AM217">
        <v>-906.52410229256702</v>
      </c>
      <c r="AN217">
        <v>6160.2196938868401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f t="shared" si="15"/>
        <v>0</v>
      </c>
      <c r="AZ217">
        <v>0</v>
      </c>
      <c r="BA217">
        <v>0</v>
      </c>
      <c r="BB217">
        <v>0</v>
      </c>
      <c r="BC217">
        <v>8768890.1225786749</v>
      </c>
      <c r="BD217">
        <v>8821778.2072713096</v>
      </c>
      <c r="BE217">
        <v>128474.27752861008</v>
      </c>
      <c r="BF217">
        <v>4486638.5929999901</v>
      </c>
      <c r="BG217">
        <v>13436891.07779992</v>
      </c>
    </row>
    <row r="218" spans="1:59" x14ac:dyDescent="0.2">
      <c r="A218" t="str">
        <f t="shared" si="13"/>
        <v>1_2_2009</v>
      </c>
      <c r="B218">
        <v>1</v>
      </c>
      <c r="C218">
        <v>2</v>
      </c>
      <c r="D218">
        <v>2009</v>
      </c>
      <c r="E218">
        <v>55753300.738399804</v>
      </c>
      <c r="F218">
        <v>86665209.4491999</v>
      </c>
      <c r="G218">
        <v>78047144.00699991</v>
      </c>
      <c r="H218">
        <v>-9969152.4421999902</v>
      </c>
      <c r="I218">
        <v>73802469.6577916</v>
      </c>
      <c r="J218">
        <v>-4646276.9583424916</v>
      </c>
      <c r="K218">
        <v>7923384.5058710799</v>
      </c>
      <c r="L218">
        <v>2.5038470566239202</v>
      </c>
      <c r="M218">
        <v>6015373.5063408297</v>
      </c>
      <c r="N218">
        <v>5.5727763252945097</v>
      </c>
      <c r="O218">
        <v>61557.410056754394</v>
      </c>
      <c r="P218">
        <v>15.481097052747561</v>
      </c>
      <c r="Q218">
        <v>0.51193624730583531</v>
      </c>
      <c r="R218">
        <v>8.0798882359296407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 t="shared" si="14"/>
        <v>0</v>
      </c>
      <c r="AD218">
        <v>0.74072150357324296</v>
      </c>
      <c r="AE218">
        <v>0</v>
      </c>
      <c r="AF218">
        <v>0</v>
      </c>
      <c r="AG218">
        <v>444822.01985213999</v>
      </c>
      <c r="AH218">
        <v>-3165619.9228574503</v>
      </c>
      <c r="AI218">
        <v>-144277.44802711392</v>
      </c>
      <c r="AJ218">
        <v>-3898434.8236219799</v>
      </c>
      <c r="AK218">
        <v>817625.72850299499</v>
      </c>
      <c r="AL218">
        <v>287032.81152228802</v>
      </c>
      <c r="AM218">
        <v>9601.6470730727815</v>
      </c>
      <c r="AN218">
        <v>-36536.329660841664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f t="shared" si="15"/>
        <v>0</v>
      </c>
      <c r="AZ218">
        <v>0</v>
      </c>
      <c r="BA218">
        <v>0</v>
      </c>
      <c r="BB218">
        <v>0</v>
      </c>
      <c r="BC218">
        <v>-5685786.3172168899</v>
      </c>
      <c r="BD218">
        <v>-5555585.1631341893</v>
      </c>
      <c r="BE218">
        <v>-4413567.2790657906</v>
      </c>
      <c r="BF218">
        <v>1351087</v>
      </c>
      <c r="BG218">
        <v>-8618065.4421999902</v>
      </c>
    </row>
    <row r="219" spans="1:59" x14ac:dyDescent="0.2">
      <c r="A219" t="str">
        <f t="shared" si="13"/>
        <v>1_2_2010</v>
      </c>
      <c r="B219">
        <v>1</v>
      </c>
      <c r="C219">
        <v>2</v>
      </c>
      <c r="D219">
        <v>2010</v>
      </c>
      <c r="E219">
        <v>55753300.738399804</v>
      </c>
      <c r="F219">
        <v>78047144.00699991</v>
      </c>
      <c r="G219">
        <v>73994753.8983998</v>
      </c>
      <c r="H219">
        <v>-4052390.10860004</v>
      </c>
      <c r="I219">
        <v>75609304.424588308</v>
      </c>
      <c r="J219">
        <v>1806834.7667967211</v>
      </c>
      <c r="K219">
        <v>7675879.7728350097</v>
      </c>
      <c r="L219">
        <v>2.50803659132584</v>
      </c>
      <c r="M219">
        <v>6052648.4249144197</v>
      </c>
      <c r="N219">
        <v>6.5083975426706093</v>
      </c>
      <c r="O219">
        <v>60120.714570569799</v>
      </c>
      <c r="P219">
        <v>15.587182832586318</v>
      </c>
      <c r="Q219">
        <v>0.51453079627001963</v>
      </c>
      <c r="R219">
        <v>8.0335763165597402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 t="shared" si="14"/>
        <v>0</v>
      </c>
      <c r="AD219">
        <v>0.74072150357324296</v>
      </c>
      <c r="AE219">
        <v>0</v>
      </c>
      <c r="AF219">
        <v>0</v>
      </c>
      <c r="AG219">
        <v>477322.46682711295</v>
      </c>
      <c r="AH219">
        <v>-346288.91688657901</v>
      </c>
      <c r="AI219">
        <v>55954.703841158494</v>
      </c>
      <c r="AJ219">
        <v>1713037.8024588972</v>
      </c>
      <c r="AK219">
        <v>471508.12032588501</v>
      </c>
      <c r="AL219">
        <v>34684.874605618199</v>
      </c>
      <c r="AM219">
        <v>3890.2570073285506</v>
      </c>
      <c r="AN219">
        <v>36899.793334238268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f t="shared" si="15"/>
        <v>0</v>
      </c>
      <c r="AZ219">
        <v>0</v>
      </c>
      <c r="BA219">
        <v>0</v>
      </c>
      <c r="BB219">
        <v>0</v>
      </c>
      <c r="BC219">
        <v>2447009.10151366</v>
      </c>
      <c r="BD219">
        <v>2595795.01083592</v>
      </c>
      <c r="BE219">
        <v>-6648185.1194359697</v>
      </c>
      <c r="BF219">
        <v>0</v>
      </c>
      <c r="BG219">
        <v>-4052390.10860004</v>
      </c>
    </row>
    <row r="220" spans="1:59" x14ac:dyDescent="0.2">
      <c r="A220" t="str">
        <f t="shared" si="13"/>
        <v>1_2_2011</v>
      </c>
      <c r="B220">
        <v>1</v>
      </c>
      <c r="C220">
        <v>2</v>
      </c>
      <c r="D220">
        <v>2011</v>
      </c>
      <c r="E220">
        <v>56222628.738399804</v>
      </c>
      <c r="F220">
        <v>73994753.8983998</v>
      </c>
      <c r="G220">
        <v>78590940.598599896</v>
      </c>
      <c r="H220">
        <v>4126858.7002000101</v>
      </c>
      <c r="I220">
        <v>82947229.315989599</v>
      </c>
      <c r="J220">
        <v>6667140.8058495298</v>
      </c>
      <c r="K220">
        <v>8058116.1768837404</v>
      </c>
      <c r="L220">
        <v>2.5352161394339801</v>
      </c>
      <c r="M220">
        <v>6060069.74729646</v>
      </c>
      <c r="N220">
        <v>7.9731666297501693</v>
      </c>
      <c r="O220">
        <v>59119.863150222001</v>
      </c>
      <c r="P220">
        <v>16.353806573175838</v>
      </c>
      <c r="Q220">
        <v>0.51264291215723934</v>
      </c>
      <c r="R220">
        <v>8.0997453522260994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f t="shared" si="14"/>
        <v>0</v>
      </c>
      <c r="AD220">
        <v>0.72388110134347206</v>
      </c>
      <c r="AE220">
        <v>0</v>
      </c>
      <c r="AF220">
        <v>0</v>
      </c>
      <c r="AG220">
        <v>3859083.5045381896</v>
      </c>
      <c r="AH220">
        <v>-515842.10323379602</v>
      </c>
      <c r="AI220">
        <v>126481.6205370072</v>
      </c>
      <c r="AJ220">
        <v>2196265.2739573852</v>
      </c>
      <c r="AK220">
        <v>379520.0663364394</v>
      </c>
      <c r="AL220">
        <v>346741.97307036212</v>
      </c>
      <c r="AM220">
        <v>-7040.2134788367803</v>
      </c>
      <c r="AN220">
        <v>-41189.3558436725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f t="shared" si="15"/>
        <v>0</v>
      </c>
      <c r="AZ220">
        <v>0</v>
      </c>
      <c r="BA220">
        <v>0</v>
      </c>
      <c r="BB220">
        <v>0</v>
      </c>
      <c r="BC220">
        <v>6344020.7658830797</v>
      </c>
      <c r="BD220">
        <v>6469844.3270376902</v>
      </c>
      <c r="BE220">
        <v>-2342985.6268376717</v>
      </c>
      <c r="BF220">
        <v>469328</v>
      </c>
      <c r="BG220">
        <v>4596186.7002000101</v>
      </c>
    </row>
    <row r="221" spans="1:59" x14ac:dyDescent="0.2">
      <c r="A221" t="str">
        <f t="shared" si="13"/>
        <v>1_2_2012</v>
      </c>
      <c r="B221">
        <v>1</v>
      </c>
      <c r="C221">
        <v>2</v>
      </c>
      <c r="D221">
        <v>2012</v>
      </c>
      <c r="E221">
        <v>57873938.738399804</v>
      </c>
      <c r="F221">
        <v>78590940.598599896</v>
      </c>
      <c r="G221">
        <v>85082647.231399998</v>
      </c>
      <c r="H221">
        <v>4840396.6328000436</v>
      </c>
      <c r="I221">
        <v>90126846.534169495</v>
      </c>
      <c r="J221">
        <v>5442636.8320359522</v>
      </c>
      <c r="K221">
        <v>8494570.4214487486</v>
      </c>
      <c r="L221">
        <v>2.4779344299428496</v>
      </c>
      <c r="M221">
        <v>6105986.5851051696</v>
      </c>
      <c r="N221">
        <v>7.9836229543055293</v>
      </c>
      <c r="O221">
        <v>58273.908440894702</v>
      </c>
      <c r="P221">
        <v>16.523977194101839</v>
      </c>
      <c r="Q221">
        <v>0.49768634826765745</v>
      </c>
      <c r="R221">
        <v>8.9094804016546902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f t="shared" si="14"/>
        <v>0</v>
      </c>
      <c r="AD221">
        <v>0.94122233633069396</v>
      </c>
      <c r="AE221">
        <v>0</v>
      </c>
      <c r="AF221">
        <v>0</v>
      </c>
      <c r="AG221">
        <v>4614510.5250346921</v>
      </c>
      <c r="AH221">
        <v>231412.15525512159</v>
      </c>
      <c r="AI221">
        <v>202386.78379382571</v>
      </c>
      <c r="AJ221">
        <v>37051.837129040599</v>
      </c>
      <c r="AK221">
        <v>252698.009404702</v>
      </c>
      <c r="AL221">
        <v>1269.0742921982019</v>
      </c>
      <c r="AM221">
        <v>-14081.30350565062</v>
      </c>
      <c r="AN221">
        <v>-130324.90430458559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f t="shared" si="15"/>
        <v>0</v>
      </c>
      <c r="AZ221">
        <v>2631.4391925145201</v>
      </c>
      <c r="BA221">
        <v>0</v>
      </c>
      <c r="BB221">
        <v>0</v>
      </c>
      <c r="BC221">
        <v>5197553.6162918583</v>
      </c>
      <c r="BD221">
        <v>5142969.917351651</v>
      </c>
      <c r="BE221">
        <v>-302573.28455160593</v>
      </c>
      <c r="BF221">
        <v>1651310</v>
      </c>
      <c r="BG221">
        <v>6491706.6328000436</v>
      </c>
    </row>
    <row r="222" spans="1:59" x14ac:dyDescent="0.2">
      <c r="A222" t="str">
        <f t="shared" si="13"/>
        <v>1_2_2013</v>
      </c>
      <c r="B222">
        <v>1</v>
      </c>
      <c r="C222">
        <v>2</v>
      </c>
      <c r="D222">
        <v>2013</v>
      </c>
      <c r="E222">
        <v>57873938.738399804</v>
      </c>
      <c r="F222">
        <v>85082647.231399998</v>
      </c>
      <c r="G222">
        <v>89235248.020399898</v>
      </c>
      <c r="H222">
        <v>4152600.7889999398</v>
      </c>
      <c r="I222">
        <v>96209553.720672607</v>
      </c>
      <c r="J222">
        <v>6082707.1865030583</v>
      </c>
      <c r="K222">
        <v>9586558.1445873491</v>
      </c>
      <c r="L222">
        <v>2.6419213201573903</v>
      </c>
      <c r="M222">
        <v>6217165.0435843598</v>
      </c>
      <c r="N222">
        <v>7.6909413851574406</v>
      </c>
      <c r="O222">
        <v>59810.740211287397</v>
      </c>
      <c r="P222">
        <v>16.136147177901478</v>
      </c>
      <c r="Q222">
        <v>0.49604103079071893</v>
      </c>
      <c r="R222">
        <v>8.7555594520935092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f t="shared" si="14"/>
        <v>0</v>
      </c>
      <c r="AD222">
        <v>1.2073205912642941</v>
      </c>
      <c r="AE222">
        <v>0</v>
      </c>
      <c r="AF222">
        <v>0</v>
      </c>
      <c r="AG222">
        <v>7653708.6896092696</v>
      </c>
      <c r="AH222">
        <v>-1269054.4891038439</v>
      </c>
      <c r="AI222">
        <v>301630.01089449704</v>
      </c>
      <c r="AJ222">
        <v>-482769.97429949103</v>
      </c>
      <c r="AK222">
        <v>-419897.04010742903</v>
      </c>
      <c r="AL222">
        <v>-134698.93440902658</v>
      </c>
      <c r="AM222">
        <v>-2847.2824116439829</v>
      </c>
      <c r="AN222">
        <v>-6886.3210717990987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f t="shared" si="15"/>
        <v>0</v>
      </c>
      <c r="AZ222">
        <v>11983.798344547544</v>
      </c>
      <c r="BA222">
        <v>0</v>
      </c>
      <c r="BB222">
        <v>0</v>
      </c>
      <c r="BC222">
        <v>5651168.4574450711</v>
      </c>
      <c r="BD222">
        <v>5431261.4481567452</v>
      </c>
      <c r="BE222">
        <v>-1278660.6591568049</v>
      </c>
      <c r="BF222">
        <v>0</v>
      </c>
      <c r="BG222">
        <v>4152600.7889999398</v>
      </c>
    </row>
    <row r="223" spans="1:59" x14ac:dyDescent="0.2">
      <c r="A223" t="str">
        <f t="shared" si="13"/>
        <v>1_2_2014</v>
      </c>
      <c r="B223">
        <v>1</v>
      </c>
      <c r="C223">
        <v>2</v>
      </c>
      <c r="D223">
        <v>2014</v>
      </c>
      <c r="E223">
        <v>57873938.738399804</v>
      </c>
      <c r="F223">
        <v>89235248.020399898</v>
      </c>
      <c r="G223">
        <v>87881510.080799803</v>
      </c>
      <c r="H223">
        <v>-1353737.9396000151</v>
      </c>
      <c r="I223">
        <v>96939313.874796793</v>
      </c>
      <c r="J223">
        <v>729760.15412416798</v>
      </c>
      <c r="K223">
        <v>9666564.4093654398</v>
      </c>
      <c r="L223">
        <v>2.6658203667140299</v>
      </c>
      <c r="M223">
        <v>6277531.2436474403</v>
      </c>
      <c r="N223">
        <v>7.26313256682168</v>
      </c>
      <c r="O223">
        <v>59657.677727525996</v>
      </c>
      <c r="P223">
        <v>16.187757941373629</v>
      </c>
      <c r="Q223">
        <v>0.49367749966474422</v>
      </c>
      <c r="R223">
        <v>8.8323510864140893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0.47083520917337102</v>
      </c>
      <c r="AC223">
        <f t="shared" si="14"/>
        <v>0.47083520917337102</v>
      </c>
      <c r="AD223">
        <v>1.210956057920505</v>
      </c>
      <c r="AE223">
        <v>0</v>
      </c>
      <c r="AF223">
        <v>0</v>
      </c>
      <c r="AG223">
        <v>1701095.5426936131</v>
      </c>
      <c r="AH223">
        <v>68937.291119175192</v>
      </c>
      <c r="AI223">
        <v>254485.79331987209</v>
      </c>
      <c r="AJ223">
        <v>-719754.87150831602</v>
      </c>
      <c r="AK223">
        <v>-54367.966607350601</v>
      </c>
      <c r="AL223">
        <v>-10283.117507273799</v>
      </c>
      <c r="AM223">
        <v>-2943.8954374527411</v>
      </c>
      <c r="AN223">
        <v>-33952.642313057055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-333186.69530958647</v>
      </c>
      <c r="AY223">
        <f t="shared" si="15"/>
        <v>-333186.69530958647</v>
      </c>
      <c r="AZ223">
        <v>180.78967012882899</v>
      </c>
      <c r="BA223">
        <v>0</v>
      </c>
      <c r="BB223">
        <v>0</v>
      </c>
      <c r="BC223">
        <v>870210.22811975493</v>
      </c>
      <c r="BD223">
        <v>840724.571886322</v>
      </c>
      <c r="BE223">
        <v>-2194462.5114863412</v>
      </c>
      <c r="BF223">
        <v>0</v>
      </c>
      <c r="BG223">
        <v>-1353737.9396000151</v>
      </c>
    </row>
    <row r="224" spans="1:59" x14ac:dyDescent="0.2">
      <c r="A224" t="str">
        <f t="shared" si="13"/>
        <v>1_2_2015</v>
      </c>
      <c r="B224">
        <v>1</v>
      </c>
      <c r="C224">
        <v>2</v>
      </c>
      <c r="D224">
        <v>2015</v>
      </c>
      <c r="E224">
        <v>59829539.892599799</v>
      </c>
      <c r="F224">
        <v>87881510.080799803</v>
      </c>
      <c r="G224">
        <v>88649529.186599895</v>
      </c>
      <c r="H224">
        <v>-1187582.0483999962</v>
      </c>
      <c r="I224">
        <v>92604725.797069311</v>
      </c>
      <c r="J224">
        <v>-6183170.72462059</v>
      </c>
      <c r="K224">
        <v>9399804.3215301894</v>
      </c>
      <c r="L224">
        <v>2.7350868644953499</v>
      </c>
      <c r="M224">
        <v>6220797.9482826404</v>
      </c>
      <c r="N224">
        <v>5.3220957333403298</v>
      </c>
      <c r="O224">
        <v>62173.067856428795</v>
      </c>
      <c r="P224">
        <v>15.561170447888529</v>
      </c>
      <c r="Q224">
        <v>0.51074707988525092</v>
      </c>
      <c r="R224">
        <v>9.17644081929609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2.4551175607114697</v>
      </c>
      <c r="AC224">
        <f t="shared" si="14"/>
        <v>2.4551175607114697</v>
      </c>
      <c r="AD224">
        <v>1.431910916792005</v>
      </c>
      <c r="AE224">
        <v>0</v>
      </c>
      <c r="AF224">
        <v>0</v>
      </c>
      <c r="AG224">
        <v>841445.64855997846</v>
      </c>
      <c r="AH224">
        <v>-465936.26235634903</v>
      </c>
      <c r="AI224">
        <v>280179.46990949381</v>
      </c>
      <c r="AJ224">
        <v>-3802698.6535832901</v>
      </c>
      <c r="AK224">
        <v>-1081639.8200834999</v>
      </c>
      <c r="AL224">
        <v>-185348.5724244538</v>
      </c>
      <c r="AM224">
        <v>-1219.9527116928771</v>
      </c>
      <c r="AN224">
        <v>-98232.768583160403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-1320520.932794462</v>
      </c>
      <c r="AY224">
        <f t="shared" si="15"/>
        <v>-1320520.932794462</v>
      </c>
      <c r="AZ224">
        <v>6262.0739227128724</v>
      </c>
      <c r="BA224">
        <v>0</v>
      </c>
      <c r="BB224">
        <v>0</v>
      </c>
      <c r="BC224">
        <v>-5827709.7701447401</v>
      </c>
      <c r="BD224">
        <v>-5718653.4037121404</v>
      </c>
      <c r="BE224">
        <v>4531071.3553121407</v>
      </c>
      <c r="BF224">
        <v>1955601.15419999</v>
      </c>
      <c r="BG224">
        <v>768019.10580000165</v>
      </c>
    </row>
    <row r="225" spans="1:59" x14ac:dyDescent="0.2">
      <c r="A225" t="str">
        <f t="shared" si="13"/>
        <v>1_2_2016</v>
      </c>
      <c r="B225">
        <v>1</v>
      </c>
      <c r="C225">
        <v>2</v>
      </c>
      <c r="D225">
        <v>2016</v>
      </c>
      <c r="E225">
        <v>60160277.892599799</v>
      </c>
      <c r="F225">
        <v>88649529.186599895</v>
      </c>
      <c r="G225">
        <v>87510522.0389999</v>
      </c>
      <c r="H225">
        <v>-1469745.14759994</v>
      </c>
      <c r="I225">
        <v>91838949.375690803</v>
      </c>
      <c r="J225">
        <v>-1039411.1599693031</v>
      </c>
      <c r="K225">
        <v>9448302.4257292096</v>
      </c>
      <c r="L225">
        <v>2.61472333569295</v>
      </c>
      <c r="M225">
        <v>6260041.9771543406</v>
      </c>
      <c r="N225">
        <v>4.7227468345512502</v>
      </c>
      <c r="O225">
        <v>63712.744322325001</v>
      </c>
      <c r="P225">
        <v>14.596740662661361</v>
      </c>
      <c r="Q225">
        <v>0.50607822033827865</v>
      </c>
      <c r="R225">
        <v>10.56351015395342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4.4515355099392098</v>
      </c>
      <c r="AC225">
        <f t="shared" si="14"/>
        <v>4.4515355099392098</v>
      </c>
      <c r="AD225">
        <v>1.5934561657364519</v>
      </c>
      <c r="AE225">
        <v>0</v>
      </c>
      <c r="AF225">
        <v>0</v>
      </c>
      <c r="AG225">
        <v>2040717.4564109684</v>
      </c>
      <c r="AH225">
        <v>838546.93183770799</v>
      </c>
      <c r="AI225">
        <v>243206.60870049481</v>
      </c>
      <c r="AJ225">
        <v>-1415336.021542693</v>
      </c>
      <c r="AK225">
        <v>-417122.82341248001</v>
      </c>
      <c r="AL225">
        <v>-278987.85851146199</v>
      </c>
      <c r="AM225">
        <v>-6028.3401843173497</v>
      </c>
      <c r="AN225">
        <v>-338277.39921352803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-1455548.394608665</v>
      </c>
      <c r="AY225">
        <f t="shared" si="15"/>
        <v>-1455548.394608665</v>
      </c>
      <c r="AZ225">
        <v>4644.09703492881</v>
      </c>
      <c r="BA225">
        <v>0</v>
      </c>
      <c r="BB225">
        <v>0</v>
      </c>
      <c r="BC225">
        <v>-784185.743489051</v>
      </c>
      <c r="BD225">
        <v>-800505.86549666105</v>
      </c>
      <c r="BE225">
        <v>-669239.28210327798</v>
      </c>
      <c r="BF225">
        <v>330737.99999999901</v>
      </c>
      <c r="BG225">
        <v>-1139007.1475999411</v>
      </c>
    </row>
    <row r="226" spans="1:59" x14ac:dyDescent="0.2">
      <c r="A226" t="str">
        <f t="shared" si="13"/>
        <v>1_2_2017</v>
      </c>
      <c r="B226">
        <v>1</v>
      </c>
      <c r="C226">
        <v>2</v>
      </c>
      <c r="D226">
        <v>2017</v>
      </c>
      <c r="E226">
        <v>62217600.892599799</v>
      </c>
      <c r="F226">
        <v>87510522.0389999</v>
      </c>
      <c r="G226">
        <v>87595005.085199893</v>
      </c>
      <c r="H226">
        <v>-1972839.9538000128</v>
      </c>
      <c r="I226">
        <v>93874852.309217304</v>
      </c>
      <c r="J226">
        <v>-19790.136494232924</v>
      </c>
      <c r="K226">
        <v>9093790.9351536594</v>
      </c>
      <c r="L226">
        <v>2.5225833211161799</v>
      </c>
      <c r="M226">
        <v>6257206.60009313</v>
      </c>
      <c r="N226">
        <v>5.1446032100890609</v>
      </c>
      <c r="O226">
        <v>63424.387209714398</v>
      </c>
      <c r="P226">
        <v>14.412687776578959</v>
      </c>
      <c r="Q226">
        <v>0.51771377767801696</v>
      </c>
      <c r="R226">
        <v>10.93357589102142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6.4313832400054505</v>
      </c>
      <c r="AC226">
        <f t="shared" si="14"/>
        <v>6.4313832400054505</v>
      </c>
      <c r="AD226">
        <v>1.6780322236049359</v>
      </c>
      <c r="AE226">
        <v>0</v>
      </c>
      <c r="AF226">
        <v>0</v>
      </c>
      <c r="AG226">
        <v>892081.52121979906</v>
      </c>
      <c r="AH226">
        <v>-111562.48290420405</v>
      </c>
      <c r="AI226">
        <v>253910.1397778283</v>
      </c>
      <c r="AJ226">
        <v>1032128.125881687</v>
      </c>
      <c r="AK226">
        <v>77851.738015112598</v>
      </c>
      <c r="AL226">
        <v>-212500.18102920809</v>
      </c>
      <c r="AM226">
        <v>-4160.6349466628972</v>
      </c>
      <c r="AN226">
        <v>-160379.6512450552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-1436846.8849633411</v>
      </c>
      <c r="AY226">
        <f t="shared" si="15"/>
        <v>-1436846.8849633411</v>
      </c>
      <c r="AZ226">
        <v>5468.8155818162404</v>
      </c>
      <c r="BA226">
        <v>0</v>
      </c>
      <c r="BB226">
        <v>0</v>
      </c>
      <c r="BC226">
        <v>335990.50538776896</v>
      </c>
      <c r="BD226">
        <v>354673.86504681496</v>
      </c>
      <c r="BE226">
        <v>-2327513.8188468292</v>
      </c>
      <c r="BF226">
        <v>2057323</v>
      </c>
      <c r="BG226">
        <v>84483.046199977049</v>
      </c>
    </row>
    <row r="227" spans="1:59" x14ac:dyDescent="0.2">
      <c r="A227" t="str">
        <f t="shared" si="13"/>
        <v>1_2_2018</v>
      </c>
      <c r="B227">
        <v>1</v>
      </c>
      <c r="C227">
        <v>2</v>
      </c>
      <c r="D227">
        <v>2018</v>
      </c>
      <c r="E227">
        <v>62285153.877399899</v>
      </c>
      <c r="F227">
        <v>87595005.085199893</v>
      </c>
      <c r="G227">
        <v>86439003.468199894</v>
      </c>
      <c r="H227">
        <v>-1223554.6018000201</v>
      </c>
      <c r="I227">
        <v>96095105.81648621</v>
      </c>
      <c r="J227">
        <v>2152700.5224689404</v>
      </c>
      <c r="K227">
        <v>9192896.6259091999</v>
      </c>
      <c r="L227">
        <v>2.46521646931728</v>
      </c>
      <c r="M227">
        <v>6307634.89394191</v>
      </c>
      <c r="N227">
        <v>5.7020210124877604</v>
      </c>
      <c r="O227">
        <v>63700.902359057698</v>
      </c>
      <c r="P227">
        <v>14.06770634727631</v>
      </c>
      <c r="Q227">
        <v>0.52176602060118205</v>
      </c>
      <c r="R227">
        <v>11.55590701100375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8.4310087308478607</v>
      </c>
      <c r="AC227">
        <f t="shared" si="14"/>
        <v>8.4310087308478607</v>
      </c>
      <c r="AD227">
        <v>1.7361880774052929</v>
      </c>
      <c r="AE227">
        <v>0</v>
      </c>
      <c r="AF227">
        <v>1.208013385939205</v>
      </c>
      <c r="AG227">
        <v>2476453.093593624</v>
      </c>
      <c r="AH227">
        <v>300158.22591709503</v>
      </c>
      <c r="AI227">
        <v>228787.50097195921</v>
      </c>
      <c r="AJ227">
        <v>1293467.2871111501</v>
      </c>
      <c r="AK227">
        <v>-126771.55378778999</v>
      </c>
      <c r="AL227">
        <v>-228625.79285092279</v>
      </c>
      <c r="AM227">
        <v>4722.9301059426562</v>
      </c>
      <c r="AN227">
        <v>-202364.8217628698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-1438234.0233203771</v>
      </c>
      <c r="AY227">
        <f t="shared" si="15"/>
        <v>-1438234.0233203771</v>
      </c>
      <c r="AZ227">
        <v>1323.4571586546399</v>
      </c>
      <c r="BA227">
        <v>0</v>
      </c>
      <c r="BB227">
        <v>-549383.44716611202</v>
      </c>
      <c r="BC227">
        <v>1759532.8559703599</v>
      </c>
      <c r="BD227">
        <v>1939939.4175859997</v>
      </c>
      <c r="BE227">
        <v>-3163494.019386</v>
      </c>
      <c r="BF227">
        <v>67552.984799999904</v>
      </c>
      <c r="BG227">
        <v>-1156001.6170000199</v>
      </c>
    </row>
    <row r="228" spans="1:59" x14ac:dyDescent="0.2">
      <c r="AC228">
        <f t="shared" si="14"/>
        <v>0</v>
      </c>
      <c r="AY228">
        <f t="shared" si="15"/>
        <v>0</v>
      </c>
    </row>
    <row r="229" spans="1:59" x14ac:dyDescent="0.2">
      <c r="AC229">
        <f t="shared" si="14"/>
        <v>0</v>
      </c>
      <c r="AY229">
        <f t="shared" si="15"/>
        <v>0</v>
      </c>
    </row>
    <row r="230" spans="1:59" x14ac:dyDescent="0.2">
      <c r="AC230">
        <f t="shared" si="14"/>
        <v>0</v>
      </c>
      <c r="AY230">
        <f t="shared" si="15"/>
        <v>0</v>
      </c>
    </row>
    <row r="231" spans="1:59" x14ac:dyDescent="0.2">
      <c r="AC231">
        <f t="shared" si="14"/>
        <v>0</v>
      </c>
      <c r="AY231">
        <f t="shared" si="15"/>
        <v>0</v>
      </c>
    </row>
    <row r="232" spans="1:59" x14ac:dyDescent="0.2">
      <c r="AC232">
        <f t="shared" si="14"/>
        <v>0</v>
      </c>
      <c r="AY232">
        <f t="shared" si="15"/>
        <v>0</v>
      </c>
    </row>
    <row r="233" spans="1:59" x14ac:dyDescent="0.2">
      <c r="AC233">
        <f t="shared" si="14"/>
        <v>0</v>
      </c>
      <c r="AY233">
        <f t="shared" si="15"/>
        <v>0</v>
      </c>
    </row>
    <row r="234" spans="1:59" x14ac:dyDescent="0.2">
      <c r="AC234">
        <f t="shared" si="14"/>
        <v>0</v>
      </c>
      <c r="AY234">
        <f t="shared" si="15"/>
        <v>0</v>
      </c>
    </row>
    <row r="235" spans="1:59" x14ac:dyDescent="0.2">
      <c r="AC235">
        <f t="shared" si="14"/>
        <v>0</v>
      </c>
      <c r="AY235">
        <f t="shared" si="15"/>
        <v>0</v>
      </c>
    </row>
    <row r="236" spans="1:59" x14ac:dyDescent="0.2">
      <c r="AC236">
        <f t="shared" si="14"/>
        <v>0</v>
      </c>
      <c r="AY236">
        <f t="shared" si="15"/>
        <v>0</v>
      </c>
    </row>
    <row r="237" spans="1:59" x14ac:dyDescent="0.2">
      <c r="AC237">
        <f t="shared" si="14"/>
        <v>0</v>
      </c>
      <c r="AY237">
        <f t="shared" si="15"/>
        <v>0</v>
      </c>
    </row>
    <row r="238" spans="1:59" x14ac:dyDescent="0.2">
      <c r="AC238">
        <f t="shared" si="14"/>
        <v>0</v>
      </c>
      <c r="AY238">
        <f t="shared" si="15"/>
        <v>0</v>
      </c>
    </row>
    <row r="239" spans="1:59" x14ac:dyDescent="0.2">
      <c r="AC239">
        <f t="shared" si="14"/>
        <v>0</v>
      </c>
      <c r="AY239">
        <f t="shared" si="15"/>
        <v>0</v>
      </c>
    </row>
    <row r="240" spans="1:59" x14ac:dyDescent="0.2">
      <c r="AC240">
        <f t="shared" si="14"/>
        <v>0</v>
      </c>
      <c r="AY240">
        <f t="shared" si="15"/>
        <v>0</v>
      </c>
    </row>
    <row r="241" spans="29:51" x14ac:dyDescent="0.2">
      <c r="AC241">
        <f t="shared" si="14"/>
        <v>0</v>
      </c>
      <c r="AY241">
        <f t="shared" si="15"/>
        <v>0</v>
      </c>
    </row>
    <row r="242" spans="29:51" x14ac:dyDescent="0.2">
      <c r="AC242">
        <f t="shared" ref="AC242:AC305" si="16">SUM(S242:AB242)</f>
        <v>0</v>
      </c>
      <c r="AY242">
        <f t="shared" ref="AY242:AY305" si="17">SUM(AO242:AX242)</f>
        <v>0</v>
      </c>
    </row>
    <row r="243" spans="29:51" x14ac:dyDescent="0.2">
      <c r="AC243">
        <f t="shared" si="16"/>
        <v>0</v>
      </c>
      <c r="AY243">
        <f t="shared" si="17"/>
        <v>0</v>
      </c>
    </row>
    <row r="244" spans="29:51" x14ac:dyDescent="0.2">
      <c r="AC244">
        <f t="shared" si="16"/>
        <v>0</v>
      </c>
      <c r="AY244">
        <f t="shared" si="17"/>
        <v>0</v>
      </c>
    </row>
    <row r="245" spans="29:51" x14ac:dyDescent="0.2">
      <c r="AC245">
        <f t="shared" si="16"/>
        <v>0</v>
      </c>
      <c r="AY245">
        <f t="shared" si="17"/>
        <v>0</v>
      </c>
    </row>
    <row r="246" spans="29:51" x14ac:dyDescent="0.2">
      <c r="AC246">
        <f t="shared" si="16"/>
        <v>0</v>
      </c>
      <c r="AY246">
        <f t="shared" si="17"/>
        <v>0</v>
      </c>
    </row>
    <row r="247" spans="29:51" x14ac:dyDescent="0.2">
      <c r="AC247">
        <f t="shared" si="16"/>
        <v>0</v>
      </c>
      <c r="AY247">
        <f t="shared" si="17"/>
        <v>0</v>
      </c>
    </row>
    <row r="248" spans="29:51" x14ac:dyDescent="0.2">
      <c r="AC248">
        <f t="shared" si="16"/>
        <v>0</v>
      </c>
      <c r="AY248">
        <f t="shared" si="17"/>
        <v>0</v>
      </c>
    </row>
    <row r="249" spans="29:51" x14ac:dyDescent="0.2">
      <c r="AC249">
        <f t="shared" si="16"/>
        <v>0</v>
      </c>
      <c r="AY249">
        <f t="shared" si="17"/>
        <v>0</v>
      </c>
    </row>
    <row r="250" spans="29:51" x14ac:dyDescent="0.2">
      <c r="AC250">
        <f t="shared" si="16"/>
        <v>0</v>
      </c>
      <c r="AY250">
        <f t="shared" si="17"/>
        <v>0</v>
      </c>
    </row>
    <row r="251" spans="29:51" x14ac:dyDescent="0.2">
      <c r="AC251">
        <f t="shared" si="16"/>
        <v>0</v>
      </c>
      <c r="AY251">
        <f t="shared" si="17"/>
        <v>0</v>
      </c>
    </row>
    <row r="252" spans="29:51" x14ac:dyDescent="0.2">
      <c r="AC252">
        <f t="shared" si="16"/>
        <v>0</v>
      </c>
      <c r="AY252">
        <f t="shared" si="17"/>
        <v>0</v>
      </c>
    </row>
    <row r="253" spans="29:51" x14ac:dyDescent="0.2">
      <c r="AC253">
        <f t="shared" si="16"/>
        <v>0</v>
      </c>
      <c r="AY253">
        <f t="shared" si="17"/>
        <v>0</v>
      </c>
    </row>
    <row r="254" spans="29:51" x14ac:dyDescent="0.2">
      <c r="AC254">
        <f t="shared" si="16"/>
        <v>0</v>
      </c>
      <c r="AY254">
        <f t="shared" si="17"/>
        <v>0</v>
      </c>
    </row>
    <row r="255" spans="29:51" x14ac:dyDescent="0.2">
      <c r="AC255">
        <f t="shared" si="16"/>
        <v>0</v>
      </c>
      <c r="AY255">
        <f t="shared" si="17"/>
        <v>0</v>
      </c>
    </row>
    <row r="256" spans="29:51" x14ac:dyDescent="0.2">
      <c r="AC256">
        <f t="shared" si="16"/>
        <v>0</v>
      </c>
      <c r="AY256">
        <f t="shared" si="17"/>
        <v>0</v>
      </c>
    </row>
    <row r="257" spans="29:51" x14ac:dyDescent="0.2">
      <c r="AC257">
        <f t="shared" si="16"/>
        <v>0</v>
      </c>
      <c r="AY257">
        <f t="shared" si="17"/>
        <v>0</v>
      </c>
    </row>
    <row r="258" spans="29:51" x14ac:dyDescent="0.2">
      <c r="AC258">
        <f t="shared" si="16"/>
        <v>0</v>
      </c>
      <c r="AY258">
        <f t="shared" si="17"/>
        <v>0</v>
      </c>
    </row>
    <row r="259" spans="29:51" x14ac:dyDescent="0.2">
      <c r="AC259">
        <f t="shared" si="16"/>
        <v>0</v>
      </c>
      <c r="AY259">
        <f t="shared" si="17"/>
        <v>0</v>
      </c>
    </row>
    <row r="260" spans="29:51" x14ac:dyDescent="0.2">
      <c r="AC260">
        <f t="shared" si="16"/>
        <v>0</v>
      </c>
      <c r="AY260">
        <f t="shared" si="17"/>
        <v>0</v>
      </c>
    </row>
    <row r="261" spans="29:51" x14ac:dyDescent="0.2">
      <c r="AC261">
        <f t="shared" si="16"/>
        <v>0</v>
      </c>
      <c r="AY261">
        <f t="shared" si="17"/>
        <v>0</v>
      </c>
    </row>
    <row r="262" spans="29:51" x14ac:dyDescent="0.2">
      <c r="AC262">
        <f t="shared" si="16"/>
        <v>0</v>
      </c>
      <c r="AY262">
        <f t="shared" si="17"/>
        <v>0</v>
      </c>
    </row>
    <row r="263" spans="29:51" x14ac:dyDescent="0.2">
      <c r="AC263">
        <f t="shared" si="16"/>
        <v>0</v>
      </c>
      <c r="AY263">
        <f t="shared" si="17"/>
        <v>0</v>
      </c>
    </row>
    <row r="264" spans="29:51" x14ac:dyDescent="0.2">
      <c r="AC264">
        <f t="shared" si="16"/>
        <v>0</v>
      </c>
      <c r="AY264">
        <f t="shared" si="17"/>
        <v>0</v>
      </c>
    </row>
    <row r="265" spans="29:51" x14ac:dyDescent="0.2">
      <c r="AC265">
        <f t="shared" si="16"/>
        <v>0</v>
      </c>
      <c r="AY265">
        <f t="shared" si="17"/>
        <v>0</v>
      </c>
    </row>
    <row r="266" spans="29:51" x14ac:dyDescent="0.2">
      <c r="AC266">
        <f t="shared" si="16"/>
        <v>0</v>
      </c>
      <c r="AY266">
        <f t="shared" si="17"/>
        <v>0</v>
      </c>
    </row>
    <row r="267" spans="29:51" x14ac:dyDescent="0.2">
      <c r="AC267">
        <f t="shared" si="16"/>
        <v>0</v>
      </c>
      <c r="AY267">
        <f t="shared" si="17"/>
        <v>0</v>
      </c>
    </row>
    <row r="268" spans="29:51" x14ac:dyDescent="0.2">
      <c r="AC268">
        <f t="shared" si="16"/>
        <v>0</v>
      </c>
      <c r="AY268">
        <f t="shared" si="17"/>
        <v>0</v>
      </c>
    </row>
    <row r="269" spans="29:51" x14ac:dyDescent="0.2">
      <c r="AC269">
        <f t="shared" si="16"/>
        <v>0</v>
      </c>
      <c r="AY269">
        <f t="shared" si="17"/>
        <v>0</v>
      </c>
    </row>
    <row r="270" spans="29:51" x14ac:dyDescent="0.2">
      <c r="AC270">
        <f t="shared" si="16"/>
        <v>0</v>
      </c>
      <c r="AY270">
        <f t="shared" si="17"/>
        <v>0</v>
      </c>
    </row>
    <row r="271" spans="29:51" x14ac:dyDescent="0.2">
      <c r="AC271">
        <f t="shared" si="16"/>
        <v>0</v>
      </c>
      <c r="AY271">
        <f t="shared" si="17"/>
        <v>0</v>
      </c>
    </row>
    <row r="272" spans="29:51" x14ac:dyDescent="0.2">
      <c r="AC272">
        <f t="shared" si="16"/>
        <v>0</v>
      </c>
      <c r="AY272">
        <f t="shared" si="17"/>
        <v>0</v>
      </c>
    </row>
    <row r="273" spans="29:51" x14ac:dyDescent="0.2">
      <c r="AC273">
        <f t="shared" si="16"/>
        <v>0</v>
      </c>
      <c r="AY273">
        <f t="shared" si="17"/>
        <v>0</v>
      </c>
    </row>
    <row r="274" spans="29:51" x14ac:dyDescent="0.2">
      <c r="AC274">
        <f t="shared" si="16"/>
        <v>0</v>
      </c>
      <c r="AY274">
        <f t="shared" si="17"/>
        <v>0</v>
      </c>
    </row>
    <row r="275" spans="29:51" x14ac:dyDescent="0.2">
      <c r="AC275">
        <f t="shared" si="16"/>
        <v>0</v>
      </c>
      <c r="AY275">
        <f t="shared" si="17"/>
        <v>0</v>
      </c>
    </row>
    <row r="276" spans="29:51" x14ac:dyDescent="0.2">
      <c r="AC276">
        <f t="shared" si="16"/>
        <v>0</v>
      </c>
      <c r="AY276">
        <f t="shared" si="17"/>
        <v>0</v>
      </c>
    </row>
    <row r="277" spans="29:51" x14ac:dyDescent="0.2">
      <c r="AC277">
        <f t="shared" si="16"/>
        <v>0</v>
      </c>
      <c r="AY277">
        <f t="shared" si="17"/>
        <v>0</v>
      </c>
    </row>
    <row r="278" spans="29:51" x14ac:dyDescent="0.2">
      <c r="AC278">
        <f t="shared" si="16"/>
        <v>0</v>
      </c>
      <c r="AY278">
        <f t="shared" si="17"/>
        <v>0</v>
      </c>
    </row>
    <row r="279" spans="29:51" x14ac:dyDescent="0.2">
      <c r="AC279">
        <f t="shared" si="16"/>
        <v>0</v>
      </c>
      <c r="AY279">
        <f t="shared" si="17"/>
        <v>0</v>
      </c>
    </row>
    <row r="280" spans="29:51" x14ac:dyDescent="0.2">
      <c r="AC280">
        <f t="shared" si="16"/>
        <v>0</v>
      </c>
      <c r="AY280">
        <f t="shared" si="17"/>
        <v>0</v>
      </c>
    </row>
    <row r="281" spans="29:51" x14ac:dyDescent="0.2">
      <c r="AC281">
        <f t="shared" si="16"/>
        <v>0</v>
      </c>
      <c r="AY281">
        <f t="shared" si="17"/>
        <v>0</v>
      </c>
    </row>
    <row r="282" spans="29:51" x14ac:dyDescent="0.2">
      <c r="AC282">
        <f t="shared" si="16"/>
        <v>0</v>
      </c>
      <c r="AY282">
        <f t="shared" si="17"/>
        <v>0</v>
      </c>
    </row>
    <row r="283" spans="29:51" x14ac:dyDescent="0.2">
      <c r="AC283">
        <f t="shared" si="16"/>
        <v>0</v>
      </c>
      <c r="AY283">
        <f t="shared" si="17"/>
        <v>0</v>
      </c>
    </row>
    <row r="284" spans="29:51" x14ac:dyDescent="0.2">
      <c r="AC284">
        <f t="shared" si="16"/>
        <v>0</v>
      </c>
      <c r="AY284">
        <f t="shared" si="17"/>
        <v>0</v>
      </c>
    </row>
    <row r="285" spans="29:51" x14ac:dyDescent="0.2">
      <c r="AC285">
        <f t="shared" si="16"/>
        <v>0</v>
      </c>
      <c r="AY285">
        <f t="shared" si="17"/>
        <v>0</v>
      </c>
    </row>
    <row r="286" spans="29:51" x14ac:dyDescent="0.2">
      <c r="AC286">
        <f t="shared" si="16"/>
        <v>0</v>
      </c>
      <c r="AY286">
        <f t="shared" si="17"/>
        <v>0</v>
      </c>
    </row>
    <row r="287" spans="29:51" x14ac:dyDescent="0.2">
      <c r="AC287">
        <f t="shared" si="16"/>
        <v>0</v>
      </c>
      <c r="AY287">
        <f t="shared" si="17"/>
        <v>0</v>
      </c>
    </row>
    <row r="288" spans="29:51" x14ac:dyDescent="0.2">
      <c r="AC288">
        <f t="shared" si="16"/>
        <v>0</v>
      </c>
      <c r="AY288">
        <f t="shared" si="17"/>
        <v>0</v>
      </c>
    </row>
    <row r="289" spans="29:51" x14ac:dyDescent="0.2">
      <c r="AC289">
        <f t="shared" si="16"/>
        <v>0</v>
      </c>
      <c r="AY289">
        <f t="shared" si="17"/>
        <v>0</v>
      </c>
    </row>
    <row r="290" spans="29:51" x14ac:dyDescent="0.2">
      <c r="AC290">
        <f t="shared" si="16"/>
        <v>0</v>
      </c>
      <c r="AY290">
        <f t="shared" si="17"/>
        <v>0</v>
      </c>
    </row>
    <row r="291" spans="29:51" x14ac:dyDescent="0.2">
      <c r="AC291">
        <f t="shared" si="16"/>
        <v>0</v>
      </c>
      <c r="AY291">
        <f t="shared" si="17"/>
        <v>0</v>
      </c>
    </row>
    <row r="292" spans="29:51" x14ac:dyDescent="0.2">
      <c r="AC292">
        <f t="shared" si="16"/>
        <v>0</v>
      </c>
      <c r="AY292">
        <f t="shared" si="17"/>
        <v>0</v>
      </c>
    </row>
    <row r="293" spans="29:51" x14ac:dyDescent="0.2">
      <c r="AC293">
        <f t="shared" si="16"/>
        <v>0</v>
      </c>
      <c r="AY293">
        <f t="shared" si="17"/>
        <v>0</v>
      </c>
    </row>
    <row r="294" spans="29:51" x14ac:dyDescent="0.2">
      <c r="AC294">
        <f t="shared" si="16"/>
        <v>0</v>
      </c>
      <c r="AY294">
        <f t="shared" si="17"/>
        <v>0</v>
      </c>
    </row>
    <row r="295" spans="29:51" x14ac:dyDescent="0.2">
      <c r="AC295">
        <f t="shared" si="16"/>
        <v>0</v>
      </c>
      <c r="AY295">
        <f t="shared" si="17"/>
        <v>0</v>
      </c>
    </row>
    <row r="296" spans="29:51" x14ac:dyDescent="0.2">
      <c r="AC296">
        <f t="shared" si="16"/>
        <v>0</v>
      </c>
      <c r="AY296">
        <f t="shared" si="17"/>
        <v>0</v>
      </c>
    </row>
    <row r="297" spans="29:51" x14ac:dyDescent="0.2">
      <c r="AC297">
        <f t="shared" si="16"/>
        <v>0</v>
      </c>
      <c r="AY297">
        <f t="shared" si="17"/>
        <v>0</v>
      </c>
    </row>
    <row r="298" spans="29:51" x14ac:dyDescent="0.2">
      <c r="AC298">
        <f t="shared" si="16"/>
        <v>0</v>
      </c>
      <c r="AY298">
        <f t="shared" si="17"/>
        <v>0</v>
      </c>
    </row>
    <row r="299" spans="29:51" x14ac:dyDescent="0.2">
      <c r="AC299">
        <f t="shared" si="16"/>
        <v>0</v>
      </c>
      <c r="AY299">
        <f t="shared" si="17"/>
        <v>0</v>
      </c>
    </row>
    <row r="300" spans="29:51" x14ac:dyDescent="0.2">
      <c r="AC300">
        <f t="shared" si="16"/>
        <v>0</v>
      </c>
      <c r="AY300">
        <f t="shared" si="17"/>
        <v>0</v>
      </c>
    </row>
    <row r="301" spans="29:51" x14ac:dyDescent="0.2">
      <c r="AC301">
        <f t="shared" si="16"/>
        <v>0</v>
      </c>
      <c r="AY301">
        <f t="shared" si="17"/>
        <v>0</v>
      </c>
    </row>
    <row r="302" spans="29:51" x14ac:dyDescent="0.2">
      <c r="AC302">
        <f t="shared" si="16"/>
        <v>0</v>
      </c>
      <c r="AY302">
        <f t="shared" si="17"/>
        <v>0</v>
      </c>
    </row>
    <row r="303" spans="29:51" x14ac:dyDescent="0.2">
      <c r="AC303">
        <f t="shared" si="16"/>
        <v>0</v>
      </c>
      <c r="AY303">
        <f t="shared" si="17"/>
        <v>0</v>
      </c>
    </row>
    <row r="304" spans="29:51" x14ac:dyDescent="0.2">
      <c r="AC304">
        <f t="shared" si="16"/>
        <v>0</v>
      </c>
      <c r="AY304">
        <f t="shared" si="17"/>
        <v>0</v>
      </c>
    </row>
    <row r="305" spans="29:51" x14ac:dyDescent="0.2">
      <c r="AC305">
        <f t="shared" si="16"/>
        <v>0</v>
      </c>
      <c r="AY305">
        <f t="shared" si="17"/>
        <v>0</v>
      </c>
    </row>
    <row r="306" spans="29:51" x14ac:dyDescent="0.2">
      <c r="AC306">
        <f t="shared" ref="AC306:AC346" si="18">SUM(S306:AB306)</f>
        <v>0</v>
      </c>
      <c r="AY306">
        <f t="shared" ref="AY306:AY346" si="19">SUM(AO306:AX306)</f>
        <v>0</v>
      </c>
    </row>
    <row r="307" spans="29:51" x14ac:dyDescent="0.2">
      <c r="AC307">
        <f t="shared" si="18"/>
        <v>0</v>
      </c>
      <c r="AY307">
        <f t="shared" si="19"/>
        <v>0</v>
      </c>
    </row>
    <row r="308" spans="29:51" x14ac:dyDescent="0.2">
      <c r="AC308">
        <f t="shared" si="18"/>
        <v>0</v>
      </c>
      <c r="AY308">
        <f t="shared" si="19"/>
        <v>0</v>
      </c>
    </row>
    <row r="309" spans="29:51" x14ac:dyDescent="0.2">
      <c r="AC309">
        <f t="shared" si="18"/>
        <v>0</v>
      </c>
      <c r="AY309">
        <f t="shared" si="19"/>
        <v>0</v>
      </c>
    </row>
    <row r="310" spans="29:51" x14ac:dyDescent="0.2">
      <c r="AC310">
        <f t="shared" si="18"/>
        <v>0</v>
      </c>
      <c r="AY310">
        <f t="shared" si="19"/>
        <v>0</v>
      </c>
    </row>
    <row r="311" spans="29:51" x14ac:dyDescent="0.2">
      <c r="AC311">
        <f t="shared" si="18"/>
        <v>0</v>
      </c>
      <c r="AY311">
        <f t="shared" si="19"/>
        <v>0</v>
      </c>
    </row>
    <row r="312" spans="29:51" x14ac:dyDescent="0.2">
      <c r="AC312">
        <f t="shared" si="18"/>
        <v>0</v>
      </c>
      <c r="AY312">
        <f t="shared" si="19"/>
        <v>0</v>
      </c>
    </row>
    <row r="313" spans="29:51" x14ac:dyDescent="0.2">
      <c r="AC313">
        <f t="shared" si="18"/>
        <v>0</v>
      </c>
      <c r="AY313">
        <f t="shared" si="19"/>
        <v>0</v>
      </c>
    </row>
    <row r="314" spans="29:51" x14ac:dyDescent="0.2">
      <c r="AC314">
        <f t="shared" si="18"/>
        <v>0</v>
      </c>
      <c r="AY314">
        <f t="shared" si="19"/>
        <v>0</v>
      </c>
    </row>
    <row r="315" spans="29:51" x14ac:dyDescent="0.2">
      <c r="AC315">
        <f t="shared" si="18"/>
        <v>0</v>
      </c>
      <c r="AY315">
        <f t="shared" si="19"/>
        <v>0</v>
      </c>
    </row>
    <row r="316" spans="29:51" x14ac:dyDescent="0.2">
      <c r="AC316">
        <f t="shared" si="18"/>
        <v>0</v>
      </c>
      <c r="AY316">
        <f t="shared" si="19"/>
        <v>0</v>
      </c>
    </row>
    <row r="317" spans="29:51" x14ac:dyDescent="0.2">
      <c r="AC317">
        <f t="shared" si="18"/>
        <v>0</v>
      </c>
      <c r="AY317">
        <f t="shared" si="19"/>
        <v>0</v>
      </c>
    </row>
    <row r="318" spans="29:51" x14ac:dyDescent="0.2">
      <c r="AC318">
        <f t="shared" si="18"/>
        <v>0</v>
      </c>
      <c r="AY318">
        <f t="shared" si="19"/>
        <v>0</v>
      </c>
    </row>
    <row r="319" spans="29:51" x14ac:dyDescent="0.2">
      <c r="AC319">
        <f t="shared" si="18"/>
        <v>0</v>
      </c>
      <c r="AY319">
        <f t="shared" si="19"/>
        <v>0</v>
      </c>
    </row>
    <row r="320" spans="29:51" x14ac:dyDescent="0.2">
      <c r="AC320">
        <f t="shared" si="18"/>
        <v>0</v>
      </c>
      <c r="AY320">
        <f t="shared" si="19"/>
        <v>0</v>
      </c>
    </row>
    <row r="321" spans="29:51" x14ac:dyDescent="0.2">
      <c r="AC321">
        <f t="shared" si="18"/>
        <v>0</v>
      </c>
      <c r="AY321">
        <f t="shared" si="19"/>
        <v>0</v>
      </c>
    </row>
    <row r="322" spans="29:51" x14ac:dyDescent="0.2">
      <c r="AC322">
        <f t="shared" si="18"/>
        <v>0</v>
      </c>
      <c r="AY322">
        <f t="shared" si="19"/>
        <v>0</v>
      </c>
    </row>
    <row r="323" spans="29:51" x14ac:dyDescent="0.2">
      <c r="AC323">
        <f t="shared" si="18"/>
        <v>0</v>
      </c>
      <c r="AY323">
        <f t="shared" si="19"/>
        <v>0</v>
      </c>
    </row>
    <row r="324" spans="29:51" x14ac:dyDescent="0.2">
      <c r="AC324">
        <f t="shared" si="18"/>
        <v>0</v>
      </c>
      <c r="AY324">
        <f t="shared" si="19"/>
        <v>0</v>
      </c>
    </row>
    <row r="325" spans="29:51" x14ac:dyDescent="0.2">
      <c r="AC325">
        <f t="shared" si="18"/>
        <v>0</v>
      </c>
      <c r="AY325">
        <f t="shared" si="19"/>
        <v>0</v>
      </c>
    </row>
    <row r="326" spans="29:51" x14ac:dyDescent="0.2">
      <c r="AC326">
        <f t="shared" si="18"/>
        <v>0</v>
      </c>
      <c r="AY326">
        <f t="shared" si="19"/>
        <v>0</v>
      </c>
    </row>
    <row r="327" spans="29:51" x14ac:dyDescent="0.2">
      <c r="AC327">
        <f t="shared" si="18"/>
        <v>0</v>
      </c>
      <c r="AY327">
        <f t="shared" si="19"/>
        <v>0</v>
      </c>
    </row>
    <row r="328" spans="29:51" x14ac:dyDescent="0.2">
      <c r="AC328">
        <f t="shared" si="18"/>
        <v>0</v>
      </c>
      <c r="AY328">
        <f t="shared" si="19"/>
        <v>0</v>
      </c>
    </row>
    <row r="329" spans="29:51" x14ac:dyDescent="0.2">
      <c r="AC329">
        <f t="shared" si="18"/>
        <v>0</v>
      </c>
      <c r="AY329">
        <f t="shared" si="19"/>
        <v>0</v>
      </c>
    </row>
    <row r="330" spans="29:51" x14ac:dyDescent="0.2">
      <c r="AC330">
        <f t="shared" si="18"/>
        <v>0</v>
      </c>
      <c r="AY330">
        <f t="shared" si="19"/>
        <v>0</v>
      </c>
    </row>
    <row r="331" spans="29:51" x14ac:dyDescent="0.2">
      <c r="AC331">
        <f t="shared" si="18"/>
        <v>0</v>
      </c>
      <c r="AY331">
        <f t="shared" si="19"/>
        <v>0</v>
      </c>
    </row>
    <row r="332" spans="29:51" x14ac:dyDescent="0.2">
      <c r="AC332">
        <f t="shared" si="18"/>
        <v>0</v>
      </c>
      <c r="AY332">
        <f t="shared" si="19"/>
        <v>0</v>
      </c>
    </row>
    <row r="333" spans="29:51" x14ac:dyDescent="0.2">
      <c r="AC333">
        <f t="shared" si="18"/>
        <v>0</v>
      </c>
      <c r="AY333">
        <f t="shared" si="19"/>
        <v>0</v>
      </c>
    </row>
    <row r="334" spans="29:51" x14ac:dyDescent="0.2">
      <c r="AC334">
        <f t="shared" si="18"/>
        <v>0</v>
      </c>
      <c r="AY334">
        <f t="shared" si="19"/>
        <v>0</v>
      </c>
    </row>
    <row r="335" spans="29:51" x14ac:dyDescent="0.2">
      <c r="AC335">
        <f t="shared" si="18"/>
        <v>0</v>
      </c>
      <c r="AY335">
        <f t="shared" si="19"/>
        <v>0</v>
      </c>
    </row>
    <row r="336" spans="29:51" x14ac:dyDescent="0.2">
      <c r="AC336">
        <f t="shared" si="18"/>
        <v>0</v>
      </c>
      <c r="AY336">
        <f t="shared" si="19"/>
        <v>0</v>
      </c>
    </row>
    <row r="337" spans="29:51" x14ac:dyDescent="0.2">
      <c r="AC337">
        <f t="shared" si="18"/>
        <v>0</v>
      </c>
      <c r="AY337">
        <f t="shared" si="19"/>
        <v>0</v>
      </c>
    </row>
    <row r="338" spans="29:51" x14ac:dyDescent="0.2">
      <c r="AC338">
        <f t="shared" si="18"/>
        <v>0</v>
      </c>
      <c r="AY338">
        <f t="shared" si="19"/>
        <v>0</v>
      </c>
    </row>
    <row r="339" spans="29:51" x14ac:dyDescent="0.2">
      <c r="AC339">
        <f t="shared" si="18"/>
        <v>0</v>
      </c>
      <c r="AY339">
        <f t="shared" si="19"/>
        <v>0</v>
      </c>
    </row>
    <row r="340" spans="29:51" x14ac:dyDescent="0.2">
      <c r="AC340">
        <f t="shared" si="18"/>
        <v>0</v>
      </c>
      <c r="AY340">
        <f t="shared" si="19"/>
        <v>0</v>
      </c>
    </row>
    <row r="341" spans="29:51" x14ac:dyDescent="0.2">
      <c r="AC341">
        <f t="shared" si="18"/>
        <v>0</v>
      </c>
      <c r="AY341">
        <f t="shared" si="19"/>
        <v>0</v>
      </c>
    </row>
    <row r="342" spans="29:51" x14ac:dyDescent="0.2">
      <c r="AC342">
        <f t="shared" si="18"/>
        <v>0</v>
      </c>
      <c r="AY342">
        <f t="shared" si="19"/>
        <v>0</v>
      </c>
    </row>
    <row r="343" spans="29:51" x14ac:dyDescent="0.2">
      <c r="AC343">
        <f t="shared" si="18"/>
        <v>0</v>
      </c>
      <c r="AY343">
        <f t="shared" si="19"/>
        <v>0</v>
      </c>
    </row>
    <row r="344" spans="29:51" x14ac:dyDescent="0.2">
      <c r="AC344">
        <f t="shared" si="18"/>
        <v>0</v>
      </c>
      <c r="AY344">
        <f t="shared" si="19"/>
        <v>0</v>
      </c>
    </row>
    <row r="345" spans="29:51" x14ac:dyDescent="0.2">
      <c r="AC345">
        <f t="shared" si="18"/>
        <v>0</v>
      </c>
      <c r="AY345">
        <f t="shared" si="19"/>
        <v>0</v>
      </c>
    </row>
    <row r="346" spans="29:51" x14ac:dyDescent="0.2">
      <c r="AC346">
        <f t="shared" si="18"/>
        <v>0</v>
      </c>
      <c r="AY346">
        <f t="shared" si="19"/>
        <v>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BD295"/>
  <sheetViews>
    <sheetView topLeftCell="O1" workbookViewId="0">
      <pane ySplit="2" topLeftCell="A3" activePane="bottomLeft" state="frozen"/>
      <selection pane="bottomLeft" activeCell="V99" sqref="V99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6" s="5" customFormat="1" ht="68" x14ac:dyDescent="0.2">
      <c r="A2" s="5" t="s">
        <v>82</v>
      </c>
      <c r="B2" s="5" t="s">
        <v>0</v>
      </c>
      <c r="C2" s="5" t="s">
        <v>1</v>
      </c>
      <c r="D2" s="5" t="s">
        <v>57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17</v>
      </c>
      <c r="L2" s="5" t="s">
        <v>9</v>
      </c>
      <c r="M2" s="5" t="s">
        <v>16</v>
      </c>
      <c r="N2" s="5" t="s">
        <v>15</v>
      </c>
      <c r="O2" s="5" t="s">
        <v>10</v>
      </c>
      <c r="P2" s="5" t="s">
        <v>96</v>
      </c>
      <c r="Q2" s="5" t="s">
        <v>31</v>
      </c>
      <c r="R2" s="5" t="s">
        <v>99</v>
      </c>
      <c r="S2" s="5" t="s">
        <v>100</v>
      </c>
      <c r="T2" s="5" t="s">
        <v>101</v>
      </c>
      <c r="U2" s="5" t="s">
        <v>102</v>
      </c>
      <c r="V2" s="5" t="s">
        <v>103</v>
      </c>
      <c r="W2" s="5" t="s">
        <v>104</v>
      </c>
      <c r="X2" s="5" t="s">
        <v>105</v>
      </c>
      <c r="Y2" s="5" t="s">
        <v>106</v>
      </c>
      <c r="Z2" s="5" t="s">
        <v>107</v>
      </c>
      <c r="AA2" s="5" t="s">
        <v>108</v>
      </c>
      <c r="AB2" s="5" t="s">
        <v>46</v>
      </c>
      <c r="AC2" s="5" t="s">
        <v>77</v>
      </c>
      <c r="AD2" s="5" t="s">
        <v>78</v>
      </c>
      <c r="AE2" s="5" t="s">
        <v>11</v>
      </c>
      <c r="AF2" s="5" t="s">
        <v>32</v>
      </c>
      <c r="AG2" s="5" t="s">
        <v>12</v>
      </c>
      <c r="AH2" s="5" t="s">
        <v>33</v>
      </c>
      <c r="AI2" s="5" t="s">
        <v>34</v>
      </c>
      <c r="AJ2" s="5" t="s">
        <v>13</v>
      </c>
      <c r="AK2" s="5" t="s">
        <v>97</v>
      </c>
      <c r="AL2" s="5" t="s">
        <v>35</v>
      </c>
      <c r="AM2" s="5" t="s">
        <v>109</v>
      </c>
      <c r="AN2" s="5" t="s">
        <v>110</v>
      </c>
      <c r="AO2" s="5" t="s">
        <v>111</v>
      </c>
      <c r="AP2" s="5" t="s">
        <v>112</v>
      </c>
      <c r="AQ2" s="5" t="s">
        <v>113</v>
      </c>
      <c r="AR2" s="5" t="s">
        <v>114</v>
      </c>
      <c r="AS2" s="5" t="s">
        <v>115</v>
      </c>
      <c r="AT2" s="5" t="s">
        <v>116</v>
      </c>
      <c r="AU2" s="5" t="s">
        <v>117</v>
      </c>
      <c r="AV2" s="5" t="s">
        <v>118</v>
      </c>
      <c r="AW2" s="5" t="s">
        <v>47</v>
      </c>
      <c r="AX2" s="5" t="s">
        <v>79</v>
      </c>
      <c r="AY2" s="5" t="s">
        <v>80</v>
      </c>
      <c r="AZ2" s="5" t="s">
        <v>41</v>
      </c>
      <c r="BA2" s="5" t="s">
        <v>42</v>
      </c>
      <c r="BB2" s="5" t="s">
        <v>43</v>
      </c>
      <c r="BC2" s="5" t="s">
        <v>44</v>
      </c>
      <c r="BD2" s="5" t="s">
        <v>45</v>
      </c>
    </row>
    <row r="3" spans="1:56" x14ac:dyDescent="0.2">
      <c r="A3">
        <v>10</v>
      </c>
      <c r="B3">
        <v>0</v>
      </c>
      <c r="C3">
        <v>2002</v>
      </c>
      <c r="D3">
        <v>1201007994</v>
      </c>
      <c r="E3">
        <v>0</v>
      </c>
      <c r="F3">
        <v>1201007994</v>
      </c>
      <c r="G3">
        <v>0</v>
      </c>
      <c r="H3">
        <v>1099863528.8866601</v>
      </c>
      <c r="I3">
        <v>0</v>
      </c>
      <c r="J3">
        <v>253905652.09999999</v>
      </c>
      <c r="K3">
        <v>0.97956348500000001</v>
      </c>
      <c r="L3">
        <v>25697520.3899999</v>
      </c>
      <c r="M3">
        <v>1.974</v>
      </c>
      <c r="N3">
        <v>42439.074999999903</v>
      </c>
      <c r="O3">
        <v>31.709999999999901</v>
      </c>
      <c r="P3">
        <v>0.50002661492511502</v>
      </c>
      <c r="Q3">
        <v>3.5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1201007994</v>
      </c>
      <c r="BD3">
        <v>1201007994</v>
      </c>
    </row>
    <row r="4" spans="1:56" x14ac:dyDescent="0.2">
      <c r="A4">
        <v>10</v>
      </c>
      <c r="B4">
        <v>0</v>
      </c>
      <c r="C4">
        <v>2003</v>
      </c>
      <c r="D4">
        <v>1201007994</v>
      </c>
      <c r="E4">
        <v>1201007994</v>
      </c>
      <c r="F4">
        <v>1127691152.99999</v>
      </c>
      <c r="G4">
        <v>-73316841.000001594</v>
      </c>
      <c r="H4">
        <v>1024029072.56918</v>
      </c>
      <c r="I4">
        <v>-75834456.317478299</v>
      </c>
      <c r="J4">
        <v>232535029.09999901</v>
      </c>
      <c r="K4">
        <v>1.1512130359999899</v>
      </c>
      <c r="L4">
        <v>26042245.269999899</v>
      </c>
      <c r="M4">
        <v>2.2467999999999901</v>
      </c>
      <c r="N4">
        <v>41148.635000000002</v>
      </c>
      <c r="O4">
        <v>31.36</v>
      </c>
      <c r="P4">
        <v>0.49949664564947699</v>
      </c>
      <c r="Q4">
        <v>3.5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-70868307.944354206</v>
      </c>
      <c r="AF4">
        <v>-40859410.068526901</v>
      </c>
      <c r="AG4">
        <v>4287599.8208538396</v>
      </c>
      <c r="AH4">
        <v>19893297.788453199</v>
      </c>
      <c r="AI4">
        <v>9004533.1429923102</v>
      </c>
      <c r="AJ4">
        <v>-4145936.39159864</v>
      </c>
      <c r="AK4">
        <v>-13700.4149400068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-82701924.067120403</v>
      </c>
      <c r="BA4">
        <v>-82808262.903424501</v>
      </c>
      <c r="BB4">
        <v>9491421.9034228995</v>
      </c>
      <c r="BC4">
        <v>0</v>
      </c>
      <c r="BD4">
        <v>-73316841.000001594</v>
      </c>
    </row>
    <row r="5" spans="1:56" x14ac:dyDescent="0.2">
      <c r="A5">
        <v>10</v>
      </c>
      <c r="B5">
        <v>0</v>
      </c>
      <c r="C5">
        <v>2004</v>
      </c>
      <c r="D5">
        <v>1201007994</v>
      </c>
      <c r="E5">
        <v>1127691152.99999</v>
      </c>
      <c r="F5">
        <v>1109237034</v>
      </c>
      <c r="G5">
        <v>-18454118.999998</v>
      </c>
      <c r="H5">
        <v>1075695753.95052</v>
      </c>
      <c r="I5">
        <v>51666681.381340303</v>
      </c>
      <c r="J5">
        <v>243107287.39999899</v>
      </c>
      <c r="K5">
        <v>1.20597552</v>
      </c>
      <c r="L5">
        <v>26563773.749999899</v>
      </c>
      <c r="M5">
        <v>2.5669</v>
      </c>
      <c r="N5">
        <v>39531.589999999997</v>
      </c>
      <c r="O5">
        <v>31</v>
      </c>
      <c r="P5">
        <v>0.49415983310371703</v>
      </c>
      <c r="Q5">
        <v>3.5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35222809.510224797</v>
      </c>
      <c r="AF5">
        <v>-11738137.8528447</v>
      </c>
      <c r="AG5">
        <v>5995682.8346014302</v>
      </c>
      <c r="AH5">
        <v>20024060.7102377</v>
      </c>
      <c r="AI5">
        <v>10989373.6845799</v>
      </c>
      <c r="AJ5">
        <v>-4003869.59887448</v>
      </c>
      <c r="AK5">
        <v>-129534.897158109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56360384.390766598</v>
      </c>
      <c r="BA5">
        <v>56896880.234492198</v>
      </c>
      <c r="BB5">
        <v>-75350999.234490305</v>
      </c>
      <c r="BC5">
        <v>0</v>
      </c>
      <c r="BD5">
        <v>-18454118.999998</v>
      </c>
    </row>
    <row r="6" spans="1:56" x14ac:dyDescent="0.2">
      <c r="A6">
        <v>10</v>
      </c>
      <c r="B6">
        <v>0</v>
      </c>
      <c r="C6">
        <v>2005</v>
      </c>
      <c r="D6">
        <v>1201007994</v>
      </c>
      <c r="E6">
        <v>1109237034</v>
      </c>
      <c r="F6">
        <v>1185413968.99999</v>
      </c>
      <c r="G6">
        <v>76176934.999997601</v>
      </c>
      <c r="H6">
        <v>1154845942.4993</v>
      </c>
      <c r="I6">
        <v>79150188.548774004</v>
      </c>
      <c r="J6">
        <v>254087771.40000001</v>
      </c>
      <c r="K6">
        <v>1.1702642379999899</v>
      </c>
      <c r="L6">
        <v>27081157.499999899</v>
      </c>
      <c r="M6">
        <v>3.0314999999999901</v>
      </c>
      <c r="N6">
        <v>38116.919999999896</v>
      </c>
      <c r="O6">
        <v>30.68</v>
      </c>
      <c r="P6">
        <v>0.49018125488386599</v>
      </c>
      <c r="Q6">
        <v>3.5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34420852.868954703</v>
      </c>
      <c r="AF6">
        <v>7561255.0637004999</v>
      </c>
      <c r="AG6">
        <v>5736965.9584031003</v>
      </c>
      <c r="AH6">
        <v>25717095.5613719</v>
      </c>
      <c r="AI6">
        <v>9821360.55737211</v>
      </c>
      <c r="AJ6">
        <v>-3501445.4018513002</v>
      </c>
      <c r="AK6">
        <v>-94988.990635646594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79661095.617315307</v>
      </c>
      <c r="BA6">
        <v>81618171.368575305</v>
      </c>
      <c r="BB6">
        <v>-5441236.3685777104</v>
      </c>
      <c r="BC6">
        <v>0</v>
      </c>
      <c r="BD6">
        <v>76176934.999997601</v>
      </c>
    </row>
    <row r="7" spans="1:56" x14ac:dyDescent="0.2">
      <c r="A7">
        <v>10</v>
      </c>
      <c r="B7">
        <v>0</v>
      </c>
      <c r="C7">
        <v>2006</v>
      </c>
      <c r="D7">
        <v>1201007994</v>
      </c>
      <c r="E7">
        <v>1185413968.99999</v>
      </c>
      <c r="F7">
        <v>1159540668.99999</v>
      </c>
      <c r="G7">
        <v>-25873299.999999501</v>
      </c>
      <c r="H7">
        <v>933775818.34697294</v>
      </c>
      <c r="I7">
        <v>-221070124.152327</v>
      </c>
      <c r="J7">
        <v>252268420.80000001</v>
      </c>
      <c r="K7">
        <v>2.81626553899999</v>
      </c>
      <c r="L7">
        <v>27655014.75</v>
      </c>
      <c r="M7">
        <v>3.3499999999999899</v>
      </c>
      <c r="N7">
        <v>36028.75</v>
      </c>
      <c r="O7">
        <v>30.18</v>
      </c>
      <c r="P7">
        <v>0.49297116336448898</v>
      </c>
      <c r="Q7">
        <v>3.7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-5878037.8413349101</v>
      </c>
      <c r="AF7">
        <v>-248202785.27223501</v>
      </c>
      <c r="AG7">
        <v>6666123.4575581504</v>
      </c>
      <c r="AH7">
        <v>16993124.337155201</v>
      </c>
      <c r="AI7">
        <v>16266302.7792824</v>
      </c>
      <c r="AJ7">
        <v>-5841537.2238841802</v>
      </c>
      <c r="AK7">
        <v>71188.9594562657</v>
      </c>
      <c r="AL7">
        <v>-1381458.7198222501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-221307079.52382401</v>
      </c>
      <c r="BA7">
        <v>-226921707.61026999</v>
      </c>
      <c r="BB7">
        <v>201048407.61026999</v>
      </c>
      <c r="BC7">
        <v>0</v>
      </c>
      <c r="BD7">
        <v>-25873299.999999501</v>
      </c>
    </row>
    <row r="8" spans="1:56" x14ac:dyDescent="0.2">
      <c r="A8">
        <v>10</v>
      </c>
      <c r="B8">
        <v>0</v>
      </c>
      <c r="C8">
        <v>2007</v>
      </c>
      <c r="D8">
        <v>1201007994</v>
      </c>
      <c r="E8">
        <v>1159540668.99999</v>
      </c>
      <c r="F8">
        <v>1100711966.99999</v>
      </c>
      <c r="G8">
        <v>-58828702.000000402</v>
      </c>
      <c r="H8">
        <v>1184735665.25683</v>
      </c>
      <c r="I8">
        <v>250959846.909863</v>
      </c>
      <c r="J8">
        <v>256261700.59999999</v>
      </c>
      <c r="K8">
        <v>1.2309854979999999</v>
      </c>
      <c r="L8">
        <v>27714120</v>
      </c>
      <c r="M8">
        <v>3.4605999999999901</v>
      </c>
      <c r="N8">
        <v>36660.58</v>
      </c>
      <c r="O8">
        <v>30.4</v>
      </c>
      <c r="P8">
        <v>0.48830547590354001</v>
      </c>
      <c r="Q8">
        <v>3.6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12666261.1374077</v>
      </c>
      <c r="AF8">
        <v>290333199.19186598</v>
      </c>
      <c r="AG8">
        <v>662228.91888006299</v>
      </c>
      <c r="AH8">
        <v>5462498.3972997097</v>
      </c>
      <c r="AI8">
        <v>-4866026.8216030598</v>
      </c>
      <c r="AJ8">
        <v>2523132.86686876</v>
      </c>
      <c r="AK8">
        <v>-116444.620133459</v>
      </c>
      <c r="AL8">
        <v>676244.35503722401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307341093.425623</v>
      </c>
      <c r="BA8">
        <v>311635986.990049</v>
      </c>
      <c r="BB8">
        <v>-370464688.99005002</v>
      </c>
      <c r="BC8">
        <v>0</v>
      </c>
      <c r="BD8">
        <v>-58828702.000000402</v>
      </c>
    </row>
    <row r="9" spans="1:56" x14ac:dyDescent="0.2">
      <c r="A9">
        <v>10</v>
      </c>
      <c r="B9">
        <v>0</v>
      </c>
      <c r="C9">
        <v>2008</v>
      </c>
      <c r="D9">
        <v>1201007994</v>
      </c>
      <c r="E9">
        <v>1100711966.99999</v>
      </c>
      <c r="F9">
        <v>1112567173.99999</v>
      </c>
      <c r="G9">
        <v>11855207.0000004</v>
      </c>
      <c r="H9">
        <v>1221212992.3490701</v>
      </c>
      <c r="I9">
        <v>36477327.092239298</v>
      </c>
      <c r="J9">
        <v>260943220.69999999</v>
      </c>
      <c r="K9">
        <v>1.2421328030000001</v>
      </c>
      <c r="L9">
        <v>27956797.669999901</v>
      </c>
      <c r="M9">
        <v>3.91949999999999</v>
      </c>
      <c r="N9">
        <v>36716.94</v>
      </c>
      <c r="O9">
        <v>30.42</v>
      </c>
      <c r="P9">
        <v>0.48698388494219103</v>
      </c>
      <c r="Q9">
        <v>3.7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13871109.1740095</v>
      </c>
      <c r="AF9">
        <v>-2281199.1142240302</v>
      </c>
      <c r="AG9">
        <v>2569354.0101022301</v>
      </c>
      <c r="AH9">
        <v>20362424.9109434</v>
      </c>
      <c r="AI9">
        <v>-408942.275859227</v>
      </c>
      <c r="AJ9">
        <v>217523.392704917</v>
      </c>
      <c r="AK9">
        <v>-31311.521955345601</v>
      </c>
      <c r="AL9">
        <v>-641561.28534043499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33657397.290380999</v>
      </c>
      <c r="BA9">
        <v>33890285.936396502</v>
      </c>
      <c r="BB9">
        <v>-22035078.936395999</v>
      </c>
      <c r="BC9">
        <v>0</v>
      </c>
      <c r="BD9">
        <v>11855207.0000004</v>
      </c>
    </row>
    <row r="10" spans="1:56" x14ac:dyDescent="0.2">
      <c r="A10">
        <v>10</v>
      </c>
      <c r="B10">
        <v>0</v>
      </c>
      <c r="C10">
        <v>2009</v>
      </c>
      <c r="D10">
        <v>1201007994</v>
      </c>
      <c r="E10">
        <v>1112567173.99999</v>
      </c>
      <c r="F10">
        <v>1079011273.99999</v>
      </c>
      <c r="G10">
        <v>-33555900.000001401</v>
      </c>
      <c r="H10">
        <v>1162664287.8259101</v>
      </c>
      <c r="I10">
        <v>-58548704.523163497</v>
      </c>
      <c r="J10">
        <v>261208990.799999</v>
      </c>
      <c r="K10">
        <v>1.298489488</v>
      </c>
      <c r="L10">
        <v>27734538</v>
      </c>
      <c r="M10">
        <v>2.84309999999999</v>
      </c>
      <c r="N10">
        <v>35494.29</v>
      </c>
      <c r="O10">
        <v>30.61</v>
      </c>
      <c r="P10">
        <v>0.48475607204041099</v>
      </c>
      <c r="Q10">
        <v>3.8999999999999901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783731.63948894804</v>
      </c>
      <c r="AF10">
        <v>-11437108.919677701</v>
      </c>
      <c r="AG10">
        <v>-2372344.8777522398</v>
      </c>
      <c r="AH10">
        <v>-50255009.7307285</v>
      </c>
      <c r="AI10">
        <v>9151790.2526835501</v>
      </c>
      <c r="AJ10">
        <v>2090484.31362165</v>
      </c>
      <c r="AK10">
        <v>-53349.966489005499</v>
      </c>
      <c r="AL10">
        <v>-1296564.4611112999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-53388371.749964699</v>
      </c>
      <c r="BA10">
        <v>-53339890.044403799</v>
      </c>
      <c r="BB10">
        <v>19783990.044402398</v>
      </c>
      <c r="BC10">
        <v>0</v>
      </c>
      <c r="BD10">
        <v>-33555900.000001401</v>
      </c>
    </row>
    <row r="11" spans="1:56" x14ac:dyDescent="0.2">
      <c r="A11">
        <v>10</v>
      </c>
      <c r="B11">
        <v>0</v>
      </c>
      <c r="C11">
        <v>2010</v>
      </c>
      <c r="D11">
        <v>1201007994</v>
      </c>
      <c r="E11">
        <v>1079011273.99999</v>
      </c>
      <c r="F11">
        <v>1055804062.99999</v>
      </c>
      <c r="G11">
        <v>-23207211.000000101</v>
      </c>
      <c r="H11">
        <v>1098379124.4105501</v>
      </c>
      <c r="I11">
        <v>-64285163.415361397</v>
      </c>
      <c r="J11">
        <v>234440206.99999899</v>
      </c>
      <c r="K11">
        <v>1.332862524</v>
      </c>
      <c r="L11">
        <v>27553600.749999899</v>
      </c>
      <c r="M11">
        <v>3.2889999999999899</v>
      </c>
      <c r="N11">
        <v>35213</v>
      </c>
      <c r="O11">
        <v>30.93</v>
      </c>
      <c r="P11">
        <v>0.49441012262664702</v>
      </c>
      <c r="Q11">
        <v>3.8999999999999901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-77757535.263012603</v>
      </c>
      <c r="AF11">
        <v>-6646340.5268305596</v>
      </c>
      <c r="AG11">
        <v>-1887049.06799442</v>
      </c>
      <c r="AH11">
        <v>22401556.3868495</v>
      </c>
      <c r="AI11">
        <v>2078724.3189824601</v>
      </c>
      <c r="AJ11">
        <v>3416819.6292594802</v>
      </c>
      <c r="AK11">
        <v>224243.717227699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-58169580.805518299</v>
      </c>
      <c r="BA11">
        <v>-59659883.598741099</v>
      </c>
      <c r="BB11">
        <v>36452672.598740898</v>
      </c>
      <c r="BC11">
        <v>0</v>
      </c>
      <c r="BD11">
        <v>-23207211.000000101</v>
      </c>
    </row>
    <row r="12" spans="1:56" x14ac:dyDescent="0.2">
      <c r="A12">
        <v>10</v>
      </c>
      <c r="B12">
        <v>0</v>
      </c>
      <c r="C12">
        <v>2011</v>
      </c>
      <c r="D12">
        <v>1201007994</v>
      </c>
      <c r="E12">
        <v>1055804062.99999</v>
      </c>
      <c r="F12">
        <v>1024067732.99999</v>
      </c>
      <c r="G12">
        <v>-31736329.9999988</v>
      </c>
      <c r="H12">
        <v>1111768992.1417699</v>
      </c>
      <c r="I12">
        <v>13389867.731219999</v>
      </c>
      <c r="J12">
        <v>228510747.49999899</v>
      </c>
      <c r="K12">
        <v>1.4103132359999999</v>
      </c>
      <c r="L12">
        <v>27682634.670000002</v>
      </c>
      <c r="M12">
        <v>4.0655999999999999</v>
      </c>
      <c r="N12">
        <v>34147.68</v>
      </c>
      <c r="O12">
        <v>31.299999999999901</v>
      </c>
      <c r="P12">
        <v>0.49182096061092501</v>
      </c>
      <c r="Q12">
        <v>3.8999999999999901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-18544880.7172153</v>
      </c>
      <c r="AF12">
        <v>-14256368.7022631</v>
      </c>
      <c r="AG12">
        <v>1320003.1441282099</v>
      </c>
      <c r="AH12">
        <v>33407981.593428101</v>
      </c>
      <c r="AI12">
        <v>7875156.1708553499</v>
      </c>
      <c r="AJ12">
        <v>3866682.1892001899</v>
      </c>
      <c r="AK12">
        <v>-58839.6473647905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13609734.030768599</v>
      </c>
      <c r="BA12">
        <v>12870853.4598573</v>
      </c>
      <c r="BB12">
        <v>-44607183.4598561</v>
      </c>
      <c r="BC12">
        <v>0</v>
      </c>
      <c r="BD12">
        <v>-31736329.9999988</v>
      </c>
    </row>
    <row r="13" spans="1:56" x14ac:dyDescent="0.2">
      <c r="A13">
        <v>10</v>
      </c>
      <c r="B13">
        <v>0</v>
      </c>
      <c r="C13">
        <v>2012</v>
      </c>
      <c r="D13">
        <v>1201007994</v>
      </c>
      <c r="E13">
        <v>1024067732.99999</v>
      </c>
      <c r="F13">
        <v>1032661299</v>
      </c>
      <c r="G13">
        <v>8593566.0000015497</v>
      </c>
      <c r="H13">
        <v>1116852199.91451</v>
      </c>
      <c r="I13">
        <v>5083207.7727386896</v>
      </c>
      <c r="J13">
        <v>227959423.99999899</v>
      </c>
      <c r="K13">
        <v>1.369100306</v>
      </c>
      <c r="L13">
        <v>27909105.420000002</v>
      </c>
      <c r="M13">
        <v>4.1093000000000002</v>
      </c>
      <c r="N13">
        <v>33963.31</v>
      </c>
      <c r="O13">
        <v>31.51</v>
      </c>
      <c r="P13">
        <v>0.478498674131415</v>
      </c>
      <c r="Q13">
        <v>4.0999999999999996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-1709776.6240944599</v>
      </c>
      <c r="AF13">
        <v>7377982.7728239503</v>
      </c>
      <c r="AG13">
        <v>2233808.06241936</v>
      </c>
      <c r="AH13">
        <v>1647948.9906373699</v>
      </c>
      <c r="AI13">
        <v>1341983.77136504</v>
      </c>
      <c r="AJ13">
        <v>2126953.3748553302</v>
      </c>
      <c r="AK13">
        <v>-293619.42927369702</v>
      </c>
      <c r="AL13">
        <v>-1193428.90875065</v>
      </c>
      <c r="AM13">
        <v>-6802150.9586936096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4729701.0512886299</v>
      </c>
      <c r="BA13">
        <v>4682221.8437376404</v>
      </c>
      <c r="BB13">
        <v>3911344.1562639</v>
      </c>
      <c r="BC13">
        <v>0</v>
      </c>
      <c r="BD13">
        <v>8593566.0000015497</v>
      </c>
    </row>
    <row r="14" spans="1:56" x14ac:dyDescent="0.2">
      <c r="A14">
        <v>10</v>
      </c>
      <c r="B14">
        <v>0</v>
      </c>
      <c r="C14">
        <v>2013</v>
      </c>
      <c r="D14">
        <v>1201007994</v>
      </c>
      <c r="E14">
        <v>1032661299</v>
      </c>
      <c r="F14">
        <v>1031511812</v>
      </c>
      <c r="G14">
        <v>-1149486.9999998801</v>
      </c>
      <c r="H14">
        <v>1062883750.70078</v>
      </c>
      <c r="I14">
        <v>-53968449.213722102</v>
      </c>
      <c r="J14">
        <v>232024741.19999999</v>
      </c>
      <c r="K14">
        <v>1.6314814630000001</v>
      </c>
      <c r="L14">
        <v>28818049.079999998</v>
      </c>
      <c r="M14">
        <v>3.9420000000000002</v>
      </c>
      <c r="N14">
        <v>33700.32</v>
      </c>
      <c r="O14">
        <v>29.93</v>
      </c>
      <c r="P14">
        <v>0.478248521277432</v>
      </c>
      <c r="Q14">
        <v>4.2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12704507.848505201</v>
      </c>
      <c r="AF14">
        <v>-44176291.249510899</v>
      </c>
      <c r="AG14">
        <v>8888800.9868401997</v>
      </c>
      <c r="AH14">
        <v>-6415508.5122838505</v>
      </c>
      <c r="AI14">
        <v>1943624.5838965799</v>
      </c>
      <c r="AJ14">
        <v>-15995175.1067228</v>
      </c>
      <c r="AK14">
        <v>-5560.3457983866601</v>
      </c>
      <c r="AL14">
        <v>-601897.25393233995</v>
      </c>
      <c r="AM14">
        <v>-6859231.8834428601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629172.97071755095</v>
      </c>
      <c r="AX14">
        <v>0</v>
      </c>
      <c r="AY14">
        <v>0</v>
      </c>
      <c r="AZ14">
        <v>-49887557.961731702</v>
      </c>
      <c r="BA14">
        <v>-49900182.740673997</v>
      </c>
      <c r="BB14">
        <v>48750695.740674101</v>
      </c>
      <c r="BC14">
        <v>0</v>
      </c>
      <c r="BD14">
        <v>-1149486.9999998801</v>
      </c>
    </row>
    <row r="15" spans="1:56" x14ac:dyDescent="0.2">
      <c r="A15">
        <v>10</v>
      </c>
      <c r="B15">
        <v>0</v>
      </c>
      <c r="C15">
        <v>2014</v>
      </c>
      <c r="D15">
        <v>1201007994</v>
      </c>
      <c r="E15">
        <v>1031511812</v>
      </c>
      <c r="F15">
        <v>1020949725.99999</v>
      </c>
      <c r="G15">
        <v>-10562086.0000026</v>
      </c>
      <c r="H15">
        <v>1055231820.71374</v>
      </c>
      <c r="I15">
        <v>-7651929.9870444499</v>
      </c>
      <c r="J15">
        <v>232003465.09999901</v>
      </c>
      <c r="K15">
        <v>1.627628074</v>
      </c>
      <c r="L15">
        <v>29110612.079999998</v>
      </c>
      <c r="M15">
        <v>3.75239999999999</v>
      </c>
      <c r="N15">
        <v>33580.799999999901</v>
      </c>
      <c r="O15">
        <v>30.2</v>
      </c>
      <c r="P15">
        <v>0.47765666406466001</v>
      </c>
      <c r="Q15">
        <v>4.2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-65431.556936797999</v>
      </c>
      <c r="AF15">
        <v>629385.755356548</v>
      </c>
      <c r="AG15">
        <v>2790167.0071929698</v>
      </c>
      <c r="AH15">
        <v>-7526095.4834695198</v>
      </c>
      <c r="AI15">
        <v>886887.565822248</v>
      </c>
      <c r="AJ15">
        <v>2755349.7822592501</v>
      </c>
      <c r="AK15">
        <v>-13140.9871556413</v>
      </c>
      <c r="AL15">
        <v>0</v>
      </c>
      <c r="AM15">
        <v>-6851596.6618192401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-7394474.5787501698</v>
      </c>
      <c r="BA15">
        <v>-7426076.6156498697</v>
      </c>
      <c r="BB15">
        <v>-3136009.3843527501</v>
      </c>
      <c r="BC15">
        <v>0</v>
      </c>
      <c r="BD15">
        <v>-10562086.0000026</v>
      </c>
    </row>
    <row r="16" spans="1:56" x14ac:dyDescent="0.2">
      <c r="A16">
        <v>10</v>
      </c>
      <c r="B16">
        <v>0</v>
      </c>
      <c r="C16">
        <v>2015</v>
      </c>
      <c r="D16">
        <v>1201007994</v>
      </c>
      <c r="E16">
        <v>1020949725.99999</v>
      </c>
      <c r="F16">
        <v>997331165.700001</v>
      </c>
      <c r="G16">
        <v>-23618560.299997199</v>
      </c>
      <c r="H16">
        <v>992748995.90527594</v>
      </c>
      <c r="I16">
        <v>-62482824.808467098</v>
      </c>
      <c r="J16">
        <v>232760764.59999999</v>
      </c>
      <c r="K16">
        <v>1.6811518780000001</v>
      </c>
      <c r="L16">
        <v>29378317.829999901</v>
      </c>
      <c r="M16">
        <v>2.7029999999999998</v>
      </c>
      <c r="N16">
        <v>34173.339999999902</v>
      </c>
      <c r="O16">
        <v>30.169999999999899</v>
      </c>
      <c r="P16">
        <v>0.47613347078784202</v>
      </c>
      <c r="Q16">
        <v>4.0999999999999996</v>
      </c>
      <c r="R16">
        <v>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2304138.1074399301</v>
      </c>
      <c r="AF16">
        <v>-8533545.0243528206</v>
      </c>
      <c r="AG16">
        <v>2502434.9766386999</v>
      </c>
      <c r="AH16">
        <v>-46587098.762034498</v>
      </c>
      <c r="AI16">
        <v>-4310610.7190169496</v>
      </c>
      <c r="AJ16">
        <v>-302566.34962392098</v>
      </c>
      <c r="AK16">
        <v>-33472.785821019897</v>
      </c>
      <c r="AL16">
        <v>595418.08876761305</v>
      </c>
      <c r="AM16">
        <v>-6781440.2638627701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-61146742.731865801</v>
      </c>
      <c r="BA16">
        <v>-60452899.1788387</v>
      </c>
      <c r="BB16">
        <v>36834338.878841497</v>
      </c>
      <c r="BC16">
        <v>0</v>
      </c>
      <c r="BD16">
        <v>-23618560.299997199</v>
      </c>
    </row>
    <row r="17" spans="1:56" x14ac:dyDescent="0.2">
      <c r="A17">
        <v>10</v>
      </c>
      <c r="B17">
        <v>0</v>
      </c>
      <c r="C17">
        <v>2016</v>
      </c>
      <c r="D17">
        <v>1201007994</v>
      </c>
      <c r="E17">
        <v>997331165.700001</v>
      </c>
      <c r="F17">
        <v>999255569.69999897</v>
      </c>
      <c r="G17">
        <v>1924403.9999979699</v>
      </c>
      <c r="H17">
        <v>956984390.89515996</v>
      </c>
      <c r="I17">
        <v>-35764605.010116301</v>
      </c>
      <c r="J17">
        <v>232107589.30000001</v>
      </c>
      <c r="K17">
        <v>1.687565261</v>
      </c>
      <c r="L17">
        <v>29437697.499999899</v>
      </c>
      <c r="M17">
        <v>2.4255</v>
      </c>
      <c r="N17">
        <v>35302.049999999901</v>
      </c>
      <c r="O17">
        <v>29.8799999999999</v>
      </c>
      <c r="P17">
        <v>0.476654671743657</v>
      </c>
      <c r="Q17">
        <v>4.5</v>
      </c>
      <c r="R17">
        <v>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-1936852.6343111601</v>
      </c>
      <c r="AF17">
        <v>-991333.65046995704</v>
      </c>
      <c r="AG17">
        <v>538689.69235514302</v>
      </c>
      <c r="AH17">
        <v>-14436875.976464899</v>
      </c>
      <c r="AI17">
        <v>-7808785.9584924905</v>
      </c>
      <c r="AJ17">
        <v>-2853479.3794744001</v>
      </c>
      <c r="AK17">
        <v>11188.8805449555</v>
      </c>
      <c r="AL17">
        <v>-2323186.7633937998</v>
      </c>
      <c r="AM17">
        <v>-6624559.0269967802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-36425194.816703402</v>
      </c>
      <c r="BA17">
        <v>-35929681.473022401</v>
      </c>
      <c r="BB17">
        <v>37854085.473020397</v>
      </c>
      <c r="BC17">
        <v>0</v>
      </c>
      <c r="BD17">
        <v>1924403.9999979699</v>
      </c>
    </row>
    <row r="18" spans="1:56" x14ac:dyDescent="0.2">
      <c r="A18">
        <v>10</v>
      </c>
      <c r="B18">
        <v>0</v>
      </c>
      <c r="C18">
        <v>2017</v>
      </c>
      <c r="D18">
        <v>1201007994</v>
      </c>
      <c r="E18">
        <v>999255569.69999897</v>
      </c>
      <c r="F18">
        <v>942661585.60000002</v>
      </c>
      <c r="G18">
        <v>-56593984.099998802</v>
      </c>
      <c r="H18">
        <v>952866855.99330902</v>
      </c>
      <c r="I18">
        <v>-4117534.9018506999</v>
      </c>
      <c r="J18">
        <v>230935447.40000001</v>
      </c>
      <c r="K18">
        <v>1.7337943709999999</v>
      </c>
      <c r="L18">
        <v>29668394.669999901</v>
      </c>
      <c r="M18">
        <v>2.6928000000000001</v>
      </c>
      <c r="N18">
        <v>35945.819999999898</v>
      </c>
      <c r="O18">
        <v>30</v>
      </c>
      <c r="P18">
        <v>0.47605266805906399</v>
      </c>
      <c r="Q18">
        <v>4.5</v>
      </c>
      <c r="R18">
        <v>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-3493455.7881511301</v>
      </c>
      <c r="AF18">
        <v>-7068598.7722779699</v>
      </c>
      <c r="AG18">
        <v>2088247.1066843299</v>
      </c>
      <c r="AH18">
        <v>14153803.940481201</v>
      </c>
      <c r="AI18">
        <v>-4358719.7447042502</v>
      </c>
      <c r="AJ18">
        <v>1185426.6200045301</v>
      </c>
      <c r="AK18">
        <v>-12948.293060854599</v>
      </c>
      <c r="AL18">
        <v>0</v>
      </c>
      <c r="AM18">
        <v>-6637341.4691065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-4143586.4001306202</v>
      </c>
      <c r="BA18">
        <v>-4299411.4880596995</v>
      </c>
      <c r="BB18">
        <v>-52294572.611939102</v>
      </c>
      <c r="BC18">
        <v>0</v>
      </c>
      <c r="BD18">
        <v>-56593984.099998802</v>
      </c>
    </row>
    <row r="19" spans="1:56" x14ac:dyDescent="0.2">
      <c r="A19">
        <v>10</v>
      </c>
      <c r="B19">
        <v>0</v>
      </c>
      <c r="C19">
        <v>2018</v>
      </c>
      <c r="D19">
        <v>1201007994</v>
      </c>
      <c r="E19">
        <v>942661585.60000002</v>
      </c>
      <c r="F19">
        <v>935808062.59999895</v>
      </c>
      <c r="G19">
        <v>-6853523.0000007097</v>
      </c>
      <c r="H19">
        <v>926834661.73984599</v>
      </c>
      <c r="I19">
        <v>-26032194.253463</v>
      </c>
      <c r="J19">
        <v>230662401.5</v>
      </c>
      <c r="K19">
        <v>1.7232403279999999</v>
      </c>
      <c r="L19">
        <v>29807700.839999899</v>
      </c>
      <c r="M19">
        <v>2.9199999999999902</v>
      </c>
      <c r="N19">
        <v>36801.5</v>
      </c>
      <c r="O19">
        <v>30.01</v>
      </c>
      <c r="P19">
        <v>0.47627332414381301</v>
      </c>
      <c r="Q19">
        <v>4.5999999999999996</v>
      </c>
      <c r="R19">
        <v>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-771132.89352816006</v>
      </c>
      <c r="AF19">
        <v>1518964.73392751</v>
      </c>
      <c r="AG19">
        <v>1181670.11619997</v>
      </c>
      <c r="AH19">
        <v>10594728.433216</v>
      </c>
      <c r="AI19">
        <v>-5349287.3356471304</v>
      </c>
      <c r="AJ19">
        <v>93140.086982884197</v>
      </c>
      <c r="AK19">
        <v>4477.2604199793795</v>
      </c>
      <c r="AL19">
        <v>-549439.99577556096</v>
      </c>
      <c r="AM19">
        <v>-6261428.0301835099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-26107404.889072999</v>
      </c>
      <c r="AY19">
        <v>0</v>
      </c>
      <c r="AZ19">
        <v>-25645712.513460901</v>
      </c>
      <c r="BA19">
        <v>-25753387.639908601</v>
      </c>
      <c r="BB19">
        <v>18899864.6399079</v>
      </c>
      <c r="BC19">
        <v>0</v>
      </c>
      <c r="BD19">
        <v>-6853523.0000007097</v>
      </c>
    </row>
    <row r="20" spans="1:56" x14ac:dyDescent="0.2">
      <c r="A20">
        <v>1</v>
      </c>
      <c r="B20">
        <v>0</v>
      </c>
      <c r="C20">
        <v>2002</v>
      </c>
      <c r="D20">
        <f t="shared" ref="D20:AI20" si="0">D72+D89</f>
        <v>2067702619.7899899</v>
      </c>
      <c r="E20">
        <f t="shared" si="0"/>
        <v>0</v>
      </c>
      <c r="F20">
        <f t="shared" si="0"/>
        <v>2067702619.7899899</v>
      </c>
      <c r="G20">
        <f t="shared" si="0"/>
        <v>0</v>
      </c>
      <c r="H20">
        <f t="shared" si="0"/>
        <v>1868508996.6624792</v>
      </c>
      <c r="I20">
        <f t="shared" si="0"/>
        <v>0</v>
      </c>
      <c r="J20">
        <f t="shared" si="0"/>
        <v>120248191.2119294</v>
      </c>
      <c r="K20">
        <f t="shared" si="0"/>
        <v>1.855449762506026</v>
      </c>
      <c r="L20">
        <f t="shared" si="0"/>
        <v>16629658.684496518</v>
      </c>
      <c r="M20">
        <f t="shared" si="0"/>
        <v>3.9543921170859599</v>
      </c>
      <c r="N20">
        <f t="shared" si="0"/>
        <v>77823.029472963099</v>
      </c>
      <c r="O20">
        <f t="shared" si="0"/>
        <v>18.38028740282714</v>
      </c>
      <c r="P20">
        <f t="shared" si="0"/>
        <v>1.0892580391401629</v>
      </c>
      <c r="Q20">
        <f t="shared" si="0"/>
        <v>7.9537049482222493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ref="AJ20:BD20" si="1">AJ72+AJ89</f>
        <v>0</v>
      </c>
      <c r="AK20">
        <f t="shared" si="1"/>
        <v>0</v>
      </c>
      <c r="AL20">
        <f t="shared" si="1"/>
        <v>0</v>
      </c>
      <c r="AM20">
        <f t="shared" si="1"/>
        <v>0</v>
      </c>
      <c r="AN20">
        <f t="shared" si="1"/>
        <v>0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1"/>
        <v>0</v>
      </c>
      <c r="AS20">
        <f t="shared" si="1"/>
        <v>0</v>
      </c>
      <c r="AT20">
        <f t="shared" si="1"/>
        <v>0</v>
      </c>
      <c r="AU20">
        <f t="shared" si="1"/>
        <v>0</v>
      </c>
      <c r="AV20">
        <f t="shared" si="1"/>
        <v>0</v>
      </c>
      <c r="AW20">
        <f t="shared" si="1"/>
        <v>0</v>
      </c>
      <c r="AX20">
        <f t="shared" si="1"/>
        <v>0</v>
      </c>
      <c r="AY20">
        <f t="shared" si="1"/>
        <v>0</v>
      </c>
      <c r="AZ20">
        <f t="shared" si="1"/>
        <v>0</v>
      </c>
      <c r="BA20">
        <f t="shared" si="1"/>
        <v>0</v>
      </c>
      <c r="BB20">
        <f t="shared" si="1"/>
        <v>0</v>
      </c>
      <c r="BC20">
        <f t="shared" si="1"/>
        <v>2067702619.7899899</v>
      </c>
      <c r="BD20">
        <f t="shared" si="1"/>
        <v>2067702619.7899899</v>
      </c>
    </row>
    <row r="21" spans="1:56" x14ac:dyDescent="0.2">
      <c r="A21">
        <v>1</v>
      </c>
      <c r="B21">
        <v>0</v>
      </c>
      <c r="C21">
        <v>2003</v>
      </c>
      <c r="D21">
        <f t="shared" ref="D21:AI21" si="2">D73+D90</f>
        <v>2067702619.7899899</v>
      </c>
      <c r="E21">
        <f t="shared" si="2"/>
        <v>2067702619.7899899</v>
      </c>
      <c r="F21">
        <f t="shared" si="2"/>
        <v>2107151297.5</v>
      </c>
      <c r="G21">
        <f t="shared" si="2"/>
        <v>-71535663.589998394</v>
      </c>
      <c r="H21">
        <f t="shared" si="2"/>
        <v>2038341975.435483</v>
      </c>
      <c r="I21">
        <f t="shared" si="2"/>
        <v>57931932.343206301</v>
      </c>
      <c r="J21">
        <f t="shared" si="2"/>
        <v>120186148.0662497</v>
      </c>
      <c r="K21">
        <f t="shared" si="2"/>
        <v>1.8257471831724019</v>
      </c>
      <c r="L21">
        <f t="shared" si="2"/>
        <v>16919226.891005859</v>
      </c>
      <c r="M21">
        <f t="shared" si="2"/>
        <v>4.5401531509681501</v>
      </c>
      <c r="N21">
        <f t="shared" si="2"/>
        <v>76191.78514032159</v>
      </c>
      <c r="O21">
        <f t="shared" si="2"/>
        <v>18.259901085096409</v>
      </c>
      <c r="P21">
        <f t="shared" si="2"/>
        <v>1.0833914811244361</v>
      </c>
      <c r="Q21">
        <f t="shared" si="2"/>
        <v>7.9537049482222493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  <c r="AD21">
        <f t="shared" si="2"/>
        <v>0</v>
      </c>
      <c r="AE21">
        <f t="shared" si="2"/>
        <v>3276924.4108160795</v>
      </c>
      <c r="AF21">
        <f t="shared" si="2"/>
        <v>4197362.4807906598</v>
      </c>
      <c r="AG21">
        <f t="shared" si="2"/>
        <v>9025586.946383059</v>
      </c>
      <c r="AH21">
        <f t="shared" si="2"/>
        <v>37939800.081415288</v>
      </c>
      <c r="AI21">
        <f t="shared" si="2"/>
        <v>11030542.075639069</v>
      </c>
      <c r="AJ21">
        <f t="shared" ref="AJ21:BD21" si="3">AJ73+AJ90</f>
        <v>-2068037.4742714949</v>
      </c>
      <c r="AK21">
        <f t="shared" si="3"/>
        <v>-104860.88335368669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63297317.637419</v>
      </c>
      <c r="BA21">
        <f t="shared" si="3"/>
        <v>64225661.841172501</v>
      </c>
      <c r="BB21">
        <f t="shared" si="3"/>
        <v>-135761325.431171</v>
      </c>
      <c r="BC21">
        <f t="shared" si="3"/>
        <v>0</v>
      </c>
      <c r="BD21">
        <f t="shared" si="3"/>
        <v>-71535663.589998394</v>
      </c>
    </row>
    <row r="22" spans="1:56" x14ac:dyDescent="0.2">
      <c r="A22">
        <v>1</v>
      </c>
      <c r="B22">
        <v>0</v>
      </c>
      <c r="C22">
        <v>2004</v>
      </c>
      <c r="D22">
        <f t="shared" ref="D22:AI22" si="4">D74+D91</f>
        <v>2246927842.5899901</v>
      </c>
      <c r="E22">
        <f t="shared" si="4"/>
        <v>2107151297.5</v>
      </c>
      <c r="F22">
        <f t="shared" si="4"/>
        <v>2410970009.3499889</v>
      </c>
      <c r="G22">
        <f t="shared" si="4"/>
        <v>70304365.04999949</v>
      </c>
      <c r="H22">
        <f t="shared" si="4"/>
        <v>2364301735.9410028</v>
      </c>
      <c r="I22">
        <f t="shared" si="4"/>
        <v>99817265.124520585</v>
      </c>
      <c r="J22">
        <f t="shared" si="4"/>
        <v>121475774.21850501</v>
      </c>
      <c r="K22">
        <f t="shared" si="4"/>
        <v>1.846766374526855</v>
      </c>
      <c r="L22">
        <f t="shared" si="4"/>
        <v>16799489.71291035</v>
      </c>
      <c r="M22">
        <f t="shared" si="4"/>
        <v>5.1477833324975402</v>
      </c>
      <c r="N22">
        <f t="shared" si="4"/>
        <v>75255.682284913695</v>
      </c>
      <c r="O22">
        <f t="shared" si="4"/>
        <v>18.138218770101041</v>
      </c>
      <c r="P22">
        <f t="shared" si="4"/>
        <v>1.0532566031919068</v>
      </c>
      <c r="Q22">
        <f t="shared" si="4"/>
        <v>7.9722026560382799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28191032.132992819</v>
      </c>
      <c r="AF22">
        <f t="shared" si="4"/>
        <v>9504220.4587948006</v>
      </c>
      <c r="AG22">
        <f t="shared" si="4"/>
        <v>11570030.92331798</v>
      </c>
      <c r="AH22">
        <f t="shared" si="4"/>
        <v>36081596.175164498</v>
      </c>
      <c r="AI22">
        <f t="shared" si="4"/>
        <v>16133410.041955741</v>
      </c>
      <c r="AJ22">
        <f t="shared" ref="AJ22:BD22" si="5">AJ74+AJ91</f>
        <v>-1709622.9110934741</v>
      </c>
      <c r="AK22">
        <f t="shared" si="5"/>
        <v>-99452.047895087089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>
        <f t="shared" si="5"/>
        <v>0</v>
      </c>
      <c r="AX22">
        <f t="shared" si="5"/>
        <v>0</v>
      </c>
      <c r="AY22">
        <f t="shared" si="5"/>
        <v>0</v>
      </c>
      <c r="AZ22">
        <f t="shared" si="5"/>
        <v>99671214.773237288</v>
      </c>
      <c r="BA22">
        <f t="shared" si="5"/>
        <v>101838267.5441235</v>
      </c>
      <c r="BB22">
        <f t="shared" si="5"/>
        <v>-31533902.494124081</v>
      </c>
      <c r="BC22">
        <f t="shared" si="5"/>
        <v>179225222.799999</v>
      </c>
      <c r="BD22">
        <f t="shared" si="5"/>
        <v>249529587.84999862</v>
      </c>
    </row>
    <row r="23" spans="1:56" x14ac:dyDescent="0.2">
      <c r="A23">
        <v>1</v>
      </c>
      <c r="B23">
        <v>0</v>
      </c>
      <c r="C23">
        <v>2005</v>
      </c>
      <c r="D23">
        <f t="shared" ref="D23:AI23" si="6">D75+D92</f>
        <v>2372594925.9899902</v>
      </c>
      <c r="E23">
        <f t="shared" si="6"/>
        <v>2410970009.3499889</v>
      </c>
      <c r="F23">
        <f t="shared" si="6"/>
        <v>2568753504.3599901</v>
      </c>
      <c r="G23">
        <f t="shared" si="6"/>
        <v>32116411.609998621</v>
      </c>
      <c r="H23">
        <f t="shared" si="6"/>
        <v>2573794457.1952181</v>
      </c>
      <c r="I23">
        <f t="shared" si="6"/>
        <v>42628028.826623403</v>
      </c>
      <c r="J23">
        <f t="shared" si="6"/>
        <v>125978697.13065921</v>
      </c>
      <c r="K23">
        <f t="shared" si="6"/>
        <v>1.886060795840431</v>
      </c>
      <c r="L23">
        <f t="shared" si="6"/>
        <v>17076368.271536849</v>
      </c>
      <c r="M23">
        <f t="shared" si="6"/>
        <v>6.1006731949143997</v>
      </c>
      <c r="N23">
        <f t="shared" si="6"/>
        <v>73948.730870949003</v>
      </c>
      <c r="O23">
        <f t="shared" si="6"/>
        <v>17.999034376695711</v>
      </c>
      <c r="P23">
        <f t="shared" si="6"/>
        <v>1.0676167626129129</v>
      </c>
      <c r="Q23">
        <f t="shared" si="6"/>
        <v>8.056742115871689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-27863187.060201101</v>
      </c>
      <c r="AF23">
        <f t="shared" si="6"/>
        <v>-7953452.80986939</v>
      </c>
      <c r="AG23">
        <f t="shared" si="6"/>
        <v>14050387.70109836</v>
      </c>
      <c r="AH23">
        <f t="shared" si="6"/>
        <v>53635885.9262679</v>
      </c>
      <c r="AI23">
        <f t="shared" si="6"/>
        <v>15627139.60700825</v>
      </c>
      <c r="AJ23">
        <f t="shared" ref="AJ23:BD23" si="7">AJ75+AJ92</f>
        <v>-2829345.6713332161</v>
      </c>
      <c r="AK23">
        <f t="shared" si="7"/>
        <v>-105351.65714619961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44562076.0358245</v>
      </c>
      <c r="BA23">
        <f t="shared" si="7"/>
        <v>44086814.8553252</v>
      </c>
      <c r="BB23">
        <f t="shared" si="7"/>
        <v>-11970403.245326638</v>
      </c>
      <c r="BC23">
        <f t="shared" si="7"/>
        <v>125667083.39999899</v>
      </c>
      <c r="BD23">
        <f t="shared" si="7"/>
        <v>157783495.00999832</v>
      </c>
    </row>
    <row r="24" spans="1:56" x14ac:dyDescent="0.2">
      <c r="A24">
        <v>1</v>
      </c>
      <c r="B24">
        <v>0</v>
      </c>
      <c r="C24">
        <v>2006</v>
      </c>
      <c r="D24">
        <f t="shared" ref="D24:AI24" si="8">D76+D93</f>
        <v>2372594925.9899902</v>
      </c>
      <c r="E24">
        <f t="shared" si="8"/>
        <v>2568753504.3599901</v>
      </c>
      <c r="F24">
        <f t="shared" si="8"/>
        <v>2599108816.4200001</v>
      </c>
      <c r="G24">
        <f t="shared" si="8"/>
        <v>30355312.060001999</v>
      </c>
      <c r="H24">
        <f t="shared" si="8"/>
        <v>2645807326.4971142</v>
      </c>
      <c r="I24">
        <f t="shared" si="8"/>
        <v>72012869.301887393</v>
      </c>
      <c r="J24">
        <f t="shared" si="8"/>
        <v>124750012.5400023</v>
      </c>
      <c r="K24">
        <f t="shared" si="8"/>
        <v>1.8186769535999501</v>
      </c>
      <c r="L24">
        <f t="shared" si="8"/>
        <v>17546402.886605099</v>
      </c>
      <c r="M24">
        <f t="shared" si="8"/>
        <v>6.6831683321037003</v>
      </c>
      <c r="N24">
        <f t="shared" si="8"/>
        <v>71178.953044477792</v>
      </c>
      <c r="O24">
        <f t="shared" si="8"/>
        <v>17.807015112468662</v>
      </c>
      <c r="P24">
        <f t="shared" si="8"/>
        <v>1.0651724290964601</v>
      </c>
      <c r="Q24">
        <f t="shared" si="8"/>
        <v>8.707013566187829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  <c r="V24">
        <f t="shared" si="8"/>
        <v>0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-6559789.8665096192</v>
      </c>
      <c r="AF24">
        <f t="shared" si="8"/>
        <v>11405904.40458058</v>
      </c>
      <c r="AG24">
        <f t="shared" si="8"/>
        <v>19036207.756093401</v>
      </c>
      <c r="AH24">
        <f t="shared" si="8"/>
        <v>33708985.313824482</v>
      </c>
      <c r="AI24">
        <f t="shared" si="8"/>
        <v>25310718.288682368</v>
      </c>
      <c r="AJ24">
        <f t="shared" ref="AJ24:BD24" si="9">AJ76+AJ93</f>
        <v>-3156503.8640156211</v>
      </c>
      <c r="AK24">
        <f t="shared" si="9"/>
        <v>-82482.652328055992</v>
      </c>
      <c r="AL24">
        <f t="shared" si="9"/>
        <v>-4696576.8679237198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74966462.512403697</v>
      </c>
      <c r="BA24">
        <f t="shared" si="9"/>
        <v>75526017.072853699</v>
      </c>
      <c r="BB24">
        <f t="shared" si="9"/>
        <v>-45170705.012851536</v>
      </c>
      <c r="BC24">
        <f t="shared" si="9"/>
        <v>0</v>
      </c>
      <c r="BD24">
        <f t="shared" si="9"/>
        <v>30355312.060001999</v>
      </c>
    </row>
    <row r="25" spans="1:56" x14ac:dyDescent="0.2">
      <c r="A25">
        <v>1</v>
      </c>
      <c r="B25">
        <v>0</v>
      </c>
      <c r="C25">
        <v>2007</v>
      </c>
      <c r="D25">
        <f t="shared" ref="D25:AI25" si="10">D77+D94</f>
        <v>2372594925.9899902</v>
      </c>
      <c r="E25">
        <f t="shared" si="10"/>
        <v>2599108816.4200001</v>
      </c>
      <c r="F25">
        <f t="shared" si="10"/>
        <v>2608864140.5399899</v>
      </c>
      <c r="G25">
        <f t="shared" si="10"/>
        <v>9755324.1199990977</v>
      </c>
      <c r="H25">
        <f t="shared" si="10"/>
        <v>2663443307.8462152</v>
      </c>
      <c r="I25">
        <f t="shared" si="10"/>
        <v>17635981.349102482</v>
      </c>
      <c r="J25">
        <f t="shared" si="10"/>
        <v>126379365.66243911</v>
      </c>
      <c r="K25">
        <f t="shared" si="10"/>
        <v>1.8882484349437161</v>
      </c>
      <c r="L25">
        <f t="shared" si="10"/>
        <v>17666981.93939079</v>
      </c>
      <c r="M25">
        <f t="shared" si="10"/>
        <v>7.0299674307056401</v>
      </c>
      <c r="N25">
        <f t="shared" si="10"/>
        <v>72245.842235211807</v>
      </c>
      <c r="O25">
        <f t="shared" si="10"/>
        <v>17.349580434824588</v>
      </c>
      <c r="P25">
        <f t="shared" si="10"/>
        <v>1.0542542555448851</v>
      </c>
      <c r="Q25">
        <f t="shared" si="10"/>
        <v>8.8578675027718603</v>
      </c>
      <c r="R25">
        <f t="shared" si="10"/>
        <v>0</v>
      </c>
      <c r="S25">
        <f t="shared" si="10"/>
        <v>0</v>
      </c>
      <c r="T25">
        <f t="shared" si="10"/>
        <v>0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  <c r="AC25">
        <f t="shared" si="10"/>
        <v>0</v>
      </c>
      <c r="AD25">
        <f t="shared" si="10"/>
        <v>0</v>
      </c>
      <c r="AE25">
        <f t="shared" si="10"/>
        <v>29738649.467465598</v>
      </c>
      <c r="AF25">
        <f t="shared" si="10"/>
        <v>-19593560.239562821</v>
      </c>
      <c r="AG25">
        <f t="shared" si="10"/>
        <v>5245679.4219490895</v>
      </c>
      <c r="AH25">
        <f t="shared" si="10"/>
        <v>19247313.275856219</v>
      </c>
      <c r="AI25">
        <f t="shared" si="10"/>
        <v>-8741800.4682765901</v>
      </c>
      <c r="AJ25">
        <f t="shared" ref="AJ25:BD25" si="11">AJ77+AJ94</f>
        <v>-4193170.5404482204</v>
      </c>
      <c r="AK25">
        <f t="shared" si="11"/>
        <v>-289258.237375959</v>
      </c>
      <c r="AL25">
        <f t="shared" si="11"/>
        <v>-2023708.2338575651</v>
      </c>
      <c r="AM25">
        <f t="shared" si="11"/>
        <v>0</v>
      </c>
      <c r="AN25">
        <f t="shared" si="11"/>
        <v>0</v>
      </c>
      <c r="AO25">
        <f t="shared" si="11"/>
        <v>0</v>
      </c>
      <c r="AP25">
        <f t="shared" si="11"/>
        <v>0</v>
      </c>
      <c r="AQ25">
        <f t="shared" si="11"/>
        <v>0</v>
      </c>
      <c r="AR25">
        <f t="shared" si="11"/>
        <v>0</v>
      </c>
      <c r="AS25">
        <f t="shared" si="11"/>
        <v>0</v>
      </c>
      <c r="AT25">
        <f t="shared" si="11"/>
        <v>0</v>
      </c>
      <c r="AU25">
        <f t="shared" si="11"/>
        <v>0</v>
      </c>
      <c r="AV25">
        <f t="shared" si="11"/>
        <v>0</v>
      </c>
      <c r="AW25">
        <f t="shared" si="11"/>
        <v>0</v>
      </c>
      <c r="AX25">
        <f t="shared" si="11"/>
        <v>0</v>
      </c>
      <c r="AY25">
        <f t="shared" si="11"/>
        <v>0</v>
      </c>
      <c r="AZ25">
        <f t="shared" si="11"/>
        <v>19390144.445749801</v>
      </c>
      <c r="BA25">
        <f t="shared" si="11"/>
        <v>19112852.268696979</v>
      </c>
      <c r="BB25">
        <f t="shared" si="11"/>
        <v>-9357528.1486978997</v>
      </c>
      <c r="BC25">
        <f t="shared" si="11"/>
        <v>0</v>
      </c>
      <c r="BD25">
        <f t="shared" si="11"/>
        <v>9755324.1199990977</v>
      </c>
    </row>
    <row r="26" spans="1:56" x14ac:dyDescent="0.2">
      <c r="A26">
        <v>1</v>
      </c>
      <c r="B26">
        <v>0</v>
      </c>
      <c r="C26">
        <v>2008</v>
      </c>
      <c r="D26">
        <f t="shared" ref="D26:AI26" si="12">D78+D95</f>
        <v>2372594925.9899902</v>
      </c>
      <c r="E26">
        <f t="shared" si="12"/>
        <v>2608864140.5399899</v>
      </c>
      <c r="F26">
        <f t="shared" si="12"/>
        <v>2692308348.7999902</v>
      </c>
      <c r="G26">
        <f t="shared" si="12"/>
        <v>83444208.25999999</v>
      </c>
      <c r="H26">
        <f t="shared" si="12"/>
        <v>2742951198.17452</v>
      </c>
      <c r="I26">
        <f t="shared" si="12"/>
        <v>79507890.328305513</v>
      </c>
      <c r="J26">
        <f t="shared" si="12"/>
        <v>127208201.9021515</v>
      </c>
      <c r="K26">
        <f t="shared" si="12"/>
        <v>1.8577555846276379</v>
      </c>
      <c r="L26">
        <f t="shared" si="12"/>
        <v>17734477.995230831</v>
      </c>
      <c r="M26">
        <f t="shared" si="12"/>
        <v>7.8806195061820006</v>
      </c>
      <c r="N26">
        <f t="shared" si="12"/>
        <v>72288.581905724903</v>
      </c>
      <c r="O26">
        <f t="shared" si="12"/>
        <v>17.695574944669929</v>
      </c>
      <c r="P26">
        <f t="shared" si="12"/>
        <v>1.0600371069513059</v>
      </c>
      <c r="Q26">
        <f t="shared" si="12"/>
        <v>9.0757174752196192</v>
      </c>
      <c r="R26">
        <f t="shared" si="12"/>
        <v>0</v>
      </c>
      <c r="S26">
        <f t="shared" si="12"/>
        <v>0</v>
      </c>
      <c r="T26">
        <f t="shared" si="12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0.10746534439576499</v>
      </c>
      <c r="AC26">
        <f t="shared" si="12"/>
        <v>0</v>
      </c>
      <c r="AD26">
        <f t="shared" si="12"/>
        <v>0</v>
      </c>
      <c r="AE26">
        <f t="shared" si="12"/>
        <v>14178504.94442673</v>
      </c>
      <c r="AF26">
        <f t="shared" si="12"/>
        <v>10443935.58798912</v>
      </c>
      <c r="AG26">
        <f t="shared" si="12"/>
        <v>3468704.5012066499</v>
      </c>
      <c r="AH26">
        <f t="shared" si="12"/>
        <v>44141239.284919202</v>
      </c>
      <c r="AI26">
        <f t="shared" si="12"/>
        <v>823743.88423479488</v>
      </c>
      <c r="AJ26">
        <f t="shared" ref="AJ26:BD26" si="13">AJ78+AJ95</f>
        <v>4151782.7628734102</v>
      </c>
      <c r="AK26">
        <f t="shared" si="13"/>
        <v>185066.85652307162</v>
      </c>
      <c r="AL26">
        <f t="shared" si="13"/>
        <v>-1228025.7319626529</v>
      </c>
      <c r="AM26">
        <f t="shared" si="13"/>
        <v>0</v>
      </c>
      <c r="AN26">
        <f t="shared" si="13"/>
        <v>0</v>
      </c>
      <c r="AO26">
        <f t="shared" si="13"/>
        <v>0</v>
      </c>
      <c r="AP26">
        <f t="shared" si="13"/>
        <v>0</v>
      </c>
      <c r="AQ26">
        <f t="shared" si="13"/>
        <v>0</v>
      </c>
      <c r="AR26">
        <f t="shared" si="13"/>
        <v>0</v>
      </c>
      <c r="AS26">
        <f t="shared" si="13"/>
        <v>0</v>
      </c>
      <c r="AT26">
        <f t="shared" si="13"/>
        <v>0</v>
      </c>
      <c r="AU26">
        <f t="shared" si="13"/>
        <v>0</v>
      </c>
      <c r="AV26">
        <f t="shared" si="13"/>
        <v>0</v>
      </c>
      <c r="AW26">
        <f t="shared" si="13"/>
        <v>110320.797492111</v>
      </c>
      <c r="AX26">
        <f t="shared" si="13"/>
        <v>0</v>
      </c>
      <c r="AY26">
        <f t="shared" si="13"/>
        <v>0</v>
      </c>
      <c r="AZ26">
        <f t="shared" si="13"/>
        <v>76275272.887702495</v>
      </c>
      <c r="BA26">
        <f t="shared" si="13"/>
        <v>77124225.191168502</v>
      </c>
      <c r="BB26">
        <f t="shared" si="13"/>
        <v>6319983.0688314904</v>
      </c>
      <c r="BC26">
        <f t="shared" si="13"/>
        <v>0</v>
      </c>
      <c r="BD26">
        <f t="shared" si="13"/>
        <v>83444208.25999999</v>
      </c>
    </row>
    <row r="27" spans="1:56" x14ac:dyDescent="0.2">
      <c r="A27">
        <v>1</v>
      </c>
      <c r="B27">
        <v>0</v>
      </c>
      <c r="C27">
        <v>2009</v>
      </c>
      <c r="D27">
        <f t="shared" ref="D27:AI27" si="14">D79+D96</f>
        <v>2372594925.9899902</v>
      </c>
      <c r="E27">
        <f t="shared" si="14"/>
        <v>2692308348.7999902</v>
      </c>
      <c r="F27">
        <f t="shared" si="14"/>
        <v>2564111221.5099888</v>
      </c>
      <c r="G27">
        <f t="shared" si="14"/>
        <v>-128197127.29000029</v>
      </c>
      <c r="H27">
        <f t="shared" si="14"/>
        <v>2583121041.0846729</v>
      </c>
      <c r="I27">
        <f t="shared" si="14"/>
        <v>-159830157.08983901</v>
      </c>
      <c r="J27">
        <f t="shared" si="14"/>
        <v>126135902.2392194</v>
      </c>
      <c r="K27">
        <f t="shared" si="14"/>
        <v>2.076474772285771</v>
      </c>
      <c r="L27">
        <f t="shared" si="14"/>
        <v>17626492.50733861</v>
      </c>
      <c r="M27">
        <f t="shared" si="14"/>
        <v>5.7813668321407299</v>
      </c>
      <c r="N27">
        <f t="shared" si="14"/>
        <v>68866.343805891898</v>
      </c>
      <c r="O27">
        <f t="shared" si="14"/>
        <v>17.930830535730529</v>
      </c>
      <c r="P27">
        <f t="shared" si="14"/>
        <v>1.0666800159333292</v>
      </c>
      <c r="Q27">
        <f t="shared" si="14"/>
        <v>9.4314436523741705</v>
      </c>
      <c r="R27">
        <f t="shared" si="14"/>
        <v>0</v>
      </c>
      <c r="S27">
        <f t="shared" si="14"/>
        <v>0</v>
      </c>
      <c r="T27">
        <f t="shared" si="14"/>
        <v>0</v>
      </c>
      <c r="U27">
        <f t="shared" si="14"/>
        <v>0</v>
      </c>
      <c r="V27">
        <f t="shared" si="14"/>
        <v>0</v>
      </c>
      <c r="W27">
        <f t="shared" si="14"/>
        <v>0</v>
      </c>
      <c r="X27">
        <f t="shared" si="14"/>
        <v>0</v>
      </c>
      <c r="Y27">
        <f t="shared" si="14"/>
        <v>0</v>
      </c>
      <c r="Z27">
        <f t="shared" si="14"/>
        <v>0</v>
      </c>
      <c r="AA27">
        <f t="shared" si="14"/>
        <v>0</v>
      </c>
      <c r="AB27">
        <f t="shared" si="14"/>
        <v>0.10746534439576499</v>
      </c>
      <c r="AC27">
        <f t="shared" si="14"/>
        <v>0</v>
      </c>
      <c r="AD27">
        <f t="shared" si="14"/>
        <v>0</v>
      </c>
      <c r="AE27">
        <f t="shared" si="14"/>
        <v>-18897523.266545739</v>
      </c>
      <c r="AF27">
        <f t="shared" si="14"/>
        <v>-52418928.156841904</v>
      </c>
      <c r="AG27">
        <f t="shared" si="14"/>
        <v>-3278863.927621935</v>
      </c>
      <c r="AH27">
        <f t="shared" si="14"/>
        <v>-116963126.92951861</v>
      </c>
      <c r="AI27">
        <f t="shared" si="14"/>
        <v>32500524.757463582</v>
      </c>
      <c r="AJ27">
        <f t="shared" ref="AJ27:BD27" si="15">AJ79+AJ96</f>
        <v>2951361.6397415702</v>
      </c>
      <c r="AK27">
        <f t="shared" si="15"/>
        <v>128226.61114282887</v>
      </c>
      <c r="AL27">
        <f t="shared" si="15"/>
        <v>-3303249.818004943</v>
      </c>
      <c r="AM27">
        <f t="shared" si="15"/>
        <v>0</v>
      </c>
      <c r="AN27">
        <f t="shared" si="15"/>
        <v>0</v>
      </c>
      <c r="AO27">
        <f t="shared" si="15"/>
        <v>0</v>
      </c>
      <c r="AP27">
        <f t="shared" si="15"/>
        <v>0</v>
      </c>
      <c r="AQ27">
        <f t="shared" si="15"/>
        <v>0</v>
      </c>
      <c r="AR27">
        <f t="shared" si="15"/>
        <v>0</v>
      </c>
      <c r="AS27">
        <f t="shared" si="15"/>
        <v>0</v>
      </c>
      <c r="AT27">
        <f t="shared" si="15"/>
        <v>0</v>
      </c>
      <c r="AU27">
        <f t="shared" si="15"/>
        <v>0</v>
      </c>
      <c r="AV27">
        <f t="shared" si="15"/>
        <v>0</v>
      </c>
      <c r="AW27">
        <f t="shared" si="15"/>
        <v>0</v>
      </c>
      <c r="AX27">
        <f t="shared" si="15"/>
        <v>0</v>
      </c>
      <c r="AY27">
        <f t="shared" si="15"/>
        <v>0</v>
      </c>
      <c r="AZ27">
        <f t="shared" si="15"/>
        <v>-159281579.09018439</v>
      </c>
      <c r="BA27">
        <f t="shared" si="15"/>
        <v>-157874144.56523579</v>
      </c>
      <c r="BB27">
        <f t="shared" si="15"/>
        <v>29677017.275235828</v>
      </c>
      <c r="BC27">
        <f t="shared" si="15"/>
        <v>0</v>
      </c>
      <c r="BD27">
        <f t="shared" si="15"/>
        <v>-128197127.29000029</v>
      </c>
    </row>
    <row r="28" spans="1:56" x14ac:dyDescent="0.2">
      <c r="A28">
        <v>1</v>
      </c>
      <c r="B28">
        <v>0</v>
      </c>
      <c r="C28">
        <v>2010</v>
      </c>
      <c r="D28">
        <f t="shared" ref="D28:AI28" si="16">D80+D97</f>
        <v>2372594925.9899902</v>
      </c>
      <c r="E28">
        <f t="shared" si="16"/>
        <v>2564111221.5099888</v>
      </c>
      <c r="F28">
        <f t="shared" si="16"/>
        <v>2477369488.9499989</v>
      </c>
      <c r="G28">
        <f t="shared" si="16"/>
        <v>-86741732.559998095</v>
      </c>
      <c r="H28">
        <f t="shared" si="16"/>
        <v>2561734514.6298819</v>
      </c>
      <c r="I28">
        <f t="shared" si="16"/>
        <v>-21386526.454799648</v>
      </c>
      <c r="J28">
        <f t="shared" si="16"/>
        <v>120183791.0778898</v>
      </c>
      <c r="K28">
        <f t="shared" si="16"/>
        <v>2.1120666337108411</v>
      </c>
      <c r="L28">
        <f t="shared" si="16"/>
        <v>17617942.424380451</v>
      </c>
      <c r="M28">
        <f t="shared" si="16"/>
        <v>6.68541614041707</v>
      </c>
      <c r="N28">
        <f t="shared" si="16"/>
        <v>67218.426509453202</v>
      </c>
      <c r="O28">
        <f t="shared" si="16"/>
        <v>18.246133718960031</v>
      </c>
      <c r="P28">
        <f t="shared" si="16"/>
        <v>1.1136288227151361</v>
      </c>
      <c r="Q28">
        <f t="shared" si="16"/>
        <v>9.8973268179468104</v>
      </c>
      <c r="R28">
        <f t="shared" si="16"/>
        <v>0</v>
      </c>
      <c r="S28">
        <f t="shared" si="16"/>
        <v>0</v>
      </c>
      <c r="T28">
        <f t="shared" si="16"/>
        <v>0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0</v>
      </c>
      <c r="Y28">
        <f t="shared" si="16"/>
        <v>0</v>
      </c>
      <c r="Z28">
        <f t="shared" si="16"/>
        <v>0</v>
      </c>
      <c r="AA28">
        <f t="shared" si="16"/>
        <v>0</v>
      </c>
      <c r="AB28">
        <f t="shared" si="16"/>
        <v>0.31017557654120997</v>
      </c>
      <c r="AC28">
        <f t="shared" si="16"/>
        <v>0</v>
      </c>
      <c r="AD28">
        <f t="shared" si="16"/>
        <v>0</v>
      </c>
      <c r="AE28">
        <f t="shared" si="16"/>
        <v>-82561769.645931989</v>
      </c>
      <c r="AF28">
        <f t="shared" si="16"/>
        <v>-9335552.8492092006</v>
      </c>
      <c r="AG28">
        <f t="shared" si="16"/>
        <v>377391.12730120349</v>
      </c>
      <c r="AH28">
        <f t="shared" si="16"/>
        <v>53150103.741482101</v>
      </c>
      <c r="AI28">
        <f t="shared" si="16"/>
        <v>15462342.413815441</v>
      </c>
      <c r="AJ28">
        <f t="shared" ref="AJ28:BD28" si="17">AJ80+AJ97</f>
        <v>5502752.09236544</v>
      </c>
      <c r="AK28">
        <f t="shared" si="17"/>
        <v>1771222.146550888</v>
      </c>
      <c r="AL28">
        <f t="shared" si="17"/>
        <v>-3415944.2323077703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0</v>
      </c>
      <c r="AS28">
        <f t="shared" si="17"/>
        <v>0</v>
      </c>
      <c r="AT28">
        <f t="shared" si="17"/>
        <v>0</v>
      </c>
      <c r="AU28">
        <f t="shared" si="17"/>
        <v>0</v>
      </c>
      <c r="AV28">
        <f t="shared" si="17"/>
        <v>0</v>
      </c>
      <c r="AW28">
        <f t="shared" si="17"/>
        <v>94076.655239218104</v>
      </c>
      <c r="AX28">
        <f t="shared" si="17"/>
        <v>0</v>
      </c>
      <c r="AY28">
        <f t="shared" si="17"/>
        <v>0</v>
      </c>
      <c r="AZ28">
        <f t="shared" si="17"/>
        <v>-18955378.550694481</v>
      </c>
      <c r="BA28">
        <f t="shared" si="17"/>
        <v>-20221863.479675367</v>
      </c>
      <c r="BB28">
        <f t="shared" si="17"/>
        <v>-66519869.080322608</v>
      </c>
      <c r="BC28">
        <f t="shared" si="17"/>
        <v>0</v>
      </c>
      <c r="BD28">
        <f t="shared" si="17"/>
        <v>-86741732.559998095</v>
      </c>
    </row>
    <row r="29" spans="1:56" x14ac:dyDescent="0.2">
      <c r="A29">
        <v>1</v>
      </c>
      <c r="B29">
        <v>0</v>
      </c>
      <c r="C29">
        <v>2011</v>
      </c>
      <c r="D29">
        <f t="shared" ref="D29:AI29" si="18">D81+D98</f>
        <v>2372594925.9899902</v>
      </c>
      <c r="E29">
        <f t="shared" si="18"/>
        <v>2477369488.9499989</v>
      </c>
      <c r="F29">
        <f t="shared" si="18"/>
        <v>2507911504.0699992</v>
      </c>
      <c r="G29">
        <f t="shared" si="18"/>
        <v>30542015.120000154</v>
      </c>
      <c r="H29">
        <f t="shared" si="18"/>
        <v>2590651561.206573</v>
      </c>
      <c r="I29">
        <f t="shared" si="18"/>
        <v>28917046.576690719</v>
      </c>
      <c r="J29">
        <f t="shared" si="18"/>
        <v>115670424.75718069</v>
      </c>
      <c r="K29">
        <f t="shared" si="18"/>
        <v>2.1669141894554023</v>
      </c>
      <c r="L29">
        <f t="shared" si="18"/>
        <v>17804831.072937779</v>
      </c>
      <c r="M29">
        <f t="shared" si="18"/>
        <v>8.1407631258902207</v>
      </c>
      <c r="N29">
        <f t="shared" si="18"/>
        <v>66056.990364237194</v>
      </c>
      <c r="O29">
        <f t="shared" si="18"/>
        <v>18.834397874718597</v>
      </c>
      <c r="P29">
        <f t="shared" si="18"/>
        <v>1.1049470833097241</v>
      </c>
      <c r="Q29">
        <f t="shared" si="18"/>
        <v>9.7156767285678107</v>
      </c>
      <c r="R29">
        <f t="shared" si="18"/>
        <v>0</v>
      </c>
      <c r="S29">
        <f t="shared" si="18"/>
        <v>0.18902411868903299</v>
      </c>
      <c r="T29">
        <f t="shared" si="18"/>
        <v>0</v>
      </c>
      <c r="U29">
        <f t="shared" si="18"/>
        <v>0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0</v>
      </c>
      <c r="AA29">
        <f t="shared" si="18"/>
        <v>0</v>
      </c>
      <c r="AB29">
        <f t="shared" si="18"/>
        <v>0.31017557654120997</v>
      </c>
      <c r="AC29">
        <f t="shared" si="18"/>
        <v>0</v>
      </c>
      <c r="AD29">
        <f t="shared" si="18"/>
        <v>0</v>
      </c>
      <c r="AE29">
        <f t="shared" si="18"/>
        <v>-55231166.164127998</v>
      </c>
      <c r="AF29">
        <f t="shared" si="18"/>
        <v>-10254101.43475751</v>
      </c>
      <c r="AG29">
        <f t="shared" si="18"/>
        <v>6931170.8295854107</v>
      </c>
      <c r="AH29">
        <f t="shared" si="18"/>
        <v>73057873.043635204</v>
      </c>
      <c r="AI29">
        <f t="shared" si="18"/>
        <v>12042561.929719361</v>
      </c>
      <c r="AJ29">
        <f t="shared" ref="AJ29:BD29" si="19">AJ81+AJ98</f>
        <v>7154800.7432081895</v>
      </c>
      <c r="AK29">
        <f t="shared" si="19"/>
        <v>-199266.05187249181</v>
      </c>
      <c r="AL29">
        <f t="shared" si="19"/>
        <v>808619.2278148398</v>
      </c>
      <c r="AM29">
        <f t="shared" si="19"/>
        <v>0</v>
      </c>
      <c r="AN29">
        <f t="shared" si="19"/>
        <v>-3622170.55729048</v>
      </c>
      <c r="AO29">
        <f t="shared" si="19"/>
        <v>0</v>
      </c>
      <c r="AP29">
        <f t="shared" si="19"/>
        <v>0</v>
      </c>
      <c r="AQ29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65135.091228741701</v>
      </c>
      <c r="AX29">
        <f t="shared" si="19"/>
        <v>0</v>
      </c>
      <c r="AY29">
        <f t="shared" si="19"/>
        <v>0</v>
      </c>
      <c r="AZ29">
        <f t="shared" si="19"/>
        <v>30753456.657143269</v>
      </c>
      <c r="BA29">
        <f t="shared" si="19"/>
        <v>29083195.969589461</v>
      </c>
      <c r="BB29">
        <f t="shared" si="19"/>
        <v>1458819.1504106503</v>
      </c>
      <c r="BC29">
        <f t="shared" si="19"/>
        <v>0</v>
      </c>
      <c r="BD29">
        <f t="shared" si="19"/>
        <v>30542015.120000154</v>
      </c>
    </row>
    <row r="30" spans="1:56" x14ac:dyDescent="0.2">
      <c r="A30">
        <v>1</v>
      </c>
      <c r="B30">
        <v>0</v>
      </c>
      <c r="C30">
        <v>2012</v>
      </c>
      <c r="D30">
        <f t="shared" ref="D30:AI30" si="20">D82+D99</f>
        <v>2372594925.9899902</v>
      </c>
      <c r="E30">
        <f t="shared" si="20"/>
        <v>2507911504.0699992</v>
      </c>
      <c r="F30">
        <f t="shared" si="20"/>
        <v>2541057031.4599991</v>
      </c>
      <c r="G30">
        <f t="shared" si="20"/>
        <v>33145527.38999914</v>
      </c>
      <c r="H30">
        <f t="shared" si="20"/>
        <v>2567453809.9537692</v>
      </c>
      <c r="I30">
        <f t="shared" si="20"/>
        <v>-23197751.252795558</v>
      </c>
      <c r="J30">
        <f t="shared" si="20"/>
        <v>113913785.06264299</v>
      </c>
      <c r="K30">
        <f t="shared" si="20"/>
        <v>2.1939301119290771</v>
      </c>
      <c r="L30">
        <f t="shared" si="20"/>
        <v>18034425.979912791</v>
      </c>
      <c r="M30">
        <f t="shared" si="20"/>
        <v>8.2247601688474301</v>
      </c>
      <c r="N30">
        <f t="shared" si="20"/>
        <v>65749.058700925205</v>
      </c>
      <c r="O30">
        <f t="shared" si="20"/>
        <v>18.581689796095048</v>
      </c>
      <c r="P30">
        <f t="shared" si="20"/>
        <v>1.0960172507954771</v>
      </c>
      <c r="Q30">
        <f t="shared" si="20"/>
        <v>9.9929021557314801</v>
      </c>
      <c r="R30">
        <f t="shared" si="20"/>
        <v>0</v>
      </c>
      <c r="S30">
        <f t="shared" si="20"/>
        <v>0.68850970885295404</v>
      </c>
      <c r="T30">
        <f t="shared" si="20"/>
        <v>0</v>
      </c>
      <c r="U30">
        <f t="shared" si="20"/>
        <v>0</v>
      </c>
      <c r="V30">
        <f t="shared" si="20"/>
        <v>0.17829015155233499</v>
      </c>
      <c r="W30">
        <f t="shared" si="20"/>
        <v>0</v>
      </c>
      <c r="X30">
        <f t="shared" si="20"/>
        <v>0</v>
      </c>
      <c r="Y30">
        <f t="shared" si="20"/>
        <v>0</v>
      </c>
      <c r="Z30">
        <f t="shared" si="20"/>
        <v>0</v>
      </c>
      <c r="AA30">
        <f t="shared" si="20"/>
        <v>0</v>
      </c>
      <c r="AB30">
        <f t="shared" si="20"/>
        <v>0.44300948705175597</v>
      </c>
      <c r="AC30">
        <f t="shared" si="20"/>
        <v>0</v>
      </c>
      <c r="AD30">
        <f t="shared" si="20"/>
        <v>0</v>
      </c>
      <c r="AE30">
        <f t="shared" si="20"/>
        <v>-21355407.711087883</v>
      </c>
      <c r="AF30">
        <f t="shared" si="20"/>
        <v>332321.61171733029</v>
      </c>
      <c r="AG30">
        <f t="shared" si="20"/>
        <v>8755661.5934027396</v>
      </c>
      <c r="AH30">
        <f t="shared" si="20"/>
        <v>4184841.3355141496</v>
      </c>
      <c r="AI30">
        <f t="shared" si="20"/>
        <v>3632715.852625363</v>
      </c>
      <c r="AJ30">
        <f t="shared" ref="AJ30:BD30" si="21">AJ82+AJ99</f>
        <v>-2721226.2810552199</v>
      </c>
      <c r="AK30">
        <f t="shared" si="21"/>
        <v>-219933.68125556502</v>
      </c>
      <c r="AL30">
        <f t="shared" si="21"/>
        <v>-1507240.9321843809</v>
      </c>
      <c r="AM30">
        <f t="shared" si="21"/>
        <v>0</v>
      </c>
      <c r="AN30">
        <f t="shared" si="21"/>
        <v>-10649743.9126851</v>
      </c>
      <c r="AO30">
        <f t="shared" si="21"/>
        <v>0</v>
      </c>
      <c r="AP30">
        <f t="shared" si="21"/>
        <v>0</v>
      </c>
      <c r="AQ30">
        <f t="shared" si="21"/>
        <v>-3063911.1606522398</v>
      </c>
      <c r="AR30">
        <f t="shared" si="21"/>
        <v>0</v>
      </c>
      <c r="AS30">
        <f t="shared" si="21"/>
        <v>0</v>
      </c>
      <c r="AT30">
        <f t="shared" si="21"/>
        <v>0</v>
      </c>
      <c r="AU30">
        <f t="shared" si="21"/>
        <v>0</v>
      </c>
      <c r="AV30">
        <f t="shared" si="21"/>
        <v>0</v>
      </c>
      <c r="AW30">
        <f t="shared" si="21"/>
        <v>40741.666536491102</v>
      </c>
      <c r="AX30">
        <f t="shared" si="21"/>
        <v>0</v>
      </c>
      <c r="AY30">
        <f t="shared" si="21"/>
        <v>0</v>
      </c>
      <c r="AZ30">
        <f t="shared" si="21"/>
        <v>-22571181.619124331</v>
      </c>
      <c r="BA30">
        <f t="shared" si="21"/>
        <v>-22521788.354995199</v>
      </c>
      <c r="BB30">
        <f t="shared" si="21"/>
        <v>55667315.744994298</v>
      </c>
      <c r="BC30">
        <f t="shared" si="21"/>
        <v>0</v>
      </c>
      <c r="BD30">
        <f t="shared" si="21"/>
        <v>33145527.38999914</v>
      </c>
    </row>
    <row r="31" spans="1:56" x14ac:dyDescent="0.2">
      <c r="A31">
        <v>1</v>
      </c>
      <c r="B31">
        <v>0</v>
      </c>
      <c r="C31">
        <v>2013</v>
      </c>
      <c r="D31">
        <f t="shared" ref="D31:AI31" si="22">D83+D100</f>
        <v>2372594925.9899902</v>
      </c>
      <c r="E31">
        <f t="shared" si="22"/>
        <v>2541057031.4599991</v>
      </c>
      <c r="F31">
        <f t="shared" si="22"/>
        <v>2538567549.7399888</v>
      </c>
      <c r="G31">
        <f t="shared" si="22"/>
        <v>-2489481.7200006898</v>
      </c>
      <c r="H31">
        <f t="shared" si="22"/>
        <v>2532955608.4440899</v>
      </c>
      <c r="I31">
        <f t="shared" si="22"/>
        <v>-34498201.509680711</v>
      </c>
      <c r="J31">
        <f t="shared" si="22"/>
        <v>115323955.10524601</v>
      </c>
      <c r="K31">
        <f t="shared" si="22"/>
        <v>2.2175804615240051</v>
      </c>
      <c r="L31">
        <f t="shared" si="22"/>
        <v>18255578.717894629</v>
      </c>
      <c r="M31">
        <f t="shared" si="22"/>
        <v>7.8785438963237304</v>
      </c>
      <c r="N31">
        <f t="shared" si="22"/>
        <v>66231.337469387203</v>
      </c>
      <c r="O31">
        <f t="shared" si="22"/>
        <v>18.160420220443882</v>
      </c>
      <c r="P31">
        <f t="shared" si="22"/>
        <v>1.095501273049289</v>
      </c>
      <c r="Q31">
        <f t="shared" si="22"/>
        <v>10.05679296196616</v>
      </c>
      <c r="R31">
        <f t="shared" si="22"/>
        <v>0</v>
      </c>
      <c r="S31">
        <f t="shared" si="22"/>
        <v>1.6261204723717899</v>
      </c>
      <c r="T31">
        <f t="shared" si="22"/>
        <v>0</v>
      </c>
      <c r="U31">
        <f t="shared" si="22"/>
        <v>0</v>
      </c>
      <c r="V31">
        <f t="shared" si="22"/>
        <v>0.64339586938940596</v>
      </c>
      <c r="W31">
        <f t="shared" si="22"/>
        <v>0</v>
      </c>
      <c r="X31">
        <f t="shared" si="22"/>
        <v>0</v>
      </c>
      <c r="Y31">
        <f t="shared" si="22"/>
        <v>0</v>
      </c>
      <c r="Z31">
        <f t="shared" si="22"/>
        <v>0</v>
      </c>
      <c r="AA31">
        <f t="shared" si="22"/>
        <v>0</v>
      </c>
      <c r="AB31">
        <f t="shared" si="22"/>
        <v>0.44300948705175597</v>
      </c>
      <c r="AC31">
        <f t="shared" si="22"/>
        <v>0</v>
      </c>
      <c r="AD31">
        <f t="shared" si="22"/>
        <v>0</v>
      </c>
      <c r="AE31">
        <f t="shared" si="22"/>
        <v>23649207.949159998</v>
      </c>
      <c r="AF31">
        <f t="shared" si="22"/>
        <v>-8899398.1522824429</v>
      </c>
      <c r="AG31">
        <f t="shared" si="22"/>
        <v>8192929.5865009297</v>
      </c>
      <c r="AH31">
        <f t="shared" si="22"/>
        <v>-16227985.740540251</v>
      </c>
      <c r="AI31">
        <f t="shared" si="22"/>
        <v>-3599804.8734814399</v>
      </c>
      <c r="AJ31">
        <f t="shared" ref="AJ31:BD31" si="23">AJ83+AJ100</f>
        <v>-6374910.7505901176</v>
      </c>
      <c r="AK31">
        <f t="shared" si="23"/>
        <v>3133.6433633447996</v>
      </c>
      <c r="AL31">
        <f t="shared" si="23"/>
        <v>-22800.77565413597</v>
      </c>
      <c r="AM31">
        <f t="shared" si="23"/>
        <v>0</v>
      </c>
      <c r="AN31">
        <f t="shared" si="23"/>
        <v>-22289847.888990201</v>
      </c>
      <c r="AO31">
        <f t="shared" si="23"/>
        <v>0</v>
      </c>
      <c r="AP31">
        <f t="shared" si="23"/>
        <v>0</v>
      </c>
      <c r="AQ31">
        <f t="shared" si="23"/>
        <v>-8232935.0985432798</v>
      </c>
      <c r="AR31">
        <f t="shared" si="23"/>
        <v>0</v>
      </c>
      <c r="AS31">
        <f t="shared" si="23"/>
        <v>0</v>
      </c>
      <c r="AT31">
        <f t="shared" si="23"/>
        <v>0</v>
      </c>
      <c r="AU31">
        <f t="shared" si="23"/>
        <v>0</v>
      </c>
      <c r="AV31">
        <f t="shared" si="23"/>
        <v>0</v>
      </c>
      <c r="AW31">
        <f t="shared" si="23"/>
        <v>0</v>
      </c>
      <c r="AX31">
        <f t="shared" si="23"/>
        <v>0</v>
      </c>
      <c r="AY31">
        <f t="shared" si="23"/>
        <v>0</v>
      </c>
      <c r="AZ31">
        <f t="shared" si="23"/>
        <v>-33802412.101057611</v>
      </c>
      <c r="BA31">
        <f t="shared" si="23"/>
        <v>-33859815.419976071</v>
      </c>
      <c r="BB31">
        <f t="shared" si="23"/>
        <v>31370333.699975297</v>
      </c>
      <c r="BC31">
        <f t="shared" si="23"/>
        <v>0</v>
      </c>
      <c r="BD31">
        <f t="shared" si="23"/>
        <v>-2489481.7200006898</v>
      </c>
    </row>
    <row r="32" spans="1:56" x14ac:dyDescent="0.2">
      <c r="A32">
        <v>1</v>
      </c>
      <c r="B32">
        <v>0</v>
      </c>
      <c r="C32">
        <v>2014</v>
      </c>
      <c r="D32">
        <f t="shared" ref="D32:AI32" si="24">D84+D101</f>
        <v>2372594925.9899902</v>
      </c>
      <c r="E32">
        <f t="shared" si="24"/>
        <v>2538567549.7399888</v>
      </c>
      <c r="F32">
        <f t="shared" si="24"/>
        <v>2510923486.2899899</v>
      </c>
      <c r="G32">
        <f t="shared" si="24"/>
        <v>-27644063.449999899</v>
      </c>
      <c r="H32">
        <f t="shared" si="24"/>
        <v>2482445048.8883109</v>
      </c>
      <c r="I32">
        <f t="shared" si="24"/>
        <v>-50510559.555785015</v>
      </c>
      <c r="J32">
        <f t="shared" si="24"/>
        <v>115546578.60344391</v>
      </c>
      <c r="K32">
        <f t="shared" si="24"/>
        <v>2.2114839544937701</v>
      </c>
      <c r="L32">
        <f t="shared" si="24"/>
        <v>18520886.227389239</v>
      </c>
      <c r="M32">
        <f t="shared" si="24"/>
        <v>7.4658940930102204</v>
      </c>
      <c r="N32">
        <f t="shared" si="24"/>
        <v>66874.069169553695</v>
      </c>
      <c r="O32">
        <f t="shared" si="24"/>
        <v>18.113340447744079</v>
      </c>
      <c r="P32">
        <f t="shared" si="24"/>
        <v>1.093566635481779</v>
      </c>
      <c r="Q32">
        <f t="shared" si="24"/>
        <v>10.23208131525319</v>
      </c>
      <c r="R32">
        <f t="shared" si="24"/>
        <v>0</v>
      </c>
      <c r="S32">
        <f t="shared" si="24"/>
        <v>2.5637312358906299</v>
      </c>
      <c r="T32">
        <f t="shared" si="24"/>
        <v>0</v>
      </c>
      <c r="U32">
        <f t="shared" si="24"/>
        <v>0</v>
      </c>
      <c r="V32">
        <f t="shared" si="24"/>
        <v>1.32235349309558</v>
      </c>
      <c r="W32">
        <f t="shared" si="24"/>
        <v>0</v>
      </c>
      <c r="X32">
        <f t="shared" si="24"/>
        <v>0</v>
      </c>
      <c r="Y32">
        <f t="shared" si="24"/>
        <v>0</v>
      </c>
      <c r="Z32">
        <f t="shared" si="24"/>
        <v>0</v>
      </c>
      <c r="AA32">
        <f t="shared" si="24"/>
        <v>0</v>
      </c>
      <c r="AB32">
        <f t="shared" si="24"/>
        <v>0.96749197928655506</v>
      </c>
      <c r="AC32">
        <f t="shared" si="24"/>
        <v>0</v>
      </c>
      <c r="AD32">
        <f t="shared" si="24"/>
        <v>0</v>
      </c>
      <c r="AE32">
        <f t="shared" si="24"/>
        <v>4353964.1125491401</v>
      </c>
      <c r="AF32">
        <f t="shared" si="24"/>
        <v>-2572454.1195625998</v>
      </c>
      <c r="AG32">
        <f t="shared" si="24"/>
        <v>9724486.7351232395</v>
      </c>
      <c r="AH32">
        <f t="shared" si="24"/>
        <v>-20226739.967161689</v>
      </c>
      <c r="AI32">
        <f t="shared" si="24"/>
        <v>-5237823.7130549606</v>
      </c>
      <c r="AJ32">
        <f t="shared" ref="AJ32:BD32" si="25">AJ84+AJ101</f>
        <v>-1568354.0994903161</v>
      </c>
      <c r="AK32">
        <f t="shared" si="25"/>
        <v>-61733.775488568266</v>
      </c>
      <c r="AL32">
        <f t="shared" si="25"/>
        <v>-2395511.794107602</v>
      </c>
      <c r="AM32">
        <f t="shared" si="25"/>
        <v>0</v>
      </c>
      <c r="AN32">
        <f t="shared" si="25"/>
        <v>-22200346.718279202</v>
      </c>
      <c r="AO32">
        <f t="shared" si="25"/>
        <v>0</v>
      </c>
      <c r="AP32">
        <f t="shared" si="25"/>
        <v>0</v>
      </c>
      <c r="AQ32">
        <f t="shared" si="25"/>
        <v>-11382718.750241701</v>
      </c>
      <c r="AR32">
        <f t="shared" si="25"/>
        <v>0</v>
      </c>
      <c r="AS32">
        <f t="shared" si="25"/>
        <v>0</v>
      </c>
      <c r="AT32">
        <f t="shared" si="25"/>
        <v>0</v>
      </c>
      <c r="AU32">
        <f t="shared" si="25"/>
        <v>0</v>
      </c>
      <c r="AV32">
        <f t="shared" si="25"/>
        <v>0</v>
      </c>
      <c r="AW32">
        <f t="shared" si="25"/>
        <v>440455.00597280101</v>
      </c>
      <c r="AX32">
        <f t="shared" si="25"/>
        <v>0</v>
      </c>
      <c r="AY32">
        <f t="shared" si="25"/>
        <v>0</v>
      </c>
      <c r="AZ32">
        <f t="shared" si="25"/>
        <v>-51126777.083741568</v>
      </c>
      <c r="BA32">
        <f t="shared" si="25"/>
        <v>-50900591.746863097</v>
      </c>
      <c r="BB32">
        <f t="shared" si="25"/>
        <v>23256528.296863209</v>
      </c>
      <c r="BC32">
        <f t="shared" si="25"/>
        <v>0</v>
      </c>
      <c r="BD32">
        <f t="shared" si="25"/>
        <v>-27644063.449999899</v>
      </c>
    </row>
    <row r="33" spans="1:56" x14ac:dyDescent="0.2">
      <c r="A33">
        <v>1</v>
      </c>
      <c r="B33">
        <v>0</v>
      </c>
      <c r="C33">
        <v>2015</v>
      </c>
      <c r="D33">
        <f t="shared" ref="D33:AI33" si="26">D85+D102</f>
        <v>2372594925.9899902</v>
      </c>
      <c r="E33">
        <f t="shared" si="26"/>
        <v>2510923486.2899899</v>
      </c>
      <c r="F33">
        <f t="shared" si="26"/>
        <v>2445688116.9099903</v>
      </c>
      <c r="G33">
        <f t="shared" si="26"/>
        <v>-65235369.379999399</v>
      </c>
      <c r="H33">
        <f t="shared" si="26"/>
        <v>2343177099.1451468</v>
      </c>
      <c r="I33">
        <f t="shared" si="26"/>
        <v>-139267949.74315891</v>
      </c>
      <c r="J33">
        <f t="shared" si="26"/>
        <v>117204849.2785781</v>
      </c>
      <c r="K33">
        <f t="shared" si="26"/>
        <v>2.2646358857460198</v>
      </c>
      <c r="L33">
        <f t="shared" si="26"/>
        <v>18745314.795537271</v>
      </c>
      <c r="M33">
        <f t="shared" si="26"/>
        <v>5.6478388596233504</v>
      </c>
      <c r="N33">
        <f t="shared" si="26"/>
        <v>69229.800427609502</v>
      </c>
      <c r="O33">
        <f t="shared" si="26"/>
        <v>17.738162086470531</v>
      </c>
      <c r="P33">
        <f t="shared" si="26"/>
        <v>1.095168470093945</v>
      </c>
      <c r="Q33">
        <f t="shared" si="26"/>
        <v>10.65602343808613</v>
      </c>
      <c r="R33">
        <f t="shared" si="26"/>
        <v>0</v>
      </c>
      <c r="S33">
        <f t="shared" si="26"/>
        <v>3.5637312358906299</v>
      </c>
      <c r="T33">
        <f t="shared" si="26"/>
        <v>0</v>
      </c>
      <c r="U33">
        <f t="shared" si="26"/>
        <v>0</v>
      </c>
      <c r="V33">
        <f t="shared" si="26"/>
        <v>2.32235349309558</v>
      </c>
      <c r="W33">
        <f t="shared" si="26"/>
        <v>0</v>
      </c>
      <c r="X33">
        <f t="shared" si="26"/>
        <v>0</v>
      </c>
      <c r="Y33">
        <f t="shared" si="26"/>
        <v>0</v>
      </c>
      <c r="Z33">
        <f t="shared" si="26"/>
        <v>0</v>
      </c>
      <c r="AA33">
        <f t="shared" si="26"/>
        <v>0</v>
      </c>
      <c r="AB33">
        <f t="shared" si="26"/>
        <v>1.45891131794905</v>
      </c>
      <c r="AC33">
        <f t="shared" si="26"/>
        <v>0</v>
      </c>
      <c r="AD33">
        <f t="shared" si="26"/>
        <v>0</v>
      </c>
      <c r="AE33">
        <f t="shared" si="26"/>
        <v>24958109.523884099</v>
      </c>
      <c r="AF33">
        <f t="shared" si="26"/>
        <v>-14481500.03606806</v>
      </c>
      <c r="AG33">
        <f t="shared" si="26"/>
        <v>8393126.4960180409</v>
      </c>
      <c r="AH33">
        <f t="shared" si="26"/>
        <v>-97847828.758053303</v>
      </c>
      <c r="AI33">
        <f t="shared" si="26"/>
        <v>-20236473.361727409</v>
      </c>
      <c r="AJ33">
        <f t="shared" ref="AJ33:BD33" si="27">AJ85+AJ102</f>
        <v>-3142599.0597443003</v>
      </c>
      <c r="AK33">
        <f t="shared" si="27"/>
        <v>44416.387654462575</v>
      </c>
      <c r="AL33">
        <f t="shared" si="27"/>
        <v>-1967680.16585141</v>
      </c>
      <c r="AM33">
        <f t="shared" si="27"/>
        <v>0</v>
      </c>
      <c r="AN33">
        <f t="shared" si="27"/>
        <v>-23362340.063436698</v>
      </c>
      <c r="AO33">
        <f t="shared" si="27"/>
        <v>0</v>
      </c>
      <c r="AP33">
        <f t="shared" si="27"/>
        <v>0</v>
      </c>
      <c r="AQ33">
        <f t="shared" si="27"/>
        <v>-15536350.078428401</v>
      </c>
      <c r="AR33">
        <f t="shared" si="27"/>
        <v>0</v>
      </c>
      <c r="AS33">
        <f t="shared" si="27"/>
        <v>0</v>
      </c>
      <c r="AT33">
        <f t="shared" si="27"/>
        <v>0</v>
      </c>
      <c r="AU33">
        <f t="shared" si="27"/>
        <v>0</v>
      </c>
      <c r="AV33">
        <f t="shared" si="27"/>
        <v>0</v>
      </c>
      <c r="AW33">
        <f t="shared" si="27"/>
        <v>376731.51472470077</v>
      </c>
      <c r="AX33">
        <f t="shared" si="27"/>
        <v>0</v>
      </c>
      <c r="AY33">
        <f t="shared" si="27"/>
        <v>0</v>
      </c>
      <c r="AZ33">
        <f t="shared" si="27"/>
        <v>-142802387.60102832</v>
      </c>
      <c r="BA33">
        <f t="shared" si="27"/>
        <v>-141174611.61238551</v>
      </c>
      <c r="BB33">
        <f t="shared" si="27"/>
        <v>75939242.232386097</v>
      </c>
      <c r="BC33">
        <f t="shared" si="27"/>
        <v>0</v>
      </c>
      <c r="BD33">
        <f t="shared" si="27"/>
        <v>-65235369.379999399</v>
      </c>
    </row>
    <row r="34" spans="1:56" x14ac:dyDescent="0.2">
      <c r="A34">
        <v>1</v>
      </c>
      <c r="B34">
        <v>0</v>
      </c>
      <c r="C34">
        <v>2016</v>
      </c>
      <c r="D34">
        <f t="shared" ref="D34:AI34" si="28">D86+D103</f>
        <v>2372594925.9899902</v>
      </c>
      <c r="E34">
        <f t="shared" si="28"/>
        <v>2445688116.9099903</v>
      </c>
      <c r="F34">
        <f t="shared" si="28"/>
        <v>2323506881.3599901</v>
      </c>
      <c r="G34">
        <f t="shared" si="28"/>
        <v>-122181235.5500007</v>
      </c>
      <c r="H34">
        <f t="shared" si="28"/>
        <v>2264525491.914988</v>
      </c>
      <c r="I34">
        <f t="shared" si="28"/>
        <v>-78651607.230157107</v>
      </c>
      <c r="J34">
        <f t="shared" si="28"/>
        <v>118959154.04870442</v>
      </c>
      <c r="K34">
        <f t="shared" si="28"/>
        <v>2.3115187682186598</v>
      </c>
      <c r="L34">
        <f t="shared" si="28"/>
        <v>18919302.825483449</v>
      </c>
      <c r="M34">
        <f t="shared" si="28"/>
        <v>4.9834902895706898</v>
      </c>
      <c r="N34">
        <f t="shared" si="28"/>
        <v>70774.290095212695</v>
      </c>
      <c r="O34">
        <f t="shared" si="28"/>
        <v>17.462622345544201</v>
      </c>
      <c r="P34">
        <f t="shared" si="28"/>
        <v>1.0930655853126969</v>
      </c>
      <c r="Q34">
        <f t="shared" si="28"/>
        <v>11.53540667003978</v>
      </c>
      <c r="R34">
        <f t="shared" si="28"/>
        <v>0</v>
      </c>
      <c r="S34">
        <f t="shared" si="28"/>
        <v>4.5637312358906303</v>
      </c>
      <c r="T34">
        <f t="shared" si="28"/>
        <v>0</v>
      </c>
      <c r="U34">
        <f t="shared" si="28"/>
        <v>0</v>
      </c>
      <c r="V34">
        <f t="shared" si="28"/>
        <v>3.32235349309558</v>
      </c>
      <c r="W34">
        <f t="shared" si="28"/>
        <v>0</v>
      </c>
      <c r="X34">
        <f t="shared" si="28"/>
        <v>0</v>
      </c>
      <c r="Y34">
        <f t="shared" si="28"/>
        <v>0</v>
      </c>
      <c r="Z34">
        <f t="shared" si="28"/>
        <v>0</v>
      </c>
      <c r="AA34">
        <f t="shared" si="28"/>
        <v>0</v>
      </c>
      <c r="AB34">
        <f t="shared" si="28"/>
        <v>1.9739448974762399</v>
      </c>
      <c r="AC34">
        <f t="shared" si="28"/>
        <v>0</v>
      </c>
      <c r="AD34">
        <f t="shared" si="28"/>
        <v>0</v>
      </c>
      <c r="AE34">
        <f t="shared" si="28"/>
        <v>23915404.125462301</v>
      </c>
      <c r="AF34">
        <f t="shared" si="28"/>
        <v>-11507562.767652821</v>
      </c>
      <c r="AG34">
        <f t="shared" si="28"/>
        <v>6327618.0476013999</v>
      </c>
      <c r="AH34">
        <f t="shared" si="28"/>
        <v>-41193867.170747697</v>
      </c>
      <c r="AI34">
        <f t="shared" si="28"/>
        <v>-13019717.893715359</v>
      </c>
      <c r="AJ34">
        <f t="shared" ref="AJ34:BD34" si="29">AJ86+AJ103</f>
        <v>-3172556.2696696697</v>
      </c>
      <c r="AK34">
        <f t="shared" si="29"/>
        <v>-41269.703440960227</v>
      </c>
      <c r="AL34">
        <f t="shared" si="29"/>
        <v>-6184066.2708143797</v>
      </c>
      <c r="AM34">
        <f t="shared" si="29"/>
        <v>0</v>
      </c>
      <c r="AN34">
        <f t="shared" si="29"/>
        <v>-22724169.606134702</v>
      </c>
      <c r="AO34">
        <f t="shared" si="29"/>
        <v>0</v>
      </c>
      <c r="AP34">
        <f t="shared" si="29"/>
        <v>0</v>
      </c>
      <c r="AQ34">
        <f t="shared" si="29"/>
        <v>-15181060.1727983</v>
      </c>
      <c r="AR34">
        <f t="shared" si="29"/>
        <v>0</v>
      </c>
      <c r="AS34">
        <f t="shared" si="29"/>
        <v>0</v>
      </c>
      <c r="AT34">
        <f t="shared" si="29"/>
        <v>0</v>
      </c>
      <c r="AU34">
        <f t="shared" si="29"/>
        <v>0</v>
      </c>
      <c r="AV34">
        <f t="shared" si="29"/>
        <v>0</v>
      </c>
      <c r="AW34">
        <f t="shared" si="29"/>
        <v>365454.87703009939</v>
      </c>
      <c r="AX34">
        <f t="shared" si="29"/>
        <v>0</v>
      </c>
      <c r="AY34">
        <f t="shared" si="29"/>
        <v>0</v>
      </c>
      <c r="AZ34">
        <f t="shared" si="29"/>
        <v>-82415792.804880098</v>
      </c>
      <c r="BA34">
        <f t="shared" si="29"/>
        <v>-81777560.661379606</v>
      </c>
      <c r="BB34">
        <f t="shared" si="29"/>
        <v>-40403674.888620995</v>
      </c>
      <c r="BC34">
        <f t="shared" si="29"/>
        <v>0</v>
      </c>
      <c r="BD34">
        <f t="shared" si="29"/>
        <v>-122181235.5500007</v>
      </c>
    </row>
    <row r="35" spans="1:56" x14ac:dyDescent="0.2">
      <c r="A35">
        <v>1</v>
      </c>
      <c r="B35">
        <v>0</v>
      </c>
      <c r="C35">
        <v>2017</v>
      </c>
      <c r="D35">
        <f t="shared" ref="D35:AI35" si="30">D87+D104</f>
        <v>2372594925.9899902</v>
      </c>
      <c r="E35">
        <f t="shared" si="30"/>
        <v>2323506881.3599901</v>
      </c>
      <c r="F35">
        <f t="shared" si="30"/>
        <v>2230802098.4200001</v>
      </c>
      <c r="G35">
        <f t="shared" si="30"/>
        <v>-92704782.939998388</v>
      </c>
      <c r="H35">
        <f t="shared" si="30"/>
        <v>2273331240.2088919</v>
      </c>
      <c r="I35">
        <f t="shared" si="30"/>
        <v>8805748.2939047609</v>
      </c>
      <c r="J35">
        <f t="shared" si="30"/>
        <v>119315449.6061762</v>
      </c>
      <c r="K35">
        <f t="shared" si="30"/>
        <v>2.2311670404840802</v>
      </c>
      <c r="L35">
        <f t="shared" si="30"/>
        <v>19138040.762383908</v>
      </c>
      <c r="M35">
        <f t="shared" si="30"/>
        <v>5.4285981737346498</v>
      </c>
      <c r="N35">
        <f t="shared" si="30"/>
        <v>72199.731945114603</v>
      </c>
      <c r="O35">
        <f t="shared" si="30"/>
        <v>17.155905241612821</v>
      </c>
      <c r="P35">
        <f t="shared" si="30"/>
        <v>1.0897867545232471</v>
      </c>
      <c r="Q35">
        <f t="shared" si="30"/>
        <v>11.92591009752654</v>
      </c>
      <c r="R35">
        <f t="shared" si="30"/>
        <v>0</v>
      </c>
      <c r="S35">
        <f t="shared" si="30"/>
        <v>5.5637312358906303</v>
      </c>
      <c r="T35">
        <f t="shared" si="30"/>
        <v>0</v>
      </c>
      <c r="U35">
        <f t="shared" si="30"/>
        <v>0</v>
      </c>
      <c r="V35">
        <f t="shared" si="30"/>
        <v>4.32235349309558</v>
      </c>
      <c r="W35">
        <f t="shared" si="30"/>
        <v>0</v>
      </c>
      <c r="X35">
        <f t="shared" si="30"/>
        <v>0</v>
      </c>
      <c r="Y35">
        <f t="shared" si="30"/>
        <v>0</v>
      </c>
      <c r="Z35">
        <f t="shared" si="30"/>
        <v>0</v>
      </c>
      <c r="AA35">
        <f t="shared" si="30"/>
        <v>0</v>
      </c>
      <c r="AB35">
        <f t="shared" si="30"/>
        <v>1.9739448974762399</v>
      </c>
      <c r="AC35">
        <f t="shared" si="30"/>
        <v>0</v>
      </c>
      <c r="AD35">
        <f t="shared" si="30"/>
        <v>0</v>
      </c>
      <c r="AE35">
        <f t="shared" si="30"/>
        <v>12197753.09154018</v>
      </c>
      <c r="AF35">
        <f t="shared" si="30"/>
        <v>17486422.59935604</v>
      </c>
      <c r="AG35">
        <f t="shared" si="30"/>
        <v>7346612.6803339301</v>
      </c>
      <c r="AH35">
        <f t="shared" si="30"/>
        <v>26699261.469986599</v>
      </c>
      <c r="AI35">
        <f t="shared" si="30"/>
        <v>-12878767.100592349</v>
      </c>
      <c r="AJ35">
        <f t="shared" ref="AJ35:BD35" si="31">AJ87+AJ104</f>
        <v>-3309749.3860923401</v>
      </c>
      <c r="AK35">
        <f t="shared" si="31"/>
        <v>-86049.249189854003</v>
      </c>
      <c r="AL35">
        <f t="shared" si="31"/>
        <v>-2281772.9348602849</v>
      </c>
      <c r="AM35">
        <f t="shared" si="31"/>
        <v>0</v>
      </c>
      <c r="AN35">
        <f t="shared" si="31"/>
        <v>-21407491.273075201</v>
      </c>
      <c r="AO35">
        <f t="shared" si="31"/>
        <v>0</v>
      </c>
      <c r="AP35">
        <f t="shared" si="31"/>
        <v>0</v>
      </c>
      <c r="AQ35">
        <f t="shared" si="31"/>
        <v>-14703808.410230899</v>
      </c>
      <c r="AR35">
        <f t="shared" si="31"/>
        <v>0</v>
      </c>
      <c r="AS35">
        <f t="shared" si="31"/>
        <v>0</v>
      </c>
      <c r="AT35">
        <f t="shared" si="31"/>
        <v>0</v>
      </c>
      <c r="AU35">
        <f t="shared" si="31"/>
        <v>0</v>
      </c>
      <c r="AV35">
        <f t="shared" si="31"/>
        <v>0</v>
      </c>
      <c r="AW35">
        <f t="shared" si="31"/>
        <v>0</v>
      </c>
      <c r="AX35">
        <f t="shared" si="31"/>
        <v>0</v>
      </c>
      <c r="AY35">
        <f t="shared" si="31"/>
        <v>0</v>
      </c>
      <c r="AZ35">
        <f t="shared" si="31"/>
        <v>9062411.4871758297</v>
      </c>
      <c r="BA35">
        <f t="shared" si="31"/>
        <v>8593987.3776554931</v>
      </c>
      <c r="BB35">
        <f t="shared" si="31"/>
        <v>-101298770.31765389</v>
      </c>
      <c r="BC35">
        <f t="shared" si="31"/>
        <v>0</v>
      </c>
      <c r="BD35">
        <f t="shared" si="31"/>
        <v>-92704782.939998388</v>
      </c>
    </row>
    <row r="36" spans="1:56" x14ac:dyDescent="0.2">
      <c r="A36">
        <v>1</v>
      </c>
      <c r="B36">
        <v>0</v>
      </c>
      <c r="C36">
        <v>2018</v>
      </c>
      <c r="D36">
        <f t="shared" ref="D36:AI36" si="32">D88+D105</f>
        <v>2372594925.9899902</v>
      </c>
      <c r="E36">
        <f t="shared" si="32"/>
        <v>2230802098.4200001</v>
      </c>
      <c r="F36">
        <f t="shared" si="32"/>
        <v>2176386602.559989</v>
      </c>
      <c r="G36">
        <f t="shared" si="32"/>
        <v>-54415495.860001713</v>
      </c>
      <c r="H36">
        <f t="shared" si="32"/>
        <v>2246086155.3680172</v>
      </c>
      <c r="I36">
        <f t="shared" si="32"/>
        <v>-27245084.840875961</v>
      </c>
      <c r="J36">
        <f t="shared" si="32"/>
        <v>119923335.01301119</v>
      </c>
      <c r="K36">
        <f t="shared" si="32"/>
        <v>2.1621367156765738</v>
      </c>
      <c r="L36">
        <f t="shared" si="32"/>
        <v>19307701.9608321</v>
      </c>
      <c r="M36">
        <f t="shared" si="32"/>
        <v>6.0301622381041504</v>
      </c>
      <c r="N36">
        <f t="shared" si="32"/>
        <v>73842.26309931869</v>
      </c>
      <c r="O36">
        <f t="shared" si="32"/>
        <v>16.871723993427491</v>
      </c>
      <c r="P36">
        <f t="shared" si="32"/>
        <v>1.092601666712173</v>
      </c>
      <c r="Q36">
        <f t="shared" si="32"/>
        <v>12.43863347613002</v>
      </c>
      <c r="R36">
        <f t="shared" si="32"/>
        <v>0</v>
      </c>
      <c r="S36">
        <f t="shared" si="32"/>
        <v>6.5637312358906303</v>
      </c>
      <c r="T36">
        <f t="shared" si="32"/>
        <v>0</v>
      </c>
      <c r="U36">
        <f t="shared" si="32"/>
        <v>0</v>
      </c>
      <c r="V36">
        <f t="shared" si="32"/>
        <v>5.32235349309558</v>
      </c>
      <c r="W36">
        <f t="shared" si="32"/>
        <v>0</v>
      </c>
      <c r="X36">
        <f t="shared" si="32"/>
        <v>0</v>
      </c>
      <c r="Y36">
        <f t="shared" si="32"/>
        <v>0</v>
      </c>
      <c r="Z36">
        <f t="shared" si="32"/>
        <v>0</v>
      </c>
      <c r="AA36">
        <f t="shared" si="32"/>
        <v>0</v>
      </c>
      <c r="AB36">
        <f t="shared" si="32"/>
        <v>2</v>
      </c>
      <c r="AC36">
        <f t="shared" si="32"/>
        <v>1.1691461839603481</v>
      </c>
      <c r="AD36">
        <f t="shared" si="32"/>
        <v>0</v>
      </c>
      <c r="AE36">
        <f t="shared" si="32"/>
        <v>9387227.3881698493</v>
      </c>
      <c r="AF36">
        <f t="shared" si="32"/>
        <v>14364201.851860508</v>
      </c>
      <c r="AG36">
        <f t="shared" si="32"/>
        <v>5687653.1748485304</v>
      </c>
      <c r="AH36">
        <f t="shared" si="32"/>
        <v>32784501.676467098</v>
      </c>
      <c r="AI36">
        <f t="shared" si="32"/>
        <v>-13090336.086600441</v>
      </c>
      <c r="AJ36">
        <f t="shared" ref="AJ36:BD36" si="33">AJ88+AJ105</f>
        <v>-3024205.1696810797</v>
      </c>
      <c r="AK36">
        <f t="shared" si="33"/>
        <v>65200.755942263306</v>
      </c>
      <c r="AL36">
        <f t="shared" si="33"/>
        <v>-3066438.59042654</v>
      </c>
      <c r="AM36">
        <f t="shared" si="33"/>
        <v>0</v>
      </c>
      <c r="AN36">
        <f t="shared" si="33"/>
        <v>-20426568.781471498</v>
      </c>
      <c r="AO36">
        <f t="shared" si="33"/>
        <v>0</v>
      </c>
      <c r="AP36">
        <f t="shared" si="33"/>
        <v>0</v>
      </c>
      <c r="AQ36">
        <f t="shared" si="33"/>
        <v>-14313637.5323395</v>
      </c>
      <c r="AR36">
        <f t="shared" si="33"/>
        <v>0</v>
      </c>
      <c r="AS36">
        <f t="shared" si="33"/>
        <v>0</v>
      </c>
      <c r="AT36">
        <f t="shared" si="33"/>
        <v>0</v>
      </c>
      <c r="AU36">
        <f t="shared" si="33"/>
        <v>0</v>
      </c>
      <c r="AV36">
        <f t="shared" si="33"/>
        <v>0</v>
      </c>
      <c r="AW36">
        <f t="shared" si="33"/>
        <v>17558.809475423099</v>
      </c>
      <c r="AX36">
        <f t="shared" si="33"/>
        <v>-35057268.109100498</v>
      </c>
      <c r="AY36">
        <f t="shared" si="33"/>
        <v>0</v>
      </c>
      <c r="AZ36">
        <f t="shared" si="33"/>
        <v>-26672110.612856001</v>
      </c>
      <c r="BA36">
        <f t="shared" si="33"/>
        <v>-27474770.342196789</v>
      </c>
      <c r="BB36">
        <f t="shared" si="33"/>
        <v>-26940725.517804831</v>
      </c>
      <c r="BC36">
        <f t="shared" si="33"/>
        <v>0</v>
      </c>
      <c r="BD36">
        <f t="shared" si="33"/>
        <v>-54415495.860001713</v>
      </c>
    </row>
    <row r="37" spans="1:56" x14ac:dyDescent="0.2">
      <c r="A37">
        <v>2</v>
      </c>
      <c r="B37">
        <v>0</v>
      </c>
      <c r="C37">
        <v>2002</v>
      </c>
      <c r="D37">
        <f t="shared" ref="D37:AI37" si="34">D106+D123</f>
        <v>678530434.918998</v>
      </c>
      <c r="E37">
        <f t="shared" si="34"/>
        <v>0</v>
      </c>
      <c r="F37">
        <f t="shared" si="34"/>
        <v>678530434.918998</v>
      </c>
      <c r="G37">
        <f t="shared" si="34"/>
        <v>0</v>
      </c>
      <c r="H37">
        <f t="shared" si="34"/>
        <v>657828143.33730102</v>
      </c>
      <c r="I37">
        <f t="shared" si="34"/>
        <v>0</v>
      </c>
      <c r="J37">
        <f t="shared" si="34"/>
        <v>26588711.067135498</v>
      </c>
      <c r="K37">
        <f t="shared" si="34"/>
        <v>1.8519490697723671</v>
      </c>
      <c r="L37">
        <f t="shared" si="34"/>
        <v>4822211.5132262297</v>
      </c>
      <c r="M37">
        <f t="shared" si="34"/>
        <v>3.8807825902838697</v>
      </c>
      <c r="N37">
        <f t="shared" si="34"/>
        <v>71631.870117790211</v>
      </c>
      <c r="O37">
        <f t="shared" si="34"/>
        <v>15.436621585341179</v>
      </c>
      <c r="P37">
        <f t="shared" si="34"/>
        <v>0.68153326603147601</v>
      </c>
      <c r="Q37">
        <f t="shared" si="34"/>
        <v>6.6027710778555599</v>
      </c>
      <c r="R37">
        <f t="shared" si="34"/>
        <v>0</v>
      </c>
      <c r="S37">
        <f t="shared" si="34"/>
        <v>0</v>
      </c>
      <c r="T37">
        <f t="shared" si="34"/>
        <v>0</v>
      </c>
      <c r="U37">
        <f t="shared" si="34"/>
        <v>0</v>
      </c>
      <c r="V37">
        <f t="shared" si="34"/>
        <v>0</v>
      </c>
      <c r="W37">
        <f t="shared" si="34"/>
        <v>0</v>
      </c>
      <c r="X37">
        <f t="shared" si="34"/>
        <v>0</v>
      </c>
      <c r="Y37">
        <f t="shared" si="34"/>
        <v>0</v>
      </c>
      <c r="Z37">
        <f t="shared" si="34"/>
        <v>0</v>
      </c>
      <c r="AA37">
        <f t="shared" si="34"/>
        <v>0</v>
      </c>
      <c r="AB37">
        <f t="shared" si="34"/>
        <v>0.10681222366829</v>
      </c>
      <c r="AC37">
        <f t="shared" si="34"/>
        <v>0</v>
      </c>
      <c r="AD37">
        <f t="shared" si="34"/>
        <v>0</v>
      </c>
      <c r="AE37">
        <f t="shared" si="34"/>
        <v>0</v>
      </c>
      <c r="AF37">
        <f t="shared" si="34"/>
        <v>0</v>
      </c>
      <c r="AG37">
        <f t="shared" si="34"/>
        <v>0</v>
      </c>
      <c r="AH37">
        <f t="shared" si="34"/>
        <v>0</v>
      </c>
      <c r="AI37">
        <f t="shared" si="34"/>
        <v>0</v>
      </c>
      <c r="AJ37">
        <f t="shared" ref="AJ37:BD37" si="35">AJ106+AJ123</f>
        <v>0</v>
      </c>
      <c r="AK37">
        <f t="shared" si="35"/>
        <v>0</v>
      </c>
      <c r="AL37">
        <f t="shared" si="35"/>
        <v>0</v>
      </c>
      <c r="AM37">
        <f t="shared" si="35"/>
        <v>0</v>
      </c>
      <c r="AN37">
        <f t="shared" si="35"/>
        <v>0</v>
      </c>
      <c r="AO37">
        <f t="shared" si="35"/>
        <v>0</v>
      </c>
      <c r="AP37">
        <f t="shared" si="35"/>
        <v>0</v>
      </c>
      <c r="AQ37">
        <f t="shared" si="35"/>
        <v>0</v>
      </c>
      <c r="AR37">
        <f t="shared" si="35"/>
        <v>0</v>
      </c>
      <c r="AS37">
        <f t="shared" si="35"/>
        <v>0</v>
      </c>
      <c r="AT37">
        <f t="shared" si="35"/>
        <v>0</v>
      </c>
      <c r="AU37">
        <f t="shared" si="35"/>
        <v>0</v>
      </c>
      <c r="AV37">
        <f t="shared" si="35"/>
        <v>0</v>
      </c>
      <c r="AW37">
        <f t="shared" si="35"/>
        <v>0</v>
      </c>
      <c r="AX37">
        <f t="shared" si="35"/>
        <v>0</v>
      </c>
      <c r="AY37">
        <f t="shared" si="35"/>
        <v>0</v>
      </c>
      <c r="AZ37">
        <f t="shared" si="35"/>
        <v>0</v>
      </c>
      <c r="BA37">
        <f t="shared" si="35"/>
        <v>0</v>
      </c>
      <c r="BB37">
        <f t="shared" si="35"/>
        <v>0</v>
      </c>
      <c r="BC37">
        <f t="shared" si="35"/>
        <v>678530434.918998</v>
      </c>
      <c r="BD37">
        <f t="shared" si="35"/>
        <v>678530434.918998</v>
      </c>
    </row>
    <row r="38" spans="1:56" x14ac:dyDescent="0.2">
      <c r="A38">
        <v>2</v>
      </c>
      <c r="B38">
        <v>0</v>
      </c>
      <c r="C38">
        <v>2003</v>
      </c>
      <c r="D38">
        <f t="shared" ref="D38:AI38" si="36">D107+D124</f>
        <v>743020871.80699897</v>
      </c>
      <c r="E38">
        <f t="shared" si="36"/>
        <v>678530434.918998</v>
      </c>
      <c r="F38">
        <f t="shared" si="36"/>
        <v>755849732.271999</v>
      </c>
      <c r="G38">
        <f t="shared" si="36"/>
        <v>12828860.46499994</v>
      </c>
      <c r="H38">
        <f t="shared" si="36"/>
        <v>739866831.26308203</v>
      </c>
      <c r="I38">
        <f t="shared" si="36"/>
        <v>18258972.553657971</v>
      </c>
      <c r="J38">
        <f t="shared" si="36"/>
        <v>26211952.5744568</v>
      </c>
      <c r="K38">
        <f t="shared" si="36"/>
        <v>1.750856344889969</v>
      </c>
      <c r="L38">
        <f t="shared" si="36"/>
        <v>4782062.9806653596</v>
      </c>
      <c r="M38">
        <f t="shared" si="36"/>
        <v>4.39241467732458</v>
      </c>
      <c r="N38">
        <f t="shared" si="36"/>
        <v>70425.2931519946</v>
      </c>
      <c r="O38">
        <f t="shared" si="36"/>
        <v>15.16636429885739</v>
      </c>
      <c r="P38">
        <f t="shared" si="36"/>
        <v>0.69403784954952097</v>
      </c>
      <c r="Q38">
        <f t="shared" si="36"/>
        <v>6.7517293059542496</v>
      </c>
      <c r="R38">
        <f t="shared" si="36"/>
        <v>0</v>
      </c>
      <c r="S38">
        <f t="shared" si="36"/>
        <v>0</v>
      </c>
      <c r="T38">
        <f t="shared" si="36"/>
        <v>0</v>
      </c>
      <c r="U38">
        <f t="shared" si="36"/>
        <v>0</v>
      </c>
      <c r="V38">
        <f t="shared" si="36"/>
        <v>0</v>
      </c>
      <c r="W38">
        <f t="shared" si="36"/>
        <v>0</v>
      </c>
      <c r="X38">
        <f t="shared" si="36"/>
        <v>0</v>
      </c>
      <c r="Y38">
        <f t="shared" si="36"/>
        <v>0</v>
      </c>
      <c r="Z38">
        <f t="shared" si="36"/>
        <v>0</v>
      </c>
      <c r="AA38">
        <f t="shared" si="36"/>
        <v>0</v>
      </c>
      <c r="AB38">
        <f t="shared" si="36"/>
        <v>8.9891966907908002E-2</v>
      </c>
      <c r="AC38">
        <f t="shared" si="36"/>
        <v>0</v>
      </c>
      <c r="AD38">
        <f t="shared" si="36"/>
        <v>0</v>
      </c>
      <c r="AE38">
        <f t="shared" si="36"/>
        <v>940247.25379712402</v>
      </c>
      <c r="AF38">
        <f t="shared" si="36"/>
        <v>437146.21775871504</v>
      </c>
      <c r="AG38">
        <f t="shared" si="36"/>
        <v>4538733.8841634998</v>
      </c>
      <c r="AH38">
        <f t="shared" si="36"/>
        <v>10889065.26593383</v>
      </c>
      <c r="AI38">
        <f t="shared" si="36"/>
        <v>3312501.5416536098</v>
      </c>
      <c r="AJ38">
        <f t="shared" ref="AJ38:BD38" si="37">AJ107+AJ124</f>
        <v>-274237.22169742594</v>
      </c>
      <c r="AK38">
        <f t="shared" si="37"/>
        <v>-32254.74714938239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19811202.194459911</v>
      </c>
      <c r="BA38">
        <f t="shared" si="37"/>
        <v>19749907.881528072</v>
      </c>
      <c r="BB38">
        <f t="shared" si="37"/>
        <v>-6921047.4165281793</v>
      </c>
      <c r="BC38">
        <f t="shared" si="37"/>
        <v>64490436.887999989</v>
      </c>
      <c r="BD38">
        <f t="shared" si="37"/>
        <v>77319297.352999896</v>
      </c>
    </row>
    <row r="39" spans="1:56" x14ac:dyDescent="0.2">
      <c r="A39">
        <v>2</v>
      </c>
      <c r="B39">
        <v>0</v>
      </c>
      <c r="C39">
        <v>2004</v>
      </c>
      <c r="D39">
        <f t="shared" ref="D39:AI39" si="38">D108+D125</f>
        <v>770596065.78299904</v>
      </c>
      <c r="E39">
        <f t="shared" si="38"/>
        <v>755849732.271999</v>
      </c>
      <c r="F39">
        <f t="shared" si="38"/>
        <v>811791150.97999907</v>
      </c>
      <c r="G39">
        <f t="shared" si="38"/>
        <v>12956696.681999881</v>
      </c>
      <c r="H39">
        <f t="shared" si="38"/>
        <v>807357931.17506409</v>
      </c>
      <c r="I39">
        <f t="shared" si="38"/>
        <v>26524383.913858149</v>
      </c>
      <c r="J39">
        <f t="shared" si="38"/>
        <v>25083687.515596502</v>
      </c>
      <c r="K39">
        <f t="shared" si="38"/>
        <v>1.7165010784497299</v>
      </c>
      <c r="L39">
        <f t="shared" si="38"/>
        <v>4785314.5267552696</v>
      </c>
      <c r="M39">
        <f t="shared" si="38"/>
        <v>5.0386792168666297</v>
      </c>
      <c r="N39">
        <f t="shared" si="38"/>
        <v>68443.3951765815</v>
      </c>
      <c r="O39">
        <f t="shared" si="38"/>
        <v>14.97023363115883</v>
      </c>
      <c r="P39">
        <f t="shared" si="38"/>
        <v>0.68429078286741296</v>
      </c>
      <c r="Q39">
        <f t="shared" si="38"/>
        <v>6.8143071253826104</v>
      </c>
      <c r="R39">
        <f t="shared" si="38"/>
        <v>0</v>
      </c>
      <c r="S39">
        <f t="shared" si="38"/>
        <v>0</v>
      </c>
      <c r="T39">
        <f t="shared" si="38"/>
        <v>0</v>
      </c>
      <c r="U39">
        <f t="shared" si="38"/>
        <v>0</v>
      </c>
      <c r="V39">
        <f t="shared" si="38"/>
        <v>0</v>
      </c>
      <c r="W39">
        <f t="shared" si="38"/>
        <v>0</v>
      </c>
      <c r="X39">
        <f t="shared" si="38"/>
        <v>0</v>
      </c>
      <c r="Y39">
        <f t="shared" si="38"/>
        <v>0</v>
      </c>
      <c r="Z39">
        <f t="shared" si="38"/>
        <v>0</v>
      </c>
      <c r="AA39">
        <f t="shared" si="38"/>
        <v>0</v>
      </c>
      <c r="AB39">
        <f t="shared" si="38"/>
        <v>8.7747684012483895E-2</v>
      </c>
      <c r="AC39">
        <f t="shared" si="38"/>
        <v>0</v>
      </c>
      <c r="AD39">
        <f t="shared" si="38"/>
        <v>0</v>
      </c>
      <c r="AE39">
        <f t="shared" si="38"/>
        <v>-1430876.5795140839</v>
      </c>
      <c r="AF39">
        <f t="shared" si="38"/>
        <v>3271113.8010456599</v>
      </c>
      <c r="AG39">
        <f t="shared" si="38"/>
        <v>5781027.5467539895</v>
      </c>
      <c r="AH39">
        <f t="shared" si="38"/>
        <v>13520257.83944107</v>
      </c>
      <c r="AI39">
        <f t="shared" si="38"/>
        <v>5604060.4900180306</v>
      </c>
      <c r="AJ39">
        <f t="shared" ref="AJ39:BD39" si="39">AJ108+AJ125</f>
        <v>-292596.05240876396</v>
      </c>
      <c r="AK39">
        <f t="shared" si="39"/>
        <v>-78462.2888560969</v>
      </c>
      <c r="AL39">
        <f t="shared" si="39"/>
        <v>0</v>
      </c>
      <c r="AM39">
        <f t="shared" si="39"/>
        <v>0</v>
      </c>
      <c r="AN39">
        <f t="shared" si="39"/>
        <v>0</v>
      </c>
      <c r="AO39">
        <f t="shared" si="39"/>
        <v>0</v>
      </c>
      <c r="AP39">
        <f t="shared" si="39"/>
        <v>0</v>
      </c>
      <c r="AQ39">
        <f t="shared" si="39"/>
        <v>0</v>
      </c>
      <c r="AR39">
        <f t="shared" si="39"/>
        <v>0</v>
      </c>
      <c r="AS39">
        <f t="shared" si="39"/>
        <v>0</v>
      </c>
      <c r="AT39">
        <f t="shared" si="39"/>
        <v>0</v>
      </c>
      <c r="AU39">
        <f t="shared" si="39"/>
        <v>0</v>
      </c>
      <c r="AV39">
        <f t="shared" si="39"/>
        <v>0</v>
      </c>
      <c r="AW39">
        <f t="shared" si="39"/>
        <v>0</v>
      </c>
      <c r="AX39">
        <f t="shared" si="39"/>
        <v>0</v>
      </c>
      <c r="AY39">
        <f t="shared" si="39"/>
        <v>0</v>
      </c>
      <c r="AZ39">
        <f t="shared" si="39"/>
        <v>26374524.756479703</v>
      </c>
      <c r="BA39">
        <f t="shared" si="39"/>
        <v>26611735.941072661</v>
      </c>
      <c r="BB39">
        <f t="shared" si="39"/>
        <v>-13655039.259072769</v>
      </c>
      <c r="BC39">
        <f t="shared" si="39"/>
        <v>27575193.975999996</v>
      </c>
      <c r="BD39">
        <f t="shared" si="39"/>
        <v>40531890.657999799</v>
      </c>
    </row>
    <row r="40" spans="1:56" x14ac:dyDescent="0.2">
      <c r="A40">
        <v>2</v>
      </c>
      <c r="B40">
        <v>0</v>
      </c>
      <c r="C40">
        <v>2005</v>
      </c>
      <c r="D40">
        <f t="shared" ref="D40:AI40" si="40">D109+D126</f>
        <v>793516039.78299904</v>
      </c>
      <c r="E40">
        <f t="shared" si="40"/>
        <v>811791150.97999907</v>
      </c>
      <c r="F40">
        <f t="shared" si="40"/>
        <v>855440923.11499906</v>
      </c>
      <c r="G40">
        <f t="shared" si="40"/>
        <v>20729798.13500018</v>
      </c>
      <c r="H40">
        <f t="shared" si="40"/>
        <v>863185890.24007595</v>
      </c>
      <c r="I40">
        <f t="shared" si="40"/>
        <v>31481866.3386412</v>
      </c>
      <c r="J40">
        <f t="shared" si="40"/>
        <v>24694180.443032701</v>
      </c>
      <c r="K40">
        <f t="shared" si="40"/>
        <v>1.750071142402972</v>
      </c>
      <c r="L40">
        <f t="shared" si="40"/>
        <v>4904620.9891126007</v>
      </c>
      <c r="M40">
        <f t="shared" si="40"/>
        <v>5.9631697636163192</v>
      </c>
      <c r="N40">
        <f t="shared" si="40"/>
        <v>66492.956837082806</v>
      </c>
      <c r="O40">
        <f t="shared" si="40"/>
        <v>14.96525549874011</v>
      </c>
      <c r="P40">
        <f t="shared" si="40"/>
        <v>0.67959292994785703</v>
      </c>
      <c r="Q40">
        <f t="shared" si="40"/>
        <v>6.81032936412086</v>
      </c>
      <c r="R40">
        <f t="shared" si="40"/>
        <v>0</v>
      </c>
      <c r="S40">
        <f t="shared" si="40"/>
        <v>0</v>
      </c>
      <c r="T40">
        <f t="shared" si="40"/>
        <v>0</v>
      </c>
      <c r="U40">
        <f t="shared" si="40"/>
        <v>0</v>
      </c>
      <c r="V40">
        <f t="shared" si="40"/>
        <v>0</v>
      </c>
      <c r="W40">
        <f t="shared" si="40"/>
        <v>0</v>
      </c>
      <c r="X40">
        <f t="shared" si="40"/>
        <v>0</v>
      </c>
      <c r="Y40">
        <f t="shared" si="40"/>
        <v>0</v>
      </c>
      <c r="Z40">
        <f t="shared" si="40"/>
        <v>0</v>
      </c>
      <c r="AA40">
        <f t="shared" si="40"/>
        <v>0</v>
      </c>
      <c r="AB40">
        <f t="shared" si="40"/>
        <v>8.2683829321980304E-2</v>
      </c>
      <c r="AC40">
        <f t="shared" si="40"/>
        <v>0</v>
      </c>
      <c r="AD40">
        <f t="shared" si="40"/>
        <v>0</v>
      </c>
      <c r="AE40">
        <f t="shared" si="40"/>
        <v>1970674.9255637729</v>
      </c>
      <c r="AF40">
        <f t="shared" si="40"/>
        <v>-1599631.8008235302</v>
      </c>
      <c r="AG40">
        <f t="shared" si="40"/>
        <v>6162831.0188369798</v>
      </c>
      <c r="AH40">
        <f t="shared" si="40"/>
        <v>18921893.628255151</v>
      </c>
      <c r="AI40">
        <f t="shared" si="40"/>
        <v>5542363.7018148694</v>
      </c>
      <c r="AJ40">
        <f t="shared" ref="AJ40:BD40" si="41">AJ109+AJ126</f>
        <v>-215107.04810456699</v>
      </c>
      <c r="AK40">
        <f t="shared" si="41"/>
        <v>-53662.8399282631</v>
      </c>
      <c r="AL40">
        <f t="shared" si="41"/>
        <v>0</v>
      </c>
      <c r="AM40">
        <f t="shared" si="41"/>
        <v>0</v>
      </c>
      <c r="AN40">
        <f t="shared" si="41"/>
        <v>0</v>
      </c>
      <c r="AO40">
        <f t="shared" si="41"/>
        <v>0</v>
      </c>
      <c r="AP40">
        <f t="shared" si="41"/>
        <v>0</v>
      </c>
      <c r="AQ40">
        <f t="shared" si="41"/>
        <v>0</v>
      </c>
      <c r="AR40">
        <f t="shared" si="41"/>
        <v>0</v>
      </c>
      <c r="AS40">
        <f t="shared" si="41"/>
        <v>0</v>
      </c>
      <c r="AT40">
        <f t="shared" si="41"/>
        <v>0</v>
      </c>
      <c r="AU40">
        <f t="shared" si="41"/>
        <v>0</v>
      </c>
      <c r="AV40">
        <f t="shared" si="41"/>
        <v>0</v>
      </c>
      <c r="AW40">
        <f t="shared" si="41"/>
        <v>0</v>
      </c>
      <c r="AX40">
        <f t="shared" si="41"/>
        <v>0</v>
      </c>
      <c r="AY40">
        <f t="shared" si="41"/>
        <v>0</v>
      </c>
      <c r="AZ40">
        <f t="shared" si="41"/>
        <v>30729361.585614398</v>
      </c>
      <c r="BA40">
        <f t="shared" si="41"/>
        <v>31030275.287321702</v>
      </c>
      <c r="BB40">
        <f t="shared" si="41"/>
        <v>-10300477.15232159</v>
      </c>
      <c r="BC40">
        <f t="shared" si="41"/>
        <v>22919974</v>
      </c>
      <c r="BD40">
        <f t="shared" si="41"/>
        <v>43649772.135000177</v>
      </c>
    </row>
    <row r="41" spans="1:56" x14ac:dyDescent="0.2">
      <c r="A41">
        <v>2</v>
      </c>
      <c r="B41">
        <v>0</v>
      </c>
      <c r="C41">
        <v>2006</v>
      </c>
      <c r="D41">
        <f t="shared" ref="D41:AI41" si="42">D110+D127</f>
        <v>809263303.78299904</v>
      </c>
      <c r="E41">
        <f t="shared" si="42"/>
        <v>855440923.11499906</v>
      </c>
      <c r="F41">
        <f t="shared" si="42"/>
        <v>913931564.03299904</v>
      </c>
      <c r="G41">
        <f t="shared" si="42"/>
        <v>42743376.9179997</v>
      </c>
      <c r="H41">
        <f t="shared" si="42"/>
        <v>915750957.49143696</v>
      </c>
      <c r="I41">
        <f t="shared" si="42"/>
        <v>36125437.002042904</v>
      </c>
      <c r="J41">
        <f t="shared" si="42"/>
        <v>24654581.119236801</v>
      </c>
      <c r="K41">
        <f t="shared" si="42"/>
        <v>1.723151317525804</v>
      </c>
      <c r="L41">
        <f t="shared" si="42"/>
        <v>5029817.6075934898</v>
      </c>
      <c r="M41">
        <f t="shared" si="42"/>
        <v>6.5292123371845001</v>
      </c>
      <c r="N41">
        <f t="shared" si="42"/>
        <v>63542.5471475511</v>
      </c>
      <c r="O41">
        <f t="shared" si="42"/>
        <v>15.06147631739487</v>
      </c>
      <c r="P41">
        <f t="shared" si="42"/>
        <v>0.67357500515360502</v>
      </c>
      <c r="Q41">
        <f t="shared" si="42"/>
        <v>7.1058081887840796</v>
      </c>
      <c r="R41">
        <f t="shared" si="42"/>
        <v>0</v>
      </c>
      <c r="S41">
        <f t="shared" si="42"/>
        <v>0</v>
      </c>
      <c r="T41">
        <f t="shared" si="42"/>
        <v>0</v>
      </c>
      <c r="U41">
        <f t="shared" si="42"/>
        <v>0</v>
      </c>
      <c r="V41">
        <f t="shared" si="42"/>
        <v>0</v>
      </c>
      <c r="W41">
        <f t="shared" si="42"/>
        <v>0</v>
      </c>
      <c r="X41">
        <f t="shared" si="42"/>
        <v>0</v>
      </c>
      <c r="Y41">
        <f t="shared" si="42"/>
        <v>0</v>
      </c>
      <c r="Z41">
        <f t="shared" si="42"/>
        <v>0</v>
      </c>
      <c r="AA41">
        <f t="shared" si="42"/>
        <v>0</v>
      </c>
      <c r="AB41">
        <f t="shared" si="42"/>
        <v>7.9530493409543795E-2</v>
      </c>
      <c r="AC41">
        <f t="shared" si="42"/>
        <v>0</v>
      </c>
      <c r="AD41">
        <f t="shared" si="42"/>
        <v>0</v>
      </c>
      <c r="AE41">
        <f t="shared" si="42"/>
        <v>4068986.2717575268</v>
      </c>
      <c r="AF41">
        <f t="shared" si="42"/>
        <v>3132808.302281498</v>
      </c>
      <c r="AG41">
        <f t="shared" si="42"/>
        <v>7467750.6125623193</v>
      </c>
      <c r="AH41">
        <f t="shared" si="42"/>
        <v>11101337.59939687</v>
      </c>
      <c r="AI41">
        <f t="shared" si="42"/>
        <v>9173789.2259325199</v>
      </c>
      <c r="AJ41">
        <f t="shared" ref="AJ41:BD41" si="43">AJ110+AJ127</f>
        <v>45849.598131889012</v>
      </c>
      <c r="AK41">
        <f t="shared" si="43"/>
        <v>-3769.4866759297001</v>
      </c>
      <c r="AL41">
        <f t="shared" si="43"/>
        <v>-929342.19101217901</v>
      </c>
      <c r="AM41">
        <f t="shared" si="43"/>
        <v>0</v>
      </c>
      <c r="AN41">
        <f t="shared" si="43"/>
        <v>0</v>
      </c>
      <c r="AO41">
        <f t="shared" si="43"/>
        <v>0</v>
      </c>
      <c r="AP41">
        <f t="shared" si="43"/>
        <v>0</v>
      </c>
      <c r="AQ41">
        <f t="shared" si="43"/>
        <v>0</v>
      </c>
      <c r="AR41">
        <f t="shared" si="43"/>
        <v>0</v>
      </c>
      <c r="AS41">
        <f t="shared" si="43"/>
        <v>0</v>
      </c>
      <c r="AT41">
        <f t="shared" si="43"/>
        <v>0</v>
      </c>
      <c r="AU41">
        <f t="shared" si="43"/>
        <v>0</v>
      </c>
      <c r="AV41">
        <f t="shared" si="43"/>
        <v>0</v>
      </c>
      <c r="AW41">
        <f t="shared" si="43"/>
        <v>0</v>
      </c>
      <c r="AX41">
        <f t="shared" si="43"/>
        <v>0</v>
      </c>
      <c r="AY41">
        <f t="shared" si="43"/>
        <v>0</v>
      </c>
      <c r="AZ41">
        <f t="shared" si="43"/>
        <v>34057409.9323745</v>
      </c>
      <c r="BA41">
        <f t="shared" si="43"/>
        <v>34890371.019872099</v>
      </c>
      <c r="BB41">
        <f t="shared" si="43"/>
        <v>7853005.8981276201</v>
      </c>
      <c r="BC41">
        <f t="shared" si="43"/>
        <v>15747264</v>
      </c>
      <c r="BD41">
        <f t="shared" si="43"/>
        <v>58490640.9179997</v>
      </c>
    </row>
    <row r="42" spans="1:56" x14ac:dyDescent="0.2">
      <c r="A42">
        <v>2</v>
      </c>
      <c r="B42">
        <v>0</v>
      </c>
      <c r="C42">
        <v>2007</v>
      </c>
      <c r="D42">
        <f t="shared" ref="D42:AI42" si="44">D111+D128</f>
        <v>817951571.78199899</v>
      </c>
      <c r="E42">
        <f t="shared" si="44"/>
        <v>913931564.03299904</v>
      </c>
      <c r="F42">
        <f t="shared" si="44"/>
        <v>924926553.19599998</v>
      </c>
      <c r="G42">
        <f t="shared" si="44"/>
        <v>2306721.1639999896</v>
      </c>
      <c r="H42">
        <f t="shared" si="44"/>
        <v>925867935.13606191</v>
      </c>
      <c r="I42">
        <f t="shared" si="44"/>
        <v>936495.53636433021</v>
      </c>
      <c r="J42">
        <f t="shared" si="44"/>
        <v>24487283.365197502</v>
      </c>
      <c r="K42">
        <f t="shared" si="44"/>
        <v>1.8042831822131971</v>
      </c>
      <c r="L42">
        <f t="shared" si="44"/>
        <v>5055906.2783153001</v>
      </c>
      <c r="M42">
        <f t="shared" si="44"/>
        <v>6.9029144627048797</v>
      </c>
      <c r="N42">
        <f t="shared" si="44"/>
        <v>64110.0554546231</v>
      </c>
      <c r="O42">
        <f t="shared" si="44"/>
        <v>14.817973507389269</v>
      </c>
      <c r="P42">
        <f t="shared" si="44"/>
        <v>0.66879435174927504</v>
      </c>
      <c r="Q42">
        <f t="shared" si="44"/>
        <v>7.4574226511284305</v>
      </c>
      <c r="R42">
        <f t="shared" si="44"/>
        <v>0</v>
      </c>
      <c r="S42">
        <f t="shared" si="44"/>
        <v>0</v>
      </c>
      <c r="T42">
        <f t="shared" si="44"/>
        <v>0</v>
      </c>
      <c r="U42">
        <f t="shared" si="44"/>
        <v>0</v>
      </c>
      <c r="V42">
        <f t="shared" si="44"/>
        <v>0</v>
      </c>
      <c r="W42">
        <f t="shared" si="44"/>
        <v>0</v>
      </c>
      <c r="X42">
        <f t="shared" si="44"/>
        <v>0</v>
      </c>
      <c r="Y42">
        <f t="shared" si="44"/>
        <v>0</v>
      </c>
      <c r="Z42">
        <f t="shared" si="44"/>
        <v>0</v>
      </c>
      <c r="AA42">
        <f t="shared" si="44"/>
        <v>0</v>
      </c>
      <c r="AB42">
        <f t="shared" si="44"/>
        <v>7.9530493409543795E-2</v>
      </c>
      <c r="AC42">
        <f t="shared" si="44"/>
        <v>0</v>
      </c>
      <c r="AD42">
        <f t="shared" si="44"/>
        <v>0</v>
      </c>
      <c r="AE42">
        <f t="shared" si="44"/>
        <v>5167879.5161148906</v>
      </c>
      <c r="AF42">
        <f t="shared" si="44"/>
        <v>-8237754.8290575799</v>
      </c>
      <c r="AG42">
        <f t="shared" si="44"/>
        <v>3111060.5727524599</v>
      </c>
      <c r="AH42">
        <f t="shared" si="44"/>
        <v>7370734.2534937197</v>
      </c>
      <c r="AI42">
        <f t="shared" si="44"/>
        <v>-2460726.1388321798</v>
      </c>
      <c r="AJ42">
        <f t="shared" ref="AJ42:BD42" si="45">AJ111+AJ128</f>
        <v>-781073.08519676793</v>
      </c>
      <c r="AK42">
        <f t="shared" si="45"/>
        <v>-59535.854989894506</v>
      </c>
      <c r="AL42">
        <f t="shared" si="45"/>
        <v>-962412.32765398291</v>
      </c>
      <c r="AM42">
        <f t="shared" si="45"/>
        <v>0</v>
      </c>
      <c r="AN42">
        <f t="shared" si="45"/>
        <v>0</v>
      </c>
      <c r="AO42">
        <f t="shared" si="45"/>
        <v>0</v>
      </c>
      <c r="AP42">
        <f t="shared" si="45"/>
        <v>0</v>
      </c>
      <c r="AQ42">
        <f t="shared" si="45"/>
        <v>0</v>
      </c>
      <c r="AR42">
        <f t="shared" si="45"/>
        <v>0</v>
      </c>
      <c r="AS42">
        <f t="shared" si="45"/>
        <v>0</v>
      </c>
      <c r="AT42">
        <f t="shared" si="45"/>
        <v>0</v>
      </c>
      <c r="AU42">
        <f t="shared" si="45"/>
        <v>0</v>
      </c>
      <c r="AV42">
        <f t="shared" si="45"/>
        <v>0</v>
      </c>
      <c r="AW42">
        <f t="shared" si="45"/>
        <v>0</v>
      </c>
      <c r="AX42">
        <f t="shared" si="45"/>
        <v>0</v>
      </c>
      <c r="AY42">
        <f t="shared" si="45"/>
        <v>0</v>
      </c>
      <c r="AZ42">
        <f t="shared" si="45"/>
        <v>3148172.1066306708</v>
      </c>
      <c r="BA42">
        <f t="shared" si="45"/>
        <v>3091083.8311808622</v>
      </c>
      <c r="BB42">
        <f t="shared" si="45"/>
        <v>-784362.66718089022</v>
      </c>
      <c r="BC42">
        <f t="shared" si="45"/>
        <v>8688267.9989999998</v>
      </c>
      <c r="BD42">
        <f t="shared" si="45"/>
        <v>10994989.16299998</v>
      </c>
    </row>
    <row r="43" spans="1:56" x14ac:dyDescent="0.2">
      <c r="A43">
        <v>2</v>
      </c>
      <c r="B43">
        <v>0</v>
      </c>
      <c r="C43">
        <v>2008</v>
      </c>
      <c r="D43">
        <f t="shared" ref="D43:AI43" si="46">D112+D129</f>
        <v>817951571.78199899</v>
      </c>
      <c r="E43">
        <f t="shared" si="46"/>
        <v>924926553.19599998</v>
      </c>
      <c r="F43">
        <f t="shared" si="46"/>
        <v>988529404.16100001</v>
      </c>
      <c r="G43">
        <f t="shared" si="46"/>
        <v>63602850.965000197</v>
      </c>
      <c r="H43">
        <f t="shared" si="46"/>
        <v>958437426.55879307</v>
      </c>
      <c r="I43">
        <f t="shared" si="46"/>
        <v>32569491.4227302</v>
      </c>
      <c r="J43">
        <f t="shared" si="46"/>
        <v>24783396.395411901</v>
      </c>
      <c r="K43">
        <f t="shared" si="46"/>
        <v>1.804158185255982</v>
      </c>
      <c r="L43">
        <f t="shared" si="46"/>
        <v>5065986.4428355098</v>
      </c>
      <c r="M43">
        <f t="shared" si="46"/>
        <v>7.7226457676528408</v>
      </c>
      <c r="N43">
        <f t="shared" si="46"/>
        <v>63726.935433214101</v>
      </c>
      <c r="O43">
        <f t="shared" si="46"/>
        <v>15.214558350106898</v>
      </c>
      <c r="P43">
        <f t="shared" si="46"/>
        <v>0.668460385393715</v>
      </c>
      <c r="Q43">
        <f t="shared" si="46"/>
        <v>7.58722621620079</v>
      </c>
      <c r="R43">
        <f t="shared" si="46"/>
        <v>0</v>
      </c>
      <c r="S43">
        <f t="shared" si="46"/>
        <v>0</v>
      </c>
      <c r="T43">
        <f t="shared" si="46"/>
        <v>0</v>
      </c>
      <c r="U43">
        <f t="shared" si="46"/>
        <v>0</v>
      </c>
      <c r="V43">
        <f t="shared" si="46"/>
        <v>0</v>
      </c>
      <c r="W43">
        <f t="shared" si="46"/>
        <v>0</v>
      </c>
      <c r="X43">
        <f t="shared" si="46"/>
        <v>0</v>
      </c>
      <c r="Y43">
        <f t="shared" si="46"/>
        <v>0</v>
      </c>
      <c r="Z43">
        <f t="shared" si="46"/>
        <v>0</v>
      </c>
      <c r="AA43">
        <f t="shared" si="46"/>
        <v>0</v>
      </c>
      <c r="AB43">
        <f t="shared" si="46"/>
        <v>7.9530493409543795E-2</v>
      </c>
      <c r="AC43">
        <f t="shared" si="46"/>
        <v>0</v>
      </c>
      <c r="AD43">
        <f t="shared" si="46"/>
        <v>0</v>
      </c>
      <c r="AE43">
        <f t="shared" si="46"/>
        <v>11214935.60500369</v>
      </c>
      <c r="AF43">
        <f t="shared" si="46"/>
        <v>1028123.978266</v>
      </c>
      <c r="AG43">
        <f t="shared" si="46"/>
        <v>1400663.1483630871</v>
      </c>
      <c r="AH43">
        <f t="shared" si="46"/>
        <v>15492577.409692299</v>
      </c>
      <c r="AI43">
        <f t="shared" si="46"/>
        <v>1541849.4937137014</v>
      </c>
      <c r="AJ43">
        <f t="shared" ref="AJ43:BD43" si="47">AJ112+AJ129</f>
        <v>1581147.6780900569</v>
      </c>
      <c r="AK43">
        <f t="shared" si="47"/>
        <v>-8045.2013307914021</v>
      </c>
      <c r="AL43">
        <f t="shared" si="47"/>
        <v>-213100.70418038059</v>
      </c>
      <c r="AM43">
        <f t="shared" si="47"/>
        <v>0</v>
      </c>
      <c r="AN43">
        <f t="shared" si="47"/>
        <v>0</v>
      </c>
      <c r="AO43">
        <f t="shared" si="47"/>
        <v>0</v>
      </c>
      <c r="AP43">
        <f t="shared" si="47"/>
        <v>0</v>
      </c>
      <c r="AQ43">
        <f t="shared" si="47"/>
        <v>0</v>
      </c>
      <c r="AR43">
        <f t="shared" si="47"/>
        <v>0</v>
      </c>
      <c r="AS43">
        <f t="shared" si="47"/>
        <v>0</v>
      </c>
      <c r="AT43">
        <f t="shared" si="47"/>
        <v>0</v>
      </c>
      <c r="AU43">
        <f t="shared" si="47"/>
        <v>0</v>
      </c>
      <c r="AV43">
        <f t="shared" si="47"/>
        <v>0</v>
      </c>
      <c r="AW43">
        <f t="shared" si="47"/>
        <v>0</v>
      </c>
      <c r="AX43">
        <f t="shared" si="47"/>
        <v>0</v>
      </c>
      <c r="AY43">
        <f t="shared" si="47"/>
        <v>0</v>
      </c>
      <c r="AZ43">
        <f t="shared" si="47"/>
        <v>32038151.407617599</v>
      </c>
      <c r="BA43">
        <f t="shared" si="47"/>
        <v>32676165.744247299</v>
      </c>
      <c r="BB43">
        <f t="shared" si="47"/>
        <v>30926685.220752701</v>
      </c>
      <c r="BC43">
        <f t="shared" si="47"/>
        <v>0</v>
      </c>
      <c r="BD43">
        <f t="shared" si="47"/>
        <v>63602850.965000197</v>
      </c>
    </row>
    <row r="44" spans="1:56" x14ac:dyDescent="0.2">
      <c r="A44">
        <v>2</v>
      </c>
      <c r="B44">
        <v>0</v>
      </c>
      <c r="C44">
        <v>2009</v>
      </c>
      <c r="D44">
        <f t="shared" ref="D44:AI44" si="48">D113+D130</f>
        <v>817951571.78199899</v>
      </c>
      <c r="E44">
        <f t="shared" si="48"/>
        <v>988529404.16100001</v>
      </c>
      <c r="F44">
        <f t="shared" si="48"/>
        <v>908879792.45499802</v>
      </c>
      <c r="G44">
        <f t="shared" si="48"/>
        <v>-79649611.706000701</v>
      </c>
      <c r="H44">
        <f t="shared" si="48"/>
        <v>893793904.69630599</v>
      </c>
      <c r="I44">
        <f t="shared" si="48"/>
        <v>-64643521.8624864</v>
      </c>
      <c r="J44">
        <f t="shared" si="48"/>
        <v>24111679.600656401</v>
      </c>
      <c r="K44">
        <f t="shared" si="48"/>
        <v>2.03730516537982</v>
      </c>
      <c r="L44">
        <f t="shared" si="48"/>
        <v>5027332.1827628706</v>
      </c>
      <c r="M44">
        <f t="shared" si="48"/>
        <v>5.61141075641281</v>
      </c>
      <c r="N44">
        <f t="shared" si="48"/>
        <v>60476.415045453003</v>
      </c>
      <c r="O44">
        <f t="shared" si="48"/>
        <v>15.40728731830934</v>
      </c>
      <c r="P44">
        <f t="shared" si="48"/>
        <v>0.67602976018322103</v>
      </c>
      <c r="Q44">
        <f t="shared" si="48"/>
        <v>7.9779970358872001</v>
      </c>
      <c r="R44">
        <f t="shared" si="48"/>
        <v>0</v>
      </c>
      <c r="S44">
        <f t="shared" si="48"/>
        <v>0</v>
      </c>
      <c r="T44">
        <f t="shared" si="48"/>
        <v>0</v>
      </c>
      <c r="U44">
        <f t="shared" si="48"/>
        <v>0</v>
      </c>
      <c r="V44">
        <f t="shared" si="48"/>
        <v>0</v>
      </c>
      <c r="W44">
        <f t="shared" si="48"/>
        <v>0</v>
      </c>
      <c r="X44">
        <f t="shared" si="48"/>
        <v>0</v>
      </c>
      <c r="Y44">
        <f t="shared" si="48"/>
        <v>0</v>
      </c>
      <c r="Z44">
        <f t="shared" si="48"/>
        <v>0</v>
      </c>
      <c r="AA44">
        <f t="shared" si="48"/>
        <v>0</v>
      </c>
      <c r="AB44">
        <f t="shared" si="48"/>
        <v>7.9530493409543795E-2</v>
      </c>
      <c r="AC44">
        <f t="shared" si="48"/>
        <v>0</v>
      </c>
      <c r="AD44">
        <f t="shared" si="48"/>
        <v>0</v>
      </c>
      <c r="AE44">
        <f t="shared" si="48"/>
        <v>-10389587.655452609</v>
      </c>
      <c r="AF44">
        <f t="shared" si="48"/>
        <v>-24368192.143978298</v>
      </c>
      <c r="AG44">
        <f t="shared" si="48"/>
        <v>-1307827.607364259</v>
      </c>
      <c r="AH44">
        <f t="shared" si="48"/>
        <v>-44207119.619082898</v>
      </c>
      <c r="AI44">
        <f t="shared" si="48"/>
        <v>12458408.582770139</v>
      </c>
      <c r="AJ44">
        <f t="shared" ref="AJ44:BD44" si="49">AJ113+AJ130</f>
        <v>895638.84281807602</v>
      </c>
      <c r="AK44">
        <f t="shared" si="49"/>
        <v>88365.861457407707</v>
      </c>
      <c r="AL44">
        <f t="shared" si="49"/>
        <v>-1244499.7834063261</v>
      </c>
      <c r="AM44">
        <f t="shared" si="49"/>
        <v>0</v>
      </c>
      <c r="AN44">
        <f t="shared" si="49"/>
        <v>0</v>
      </c>
      <c r="AO44">
        <f t="shared" si="49"/>
        <v>0</v>
      </c>
      <c r="AP44">
        <f t="shared" si="49"/>
        <v>0</v>
      </c>
      <c r="AQ44">
        <f t="shared" si="49"/>
        <v>0</v>
      </c>
      <c r="AR44">
        <f t="shared" si="49"/>
        <v>0</v>
      </c>
      <c r="AS44">
        <f t="shared" si="49"/>
        <v>0</v>
      </c>
      <c r="AT44">
        <f t="shared" si="49"/>
        <v>0</v>
      </c>
      <c r="AU44">
        <f t="shared" si="49"/>
        <v>0</v>
      </c>
      <c r="AV44">
        <f t="shared" si="49"/>
        <v>0</v>
      </c>
      <c r="AW44">
        <f t="shared" si="49"/>
        <v>0</v>
      </c>
      <c r="AX44">
        <f t="shared" si="49"/>
        <v>0</v>
      </c>
      <c r="AY44">
        <f t="shared" si="49"/>
        <v>0</v>
      </c>
      <c r="AZ44">
        <f t="shared" si="49"/>
        <v>-68074813.522238791</v>
      </c>
      <c r="BA44">
        <f t="shared" si="49"/>
        <v>-66803509.313644104</v>
      </c>
      <c r="BB44">
        <f t="shared" si="49"/>
        <v>-12846102.39235645</v>
      </c>
      <c r="BC44">
        <f t="shared" si="49"/>
        <v>0</v>
      </c>
      <c r="BD44">
        <f t="shared" si="49"/>
        <v>-79649611.706000701</v>
      </c>
    </row>
    <row r="45" spans="1:56" x14ac:dyDescent="0.2">
      <c r="A45">
        <v>2</v>
      </c>
      <c r="B45">
        <v>0</v>
      </c>
      <c r="C45">
        <v>2010</v>
      </c>
      <c r="D45">
        <f t="shared" ref="D45:AI45" si="50">D114+D131</f>
        <v>820260094.04799902</v>
      </c>
      <c r="E45">
        <f t="shared" si="50"/>
        <v>908879792.45499802</v>
      </c>
      <c r="F45">
        <f t="shared" si="50"/>
        <v>898704145.83599901</v>
      </c>
      <c r="G45">
        <f t="shared" si="50"/>
        <v>-12484168.884999599</v>
      </c>
      <c r="H45">
        <f t="shared" si="50"/>
        <v>914741187.43935108</v>
      </c>
      <c r="I45">
        <f t="shared" si="50"/>
        <v>18604920.560227059</v>
      </c>
      <c r="J45">
        <f t="shared" si="50"/>
        <v>23498174.901627399</v>
      </c>
      <c r="K45">
        <f t="shared" si="50"/>
        <v>2.0437679593974409</v>
      </c>
      <c r="L45">
        <f t="shared" si="50"/>
        <v>5057704.7793519795</v>
      </c>
      <c r="M45">
        <f t="shared" si="50"/>
        <v>6.53139374534189</v>
      </c>
      <c r="N45">
        <f t="shared" si="50"/>
        <v>59440.894315929298</v>
      </c>
      <c r="O45">
        <f t="shared" si="50"/>
        <v>15.869123409584059</v>
      </c>
      <c r="P45">
        <f t="shared" si="50"/>
        <v>0.67708236900999297</v>
      </c>
      <c r="Q45">
        <f t="shared" si="50"/>
        <v>7.9941206525452095</v>
      </c>
      <c r="R45">
        <f t="shared" si="50"/>
        <v>0</v>
      </c>
      <c r="S45">
        <f t="shared" si="50"/>
        <v>0</v>
      </c>
      <c r="T45">
        <f t="shared" si="50"/>
        <v>0</v>
      </c>
      <c r="U45">
        <f t="shared" si="50"/>
        <v>0</v>
      </c>
      <c r="V45">
        <f t="shared" si="50"/>
        <v>0</v>
      </c>
      <c r="W45">
        <f t="shared" si="50"/>
        <v>0</v>
      </c>
      <c r="X45">
        <f t="shared" si="50"/>
        <v>0</v>
      </c>
      <c r="Y45">
        <f t="shared" si="50"/>
        <v>0</v>
      </c>
      <c r="Z45">
        <f t="shared" si="50"/>
        <v>0</v>
      </c>
      <c r="AA45">
        <f t="shared" si="50"/>
        <v>0</v>
      </c>
      <c r="AB45">
        <f t="shared" si="50"/>
        <v>7.9088321678358997E-2</v>
      </c>
      <c r="AC45">
        <f t="shared" si="50"/>
        <v>0</v>
      </c>
      <c r="AD45">
        <f t="shared" si="50"/>
        <v>0</v>
      </c>
      <c r="AE45">
        <f t="shared" si="50"/>
        <v>-9199291.1027729008</v>
      </c>
      <c r="AF45">
        <f t="shared" si="50"/>
        <v>427339.86500163795</v>
      </c>
      <c r="AG45">
        <f t="shared" si="50"/>
        <v>2330683.1204698542</v>
      </c>
      <c r="AH45">
        <f t="shared" si="50"/>
        <v>19520698.438047741</v>
      </c>
      <c r="AI45">
        <f t="shared" si="50"/>
        <v>3578366.1180123696</v>
      </c>
      <c r="AJ45">
        <f t="shared" ref="AJ45:BD45" si="51">AJ114+AJ131</f>
        <v>2282775.3909824002</v>
      </c>
      <c r="AK45">
        <f t="shared" si="51"/>
        <v>10251.692656192597</v>
      </c>
      <c r="AL45">
        <f t="shared" si="51"/>
        <v>-7173.8415197942995</v>
      </c>
      <c r="AM45">
        <f t="shared" si="51"/>
        <v>0</v>
      </c>
      <c r="AN45">
        <f t="shared" si="51"/>
        <v>0</v>
      </c>
      <c r="AO45">
        <f t="shared" si="51"/>
        <v>0</v>
      </c>
      <c r="AP45">
        <f t="shared" si="51"/>
        <v>0</v>
      </c>
      <c r="AQ45">
        <f t="shared" si="51"/>
        <v>0</v>
      </c>
      <c r="AR45">
        <f t="shared" si="51"/>
        <v>0</v>
      </c>
      <c r="AS45">
        <f t="shared" si="51"/>
        <v>0</v>
      </c>
      <c r="AT45">
        <f t="shared" si="51"/>
        <v>0</v>
      </c>
      <c r="AU45">
        <f t="shared" si="51"/>
        <v>0</v>
      </c>
      <c r="AV45">
        <f t="shared" si="51"/>
        <v>0</v>
      </c>
      <c r="AW45">
        <f t="shared" si="51"/>
        <v>0</v>
      </c>
      <c r="AX45">
        <f t="shared" si="51"/>
        <v>0</v>
      </c>
      <c r="AY45">
        <f t="shared" si="51"/>
        <v>0</v>
      </c>
      <c r="AZ45">
        <f t="shared" si="51"/>
        <v>18943649.68087754</v>
      </c>
      <c r="BA45">
        <f t="shared" si="51"/>
        <v>19241744.63590942</v>
      </c>
      <c r="BB45">
        <f t="shared" si="51"/>
        <v>-31725913.520909004</v>
      </c>
      <c r="BC45">
        <f t="shared" si="51"/>
        <v>2308522.2659999998</v>
      </c>
      <c r="BD45">
        <f t="shared" si="51"/>
        <v>-10175646.6189996</v>
      </c>
    </row>
    <row r="46" spans="1:56" x14ac:dyDescent="0.2">
      <c r="A46">
        <v>2</v>
      </c>
      <c r="B46">
        <v>0</v>
      </c>
      <c r="C46">
        <v>2011</v>
      </c>
      <c r="D46">
        <f t="shared" ref="D46:AI46" si="52">D115+D132</f>
        <v>820260094.04799902</v>
      </c>
      <c r="E46">
        <f t="shared" si="52"/>
        <v>898704145.83599901</v>
      </c>
      <c r="F46">
        <f t="shared" si="52"/>
        <v>936058347.77799892</v>
      </c>
      <c r="G46">
        <f t="shared" si="52"/>
        <v>37354201.941999801</v>
      </c>
      <c r="H46">
        <f t="shared" si="52"/>
        <v>944870556.96366596</v>
      </c>
      <c r="I46">
        <f t="shared" si="52"/>
        <v>30129369.524315931</v>
      </c>
      <c r="J46">
        <f t="shared" si="52"/>
        <v>23078163.3704734</v>
      </c>
      <c r="K46">
        <f t="shared" si="52"/>
        <v>2.0105672006690098</v>
      </c>
      <c r="L46">
        <f t="shared" si="52"/>
        <v>5097368.8370741699</v>
      </c>
      <c r="M46">
        <f t="shared" si="52"/>
        <v>8.0151214577453302</v>
      </c>
      <c r="N46">
        <f t="shared" si="52"/>
        <v>58298.779951384204</v>
      </c>
      <c r="O46">
        <f t="shared" si="52"/>
        <v>16.443219539987702</v>
      </c>
      <c r="P46">
        <f t="shared" si="52"/>
        <v>0.66248960170375204</v>
      </c>
      <c r="Q46">
        <f t="shared" si="52"/>
        <v>8.23765286692419</v>
      </c>
      <c r="R46">
        <f t="shared" si="52"/>
        <v>0</v>
      </c>
      <c r="S46">
        <f t="shared" si="52"/>
        <v>0</v>
      </c>
      <c r="T46">
        <f t="shared" si="52"/>
        <v>0</v>
      </c>
      <c r="U46">
        <f t="shared" si="52"/>
        <v>0</v>
      </c>
      <c r="V46">
        <f t="shared" si="52"/>
        <v>0</v>
      </c>
      <c r="W46">
        <f t="shared" si="52"/>
        <v>0</v>
      </c>
      <c r="X46">
        <f t="shared" si="52"/>
        <v>0</v>
      </c>
      <c r="Y46">
        <f t="shared" si="52"/>
        <v>0</v>
      </c>
      <c r="Z46">
        <f t="shared" si="52"/>
        <v>0</v>
      </c>
      <c r="AA46">
        <f t="shared" si="52"/>
        <v>0</v>
      </c>
      <c r="AB46">
        <f t="shared" si="52"/>
        <v>0.1057300915124431</v>
      </c>
      <c r="AC46">
        <f t="shared" si="52"/>
        <v>0</v>
      </c>
      <c r="AD46">
        <f t="shared" si="52"/>
        <v>0</v>
      </c>
      <c r="AE46">
        <f t="shared" si="52"/>
        <v>-8908091.4906995762</v>
      </c>
      <c r="AF46">
        <f t="shared" si="52"/>
        <v>2865493.9081852492</v>
      </c>
      <c r="AG46">
        <f t="shared" si="52"/>
        <v>1898126.7706070179</v>
      </c>
      <c r="AH46">
        <f t="shared" si="52"/>
        <v>27309497.185756002</v>
      </c>
      <c r="AI46">
        <f t="shared" si="52"/>
        <v>4370629.8969616797</v>
      </c>
      <c r="AJ46">
        <f t="shared" ref="AJ46:BD46" si="53">AJ115+AJ132</f>
        <v>2350156.948252887</v>
      </c>
      <c r="AK46">
        <f t="shared" si="53"/>
        <v>-141744.8566149018</v>
      </c>
      <c r="AL46">
        <f t="shared" si="53"/>
        <v>-632058.35658799997</v>
      </c>
      <c r="AM46">
        <f t="shared" si="53"/>
        <v>0</v>
      </c>
      <c r="AN46">
        <f t="shared" si="53"/>
        <v>0</v>
      </c>
      <c r="AO46">
        <f t="shared" si="53"/>
        <v>0</v>
      </c>
      <c r="AP46">
        <f t="shared" si="53"/>
        <v>0</v>
      </c>
      <c r="AQ46">
        <f t="shared" si="53"/>
        <v>0</v>
      </c>
      <c r="AR46">
        <f t="shared" si="53"/>
        <v>0</v>
      </c>
      <c r="AS46">
        <f t="shared" si="53"/>
        <v>0</v>
      </c>
      <c r="AT46">
        <f t="shared" si="53"/>
        <v>0</v>
      </c>
      <c r="AU46">
        <f t="shared" si="53"/>
        <v>0</v>
      </c>
      <c r="AV46">
        <f t="shared" si="53"/>
        <v>0</v>
      </c>
      <c r="AW46">
        <f t="shared" si="53"/>
        <v>8278.2086874727993</v>
      </c>
      <c r="AX46">
        <f t="shared" si="53"/>
        <v>0</v>
      </c>
      <c r="AY46">
        <f t="shared" si="53"/>
        <v>0</v>
      </c>
      <c r="AZ46">
        <f t="shared" si="53"/>
        <v>29120288.21454788</v>
      </c>
      <c r="BA46">
        <f t="shared" si="53"/>
        <v>29098156.00162131</v>
      </c>
      <c r="BB46">
        <f t="shared" si="53"/>
        <v>8256045.9403785206</v>
      </c>
      <c r="BC46">
        <f t="shared" si="53"/>
        <v>0</v>
      </c>
      <c r="BD46">
        <f t="shared" si="53"/>
        <v>37354201.941999801</v>
      </c>
    </row>
    <row r="47" spans="1:56" x14ac:dyDescent="0.2">
      <c r="A47">
        <v>2</v>
      </c>
      <c r="B47">
        <v>0</v>
      </c>
      <c r="C47">
        <v>2012</v>
      </c>
      <c r="D47">
        <f t="shared" ref="D47:AI47" si="54">D116+D133</f>
        <v>820260094.04799902</v>
      </c>
      <c r="E47">
        <f t="shared" si="54"/>
        <v>936058347.77799892</v>
      </c>
      <c r="F47">
        <f t="shared" si="54"/>
        <v>961216518.974998</v>
      </c>
      <c r="G47">
        <f t="shared" si="54"/>
        <v>25158171.196999721</v>
      </c>
      <c r="H47">
        <f t="shared" si="54"/>
        <v>945115038.947276</v>
      </c>
      <c r="I47">
        <f t="shared" si="54"/>
        <v>244481.98361026007</v>
      </c>
      <c r="J47">
        <f t="shared" si="54"/>
        <v>22669187.749276601</v>
      </c>
      <c r="K47">
        <f t="shared" si="54"/>
        <v>1.9959131485289909</v>
      </c>
      <c r="L47">
        <f t="shared" si="54"/>
        <v>5150279.3595703095</v>
      </c>
      <c r="M47">
        <f t="shared" si="54"/>
        <v>8.0414322518629806</v>
      </c>
      <c r="N47">
        <f t="shared" si="54"/>
        <v>57859.292617018</v>
      </c>
      <c r="O47">
        <f t="shared" si="54"/>
        <v>16.497318954182649</v>
      </c>
      <c r="P47">
        <f t="shared" si="54"/>
        <v>0.63494476956781198</v>
      </c>
      <c r="Q47">
        <f t="shared" si="54"/>
        <v>8.2144557394472386</v>
      </c>
      <c r="R47">
        <f t="shared" si="54"/>
        <v>0</v>
      </c>
      <c r="S47">
        <f t="shared" si="54"/>
        <v>0</v>
      </c>
      <c r="T47">
        <f t="shared" si="54"/>
        <v>0</v>
      </c>
      <c r="U47">
        <f t="shared" si="54"/>
        <v>0</v>
      </c>
      <c r="V47">
        <f t="shared" si="54"/>
        <v>0</v>
      </c>
      <c r="W47">
        <f t="shared" si="54"/>
        <v>0</v>
      </c>
      <c r="X47">
        <f t="shared" si="54"/>
        <v>0</v>
      </c>
      <c r="Y47">
        <f t="shared" si="54"/>
        <v>0</v>
      </c>
      <c r="Z47">
        <f t="shared" si="54"/>
        <v>0</v>
      </c>
      <c r="AA47">
        <f t="shared" si="54"/>
        <v>0</v>
      </c>
      <c r="AB47">
        <f t="shared" si="54"/>
        <v>0.18020385724707608</v>
      </c>
      <c r="AC47">
        <f t="shared" si="54"/>
        <v>0</v>
      </c>
      <c r="AD47">
        <f t="shared" si="54"/>
        <v>0</v>
      </c>
      <c r="AE47">
        <f t="shared" si="54"/>
        <v>-5085605.72349614</v>
      </c>
      <c r="AF47">
        <f t="shared" si="54"/>
        <v>-33340.854896270204</v>
      </c>
      <c r="AG47">
        <f t="shared" si="54"/>
        <v>2563812.8958028397</v>
      </c>
      <c r="AH47">
        <f t="shared" si="54"/>
        <v>522290.38622535602</v>
      </c>
      <c r="AI47">
        <f t="shared" si="54"/>
        <v>2195560.450004024</v>
      </c>
      <c r="AJ47">
        <f t="shared" ref="AJ47:BD47" si="55">AJ116+AJ133</f>
        <v>264897.1974899249</v>
      </c>
      <c r="AK47">
        <f t="shared" si="55"/>
        <v>-254404.63296224043</v>
      </c>
      <c r="AL47">
        <f t="shared" si="55"/>
        <v>12383.275355332007</v>
      </c>
      <c r="AM47">
        <f t="shared" si="55"/>
        <v>0</v>
      </c>
      <c r="AN47">
        <f t="shared" si="55"/>
        <v>0</v>
      </c>
      <c r="AO47">
        <f t="shared" si="55"/>
        <v>0</v>
      </c>
      <c r="AP47">
        <f t="shared" si="55"/>
        <v>0</v>
      </c>
      <c r="AQ47">
        <f t="shared" si="55"/>
        <v>0</v>
      </c>
      <c r="AR47">
        <f t="shared" si="55"/>
        <v>0</v>
      </c>
      <c r="AS47">
        <f t="shared" si="55"/>
        <v>0</v>
      </c>
      <c r="AT47">
        <f t="shared" si="55"/>
        <v>0</v>
      </c>
      <c r="AU47">
        <f t="shared" si="55"/>
        <v>0</v>
      </c>
      <c r="AV47">
        <f t="shared" si="55"/>
        <v>0</v>
      </c>
      <c r="AW47">
        <f t="shared" si="55"/>
        <v>23768.859551412599</v>
      </c>
      <c r="AX47">
        <f t="shared" si="55"/>
        <v>0</v>
      </c>
      <c r="AY47">
        <f t="shared" si="55"/>
        <v>0</v>
      </c>
      <c r="AZ47">
        <f t="shared" si="55"/>
        <v>209361.85307426006</v>
      </c>
      <c r="BA47">
        <f t="shared" si="55"/>
        <v>163588.76604710007</v>
      </c>
      <c r="BB47">
        <f t="shared" si="55"/>
        <v>24994582.430952501</v>
      </c>
      <c r="BC47">
        <f t="shared" si="55"/>
        <v>0</v>
      </c>
      <c r="BD47">
        <f t="shared" si="55"/>
        <v>25158171.196999721</v>
      </c>
    </row>
    <row r="48" spans="1:56" x14ac:dyDescent="0.2">
      <c r="A48">
        <v>2</v>
      </c>
      <c r="B48">
        <v>0</v>
      </c>
      <c r="C48">
        <v>2013</v>
      </c>
      <c r="D48">
        <f t="shared" ref="D48:AI48" si="56">D117+D134</f>
        <v>820260094.04799902</v>
      </c>
      <c r="E48">
        <f t="shared" si="56"/>
        <v>961216518.974998</v>
      </c>
      <c r="F48">
        <f t="shared" si="56"/>
        <v>943429915.896999</v>
      </c>
      <c r="G48">
        <f t="shared" si="56"/>
        <v>-17786603.077999689</v>
      </c>
      <c r="H48">
        <f t="shared" si="56"/>
        <v>939349022.32513499</v>
      </c>
      <c r="I48">
        <f t="shared" si="56"/>
        <v>-5766016.6221416006</v>
      </c>
      <c r="J48">
        <f t="shared" si="56"/>
        <v>22657253.183262601</v>
      </c>
      <c r="K48">
        <f t="shared" si="56"/>
        <v>2.0545559587314242</v>
      </c>
      <c r="L48">
        <f t="shared" si="56"/>
        <v>5218470.6061871098</v>
      </c>
      <c r="M48">
        <f t="shared" si="56"/>
        <v>7.7295741686457102</v>
      </c>
      <c r="N48">
        <f t="shared" si="56"/>
        <v>58160.683217530299</v>
      </c>
      <c r="O48">
        <f t="shared" si="56"/>
        <v>16.12146632242673</v>
      </c>
      <c r="P48">
        <f t="shared" si="56"/>
        <v>0.63356230168461203</v>
      </c>
      <c r="Q48">
        <f t="shared" si="56"/>
        <v>8.4104144947714108</v>
      </c>
      <c r="R48">
        <f t="shared" si="56"/>
        <v>0</v>
      </c>
      <c r="S48">
        <f t="shared" si="56"/>
        <v>0</v>
      </c>
      <c r="T48">
        <f t="shared" si="56"/>
        <v>0</v>
      </c>
      <c r="U48">
        <f t="shared" si="56"/>
        <v>0</v>
      </c>
      <c r="V48">
        <f t="shared" si="56"/>
        <v>0</v>
      </c>
      <c r="W48">
        <f t="shared" si="56"/>
        <v>0</v>
      </c>
      <c r="X48">
        <f t="shared" si="56"/>
        <v>0</v>
      </c>
      <c r="Y48">
        <f t="shared" si="56"/>
        <v>0</v>
      </c>
      <c r="Z48">
        <f t="shared" si="56"/>
        <v>0</v>
      </c>
      <c r="AA48">
        <f t="shared" si="56"/>
        <v>0</v>
      </c>
      <c r="AB48">
        <f t="shared" si="56"/>
        <v>0.30322938012792511</v>
      </c>
      <c r="AC48">
        <f t="shared" si="56"/>
        <v>0</v>
      </c>
      <c r="AD48">
        <f t="shared" si="56"/>
        <v>0</v>
      </c>
      <c r="AE48">
        <f t="shared" si="56"/>
        <v>4490074.4476197204</v>
      </c>
      <c r="AF48">
        <f t="shared" si="56"/>
        <v>-5638329.3280932298</v>
      </c>
      <c r="AG48">
        <f t="shared" si="56"/>
        <v>4391713.5332806893</v>
      </c>
      <c r="AH48">
        <f t="shared" si="56"/>
        <v>-5695675.19433513</v>
      </c>
      <c r="AI48">
        <f t="shared" si="56"/>
        <v>-1026230.2393346324</v>
      </c>
      <c r="AJ48">
        <f t="shared" ref="AJ48:BD48" si="57">AJ117+AJ134</f>
        <v>-1699378.142046913</v>
      </c>
      <c r="AK48">
        <f t="shared" si="57"/>
        <v>-16950.524173034682</v>
      </c>
      <c r="AL48">
        <f t="shared" si="57"/>
        <v>-374041.81561925571</v>
      </c>
      <c r="AM48">
        <f t="shared" si="57"/>
        <v>0</v>
      </c>
      <c r="AN48">
        <f t="shared" si="57"/>
        <v>0</v>
      </c>
      <c r="AO48">
        <f t="shared" si="57"/>
        <v>0</v>
      </c>
      <c r="AP48">
        <f t="shared" si="57"/>
        <v>0</v>
      </c>
      <c r="AQ48">
        <f t="shared" si="57"/>
        <v>0</v>
      </c>
      <c r="AR48">
        <f t="shared" si="57"/>
        <v>0</v>
      </c>
      <c r="AS48">
        <f t="shared" si="57"/>
        <v>0</v>
      </c>
      <c r="AT48">
        <f t="shared" si="57"/>
        <v>0</v>
      </c>
      <c r="AU48">
        <f t="shared" si="57"/>
        <v>0</v>
      </c>
      <c r="AV48">
        <f t="shared" si="57"/>
        <v>0</v>
      </c>
      <c r="AW48">
        <f t="shared" si="57"/>
        <v>36677.781284698402</v>
      </c>
      <c r="AX48">
        <f t="shared" si="57"/>
        <v>0</v>
      </c>
      <c r="AY48">
        <f t="shared" si="57"/>
        <v>0</v>
      </c>
      <c r="AZ48">
        <f t="shared" si="57"/>
        <v>-5532139.4814170906</v>
      </c>
      <c r="BA48">
        <f t="shared" si="57"/>
        <v>-5484456.502511017</v>
      </c>
      <c r="BB48">
        <f t="shared" si="57"/>
        <v>-12302146.575488741</v>
      </c>
      <c r="BC48">
        <f t="shared" si="57"/>
        <v>0</v>
      </c>
      <c r="BD48">
        <f t="shared" si="57"/>
        <v>-17786603.077999689</v>
      </c>
    </row>
    <row r="49" spans="1:56" x14ac:dyDescent="0.2">
      <c r="A49">
        <v>2</v>
      </c>
      <c r="B49">
        <v>0</v>
      </c>
      <c r="C49">
        <v>2014</v>
      </c>
      <c r="D49">
        <f t="shared" ref="D49:AI49" si="58">D118+D135</f>
        <v>820260094.04799902</v>
      </c>
      <c r="E49">
        <f t="shared" si="58"/>
        <v>943429915.896999</v>
      </c>
      <c r="F49">
        <f t="shared" si="58"/>
        <v>939315735.86099911</v>
      </c>
      <c r="G49">
        <f t="shared" si="58"/>
        <v>-4114180.0359997302</v>
      </c>
      <c r="H49">
        <f t="shared" si="58"/>
        <v>942012810.20789099</v>
      </c>
      <c r="I49">
        <f t="shared" si="58"/>
        <v>2663787.88275684</v>
      </c>
      <c r="J49">
        <f t="shared" si="58"/>
        <v>22973807.051871203</v>
      </c>
      <c r="K49">
        <f t="shared" si="58"/>
        <v>2.0169331355150009</v>
      </c>
      <c r="L49">
        <f t="shared" si="58"/>
        <v>5285867.6462621205</v>
      </c>
      <c r="M49">
        <f t="shared" si="58"/>
        <v>7.2892544300231794</v>
      </c>
      <c r="N49">
        <f t="shared" si="58"/>
        <v>58320.596536447294</v>
      </c>
      <c r="O49">
        <f t="shared" si="58"/>
        <v>16.207036671632729</v>
      </c>
      <c r="P49">
        <f t="shared" si="58"/>
        <v>0.63056720631755303</v>
      </c>
      <c r="Q49">
        <f t="shared" si="58"/>
        <v>8.5581540262694507</v>
      </c>
      <c r="R49">
        <f t="shared" si="58"/>
        <v>0</v>
      </c>
      <c r="S49">
        <f t="shared" si="58"/>
        <v>0</v>
      </c>
      <c r="T49">
        <f t="shared" si="58"/>
        <v>0.178520190717356</v>
      </c>
      <c r="U49">
        <f t="shared" si="58"/>
        <v>0</v>
      </c>
      <c r="V49">
        <f t="shared" si="58"/>
        <v>0</v>
      </c>
      <c r="W49">
        <f t="shared" si="58"/>
        <v>0.116151753826385</v>
      </c>
      <c r="X49">
        <f t="shared" si="58"/>
        <v>0</v>
      </c>
      <c r="Y49">
        <f t="shared" si="58"/>
        <v>0</v>
      </c>
      <c r="Z49">
        <f t="shared" si="58"/>
        <v>0</v>
      </c>
      <c r="AA49">
        <f t="shared" si="58"/>
        <v>0</v>
      </c>
      <c r="AB49">
        <f t="shared" si="58"/>
        <v>0.55660392236505296</v>
      </c>
      <c r="AC49">
        <f t="shared" si="58"/>
        <v>0</v>
      </c>
      <c r="AD49">
        <f t="shared" si="58"/>
        <v>0</v>
      </c>
      <c r="AE49">
        <f t="shared" si="58"/>
        <v>10074250.99135601</v>
      </c>
      <c r="AF49">
        <f t="shared" si="58"/>
        <v>2468395.9640168389</v>
      </c>
      <c r="AG49">
        <f t="shared" si="58"/>
        <v>3320180.2069024602</v>
      </c>
      <c r="AH49">
        <f t="shared" si="58"/>
        <v>-8060445.8716039201</v>
      </c>
      <c r="AI49">
        <f t="shared" si="58"/>
        <v>-787108.87884739204</v>
      </c>
      <c r="AJ49">
        <f t="shared" ref="AJ49:BD49" si="59">AJ118+AJ135</f>
        <v>349580.28995316604</v>
      </c>
      <c r="AK49">
        <f t="shared" si="59"/>
        <v>-28854.053711185334</v>
      </c>
      <c r="AL49">
        <f t="shared" si="59"/>
        <v>-468760.29344881093</v>
      </c>
      <c r="AM49">
        <f t="shared" si="59"/>
        <v>0</v>
      </c>
      <c r="AN49">
        <f t="shared" si="59"/>
        <v>0</v>
      </c>
      <c r="AO49">
        <f t="shared" si="59"/>
        <v>-1848448.78813577</v>
      </c>
      <c r="AP49">
        <f t="shared" si="59"/>
        <v>0</v>
      </c>
      <c r="AQ49">
        <f t="shared" si="59"/>
        <v>0</v>
      </c>
      <c r="AR49">
        <f t="shared" si="59"/>
        <v>-2356959.3994853399</v>
      </c>
      <c r="AS49">
        <f t="shared" si="59"/>
        <v>0</v>
      </c>
      <c r="AT49">
        <f t="shared" si="59"/>
        <v>0</v>
      </c>
      <c r="AU49">
        <f t="shared" si="59"/>
        <v>0</v>
      </c>
      <c r="AV49">
        <f t="shared" si="59"/>
        <v>0</v>
      </c>
      <c r="AW49">
        <f t="shared" si="59"/>
        <v>56260.701658906699</v>
      </c>
      <c r="AX49">
        <f t="shared" si="59"/>
        <v>0</v>
      </c>
      <c r="AY49">
        <f t="shared" si="59"/>
        <v>0</v>
      </c>
      <c r="AZ49">
        <f t="shared" si="59"/>
        <v>2718090.8686549803</v>
      </c>
      <c r="BA49">
        <f t="shared" si="59"/>
        <v>2647401.8067481304</v>
      </c>
      <c r="BB49">
        <f t="shared" si="59"/>
        <v>-6761581.842747869</v>
      </c>
      <c r="BC49">
        <f t="shared" si="59"/>
        <v>0</v>
      </c>
      <c r="BD49">
        <f t="shared" si="59"/>
        <v>-4114180.0359997302</v>
      </c>
    </row>
    <row r="50" spans="1:56" x14ac:dyDescent="0.2">
      <c r="A50">
        <v>2</v>
      </c>
      <c r="B50">
        <v>0</v>
      </c>
      <c r="C50">
        <v>2015</v>
      </c>
      <c r="D50">
        <f t="shared" ref="D50:AI50" si="60">D119+D136</f>
        <v>820260094.04799902</v>
      </c>
      <c r="E50">
        <f t="shared" si="60"/>
        <v>939315735.86099911</v>
      </c>
      <c r="F50">
        <f t="shared" si="60"/>
        <v>913699509.77099895</v>
      </c>
      <c r="G50">
        <f t="shared" si="60"/>
        <v>-25616226.089999881</v>
      </c>
      <c r="H50">
        <f t="shared" si="60"/>
        <v>888875747.50891209</v>
      </c>
      <c r="I50">
        <f t="shared" si="60"/>
        <v>-53137062.698979899</v>
      </c>
      <c r="J50">
        <f t="shared" si="60"/>
        <v>23743643.906269297</v>
      </c>
      <c r="K50">
        <f t="shared" si="60"/>
        <v>2.017244870163748</v>
      </c>
      <c r="L50">
        <f t="shared" si="60"/>
        <v>5355101.5651209503</v>
      </c>
      <c r="M50">
        <f t="shared" si="60"/>
        <v>5.3459812564806501</v>
      </c>
      <c r="N50">
        <f t="shared" si="60"/>
        <v>60754.741815405403</v>
      </c>
      <c r="O50">
        <f t="shared" si="60"/>
        <v>15.75322931141022</v>
      </c>
      <c r="P50">
        <f t="shared" si="60"/>
        <v>0.63206816854222203</v>
      </c>
      <c r="Q50">
        <f t="shared" si="60"/>
        <v>8.8599247645834396</v>
      </c>
      <c r="R50">
        <f t="shared" si="60"/>
        <v>0</v>
      </c>
      <c r="S50">
        <f t="shared" si="60"/>
        <v>0</v>
      </c>
      <c r="T50">
        <f t="shared" si="60"/>
        <v>0.97548181735752404</v>
      </c>
      <c r="U50">
        <f t="shared" si="60"/>
        <v>0</v>
      </c>
      <c r="V50">
        <f t="shared" si="60"/>
        <v>0</v>
      </c>
      <c r="W50">
        <f t="shared" si="60"/>
        <v>0.99082667256092005</v>
      </c>
      <c r="X50">
        <f t="shared" si="60"/>
        <v>0</v>
      </c>
      <c r="Y50">
        <f t="shared" si="60"/>
        <v>0</v>
      </c>
      <c r="Z50">
        <f t="shared" si="60"/>
        <v>0</v>
      </c>
      <c r="AA50">
        <f t="shared" si="60"/>
        <v>0</v>
      </c>
      <c r="AB50">
        <f t="shared" si="60"/>
        <v>1.002486992218719</v>
      </c>
      <c r="AC50">
        <f t="shared" si="60"/>
        <v>0</v>
      </c>
      <c r="AD50">
        <f t="shared" si="60"/>
        <v>0</v>
      </c>
      <c r="AE50">
        <f t="shared" si="60"/>
        <v>19882855.764296811</v>
      </c>
      <c r="AF50">
        <f t="shared" si="60"/>
        <v>-1431896.4133935831</v>
      </c>
      <c r="AG50">
        <f t="shared" si="60"/>
        <v>3253369.7979872199</v>
      </c>
      <c r="AH50">
        <f t="shared" si="60"/>
        <v>-40350979.279334396</v>
      </c>
      <c r="AI50">
        <f t="shared" si="60"/>
        <v>-8789081.3684097901</v>
      </c>
      <c r="AJ50">
        <f t="shared" ref="AJ50:BD50" si="61">AJ119+AJ136</f>
        <v>-1916855.9474857049</v>
      </c>
      <c r="AK50">
        <f t="shared" si="61"/>
        <v>16134.41903245078</v>
      </c>
      <c r="AL50">
        <f t="shared" si="61"/>
        <v>-814358.44839309203</v>
      </c>
      <c r="AM50">
        <f t="shared" si="61"/>
        <v>0</v>
      </c>
      <c r="AN50">
        <f t="shared" si="61"/>
        <v>0</v>
      </c>
      <c r="AO50">
        <f t="shared" si="61"/>
        <v>-10161977.463157</v>
      </c>
      <c r="AP50">
        <f t="shared" si="61"/>
        <v>0</v>
      </c>
      <c r="AQ50">
        <f t="shared" si="61"/>
        <v>0</v>
      </c>
      <c r="AR50">
        <f t="shared" si="61"/>
        <v>-12596591.214289101</v>
      </c>
      <c r="AS50">
        <f t="shared" si="61"/>
        <v>0</v>
      </c>
      <c r="AT50">
        <f t="shared" si="61"/>
        <v>0</v>
      </c>
      <c r="AU50">
        <f t="shared" si="61"/>
        <v>0</v>
      </c>
      <c r="AV50">
        <f t="shared" si="61"/>
        <v>0</v>
      </c>
      <c r="AW50">
        <f t="shared" si="61"/>
        <v>122699.164470535</v>
      </c>
      <c r="AX50">
        <f t="shared" si="61"/>
        <v>0</v>
      </c>
      <c r="AY50">
        <f t="shared" si="61"/>
        <v>0</v>
      </c>
      <c r="AZ50">
        <f t="shared" si="61"/>
        <v>-52786680.988675699</v>
      </c>
      <c r="BA50">
        <f t="shared" si="61"/>
        <v>-52732603.284599401</v>
      </c>
      <c r="BB50">
        <f t="shared" si="61"/>
        <v>27116377.194599539</v>
      </c>
      <c r="BC50">
        <f t="shared" si="61"/>
        <v>0</v>
      </c>
      <c r="BD50">
        <f t="shared" si="61"/>
        <v>-25616226.089999881</v>
      </c>
    </row>
    <row r="51" spans="1:56" x14ac:dyDescent="0.2">
      <c r="A51">
        <v>2</v>
      </c>
      <c r="B51">
        <v>0</v>
      </c>
      <c r="C51">
        <v>2016</v>
      </c>
      <c r="D51">
        <f t="shared" ref="D51:AI51" si="62">D120+D137</f>
        <v>820260094.04799902</v>
      </c>
      <c r="E51">
        <f t="shared" si="62"/>
        <v>913699509.77099895</v>
      </c>
      <c r="F51">
        <f t="shared" si="62"/>
        <v>871357912.76499999</v>
      </c>
      <c r="G51">
        <f t="shared" si="62"/>
        <v>-42341597.006000102</v>
      </c>
      <c r="H51">
        <f t="shared" si="62"/>
        <v>860376671.69743204</v>
      </c>
      <c r="I51">
        <f t="shared" si="62"/>
        <v>-28499075.8114805</v>
      </c>
      <c r="J51">
        <f t="shared" si="62"/>
        <v>24483974.628344499</v>
      </c>
      <c r="K51">
        <f t="shared" si="62"/>
        <v>2.053516699374665</v>
      </c>
      <c r="L51">
        <f t="shared" si="62"/>
        <v>5421292.5515506808</v>
      </c>
      <c r="M51">
        <f t="shared" si="62"/>
        <v>4.7386454649979495</v>
      </c>
      <c r="N51">
        <f t="shared" si="62"/>
        <v>62368.736447430798</v>
      </c>
      <c r="O51">
        <f t="shared" si="62"/>
        <v>15.465512063435851</v>
      </c>
      <c r="P51">
        <f t="shared" si="62"/>
        <v>0.62616095954986406</v>
      </c>
      <c r="Q51">
        <f t="shared" si="62"/>
        <v>9.8660474103762095</v>
      </c>
      <c r="R51">
        <f t="shared" si="62"/>
        <v>0</v>
      </c>
      <c r="S51">
        <f t="shared" si="62"/>
        <v>0</v>
      </c>
      <c r="T51">
        <f t="shared" si="62"/>
        <v>1.9396734071442401</v>
      </c>
      <c r="U51">
        <f t="shared" si="62"/>
        <v>0</v>
      </c>
      <c r="V51">
        <f t="shared" si="62"/>
        <v>0</v>
      </c>
      <c r="W51">
        <f t="shared" si="62"/>
        <v>1.8878713548110699</v>
      </c>
      <c r="X51">
        <f t="shared" si="62"/>
        <v>0</v>
      </c>
      <c r="Y51">
        <f t="shared" si="62"/>
        <v>0</v>
      </c>
      <c r="Z51">
        <f t="shared" si="62"/>
        <v>0</v>
      </c>
      <c r="AA51">
        <f t="shared" si="62"/>
        <v>0</v>
      </c>
      <c r="AB51">
        <f t="shared" si="62"/>
        <v>1.294773685884623</v>
      </c>
      <c r="AC51">
        <f t="shared" si="62"/>
        <v>0</v>
      </c>
      <c r="AD51">
        <f t="shared" si="62"/>
        <v>0</v>
      </c>
      <c r="AE51">
        <f t="shared" si="62"/>
        <v>19082845.798106767</v>
      </c>
      <c r="AF51">
        <f t="shared" si="62"/>
        <v>-2615154.5917082392</v>
      </c>
      <c r="AG51">
        <f t="shared" si="62"/>
        <v>3030489.5011507301</v>
      </c>
      <c r="AH51">
        <f t="shared" si="62"/>
        <v>-14512957.791924201</v>
      </c>
      <c r="AI51">
        <f t="shared" si="62"/>
        <v>-5385061.5520035904</v>
      </c>
      <c r="AJ51">
        <f t="shared" ref="AJ51:BD51" si="63">AJ120+AJ137</f>
        <v>-1197079.3038872518</v>
      </c>
      <c r="AK51">
        <f t="shared" si="63"/>
        <v>-67548.567320530594</v>
      </c>
      <c r="AL51">
        <f t="shared" si="63"/>
        <v>-2699461.7654424403</v>
      </c>
      <c r="AM51">
        <f t="shared" si="63"/>
        <v>0</v>
      </c>
      <c r="AN51">
        <f t="shared" si="63"/>
        <v>0</v>
      </c>
      <c r="AO51">
        <f t="shared" si="63"/>
        <v>-12950274.018733401</v>
      </c>
      <c r="AP51">
        <f t="shared" si="63"/>
        <v>0</v>
      </c>
      <c r="AQ51">
        <f t="shared" si="63"/>
        <v>0</v>
      </c>
      <c r="AR51">
        <f t="shared" si="63"/>
        <v>-12334324.683108101</v>
      </c>
      <c r="AS51">
        <f t="shared" si="63"/>
        <v>0</v>
      </c>
      <c r="AT51">
        <f t="shared" si="63"/>
        <v>0</v>
      </c>
      <c r="AU51">
        <f t="shared" si="63"/>
        <v>0</v>
      </c>
      <c r="AV51">
        <f t="shared" si="63"/>
        <v>0</v>
      </c>
      <c r="AW51">
        <f t="shared" si="63"/>
        <v>79221.800756789555</v>
      </c>
      <c r="AX51">
        <f t="shared" si="63"/>
        <v>0</v>
      </c>
      <c r="AY51">
        <f t="shared" si="63"/>
        <v>0</v>
      </c>
      <c r="AZ51">
        <f t="shared" si="63"/>
        <v>-29569305.174113497</v>
      </c>
      <c r="BA51">
        <f t="shared" si="63"/>
        <v>-29664155.659777097</v>
      </c>
      <c r="BB51">
        <f t="shared" si="63"/>
        <v>-12677441.346222971</v>
      </c>
      <c r="BC51">
        <f t="shared" si="63"/>
        <v>0</v>
      </c>
      <c r="BD51">
        <f t="shared" si="63"/>
        <v>-42341597.006000102</v>
      </c>
    </row>
    <row r="52" spans="1:56" x14ac:dyDescent="0.2">
      <c r="A52">
        <v>2</v>
      </c>
      <c r="B52">
        <v>0</v>
      </c>
      <c r="C52">
        <v>2017</v>
      </c>
      <c r="D52">
        <f t="shared" ref="D52:AI52" si="64">D121+D138</f>
        <v>820260094.04799902</v>
      </c>
      <c r="E52">
        <f t="shared" si="64"/>
        <v>871357912.76499999</v>
      </c>
      <c r="F52">
        <f t="shared" si="64"/>
        <v>828310735.07399893</v>
      </c>
      <c r="G52">
        <f t="shared" si="64"/>
        <v>-39596916.690999895</v>
      </c>
      <c r="H52">
        <f t="shared" si="64"/>
        <v>848219846.63656807</v>
      </c>
      <c r="I52">
        <f t="shared" si="64"/>
        <v>-8644044.0860909503</v>
      </c>
      <c r="J52">
        <f t="shared" si="64"/>
        <v>24712177.233577698</v>
      </c>
      <c r="K52">
        <f t="shared" si="64"/>
        <v>2.0316170385493617</v>
      </c>
      <c r="L52">
        <f t="shared" si="64"/>
        <v>5490492.9573498797</v>
      </c>
      <c r="M52">
        <f t="shared" si="64"/>
        <v>5.1387386762858505</v>
      </c>
      <c r="N52">
        <f t="shared" si="64"/>
        <v>62327.652161391103</v>
      </c>
      <c r="O52">
        <f t="shared" si="64"/>
        <v>14.839441726574019</v>
      </c>
      <c r="P52">
        <f t="shared" si="64"/>
        <v>0.62012002720069193</v>
      </c>
      <c r="Q52">
        <f t="shared" si="64"/>
        <v>10.295899795066351</v>
      </c>
      <c r="R52">
        <f t="shared" si="64"/>
        <v>0</v>
      </c>
      <c r="S52">
        <f t="shared" si="64"/>
        <v>0</v>
      </c>
      <c r="T52">
        <f t="shared" si="64"/>
        <v>2.90386499693096</v>
      </c>
      <c r="U52">
        <f t="shared" si="64"/>
        <v>0</v>
      </c>
      <c r="V52">
        <f t="shared" si="64"/>
        <v>0</v>
      </c>
      <c r="W52">
        <f t="shared" si="64"/>
        <v>2.7973009118599101</v>
      </c>
      <c r="X52">
        <f t="shared" si="64"/>
        <v>0</v>
      </c>
      <c r="Y52">
        <f t="shared" si="64"/>
        <v>0</v>
      </c>
      <c r="Z52">
        <f t="shared" si="64"/>
        <v>0</v>
      </c>
      <c r="AA52">
        <f t="shared" si="64"/>
        <v>0</v>
      </c>
      <c r="AB52">
        <f t="shared" si="64"/>
        <v>1.450892596603407</v>
      </c>
      <c r="AC52">
        <f t="shared" si="64"/>
        <v>0</v>
      </c>
      <c r="AD52">
        <f t="shared" si="64"/>
        <v>0</v>
      </c>
      <c r="AE52">
        <f t="shared" si="64"/>
        <v>5820143.6577281896</v>
      </c>
      <c r="AF52">
        <f t="shared" si="64"/>
        <v>1859338.4725754899</v>
      </c>
      <c r="AG52">
        <f t="shared" si="64"/>
        <v>3077230.58646939</v>
      </c>
      <c r="AH52">
        <f t="shared" si="64"/>
        <v>9928881.1165477596</v>
      </c>
      <c r="AI52">
        <f t="shared" si="64"/>
        <v>-1078324.5422569448</v>
      </c>
      <c r="AJ52">
        <f t="shared" ref="AJ52:BD52" si="65">AJ121+AJ138</f>
        <v>-2518612.311676864</v>
      </c>
      <c r="AK52">
        <f t="shared" si="65"/>
        <v>-24112.590819336903</v>
      </c>
      <c r="AL52">
        <f t="shared" si="65"/>
        <v>-1160385.200459603</v>
      </c>
      <c r="AM52">
        <f t="shared" si="65"/>
        <v>0</v>
      </c>
      <c r="AN52">
        <f t="shared" si="65"/>
        <v>0</v>
      </c>
      <c r="AO52">
        <f t="shared" si="65"/>
        <v>-12378832.413689099</v>
      </c>
      <c r="AP52">
        <f t="shared" si="65"/>
        <v>0</v>
      </c>
      <c r="AQ52">
        <f t="shared" si="65"/>
        <v>0</v>
      </c>
      <c r="AR52">
        <f t="shared" si="65"/>
        <v>-11874138.6600767</v>
      </c>
      <c r="AS52">
        <f t="shared" si="65"/>
        <v>0</v>
      </c>
      <c r="AT52">
        <f t="shared" si="65"/>
        <v>0</v>
      </c>
      <c r="AU52">
        <f t="shared" si="65"/>
        <v>0</v>
      </c>
      <c r="AV52">
        <f t="shared" si="65"/>
        <v>0</v>
      </c>
      <c r="AW52">
        <f t="shared" si="65"/>
        <v>57173.915280608009</v>
      </c>
      <c r="AX52">
        <f t="shared" si="65"/>
        <v>0</v>
      </c>
      <c r="AY52">
        <f t="shared" si="65"/>
        <v>0</v>
      </c>
      <c r="AZ52">
        <f t="shared" si="65"/>
        <v>-8291637.97037719</v>
      </c>
      <c r="BA52">
        <f t="shared" si="65"/>
        <v>-8689530.1822251491</v>
      </c>
      <c r="BB52">
        <f t="shared" si="65"/>
        <v>-30907386.508774702</v>
      </c>
      <c r="BC52">
        <f t="shared" si="65"/>
        <v>0</v>
      </c>
      <c r="BD52">
        <f t="shared" si="65"/>
        <v>-39596916.690999895</v>
      </c>
    </row>
    <row r="53" spans="1:56" x14ac:dyDescent="0.2">
      <c r="A53">
        <v>2</v>
      </c>
      <c r="B53">
        <v>0</v>
      </c>
      <c r="C53">
        <v>2018</v>
      </c>
      <c r="D53">
        <f t="shared" ref="D53:AI53" si="66">D122+D139</f>
        <v>820260094.04799902</v>
      </c>
      <c r="E53">
        <f t="shared" si="66"/>
        <v>828310735.07399893</v>
      </c>
      <c r="F53">
        <f t="shared" si="66"/>
        <v>809531783.59800005</v>
      </c>
      <c r="G53">
        <f t="shared" si="66"/>
        <v>-22006451.475999698</v>
      </c>
      <c r="H53">
        <f t="shared" si="66"/>
        <v>839963169.29318905</v>
      </c>
      <c r="I53">
        <f t="shared" si="66"/>
        <v>-12485077.453142509</v>
      </c>
      <c r="J53">
        <f t="shared" si="66"/>
        <v>25389548.917448297</v>
      </c>
      <c r="K53">
        <f t="shared" si="66"/>
        <v>2.0307660386433959</v>
      </c>
      <c r="L53">
        <f t="shared" si="66"/>
        <v>5558832.1377048008</v>
      </c>
      <c r="M53">
        <f t="shared" si="66"/>
        <v>5.7160097757188399</v>
      </c>
      <c r="N53">
        <f t="shared" si="66"/>
        <v>63352.587390402696</v>
      </c>
      <c r="O53">
        <f t="shared" si="66"/>
        <v>14.386289731750381</v>
      </c>
      <c r="P53">
        <f t="shared" si="66"/>
        <v>0.62733664997416394</v>
      </c>
      <c r="Q53">
        <f t="shared" si="66"/>
        <v>10.92619092775535</v>
      </c>
      <c r="R53">
        <f t="shared" si="66"/>
        <v>0</v>
      </c>
      <c r="S53">
        <f t="shared" si="66"/>
        <v>0</v>
      </c>
      <c r="T53">
        <f t="shared" si="66"/>
        <v>3.90386499693096</v>
      </c>
      <c r="U53">
        <f t="shared" si="66"/>
        <v>0</v>
      </c>
      <c r="V53">
        <f t="shared" si="66"/>
        <v>0</v>
      </c>
      <c r="W53">
        <f t="shared" si="66"/>
        <v>3.7771548838126798</v>
      </c>
      <c r="X53">
        <f t="shared" si="66"/>
        <v>0</v>
      </c>
      <c r="Y53">
        <f t="shared" si="66"/>
        <v>0</v>
      </c>
      <c r="Z53">
        <f t="shared" si="66"/>
        <v>0</v>
      </c>
      <c r="AA53">
        <f t="shared" si="66"/>
        <v>0</v>
      </c>
      <c r="AB53">
        <f t="shared" si="66"/>
        <v>1.6418904185476051</v>
      </c>
      <c r="AC53">
        <f t="shared" si="66"/>
        <v>0.83133898802390105</v>
      </c>
      <c r="AD53">
        <f t="shared" si="66"/>
        <v>0</v>
      </c>
      <c r="AE53">
        <f t="shared" si="66"/>
        <v>10544939.578208841</v>
      </c>
      <c r="AF53">
        <f t="shared" si="66"/>
        <v>2539122.977084389</v>
      </c>
      <c r="AG53">
        <f t="shared" si="66"/>
        <v>2670862.6548540201</v>
      </c>
      <c r="AH53">
        <f t="shared" si="66"/>
        <v>11522518.09528718</v>
      </c>
      <c r="AI53">
        <f t="shared" si="66"/>
        <v>-2512306.9540529698</v>
      </c>
      <c r="AJ53">
        <f t="shared" ref="AJ53:BD53" si="67">AJ122+AJ139</f>
        <v>-2036251.003229579</v>
      </c>
      <c r="AK53">
        <f t="shared" si="67"/>
        <v>34715.893069378901</v>
      </c>
      <c r="AL53">
        <f t="shared" si="67"/>
        <v>-1429489.730063122</v>
      </c>
      <c r="AM53">
        <f t="shared" si="67"/>
        <v>0</v>
      </c>
      <c r="AN53">
        <f t="shared" si="67"/>
        <v>0</v>
      </c>
      <c r="AO53">
        <f t="shared" si="67"/>
        <v>-12270827.2606449</v>
      </c>
      <c r="AP53">
        <f t="shared" si="67"/>
        <v>0</v>
      </c>
      <c r="AQ53">
        <f t="shared" si="67"/>
        <v>0</v>
      </c>
      <c r="AR53">
        <f t="shared" si="67"/>
        <v>-12270093.9923636</v>
      </c>
      <c r="AS53">
        <f t="shared" si="67"/>
        <v>0</v>
      </c>
      <c r="AT53">
        <f t="shared" si="67"/>
        <v>0</v>
      </c>
      <c r="AU53">
        <f t="shared" si="67"/>
        <v>0</v>
      </c>
      <c r="AV53">
        <f t="shared" si="67"/>
        <v>0</v>
      </c>
      <c r="AW53">
        <f t="shared" si="67"/>
        <v>54690.535691510697</v>
      </c>
      <c r="AX53">
        <f t="shared" si="67"/>
        <v>-8879064.6277757101</v>
      </c>
      <c r="AY53">
        <f t="shared" si="67"/>
        <v>0</v>
      </c>
      <c r="AZ53">
        <f t="shared" si="67"/>
        <v>-12031183.833934691</v>
      </c>
      <c r="BA53">
        <f t="shared" si="67"/>
        <v>-12507978.63136676</v>
      </c>
      <c r="BB53">
        <f t="shared" si="67"/>
        <v>-9498472.8446330391</v>
      </c>
      <c r="BC53">
        <f t="shared" si="67"/>
        <v>0</v>
      </c>
      <c r="BD53">
        <f t="shared" si="67"/>
        <v>-22006451.475999698</v>
      </c>
    </row>
    <row r="54" spans="1:56" x14ac:dyDescent="0.2">
      <c r="A54">
        <v>3</v>
      </c>
      <c r="B54">
        <v>0</v>
      </c>
      <c r="C54">
        <v>2002</v>
      </c>
      <c r="D54">
        <f t="shared" ref="D54:AI54" si="68">D140+D157</f>
        <v>93283752.295399994</v>
      </c>
      <c r="E54">
        <f t="shared" si="68"/>
        <v>0</v>
      </c>
      <c r="F54">
        <f t="shared" si="68"/>
        <v>93283752.295399994</v>
      </c>
      <c r="G54">
        <f t="shared" si="68"/>
        <v>0</v>
      </c>
      <c r="H54">
        <f t="shared" si="68"/>
        <v>89680991.607373595</v>
      </c>
      <c r="I54">
        <f t="shared" si="68"/>
        <v>0</v>
      </c>
      <c r="J54">
        <f t="shared" si="68"/>
        <v>4917710.6125874696</v>
      </c>
      <c r="K54">
        <f t="shared" si="68"/>
        <v>1.8097464263980201</v>
      </c>
      <c r="L54">
        <f t="shared" si="68"/>
        <v>1255538.363915748</v>
      </c>
      <c r="M54">
        <f t="shared" si="68"/>
        <v>3.8669752137565601</v>
      </c>
      <c r="N54">
        <f t="shared" si="68"/>
        <v>68468.666278298188</v>
      </c>
      <c r="O54">
        <f t="shared" si="68"/>
        <v>13.301268655900349</v>
      </c>
      <c r="P54">
        <f t="shared" si="68"/>
        <v>0.46605264966997495</v>
      </c>
      <c r="Q54">
        <f t="shared" si="68"/>
        <v>6.5941745022303202</v>
      </c>
      <c r="R54">
        <f t="shared" si="68"/>
        <v>0</v>
      </c>
      <c r="S54">
        <f t="shared" si="68"/>
        <v>0</v>
      </c>
      <c r="T54">
        <f t="shared" si="68"/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5.8736543765946898E-2</v>
      </c>
      <c r="AC54">
        <f t="shared" si="68"/>
        <v>0</v>
      </c>
      <c r="AD54">
        <f t="shared" si="68"/>
        <v>0</v>
      </c>
      <c r="AE54">
        <f t="shared" si="68"/>
        <v>0</v>
      </c>
      <c r="AF54">
        <f t="shared" si="68"/>
        <v>0</v>
      </c>
      <c r="AG54">
        <f t="shared" si="68"/>
        <v>0</v>
      </c>
      <c r="AH54">
        <f t="shared" si="68"/>
        <v>0</v>
      </c>
      <c r="AI54">
        <f t="shared" si="68"/>
        <v>0</v>
      </c>
      <c r="AJ54">
        <f t="shared" ref="AJ54:BD54" si="69">AJ140+AJ157</f>
        <v>0</v>
      </c>
      <c r="AK54">
        <f t="shared" si="69"/>
        <v>0</v>
      </c>
      <c r="AL54">
        <f t="shared" si="69"/>
        <v>0</v>
      </c>
      <c r="AM54">
        <f t="shared" si="69"/>
        <v>0</v>
      </c>
      <c r="AN54">
        <f t="shared" si="69"/>
        <v>0</v>
      </c>
      <c r="AO54">
        <f t="shared" si="69"/>
        <v>0</v>
      </c>
      <c r="AP54">
        <f t="shared" si="69"/>
        <v>0</v>
      </c>
      <c r="AQ54">
        <f t="shared" si="69"/>
        <v>0</v>
      </c>
      <c r="AR54">
        <f t="shared" si="69"/>
        <v>0</v>
      </c>
      <c r="AS54">
        <f t="shared" si="69"/>
        <v>0</v>
      </c>
      <c r="AT54">
        <f t="shared" si="69"/>
        <v>0</v>
      </c>
      <c r="AU54">
        <f t="shared" si="69"/>
        <v>0</v>
      </c>
      <c r="AV54">
        <f t="shared" si="69"/>
        <v>0</v>
      </c>
      <c r="AW54">
        <f t="shared" si="69"/>
        <v>0</v>
      </c>
      <c r="AX54">
        <f t="shared" si="69"/>
        <v>0</v>
      </c>
      <c r="AY54">
        <f t="shared" si="69"/>
        <v>0</v>
      </c>
      <c r="AZ54">
        <f t="shared" si="69"/>
        <v>0</v>
      </c>
      <c r="BA54">
        <f t="shared" si="69"/>
        <v>0</v>
      </c>
      <c r="BB54">
        <f t="shared" si="69"/>
        <v>0</v>
      </c>
      <c r="BC54">
        <f t="shared" si="69"/>
        <v>93283752.295399994</v>
      </c>
      <c r="BD54">
        <f t="shared" si="69"/>
        <v>93283752.295399994</v>
      </c>
    </row>
    <row r="55" spans="1:56" x14ac:dyDescent="0.2">
      <c r="A55">
        <v>3</v>
      </c>
      <c r="B55">
        <v>0</v>
      </c>
      <c r="C55">
        <v>2003</v>
      </c>
      <c r="D55">
        <f t="shared" ref="D55:AI55" si="70">D141+D158</f>
        <v>106543363.69320001</v>
      </c>
      <c r="E55">
        <f t="shared" si="70"/>
        <v>93283752.295399994</v>
      </c>
      <c r="F55">
        <f t="shared" si="70"/>
        <v>106231201.20129991</v>
      </c>
      <c r="G55">
        <f t="shared" si="70"/>
        <v>-312162.49189999094</v>
      </c>
      <c r="H55">
        <f t="shared" si="70"/>
        <v>106744583.23583829</v>
      </c>
      <c r="I55">
        <f t="shared" si="70"/>
        <v>4768366.7526123701</v>
      </c>
      <c r="J55">
        <f t="shared" si="70"/>
        <v>4605914.6478447802</v>
      </c>
      <c r="K55">
        <f t="shared" si="70"/>
        <v>1.686450623518597</v>
      </c>
      <c r="L55">
        <f t="shared" si="70"/>
        <v>1232929.1788888569</v>
      </c>
      <c r="M55">
        <f t="shared" si="70"/>
        <v>4.3558867301719504</v>
      </c>
      <c r="N55">
        <f t="shared" si="70"/>
        <v>66356.44974781209</v>
      </c>
      <c r="O55">
        <f t="shared" si="70"/>
        <v>13.65175716311653</v>
      </c>
      <c r="P55">
        <f t="shared" si="70"/>
        <v>0.45847035292337701</v>
      </c>
      <c r="Q55">
        <f t="shared" si="70"/>
        <v>6.3659833807611204</v>
      </c>
      <c r="R55">
        <f t="shared" si="70"/>
        <v>0</v>
      </c>
      <c r="S55">
        <f t="shared" si="70"/>
        <v>0</v>
      </c>
      <c r="T55">
        <f t="shared" si="70"/>
        <v>0</v>
      </c>
      <c r="U55">
        <f t="shared" si="70"/>
        <v>0</v>
      </c>
      <c r="V55">
        <f t="shared" si="70"/>
        <v>0</v>
      </c>
      <c r="W55">
        <f t="shared" si="70"/>
        <v>0</v>
      </c>
      <c r="X55">
        <f t="shared" si="70"/>
        <v>0</v>
      </c>
      <c r="Y55">
        <f t="shared" si="70"/>
        <v>0</v>
      </c>
      <c r="Z55">
        <f t="shared" si="70"/>
        <v>0</v>
      </c>
      <c r="AA55">
        <f t="shared" si="70"/>
        <v>0</v>
      </c>
      <c r="AB55">
        <f t="shared" si="70"/>
        <v>4.7552718357975303E-2</v>
      </c>
      <c r="AC55">
        <f t="shared" si="70"/>
        <v>0</v>
      </c>
      <c r="AD55">
        <f t="shared" si="70"/>
        <v>0</v>
      </c>
      <c r="AE55">
        <f t="shared" si="70"/>
        <v>458583.95060172403</v>
      </c>
      <c r="AF55">
        <f t="shared" si="70"/>
        <v>996947.93396675901</v>
      </c>
      <c r="AG55">
        <f t="shared" si="70"/>
        <v>741854.01777798194</v>
      </c>
      <c r="AH55">
        <f t="shared" si="70"/>
        <v>1434193.971104057</v>
      </c>
      <c r="AI55">
        <f t="shared" si="70"/>
        <v>815824.83528030699</v>
      </c>
      <c r="AJ55">
        <f t="shared" ref="AJ55:BD55" si="71">AJ141+AJ158</f>
        <v>144545.94166808459</v>
      </c>
      <c r="AK55">
        <f t="shared" si="71"/>
        <v>-8536.0281619980888</v>
      </c>
      <c r="AL55">
        <f t="shared" si="71"/>
        <v>0</v>
      </c>
      <c r="AM55">
        <f t="shared" si="71"/>
        <v>0</v>
      </c>
      <c r="AN55">
        <f t="shared" si="71"/>
        <v>0</v>
      </c>
      <c r="AO55">
        <f t="shared" si="71"/>
        <v>0</v>
      </c>
      <c r="AP55">
        <f t="shared" si="71"/>
        <v>0</v>
      </c>
      <c r="AQ55">
        <f t="shared" si="71"/>
        <v>0</v>
      </c>
      <c r="AR55">
        <f t="shared" si="71"/>
        <v>0</v>
      </c>
      <c r="AS55">
        <f t="shared" si="71"/>
        <v>0</v>
      </c>
      <c r="AT55">
        <f t="shared" si="71"/>
        <v>0</v>
      </c>
      <c r="AU55">
        <f t="shared" si="71"/>
        <v>0</v>
      </c>
      <c r="AV55">
        <f t="shared" si="71"/>
        <v>0</v>
      </c>
      <c r="AW55">
        <f t="shared" si="71"/>
        <v>0</v>
      </c>
      <c r="AX55">
        <f t="shared" si="71"/>
        <v>0</v>
      </c>
      <c r="AY55">
        <f t="shared" si="71"/>
        <v>0</v>
      </c>
      <c r="AZ55">
        <f t="shared" si="71"/>
        <v>4583414.6222369093</v>
      </c>
      <c r="BA55">
        <f t="shared" si="71"/>
        <v>4777605.8323478997</v>
      </c>
      <c r="BB55">
        <f t="shared" si="71"/>
        <v>-5089768.3242478902</v>
      </c>
      <c r="BC55">
        <f t="shared" si="71"/>
        <v>13259611.397799989</v>
      </c>
      <c r="BD55">
        <f t="shared" si="71"/>
        <v>12947448.90589992</v>
      </c>
    </row>
    <row r="56" spans="1:56" x14ac:dyDescent="0.2">
      <c r="A56">
        <v>3</v>
      </c>
      <c r="B56">
        <v>0</v>
      </c>
      <c r="C56">
        <v>2004</v>
      </c>
      <c r="D56">
        <f t="shared" ref="D56:AI56" si="72">D142+D159</f>
        <v>151000851.96740001</v>
      </c>
      <c r="E56">
        <f t="shared" si="72"/>
        <v>106231201.20129991</v>
      </c>
      <c r="F56">
        <f t="shared" si="72"/>
        <v>151936447.90899992</v>
      </c>
      <c r="G56">
        <f t="shared" si="72"/>
        <v>834517.53409998701</v>
      </c>
      <c r="H56">
        <f t="shared" si="72"/>
        <v>155754412.04251939</v>
      </c>
      <c r="I56">
        <f t="shared" si="72"/>
        <v>5623120.4486697</v>
      </c>
      <c r="J56">
        <f t="shared" si="72"/>
        <v>4698438.6112935003</v>
      </c>
      <c r="K56">
        <f t="shared" si="72"/>
        <v>1.700978905304682</v>
      </c>
      <c r="L56">
        <f t="shared" si="72"/>
        <v>1244749.7730940371</v>
      </c>
      <c r="M56">
        <f t="shared" si="72"/>
        <v>5.0003990315941902</v>
      </c>
      <c r="N56">
        <f t="shared" si="72"/>
        <v>61151.425631779901</v>
      </c>
      <c r="O56">
        <f t="shared" si="72"/>
        <v>14.153190697626069</v>
      </c>
      <c r="P56">
        <f t="shared" si="72"/>
        <v>0.47717915502450303</v>
      </c>
      <c r="Q56">
        <f t="shared" si="72"/>
        <v>6.1744226801394895</v>
      </c>
      <c r="R56">
        <f t="shared" si="72"/>
        <v>0</v>
      </c>
      <c r="S56">
        <f t="shared" si="72"/>
        <v>0</v>
      </c>
      <c r="T56">
        <f t="shared" si="72"/>
        <v>0</v>
      </c>
      <c r="U56">
        <f t="shared" si="72"/>
        <v>0</v>
      </c>
      <c r="V56">
        <f t="shared" si="72"/>
        <v>0</v>
      </c>
      <c r="W56">
        <f t="shared" si="72"/>
        <v>0</v>
      </c>
      <c r="X56">
        <f t="shared" si="72"/>
        <v>0</v>
      </c>
      <c r="Y56">
        <f t="shared" si="72"/>
        <v>0</v>
      </c>
      <c r="Z56">
        <f t="shared" si="72"/>
        <v>0</v>
      </c>
      <c r="AA56">
        <f t="shared" si="72"/>
        <v>0</v>
      </c>
      <c r="AB56">
        <f t="shared" si="72"/>
        <v>3.4944699954463601E-2</v>
      </c>
      <c r="AC56">
        <f t="shared" si="72"/>
        <v>0</v>
      </c>
      <c r="AD56">
        <f t="shared" si="72"/>
        <v>0</v>
      </c>
      <c r="AE56">
        <f t="shared" si="72"/>
        <v>1795665.9513182391</v>
      </c>
      <c r="AF56">
        <f t="shared" si="72"/>
        <v>-312211.62365089799</v>
      </c>
      <c r="AG56">
        <f t="shared" si="72"/>
        <v>984644.54728313501</v>
      </c>
      <c r="AH56">
        <f t="shared" si="72"/>
        <v>1929199.703170232</v>
      </c>
      <c r="AI56">
        <f t="shared" si="72"/>
        <v>1249481.7087292699</v>
      </c>
      <c r="AJ56">
        <f t="shared" ref="AJ56:BD56" si="73">AJ142+AJ159</f>
        <v>121565.95778128803</v>
      </c>
      <c r="AK56">
        <f t="shared" si="73"/>
        <v>-326.62159545508007</v>
      </c>
      <c r="AL56">
        <f t="shared" si="73"/>
        <v>0</v>
      </c>
      <c r="AM56">
        <f t="shared" si="73"/>
        <v>0</v>
      </c>
      <c r="AN56">
        <f t="shared" si="73"/>
        <v>0</v>
      </c>
      <c r="AO56">
        <f t="shared" si="73"/>
        <v>0</v>
      </c>
      <c r="AP56">
        <f t="shared" si="73"/>
        <v>0</v>
      </c>
      <c r="AQ56">
        <f t="shared" si="73"/>
        <v>0</v>
      </c>
      <c r="AR56">
        <f t="shared" si="73"/>
        <v>0</v>
      </c>
      <c r="AS56">
        <f t="shared" si="73"/>
        <v>0</v>
      </c>
      <c r="AT56">
        <f t="shared" si="73"/>
        <v>0</v>
      </c>
      <c r="AU56">
        <f t="shared" si="73"/>
        <v>0</v>
      </c>
      <c r="AV56">
        <f t="shared" si="73"/>
        <v>0</v>
      </c>
      <c r="AW56">
        <f t="shared" si="73"/>
        <v>0</v>
      </c>
      <c r="AX56">
        <f t="shared" si="73"/>
        <v>0</v>
      </c>
      <c r="AY56">
        <f t="shared" si="73"/>
        <v>0</v>
      </c>
      <c r="AZ56">
        <f t="shared" si="73"/>
        <v>5768019.62303581</v>
      </c>
      <c r="BA56">
        <f t="shared" si="73"/>
        <v>5914903.3857287699</v>
      </c>
      <c r="BB56">
        <f t="shared" si="73"/>
        <v>-5080385.8516287832</v>
      </c>
      <c r="BC56">
        <f t="shared" si="73"/>
        <v>44457488.274199903</v>
      </c>
      <c r="BD56">
        <f t="shared" si="73"/>
        <v>45292005.808299899</v>
      </c>
    </row>
    <row r="57" spans="1:56" x14ac:dyDescent="0.2">
      <c r="A57">
        <v>3</v>
      </c>
      <c r="B57">
        <v>0</v>
      </c>
      <c r="C57">
        <v>2005</v>
      </c>
      <c r="D57">
        <f t="shared" ref="D57:AI57" si="74">D143+D160</f>
        <v>178515070.52160001</v>
      </c>
      <c r="E57">
        <f t="shared" si="74"/>
        <v>151936447.90899992</v>
      </c>
      <c r="F57">
        <f t="shared" si="74"/>
        <v>183287058.90929979</v>
      </c>
      <c r="G57">
        <f t="shared" si="74"/>
        <v>3836392.446099998</v>
      </c>
      <c r="H57">
        <f t="shared" si="74"/>
        <v>188968434.8779231</v>
      </c>
      <c r="I57">
        <f t="shared" si="74"/>
        <v>5226329.9664138304</v>
      </c>
      <c r="J57">
        <f t="shared" si="74"/>
        <v>4251256.3575310903</v>
      </c>
      <c r="K57">
        <f t="shared" si="74"/>
        <v>1.6608251569435248</v>
      </c>
      <c r="L57">
        <f t="shared" si="74"/>
        <v>1263898.3983663181</v>
      </c>
      <c r="M57">
        <f t="shared" si="74"/>
        <v>5.9301529907924699</v>
      </c>
      <c r="N57">
        <f t="shared" si="74"/>
        <v>58627.382124449003</v>
      </c>
      <c r="O57">
        <f t="shared" si="74"/>
        <v>14.113467082467139</v>
      </c>
      <c r="P57">
        <f t="shared" si="74"/>
        <v>0.451435492164104</v>
      </c>
      <c r="Q57">
        <f t="shared" si="74"/>
        <v>6.27760280466868</v>
      </c>
      <c r="R57">
        <f t="shared" si="74"/>
        <v>0</v>
      </c>
      <c r="S57">
        <f t="shared" si="74"/>
        <v>0</v>
      </c>
      <c r="T57">
        <f t="shared" si="74"/>
        <v>0</v>
      </c>
      <c r="U57">
        <f t="shared" si="74"/>
        <v>0</v>
      </c>
      <c r="V57">
        <f t="shared" si="74"/>
        <v>0</v>
      </c>
      <c r="W57">
        <f t="shared" si="74"/>
        <v>0</v>
      </c>
      <c r="X57">
        <f t="shared" si="74"/>
        <v>0</v>
      </c>
      <c r="Y57">
        <f t="shared" si="74"/>
        <v>0</v>
      </c>
      <c r="Z57">
        <f t="shared" si="74"/>
        <v>0</v>
      </c>
      <c r="AA57">
        <f t="shared" si="74"/>
        <v>0</v>
      </c>
      <c r="AB57">
        <f t="shared" si="74"/>
        <v>3.0109802009966099E-2</v>
      </c>
      <c r="AC57">
        <f t="shared" si="74"/>
        <v>0</v>
      </c>
      <c r="AD57">
        <f t="shared" si="74"/>
        <v>0</v>
      </c>
      <c r="AE57">
        <f t="shared" si="74"/>
        <v>-2147061.0668805242</v>
      </c>
      <c r="AF57">
        <f t="shared" si="74"/>
        <v>367504.85912651848</v>
      </c>
      <c r="AG57">
        <f t="shared" si="74"/>
        <v>1530210.2745996071</v>
      </c>
      <c r="AH57">
        <f t="shared" si="74"/>
        <v>3650377.19917701</v>
      </c>
      <c r="AI57">
        <f t="shared" si="74"/>
        <v>1559895.3608510541</v>
      </c>
      <c r="AJ57">
        <f t="shared" ref="AJ57:BD57" si="75">AJ143+AJ160</f>
        <v>169311.26699919201</v>
      </c>
      <c r="AK57">
        <f t="shared" si="75"/>
        <v>-20076.095487439419</v>
      </c>
      <c r="AL57">
        <f t="shared" si="75"/>
        <v>0</v>
      </c>
      <c r="AM57">
        <f t="shared" si="75"/>
        <v>0</v>
      </c>
      <c r="AN57">
        <f t="shared" si="75"/>
        <v>0</v>
      </c>
      <c r="AO57">
        <f t="shared" si="75"/>
        <v>0</v>
      </c>
      <c r="AP57">
        <f t="shared" si="75"/>
        <v>0</v>
      </c>
      <c r="AQ57">
        <f t="shared" si="75"/>
        <v>0</v>
      </c>
      <c r="AR57">
        <f t="shared" si="75"/>
        <v>0</v>
      </c>
      <c r="AS57">
        <f t="shared" si="75"/>
        <v>0</v>
      </c>
      <c r="AT57">
        <f t="shared" si="75"/>
        <v>0</v>
      </c>
      <c r="AU57">
        <f t="shared" si="75"/>
        <v>0</v>
      </c>
      <c r="AV57">
        <f t="shared" si="75"/>
        <v>0</v>
      </c>
      <c r="AW57">
        <f t="shared" si="75"/>
        <v>0</v>
      </c>
      <c r="AX57">
        <f t="shared" si="75"/>
        <v>0</v>
      </c>
      <c r="AY57">
        <f t="shared" si="75"/>
        <v>0</v>
      </c>
      <c r="AZ57">
        <f t="shared" si="75"/>
        <v>5110161.7983854096</v>
      </c>
      <c r="BA57">
        <f t="shared" si="75"/>
        <v>5171812.0748559497</v>
      </c>
      <c r="BB57">
        <f t="shared" si="75"/>
        <v>-1335419.6287559629</v>
      </c>
      <c r="BC57">
        <f t="shared" si="75"/>
        <v>27514218.554200001</v>
      </c>
      <c r="BD57">
        <f t="shared" si="75"/>
        <v>31350611.000299998</v>
      </c>
    </row>
    <row r="58" spans="1:56" x14ac:dyDescent="0.2">
      <c r="A58">
        <v>3</v>
      </c>
      <c r="B58">
        <v>0</v>
      </c>
      <c r="C58">
        <v>2006</v>
      </c>
      <c r="D58">
        <f t="shared" ref="D58:AI58" si="76">D144+D161</f>
        <v>206196143.7922999</v>
      </c>
      <c r="E58">
        <f t="shared" si="76"/>
        <v>183287058.90929979</v>
      </c>
      <c r="F58">
        <f t="shared" si="76"/>
        <v>223788016.1929</v>
      </c>
      <c r="G58">
        <f t="shared" si="76"/>
        <v>12819884.012899909</v>
      </c>
      <c r="H58">
        <f t="shared" si="76"/>
        <v>230919227.61893702</v>
      </c>
      <c r="I58">
        <f t="shared" si="76"/>
        <v>12852751.57366989</v>
      </c>
      <c r="J58">
        <f t="shared" si="76"/>
        <v>4008659.8175153397</v>
      </c>
      <c r="K58">
        <f t="shared" si="76"/>
        <v>1.71351252993554</v>
      </c>
      <c r="L58">
        <f t="shared" si="76"/>
        <v>1258962.2718193498</v>
      </c>
      <c r="M58">
        <f t="shared" si="76"/>
        <v>6.5118248192875203</v>
      </c>
      <c r="N58">
        <f t="shared" si="76"/>
        <v>55615.432323220302</v>
      </c>
      <c r="O58">
        <f t="shared" si="76"/>
        <v>14.10983088089033</v>
      </c>
      <c r="P58">
        <f t="shared" si="76"/>
        <v>0.44476151896661997</v>
      </c>
      <c r="Q58">
        <f t="shared" si="76"/>
        <v>7.1533996620642597</v>
      </c>
      <c r="R58">
        <f t="shared" si="76"/>
        <v>0</v>
      </c>
      <c r="S58">
        <f t="shared" si="76"/>
        <v>0</v>
      </c>
      <c r="T58">
        <f t="shared" si="76"/>
        <v>0</v>
      </c>
      <c r="U58">
        <f t="shared" si="76"/>
        <v>0</v>
      </c>
      <c r="V58">
        <f t="shared" si="76"/>
        <v>0</v>
      </c>
      <c r="W58">
        <f t="shared" si="76"/>
        <v>0</v>
      </c>
      <c r="X58">
        <f t="shared" si="76"/>
        <v>0</v>
      </c>
      <c r="Y58">
        <f t="shared" si="76"/>
        <v>0</v>
      </c>
      <c r="Z58">
        <f t="shared" si="76"/>
        <v>0</v>
      </c>
      <c r="AA58">
        <f t="shared" si="76"/>
        <v>0</v>
      </c>
      <c r="AB58">
        <f t="shared" si="76"/>
        <v>2.61449402513763E-2</v>
      </c>
      <c r="AC58">
        <f t="shared" si="76"/>
        <v>0</v>
      </c>
      <c r="AD58">
        <f t="shared" si="76"/>
        <v>0</v>
      </c>
      <c r="AE58">
        <f t="shared" si="76"/>
        <v>4725251.9763039006</v>
      </c>
      <c r="AF58">
        <f t="shared" si="76"/>
        <v>-206453.00144207221</v>
      </c>
      <c r="AG58">
        <f t="shared" si="76"/>
        <v>1964996.7478072869</v>
      </c>
      <c r="AH58">
        <f t="shared" si="76"/>
        <v>2385045.82134911</v>
      </c>
      <c r="AI58">
        <f t="shared" si="76"/>
        <v>2616782.0940715903</v>
      </c>
      <c r="AJ58">
        <f t="shared" ref="AJ58:BD58" si="77">AJ144+AJ161</f>
        <v>249873.71044161078</v>
      </c>
      <c r="AK58">
        <f t="shared" si="77"/>
        <v>-2056.9713347950751</v>
      </c>
      <c r="AL58">
        <f t="shared" si="77"/>
        <v>-360148.27497045201</v>
      </c>
      <c r="AM58">
        <f t="shared" si="77"/>
        <v>0</v>
      </c>
      <c r="AN58">
        <f t="shared" si="77"/>
        <v>0</v>
      </c>
      <c r="AO58">
        <f t="shared" si="77"/>
        <v>0</v>
      </c>
      <c r="AP58">
        <f t="shared" si="77"/>
        <v>0</v>
      </c>
      <c r="AQ58">
        <f t="shared" si="77"/>
        <v>0</v>
      </c>
      <c r="AR58">
        <f t="shared" si="77"/>
        <v>0</v>
      </c>
      <c r="AS58">
        <f t="shared" si="77"/>
        <v>0</v>
      </c>
      <c r="AT58">
        <f t="shared" si="77"/>
        <v>0</v>
      </c>
      <c r="AU58">
        <f t="shared" si="77"/>
        <v>0</v>
      </c>
      <c r="AV58">
        <f t="shared" si="77"/>
        <v>0</v>
      </c>
      <c r="AW58">
        <f t="shared" si="77"/>
        <v>0</v>
      </c>
      <c r="AX58">
        <f t="shared" si="77"/>
        <v>0</v>
      </c>
      <c r="AY58">
        <f t="shared" si="77"/>
        <v>0</v>
      </c>
      <c r="AZ58">
        <f t="shared" si="77"/>
        <v>11373292.1022262</v>
      </c>
      <c r="BA58">
        <f t="shared" si="77"/>
        <v>11729976.69216584</v>
      </c>
      <c r="BB58">
        <f t="shared" si="77"/>
        <v>1089907.320734163</v>
      </c>
      <c r="BC58">
        <f t="shared" si="77"/>
        <v>27681073.270699799</v>
      </c>
      <c r="BD58">
        <f t="shared" si="77"/>
        <v>40500957.283599898</v>
      </c>
    </row>
    <row r="59" spans="1:56" x14ac:dyDescent="0.2">
      <c r="A59">
        <v>3</v>
      </c>
      <c r="B59">
        <v>0</v>
      </c>
      <c r="C59">
        <v>2007</v>
      </c>
      <c r="D59">
        <f t="shared" ref="D59:AI59" si="78">D145+D162</f>
        <v>218379693.54559898</v>
      </c>
      <c r="E59">
        <f t="shared" si="78"/>
        <v>223788016.1929</v>
      </c>
      <c r="F59">
        <f t="shared" si="78"/>
        <v>244570275.0244</v>
      </c>
      <c r="G59">
        <f t="shared" si="78"/>
        <v>8598709.0781999696</v>
      </c>
      <c r="H59">
        <f t="shared" si="78"/>
        <v>250844813.76261199</v>
      </c>
      <c r="I59">
        <f t="shared" si="78"/>
        <v>6965189.5946164895</v>
      </c>
      <c r="J59">
        <f t="shared" si="78"/>
        <v>4025423.8450012002</v>
      </c>
      <c r="K59">
        <f t="shared" si="78"/>
        <v>1.7059197589792681</v>
      </c>
      <c r="L59">
        <f t="shared" si="78"/>
        <v>1257843.126438512</v>
      </c>
      <c r="M59">
        <f t="shared" si="78"/>
        <v>6.8668956067314095</v>
      </c>
      <c r="N59">
        <f t="shared" si="78"/>
        <v>56168.830621330897</v>
      </c>
      <c r="O59">
        <f t="shared" si="78"/>
        <v>14.393935561258669</v>
      </c>
      <c r="P59">
        <f t="shared" si="78"/>
        <v>0.42970916338457898</v>
      </c>
      <c r="Q59">
        <f t="shared" si="78"/>
        <v>7.3706019546491195</v>
      </c>
      <c r="R59">
        <f t="shared" si="78"/>
        <v>0</v>
      </c>
      <c r="S59">
        <f t="shared" si="78"/>
        <v>0</v>
      </c>
      <c r="T59">
        <f t="shared" si="78"/>
        <v>0</v>
      </c>
      <c r="U59">
        <f t="shared" si="78"/>
        <v>0</v>
      </c>
      <c r="V59">
        <f t="shared" si="78"/>
        <v>0</v>
      </c>
      <c r="W59">
        <f t="shared" si="78"/>
        <v>0</v>
      </c>
      <c r="X59">
        <f t="shared" si="78"/>
        <v>0</v>
      </c>
      <c r="Y59">
        <f t="shared" si="78"/>
        <v>0</v>
      </c>
      <c r="Z59">
        <f t="shared" si="78"/>
        <v>0</v>
      </c>
      <c r="AA59">
        <f t="shared" si="78"/>
        <v>0</v>
      </c>
      <c r="AB59">
        <f t="shared" si="78"/>
        <v>2.4295349596545598E-2</v>
      </c>
      <c r="AC59">
        <f t="shared" si="78"/>
        <v>0</v>
      </c>
      <c r="AD59">
        <f t="shared" si="78"/>
        <v>0</v>
      </c>
      <c r="AE59">
        <f t="shared" si="78"/>
        <v>4635901.4385839403</v>
      </c>
      <c r="AF59">
        <f t="shared" si="78"/>
        <v>132344.1918986899</v>
      </c>
      <c r="AG59">
        <f t="shared" si="78"/>
        <v>774234.91756583005</v>
      </c>
      <c r="AH59">
        <f t="shared" si="78"/>
        <v>1735609.3222494861</v>
      </c>
      <c r="AI59">
        <f t="shared" si="78"/>
        <v>-613235.00695956708</v>
      </c>
      <c r="AJ59">
        <f t="shared" ref="AJ59:BD59" si="79">AJ145+AJ162</f>
        <v>203681.00344423542</v>
      </c>
      <c r="AK59">
        <f t="shared" si="79"/>
        <v>-17917.467584518436</v>
      </c>
      <c r="AL59">
        <f t="shared" si="79"/>
        <v>-175217.5114009571</v>
      </c>
      <c r="AM59">
        <f t="shared" si="79"/>
        <v>0</v>
      </c>
      <c r="AN59">
        <f t="shared" si="79"/>
        <v>0</v>
      </c>
      <c r="AO59">
        <f t="shared" si="79"/>
        <v>0</v>
      </c>
      <c r="AP59">
        <f t="shared" si="79"/>
        <v>0</v>
      </c>
      <c r="AQ59">
        <f t="shared" si="79"/>
        <v>0</v>
      </c>
      <c r="AR59">
        <f t="shared" si="79"/>
        <v>0</v>
      </c>
      <c r="AS59">
        <f t="shared" si="79"/>
        <v>0</v>
      </c>
      <c r="AT59">
        <f t="shared" si="79"/>
        <v>0</v>
      </c>
      <c r="AU59">
        <f t="shared" si="79"/>
        <v>0</v>
      </c>
      <c r="AV59">
        <f t="shared" si="79"/>
        <v>0</v>
      </c>
      <c r="AW59">
        <f t="shared" si="79"/>
        <v>0</v>
      </c>
      <c r="AX59">
        <f t="shared" si="79"/>
        <v>0</v>
      </c>
      <c r="AY59">
        <f t="shared" si="79"/>
        <v>0</v>
      </c>
      <c r="AZ59">
        <f t="shared" si="79"/>
        <v>6675400.8877971303</v>
      </c>
      <c r="BA59">
        <f t="shared" si="79"/>
        <v>6696585.6591312001</v>
      </c>
      <c r="BB59">
        <f t="shared" si="79"/>
        <v>1902123.4190687705</v>
      </c>
      <c r="BC59">
        <f t="shared" si="79"/>
        <v>12183549.753299991</v>
      </c>
      <c r="BD59">
        <f t="shared" si="79"/>
        <v>20782258.831499971</v>
      </c>
    </row>
    <row r="60" spans="1:56" x14ac:dyDescent="0.2">
      <c r="A60">
        <v>3</v>
      </c>
      <c r="B60">
        <v>0</v>
      </c>
      <c r="C60">
        <v>2008</v>
      </c>
      <c r="D60">
        <f t="shared" ref="D60:AI60" si="80">D146+D163</f>
        <v>222395292.54559898</v>
      </c>
      <c r="E60">
        <f t="shared" si="80"/>
        <v>244570275.0244</v>
      </c>
      <c r="F60">
        <f t="shared" si="80"/>
        <v>266668302.42430001</v>
      </c>
      <c r="G60">
        <f t="shared" si="80"/>
        <v>18082428.399900012</v>
      </c>
      <c r="H60">
        <f t="shared" si="80"/>
        <v>263803401.39973003</v>
      </c>
      <c r="I60">
        <f t="shared" si="80"/>
        <v>8339969.3827038296</v>
      </c>
      <c r="J60">
        <f t="shared" si="80"/>
        <v>4105909.43200474</v>
      </c>
      <c r="K60">
        <f t="shared" si="80"/>
        <v>1.6589806441726709</v>
      </c>
      <c r="L60">
        <f t="shared" si="80"/>
        <v>1276648.7247192201</v>
      </c>
      <c r="M60">
        <f t="shared" si="80"/>
        <v>7.7124570083162105</v>
      </c>
      <c r="N60">
        <f t="shared" si="80"/>
        <v>56584.334350548401</v>
      </c>
      <c r="O60">
        <f t="shared" si="80"/>
        <v>14.321535856662042</v>
      </c>
      <c r="P60">
        <f t="shared" si="80"/>
        <v>0.41669522320895802</v>
      </c>
      <c r="Q60">
        <f t="shared" si="80"/>
        <v>7.4049601976767701</v>
      </c>
      <c r="R60">
        <f t="shared" si="80"/>
        <v>0</v>
      </c>
      <c r="S60">
        <f t="shared" si="80"/>
        <v>0</v>
      </c>
      <c r="T60">
        <f t="shared" si="80"/>
        <v>0</v>
      </c>
      <c r="U60">
        <f t="shared" si="80"/>
        <v>0</v>
      </c>
      <c r="V60">
        <f t="shared" si="80"/>
        <v>0</v>
      </c>
      <c r="W60">
        <f t="shared" si="80"/>
        <v>0</v>
      </c>
      <c r="X60">
        <f t="shared" si="80"/>
        <v>0</v>
      </c>
      <c r="Y60">
        <f t="shared" si="80"/>
        <v>0</v>
      </c>
      <c r="Z60">
        <f t="shared" si="80"/>
        <v>0</v>
      </c>
      <c r="AA60">
        <f t="shared" si="80"/>
        <v>0</v>
      </c>
      <c r="AB60">
        <f t="shared" si="80"/>
        <v>2.3487267467673999E-2</v>
      </c>
      <c r="AC60">
        <f t="shared" si="80"/>
        <v>0</v>
      </c>
      <c r="AD60">
        <f t="shared" si="80"/>
        <v>0</v>
      </c>
      <c r="AE60">
        <f t="shared" si="80"/>
        <v>2612661.2216359908</v>
      </c>
      <c r="AF60">
        <f t="shared" si="80"/>
        <v>1148367.02119851</v>
      </c>
      <c r="AG60">
        <f t="shared" si="80"/>
        <v>277117.39864424698</v>
      </c>
      <c r="AH60">
        <f t="shared" si="80"/>
        <v>4184967.2729090303</v>
      </c>
      <c r="AI60">
        <f t="shared" si="80"/>
        <v>-432431.54371091863</v>
      </c>
      <c r="AJ60">
        <f t="shared" ref="AJ60:BD60" si="81">AJ146+AJ163</f>
        <v>-61839.719741194698</v>
      </c>
      <c r="AK60">
        <f t="shared" si="81"/>
        <v>-23086.622836010542</v>
      </c>
      <c r="AL60">
        <f t="shared" si="81"/>
        <v>27629.952946115904</v>
      </c>
      <c r="AM60">
        <f t="shared" si="81"/>
        <v>0</v>
      </c>
      <c r="AN60">
        <f t="shared" si="81"/>
        <v>0</v>
      </c>
      <c r="AO60">
        <f t="shared" si="81"/>
        <v>0</v>
      </c>
      <c r="AP60">
        <f t="shared" si="81"/>
        <v>0</v>
      </c>
      <c r="AQ60">
        <f t="shared" si="81"/>
        <v>0</v>
      </c>
      <c r="AR60">
        <f t="shared" si="81"/>
        <v>0</v>
      </c>
      <c r="AS60">
        <f t="shared" si="81"/>
        <v>0</v>
      </c>
      <c r="AT60">
        <f t="shared" si="81"/>
        <v>0</v>
      </c>
      <c r="AU60">
        <f t="shared" si="81"/>
        <v>0</v>
      </c>
      <c r="AV60">
        <f t="shared" si="81"/>
        <v>0</v>
      </c>
      <c r="AW60">
        <f t="shared" si="81"/>
        <v>0</v>
      </c>
      <c r="AX60">
        <f t="shared" si="81"/>
        <v>0</v>
      </c>
      <c r="AY60">
        <f t="shared" si="81"/>
        <v>0</v>
      </c>
      <c r="AZ60">
        <f t="shared" si="81"/>
        <v>7733384.9810457807</v>
      </c>
      <c r="BA60">
        <f t="shared" si="81"/>
        <v>7825868.6838665493</v>
      </c>
      <c r="BB60">
        <f t="shared" si="81"/>
        <v>10256559.716033451</v>
      </c>
      <c r="BC60">
        <f t="shared" si="81"/>
        <v>4015598.9999999902</v>
      </c>
      <c r="BD60">
        <f t="shared" si="81"/>
        <v>22098027.39989993</v>
      </c>
    </row>
    <row r="61" spans="1:56" x14ac:dyDescent="0.2">
      <c r="A61">
        <v>3</v>
      </c>
      <c r="B61">
        <v>0</v>
      </c>
      <c r="C61">
        <v>2009</v>
      </c>
      <c r="D61">
        <f t="shared" ref="D61:AI61" si="82">D147+D164</f>
        <v>235498403.405599</v>
      </c>
      <c r="E61">
        <f t="shared" si="82"/>
        <v>266668302.42430001</v>
      </c>
      <c r="F61">
        <f t="shared" si="82"/>
        <v>271781511.16059804</v>
      </c>
      <c r="G61">
        <f t="shared" si="82"/>
        <v>-7989902.1237000106</v>
      </c>
      <c r="H61">
        <f t="shared" si="82"/>
        <v>266238619.76738298</v>
      </c>
      <c r="I61">
        <f t="shared" si="82"/>
        <v>-9654886.2427517511</v>
      </c>
      <c r="J61">
        <f t="shared" si="82"/>
        <v>4040372.0634985501</v>
      </c>
      <c r="K61">
        <f t="shared" si="82"/>
        <v>1.754386733119975</v>
      </c>
      <c r="L61">
        <f t="shared" si="82"/>
        <v>1220729.6477633012</v>
      </c>
      <c r="M61">
        <f t="shared" si="82"/>
        <v>5.5741623354913195</v>
      </c>
      <c r="N61">
        <f t="shared" si="82"/>
        <v>53424.925657981206</v>
      </c>
      <c r="O61">
        <f t="shared" si="82"/>
        <v>14.35436733958775</v>
      </c>
      <c r="P61">
        <f t="shared" si="82"/>
        <v>0.43426211018008798</v>
      </c>
      <c r="Q61">
        <f t="shared" si="82"/>
        <v>7.4140649518591104</v>
      </c>
      <c r="R61">
        <f t="shared" si="82"/>
        <v>0</v>
      </c>
      <c r="S61">
        <f t="shared" si="82"/>
        <v>0</v>
      </c>
      <c r="T61">
        <f t="shared" si="82"/>
        <v>0</v>
      </c>
      <c r="U61">
        <f t="shared" si="82"/>
        <v>0</v>
      </c>
      <c r="V61">
        <f t="shared" si="82"/>
        <v>0</v>
      </c>
      <c r="W61">
        <f t="shared" si="82"/>
        <v>0</v>
      </c>
      <c r="X61">
        <f t="shared" si="82"/>
        <v>0</v>
      </c>
      <c r="Y61">
        <f t="shared" si="82"/>
        <v>0</v>
      </c>
      <c r="Z61">
        <f t="shared" si="82"/>
        <v>0</v>
      </c>
      <c r="AA61">
        <f t="shared" si="82"/>
        <v>0</v>
      </c>
      <c r="AB61">
        <f t="shared" si="82"/>
        <v>2.3487267467673999E-2</v>
      </c>
      <c r="AC61">
        <f t="shared" si="82"/>
        <v>0</v>
      </c>
      <c r="AD61">
        <f t="shared" si="82"/>
        <v>0</v>
      </c>
      <c r="AE61">
        <f t="shared" si="82"/>
        <v>2267997.6654960499</v>
      </c>
      <c r="AF61">
        <f t="shared" si="82"/>
        <v>-3256531.7180066579</v>
      </c>
      <c r="AG61">
        <f t="shared" si="82"/>
        <v>-278562.39632782619</v>
      </c>
      <c r="AH61">
        <f t="shared" si="82"/>
        <v>-12108246.391903341</v>
      </c>
      <c r="AI61">
        <f t="shared" si="82"/>
        <v>3387024.5338305896</v>
      </c>
      <c r="AJ61">
        <f t="shared" ref="AJ61:BD61" si="83">AJ147+AJ164</f>
        <v>229055.94350749569</v>
      </c>
      <c r="AK61">
        <f t="shared" si="83"/>
        <v>37587.925723969762</v>
      </c>
      <c r="AL61">
        <f t="shared" si="83"/>
        <v>70479.385834415589</v>
      </c>
      <c r="AM61">
        <f t="shared" si="83"/>
        <v>0</v>
      </c>
      <c r="AN61">
        <f t="shared" si="83"/>
        <v>0</v>
      </c>
      <c r="AO61">
        <f t="shared" si="83"/>
        <v>0</v>
      </c>
      <c r="AP61">
        <f t="shared" si="83"/>
        <v>0</v>
      </c>
      <c r="AQ61">
        <f t="shared" si="83"/>
        <v>0</v>
      </c>
      <c r="AR61">
        <f t="shared" si="83"/>
        <v>0</v>
      </c>
      <c r="AS61">
        <f t="shared" si="83"/>
        <v>0</v>
      </c>
      <c r="AT61">
        <f t="shared" si="83"/>
        <v>0</v>
      </c>
      <c r="AU61">
        <f t="shared" si="83"/>
        <v>0</v>
      </c>
      <c r="AV61">
        <f t="shared" si="83"/>
        <v>0</v>
      </c>
      <c r="AW61">
        <f t="shared" si="83"/>
        <v>0</v>
      </c>
      <c r="AX61">
        <f t="shared" si="83"/>
        <v>0</v>
      </c>
      <c r="AY61">
        <f t="shared" si="83"/>
        <v>0</v>
      </c>
      <c r="AZ61">
        <f t="shared" si="83"/>
        <v>-9651195.0518452898</v>
      </c>
      <c r="BA61">
        <f t="shared" si="83"/>
        <v>-9781221.2094632294</v>
      </c>
      <c r="BB61">
        <f t="shared" si="83"/>
        <v>1791319.0857632249</v>
      </c>
      <c r="BC61">
        <f t="shared" si="83"/>
        <v>13103110.859999999</v>
      </c>
      <c r="BD61">
        <f t="shared" si="83"/>
        <v>5113208.736299919</v>
      </c>
    </row>
    <row r="62" spans="1:56" x14ac:dyDescent="0.2">
      <c r="A62">
        <v>3</v>
      </c>
      <c r="B62">
        <v>0</v>
      </c>
      <c r="C62">
        <v>2010</v>
      </c>
      <c r="D62">
        <f t="shared" ref="D62:AI62" si="84">D148+D165</f>
        <v>237268940.405599</v>
      </c>
      <c r="E62">
        <f t="shared" si="84"/>
        <v>271781511.16059804</v>
      </c>
      <c r="F62">
        <f t="shared" si="84"/>
        <v>275679284.61699998</v>
      </c>
      <c r="G62">
        <f t="shared" si="84"/>
        <v>3062038.4564000098</v>
      </c>
      <c r="H62">
        <f t="shared" si="84"/>
        <v>275819484.44299304</v>
      </c>
      <c r="I62">
        <f t="shared" si="84"/>
        <v>8351663.2360995496</v>
      </c>
      <c r="J62">
        <f t="shared" si="84"/>
        <v>3955617.76415742</v>
      </c>
      <c r="K62">
        <f t="shared" si="84"/>
        <v>1.7154120898359579</v>
      </c>
      <c r="L62">
        <f t="shared" si="84"/>
        <v>1226009.47631039</v>
      </c>
      <c r="M62">
        <f t="shared" si="84"/>
        <v>6.4698537822776405</v>
      </c>
      <c r="N62">
        <f t="shared" si="84"/>
        <v>53196.539720214496</v>
      </c>
      <c r="O62">
        <f t="shared" si="84"/>
        <v>14.81469565457005</v>
      </c>
      <c r="P62">
        <f t="shared" si="84"/>
        <v>0.43824544765240203</v>
      </c>
      <c r="Q62">
        <f t="shared" si="84"/>
        <v>8.1301667307162795</v>
      </c>
      <c r="R62">
        <f t="shared" si="84"/>
        <v>0</v>
      </c>
      <c r="S62">
        <f t="shared" si="84"/>
        <v>0</v>
      </c>
      <c r="T62">
        <f t="shared" si="84"/>
        <v>0</v>
      </c>
      <c r="U62">
        <f t="shared" si="84"/>
        <v>0</v>
      </c>
      <c r="V62">
        <f t="shared" si="84"/>
        <v>0</v>
      </c>
      <c r="W62">
        <f t="shared" si="84"/>
        <v>0</v>
      </c>
      <c r="X62">
        <f t="shared" si="84"/>
        <v>0</v>
      </c>
      <c r="Y62">
        <f t="shared" si="84"/>
        <v>0</v>
      </c>
      <c r="Z62">
        <f t="shared" si="84"/>
        <v>0</v>
      </c>
      <c r="AA62">
        <f t="shared" si="84"/>
        <v>0</v>
      </c>
      <c r="AB62">
        <f t="shared" si="84"/>
        <v>5.5481247608137801E-2</v>
      </c>
      <c r="AC62">
        <f t="shared" si="84"/>
        <v>0</v>
      </c>
      <c r="AD62">
        <f t="shared" si="84"/>
        <v>0</v>
      </c>
      <c r="AE62">
        <f t="shared" si="84"/>
        <v>991673.32888081204</v>
      </c>
      <c r="AF62">
        <f t="shared" si="84"/>
        <v>1043755.340811661</v>
      </c>
      <c r="AG62">
        <f t="shared" si="84"/>
        <v>603288.86477204901</v>
      </c>
      <c r="AH62">
        <f t="shared" si="84"/>
        <v>5853199.4791928194</v>
      </c>
      <c r="AI62">
        <f t="shared" si="84"/>
        <v>-203993.7292257701</v>
      </c>
      <c r="AJ62">
        <f t="shared" ref="AJ62:BD62" si="85">AJ148+AJ165</f>
        <v>740107.67474737798</v>
      </c>
      <c r="AK62">
        <f t="shared" si="85"/>
        <v>14707.619895390129</v>
      </c>
      <c r="AL62">
        <f t="shared" si="85"/>
        <v>-481956.38491631299</v>
      </c>
      <c r="AM62">
        <f t="shared" si="85"/>
        <v>0</v>
      </c>
      <c r="AN62">
        <f t="shared" si="85"/>
        <v>0</v>
      </c>
      <c r="AO62">
        <f t="shared" si="85"/>
        <v>0</v>
      </c>
      <c r="AP62">
        <f t="shared" si="85"/>
        <v>0</v>
      </c>
      <c r="AQ62">
        <f t="shared" si="85"/>
        <v>0</v>
      </c>
      <c r="AR62">
        <f t="shared" si="85"/>
        <v>0</v>
      </c>
      <c r="AS62">
        <f t="shared" si="85"/>
        <v>0</v>
      </c>
      <c r="AT62">
        <f t="shared" si="85"/>
        <v>0</v>
      </c>
      <c r="AU62">
        <f t="shared" si="85"/>
        <v>0</v>
      </c>
      <c r="AV62">
        <f t="shared" si="85"/>
        <v>0</v>
      </c>
      <c r="AW62">
        <f t="shared" si="85"/>
        <v>2566.3091542330699</v>
      </c>
      <c r="AX62">
        <f t="shared" si="85"/>
        <v>0</v>
      </c>
      <c r="AY62">
        <f t="shared" si="85"/>
        <v>0</v>
      </c>
      <c r="AZ62">
        <f t="shared" si="85"/>
        <v>8563348.5033122487</v>
      </c>
      <c r="BA62">
        <f t="shared" si="85"/>
        <v>8619070.0651560612</v>
      </c>
      <c r="BB62">
        <f t="shared" si="85"/>
        <v>-5557031.6087560495</v>
      </c>
      <c r="BC62">
        <f t="shared" si="85"/>
        <v>1770537</v>
      </c>
      <c r="BD62">
        <f t="shared" si="85"/>
        <v>4832575.4564000098</v>
      </c>
    </row>
    <row r="63" spans="1:56" x14ac:dyDescent="0.2">
      <c r="A63">
        <v>3</v>
      </c>
      <c r="B63">
        <v>0</v>
      </c>
      <c r="C63">
        <v>2011</v>
      </c>
      <c r="D63">
        <f t="shared" ref="D63:AI63" si="86">D149+D166</f>
        <v>238085736.03139901</v>
      </c>
      <c r="E63">
        <f t="shared" si="86"/>
        <v>275679284.61699998</v>
      </c>
      <c r="F63">
        <f t="shared" si="86"/>
        <v>294065820.59909904</v>
      </c>
      <c r="G63">
        <f t="shared" si="86"/>
        <v>16580632.3562999</v>
      </c>
      <c r="H63">
        <f t="shared" si="86"/>
        <v>289226658.38297999</v>
      </c>
      <c r="I63">
        <f t="shared" si="86"/>
        <v>11444250.279791709</v>
      </c>
      <c r="J63">
        <f t="shared" si="86"/>
        <v>3899476.28734395</v>
      </c>
      <c r="K63">
        <f t="shared" si="86"/>
        <v>1.6464658340564249</v>
      </c>
      <c r="L63">
        <f t="shared" si="86"/>
        <v>1232459.4191427589</v>
      </c>
      <c r="M63">
        <f t="shared" si="86"/>
        <v>7.9807954770538601</v>
      </c>
      <c r="N63">
        <f t="shared" si="86"/>
        <v>52851.873432510503</v>
      </c>
      <c r="O63">
        <f t="shared" si="86"/>
        <v>14.98669914311397</v>
      </c>
      <c r="P63">
        <f t="shared" si="86"/>
        <v>0.42519120529236898</v>
      </c>
      <c r="Q63">
        <f t="shared" si="86"/>
        <v>7.84828625804795</v>
      </c>
      <c r="R63">
        <f t="shared" si="86"/>
        <v>0</v>
      </c>
      <c r="S63">
        <f t="shared" si="86"/>
        <v>0</v>
      </c>
      <c r="T63">
        <f t="shared" si="86"/>
        <v>0</v>
      </c>
      <c r="U63">
        <f t="shared" si="86"/>
        <v>0</v>
      </c>
      <c r="V63">
        <f t="shared" si="86"/>
        <v>0</v>
      </c>
      <c r="W63">
        <f t="shared" si="86"/>
        <v>0</v>
      </c>
      <c r="X63">
        <f t="shared" si="86"/>
        <v>0</v>
      </c>
      <c r="Y63">
        <f t="shared" si="86"/>
        <v>0</v>
      </c>
      <c r="Z63">
        <f t="shared" si="86"/>
        <v>0</v>
      </c>
      <c r="AA63">
        <f t="shared" si="86"/>
        <v>0</v>
      </c>
      <c r="AB63">
        <f t="shared" si="86"/>
        <v>5.5189436882746801E-2</v>
      </c>
      <c r="AC63">
        <f t="shared" si="86"/>
        <v>0</v>
      </c>
      <c r="AD63">
        <f t="shared" si="86"/>
        <v>0</v>
      </c>
      <c r="AE63">
        <f t="shared" si="86"/>
        <v>-347471.87403160497</v>
      </c>
      <c r="AF63">
        <f t="shared" si="86"/>
        <v>2082034.642772546</v>
      </c>
      <c r="AG63">
        <f t="shared" si="86"/>
        <v>454648.82078257005</v>
      </c>
      <c r="AH63">
        <f t="shared" si="86"/>
        <v>8464418.3167989794</v>
      </c>
      <c r="AI63">
        <f t="shared" si="86"/>
        <v>415380.10550061305</v>
      </c>
      <c r="AJ63">
        <f t="shared" ref="AJ63:BD63" si="87">AJ149+AJ166</f>
        <v>277983.18953152234</v>
      </c>
      <c r="AK63">
        <f t="shared" si="87"/>
        <v>-38486.3966572352</v>
      </c>
      <c r="AL63">
        <f t="shared" si="87"/>
        <v>146463.87907089959</v>
      </c>
      <c r="AM63">
        <f t="shared" si="87"/>
        <v>0</v>
      </c>
      <c r="AN63">
        <f t="shared" si="87"/>
        <v>0</v>
      </c>
      <c r="AO63">
        <f t="shared" si="87"/>
        <v>0</v>
      </c>
      <c r="AP63">
        <f t="shared" si="87"/>
        <v>0</v>
      </c>
      <c r="AQ63">
        <f t="shared" si="87"/>
        <v>0</v>
      </c>
      <c r="AR63">
        <f t="shared" si="87"/>
        <v>0</v>
      </c>
      <c r="AS63">
        <f t="shared" si="87"/>
        <v>0</v>
      </c>
      <c r="AT63">
        <f t="shared" si="87"/>
        <v>0</v>
      </c>
      <c r="AU63">
        <f t="shared" si="87"/>
        <v>0</v>
      </c>
      <c r="AV63">
        <f t="shared" si="87"/>
        <v>0</v>
      </c>
      <c r="AW63">
        <f t="shared" si="87"/>
        <v>0</v>
      </c>
      <c r="AX63">
        <f t="shared" si="87"/>
        <v>0</v>
      </c>
      <c r="AY63">
        <f t="shared" si="87"/>
        <v>0</v>
      </c>
      <c r="AZ63">
        <f t="shared" si="87"/>
        <v>11454970.683768298</v>
      </c>
      <c r="BA63">
        <f t="shared" si="87"/>
        <v>11568731.48363783</v>
      </c>
      <c r="BB63">
        <f t="shared" si="87"/>
        <v>5011900.8726621624</v>
      </c>
      <c r="BC63">
        <f t="shared" si="87"/>
        <v>816795.62579999794</v>
      </c>
      <c r="BD63">
        <f t="shared" si="87"/>
        <v>17397427.982099898</v>
      </c>
    </row>
    <row r="64" spans="1:56" x14ac:dyDescent="0.2">
      <c r="A64">
        <v>3</v>
      </c>
      <c r="B64">
        <v>0</v>
      </c>
      <c r="C64">
        <v>2012</v>
      </c>
      <c r="D64">
        <f t="shared" ref="D64:AI64" si="88">D150+D167</f>
        <v>238511138.03139901</v>
      </c>
      <c r="E64">
        <f t="shared" si="88"/>
        <v>294065820.59909904</v>
      </c>
      <c r="F64">
        <f t="shared" si="88"/>
        <v>302980425.101399</v>
      </c>
      <c r="G64">
        <f t="shared" si="88"/>
        <v>8489202.5022999197</v>
      </c>
      <c r="H64">
        <f t="shared" si="88"/>
        <v>291104814.95346904</v>
      </c>
      <c r="I64">
        <f t="shared" si="88"/>
        <v>1447837.3705445461</v>
      </c>
      <c r="J64">
        <f t="shared" si="88"/>
        <v>3914642.19898444</v>
      </c>
      <c r="K64">
        <f t="shared" si="88"/>
        <v>1.6612403045107391</v>
      </c>
      <c r="L64">
        <f t="shared" si="88"/>
        <v>1241901.0555967921</v>
      </c>
      <c r="M64">
        <f t="shared" si="88"/>
        <v>7.9979428312314003</v>
      </c>
      <c r="N64">
        <f t="shared" si="88"/>
        <v>52026.815113455596</v>
      </c>
      <c r="O64">
        <f t="shared" si="88"/>
        <v>14.73832737623432</v>
      </c>
      <c r="P64">
        <f t="shared" si="88"/>
        <v>0.40194219999539399</v>
      </c>
      <c r="Q64">
        <f t="shared" si="88"/>
        <v>7.5771985072649102</v>
      </c>
      <c r="R64">
        <f t="shared" si="88"/>
        <v>0</v>
      </c>
      <c r="S64">
        <f t="shared" si="88"/>
        <v>0</v>
      </c>
      <c r="T64">
        <f t="shared" si="88"/>
        <v>0</v>
      </c>
      <c r="U64">
        <f t="shared" si="88"/>
        <v>0</v>
      </c>
      <c r="V64">
        <f t="shared" si="88"/>
        <v>0</v>
      </c>
      <c r="W64">
        <f t="shared" si="88"/>
        <v>0</v>
      </c>
      <c r="X64">
        <f t="shared" si="88"/>
        <v>0</v>
      </c>
      <c r="Y64">
        <f t="shared" si="88"/>
        <v>0</v>
      </c>
      <c r="Z64">
        <f t="shared" si="88"/>
        <v>0</v>
      </c>
      <c r="AA64">
        <f t="shared" si="88"/>
        <v>0</v>
      </c>
      <c r="AB64">
        <f t="shared" si="88"/>
        <v>7.8585195031191407E-2</v>
      </c>
      <c r="AC64">
        <f t="shared" si="88"/>
        <v>0</v>
      </c>
      <c r="AD64">
        <f t="shared" si="88"/>
        <v>0</v>
      </c>
      <c r="AE64">
        <f t="shared" si="88"/>
        <v>724474.92410609208</v>
      </c>
      <c r="AF64">
        <f t="shared" si="88"/>
        <v>-555771.01483690692</v>
      </c>
      <c r="AG64">
        <f t="shared" si="88"/>
        <v>604982.30701016798</v>
      </c>
      <c r="AH64">
        <f t="shared" si="88"/>
        <v>90775.947085319101</v>
      </c>
      <c r="AI64">
        <f t="shared" si="88"/>
        <v>1196933.541031182</v>
      </c>
      <c r="AJ64">
        <f t="shared" ref="AJ64:BD64" si="89">AJ150+AJ167</f>
        <v>-321010.92542148649</v>
      </c>
      <c r="AK64">
        <f t="shared" si="89"/>
        <v>-66851.741880848393</v>
      </c>
      <c r="AL64">
        <f t="shared" si="89"/>
        <v>195381.57835585301</v>
      </c>
      <c r="AM64">
        <f t="shared" si="89"/>
        <v>0</v>
      </c>
      <c r="AN64">
        <f t="shared" si="89"/>
        <v>0</v>
      </c>
      <c r="AO64">
        <f t="shared" si="89"/>
        <v>0</v>
      </c>
      <c r="AP64">
        <f t="shared" si="89"/>
        <v>0</v>
      </c>
      <c r="AQ64">
        <f t="shared" si="89"/>
        <v>0</v>
      </c>
      <c r="AR64">
        <f t="shared" si="89"/>
        <v>0</v>
      </c>
      <c r="AS64">
        <f t="shared" si="89"/>
        <v>0</v>
      </c>
      <c r="AT64">
        <f t="shared" si="89"/>
        <v>0</v>
      </c>
      <c r="AU64">
        <f t="shared" si="89"/>
        <v>0</v>
      </c>
      <c r="AV64">
        <f t="shared" si="89"/>
        <v>0</v>
      </c>
      <c r="AW64">
        <f t="shared" si="89"/>
        <v>1666.1529206882501</v>
      </c>
      <c r="AX64">
        <f t="shared" si="89"/>
        <v>0</v>
      </c>
      <c r="AY64">
        <f t="shared" si="89"/>
        <v>0</v>
      </c>
      <c r="AZ64">
        <f t="shared" si="89"/>
        <v>1870580.768370063</v>
      </c>
      <c r="BA64">
        <f t="shared" si="89"/>
        <v>1964458.086873207</v>
      </c>
      <c r="BB64">
        <f t="shared" si="89"/>
        <v>6524744.4154266994</v>
      </c>
      <c r="BC64">
        <f t="shared" si="89"/>
        <v>425401.99999999901</v>
      </c>
      <c r="BD64">
        <f t="shared" si="89"/>
        <v>8914604.5022999197</v>
      </c>
    </row>
    <row r="65" spans="1:56" x14ac:dyDescent="0.2">
      <c r="A65">
        <v>3</v>
      </c>
      <c r="B65">
        <v>0</v>
      </c>
      <c r="C65">
        <v>2013</v>
      </c>
      <c r="D65">
        <f t="shared" ref="D65:AI65" si="90">D151+D168</f>
        <v>246208593.63139901</v>
      </c>
      <c r="E65">
        <f t="shared" si="90"/>
        <v>302980425.101399</v>
      </c>
      <c r="F65">
        <f t="shared" si="90"/>
        <v>306153704.07490003</v>
      </c>
      <c r="G65">
        <f t="shared" si="90"/>
        <v>-3253999.2285999004</v>
      </c>
      <c r="H65">
        <f t="shared" si="90"/>
        <v>294852219.35852897</v>
      </c>
      <c r="I65">
        <f t="shared" si="90"/>
        <v>-3198335.6899350141</v>
      </c>
      <c r="J65">
        <f t="shared" si="90"/>
        <v>3886010.8721160102</v>
      </c>
      <c r="K65">
        <f t="shared" si="90"/>
        <v>1.7702550783719069</v>
      </c>
      <c r="L65">
        <f t="shared" si="90"/>
        <v>1237183.2374855899</v>
      </c>
      <c r="M65">
        <f t="shared" si="90"/>
        <v>7.6630047070504101</v>
      </c>
      <c r="N65">
        <f t="shared" si="90"/>
        <v>51699.741516745198</v>
      </c>
      <c r="O65">
        <f t="shared" si="90"/>
        <v>14.588565928846808</v>
      </c>
      <c r="P65">
        <f t="shared" si="90"/>
        <v>0.396028477628382</v>
      </c>
      <c r="Q65">
        <f t="shared" si="90"/>
        <v>7.3767958778225902</v>
      </c>
      <c r="R65">
        <f t="shared" si="90"/>
        <v>0</v>
      </c>
      <c r="S65">
        <f t="shared" si="90"/>
        <v>0</v>
      </c>
      <c r="T65">
        <f t="shared" si="90"/>
        <v>0</v>
      </c>
      <c r="U65">
        <f t="shared" si="90"/>
        <v>0</v>
      </c>
      <c r="V65">
        <f t="shared" si="90"/>
        <v>0</v>
      </c>
      <c r="W65">
        <f t="shared" si="90"/>
        <v>0</v>
      </c>
      <c r="X65">
        <f t="shared" si="90"/>
        <v>0</v>
      </c>
      <c r="Y65">
        <f t="shared" si="90"/>
        <v>0</v>
      </c>
      <c r="Z65">
        <f t="shared" si="90"/>
        <v>0</v>
      </c>
      <c r="AA65">
        <f t="shared" si="90"/>
        <v>0</v>
      </c>
      <c r="AB65">
        <f t="shared" si="90"/>
        <v>7.5525200750238802E-2</v>
      </c>
      <c r="AC65">
        <f t="shared" si="90"/>
        <v>0</v>
      </c>
      <c r="AD65">
        <f t="shared" si="90"/>
        <v>0</v>
      </c>
      <c r="AE65">
        <f t="shared" si="90"/>
        <v>1685590.0789099452</v>
      </c>
      <c r="AF65">
        <f t="shared" si="90"/>
        <v>-4500333.0057816524</v>
      </c>
      <c r="AG65">
        <f t="shared" si="90"/>
        <v>1063194.8865058459</v>
      </c>
      <c r="AH65">
        <f t="shared" si="90"/>
        <v>-1715994.015936943</v>
      </c>
      <c r="AI65">
        <f t="shared" si="90"/>
        <v>-54384.789489940995</v>
      </c>
      <c r="AJ65">
        <f t="shared" ref="AJ65:BD65" si="91">AJ151+AJ168</f>
        <v>71393.097001055095</v>
      </c>
      <c r="AK65">
        <f t="shared" si="91"/>
        <v>-2569.573898783246</v>
      </c>
      <c r="AL65">
        <f t="shared" si="91"/>
        <v>143738.7466311538</v>
      </c>
      <c r="AM65">
        <f t="shared" si="91"/>
        <v>0</v>
      </c>
      <c r="AN65">
        <f t="shared" si="91"/>
        <v>0</v>
      </c>
      <c r="AO65">
        <f t="shared" si="91"/>
        <v>0</v>
      </c>
      <c r="AP65">
        <f t="shared" si="91"/>
        <v>0</v>
      </c>
      <c r="AQ65">
        <f t="shared" si="91"/>
        <v>0</v>
      </c>
      <c r="AR65">
        <f t="shared" si="91"/>
        <v>0</v>
      </c>
      <c r="AS65">
        <f t="shared" si="91"/>
        <v>0</v>
      </c>
      <c r="AT65">
        <f t="shared" si="91"/>
        <v>0</v>
      </c>
      <c r="AU65">
        <f t="shared" si="91"/>
        <v>0</v>
      </c>
      <c r="AV65">
        <f t="shared" si="91"/>
        <v>0</v>
      </c>
      <c r="AW65">
        <f t="shared" si="91"/>
        <v>0</v>
      </c>
      <c r="AX65">
        <f t="shared" si="91"/>
        <v>0</v>
      </c>
      <c r="AY65">
        <f t="shared" si="91"/>
        <v>0</v>
      </c>
      <c r="AZ65">
        <f t="shared" si="91"/>
        <v>-3309364.5760593209</v>
      </c>
      <c r="BA65">
        <f t="shared" si="91"/>
        <v>-3311474.8038774948</v>
      </c>
      <c r="BB65">
        <f t="shared" si="91"/>
        <v>57475.575277599972</v>
      </c>
      <c r="BC65">
        <f t="shared" si="91"/>
        <v>7697455.5999999791</v>
      </c>
      <c r="BD65">
        <f t="shared" si="91"/>
        <v>4443456.3714000899</v>
      </c>
    </row>
    <row r="66" spans="1:56" x14ac:dyDescent="0.2">
      <c r="A66">
        <v>3</v>
      </c>
      <c r="B66">
        <v>0</v>
      </c>
      <c r="C66">
        <v>2014</v>
      </c>
      <c r="D66">
        <f t="shared" ref="D66:AI66" si="92">D152+D169</f>
        <v>246208593.63139901</v>
      </c>
      <c r="E66">
        <f t="shared" si="92"/>
        <v>306153704.07490003</v>
      </c>
      <c r="F66">
        <f t="shared" si="92"/>
        <v>307101716.36369902</v>
      </c>
      <c r="G66">
        <f t="shared" si="92"/>
        <v>-94197.71120003899</v>
      </c>
      <c r="H66">
        <f t="shared" si="92"/>
        <v>297941176.72594702</v>
      </c>
      <c r="I66">
        <f t="shared" si="92"/>
        <v>2049876.6603443001</v>
      </c>
      <c r="J66">
        <f t="shared" si="92"/>
        <v>3955042.6933541298</v>
      </c>
      <c r="K66">
        <f t="shared" si="92"/>
        <v>1.7518103176854769</v>
      </c>
      <c r="L66">
        <f t="shared" si="92"/>
        <v>1247863.8965699</v>
      </c>
      <c r="M66">
        <f t="shared" si="92"/>
        <v>7.2656489778939299</v>
      </c>
      <c r="N66">
        <f t="shared" si="92"/>
        <v>52516.827861596903</v>
      </c>
      <c r="O66">
        <f t="shared" si="92"/>
        <v>14.88945103732091</v>
      </c>
      <c r="P66">
        <f t="shared" si="92"/>
        <v>0.391606439524747</v>
      </c>
      <c r="Q66">
        <f t="shared" si="92"/>
        <v>7.7383704061576299</v>
      </c>
      <c r="R66">
        <f t="shared" si="92"/>
        <v>0</v>
      </c>
      <c r="S66">
        <f t="shared" si="92"/>
        <v>0</v>
      </c>
      <c r="T66">
        <f t="shared" si="92"/>
        <v>0</v>
      </c>
      <c r="U66">
        <f t="shared" si="92"/>
        <v>0</v>
      </c>
      <c r="V66">
        <f t="shared" si="92"/>
        <v>0</v>
      </c>
      <c r="W66">
        <f t="shared" si="92"/>
        <v>0</v>
      </c>
      <c r="X66">
        <f t="shared" si="92"/>
        <v>0</v>
      </c>
      <c r="Y66">
        <f t="shared" si="92"/>
        <v>0</v>
      </c>
      <c r="Z66">
        <f t="shared" si="92"/>
        <v>0</v>
      </c>
      <c r="AA66">
        <f t="shared" si="92"/>
        <v>0</v>
      </c>
      <c r="AB66">
        <f t="shared" si="92"/>
        <v>0.1092872182338203</v>
      </c>
      <c r="AC66">
        <f t="shared" si="92"/>
        <v>0</v>
      </c>
      <c r="AD66">
        <f t="shared" si="92"/>
        <v>0</v>
      </c>
      <c r="AE66">
        <f t="shared" si="92"/>
        <v>4938160.4002877204</v>
      </c>
      <c r="AF66">
        <f t="shared" si="92"/>
        <v>285233.77016040398</v>
      </c>
      <c r="AG66">
        <f t="shared" si="92"/>
        <v>634659.73014207499</v>
      </c>
      <c r="AH66">
        <f t="shared" si="92"/>
        <v>-2571356.5430613002</v>
      </c>
      <c r="AI66">
        <f t="shared" si="92"/>
        <v>-1023779.662611866</v>
      </c>
      <c r="AJ66">
        <f t="shared" ref="AJ66:BD66" si="93">AJ152+AJ169</f>
        <v>141738.82024857489</v>
      </c>
      <c r="AK66">
        <f t="shared" si="93"/>
        <v>-15338.349481583129</v>
      </c>
      <c r="AL66">
        <f t="shared" si="93"/>
        <v>-288397.86706859729</v>
      </c>
      <c r="AM66">
        <f t="shared" si="93"/>
        <v>0</v>
      </c>
      <c r="AN66">
        <f t="shared" si="93"/>
        <v>0</v>
      </c>
      <c r="AO66">
        <f t="shared" si="93"/>
        <v>0</v>
      </c>
      <c r="AP66">
        <f t="shared" si="93"/>
        <v>0</v>
      </c>
      <c r="AQ66">
        <f t="shared" si="93"/>
        <v>0</v>
      </c>
      <c r="AR66">
        <f t="shared" si="93"/>
        <v>0</v>
      </c>
      <c r="AS66">
        <f t="shared" si="93"/>
        <v>0</v>
      </c>
      <c r="AT66">
        <f t="shared" si="93"/>
        <v>0</v>
      </c>
      <c r="AU66">
        <f t="shared" si="93"/>
        <v>0</v>
      </c>
      <c r="AV66">
        <f t="shared" si="93"/>
        <v>0</v>
      </c>
      <c r="AW66">
        <f t="shared" si="93"/>
        <v>3846.21203967881</v>
      </c>
      <c r="AX66">
        <f t="shared" si="93"/>
        <v>0</v>
      </c>
      <c r="AY66">
        <f t="shared" si="93"/>
        <v>0</v>
      </c>
      <c r="AZ66">
        <f t="shared" si="93"/>
        <v>2104766.5106550949</v>
      </c>
      <c r="BA66">
        <f t="shared" si="93"/>
        <v>2188403.9229482161</v>
      </c>
      <c r="BB66">
        <f t="shared" si="93"/>
        <v>-2282601.6341482541</v>
      </c>
      <c r="BC66">
        <f t="shared" si="93"/>
        <v>0</v>
      </c>
      <c r="BD66">
        <f t="shared" si="93"/>
        <v>-94197.711200038</v>
      </c>
    </row>
    <row r="67" spans="1:56" x14ac:dyDescent="0.2">
      <c r="A67">
        <v>3</v>
      </c>
      <c r="B67">
        <v>0</v>
      </c>
      <c r="C67">
        <v>2015</v>
      </c>
      <c r="D67">
        <f t="shared" ref="D67:AI67" si="94">D153+D170</f>
        <v>246208593.63139901</v>
      </c>
      <c r="E67">
        <f t="shared" si="94"/>
        <v>307101716.36369902</v>
      </c>
      <c r="F67">
        <f t="shared" si="94"/>
        <v>295975528.41570002</v>
      </c>
      <c r="G67">
        <f t="shared" si="94"/>
        <v>-11532100.151699979</v>
      </c>
      <c r="H67">
        <f t="shared" si="94"/>
        <v>282731561.67282897</v>
      </c>
      <c r="I67">
        <f t="shared" si="94"/>
        <v>-15548385.44119405</v>
      </c>
      <c r="J67">
        <f t="shared" si="94"/>
        <v>4060376.5501981699</v>
      </c>
      <c r="K67">
        <f t="shared" si="94"/>
        <v>1.822385357105665</v>
      </c>
      <c r="L67">
        <f t="shared" si="94"/>
        <v>1259075.2320577889</v>
      </c>
      <c r="M67">
        <f t="shared" si="94"/>
        <v>5.2717479906658697</v>
      </c>
      <c r="N67">
        <f t="shared" si="94"/>
        <v>54343.7963739064</v>
      </c>
      <c r="O67">
        <f t="shared" si="94"/>
        <v>14.52108324334769</v>
      </c>
      <c r="P67">
        <f t="shared" si="94"/>
        <v>0.38614785203490398</v>
      </c>
      <c r="Q67">
        <f t="shared" si="94"/>
        <v>7.8148768040817194</v>
      </c>
      <c r="R67">
        <f t="shared" si="94"/>
        <v>0</v>
      </c>
      <c r="S67">
        <f t="shared" si="94"/>
        <v>0</v>
      </c>
      <c r="T67">
        <f t="shared" si="94"/>
        <v>0</v>
      </c>
      <c r="U67">
        <f t="shared" si="94"/>
        <v>0.53897766044731599</v>
      </c>
      <c r="V67">
        <f t="shared" si="94"/>
        <v>0</v>
      </c>
      <c r="W67">
        <f t="shared" si="94"/>
        <v>0</v>
      </c>
      <c r="X67">
        <f t="shared" si="94"/>
        <v>0.62970304982384995</v>
      </c>
      <c r="Y67">
        <f t="shared" si="94"/>
        <v>0</v>
      </c>
      <c r="Z67">
        <f t="shared" si="94"/>
        <v>0</v>
      </c>
      <c r="AA67">
        <f t="shared" si="94"/>
        <v>0</v>
      </c>
      <c r="AB67">
        <f t="shared" si="94"/>
        <v>0.22944527564234521</v>
      </c>
      <c r="AC67">
        <f t="shared" si="94"/>
        <v>0</v>
      </c>
      <c r="AD67">
        <f t="shared" si="94"/>
        <v>0</v>
      </c>
      <c r="AE67">
        <f t="shared" si="94"/>
        <v>4694400.3289270103</v>
      </c>
      <c r="AF67">
        <f t="shared" si="94"/>
        <v>-2114754.0420616218</v>
      </c>
      <c r="AG67">
        <f t="shared" si="94"/>
        <v>727266.83644684404</v>
      </c>
      <c r="AH67">
        <f t="shared" si="94"/>
        <v>-13706369.644901071</v>
      </c>
      <c r="AI67">
        <f t="shared" si="94"/>
        <v>-2324840.4811281799</v>
      </c>
      <c r="AJ67">
        <f t="shared" ref="AJ67:BD67" si="95">AJ153+AJ170</f>
        <v>-503351.61993259803</v>
      </c>
      <c r="AK67">
        <f t="shared" si="95"/>
        <v>-19944.53916169106</v>
      </c>
      <c r="AL67">
        <f t="shared" si="95"/>
        <v>-1312.0987723022918</v>
      </c>
      <c r="AM67">
        <f t="shared" si="95"/>
        <v>0</v>
      </c>
      <c r="AN67">
        <f t="shared" si="95"/>
        <v>0</v>
      </c>
      <c r="AO67">
        <f t="shared" si="95"/>
        <v>0</v>
      </c>
      <c r="AP67">
        <f t="shared" si="95"/>
        <v>-858516.73271778703</v>
      </c>
      <c r="AQ67">
        <f t="shared" si="95"/>
        <v>0</v>
      </c>
      <c r="AR67">
        <f t="shared" si="95"/>
        <v>0</v>
      </c>
      <c r="AS67">
        <f t="shared" si="95"/>
        <v>-2089644.0070529999</v>
      </c>
      <c r="AT67">
        <f t="shared" si="95"/>
        <v>0</v>
      </c>
      <c r="AU67">
        <f t="shared" si="95"/>
        <v>0</v>
      </c>
      <c r="AV67">
        <f t="shared" si="95"/>
        <v>0</v>
      </c>
      <c r="AW67">
        <f t="shared" si="95"/>
        <v>9599.6762458460689</v>
      </c>
      <c r="AX67">
        <f t="shared" si="95"/>
        <v>0</v>
      </c>
      <c r="AY67">
        <f t="shared" si="95"/>
        <v>0</v>
      </c>
      <c r="AZ67">
        <f t="shared" si="95"/>
        <v>-16187466.32410855</v>
      </c>
      <c r="BA67">
        <f t="shared" si="95"/>
        <v>-16119487.275133289</v>
      </c>
      <c r="BB67">
        <f t="shared" si="95"/>
        <v>4587387.1234332994</v>
      </c>
      <c r="BC67">
        <f t="shared" si="95"/>
        <v>0</v>
      </c>
      <c r="BD67">
        <f t="shared" si="95"/>
        <v>-11532100.151699979</v>
      </c>
    </row>
    <row r="68" spans="1:56" x14ac:dyDescent="0.2">
      <c r="A68">
        <v>3</v>
      </c>
      <c r="B68">
        <v>0</v>
      </c>
      <c r="C68">
        <v>2016</v>
      </c>
      <c r="D68">
        <f t="shared" ref="D68:AI68" si="96">D154+D171</f>
        <v>246208593.63139901</v>
      </c>
      <c r="E68">
        <f t="shared" si="96"/>
        <v>295975528.41570002</v>
      </c>
      <c r="F68">
        <f t="shared" si="96"/>
        <v>277078617.22539997</v>
      </c>
      <c r="G68">
        <f t="shared" si="96"/>
        <v>-18484432.348699901</v>
      </c>
      <c r="H68">
        <f t="shared" si="96"/>
        <v>272449671.27876097</v>
      </c>
      <c r="I68">
        <f t="shared" si="96"/>
        <v>-9833064.4786607698</v>
      </c>
      <c r="J68">
        <f t="shared" si="96"/>
        <v>4136817.6873533297</v>
      </c>
      <c r="K68">
        <f t="shared" si="96"/>
        <v>1.962253273177526</v>
      </c>
      <c r="L68">
        <f t="shared" si="96"/>
        <v>1268192.2436571249</v>
      </c>
      <c r="M68">
        <f t="shared" si="96"/>
        <v>4.6940009061724899</v>
      </c>
      <c r="N68">
        <f t="shared" si="96"/>
        <v>55051.735380089398</v>
      </c>
      <c r="O68">
        <f t="shared" si="96"/>
        <v>14.19426464161198</v>
      </c>
      <c r="P68">
        <f t="shared" si="96"/>
        <v>0.39308899886503601</v>
      </c>
      <c r="Q68">
        <f t="shared" si="96"/>
        <v>8.9066723933127108</v>
      </c>
      <c r="R68">
        <f t="shared" si="96"/>
        <v>0</v>
      </c>
      <c r="S68">
        <f t="shared" si="96"/>
        <v>0</v>
      </c>
      <c r="T68">
        <f t="shared" si="96"/>
        <v>0</v>
      </c>
      <c r="U68">
        <f t="shared" si="96"/>
        <v>1.34911527635033</v>
      </c>
      <c r="V68">
        <f t="shared" si="96"/>
        <v>0</v>
      </c>
      <c r="W68">
        <f t="shared" si="96"/>
        <v>0</v>
      </c>
      <c r="X68">
        <f t="shared" si="96"/>
        <v>1.4086747155943999</v>
      </c>
      <c r="Y68">
        <f t="shared" si="96"/>
        <v>0</v>
      </c>
      <c r="Z68">
        <f t="shared" si="96"/>
        <v>0</v>
      </c>
      <c r="AA68">
        <f t="shared" si="96"/>
        <v>0</v>
      </c>
      <c r="AB68">
        <f t="shared" si="96"/>
        <v>0.38651839252039999</v>
      </c>
      <c r="AC68">
        <f t="shared" si="96"/>
        <v>0</v>
      </c>
      <c r="AD68">
        <f t="shared" si="96"/>
        <v>0</v>
      </c>
      <c r="AE68">
        <f t="shared" si="96"/>
        <v>3191785.0661770399</v>
      </c>
      <c r="AF68">
        <f t="shared" si="96"/>
        <v>-3618504.49172871</v>
      </c>
      <c r="AG68">
        <f t="shared" si="96"/>
        <v>670204.055797084</v>
      </c>
      <c r="AH68">
        <f t="shared" si="96"/>
        <v>-4467714.3333187504</v>
      </c>
      <c r="AI68">
        <f t="shared" si="96"/>
        <v>-896651.03554159997</v>
      </c>
      <c r="AJ68">
        <f t="shared" ref="AJ68:BD68" si="97">AJ154+AJ171</f>
        <v>-326334.47479311377</v>
      </c>
      <c r="AK68">
        <f t="shared" si="97"/>
        <v>26352.185387480058</v>
      </c>
      <c r="AL68">
        <f t="shared" si="97"/>
        <v>-965793.24696621788</v>
      </c>
      <c r="AM68">
        <f t="shared" si="97"/>
        <v>0</v>
      </c>
      <c r="AN68">
        <f t="shared" si="97"/>
        <v>0</v>
      </c>
      <c r="AO68">
        <f t="shared" si="97"/>
        <v>0</v>
      </c>
      <c r="AP68">
        <f t="shared" si="97"/>
        <v>-1263739.4783151201</v>
      </c>
      <c r="AQ68">
        <f t="shared" si="97"/>
        <v>0</v>
      </c>
      <c r="AR68">
        <f t="shared" si="97"/>
        <v>0</v>
      </c>
      <c r="AS68">
        <f t="shared" si="97"/>
        <v>-2572505.5074966801</v>
      </c>
      <c r="AT68">
        <f t="shared" si="97"/>
        <v>0</v>
      </c>
      <c r="AU68">
        <f t="shared" si="97"/>
        <v>0</v>
      </c>
      <c r="AV68">
        <f t="shared" si="97"/>
        <v>0</v>
      </c>
      <c r="AW68">
        <f t="shared" si="97"/>
        <v>15206.623685207578</v>
      </c>
      <c r="AX68">
        <f t="shared" si="97"/>
        <v>0</v>
      </c>
      <c r="AY68">
        <f t="shared" si="97"/>
        <v>0</v>
      </c>
      <c r="AZ68">
        <f t="shared" si="97"/>
        <v>-10207694.6371134</v>
      </c>
      <c r="BA68">
        <f t="shared" si="97"/>
        <v>-10031676.772780919</v>
      </c>
      <c r="BB68">
        <f t="shared" si="97"/>
        <v>-8452755.5759190395</v>
      </c>
      <c r="BC68">
        <f t="shared" si="97"/>
        <v>0</v>
      </c>
      <c r="BD68">
        <f t="shared" si="97"/>
        <v>-18484432.348699901</v>
      </c>
    </row>
    <row r="69" spans="1:56" x14ac:dyDescent="0.2">
      <c r="A69">
        <v>3</v>
      </c>
      <c r="B69">
        <v>0</v>
      </c>
      <c r="C69">
        <v>2017</v>
      </c>
      <c r="D69">
        <f t="shared" ref="D69:AI69" si="98">D155+D172</f>
        <v>246208593.63139901</v>
      </c>
      <c r="E69">
        <f t="shared" si="98"/>
        <v>277078617.22539997</v>
      </c>
      <c r="F69">
        <f t="shared" si="98"/>
        <v>267752620.78920001</v>
      </c>
      <c r="G69">
        <f t="shared" si="98"/>
        <v>-8444672.7263999805</v>
      </c>
      <c r="H69">
        <f t="shared" si="98"/>
        <v>272695239.12917399</v>
      </c>
      <c r="I69">
        <f t="shared" si="98"/>
        <v>1006949.9386578951</v>
      </c>
      <c r="J69">
        <f t="shared" si="98"/>
        <v>4180432.38060595</v>
      </c>
      <c r="K69">
        <f t="shared" si="98"/>
        <v>1.945628612720522</v>
      </c>
      <c r="L69">
        <f t="shared" si="98"/>
        <v>1275926.6887767441</v>
      </c>
      <c r="M69">
        <f t="shared" si="98"/>
        <v>5.1119007890759898</v>
      </c>
      <c r="N69">
        <f t="shared" si="98"/>
        <v>55331.121983809295</v>
      </c>
      <c r="O69">
        <f t="shared" si="98"/>
        <v>14.06245896200242</v>
      </c>
      <c r="P69">
        <f t="shared" si="98"/>
        <v>0.39048820802773598</v>
      </c>
      <c r="Q69">
        <f t="shared" si="98"/>
        <v>9.5069975528415203</v>
      </c>
      <c r="R69">
        <f t="shared" si="98"/>
        <v>0</v>
      </c>
      <c r="S69">
        <f t="shared" si="98"/>
        <v>0</v>
      </c>
      <c r="T69">
        <f t="shared" si="98"/>
        <v>0</v>
      </c>
      <c r="U69">
        <f t="shared" si="98"/>
        <v>2.2399036790972899</v>
      </c>
      <c r="V69">
        <f t="shared" si="98"/>
        <v>0</v>
      </c>
      <c r="W69">
        <f t="shared" si="98"/>
        <v>0</v>
      </c>
      <c r="X69">
        <f t="shared" si="98"/>
        <v>2.2954003117714601</v>
      </c>
      <c r="Y69">
        <f t="shared" si="98"/>
        <v>0</v>
      </c>
      <c r="Z69">
        <f t="shared" si="98"/>
        <v>0</v>
      </c>
      <c r="AA69">
        <f t="shared" si="98"/>
        <v>0</v>
      </c>
      <c r="AB69">
        <f t="shared" si="98"/>
        <v>0.83839543327662303</v>
      </c>
      <c r="AC69">
        <f t="shared" si="98"/>
        <v>0</v>
      </c>
      <c r="AD69">
        <f t="shared" si="98"/>
        <v>0</v>
      </c>
      <c r="AE69">
        <f t="shared" si="98"/>
        <v>2493541.7846537051</v>
      </c>
      <c r="AF69">
        <f t="shared" si="98"/>
        <v>342488.24945584877</v>
      </c>
      <c r="AG69">
        <f t="shared" si="98"/>
        <v>569991.54042113095</v>
      </c>
      <c r="AH69">
        <f t="shared" si="98"/>
        <v>3203577.2448469801</v>
      </c>
      <c r="AI69">
        <f t="shared" si="98"/>
        <v>-731929.82869616803</v>
      </c>
      <c r="AJ69">
        <f t="shared" ref="AJ69:BD69" si="99">AJ155+AJ172</f>
        <v>-121772.752449922</v>
      </c>
      <c r="AK69">
        <f t="shared" si="99"/>
        <v>-3932.9667754308102</v>
      </c>
      <c r="AL69">
        <f t="shared" si="99"/>
        <v>-470917.37641652499</v>
      </c>
      <c r="AM69">
        <f t="shared" si="99"/>
        <v>0</v>
      </c>
      <c r="AN69">
        <f t="shared" si="99"/>
        <v>0</v>
      </c>
      <c r="AO69">
        <f t="shared" si="99"/>
        <v>0</v>
      </c>
      <c r="AP69">
        <f t="shared" si="99"/>
        <v>-1384455.02064514</v>
      </c>
      <c r="AQ69">
        <f t="shared" si="99"/>
        <v>0</v>
      </c>
      <c r="AR69">
        <f t="shared" si="99"/>
        <v>0</v>
      </c>
      <c r="AS69">
        <f t="shared" si="99"/>
        <v>-2710186.12928181</v>
      </c>
      <c r="AT69">
        <f t="shared" si="99"/>
        <v>0</v>
      </c>
      <c r="AU69">
        <f t="shared" si="99"/>
        <v>0</v>
      </c>
      <c r="AV69">
        <f t="shared" si="99"/>
        <v>0</v>
      </c>
      <c r="AW69">
        <f t="shared" si="99"/>
        <v>35699.764496740798</v>
      </c>
      <c r="AX69">
        <f t="shared" si="99"/>
        <v>0</v>
      </c>
      <c r="AY69">
        <f t="shared" si="99"/>
        <v>0</v>
      </c>
      <c r="AZ69">
        <f t="shared" si="99"/>
        <v>1222104.5096094201</v>
      </c>
      <c r="BA69">
        <f t="shared" si="99"/>
        <v>1127744.5534746009</v>
      </c>
      <c r="BB69">
        <f t="shared" si="99"/>
        <v>-9572417.27987458</v>
      </c>
      <c r="BC69">
        <f t="shared" si="99"/>
        <v>0</v>
      </c>
      <c r="BD69">
        <f t="shared" si="99"/>
        <v>-8444672.7263999805</v>
      </c>
    </row>
    <row r="70" spans="1:56" x14ac:dyDescent="0.2">
      <c r="A70">
        <v>3</v>
      </c>
      <c r="B70">
        <v>0</v>
      </c>
      <c r="C70">
        <v>2018</v>
      </c>
      <c r="D70">
        <f t="shared" ref="D70:AI70" si="100">D156+D173</f>
        <v>246208593.63139901</v>
      </c>
      <c r="E70">
        <f t="shared" si="100"/>
        <v>267752620.78920001</v>
      </c>
      <c r="F70">
        <f t="shared" si="100"/>
        <v>265208624.1002</v>
      </c>
      <c r="G70">
        <f t="shared" si="100"/>
        <v>-2962195.0170000382</v>
      </c>
      <c r="H70">
        <f t="shared" si="100"/>
        <v>274056439.727247</v>
      </c>
      <c r="I70">
        <f t="shared" si="100"/>
        <v>921600.69927604694</v>
      </c>
      <c r="J70">
        <f t="shared" si="100"/>
        <v>4219860.38036553</v>
      </c>
      <c r="K70">
        <f t="shared" si="100"/>
        <v>1.9466768995625912</v>
      </c>
      <c r="L70">
        <f t="shared" si="100"/>
        <v>1287856.775906669</v>
      </c>
      <c r="M70">
        <f t="shared" si="100"/>
        <v>5.6272308137703106</v>
      </c>
      <c r="N70">
        <f t="shared" si="100"/>
        <v>56090.166839533296</v>
      </c>
      <c r="O70">
        <f t="shared" si="100"/>
        <v>13.897158295848151</v>
      </c>
      <c r="P70">
        <f t="shared" si="100"/>
        <v>0.38961710452986698</v>
      </c>
      <c r="Q70">
        <f t="shared" si="100"/>
        <v>10.260023291435441</v>
      </c>
      <c r="R70">
        <f t="shared" si="100"/>
        <v>0</v>
      </c>
      <c r="S70">
        <f t="shared" si="100"/>
        <v>0</v>
      </c>
      <c r="T70">
        <f t="shared" si="100"/>
        <v>0</v>
      </c>
      <c r="U70">
        <f t="shared" si="100"/>
        <v>3.2329855529390401</v>
      </c>
      <c r="V70">
        <f t="shared" si="100"/>
        <v>0</v>
      </c>
      <c r="W70">
        <f t="shared" si="100"/>
        <v>0</v>
      </c>
      <c r="X70">
        <f t="shared" si="100"/>
        <v>3.2698283436237601</v>
      </c>
      <c r="Y70">
        <f t="shared" si="100"/>
        <v>0</v>
      </c>
      <c r="Z70">
        <f t="shared" si="100"/>
        <v>0</v>
      </c>
      <c r="AA70">
        <f t="shared" si="100"/>
        <v>0</v>
      </c>
      <c r="AB70">
        <f t="shared" si="100"/>
        <v>1.1362769103447001</v>
      </c>
      <c r="AC70">
        <f t="shared" si="100"/>
        <v>0.13349404937705431</v>
      </c>
      <c r="AD70">
        <f t="shared" si="100"/>
        <v>0</v>
      </c>
      <c r="AE70">
        <f t="shared" si="100"/>
        <v>2645867.6450374601</v>
      </c>
      <c r="AF70">
        <f t="shared" si="100"/>
        <v>579190.02055191866</v>
      </c>
      <c r="AG70">
        <f t="shared" si="100"/>
        <v>595176.91663645604</v>
      </c>
      <c r="AH70">
        <f t="shared" si="100"/>
        <v>3512484.8303638697</v>
      </c>
      <c r="AI70">
        <f t="shared" si="100"/>
        <v>-860626.17110674502</v>
      </c>
      <c r="AJ70">
        <f t="shared" ref="AJ70:BD70" si="101">AJ156+AJ173</f>
        <v>-146284.640249925</v>
      </c>
      <c r="AK70">
        <f t="shared" si="101"/>
        <v>-6337.3560602180896</v>
      </c>
      <c r="AL70">
        <f t="shared" si="101"/>
        <v>-578280.52845742798</v>
      </c>
      <c r="AM70">
        <f t="shared" si="101"/>
        <v>0</v>
      </c>
      <c r="AN70">
        <f t="shared" si="101"/>
        <v>0</v>
      </c>
      <c r="AO70">
        <f t="shared" si="101"/>
        <v>0</v>
      </c>
      <c r="AP70">
        <f t="shared" si="101"/>
        <v>-1482162.9549177999</v>
      </c>
      <c r="AQ70">
        <f t="shared" si="101"/>
        <v>0</v>
      </c>
      <c r="AR70">
        <f t="shared" si="101"/>
        <v>0</v>
      </c>
      <c r="AS70">
        <f t="shared" si="101"/>
        <v>-2936523.2823129301</v>
      </c>
      <c r="AT70">
        <f t="shared" si="101"/>
        <v>0</v>
      </c>
      <c r="AU70">
        <f t="shared" si="101"/>
        <v>0</v>
      </c>
      <c r="AV70">
        <f t="shared" si="101"/>
        <v>0</v>
      </c>
      <c r="AW70">
        <f t="shared" si="101"/>
        <v>24426.830458777462</v>
      </c>
      <c r="AX70">
        <f t="shared" si="101"/>
        <v>-549824.84580885293</v>
      </c>
      <c r="AY70">
        <f t="shared" si="101"/>
        <v>0</v>
      </c>
      <c r="AZ70">
        <f t="shared" si="101"/>
        <v>797106.46413459699</v>
      </c>
      <c r="BA70">
        <f t="shared" si="101"/>
        <v>769513.20517396403</v>
      </c>
      <c r="BB70">
        <f t="shared" si="101"/>
        <v>-3731708.2221740009</v>
      </c>
      <c r="BC70">
        <f t="shared" si="101"/>
        <v>0</v>
      </c>
      <c r="BD70">
        <f t="shared" si="101"/>
        <v>-2962195.0170000382</v>
      </c>
    </row>
    <row r="72" spans="1:56" x14ac:dyDescent="0.2">
      <c r="A72">
        <v>11</v>
      </c>
      <c r="B72">
        <v>0</v>
      </c>
      <c r="C72">
        <v>2002</v>
      </c>
      <c r="D72">
        <v>1488523797.19999</v>
      </c>
      <c r="E72">
        <v>0</v>
      </c>
      <c r="F72">
        <v>1488523797.19999</v>
      </c>
      <c r="G72">
        <v>0</v>
      </c>
      <c r="H72">
        <v>1360899811.4682801</v>
      </c>
      <c r="I72">
        <v>0</v>
      </c>
      <c r="J72">
        <v>88556700.005011097</v>
      </c>
      <c r="K72">
        <v>0.92326032828867399</v>
      </c>
      <c r="L72">
        <v>11813820.5563157</v>
      </c>
      <c r="M72">
        <v>2.0242477238756198</v>
      </c>
      <c r="N72">
        <v>39493.890985482103</v>
      </c>
      <c r="O72">
        <v>10.784078330956699</v>
      </c>
      <c r="P72">
        <v>0.67778048639391297</v>
      </c>
      <c r="Q72">
        <v>3.9278728094156299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1488523797.19999</v>
      </c>
      <c r="BD72">
        <v>1488523797.19999</v>
      </c>
    </row>
    <row r="73" spans="1:56" x14ac:dyDescent="0.2">
      <c r="A73">
        <v>11</v>
      </c>
      <c r="B73">
        <v>0</v>
      </c>
      <c r="C73">
        <v>2003</v>
      </c>
      <c r="D73">
        <v>1488523797.19999</v>
      </c>
      <c r="E73">
        <v>1488523797.19999</v>
      </c>
      <c r="F73">
        <v>1548461575.22</v>
      </c>
      <c r="G73">
        <v>-51046563.2799986</v>
      </c>
      <c r="H73">
        <v>1513200698.00512</v>
      </c>
      <c r="I73">
        <v>40399840.107042797</v>
      </c>
      <c r="J73">
        <v>88913236.256152198</v>
      </c>
      <c r="K73">
        <v>0.92964152799254196</v>
      </c>
      <c r="L73">
        <v>11948183.8581728</v>
      </c>
      <c r="M73">
        <v>2.3530461035263799</v>
      </c>
      <c r="N73">
        <v>38509.747524500999</v>
      </c>
      <c r="O73">
        <v>10.6300738334161</v>
      </c>
      <c r="P73">
        <v>0.676158910215515</v>
      </c>
      <c r="Q73">
        <v>3.9278728094156299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5961843.3866026197</v>
      </c>
      <c r="AF73">
        <v>-2063056.8438836299</v>
      </c>
      <c r="AG73">
        <v>4627748.3229280896</v>
      </c>
      <c r="AH73">
        <v>28807303.551958099</v>
      </c>
      <c r="AI73">
        <v>8685885.2757480592</v>
      </c>
      <c r="AJ73">
        <v>-2261167.77186435</v>
      </c>
      <c r="AK73">
        <v>-51943.717017003997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43706612.204471901</v>
      </c>
      <c r="BA73">
        <v>44318985.162654102</v>
      </c>
      <c r="BB73">
        <v>-95365548.442652807</v>
      </c>
      <c r="BC73">
        <v>0</v>
      </c>
      <c r="BD73">
        <v>-51046563.2799986</v>
      </c>
    </row>
    <row r="74" spans="1:56" x14ac:dyDescent="0.2">
      <c r="A74">
        <v>11</v>
      </c>
      <c r="B74">
        <v>0</v>
      </c>
      <c r="C74">
        <v>2004</v>
      </c>
      <c r="D74">
        <v>1667749019.99999</v>
      </c>
      <c r="E74">
        <v>1548461575.22</v>
      </c>
      <c r="F74">
        <v>1817496216.8199899</v>
      </c>
      <c r="G74">
        <v>89809418.799999893</v>
      </c>
      <c r="H74">
        <v>1780404219.7060299</v>
      </c>
      <c r="I74">
        <v>90126138.940144002</v>
      </c>
      <c r="J74">
        <v>89859648.697163805</v>
      </c>
      <c r="K74">
        <v>0.86681170210213598</v>
      </c>
      <c r="L74">
        <v>11659276.939275</v>
      </c>
      <c r="M74">
        <v>2.6403433550972002</v>
      </c>
      <c r="N74">
        <v>38535.595541302901</v>
      </c>
      <c r="O74">
        <v>10.467432899091699</v>
      </c>
      <c r="P74">
        <v>0.65178389509896495</v>
      </c>
      <c r="Q74">
        <v>3.9463705172316601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24795200.670003399</v>
      </c>
      <c r="AF74">
        <v>20792846.8674189</v>
      </c>
      <c r="AG74">
        <v>7117175.6475442899</v>
      </c>
      <c r="AH74">
        <v>25966171.565621</v>
      </c>
      <c r="AI74">
        <v>12693922.156861201</v>
      </c>
      <c r="AJ74">
        <v>-1932790.5825205001</v>
      </c>
      <c r="AK74">
        <v>-29189.493422507399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89403336.831505895</v>
      </c>
      <c r="BA74">
        <v>91748180.033302695</v>
      </c>
      <c r="BB74">
        <v>-1938761.23330278</v>
      </c>
      <c r="BC74">
        <v>179225222.799999</v>
      </c>
      <c r="BD74">
        <v>269034641.59999901</v>
      </c>
    </row>
    <row r="75" spans="1:56" x14ac:dyDescent="0.2">
      <c r="A75">
        <v>11</v>
      </c>
      <c r="B75">
        <v>0</v>
      </c>
      <c r="C75">
        <v>2005</v>
      </c>
      <c r="D75">
        <v>1667749019.99999</v>
      </c>
      <c r="E75">
        <v>1817496216.8199899</v>
      </c>
      <c r="F75">
        <v>1826531728.21999</v>
      </c>
      <c r="G75">
        <v>9035511.3999983203</v>
      </c>
      <c r="H75">
        <v>1809209053.9737699</v>
      </c>
      <c r="I75">
        <v>28804834.267747801</v>
      </c>
      <c r="J75">
        <v>89095974.909079805</v>
      </c>
      <c r="K75">
        <v>0.89746480825718999</v>
      </c>
      <c r="L75">
        <v>11858260.9307817</v>
      </c>
      <c r="M75">
        <v>3.08226083983751</v>
      </c>
      <c r="N75">
        <v>37469.089656682001</v>
      </c>
      <c r="O75">
        <v>10.2977857070076</v>
      </c>
      <c r="P75">
        <v>0.64909455781676495</v>
      </c>
      <c r="Q75">
        <v>3.9463705172316601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-14716259.259480599</v>
      </c>
      <c r="AF75">
        <v>-14016723.3063327</v>
      </c>
      <c r="AG75">
        <v>9016915.0746577997</v>
      </c>
      <c r="AH75">
        <v>39736334.447013199</v>
      </c>
      <c r="AI75">
        <v>12531597.5778965</v>
      </c>
      <c r="AJ75">
        <v>-2639162.02688296</v>
      </c>
      <c r="AK75">
        <v>-99439.125637268997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29813263.381233901</v>
      </c>
      <c r="BA75">
        <v>29575560.559983298</v>
      </c>
      <c r="BB75">
        <v>-20540049.159984998</v>
      </c>
      <c r="BC75">
        <v>0</v>
      </c>
      <c r="BD75">
        <v>9035511.3999983203</v>
      </c>
    </row>
    <row r="76" spans="1:56" x14ac:dyDescent="0.2">
      <c r="A76">
        <v>11</v>
      </c>
      <c r="B76">
        <v>0</v>
      </c>
      <c r="C76">
        <v>2006</v>
      </c>
      <c r="D76">
        <v>1667749019.99999</v>
      </c>
      <c r="E76">
        <v>1826531728.21999</v>
      </c>
      <c r="F76">
        <v>1846212718.1800001</v>
      </c>
      <c r="G76">
        <v>19680989.960002098</v>
      </c>
      <c r="H76">
        <v>1870547034.7723</v>
      </c>
      <c r="I76">
        <v>61337980.798521601</v>
      </c>
      <c r="J76">
        <v>89650627.263540804</v>
      </c>
      <c r="K76">
        <v>0.88078073994190798</v>
      </c>
      <c r="L76">
        <v>12118992.6417911</v>
      </c>
      <c r="M76">
        <v>3.3739922258716102</v>
      </c>
      <c r="N76">
        <v>35846.213068142097</v>
      </c>
      <c r="O76">
        <v>10.1263741068221</v>
      </c>
      <c r="P76">
        <v>0.64766990073322706</v>
      </c>
      <c r="Q76">
        <v>4.2804681224816399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8120521.9667592803</v>
      </c>
      <c r="AF76">
        <v>4235940.2910416098</v>
      </c>
      <c r="AG76">
        <v>11597898.0634978</v>
      </c>
      <c r="AH76">
        <v>23941173.933160901</v>
      </c>
      <c r="AI76">
        <v>19804115.691699099</v>
      </c>
      <c r="AJ76">
        <v>-2624477.69073783</v>
      </c>
      <c r="AK76">
        <v>-60649.848416036097</v>
      </c>
      <c r="AL76">
        <v>-3330692.2809573999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61683830.126047403</v>
      </c>
      <c r="BA76">
        <v>62438495.335907497</v>
      </c>
      <c r="BB76">
        <v>-42757505.375905298</v>
      </c>
      <c r="BC76">
        <v>0</v>
      </c>
      <c r="BD76">
        <v>19680989.960002098</v>
      </c>
    </row>
    <row r="77" spans="1:56" x14ac:dyDescent="0.2">
      <c r="A77">
        <v>11</v>
      </c>
      <c r="B77">
        <v>0</v>
      </c>
      <c r="C77">
        <v>2007</v>
      </c>
      <c r="D77">
        <v>1667749019.99999</v>
      </c>
      <c r="E77">
        <v>1846212718.1800001</v>
      </c>
      <c r="F77">
        <v>1835521059.3999901</v>
      </c>
      <c r="G77">
        <v>-10691658.780000901</v>
      </c>
      <c r="H77">
        <v>1881705637.5562501</v>
      </c>
      <c r="I77">
        <v>11158602.7839511</v>
      </c>
      <c r="J77">
        <v>90801745.918296307</v>
      </c>
      <c r="K77">
        <v>0.90520448709522505</v>
      </c>
      <c r="L77">
        <v>12146037.5519836</v>
      </c>
      <c r="M77">
        <v>3.5568945099607601</v>
      </c>
      <c r="N77">
        <v>36384.908961060697</v>
      </c>
      <c r="O77">
        <v>9.9669307792301893</v>
      </c>
      <c r="P77">
        <v>0.64264260560166597</v>
      </c>
      <c r="Q77">
        <v>4.4269068614592797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18623232.049420498</v>
      </c>
      <c r="AF77">
        <v>-11998114.384385999</v>
      </c>
      <c r="AG77">
        <v>1840894.0533551199</v>
      </c>
      <c r="AH77">
        <v>13879540.208519001</v>
      </c>
      <c r="AI77">
        <v>-6172207.3045164198</v>
      </c>
      <c r="AJ77">
        <v>-2642862.5978246401</v>
      </c>
      <c r="AK77">
        <v>-184015.86420438401</v>
      </c>
      <c r="AL77">
        <v>-1897123.3953297201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11449342.7650335</v>
      </c>
      <c r="BA77">
        <v>11377560.119727699</v>
      </c>
      <c r="BB77">
        <v>-22069218.8997286</v>
      </c>
      <c r="BC77">
        <v>0</v>
      </c>
      <c r="BD77">
        <v>-10691658.780000901</v>
      </c>
    </row>
    <row r="78" spans="1:56" x14ac:dyDescent="0.2">
      <c r="A78">
        <v>11</v>
      </c>
      <c r="B78">
        <v>0</v>
      </c>
      <c r="C78">
        <v>2008</v>
      </c>
      <c r="D78">
        <v>1667749019.99999</v>
      </c>
      <c r="E78">
        <v>1835521059.3999901</v>
      </c>
      <c r="F78">
        <v>1885010650.4099901</v>
      </c>
      <c r="G78">
        <v>49489591.009999901</v>
      </c>
      <c r="H78">
        <v>1926638642.8747399</v>
      </c>
      <c r="I78">
        <v>44933005.318490602</v>
      </c>
      <c r="J78">
        <v>90838139.023785204</v>
      </c>
      <c r="K78">
        <v>0.88457893528735898</v>
      </c>
      <c r="L78">
        <v>12148825.6233849</v>
      </c>
      <c r="M78">
        <v>3.9791870859737601</v>
      </c>
      <c r="N78">
        <v>36265.085474461703</v>
      </c>
      <c r="O78">
        <v>10.1702785192384</v>
      </c>
      <c r="P78">
        <v>0.64752090803178997</v>
      </c>
      <c r="Q78">
        <v>4.4910634866330099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0.10746534439576499</v>
      </c>
      <c r="AC78">
        <v>0</v>
      </c>
      <c r="AD78">
        <v>0</v>
      </c>
      <c r="AE78">
        <v>-1135355.10305457</v>
      </c>
      <c r="AF78">
        <v>7356458.3129737498</v>
      </c>
      <c r="AG78">
        <v>1246749.5840860801</v>
      </c>
      <c r="AH78">
        <v>30918246.128129698</v>
      </c>
      <c r="AI78">
        <v>1667843.1638299399</v>
      </c>
      <c r="AJ78">
        <v>3497406.02531366</v>
      </c>
      <c r="AK78">
        <v>170136.79860479201</v>
      </c>
      <c r="AL78">
        <v>-610262.28882418503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110320.797492111</v>
      </c>
      <c r="AX78">
        <v>0</v>
      </c>
      <c r="AY78">
        <v>0</v>
      </c>
      <c r="AZ78">
        <v>43221543.418551303</v>
      </c>
      <c r="BA78">
        <v>43417219.684289001</v>
      </c>
      <c r="BB78">
        <v>6072371.3257109001</v>
      </c>
      <c r="BC78">
        <v>0</v>
      </c>
      <c r="BD78">
        <v>49489591.009999901</v>
      </c>
    </row>
    <row r="79" spans="1:56" x14ac:dyDescent="0.2">
      <c r="A79">
        <v>11</v>
      </c>
      <c r="B79">
        <v>0</v>
      </c>
      <c r="C79">
        <v>2009</v>
      </c>
      <c r="D79">
        <v>1667749019.99999</v>
      </c>
      <c r="E79">
        <v>1885010650.4099901</v>
      </c>
      <c r="F79">
        <v>1797982139.1599901</v>
      </c>
      <c r="G79">
        <v>-87028511.25</v>
      </c>
      <c r="H79">
        <v>1811887379.9579401</v>
      </c>
      <c r="I79">
        <v>-114751262.91679201</v>
      </c>
      <c r="J79">
        <v>89372696.875116199</v>
      </c>
      <c r="K79">
        <v>0.95920878729506098</v>
      </c>
      <c r="L79">
        <v>12022849.011042099</v>
      </c>
      <c r="M79">
        <v>2.9403591863537502</v>
      </c>
      <c r="N79">
        <v>34512.620074408602</v>
      </c>
      <c r="O79">
        <v>10.2615120542832</v>
      </c>
      <c r="P79">
        <v>0.64769016178361605</v>
      </c>
      <c r="Q79">
        <v>4.7415336832696697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0.10746534439576499</v>
      </c>
      <c r="AC79">
        <v>0</v>
      </c>
      <c r="AD79">
        <v>0</v>
      </c>
      <c r="AE79">
        <v>-22816920.5991606</v>
      </c>
      <c r="AF79">
        <v>-28673367.672161799</v>
      </c>
      <c r="AG79">
        <v>-3595166.2388968701</v>
      </c>
      <c r="AH79">
        <v>-81323696.1636841</v>
      </c>
      <c r="AI79">
        <v>22909658.7054433</v>
      </c>
      <c r="AJ79">
        <v>1542490.3290750801</v>
      </c>
      <c r="AK79">
        <v>4721.2723000608703</v>
      </c>
      <c r="AL79">
        <v>-2673944.00254378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-114626224.369628</v>
      </c>
      <c r="BA79">
        <v>-113189018.532074</v>
      </c>
      <c r="BB79">
        <v>26160507.282074299</v>
      </c>
      <c r="BC79">
        <v>0</v>
      </c>
      <c r="BD79">
        <v>-87028511.25</v>
      </c>
    </row>
    <row r="80" spans="1:56" x14ac:dyDescent="0.2">
      <c r="A80">
        <v>11</v>
      </c>
      <c r="B80">
        <v>0</v>
      </c>
      <c r="C80">
        <v>2010</v>
      </c>
      <c r="D80">
        <v>1667749019.99999</v>
      </c>
      <c r="E80">
        <v>1797982139.1599901</v>
      </c>
      <c r="F80">
        <v>1735742387.98</v>
      </c>
      <c r="G80">
        <v>-62239751.179998003</v>
      </c>
      <c r="H80">
        <v>1785383265.21855</v>
      </c>
      <c r="I80">
        <v>-26504114.739397999</v>
      </c>
      <c r="J80">
        <v>83704062.740094498</v>
      </c>
      <c r="K80">
        <v>0.97269110106929102</v>
      </c>
      <c r="L80">
        <v>11992914.217741501</v>
      </c>
      <c r="M80">
        <v>3.3892655470824899</v>
      </c>
      <c r="N80">
        <v>33646.954237777703</v>
      </c>
      <c r="O80">
        <v>10.4804200087576</v>
      </c>
      <c r="P80">
        <v>0.69908799376823205</v>
      </c>
      <c r="Q80">
        <v>4.95482449832289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0.10746534439576499</v>
      </c>
      <c r="AC80">
        <v>0</v>
      </c>
      <c r="AD80">
        <v>0</v>
      </c>
      <c r="AE80">
        <v>-72492172.770002693</v>
      </c>
      <c r="AF80">
        <v>-5262460.0339726703</v>
      </c>
      <c r="AG80">
        <v>365097.580671078</v>
      </c>
      <c r="AH80">
        <v>37029718.988154903</v>
      </c>
      <c r="AI80">
        <v>10904145.911152201</v>
      </c>
      <c r="AJ80">
        <v>4500203.1591884997</v>
      </c>
      <c r="AK80">
        <v>1864764.0774465899</v>
      </c>
      <c r="AL80">
        <v>-2103307.6063834401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-25194010.693745401</v>
      </c>
      <c r="BA80">
        <v>-26390543.168883</v>
      </c>
      <c r="BB80">
        <v>-35849208.011114903</v>
      </c>
      <c r="BC80">
        <v>0</v>
      </c>
      <c r="BD80">
        <v>-62239751.179998003</v>
      </c>
    </row>
    <row r="81" spans="1:56" x14ac:dyDescent="0.2">
      <c r="A81">
        <v>11</v>
      </c>
      <c r="B81">
        <v>0</v>
      </c>
      <c r="C81">
        <v>2011</v>
      </c>
      <c r="D81">
        <v>1667749019.99999</v>
      </c>
      <c r="E81">
        <v>1735742387.98</v>
      </c>
      <c r="F81">
        <v>1769320702.1500001</v>
      </c>
      <c r="G81">
        <v>33578314.170000203</v>
      </c>
      <c r="H81">
        <v>1811439125.5204699</v>
      </c>
      <c r="I81">
        <v>26055860.301918998</v>
      </c>
      <c r="J81">
        <v>80590388.448030502</v>
      </c>
      <c r="K81">
        <v>0.99432569221856204</v>
      </c>
      <c r="L81">
        <v>12091967.7963189</v>
      </c>
      <c r="M81">
        <v>4.1177716125214001</v>
      </c>
      <c r="N81">
        <v>32913.008893246297</v>
      </c>
      <c r="O81">
        <v>10.8016530221333</v>
      </c>
      <c r="P81">
        <v>0.69691739778904305</v>
      </c>
      <c r="Q81">
        <v>4.9265927273877201</v>
      </c>
      <c r="R81">
        <v>0</v>
      </c>
      <c r="S81">
        <v>0.18902411868903299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0.10746534439576499</v>
      </c>
      <c r="AC81">
        <v>0</v>
      </c>
      <c r="AD81">
        <v>0</v>
      </c>
      <c r="AE81">
        <v>-33507274.848712899</v>
      </c>
      <c r="AF81">
        <v>-6772523.6594488397</v>
      </c>
      <c r="AG81">
        <v>4339142.9294351004</v>
      </c>
      <c r="AH81">
        <v>51243840.890177101</v>
      </c>
      <c r="AI81">
        <v>9592224.45516764</v>
      </c>
      <c r="AJ81">
        <v>5297253.3768346496</v>
      </c>
      <c r="AK81">
        <v>-88369.190883877804</v>
      </c>
      <c r="AL81">
        <v>69273.739662296794</v>
      </c>
      <c r="AM81">
        <v>0</v>
      </c>
      <c r="AN81">
        <v>-3622170.55729048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65135.091228741701</v>
      </c>
      <c r="AX81">
        <v>0</v>
      </c>
      <c r="AY81">
        <v>0</v>
      </c>
      <c r="AZ81">
        <v>26616532.2261694</v>
      </c>
      <c r="BA81">
        <v>25579588.6594561</v>
      </c>
      <c r="BB81">
        <v>7998725.51054407</v>
      </c>
      <c r="BC81">
        <v>0</v>
      </c>
      <c r="BD81">
        <v>33578314.170000203</v>
      </c>
    </row>
    <row r="82" spans="1:56" x14ac:dyDescent="0.2">
      <c r="A82">
        <v>11</v>
      </c>
      <c r="B82">
        <v>0</v>
      </c>
      <c r="C82">
        <v>2012</v>
      </c>
      <c r="D82">
        <v>1667749019.99999</v>
      </c>
      <c r="E82">
        <v>1769320702.1500001</v>
      </c>
      <c r="F82">
        <v>1804514149.3800001</v>
      </c>
      <c r="G82">
        <v>35193447.2299992</v>
      </c>
      <c r="H82">
        <v>1803925367.3799801</v>
      </c>
      <c r="I82">
        <v>-7513758.1404807596</v>
      </c>
      <c r="J82">
        <v>79523794.688615799</v>
      </c>
      <c r="K82">
        <v>0.98035141922115698</v>
      </c>
      <c r="L82">
        <v>12223846.661534401</v>
      </c>
      <c r="M82">
        <v>4.1718217194139902</v>
      </c>
      <c r="N82">
        <v>32749.883845062799</v>
      </c>
      <c r="O82">
        <v>10.7559462744592</v>
      </c>
      <c r="P82">
        <v>0.69308974654081201</v>
      </c>
      <c r="Q82">
        <v>5.00742951255938</v>
      </c>
      <c r="R82">
        <v>0</v>
      </c>
      <c r="S82">
        <v>0.68850970885295404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0.10746534439576499</v>
      </c>
      <c r="AC82">
        <v>0</v>
      </c>
      <c r="AD82">
        <v>0</v>
      </c>
      <c r="AE82">
        <v>-12020432.852053801</v>
      </c>
      <c r="AF82">
        <v>5251490.13718668</v>
      </c>
      <c r="AG82">
        <v>5802227.8688169504</v>
      </c>
      <c r="AH82">
        <v>3144916.4145994498</v>
      </c>
      <c r="AI82">
        <v>2918883.5591337602</v>
      </c>
      <c r="AJ82">
        <v>-1206521.52219778</v>
      </c>
      <c r="AK82">
        <v>-143089.16884902</v>
      </c>
      <c r="AL82">
        <v>-735238.21639290999</v>
      </c>
      <c r="AM82">
        <v>0</v>
      </c>
      <c r="AN82">
        <v>-10649743.9126851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-7637507.6924418304</v>
      </c>
      <c r="BA82">
        <v>-7667405.8760829996</v>
      </c>
      <c r="BB82">
        <v>42860853.106082201</v>
      </c>
      <c r="BC82">
        <v>0</v>
      </c>
      <c r="BD82">
        <v>35193447.2299992</v>
      </c>
    </row>
    <row r="83" spans="1:56" x14ac:dyDescent="0.2">
      <c r="A83">
        <v>11</v>
      </c>
      <c r="B83">
        <v>0</v>
      </c>
      <c r="C83">
        <v>2013</v>
      </c>
      <c r="D83">
        <v>1667749019.99999</v>
      </c>
      <c r="E83">
        <v>1804514149.3800001</v>
      </c>
      <c r="F83">
        <v>1797907216.2899899</v>
      </c>
      <c r="G83">
        <v>-6606933.0900008697</v>
      </c>
      <c r="H83">
        <v>1776021133.00476</v>
      </c>
      <c r="I83">
        <v>-27904234.375222299</v>
      </c>
      <c r="J83">
        <v>80561646.7742282</v>
      </c>
      <c r="K83">
        <v>0.99711056598474501</v>
      </c>
      <c r="L83">
        <v>12344737.892591899</v>
      </c>
      <c r="M83">
        <v>3.99338443431945</v>
      </c>
      <c r="N83">
        <v>32871.668443781702</v>
      </c>
      <c r="O83">
        <v>10.3923108948917</v>
      </c>
      <c r="P83">
        <v>0.69351659581341296</v>
      </c>
      <c r="Q83">
        <v>4.9423865493861898</v>
      </c>
      <c r="R83">
        <v>0</v>
      </c>
      <c r="S83">
        <v>1.6261204723717899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0.10746534439576499</v>
      </c>
      <c r="AC83">
        <v>0</v>
      </c>
      <c r="AD83">
        <v>0</v>
      </c>
      <c r="AE83">
        <v>17266341.410633799</v>
      </c>
      <c r="AF83">
        <v>-8413433.0159434304</v>
      </c>
      <c r="AG83">
        <v>5100763.5597390402</v>
      </c>
      <c r="AH83">
        <v>-11513800.491707001</v>
      </c>
      <c r="AI83">
        <v>-2310235.7241226099</v>
      </c>
      <c r="AJ83">
        <v>-6094078.3946753796</v>
      </c>
      <c r="AK83">
        <v>19321.1991626747</v>
      </c>
      <c r="AL83">
        <v>559430.33031291806</v>
      </c>
      <c r="AM83">
        <v>0</v>
      </c>
      <c r="AN83">
        <v>-22289847.888990201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-27675539.015590198</v>
      </c>
      <c r="BA83">
        <v>-27780968.7766743</v>
      </c>
      <c r="BB83">
        <v>21174035.686673399</v>
      </c>
      <c r="BC83">
        <v>0</v>
      </c>
      <c r="BD83">
        <v>-6606933.0900008697</v>
      </c>
    </row>
    <row r="84" spans="1:56" x14ac:dyDescent="0.2">
      <c r="A84">
        <v>11</v>
      </c>
      <c r="B84">
        <v>0</v>
      </c>
      <c r="C84">
        <v>2014</v>
      </c>
      <c r="D84">
        <v>1667749019.99999</v>
      </c>
      <c r="E84">
        <v>1797907216.2899899</v>
      </c>
      <c r="F84">
        <v>1756966310.6199901</v>
      </c>
      <c r="G84">
        <v>-40940905.6700003</v>
      </c>
      <c r="H84">
        <v>1733939885.2375801</v>
      </c>
      <c r="I84">
        <v>-42081247.767185397</v>
      </c>
      <c r="J84">
        <v>80493459.773709103</v>
      </c>
      <c r="K84">
        <v>1.0208944454373901</v>
      </c>
      <c r="L84">
        <v>12497897.5147596</v>
      </c>
      <c r="M84">
        <v>3.7847174374439998</v>
      </c>
      <c r="N84">
        <v>33042.220978840698</v>
      </c>
      <c r="O84">
        <v>10.2706341463717</v>
      </c>
      <c r="P84">
        <v>0.69208591260407304</v>
      </c>
      <c r="Q84">
        <v>5.1407928954621704</v>
      </c>
      <c r="R84">
        <v>0</v>
      </c>
      <c r="S84">
        <v>2.5637312358906299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0.37285070795604403</v>
      </c>
      <c r="AC84">
        <v>0</v>
      </c>
      <c r="AD84">
        <v>0</v>
      </c>
      <c r="AE84">
        <v>-1578307.80036679</v>
      </c>
      <c r="AF84">
        <v>-4440989.5375306197</v>
      </c>
      <c r="AG84">
        <v>6276973.7342169499</v>
      </c>
      <c r="AH84">
        <v>-14388767.8840017</v>
      </c>
      <c r="AI84">
        <v>-2370860.9027302</v>
      </c>
      <c r="AJ84">
        <v>-2256274.79074472</v>
      </c>
      <c r="AK84">
        <v>-56554.584593207197</v>
      </c>
      <c r="AL84">
        <v>-2356797.9780613999</v>
      </c>
      <c r="AM84">
        <v>0</v>
      </c>
      <c r="AN84">
        <v>-22200346.718279202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282148.89822945802</v>
      </c>
      <c r="AX84">
        <v>0</v>
      </c>
      <c r="AY84">
        <v>0</v>
      </c>
      <c r="AZ84">
        <v>-43089777.563861497</v>
      </c>
      <c r="BA84">
        <v>-42791766.533032797</v>
      </c>
      <c r="BB84">
        <v>1850860.86303251</v>
      </c>
      <c r="BC84">
        <v>0</v>
      </c>
      <c r="BD84">
        <v>-40940905.6700003</v>
      </c>
    </row>
    <row r="85" spans="1:56" x14ac:dyDescent="0.2">
      <c r="A85">
        <v>11</v>
      </c>
      <c r="B85">
        <v>0</v>
      </c>
      <c r="C85">
        <v>2015</v>
      </c>
      <c r="D85">
        <v>1667749019.99999</v>
      </c>
      <c r="E85">
        <v>1756966310.6199901</v>
      </c>
      <c r="F85">
        <v>1708972659.68999</v>
      </c>
      <c r="G85">
        <v>-47993650.929999404</v>
      </c>
      <c r="H85">
        <v>1637456716.3056099</v>
      </c>
      <c r="I85">
        <v>-96483168.931965604</v>
      </c>
      <c r="J85">
        <v>81283872.619565994</v>
      </c>
      <c r="K85">
        <v>1.0393839816616799</v>
      </c>
      <c r="L85">
        <v>12616452.420614</v>
      </c>
      <c r="M85">
        <v>2.91221383524559</v>
      </c>
      <c r="N85">
        <v>34182.527726577602</v>
      </c>
      <c r="O85">
        <v>10.190917498506399</v>
      </c>
      <c r="P85">
        <v>0.69296362556218205</v>
      </c>
      <c r="Q85">
        <v>5.2315380572371701</v>
      </c>
      <c r="R85">
        <v>0</v>
      </c>
      <c r="S85">
        <v>3.5637312358906299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0.67203659457104603</v>
      </c>
      <c r="AC85">
        <v>0</v>
      </c>
      <c r="AD85">
        <v>0</v>
      </c>
      <c r="AE85">
        <v>12093014.563317999</v>
      </c>
      <c r="AF85">
        <v>-9823037.0970003996</v>
      </c>
      <c r="AG85">
        <v>4971114.5218602903</v>
      </c>
      <c r="AH85">
        <v>-67757217.234474406</v>
      </c>
      <c r="AI85">
        <v>-13960248.1299538</v>
      </c>
      <c r="AJ85">
        <v>-1051680.5411624601</v>
      </c>
      <c r="AK85">
        <v>34750.959153559197</v>
      </c>
      <c r="AL85">
        <v>-706225.13479376002</v>
      </c>
      <c r="AM85">
        <v>0</v>
      </c>
      <c r="AN85">
        <v>-23362340.063436698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305293.28850309597</v>
      </c>
      <c r="AX85">
        <v>0</v>
      </c>
      <c r="AY85">
        <v>0</v>
      </c>
      <c r="AZ85">
        <v>-99256574.867986605</v>
      </c>
      <c r="BA85">
        <v>-97969874.241845593</v>
      </c>
      <c r="BB85">
        <v>49976223.311846197</v>
      </c>
      <c r="BC85">
        <v>0</v>
      </c>
      <c r="BD85">
        <v>-47993650.929999404</v>
      </c>
    </row>
    <row r="86" spans="1:56" x14ac:dyDescent="0.2">
      <c r="A86">
        <v>11</v>
      </c>
      <c r="B86">
        <v>0</v>
      </c>
      <c r="C86">
        <v>2016</v>
      </c>
      <c r="D86">
        <v>1667749019.99999</v>
      </c>
      <c r="E86">
        <v>1708972659.68999</v>
      </c>
      <c r="F86">
        <v>1609951779.6399901</v>
      </c>
      <c r="G86">
        <v>-99020880.050000995</v>
      </c>
      <c r="H86">
        <v>1581167903.5593801</v>
      </c>
      <c r="I86">
        <v>-56288812.746227503</v>
      </c>
      <c r="J86">
        <v>82236412.885403007</v>
      </c>
      <c r="K86">
        <v>1.0679233308451901</v>
      </c>
      <c r="L86">
        <v>12689350.9239059</v>
      </c>
      <c r="M86">
        <v>2.5606898681913099</v>
      </c>
      <c r="N86">
        <v>34956.036489610997</v>
      </c>
      <c r="O86">
        <v>10.0853135162483</v>
      </c>
      <c r="P86">
        <v>0.69276032049230696</v>
      </c>
      <c r="Q86">
        <v>5.6426306716942296</v>
      </c>
      <c r="R86">
        <v>0</v>
      </c>
      <c r="S86">
        <v>4.5637312358906303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0.97394489747624002</v>
      </c>
      <c r="AC86">
        <v>0</v>
      </c>
      <c r="AD86">
        <v>0</v>
      </c>
      <c r="AE86">
        <v>13387462.5162412</v>
      </c>
      <c r="AF86">
        <v>-9434670.8939059302</v>
      </c>
      <c r="AG86">
        <v>3138494.5770940399</v>
      </c>
      <c r="AH86">
        <v>-28917768.756429501</v>
      </c>
      <c r="AI86">
        <v>-8917576.5987020694</v>
      </c>
      <c r="AJ86">
        <v>-1930317.7002221299</v>
      </c>
      <c r="AK86">
        <v>-9593.0679112047292</v>
      </c>
      <c r="AL86">
        <v>-4061053.94640058</v>
      </c>
      <c r="AM86">
        <v>0</v>
      </c>
      <c r="AN86">
        <v>-22724169.606134702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276370.40737743297</v>
      </c>
      <c r="AX86">
        <v>0</v>
      </c>
      <c r="AY86">
        <v>0</v>
      </c>
      <c r="AZ86">
        <v>-59192823.068993397</v>
      </c>
      <c r="BA86">
        <v>-58721326.989985801</v>
      </c>
      <c r="BB86">
        <v>-40299553.060015097</v>
      </c>
      <c r="BC86">
        <v>0</v>
      </c>
      <c r="BD86">
        <v>-99020880.050000995</v>
      </c>
    </row>
    <row r="87" spans="1:56" x14ac:dyDescent="0.2">
      <c r="A87">
        <v>11</v>
      </c>
      <c r="B87">
        <v>0</v>
      </c>
      <c r="C87">
        <v>2017</v>
      </c>
      <c r="D87">
        <v>1667749019.99999</v>
      </c>
      <c r="E87">
        <v>1609951779.6399901</v>
      </c>
      <c r="F87">
        <v>1536181439.5799999</v>
      </c>
      <c r="G87">
        <v>-73770340.059998095</v>
      </c>
      <c r="H87">
        <v>1581942318.1839099</v>
      </c>
      <c r="I87">
        <v>774414.62453049002</v>
      </c>
      <c r="J87">
        <v>82131906.891413197</v>
      </c>
      <c r="K87">
        <v>1.0205607503254499</v>
      </c>
      <c r="L87">
        <v>12796204.3534193</v>
      </c>
      <c r="M87">
        <v>2.7797337048100399</v>
      </c>
      <c r="N87">
        <v>35856.299006488</v>
      </c>
      <c r="O87">
        <v>9.9958510110064296</v>
      </c>
      <c r="P87">
        <v>0.69091177041352403</v>
      </c>
      <c r="Q87">
        <v>5.7878481950539502</v>
      </c>
      <c r="R87">
        <v>0</v>
      </c>
      <c r="S87">
        <v>5.5637312358906303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0.97394489747624002</v>
      </c>
      <c r="AC87">
        <v>0</v>
      </c>
      <c r="AD87">
        <v>0</v>
      </c>
      <c r="AE87">
        <v>1278406.00777178</v>
      </c>
      <c r="AF87">
        <v>12146866.847923599</v>
      </c>
      <c r="AG87">
        <v>4117301.7649811399</v>
      </c>
      <c r="AH87">
        <v>18194173.093408</v>
      </c>
      <c r="AI87">
        <v>-10286972.3644381</v>
      </c>
      <c r="AJ87">
        <v>-1487799.96051466</v>
      </c>
      <c r="AK87">
        <v>-65167.3438884528</v>
      </c>
      <c r="AL87">
        <v>-1357214.1703983101</v>
      </c>
      <c r="AM87">
        <v>0</v>
      </c>
      <c r="AN87">
        <v>-21407491.273075201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1132102.6017697901</v>
      </c>
      <c r="BA87">
        <v>842509.91340365401</v>
      </c>
      <c r="BB87">
        <v>-74612849.9734018</v>
      </c>
      <c r="BC87">
        <v>0</v>
      </c>
      <c r="BD87">
        <v>-73770340.059998095</v>
      </c>
    </row>
    <row r="88" spans="1:56" x14ac:dyDescent="0.2">
      <c r="A88">
        <v>11</v>
      </c>
      <c r="B88">
        <v>0</v>
      </c>
      <c r="C88">
        <v>2018</v>
      </c>
      <c r="D88">
        <v>1667749019.99999</v>
      </c>
      <c r="E88">
        <v>1536181439.5799999</v>
      </c>
      <c r="F88">
        <v>1487855731.18999</v>
      </c>
      <c r="G88">
        <v>-48325708.390001297</v>
      </c>
      <c r="H88">
        <v>1561998511.23176</v>
      </c>
      <c r="I88">
        <v>-19943806.9521509</v>
      </c>
      <c r="J88">
        <v>81930877.029899195</v>
      </c>
      <c r="K88">
        <v>0.98635649215245402</v>
      </c>
      <c r="L88">
        <v>12857264.609559201</v>
      </c>
      <c r="M88">
        <v>3.0953319156691799</v>
      </c>
      <c r="N88">
        <v>36810.511481785899</v>
      </c>
      <c r="O88">
        <v>9.9047450407315996</v>
      </c>
      <c r="P88">
        <v>0.69216552212217097</v>
      </c>
      <c r="Q88">
        <v>5.9995344911880002</v>
      </c>
      <c r="R88">
        <v>0</v>
      </c>
      <c r="S88">
        <v>6.5637312358906303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0.39211420103247902</v>
      </c>
      <c r="AD88">
        <v>0</v>
      </c>
      <c r="AE88">
        <v>-1630666.9358250501</v>
      </c>
      <c r="AF88">
        <v>9207847.1230394393</v>
      </c>
      <c r="AG88">
        <v>2857126.9506645701</v>
      </c>
      <c r="AH88">
        <v>22549491.772208199</v>
      </c>
      <c r="AI88">
        <v>-9856180.6436288506</v>
      </c>
      <c r="AJ88">
        <v>-1470274.9034682</v>
      </c>
      <c r="AK88">
        <v>42575.245057852502</v>
      </c>
      <c r="AL88">
        <v>-1896030.8336714499</v>
      </c>
      <c r="AM88">
        <v>0</v>
      </c>
      <c r="AN88">
        <v>-20426568.781471498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17558.809475423099</v>
      </c>
      <c r="AX88">
        <v>-19179985.695486099</v>
      </c>
      <c r="AY88">
        <v>0</v>
      </c>
      <c r="AZ88">
        <v>-19785107.893105701</v>
      </c>
      <c r="BA88">
        <v>-20110496.298144098</v>
      </c>
      <c r="BB88">
        <v>-28215212.091857102</v>
      </c>
      <c r="BC88">
        <v>0</v>
      </c>
      <c r="BD88">
        <v>-48325708.390001297</v>
      </c>
    </row>
    <row r="89" spans="1:56" x14ac:dyDescent="0.2">
      <c r="A89">
        <v>12</v>
      </c>
      <c r="B89">
        <v>0</v>
      </c>
      <c r="C89">
        <v>2002</v>
      </c>
      <c r="D89">
        <v>579178822.59000003</v>
      </c>
      <c r="E89">
        <v>0</v>
      </c>
      <c r="F89">
        <v>579178822.59000003</v>
      </c>
      <c r="G89">
        <v>0</v>
      </c>
      <c r="H89">
        <v>507609185.19419903</v>
      </c>
      <c r="I89">
        <v>0</v>
      </c>
      <c r="J89">
        <v>31691491.206918299</v>
      </c>
      <c r="K89">
        <v>0.93218943421735201</v>
      </c>
      <c r="L89">
        <v>4815838.1281808196</v>
      </c>
      <c r="M89">
        <v>1.9301443932103399</v>
      </c>
      <c r="N89">
        <v>38329.138487481003</v>
      </c>
      <c r="O89">
        <v>7.5962090718704403</v>
      </c>
      <c r="P89">
        <v>0.41147755274624997</v>
      </c>
      <c r="Q89">
        <v>4.0258321388066198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579178822.59000003</v>
      </c>
      <c r="BD89">
        <v>579178822.59000003</v>
      </c>
    </row>
    <row r="90" spans="1:56" x14ac:dyDescent="0.2">
      <c r="A90">
        <v>12</v>
      </c>
      <c r="B90">
        <v>0</v>
      </c>
      <c r="C90">
        <v>2003</v>
      </c>
      <c r="D90">
        <v>579178822.59000003</v>
      </c>
      <c r="E90">
        <v>579178822.59000003</v>
      </c>
      <c r="F90">
        <v>558689722.27999997</v>
      </c>
      <c r="G90">
        <v>-20489100.309999801</v>
      </c>
      <c r="H90">
        <v>525141277.430363</v>
      </c>
      <c r="I90">
        <v>17532092.236163501</v>
      </c>
      <c r="J90">
        <v>31272911.810097501</v>
      </c>
      <c r="K90">
        <v>0.89610565517985996</v>
      </c>
      <c r="L90">
        <v>4971043.0328330602</v>
      </c>
      <c r="M90">
        <v>2.1871070474417702</v>
      </c>
      <c r="N90">
        <v>37682.037615820598</v>
      </c>
      <c r="O90">
        <v>7.6298272516803101</v>
      </c>
      <c r="P90">
        <v>0.40723257090892101</v>
      </c>
      <c r="Q90">
        <v>4.0258321388066198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-2684918.9757865402</v>
      </c>
      <c r="AF90">
        <v>6260419.3246742897</v>
      </c>
      <c r="AG90">
        <v>4397838.6234549703</v>
      </c>
      <c r="AH90">
        <v>9132496.5294571891</v>
      </c>
      <c r="AI90">
        <v>2344656.7998910099</v>
      </c>
      <c r="AJ90">
        <v>193130.297592855</v>
      </c>
      <c r="AK90">
        <v>-52917.166336682698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19590705.432947099</v>
      </c>
      <c r="BA90">
        <v>19906676.6785184</v>
      </c>
      <c r="BB90">
        <v>-40395776.988518201</v>
      </c>
      <c r="BC90">
        <v>0</v>
      </c>
      <c r="BD90">
        <v>-20489100.309999801</v>
      </c>
    </row>
    <row r="91" spans="1:56" x14ac:dyDescent="0.2">
      <c r="A91">
        <v>12</v>
      </c>
      <c r="B91">
        <v>0</v>
      </c>
      <c r="C91">
        <v>2004</v>
      </c>
      <c r="D91">
        <v>579178822.59000003</v>
      </c>
      <c r="E91">
        <v>558689722.27999997</v>
      </c>
      <c r="F91">
        <v>593473792.52999902</v>
      </c>
      <c r="G91">
        <v>-19505053.750000399</v>
      </c>
      <c r="H91">
        <v>583897516.23497295</v>
      </c>
      <c r="I91">
        <v>9691126.1843765806</v>
      </c>
      <c r="J91">
        <v>31616125.521341201</v>
      </c>
      <c r="K91">
        <v>0.97995467242471901</v>
      </c>
      <c r="L91">
        <v>5140212.7736353502</v>
      </c>
      <c r="M91">
        <v>2.50743997740034</v>
      </c>
      <c r="N91">
        <v>36720.086743610802</v>
      </c>
      <c r="O91">
        <v>7.6707858710093397</v>
      </c>
      <c r="P91">
        <v>0.401472708092942</v>
      </c>
      <c r="Q91">
        <v>4.0258321388066198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3395831.4629894202</v>
      </c>
      <c r="AF91">
        <v>-11288626.4086241</v>
      </c>
      <c r="AG91">
        <v>4452855.2757736901</v>
      </c>
      <c r="AH91">
        <v>10115424.6095435</v>
      </c>
      <c r="AI91">
        <v>3439487.8850945402</v>
      </c>
      <c r="AJ91">
        <v>223167.67142702601</v>
      </c>
      <c r="AK91">
        <v>-70262.554472579694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10267877.941731401</v>
      </c>
      <c r="BA91">
        <v>10090087.5108208</v>
      </c>
      <c r="BB91">
        <v>-29595141.260821301</v>
      </c>
      <c r="BC91">
        <v>0</v>
      </c>
      <c r="BD91">
        <v>-19505053.750000399</v>
      </c>
    </row>
    <row r="92" spans="1:56" x14ac:dyDescent="0.2">
      <c r="A92">
        <v>12</v>
      </c>
      <c r="B92">
        <v>0</v>
      </c>
      <c r="C92">
        <v>2005</v>
      </c>
      <c r="D92">
        <v>704845905.99000001</v>
      </c>
      <c r="E92">
        <v>593473792.52999902</v>
      </c>
      <c r="F92">
        <v>742221776.13999999</v>
      </c>
      <c r="G92">
        <v>23080900.210000299</v>
      </c>
      <c r="H92">
        <v>764585403.22144794</v>
      </c>
      <c r="I92">
        <v>13823194.5588756</v>
      </c>
      <c r="J92">
        <v>36882722.221579403</v>
      </c>
      <c r="K92">
        <v>0.98859598758324096</v>
      </c>
      <c r="L92">
        <v>5218107.3407551497</v>
      </c>
      <c r="M92">
        <v>3.0184123550768902</v>
      </c>
      <c r="N92">
        <v>36479.641214267001</v>
      </c>
      <c r="O92">
        <v>7.7012486696881099</v>
      </c>
      <c r="P92">
        <v>0.41852220479614799</v>
      </c>
      <c r="Q92">
        <v>4.1103715986400298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-13146927.8007205</v>
      </c>
      <c r="AF92">
        <v>6063270.49646331</v>
      </c>
      <c r="AG92">
        <v>5033472.6264405604</v>
      </c>
      <c r="AH92">
        <v>13899551.4792547</v>
      </c>
      <c r="AI92">
        <v>3095542.02911175</v>
      </c>
      <c r="AJ92">
        <v>-190183.64445025599</v>
      </c>
      <c r="AK92">
        <v>-5912.5315089306096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14748812.654590599</v>
      </c>
      <c r="BA92">
        <v>14511254.2953419</v>
      </c>
      <c r="BB92">
        <v>8569645.9146583602</v>
      </c>
      <c r="BC92">
        <v>125667083.39999899</v>
      </c>
      <c r="BD92">
        <v>148747983.61000001</v>
      </c>
    </row>
    <row r="93" spans="1:56" x14ac:dyDescent="0.2">
      <c r="A93">
        <v>12</v>
      </c>
      <c r="B93">
        <v>0</v>
      </c>
      <c r="C93">
        <v>2006</v>
      </c>
      <c r="D93">
        <v>704845905.99000001</v>
      </c>
      <c r="E93">
        <v>742221776.13999999</v>
      </c>
      <c r="F93">
        <v>752896098.24000001</v>
      </c>
      <c r="G93">
        <v>10674322.099999901</v>
      </c>
      <c r="H93">
        <v>775260291.72481406</v>
      </c>
      <c r="I93">
        <v>10674888.5033658</v>
      </c>
      <c r="J93">
        <v>35099385.276461497</v>
      </c>
      <c r="K93">
        <v>0.93789621365804199</v>
      </c>
      <c r="L93">
        <v>5427410.2448140001</v>
      </c>
      <c r="M93">
        <v>3.3091761062320901</v>
      </c>
      <c r="N93">
        <v>35332.739976335703</v>
      </c>
      <c r="O93">
        <v>7.6806410056465602</v>
      </c>
      <c r="P93">
        <v>0.41750252836323298</v>
      </c>
      <c r="Q93">
        <v>4.42654544370619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-14680311.833268899</v>
      </c>
      <c r="AF93">
        <v>7169964.1135389702</v>
      </c>
      <c r="AG93">
        <v>7438309.6925956002</v>
      </c>
      <c r="AH93">
        <v>9767811.3806635793</v>
      </c>
      <c r="AI93">
        <v>5506602.5969832698</v>
      </c>
      <c r="AJ93">
        <v>-532026.17327779101</v>
      </c>
      <c r="AK93">
        <v>-21832.803912019899</v>
      </c>
      <c r="AL93">
        <v>-1365884.5869663199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13282632.3863563</v>
      </c>
      <c r="BA93">
        <v>13087521.736946199</v>
      </c>
      <c r="BB93">
        <v>-2413199.63694624</v>
      </c>
      <c r="BC93">
        <v>0</v>
      </c>
      <c r="BD93">
        <v>10674322.099999901</v>
      </c>
    </row>
    <row r="94" spans="1:56" x14ac:dyDescent="0.2">
      <c r="A94">
        <v>12</v>
      </c>
      <c r="B94">
        <v>0</v>
      </c>
      <c r="C94">
        <v>2007</v>
      </c>
      <c r="D94">
        <v>704845905.99000001</v>
      </c>
      <c r="E94">
        <v>752896098.24000001</v>
      </c>
      <c r="F94">
        <v>773343081.13999999</v>
      </c>
      <c r="G94">
        <v>20446982.899999999</v>
      </c>
      <c r="H94">
        <v>781737670.28996503</v>
      </c>
      <c r="I94">
        <v>6477378.5651513804</v>
      </c>
      <c r="J94">
        <v>35577619.744142801</v>
      </c>
      <c r="K94">
        <v>0.98304394784849103</v>
      </c>
      <c r="L94">
        <v>5520944.3874071902</v>
      </c>
      <c r="M94">
        <v>3.4730729207448801</v>
      </c>
      <c r="N94">
        <v>35860.933274151103</v>
      </c>
      <c r="O94">
        <v>7.3826496555943999</v>
      </c>
      <c r="P94">
        <v>0.41161164994321903</v>
      </c>
      <c r="Q94">
        <v>4.4309606413125797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11115417.4180451</v>
      </c>
      <c r="AF94">
        <v>-7595445.8551768204</v>
      </c>
      <c r="AG94">
        <v>3404785.3685939698</v>
      </c>
      <c r="AH94">
        <v>5367773.0673372196</v>
      </c>
      <c r="AI94">
        <v>-2569593.1637601699</v>
      </c>
      <c r="AJ94">
        <v>-1550307.9426235801</v>
      </c>
      <c r="AK94">
        <v>-105242.373171575</v>
      </c>
      <c r="AL94">
        <v>-126584.838527845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7940801.6807163004</v>
      </c>
      <c r="BA94">
        <v>7735292.1489692796</v>
      </c>
      <c r="BB94">
        <v>12711690.7510307</v>
      </c>
      <c r="BC94">
        <v>0</v>
      </c>
      <c r="BD94">
        <v>20446982.899999999</v>
      </c>
    </row>
    <row r="95" spans="1:56" x14ac:dyDescent="0.2">
      <c r="A95">
        <v>12</v>
      </c>
      <c r="B95">
        <v>0</v>
      </c>
      <c r="C95">
        <v>2008</v>
      </c>
      <c r="D95">
        <v>704845905.99000001</v>
      </c>
      <c r="E95">
        <v>773343081.13999999</v>
      </c>
      <c r="F95">
        <v>807297698.38999999</v>
      </c>
      <c r="G95">
        <v>33954617.250000097</v>
      </c>
      <c r="H95">
        <v>816312555.29978001</v>
      </c>
      <c r="I95">
        <v>34574885.009814903</v>
      </c>
      <c r="J95">
        <v>36370062.878366299</v>
      </c>
      <c r="K95">
        <v>0.97317664934027903</v>
      </c>
      <c r="L95">
        <v>5585652.3718459299</v>
      </c>
      <c r="M95">
        <v>3.90143242020824</v>
      </c>
      <c r="N95">
        <v>36023.4964312632</v>
      </c>
      <c r="O95">
        <v>7.52529642543153</v>
      </c>
      <c r="P95">
        <v>0.41251619891951602</v>
      </c>
      <c r="Q95">
        <v>4.5846539885866102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15313860.0474813</v>
      </c>
      <c r="AF95">
        <v>3087477.27501537</v>
      </c>
      <c r="AG95">
        <v>2221954.9171205699</v>
      </c>
      <c r="AH95">
        <v>13222993.1567895</v>
      </c>
      <c r="AI95">
        <v>-844099.27959514502</v>
      </c>
      <c r="AJ95">
        <v>654376.73755974998</v>
      </c>
      <c r="AK95">
        <v>14930.057918279599</v>
      </c>
      <c r="AL95">
        <v>-617763.44313846796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33053729.469151199</v>
      </c>
      <c r="BA95">
        <v>33707005.506879501</v>
      </c>
      <c r="BB95">
        <v>247611.74312058999</v>
      </c>
      <c r="BC95">
        <v>0</v>
      </c>
      <c r="BD95">
        <v>33954617.250000097</v>
      </c>
    </row>
    <row r="96" spans="1:56" x14ac:dyDescent="0.2">
      <c r="A96">
        <v>12</v>
      </c>
      <c r="B96">
        <v>0</v>
      </c>
      <c r="C96">
        <v>2009</v>
      </c>
      <c r="D96">
        <v>704845905.99000001</v>
      </c>
      <c r="E96">
        <v>807297698.38999999</v>
      </c>
      <c r="F96">
        <v>766129082.34999895</v>
      </c>
      <c r="G96">
        <v>-41168616.040000297</v>
      </c>
      <c r="H96">
        <v>771233661.12673295</v>
      </c>
      <c r="I96">
        <v>-45078894.173046999</v>
      </c>
      <c r="J96">
        <v>36763205.364103198</v>
      </c>
      <c r="K96">
        <v>1.1172659849907101</v>
      </c>
      <c r="L96">
        <v>5603643.4962965101</v>
      </c>
      <c r="M96">
        <v>2.8410076457869802</v>
      </c>
      <c r="N96">
        <v>34353.723731483296</v>
      </c>
      <c r="O96">
        <v>7.6693184814473296</v>
      </c>
      <c r="P96">
        <v>0.41898985414971301</v>
      </c>
      <c r="Q96">
        <v>4.6899099691044999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3919397.33261486</v>
      </c>
      <c r="AF96">
        <v>-23745560.484680101</v>
      </c>
      <c r="AG96">
        <v>316302.31127493503</v>
      </c>
      <c r="AH96">
        <v>-35639430.765834503</v>
      </c>
      <c r="AI96">
        <v>9590866.0520202797</v>
      </c>
      <c r="AJ96">
        <v>1408871.3106664901</v>
      </c>
      <c r="AK96">
        <v>123505.338842768</v>
      </c>
      <c r="AL96">
        <v>-629305.81546116294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-44655354.720556401</v>
      </c>
      <c r="BA96">
        <v>-44685126.033161797</v>
      </c>
      <c r="BB96">
        <v>3516509.9931615298</v>
      </c>
      <c r="BC96">
        <v>0</v>
      </c>
      <c r="BD96">
        <v>-41168616.040000297</v>
      </c>
    </row>
    <row r="97" spans="1:56" x14ac:dyDescent="0.2">
      <c r="A97">
        <v>12</v>
      </c>
      <c r="B97">
        <v>0</v>
      </c>
      <c r="C97">
        <v>2010</v>
      </c>
      <c r="D97">
        <v>704845905.99000001</v>
      </c>
      <c r="E97">
        <v>766129082.34999895</v>
      </c>
      <c r="F97">
        <v>741627100.96999896</v>
      </c>
      <c r="G97">
        <v>-24501981.3800001</v>
      </c>
      <c r="H97">
        <v>776351249.41133201</v>
      </c>
      <c r="I97">
        <v>5117588.2845983496</v>
      </c>
      <c r="J97">
        <v>36479728.337795302</v>
      </c>
      <c r="K97">
        <v>1.13937553264155</v>
      </c>
      <c r="L97">
        <v>5625028.2066389499</v>
      </c>
      <c r="M97">
        <v>3.29615059333458</v>
      </c>
      <c r="N97">
        <v>33571.472271675499</v>
      </c>
      <c r="O97">
        <v>7.7657137102024301</v>
      </c>
      <c r="P97">
        <v>0.41454082894690403</v>
      </c>
      <c r="Q97">
        <v>4.9425023196239204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0.20271023214544501</v>
      </c>
      <c r="AC97">
        <v>0</v>
      </c>
      <c r="AD97">
        <v>0</v>
      </c>
      <c r="AE97">
        <v>-10069596.8759293</v>
      </c>
      <c r="AF97">
        <v>-4073092.8152365298</v>
      </c>
      <c r="AG97">
        <v>12293.5466301255</v>
      </c>
      <c r="AH97">
        <v>16120384.7533272</v>
      </c>
      <c r="AI97">
        <v>4558196.5026632398</v>
      </c>
      <c r="AJ97">
        <v>1002548.93317694</v>
      </c>
      <c r="AK97">
        <v>-93541.930895701895</v>
      </c>
      <c r="AL97">
        <v>-1312636.62592433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94076.655239218104</v>
      </c>
      <c r="AX97">
        <v>0</v>
      </c>
      <c r="AY97">
        <v>0</v>
      </c>
      <c r="AZ97">
        <v>6238632.1430509202</v>
      </c>
      <c r="BA97">
        <v>6168679.6892076302</v>
      </c>
      <c r="BB97">
        <v>-30670661.069207702</v>
      </c>
      <c r="BC97">
        <v>0</v>
      </c>
      <c r="BD97">
        <v>-24501981.3800001</v>
      </c>
    </row>
    <row r="98" spans="1:56" x14ac:dyDescent="0.2">
      <c r="A98">
        <v>12</v>
      </c>
      <c r="B98">
        <v>0</v>
      </c>
      <c r="C98">
        <v>2011</v>
      </c>
      <c r="D98">
        <v>704845905.99000001</v>
      </c>
      <c r="E98">
        <v>741627100.96999896</v>
      </c>
      <c r="F98">
        <v>738590801.919999</v>
      </c>
      <c r="G98">
        <v>-3036299.0500000501</v>
      </c>
      <c r="H98">
        <v>779212435.68610299</v>
      </c>
      <c r="I98">
        <v>2861186.2747717202</v>
      </c>
      <c r="J98">
        <v>35080036.309150197</v>
      </c>
      <c r="K98">
        <v>1.1725884972368401</v>
      </c>
      <c r="L98">
        <v>5712863.2766188802</v>
      </c>
      <c r="M98">
        <v>4.0229915133688197</v>
      </c>
      <c r="N98">
        <v>33143.981470990897</v>
      </c>
      <c r="O98">
        <v>8.0327448525852994</v>
      </c>
      <c r="P98">
        <v>0.40802968552068097</v>
      </c>
      <c r="Q98">
        <v>4.7890840011800897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0.20271023214544501</v>
      </c>
      <c r="AC98">
        <v>0</v>
      </c>
      <c r="AD98">
        <v>0</v>
      </c>
      <c r="AE98">
        <v>-21723891.315415099</v>
      </c>
      <c r="AF98">
        <v>-3481577.77530867</v>
      </c>
      <c r="AG98">
        <v>2592027.9001503098</v>
      </c>
      <c r="AH98">
        <v>21814032.1534581</v>
      </c>
      <c r="AI98">
        <v>2450337.4745517201</v>
      </c>
      <c r="AJ98">
        <v>1857547.3663735399</v>
      </c>
      <c r="AK98">
        <v>-110896.860988614</v>
      </c>
      <c r="AL98">
        <v>739345.48815254297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4136924.4309738702</v>
      </c>
      <c r="BA98">
        <v>3503607.3101333599</v>
      </c>
      <c r="BB98">
        <v>-6539906.3601334197</v>
      </c>
      <c r="BC98">
        <v>0</v>
      </c>
      <c r="BD98">
        <v>-3036299.0500000501</v>
      </c>
    </row>
    <row r="99" spans="1:56" x14ac:dyDescent="0.2">
      <c r="A99">
        <v>12</v>
      </c>
      <c r="B99">
        <v>0</v>
      </c>
      <c r="C99">
        <v>2012</v>
      </c>
      <c r="D99">
        <v>704845905.99000001</v>
      </c>
      <c r="E99">
        <v>738590801.919999</v>
      </c>
      <c r="F99">
        <v>736542882.07999897</v>
      </c>
      <c r="G99">
        <v>-2047919.8400000599</v>
      </c>
      <c r="H99">
        <v>763528442.573789</v>
      </c>
      <c r="I99">
        <v>-15683993.1123148</v>
      </c>
      <c r="J99">
        <v>34389990.3740272</v>
      </c>
      <c r="K99">
        <v>1.21357869270792</v>
      </c>
      <c r="L99">
        <v>5810579.3183783898</v>
      </c>
      <c r="M99">
        <v>4.0529384494334399</v>
      </c>
      <c r="N99">
        <v>32999.174855862402</v>
      </c>
      <c r="O99">
        <v>7.8257435216358502</v>
      </c>
      <c r="P99">
        <v>0.402927504254665</v>
      </c>
      <c r="Q99">
        <v>4.9854726431721001</v>
      </c>
      <c r="R99">
        <v>0</v>
      </c>
      <c r="S99">
        <v>0</v>
      </c>
      <c r="T99">
        <v>0</v>
      </c>
      <c r="U99">
        <v>0</v>
      </c>
      <c r="V99">
        <v>0.17829015155233499</v>
      </c>
      <c r="W99">
        <v>0</v>
      </c>
      <c r="X99">
        <v>0</v>
      </c>
      <c r="Y99">
        <v>0</v>
      </c>
      <c r="Z99">
        <v>0</v>
      </c>
      <c r="AA99">
        <v>0</v>
      </c>
      <c r="AB99">
        <v>0.33554414265599097</v>
      </c>
      <c r="AC99">
        <v>0</v>
      </c>
      <c r="AD99">
        <v>0</v>
      </c>
      <c r="AE99">
        <v>-9334974.8590340801</v>
      </c>
      <c r="AF99">
        <v>-4919168.5254693497</v>
      </c>
      <c r="AG99">
        <v>2953433.7245857902</v>
      </c>
      <c r="AH99">
        <v>1039924.9209147</v>
      </c>
      <c r="AI99">
        <v>713832.29349160299</v>
      </c>
      <c r="AJ99">
        <v>-1514704.75885744</v>
      </c>
      <c r="AK99">
        <v>-76844.512406545007</v>
      </c>
      <c r="AL99">
        <v>-772002.71579147095</v>
      </c>
      <c r="AM99">
        <v>0</v>
      </c>
      <c r="AN99">
        <v>0</v>
      </c>
      <c r="AO99">
        <v>0</v>
      </c>
      <c r="AP99">
        <v>0</v>
      </c>
      <c r="AQ99">
        <v>-3063911.1606522398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40741.666536491102</v>
      </c>
      <c r="AX99">
        <v>0</v>
      </c>
      <c r="AY99">
        <v>0</v>
      </c>
      <c r="AZ99">
        <v>-14933673.9266825</v>
      </c>
      <c r="BA99">
        <v>-14854382.478912201</v>
      </c>
      <c r="BB99">
        <v>12806462.6389121</v>
      </c>
      <c r="BC99">
        <v>0</v>
      </c>
      <c r="BD99">
        <v>-2047919.8400000599</v>
      </c>
    </row>
    <row r="100" spans="1:56" x14ac:dyDescent="0.2">
      <c r="A100">
        <v>12</v>
      </c>
      <c r="B100">
        <v>0</v>
      </c>
      <c r="C100">
        <v>2013</v>
      </c>
      <c r="D100">
        <v>704845905.99000001</v>
      </c>
      <c r="E100">
        <v>736542882.07999897</v>
      </c>
      <c r="F100">
        <v>740660333.44999897</v>
      </c>
      <c r="G100">
        <v>4117451.3700001799</v>
      </c>
      <c r="H100">
        <v>756934475.43932998</v>
      </c>
      <c r="I100">
        <v>-6593967.1344584096</v>
      </c>
      <c r="J100">
        <v>34762308.3310178</v>
      </c>
      <c r="K100">
        <v>1.2204698955392601</v>
      </c>
      <c r="L100">
        <v>5910840.8253027303</v>
      </c>
      <c r="M100">
        <v>3.88515946200428</v>
      </c>
      <c r="N100">
        <v>33359.669025605501</v>
      </c>
      <c r="O100">
        <v>7.7681093255521798</v>
      </c>
      <c r="P100">
        <v>0.401984677235876</v>
      </c>
      <c r="Q100">
        <v>5.11440641257997</v>
      </c>
      <c r="R100">
        <v>0</v>
      </c>
      <c r="S100">
        <v>0</v>
      </c>
      <c r="T100">
        <v>0</v>
      </c>
      <c r="U100">
        <v>0</v>
      </c>
      <c r="V100">
        <v>0.64339586938940596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0.33554414265599097</v>
      </c>
      <c r="AC100">
        <v>0</v>
      </c>
      <c r="AD100">
        <v>0</v>
      </c>
      <c r="AE100">
        <v>6382866.5385261998</v>
      </c>
      <c r="AF100">
        <v>-485965.13633901201</v>
      </c>
      <c r="AG100">
        <v>3092166.0267618899</v>
      </c>
      <c r="AH100">
        <v>-4714185.2488332503</v>
      </c>
      <c r="AI100">
        <v>-1289569.1493588299</v>
      </c>
      <c r="AJ100">
        <v>-280832.35591473797</v>
      </c>
      <c r="AK100">
        <v>-16187.555799329901</v>
      </c>
      <c r="AL100">
        <v>-582231.10596705403</v>
      </c>
      <c r="AM100">
        <v>0</v>
      </c>
      <c r="AN100">
        <v>0</v>
      </c>
      <c r="AO100">
        <v>0</v>
      </c>
      <c r="AP100">
        <v>0</v>
      </c>
      <c r="AQ100">
        <v>-8232935.0985432798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-6126873.0854674103</v>
      </c>
      <c r="BA100">
        <v>-6078846.6433017701</v>
      </c>
      <c r="BB100">
        <v>10196298.0133019</v>
      </c>
      <c r="BC100">
        <v>0</v>
      </c>
      <c r="BD100">
        <v>4117451.3700001799</v>
      </c>
    </row>
    <row r="101" spans="1:56" x14ac:dyDescent="0.2">
      <c r="A101">
        <v>12</v>
      </c>
      <c r="B101">
        <v>0</v>
      </c>
      <c r="C101">
        <v>2014</v>
      </c>
      <c r="D101">
        <v>704845905.99000001</v>
      </c>
      <c r="E101">
        <v>740660333.44999897</v>
      </c>
      <c r="F101">
        <v>753957175.66999996</v>
      </c>
      <c r="G101">
        <v>13296842.220000399</v>
      </c>
      <c r="H101">
        <v>748505163.65073097</v>
      </c>
      <c r="I101">
        <v>-8429311.7885996196</v>
      </c>
      <c r="J101">
        <v>35053118.829734802</v>
      </c>
      <c r="K101">
        <v>1.1905895090563801</v>
      </c>
      <c r="L101">
        <v>6022988.7126296395</v>
      </c>
      <c r="M101">
        <v>3.6811766555662202</v>
      </c>
      <c r="N101">
        <v>33831.848190712997</v>
      </c>
      <c r="O101">
        <v>7.8427063013723801</v>
      </c>
      <c r="P101">
        <v>0.40148072287770598</v>
      </c>
      <c r="Q101">
        <v>5.0912884197910202</v>
      </c>
      <c r="R101">
        <v>0</v>
      </c>
      <c r="S101">
        <v>0</v>
      </c>
      <c r="T101">
        <v>0</v>
      </c>
      <c r="U101">
        <v>0</v>
      </c>
      <c r="V101">
        <v>1.32235349309558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0.59464127133051103</v>
      </c>
      <c r="AC101">
        <v>0</v>
      </c>
      <c r="AD101">
        <v>0</v>
      </c>
      <c r="AE101">
        <v>5932271.9129159302</v>
      </c>
      <c r="AF101">
        <v>1868535.4179680201</v>
      </c>
      <c r="AG101">
        <v>3447513.00090629</v>
      </c>
      <c r="AH101">
        <v>-5837972.0831599897</v>
      </c>
      <c r="AI101">
        <v>-2866962.8103247602</v>
      </c>
      <c r="AJ101">
        <v>687920.69125440402</v>
      </c>
      <c r="AK101">
        <v>-5179.19089536107</v>
      </c>
      <c r="AL101">
        <v>-38713.816046202199</v>
      </c>
      <c r="AM101">
        <v>0</v>
      </c>
      <c r="AN101">
        <v>0</v>
      </c>
      <c r="AO101">
        <v>0</v>
      </c>
      <c r="AP101">
        <v>0</v>
      </c>
      <c r="AQ101">
        <v>-11382718.750241701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158306.10774334299</v>
      </c>
      <c r="AX101">
        <v>0</v>
      </c>
      <c r="AY101">
        <v>0</v>
      </c>
      <c r="AZ101">
        <v>-8036999.5198800704</v>
      </c>
      <c r="BA101">
        <v>-8108825.2138302997</v>
      </c>
      <c r="BB101">
        <v>21405667.433830701</v>
      </c>
      <c r="BC101">
        <v>0</v>
      </c>
      <c r="BD101">
        <v>13296842.220000399</v>
      </c>
    </row>
    <row r="102" spans="1:56" x14ac:dyDescent="0.2">
      <c r="A102">
        <v>12</v>
      </c>
      <c r="B102">
        <v>0</v>
      </c>
      <c r="C102">
        <v>2015</v>
      </c>
      <c r="D102">
        <v>704845905.99000001</v>
      </c>
      <c r="E102">
        <v>753957175.66999996</v>
      </c>
      <c r="F102">
        <v>736715457.22000003</v>
      </c>
      <c r="G102">
        <v>-17241718.449999999</v>
      </c>
      <c r="H102">
        <v>705720382.83953702</v>
      </c>
      <c r="I102">
        <v>-42784780.811193302</v>
      </c>
      <c r="J102">
        <v>35920976.659012102</v>
      </c>
      <c r="K102">
        <v>1.2252519040843399</v>
      </c>
      <c r="L102">
        <v>6128862.3749232702</v>
      </c>
      <c r="M102">
        <v>2.73562502437776</v>
      </c>
      <c r="N102">
        <v>35047.272701031899</v>
      </c>
      <c r="O102">
        <v>7.5472445879641299</v>
      </c>
      <c r="P102">
        <v>0.40220484453176297</v>
      </c>
      <c r="Q102">
        <v>5.4244853808489601</v>
      </c>
      <c r="R102">
        <v>0</v>
      </c>
      <c r="S102">
        <v>0</v>
      </c>
      <c r="T102">
        <v>0</v>
      </c>
      <c r="U102">
        <v>0</v>
      </c>
      <c r="V102">
        <v>2.32235349309558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0.78687472337800402</v>
      </c>
      <c r="AC102">
        <v>0</v>
      </c>
      <c r="AD102">
        <v>0</v>
      </c>
      <c r="AE102">
        <v>12865094.9605661</v>
      </c>
      <c r="AF102">
        <v>-4658462.9390676599</v>
      </c>
      <c r="AG102">
        <v>3422011.9741577501</v>
      </c>
      <c r="AH102">
        <v>-30090611.523578901</v>
      </c>
      <c r="AI102">
        <v>-6276225.2317736102</v>
      </c>
      <c r="AJ102">
        <v>-2090918.51858184</v>
      </c>
      <c r="AK102">
        <v>9665.4285009033792</v>
      </c>
      <c r="AL102">
        <v>-1261455.03105765</v>
      </c>
      <c r="AM102">
        <v>0</v>
      </c>
      <c r="AN102">
        <v>0</v>
      </c>
      <c r="AO102">
        <v>0</v>
      </c>
      <c r="AP102">
        <v>0</v>
      </c>
      <c r="AQ102">
        <v>-15536350.078428401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71438.226221604797</v>
      </c>
      <c r="AX102">
        <v>0</v>
      </c>
      <c r="AY102">
        <v>0</v>
      </c>
      <c r="AZ102">
        <v>-43545812.733041704</v>
      </c>
      <c r="BA102">
        <v>-43204737.370539904</v>
      </c>
      <c r="BB102">
        <v>25963018.920539901</v>
      </c>
      <c r="BC102">
        <v>0</v>
      </c>
      <c r="BD102">
        <v>-17241718.449999999</v>
      </c>
    </row>
    <row r="103" spans="1:56" x14ac:dyDescent="0.2">
      <c r="A103">
        <v>12</v>
      </c>
      <c r="B103">
        <v>0</v>
      </c>
      <c r="C103">
        <v>2016</v>
      </c>
      <c r="D103">
        <v>704845905.99000001</v>
      </c>
      <c r="E103">
        <v>736715457.22000003</v>
      </c>
      <c r="F103">
        <v>713555101.72000003</v>
      </c>
      <c r="G103">
        <v>-23160355.499999698</v>
      </c>
      <c r="H103">
        <v>683357588.35560799</v>
      </c>
      <c r="I103">
        <v>-22362794.483929601</v>
      </c>
      <c r="J103">
        <v>36722741.163301401</v>
      </c>
      <c r="K103">
        <v>1.2435954373734699</v>
      </c>
      <c r="L103">
        <v>6229951.90157755</v>
      </c>
      <c r="M103">
        <v>2.4228004213793799</v>
      </c>
      <c r="N103">
        <v>35818.253605601698</v>
      </c>
      <c r="O103">
        <v>7.3773088292958997</v>
      </c>
      <c r="P103">
        <v>0.40030526482039003</v>
      </c>
      <c r="Q103">
        <v>5.8927759983455497</v>
      </c>
      <c r="R103">
        <v>0</v>
      </c>
      <c r="S103">
        <v>0</v>
      </c>
      <c r="T103">
        <v>0</v>
      </c>
      <c r="U103">
        <v>0</v>
      </c>
      <c r="V103">
        <v>3.32235349309558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10527941.609221101</v>
      </c>
      <c r="AF103">
        <v>-2072891.8737468901</v>
      </c>
      <c r="AG103">
        <v>3189123.4705073601</v>
      </c>
      <c r="AH103">
        <v>-12276098.4143182</v>
      </c>
      <c r="AI103">
        <v>-4102141.2950132899</v>
      </c>
      <c r="AJ103">
        <v>-1242238.56944754</v>
      </c>
      <c r="AK103">
        <v>-31676.635529755498</v>
      </c>
      <c r="AL103">
        <v>-2123012.3244138001</v>
      </c>
      <c r="AM103">
        <v>0</v>
      </c>
      <c r="AN103">
        <v>0</v>
      </c>
      <c r="AO103">
        <v>0</v>
      </c>
      <c r="AP103">
        <v>0</v>
      </c>
      <c r="AQ103">
        <v>-15181060.1727983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89084.469652666405</v>
      </c>
      <c r="AX103">
        <v>0</v>
      </c>
      <c r="AY103">
        <v>0</v>
      </c>
      <c r="AZ103">
        <v>-23222969.7358867</v>
      </c>
      <c r="BA103">
        <v>-23056233.671393801</v>
      </c>
      <c r="BB103">
        <v>-104121.82860589599</v>
      </c>
      <c r="BC103">
        <v>0</v>
      </c>
      <c r="BD103">
        <v>-23160355.499999698</v>
      </c>
    </row>
    <row r="104" spans="1:56" x14ac:dyDescent="0.2">
      <c r="A104">
        <v>12</v>
      </c>
      <c r="B104">
        <v>0</v>
      </c>
      <c r="C104">
        <v>2017</v>
      </c>
      <c r="D104">
        <v>704845905.99000001</v>
      </c>
      <c r="E104">
        <v>713555101.72000003</v>
      </c>
      <c r="F104">
        <v>694620658.84000003</v>
      </c>
      <c r="G104">
        <v>-18934442.880000301</v>
      </c>
      <c r="H104">
        <v>691388922.02498198</v>
      </c>
      <c r="I104">
        <v>8031333.6693742704</v>
      </c>
      <c r="J104">
        <v>37183542.714763001</v>
      </c>
      <c r="K104">
        <v>1.2106062901586301</v>
      </c>
      <c r="L104">
        <v>6341836.4089646097</v>
      </c>
      <c r="M104">
        <v>2.6488644689246099</v>
      </c>
      <c r="N104">
        <v>36343.432938626604</v>
      </c>
      <c r="O104">
        <v>7.1600542306063897</v>
      </c>
      <c r="P104">
        <v>0.398874984109723</v>
      </c>
      <c r="Q104">
        <v>6.1380619024725904</v>
      </c>
      <c r="R104">
        <v>0</v>
      </c>
      <c r="S104">
        <v>0</v>
      </c>
      <c r="T104">
        <v>0</v>
      </c>
      <c r="U104">
        <v>0</v>
      </c>
      <c r="V104">
        <v>4.32235349309558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10919347.083768399</v>
      </c>
      <c r="AF104">
        <v>5339555.7514324402</v>
      </c>
      <c r="AG104">
        <v>3229310.9153527902</v>
      </c>
      <c r="AH104">
        <v>8505088.3765785992</v>
      </c>
      <c r="AI104">
        <v>-2591794.7361542499</v>
      </c>
      <c r="AJ104">
        <v>-1821949.4255776801</v>
      </c>
      <c r="AK104">
        <v>-20881.905301401199</v>
      </c>
      <c r="AL104">
        <v>-924558.76446197496</v>
      </c>
      <c r="AM104">
        <v>0</v>
      </c>
      <c r="AN104">
        <v>0</v>
      </c>
      <c r="AO104">
        <v>0</v>
      </c>
      <c r="AP104">
        <v>0</v>
      </c>
      <c r="AQ104">
        <v>-14703808.410230899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7930308.8854060397</v>
      </c>
      <c r="BA104">
        <v>7751477.4642518396</v>
      </c>
      <c r="BB104">
        <v>-26685920.344252098</v>
      </c>
      <c r="BC104">
        <v>0</v>
      </c>
      <c r="BD104">
        <v>-18934442.880000301</v>
      </c>
    </row>
    <row r="105" spans="1:56" x14ac:dyDescent="0.2">
      <c r="A105">
        <v>12</v>
      </c>
      <c r="B105">
        <v>0</v>
      </c>
      <c r="C105">
        <v>2018</v>
      </c>
      <c r="D105">
        <v>704845905.99000001</v>
      </c>
      <c r="E105">
        <v>694620658.84000003</v>
      </c>
      <c r="F105">
        <v>688530871.36999905</v>
      </c>
      <c r="G105">
        <v>-6089787.4700004198</v>
      </c>
      <c r="H105">
        <v>684087644.13625705</v>
      </c>
      <c r="I105">
        <v>-7301277.88872506</v>
      </c>
      <c r="J105">
        <v>37992457.983112</v>
      </c>
      <c r="K105">
        <v>1.1757802235241199</v>
      </c>
      <c r="L105">
        <v>6450437.3512728997</v>
      </c>
      <c r="M105">
        <v>2.9348303224349701</v>
      </c>
      <c r="N105">
        <v>37031.751617532798</v>
      </c>
      <c r="O105">
        <v>6.9669789526958903</v>
      </c>
      <c r="P105">
        <v>0.40043614459000199</v>
      </c>
      <c r="Q105">
        <v>6.4390989849420199</v>
      </c>
      <c r="R105">
        <v>0</v>
      </c>
      <c r="S105">
        <v>0</v>
      </c>
      <c r="T105">
        <v>0</v>
      </c>
      <c r="U105">
        <v>0</v>
      </c>
      <c r="V105">
        <v>5.32235349309558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0.77703198292786901</v>
      </c>
      <c r="AD105">
        <v>0</v>
      </c>
      <c r="AE105">
        <v>11017894.323994899</v>
      </c>
      <c r="AF105">
        <v>5156354.7288210699</v>
      </c>
      <c r="AG105">
        <v>2830526.2241839599</v>
      </c>
      <c r="AH105">
        <v>10235009.904258899</v>
      </c>
      <c r="AI105">
        <v>-3234155.44297159</v>
      </c>
      <c r="AJ105">
        <v>-1553930.2662128799</v>
      </c>
      <c r="AK105">
        <v>22625.5108844108</v>
      </c>
      <c r="AL105">
        <v>-1170407.7567550901</v>
      </c>
      <c r="AM105">
        <v>0</v>
      </c>
      <c r="AN105">
        <v>0</v>
      </c>
      <c r="AO105">
        <v>0</v>
      </c>
      <c r="AP105">
        <v>0</v>
      </c>
      <c r="AQ105">
        <v>-14313637.5323395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-15877282.4136144</v>
      </c>
      <c r="AY105">
        <v>0</v>
      </c>
      <c r="AZ105">
        <v>-6887002.7197503</v>
      </c>
      <c r="BA105">
        <v>-7364274.0440526903</v>
      </c>
      <c r="BB105">
        <v>1274486.57405227</v>
      </c>
      <c r="BC105">
        <v>0</v>
      </c>
      <c r="BD105">
        <v>-6089787.4700004198</v>
      </c>
    </row>
    <row r="106" spans="1:56" x14ac:dyDescent="0.2">
      <c r="A106">
        <v>21</v>
      </c>
      <c r="B106">
        <v>0</v>
      </c>
      <c r="C106">
        <v>2002</v>
      </c>
      <c r="D106">
        <v>371084911.623999</v>
      </c>
      <c r="E106">
        <v>0</v>
      </c>
      <c r="F106">
        <v>371084911.623999</v>
      </c>
      <c r="G106">
        <v>0</v>
      </c>
      <c r="H106">
        <v>364484398.02236998</v>
      </c>
      <c r="I106">
        <v>0</v>
      </c>
      <c r="J106">
        <v>15657392.830824601</v>
      </c>
      <c r="K106">
        <v>0.96864106856592302</v>
      </c>
      <c r="L106">
        <v>2706947.7016197899</v>
      </c>
      <c r="M106">
        <v>1.97438591919076</v>
      </c>
      <c r="N106">
        <v>35648.956838350903</v>
      </c>
      <c r="O106">
        <v>8.8002332927310594</v>
      </c>
      <c r="P106">
        <v>0.44040089839688801</v>
      </c>
      <c r="Q106">
        <v>3.1622619550587099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371084911.623999</v>
      </c>
      <c r="BD106">
        <v>371084911.623999</v>
      </c>
    </row>
    <row r="107" spans="1:56" x14ac:dyDescent="0.2">
      <c r="A107">
        <v>21</v>
      </c>
      <c r="B107">
        <v>0</v>
      </c>
      <c r="C107">
        <v>2003</v>
      </c>
      <c r="D107">
        <v>377705247.623999</v>
      </c>
      <c r="E107">
        <v>371084911.623999</v>
      </c>
      <c r="F107">
        <v>390492553.87899899</v>
      </c>
      <c r="G107">
        <v>12787306.2549999</v>
      </c>
      <c r="H107">
        <v>382150049.28853798</v>
      </c>
      <c r="I107">
        <v>10304326.7572746</v>
      </c>
      <c r="J107">
        <v>15513483.7475437</v>
      </c>
      <c r="K107">
        <v>0.94824566462676396</v>
      </c>
      <c r="L107">
        <v>2726771.9640647299</v>
      </c>
      <c r="M107">
        <v>2.25411613308124</v>
      </c>
      <c r="N107">
        <v>34885.592418560002</v>
      </c>
      <c r="O107">
        <v>8.6050253641132599</v>
      </c>
      <c r="P107">
        <v>0.43653700139802698</v>
      </c>
      <c r="Q107">
        <v>3.1786984249688999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465843.82425118401</v>
      </c>
      <c r="AF107">
        <v>1059160.49245693</v>
      </c>
      <c r="AG107">
        <v>2186093.1423544399</v>
      </c>
      <c r="AH107">
        <v>6317648.7718160301</v>
      </c>
      <c r="AI107">
        <v>1554692.4984508699</v>
      </c>
      <c r="AJ107">
        <v>-531811.67814852798</v>
      </c>
      <c r="AK107">
        <v>-25815.474036860302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11025811.577144001</v>
      </c>
      <c r="BA107">
        <v>11025460.793445401</v>
      </c>
      <c r="BB107">
        <v>1761845.46155445</v>
      </c>
      <c r="BC107">
        <v>6620335.9999999898</v>
      </c>
      <c r="BD107">
        <v>19407642.254999898</v>
      </c>
    </row>
    <row r="108" spans="1:56" x14ac:dyDescent="0.2">
      <c r="A108">
        <v>21</v>
      </c>
      <c r="B108">
        <v>0</v>
      </c>
      <c r="C108">
        <v>2004</v>
      </c>
      <c r="D108">
        <v>396353253.91199899</v>
      </c>
      <c r="E108">
        <v>390492553.87899899</v>
      </c>
      <c r="F108">
        <v>416568146.93900001</v>
      </c>
      <c r="G108">
        <v>7427586.77200008</v>
      </c>
      <c r="H108">
        <v>409341871.28132403</v>
      </c>
      <c r="I108">
        <v>9846914.6557175498</v>
      </c>
      <c r="J108">
        <v>14655094.7943372</v>
      </c>
      <c r="K108">
        <v>0.95174190294799799</v>
      </c>
      <c r="L108">
        <v>2696550.5227904399</v>
      </c>
      <c r="M108">
        <v>2.5690023143101199</v>
      </c>
      <c r="N108">
        <v>34211.821086821299</v>
      </c>
      <c r="O108">
        <v>8.36943093795899</v>
      </c>
      <c r="P108">
        <v>0.43294277088369698</v>
      </c>
      <c r="Q108">
        <v>3.2390048434408198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-1085802.30521465</v>
      </c>
      <c r="AF108">
        <v>-39042.424111720102</v>
      </c>
      <c r="AG108">
        <v>2524323.01312317</v>
      </c>
      <c r="AH108">
        <v>6683136.2318620803</v>
      </c>
      <c r="AI108">
        <v>2512176.27816932</v>
      </c>
      <c r="AJ108">
        <v>-547793.75684797997</v>
      </c>
      <c r="AK108">
        <v>-34532.9419274389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10012464.0950527</v>
      </c>
      <c r="BA108">
        <v>9989394.2205875609</v>
      </c>
      <c r="BB108">
        <v>-2561807.4485874702</v>
      </c>
      <c r="BC108">
        <v>18648006.287999999</v>
      </c>
      <c r="BD108">
        <v>26075593.059999999</v>
      </c>
    </row>
    <row r="109" spans="1:56" x14ac:dyDescent="0.2">
      <c r="A109">
        <v>21</v>
      </c>
      <c r="B109">
        <v>0</v>
      </c>
      <c r="C109">
        <v>2005</v>
      </c>
      <c r="D109">
        <v>396353253.91199899</v>
      </c>
      <c r="E109">
        <v>416568146.93900001</v>
      </c>
      <c r="F109">
        <v>423404880.88099903</v>
      </c>
      <c r="G109">
        <v>6836733.9419999802</v>
      </c>
      <c r="H109">
        <v>425128905.24184197</v>
      </c>
      <c r="I109">
        <v>15787033.960518099</v>
      </c>
      <c r="J109">
        <v>14426117.3874401</v>
      </c>
      <c r="K109">
        <v>0.94481551027133603</v>
      </c>
      <c r="L109">
        <v>2750813.6770150401</v>
      </c>
      <c r="M109">
        <v>3.0167540114535298</v>
      </c>
      <c r="N109">
        <v>33347.622846363098</v>
      </c>
      <c r="O109">
        <v>8.2533539604045298</v>
      </c>
      <c r="P109">
        <v>0.42984353145689802</v>
      </c>
      <c r="Q109">
        <v>3.2390048434408198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503704.40739549301</v>
      </c>
      <c r="AF109">
        <v>1109404.4272744199</v>
      </c>
      <c r="AG109">
        <v>2675221.6369262799</v>
      </c>
      <c r="AH109">
        <v>9338144.9299118798</v>
      </c>
      <c r="AI109">
        <v>2490358.7298908699</v>
      </c>
      <c r="AJ109">
        <v>-488080.65085341001</v>
      </c>
      <c r="AK109">
        <v>-27581.8107544042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15601171.669791101</v>
      </c>
      <c r="BA109">
        <v>15759931.6956694</v>
      </c>
      <c r="BB109">
        <v>-8923197.7536695004</v>
      </c>
      <c r="BC109">
        <v>0</v>
      </c>
      <c r="BD109">
        <v>6836733.9419999802</v>
      </c>
    </row>
    <row r="110" spans="1:56" x14ac:dyDescent="0.2">
      <c r="A110">
        <v>21</v>
      </c>
      <c r="B110">
        <v>0</v>
      </c>
      <c r="C110">
        <v>2006</v>
      </c>
      <c r="D110">
        <v>396353253.91199899</v>
      </c>
      <c r="E110">
        <v>423404880.88099903</v>
      </c>
      <c r="F110">
        <v>449398538.24999899</v>
      </c>
      <c r="G110">
        <v>25993657.368999802</v>
      </c>
      <c r="H110">
        <v>440476765.42994201</v>
      </c>
      <c r="I110">
        <v>15347860.188100001</v>
      </c>
      <c r="J110">
        <v>14471542.299695</v>
      </c>
      <c r="K110">
        <v>0.94868888212112901</v>
      </c>
      <c r="L110">
        <v>2812754.8513088999</v>
      </c>
      <c r="M110">
        <v>3.30529135938853</v>
      </c>
      <c r="N110">
        <v>32051.9352277369</v>
      </c>
      <c r="O110">
        <v>8.1710596472317896</v>
      </c>
      <c r="P110">
        <v>0.43035595054884501</v>
      </c>
      <c r="Q110">
        <v>3.4317585799631001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3417383.4836235298</v>
      </c>
      <c r="AF110">
        <v>-817879.24195596203</v>
      </c>
      <c r="AG110">
        <v>3138885.8063097899</v>
      </c>
      <c r="AH110">
        <v>5540487.3379438296</v>
      </c>
      <c r="AI110">
        <v>4042709.57002497</v>
      </c>
      <c r="AJ110">
        <v>-426774.72716167499</v>
      </c>
      <c r="AK110">
        <v>4009.6270010783501</v>
      </c>
      <c r="AL110">
        <v>-479759.42129843897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14419062.434487101</v>
      </c>
      <c r="BA110">
        <v>14646931.0667996</v>
      </c>
      <c r="BB110">
        <v>11346726.3022002</v>
      </c>
      <c r="BC110">
        <v>0</v>
      </c>
      <c r="BD110">
        <v>25993657.368999802</v>
      </c>
    </row>
    <row r="111" spans="1:56" x14ac:dyDescent="0.2">
      <c r="A111">
        <v>21</v>
      </c>
      <c r="B111">
        <v>0</v>
      </c>
      <c r="C111">
        <v>2007</v>
      </c>
      <c r="D111">
        <v>405041521.910999</v>
      </c>
      <c r="E111">
        <v>449398538.24999899</v>
      </c>
      <c r="F111">
        <v>453047402.53899997</v>
      </c>
      <c r="G111">
        <v>-5039403.70999985</v>
      </c>
      <c r="H111">
        <v>452104815.85162097</v>
      </c>
      <c r="I111">
        <v>2447568.3134183902</v>
      </c>
      <c r="J111">
        <v>14196757.035069801</v>
      </c>
      <c r="K111">
        <v>0.98478003895285904</v>
      </c>
      <c r="L111">
        <v>2803674.9163569701</v>
      </c>
      <c r="M111">
        <v>3.4983775899792802</v>
      </c>
      <c r="N111">
        <v>32301.012415965899</v>
      </c>
      <c r="O111">
        <v>7.9650975672475397</v>
      </c>
      <c r="P111">
        <v>0.42816481270887002</v>
      </c>
      <c r="Q111">
        <v>3.5290219018897999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2228675.6982653001</v>
      </c>
      <c r="AF111">
        <v>-2063261.03000576</v>
      </c>
      <c r="AG111">
        <v>1192372.5328869401</v>
      </c>
      <c r="AH111">
        <v>3753808.8530508499</v>
      </c>
      <c r="AI111">
        <v>-1283336.72356494</v>
      </c>
      <c r="AJ111">
        <v>-796172.94878573902</v>
      </c>
      <c r="AK111">
        <v>-36192.941470631602</v>
      </c>
      <c r="AL111">
        <v>-307582.90708699398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2688310.5332890199</v>
      </c>
      <c r="BA111">
        <v>2628728.3085632799</v>
      </c>
      <c r="BB111">
        <v>-7668132.0185631402</v>
      </c>
      <c r="BC111">
        <v>8688267.9989999998</v>
      </c>
      <c r="BD111">
        <v>3648864.28900014</v>
      </c>
    </row>
    <row r="112" spans="1:56" x14ac:dyDescent="0.2">
      <c r="A112">
        <v>21</v>
      </c>
      <c r="B112">
        <v>0</v>
      </c>
      <c r="C112">
        <v>2008</v>
      </c>
      <c r="D112">
        <v>405041521.910999</v>
      </c>
      <c r="E112">
        <v>453047402.53899997</v>
      </c>
      <c r="F112">
        <v>480773695.13300002</v>
      </c>
      <c r="G112">
        <v>27726292.594000202</v>
      </c>
      <c r="H112">
        <v>467059767.85754699</v>
      </c>
      <c r="I112">
        <v>14954952.005925801</v>
      </c>
      <c r="J112">
        <v>14172153.674177</v>
      </c>
      <c r="K112">
        <v>0.96146622499553702</v>
      </c>
      <c r="L112">
        <v>2797085.5088091101</v>
      </c>
      <c r="M112">
        <v>3.8992042854469302</v>
      </c>
      <c r="N112">
        <v>31891.1894799406</v>
      </c>
      <c r="O112">
        <v>8.1899531088061295</v>
      </c>
      <c r="P112">
        <v>0.42668618028649302</v>
      </c>
      <c r="Q112">
        <v>3.54555408910683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1838479.0692019199</v>
      </c>
      <c r="AF112">
        <v>2550245.6045796401</v>
      </c>
      <c r="AG112">
        <v>288439.186069377</v>
      </c>
      <c r="AH112">
        <v>7359079.6515124897</v>
      </c>
      <c r="AI112">
        <v>1465450.28291673</v>
      </c>
      <c r="AJ112">
        <v>972758.07086295297</v>
      </c>
      <c r="AK112">
        <v>-18198.116107376001</v>
      </c>
      <c r="AL112">
        <v>25804.1892670544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14482057.9383028</v>
      </c>
      <c r="BA112">
        <v>14924898.0888112</v>
      </c>
      <c r="BB112">
        <v>12801394.505188899</v>
      </c>
      <c r="BC112">
        <v>0</v>
      </c>
      <c r="BD112">
        <v>27726292.594000202</v>
      </c>
    </row>
    <row r="113" spans="1:56" x14ac:dyDescent="0.2">
      <c r="A113">
        <v>21</v>
      </c>
      <c r="B113">
        <v>0</v>
      </c>
      <c r="C113">
        <v>2009</v>
      </c>
      <c r="D113">
        <v>405041521.910999</v>
      </c>
      <c r="E113">
        <v>480773695.13300002</v>
      </c>
      <c r="F113">
        <v>439930293.72499901</v>
      </c>
      <c r="G113">
        <v>-40843401.408000603</v>
      </c>
      <c r="H113">
        <v>437929153.39453399</v>
      </c>
      <c r="I113">
        <v>-29130614.463012598</v>
      </c>
      <c r="J113">
        <v>13885701.104334</v>
      </c>
      <c r="K113">
        <v>1.0805109570322899</v>
      </c>
      <c r="L113">
        <v>2761116.71125641</v>
      </c>
      <c r="M113">
        <v>2.8534184690517201</v>
      </c>
      <c r="N113">
        <v>30154.796131831699</v>
      </c>
      <c r="O113">
        <v>8.3898506398380395</v>
      </c>
      <c r="P113">
        <v>0.43149482850326398</v>
      </c>
      <c r="Q113">
        <v>3.69400839528537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-2426755.1288398402</v>
      </c>
      <c r="AF113">
        <v>-12503987.1992574</v>
      </c>
      <c r="AG113">
        <v>-1127049.27948398</v>
      </c>
      <c r="AH113">
        <v>-21136765.456654001</v>
      </c>
      <c r="AI113">
        <v>6120572.2670807699</v>
      </c>
      <c r="AJ113">
        <v>851780.07460616098</v>
      </c>
      <c r="AK113">
        <v>49511.714126818297</v>
      </c>
      <c r="AL113">
        <v>-401998.41276999499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-30574691.421191402</v>
      </c>
      <c r="BA113">
        <v>-30094054.947110102</v>
      </c>
      <c r="BB113">
        <v>-10749346.460890399</v>
      </c>
      <c r="BC113">
        <v>0</v>
      </c>
      <c r="BD113">
        <v>-40843401.408000603</v>
      </c>
    </row>
    <row r="114" spans="1:56" x14ac:dyDescent="0.2">
      <c r="A114">
        <v>21</v>
      </c>
      <c r="B114">
        <v>0</v>
      </c>
      <c r="C114">
        <v>2010</v>
      </c>
      <c r="D114">
        <v>405041521.910999</v>
      </c>
      <c r="E114">
        <v>439930293.72499901</v>
      </c>
      <c r="F114">
        <v>431751220.77999902</v>
      </c>
      <c r="G114">
        <v>-8179072.9449997302</v>
      </c>
      <c r="H114">
        <v>441770311.48411</v>
      </c>
      <c r="I114">
        <v>3841158.0895753601</v>
      </c>
      <c r="J114">
        <v>13197206.5076575</v>
      </c>
      <c r="K114">
        <v>1.0749457152861099</v>
      </c>
      <c r="L114">
        <v>2763452.6281540901</v>
      </c>
      <c r="M114">
        <v>3.3147792940029701</v>
      </c>
      <c r="N114">
        <v>29435.996905591601</v>
      </c>
      <c r="O114">
        <v>8.6310191835880001</v>
      </c>
      <c r="P114">
        <v>0.43041449202300502</v>
      </c>
      <c r="Q114">
        <v>3.7300617748401401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-10463404.1117502</v>
      </c>
      <c r="AF114">
        <v>756404.28235341096</v>
      </c>
      <c r="AG114">
        <v>756759.99251384404</v>
      </c>
      <c r="AH114">
        <v>9392419.7412022408</v>
      </c>
      <c r="AI114">
        <v>2541972.3667124999</v>
      </c>
      <c r="AJ114">
        <v>1102931.6406618501</v>
      </c>
      <c r="AK114">
        <v>-19660.473448161702</v>
      </c>
      <c r="AL114">
        <v>-18894.489250631199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4048528.94899484</v>
      </c>
      <c r="BA114">
        <v>4063136.4084845199</v>
      </c>
      <c r="BB114">
        <v>-12242209.3534842</v>
      </c>
      <c r="BC114">
        <v>0</v>
      </c>
      <c r="BD114">
        <v>-8179072.9449997302</v>
      </c>
    </row>
    <row r="115" spans="1:56" x14ac:dyDescent="0.2">
      <c r="A115">
        <v>21</v>
      </c>
      <c r="B115">
        <v>0</v>
      </c>
      <c r="C115">
        <v>2011</v>
      </c>
      <c r="D115">
        <v>405041521.910999</v>
      </c>
      <c r="E115">
        <v>431751220.77999902</v>
      </c>
      <c r="F115">
        <v>445505249.50099999</v>
      </c>
      <c r="G115">
        <v>13754028.721000001</v>
      </c>
      <c r="H115">
        <v>450612411.90494502</v>
      </c>
      <c r="I115">
        <v>8842100.4208359309</v>
      </c>
      <c r="J115">
        <v>12682023.3587</v>
      </c>
      <c r="K115">
        <v>1.0651836564404999</v>
      </c>
      <c r="L115">
        <v>2775657.4388411902</v>
      </c>
      <c r="M115">
        <v>4.0516946608106901</v>
      </c>
      <c r="N115">
        <v>28808.531202183302</v>
      </c>
      <c r="O115">
        <v>9.0454971291003297</v>
      </c>
      <c r="P115">
        <v>0.42238814367729799</v>
      </c>
      <c r="Q115">
        <v>3.7854735522589298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2.66417698340841E-2</v>
      </c>
      <c r="AC115">
        <v>0</v>
      </c>
      <c r="AD115">
        <v>0</v>
      </c>
      <c r="AE115">
        <v>-9197225.2419695593</v>
      </c>
      <c r="AF115">
        <v>777814.24993677903</v>
      </c>
      <c r="AG115">
        <v>608774.38341878797</v>
      </c>
      <c r="AH115">
        <v>12929474.714217501</v>
      </c>
      <c r="AI115">
        <v>2328097.32229832</v>
      </c>
      <c r="AJ115">
        <v>1608435.1693393099</v>
      </c>
      <c r="AK115">
        <v>-77007.884055037503</v>
      </c>
      <c r="AL115">
        <v>-242853.19936210499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8278.2086874727993</v>
      </c>
      <c r="AX115">
        <v>0</v>
      </c>
      <c r="AY115">
        <v>0</v>
      </c>
      <c r="AZ115">
        <v>8743787.7225114796</v>
      </c>
      <c r="BA115">
        <v>8485308.26489041</v>
      </c>
      <c r="BB115">
        <v>5268720.4561096504</v>
      </c>
      <c r="BC115">
        <v>0</v>
      </c>
      <c r="BD115">
        <v>13754028.721000001</v>
      </c>
    </row>
    <row r="116" spans="1:56" x14ac:dyDescent="0.2">
      <c r="A116">
        <v>21</v>
      </c>
      <c r="B116">
        <v>0</v>
      </c>
      <c r="C116">
        <v>2012</v>
      </c>
      <c r="D116">
        <v>405041521.910999</v>
      </c>
      <c r="E116">
        <v>445505249.50099999</v>
      </c>
      <c r="F116">
        <v>454766425.63899899</v>
      </c>
      <c r="G116">
        <v>9261176.1379998196</v>
      </c>
      <c r="H116">
        <v>448970478.93312103</v>
      </c>
      <c r="I116">
        <v>-1641932.9718244099</v>
      </c>
      <c r="J116">
        <v>12213064.7164599</v>
      </c>
      <c r="K116">
        <v>1.03770635645999</v>
      </c>
      <c r="L116">
        <v>2798759.7978454698</v>
      </c>
      <c r="M116">
        <v>4.08033650511637</v>
      </c>
      <c r="N116">
        <v>28665.925215556799</v>
      </c>
      <c r="O116">
        <v>9.1105900502283106</v>
      </c>
      <c r="P116">
        <v>0.40344574362455898</v>
      </c>
      <c r="Q116">
        <v>3.7556525420325899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2.66417698340841E-2</v>
      </c>
      <c r="AC116">
        <v>0</v>
      </c>
      <c r="AD116">
        <v>0</v>
      </c>
      <c r="AE116">
        <v>-6396513.25127343</v>
      </c>
      <c r="AF116">
        <v>2091842.7635085899</v>
      </c>
      <c r="AG116">
        <v>1018021.95752819</v>
      </c>
      <c r="AH116">
        <v>481014.205004299</v>
      </c>
      <c r="AI116">
        <v>812648.57876245398</v>
      </c>
      <c r="AJ116">
        <v>237769.04089506701</v>
      </c>
      <c r="AK116">
        <v>-160265.02527600701</v>
      </c>
      <c r="AL116">
        <v>131446.309605399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-1784035.4212454199</v>
      </c>
      <c r="BA116">
        <v>-1787533.37071045</v>
      </c>
      <c r="BB116">
        <v>11048709.5087102</v>
      </c>
      <c r="BC116">
        <v>0</v>
      </c>
      <c r="BD116">
        <v>9261176.1379998196</v>
      </c>
    </row>
    <row r="117" spans="1:56" x14ac:dyDescent="0.2">
      <c r="A117">
        <v>21</v>
      </c>
      <c r="B117">
        <v>0</v>
      </c>
      <c r="C117">
        <v>2013</v>
      </c>
      <c r="D117">
        <v>405041521.910999</v>
      </c>
      <c r="E117">
        <v>454766425.63899899</v>
      </c>
      <c r="F117">
        <v>441370138.280999</v>
      </c>
      <c r="G117">
        <v>-13396287.3579998</v>
      </c>
      <c r="H117">
        <v>444289750.35986501</v>
      </c>
      <c r="I117">
        <v>-4680728.5732564405</v>
      </c>
      <c r="J117">
        <v>12161282.1103804</v>
      </c>
      <c r="K117">
        <v>1.0701376227572701</v>
      </c>
      <c r="L117">
        <v>2820604.09282743</v>
      </c>
      <c r="M117">
        <v>3.9175621343609301</v>
      </c>
      <c r="N117">
        <v>28699.995720858002</v>
      </c>
      <c r="O117">
        <v>8.8361475771775204</v>
      </c>
      <c r="P117">
        <v>0.40252629704774201</v>
      </c>
      <c r="Q117">
        <v>3.9471798521730199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7.6516928718261101E-2</v>
      </c>
      <c r="AC117">
        <v>0</v>
      </c>
      <c r="AD117">
        <v>0</v>
      </c>
      <c r="AE117">
        <v>1339146.6199781301</v>
      </c>
      <c r="AF117">
        <v>-2863720.1355275898</v>
      </c>
      <c r="AG117">
        <v>1064077.3110241899</v>
      </c>
      <c r="AH117">
        <v>-2786571.07657179</v>
      </c>
      <c r="AI117">
        <v>-76348.599039785404</v>
      </c>
      <c r="AJ117">
        <v>-957680.83728233597</v>
      </c>
      <c r="AK117">
        <v>-9831.2480993544705</v>
      </c>
      <c r="AL117">
        <v>-453609.260290734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12820.474623148</v>
      </c>
      <c r="AX117">
        <v>0</v>
      </c>
      <c r="AY117">
        <v>0</v>
      </c>
      <c r="AZ117">
        <v>-4731716.7511861296</v>
      </c>
      <c r="BA117">
        <v>-4703749.0334565099</v>
      </c>
      <c r="BB117">
        <v>-8692538.3245433606</v>
      </c>
      <c r="BC117">
        <v>0</v>
      </c>
      <c r="BD117">
        <v>-13396287.3579998</v>
      </c>
    </row>
    <row r="118" spans="1:56" x14ac:dyDescent="0.2">
      <c r="A118">
        <v>21</v>
      </c>
      <c r="B118">
        <v>0</v>
      </c>
      <c r="C118">
        <v>2014</v>
      </c>
      <c r="D118">
        <v>405041521.910999</v>
      </c>
      <c r="E118">
        <v>441370138.280999</v>
      </c>
      <c r="F118">
        <v>440016382.38700002</v>
      </c>
      <c r="G118">
        <v>-1353755.89399976</v>
      </c>
      <c r="H118">
        <v>445529980.93451399</v>
      </c>
      <c r="I118">
        <v>1240230.57464969</v>
      </c>
      <c r="J118">
        <v>12304247.0733527</v>
      </c>
      <c r="K118">
        <v>1.0475673240952801</v>
      </c>
      <c r="L118">
        <v>2849214.0927489302</v>
      </c>
      <c r="M118">
        <v>3.6992822689074401</v>
      </c>
      <c r="N118">
        <v>28788.014494654799</v>
      </c>
      <c r="O118">
        <v>8.9106426284584899</v>
      </c>
      <c r="P118">
        <v>0.40208308279997901</v>
      </c>
      <c r="Q118">
        <v>3.9482480844368699</v>
      </c>
      <c r="R118">
        <v>0</v>
      </c>
      <c r="S118">
        <v>0</v>
      </c>
      <c r="T118">
        <v>0.178520190717356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0.21648190991951399</v>
      </c>
      <c r="AC118">
        <v>0</v>
      </c>
      <c r="AD118">
        <v>0</v>
      </c>
      <c r="AE118">
        <v>3869091.14406189</v>
      </c>
      <c r="AF118">
        <v>1585282.1537444899</v>
      </c>
      <c r="AG118">
        <v>1325171.55945689</v>
      </c>
      <c r="AH118">
        <v>-3706089.6345226699</v>
      </c>
      <c r="AI118">
        <v>-430264.85693467798</v>
      </c>
      <c r="AJ118">
        <v>357315.805857395</v>
      </c>
      <c r="AK118">
        <v>-8210.3616284891305</v>
      </c>
      <c r="AL118">
        <v>-53504.372532019901</v>
      </c>
      <c r="AM118">
        <v>0</v>
      </c>
      <c r="AN118">
        <v>0</v>
      </c>
      <c r="AO118">
        <v>-1848448.78813577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25672.6138749376</v>
      </c>
      <c r="AX118">
        <v>0</v>
      </c>
      <c r="AY118">
        <v>0</v>
      </c>
      <c r="AZ118">
        <v>1116015.26324199</v>
      </c>
      <c r="BA118">
        <v>1148815.04456792</v>
      </c>
      <c r="BB118">
        <v>-2502570.9385676798</v>
      </c>
      <c r="BC118">
        <v>0</v>
      </c>
      <c r="BD118">
        <v>-1353755.89399976</v>
      </c>
    </row>
    <row r="119" spans="1:56" x14ac:dyDescent="0.2">
      <c r="A119">
        <v>21</v>
      </c>
      <c r="B119">
        <v>0</v>
      </c>
      <c r="C119">
        <v>2015</v>
      </c>
      <c r="D119">
        <v>405041521.910999</v>
      </c>
      <c r="E119">
        <v>440016382.38700002</v>
      </c>
      <c r="F119">
        <v>432615321.35500002</v>
      </c>
      <c r="G119">
        <v>-7401061.0319999801</v>
      </c>
      <c r="H119">
        <v>420093660.29973501</v>
      </c>
      <c r="I119">
        <v>-25436320.6347792</v>
      </c>
      <c r="J119">
        <v>12690900.456485299</v>
      </c>
      <c r="K119">
        <v>1.0401968078608499</v>
      </c>
      <c r="L119">
        <v>2878403.0340631902</v>
      </c>
      <c r="M119">
        <v>2.7666952016875701</v>
      </c>
      <c r="N119">
        <v>30048.4004774448</v>
      </c>
      <c r="O119">
        <v>8.6459989378921307</v>
      </c>
      <c r="P119">
        <v>0.40239512930128302</v>
      </c>
      <c r="Q119">
        <v>4.0354977779968397</v>
      </c>
      <c r="R119">
        <v>0</v>
      </c>
      <c r="S119">
        <v>0</v>
      </c>
      <c r="T119">
        <v>0.97548181735752404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0.36247924742950299</v>
      </c>
      <c r="AC119">
        <v>0</v>
      </c>
      <c r="AD119">
        <v>0</v>
      </c>
      <c r="AE119">
        <v>7183390.4159180103</v>
      </c>
      <c r="AF119">
        <v>175194.89552013701</v>
      </c>
      <c r="AG119">
        <v>1226927.46596816</v>
      </c>
      <c r="AH119">
        <v>-17880391.783015199</v>
      </c>
      <c r="AI119">
        <v>-4438549.1385078896</v>
      </c>
      <c r="AJ119">
        <v>-1295534.9522841999</v>
      </c>
      <c r="AK119">
        <v>1946.3933114464801</v>
      </c>
      <c r="AL119">
        <v>-200848.355519056</v>
      </c>
      <c r="AM119">
        <v>0</v>
      </c>
      <c r="AN119">
        <v>0</v>
      </c>
      <c r="AO119">
        <v>-10161977.463157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38196.915050085299</v>
      </c>
      <c r="AX119">
        <v>0</v>
      </c>
      <c r="AY119">
        <v>0</v>
      </c>
      <c r="AZ119">
        <v>-25351645.606715601</v>
      </c>
      <c r="BA119">
        <v>-25196816.932512801</v>
      </c>
      <c r="BB119">
        <v>17795755.9005129</v>
      </c>
      <c r="BC119">
        <v>0</v>
      </c>
      <c r="BD119">
        <v>-7401061.0319999801</v>
      </c>
    </row>
    <row r="120" spans="1:56" x14ac:dyDescent="0.2">
      <c r="A120">
        <v>21</v>
      </c>
      <c r="B120">
        <v>0</v>
      </c>
      <c r="C120">
        <v>2016</v>
      </c>
      <c r="D120">
        <v>405041521.910999</v>
      </c>
      <c r="E120">
        <v>432615321.35500002</v>
      </c>
      <c r="F120">
        <v>413660314.56400001</v>
      </c>
      <c r="G120">
        <v>-18955006.791000102</v>
      </c>
      <c r="H120">
        <v>405759127.017142</v>
      </c>
      <c r="I120">
        <v>-14334533.2825936</v>
      </c>
      <c r="J120">
        <v>13189440.3272499</v>
      </c>
      <c r="K120">
        <v>1.05797665903441</v>
      </c>
      <c r="L120">
        <v>2905065.9458095501</v>
      </c>
      <c r="M120">
        <v>2.4388121524108199</v>
      </c>
      <c r="N120">
        <v>30836.066487306201</v>
      </c>
      <c r="O120">
        <v>8.6144043983265508</v>
      </c>
      <c r="P120">
        <v>0.39973569197315201</v>
      </c>
      <c r="Q120">
        <v>4.4708877697995799</v>
      </c>
      <c r="R120">
        <v>0</v>
      </c>
      <c r="S120">
        <v>0</v>
      </c>
      <c r="T120">
        <v>1.9396734071442401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0.64296158712642604</v>
      </c>
      <c r="AC120">
        <v>0</v>
      </c>
      <c r="AD120">
        <v>0</v>
      </c>
      <c r="AE120">
        <v>9569683.8168427199</v>
      </c>
      <c r="AF120">
        <v>-1730386.32829326</v>
      </c>
      <c r="AG120">
        <v>1034330.40442977</v>
      </c>
      <c r="AH120">
        <v>-7266785.48234253</v>
      </c>
      <c r="AI120">
        <v>-2485083.3466657102</v>
      </c>
      <c r="AJ120">
        <v>78086.328057978404</v>
      </c>
      <c r="AK120">
        <v>-26962.34833832</v>
      </c>
      <c r="AL120">
        <v>-1096262.53866568</v>
      </c>
      <c r="AM120">
        <v>0</v>
      </c>
      <c r="AN120">
        <v>0</v>
      </c>
      <c r="AO120">
        <v>-12950274.018733401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75887.347836258501</v>
      </c>
      <c r="AX120">
        <v>0</v>
      </c>
      <c r="AY120">
        <v>0</v>
      </c>
      <c r="AZ120">
        <v>-14797766.165872199</v>
      </c>
      <c r="BA120">
        <v>-14871015.0222704</v>
      </c>
      <c r="BB120">
        <v>-4083991.7687296802</v>
      </c>
      <c r="BC120">
        <v>0</v>
      </c>
      <c r="BD120">
        <v>-18955006.791000102</v>
      </c>
    </row>
    <row r="121" spans="1:56" x14ac:dyDescent="0.2">
      <c r="A121">
        <v>21</v>
      </c>
      <c r="B121">
        <v>0</v>
      </c>
      <c r="C121">
        <v>2017</v>
      </c>
      <c r="D121">
        <v>405041521.910999</v>
      </c>
      <c r="E121">
        <v>413660314.56400001</v>
      </c>
      <c r="F121">
        <v>390336771.35799998</v>
      </c>
      <c r="G121">
        <v>-23323543.2059999</v>
      </c>
      <c r="H121">
        <v>398585110.338907</v>
      </c>
      <c r="I121">
        <v>-7174016.6782342903</v>
      </c>
      <c r="J121">
        <v>13364772.517261</v>
      </c>
      <c r="K121">
        <v>1.0738427279770499</v>
      </c>
      <c r="L121">
        <v>2936883.3092745799</v>
      </c>
      <c r="M121">
        <v>2.6540013097877901</v>
      </c>
      <c r="N121">
        <v>30972.865503203098</v>
      </c>
      <c r="O121">
        <v>8.1594620743091895</v>
      </c>
      <c r="P121">
        <v>0.39856073105024797</v>
      </c>
      <c r="Q121">
        <v>4.7563488639685998</v>
      </c>
      <c r="R121">
        <v>0</v>
      </c>
      <c r="S121">
        <v>0</v>
      </c>
      <c r="T121">
        <v>2.90386499693096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0.66441190154853402</v>
      </c>
      <c r="AC121">
        <v>0</v>
      </c>
      <c r="AD121">
        <v>0</v>
      </c>
      <c r="AE121">
        <v>2725270.9933864898</v>
      </c>
      <c r="AF121">
        <v>-269740.17296965001</v>
      </c>
      <c r="AG121">
        <v>1174522.55720664</v>
      </c>
      <c r="AH121">
        <v>4744029.4461751804</v>
      </c>
      <c r="AI121">
        <v>-421643.53740663698</v>
      </c>
      <c r="AJ121">
        <v>-1823135.2173263601</v>
      </c>
      <c r="AK121">
        <v>-10501.641077516701</v>
      </c>
      <c r="AL121">
        <v>-679354.11873076402</v>
      </c>
      <c r="AM121">
        <v>0</v>
      </c>
      <c r="AN121">
        <v>0</v>
      </c>
      <c r="AO121">
        <v>-12378832.413689099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7551.7030127551097</v>
      </c>
      <c r="AX121">
        <v>0</v>
      </c>
      <c r="AY121">
        <v>0</v>
      </c>
      <c r="AZ121">
        <v>-6931832.40141901</v>
      </c>
      <c r="BA121">
        <v>-7106470.03556477</v>
      </c>
      <c r="BB121">
        <v>-16217073.170435101</v>
      </c>
      <c r="BC121">
        <v>0</v>
      </c>
      <c r="BD121">
        <v>-23323543.2059999</v>
      </c>
    </row>
    <row r="122" spans="1:56" x14ac:dyDescent="0.2">
      <c r="A122">
        <v>21</v>
      </c>
      <c r="B122">
        <v>0</v>
      </c>
      <c r="C122">
        <v>2018</v>
      </c>
      <c r="D122">
        <v>405041521.910999</v>
      </c>
      <c r="E122">
        <v>390336771.35799998</v>
      </c>
      <c r="F122">
        <v>378821828.71100003</v>
      </c>
      <c r="G122">
        <v>-11514942.647</v>
      </c>
      <c r="H122">
        <v>392323374.25786197</v>
      </c>
      <c r="I122">
        <v>-6261736.08104546</v>
      </c>
      <c r="J122">
        <v>13764088.578709999</v>
      </c>
      <c r="K122">
        <v>1.08850032844459</v>
      </c>
      <c r="L122">
        <v>2962444.6272293502</v>
      </c>
      <c r="M122">
        <v>2.9562398980012099</v>
      </c>
      <c r="N122">
        <v>31368.992136594399</v>
      </c>
      <c r="O122">
        <v>7.8155310585915698</v>
      </c>
      <c r="P122">
        <v>0.400149497771075</v>
      </c>
      <c r="Q122">
        <v>5.07929218254605</v>
      </c>
      <c r="R122">
        <v>0</v>
      </c>
      <c r="S122">
        <v>0</v>
      </c>
      <c r="T122">
        <v>3.90386499693096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0.760795790019549</v>
      </c>
      <c r="AC122">
        <v>0.22903693313295401</v>
      </c>
      <c r="AD122">
        <v>0</v>
      </c>
      <c r="AE122">
        <v>4431006.3957285602</v>
      </c>
      <c r="AF122">
        <v>317250.656026009</v>
      </c>
      <c r="AG122">
        <v>1072707.19797014</v>
      </c>
      <c r="AH122">
        <v>5820008.3321869997</v>
      </c>
      <c r="AI122">
        <v>-1111312.9614937899</v>
      </c>
      <c r="AJ122">
        <v>-1261072.8206551999</v>
      </c>
      <c r="AK122">
        <v>14098.0611428104</v>
      </c>
      <c r="AL122">
        <v>-724488.98970477795</v>
      </c>
      <c r="AM122">
        <v>0</v>
      </c>
      <c r="AN122">
        <v>0</v>
      </c>
      <c r="AO122">
        <v>-12270827.2606449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28474.414720803801</v>
      </c>
      <c r="AX122">
        <v>-2368674.16597935</v>
      </c>
      <c r="AY122">
        <v>0</v>
      </c>
      <c r="AZ122">
        <v>-6052831.1407027403</v>
      </c>
      <c r="BA122">
        <v>-6269951.4523844495</v>
      </c>
      <c r="BB122">
        <v>-5244991.1946155904</v>
      </c>
      <c r="BC122">
        <v>0</v>
      </c>
      <c r="BD122">
        <v>-11514942.647</v>
      </c>
    </row>
    <row r="123" spans="1:56" x14ac:dyDescent="0.2">
      <c r="A123">
        <v>22</v>
      </c>
      <c r="B123">
        <v>0</v>
      </c>
      <c r="C123">
        <v>2002</v>
      </c>
      <c r="D123">
        <v>307445523.294999</v>
      </c>
      <c r="E123">
        <v>0</v>
      </c>
      <c r="F123">
        <v>307445523.294999</v>
      </c>
      <c r="G123">
        <v>0</v>
      </c>
      <c r="H123">
        <v>293343745.31493098</v>
      </c>
      <c r="I123">
        <v>0</v>
      </c>
      <c r="J123">
        <v>10931318.236310899</v>
      </c>
      <c r="K123">
        <v>0.88330800120644404</v>
      </c>
      <c r="L123">
        <v>2115263.8116064402</v>
      </c>
      <c r="M123">
        <v>1.90639667109311</v>
      </c>
      <c r="N123">
        <v>35982.913279439301</v>
      </c>
      <c r="O123">
        <v>6.6363882926101203</v>
      </c>
      <c r="P123">
        <v>0.24113236763458801</v>
      </c>
      <c r="Q123">
        <v>3.4405091227968501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0.10681222366829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307445523.294999</v>
      </c>
      <c r="BD123">
        <v>307445523.294999</v>
      </c>
    </row>
    <row r="124" spans="1:56" x14ac:dyDescent="0.2">
      <c r="A124">
        <v>22</v>
      </c>
      <c r="B124">
        <v>0</v>
      </c>
      <c r="C124">
        <v>2003</v>
      </c>
      <c r="D124">
        <v>365315624.18300003</v>
      </c>
      <c r="E124">
        <v>307445523.294999</v>
      </c>
      <c r="F124">
        <v>365357178.39300001</v>
      </c>
      <c r="G124">
        <v>41554.210000039297</v>
      </c>
      <c r="H124">
        <v>357716781.97454399</v>
      </c>
      <c r="I124">
        <v>7954645.7963833697</v>
      </c>
      <c r="J124">
        <v>10698468.8269131</v>
      </c>
      <c r="K124">
        <v>0.80261068026320503</v>
      </c>
      <c r="L124">
        <v>2055291.01660063</v>
      </c>
      <c r="M124">
        <v>2.13829854424334</v>
      </c>
      <c r="N124">
        <v>35539.700733434598</v>
      </c>
      <c r="O124">
        <v>6.5613389347441302</v>
      </c>
      <c r="P124">
        <v>0.25750084815149399</v>
      </c>
      <c r="Q124">
        <v>3.5730308809853502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8.9891966907908002E-2</v>
      </c>
      <c r="AC124">
        <v>0</v>
      </c>
      <c r="AD124">
        <v>0</v>
      </c>
      <c r="AE124">
        <v>474403.42954594002</v>
      </c>
      <c r="AF124">
        <v>-622014.27469821495</v>
      </c>
      <c r="AG124">
        <v>2352640.7418090599</v>
      </c>
      <c r="AH124">
        <v>4571416.4941178001</v>
      </c>
      <c r="AI124">
        <v>1757809.0432027399</v>
      </c>
      <c r="AJ124">
        <v>257574.45645110201</v>
      </c>
      <c r="AK124">
        <v>-6439.2731125220898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8785390.6173159108</v>
      </c>
      <c r="BA124">
        <v>8724447.0880826693</v>
      </c>
      <c r="BB124">
        <v>-8682892.8780826293</v>
      </c>
      <c r="BC124">
        <v>57870100.887999997</v>
      </c>
      <c r="BD124">
        <v>57911655.097999997</v>
      </c>
    </row>
    <row r="125" spans="1:56" x14ac:dyDescent="0.2">
      <c r="A125">
        <v>22</v>
      </c>
      <c r="B125">
        <v>0</v>
      </c>
      <c r="C125">
        <v>2004</v>
      </c>
      <c r="D125">
        <v>374242811.87099999</v>
      </c>
      <c r="E125">
        <v>365357178.39300001</v>
      </c>
      <c r="F125">
        <v>395223004.040999</v>
      </c>
      <c r="G125">
        <v>5529109.9099997999</v>
      </c>
      <c r="H125">
        <v>398016059.89374</v>
      </c>
      <c r="I125">
        <v>16677469.258140599</v>
      </c>
      <c r="J125">
        <v>10428592.7212593</v>
      </c>
      <c r="K125">
        <v>0.764759175501732</v>
      </c>
      <c r="L125">
        <v>2088764.00396483</v>
      </c>
      <c r="M125">
        <v>2.4696769025565102</v>
      </c>
      <c r="N125">
        <v>34231.574089760201</v>
      </c>
      <c r="O125">
        <v>6.6008026931998396</v>
      </c>
      <c r="P125">
        <v>0.25134801198371598</v>
      </c>
      <c r="Q125">
        <v>3.5753022819417901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8.7747684012483895E-2</v>
      </c>
      <c r="AC125">
        <v>0</v>
      </c>
      <c r="AD125">
        <v>0</v>
      </c>
      <c r="AE125">
        <v>-345074.27429943398</v>
      </c>
      <c r="AF125">
        <v>3310156.2251573801</v>
      </c>
      <c r="AG125">
        <v>3256704.53363082</v>
      </c>
      <c r="AH125">
        <v>6837121.60757899</v>
      </c>
      <c r="AI125">
        <v>3091884.2118487102</v>
      </c>
      <c r="AJ125">
        <v>255197.704439216</v>
      </c>
      <c r="AK125">
        <v>-43929.346928658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16362060.661427001</v>
      </c>
      <c r="BA125">
        <v>16622341.720485101</v>
      </c>
      <c r="BB125">
        <v>-11093231.8104853</v>
      </c>
      <c r="BC125">
        <v>8927187.6879999992</v>
      </c>
      <c r="BD125">
        <v>14456297.5979998</v>
      </c>
    </row>
    <row r="126" spans="1:56" x14ac:dyDescent="0.2">
      <c r="A126">
        <v>22</v>
      </c>
      <c r="B126">
        <v>0</v>
      </c>
      <c r="C126">
        <v>2005</v>
      </c>
      <c r="D126">
        <v>397162785.87099999</v>
      </c>
      <c r="E126">
        <v>395223004.040999</v>
      </c>
      <c r="F126">
        <v>432036042.23400003</v>
      </c>
      <c r="G126">
        <v>13893064.193000199</v>
      </c>
      <c r="H126">
        <v>438056984.99823397</v>
      </c>
      <c r="I126">
        <v>15694832.378123101</v>
      </c>
      <c r="J126">
        <v>10268063.0555926</v>
      </c>
      <c r="K126">
        <v>0.80525563213163598</v>
      </c>
      <c r="L126">
        <v>2153807.3120975601</v>
      </c>
      <c r="M126">
        <v>2.9464157521627898</v>
      </c>
      <c r="N126">
        <v>33145.333990719701</v>
      </c>
      <c r="O126">
        <v>6.7119015383355798</v>
      </c>
      <c r="P126">
        <v>0.24974939849095901</v>
      </c>
      <c r="Q126">
        <v>3.5713245206800401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8.2683829321980304E-2</v>
      </c>
      <c r="AC126">
        <v>0</v>
      </c>
      <c r="AD126">
        <v>0</v>
      </c>
      <c r="AE126">
        <v>1466970.5181682799</v>
      </c>
      <c r="AF126">
        <v>-2709036.2280979501</v>
      </c>
      <c r="AG126">
        <v>3487609.3819106999</v>
      </c>
      <c r="AH126">
        <v>9583748.6983432695</v>
      </c>
      <c r="AI126">
        <v>3052004.971924</v>
      </c>
      <c r="AJ126">
        <v>272973.60274884303</v>
      </c>
      <c r="AK126">
        <v>-26081.0291738589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15128189.915823299</v>
      </c>
      <c r="BA126">
        <v>15270343.5916523</v>
      </c>
      <c r="BB126">
        <v>-1377279.39865209</v>
      </c>
      <c r="BC126">
        <v>22919974</v>
      </c>
      <c r="BD126">
        <v>36813038.193000197</v>
      </c>
    </row>
    <row r="127" spans="1:56" x14ac:dyDescent="0.2">
      <c r="A127">
        <v>22</v>
      </c>
      <c r="B127">
        <v>0</v>
      </c>
      <c r="C127">
        <v>2006</v>
      </c>
      <c r="D127">
        <v>412910049.87099999</v>
      </c>
      <c r="E127">
        <v>432036042.23400003</v>
      </c>
      <c r="F127">
        <v>464533025.78299999</v>
      </c>
      <c r="G127">
        <v>16749719.5489999</v>
      </c>
      <c r="H127">
        <v>475274192.06149501</v>
      </c>
      <c r="I127">
        <v>20777576.813942902</v>
      </c>
      <c r="J127">
        <v>10183038.819541801</v>
      </c>
      <c r="K127">
        <v>0.77446243540467496</v>
      </c>
      <c r="L127">
        <v>2217062.7562845899</v>
      </c>
      <c r="M127">
        <v>3.2239209777959701</v>
      </c>
      <c r="N127">
        <v>31490.611919814201</v>
      </c>
      <c r="O127">
        <v>6.8904166701630798</v>
      </c>
      <c r="P127">
        <v>0.24321905460476001</v>
      </c>
      <c r="Q127">
        <v>3.67404960882098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7.9530493409543795E-2</v>
      </c>
      <c r="AC127">
        <v>0</v>
      </c>
      <c r="AD127">
        <v>0</v>
      </c>
      <c r="AE127">
        <v>651602.788133997</v>
      </c>
      <c r="AF127">
        <v>3950687.54423746</v>
      </c>
      <c r="AG127">
        <v>4328864.8062525298</v>
      </c>
      <c r="AH127">
        <v>5560850.2614530399</v>
      </c>
      <c r="AI127">
        <v>5131079.6559075499</v>
      </c>
      <c r="AJ127">
        <v>472624.325293564</v>
      </c>
      <c r="AK127">
        <v>-7779.1136770080502</v>
      </c>
      <c r="AL127">
        <v>-449582.76971373998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19638347.497887399</v>
      </c>
      <c r="BA127">
        <v>20243439.953072499</v>
      </c>
      <c r="BB127">
        <v>-3493720.4040725799</v>
      </c>
      <c r="BC127">
        <v>15747264</v>
      </c>
      <c r="BD127">
        <v>32496983.548999902</v>
      </c>
    </row>
    <row r="128" spans="1:56" x14ac:dyDescent="0.2">
      <c r="A128">
        <v>22</v>
      </c>
      <c r="B128">
        <v>0</v>
      </c>
      <c r="C128">
        <v>2007</v>
      </c>
      <c r="D128">
        <v>412910049.87099999</v>
      </c>
      <c r="E128">
        <v>464533025.78299999</v>
      </c>
      <c r="F128">
        <v>471879150.65700001</v>
      </c>
      <c r="G128">
        <v>7346124.8739998396</v>
      </c>
      <c r="H128">
        <v>473763119.28444099</v>
      </c>
      <c r="I128">
        <v>-1511072.77705406</v>
      </c>
      <c r="J128">
        <v>10290526.330127699</v>
      </c>
      <c r="K128">
        <v>0.81950314326033802</v>
      </c>
      <c r="L128">
        <v>2252231.36195833</v>
      </c>
      <c r="M128">
        <v>3.4045368727256</v>
      </c>
      <c r="N128">
        <v>31809.043038657201</v>
      </c>
      <c r="O128">
        <v>6.8528759401417298</v>
      </c>
      <c r="P128">
        <v>0.24062953904040499</v>
      </c>
      <c r="Q128">
        <v>3.9284007492386301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7.9530493409543795E-2</v>
      </c>
      <c r="AC128">
        <v>0</v>
      </c>
      <c r="AD128">
        <v>0</v>
      </c>
      <c r="AE128">
        <v>2939203.81784959</v>
      </c>
      <c r="AF128">
        <v>-6174493.7990518203</v>
      </c>
      <c r="AG128">
        <v>1918688.0398655201</v>
      </c>
      <c r="AH128">
        <v>3616925.4004428699</v>
      </c>
      <c r="AI128">
        <v>-1177389.41526724</v>
      </c>
      <c r="AJ128">
        <v>15099.8635889711</v>
      </c>
      <c r="AK128">
        <v>-23342.9135192629</v>
      </c>
      <c r="AL128">
        <v>-654829.42056698899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459861.573341651</v>
      </c>
      <c r="BA128">
        <v>462355.522617582</v>
      </c>
      <c r="BB128">
        <v>6883769.35138225</v>
      </c>
      <c r="BC128">
        <v>0</v>
      </c>
      <c r="BD128">
        <v>7346124.8739998396</v>
      </c>
    </row>
    <row r="129" spans="1:56" x14ac:dyDescent="0.2">
      <c r="A129">
        <v>22</v>
      </c>
      <c r="B129">
        <v>0</v>
      </c>
      <c r="C129">
        <v>2008</v>
      </c>
      <c r="D129">
        <v>412910049.87099999</v>
      </c>
      <c r="E129">
        <v>471879150.65700001</v>
      </c>
      <c r="F129">
        <v>507755709.028</v>
      </c>
      <c r="G129">
        <v>35876558.370999999</v>
      </c>
      <c r="H129">
        <v>491377658.70124602</v>
      </c>
      <c r="I129">
        <v>17614539.416804399</v>
      </c>
      <c r="J129">
        <v>10611242.721234901</v>
      </c>
      <c r="K129">
        <v>0.84269196026044502</v>
      </c>
      <c r="L129">
        <v>2268900.9340264001</v>
      </c>
      <c r="M129">
        <v>3.8234414822059102</v>
      </c>
      <c r="N129">
        <v>31835.745953273501</v>
      </c>
      <c r="O129">
        <v>7.0246052413007698</v>
      </c>
      <c r="P129">
        <v>0.241774205107222</v>
      </c>
      <c r="Q129">
        <v>4.0416721270939604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7.9530493409543795E-2</v>
      </c>
      <c r="AC129">
        <v>0</v>
      </c>
      <c r="AD129">
        <v>0</v>
      </c>
      <c r="AE129">
        <v>9376456.5358017702</v>
      </c>
      <c r="AF129">
        <v>-1522121.62631364</v>
      </c>
      <c r="AG129">
        <v>1112223.9622937101</v>
      </c>
      <c r="AH129">
        <v>8133497.7581798099</v>
      </c>
      <c r="AI129">
        <v>76399.210796971398</v>
      </c>
      <c r="AJ129">
        <v>608389.60722710402</v>
      </c>
      <c r="AK129">
        <v>10152.914776584599</v>
      </c>
      <c r="AL129">
        <v>-238904.893447435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17556093.469314799</v>
      </c>
      <c r="BA129">
        <v>17751267.655436099</v>
      </c>
      <c r="BB129">
        <v>18125290.7155638</v>
      </c>
      <c r="BC129">
        <v>0</v>
      </c>
      <c r="BD129">
        <v>35876558.370999999</v>
      </c>
    </row>
    <row r="130" spans="1:56" x14ac:dyDescent="0.2">
      <c r="A130">
        <v>22</v>
      </c>
      <c r="B130">
        <v>0</v>
      </c>
      <c r="C130">
        <v>2009</v>
      </c>
      <c r="D130">
        <v>412910049.87099999</v>
      </c>
      <c r="E130">
        <v>507755709.028</v>
      </c>
      <c r="F130">
        <v>468949498.72999901</v>
      </c>
      <c r="G130">
        <v>-38806210.298000097</v>
      </c>
      <c r="H130">
        <v>455864751.301772</v>
      </c>
      <c r="I130">
        <v>-35512907.399473801</v>
      </c>
      <c r="J130">
        <v>10225978.496322401</v>
      </c>
      <c r="K130">
        <v>0.95679420834753004</v>
      </c>
      <c r="L130">
        <v>2266215.4715064601</v>
      </c>
      <c r="M130">
        <v>2.7579922873610898</v>
      </c>
      <c r="N130">
        <v>30321.6189136213</v>
      </c>
      <c r="O130">
        <v>7.0174366784712996</v>
      </c>
      <c r="P130">
        <v>0.24453493167995699</v>
      </c>
      <c r="Q130">
        <v>4.2839886406018302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7.9530493409543795E-2</v>
      </c>
      <c r="AC130">
        <v>0</v>
      </c>
      <c r="AD130">
        <v>0</v>
      </c>
      <c r="AE130">
        <v>-7962832.5266127698</v>
      </c>
      <c r="AF130">
        <v>-11864204.9447209</v>
      </c>
      <c r="AG130">
        <v>-180778.32788027899</v>
      </c>
      <c r="AH130">
        <v>-23070354.162428901</v>
      </c>
      <c r="AI130">
        <v>6337836.31568937</v>
      </c>
      <c r="AJ130">
        <v>43858.7682119151</v>
      </c>
      <c r="AK130">
        <v>38854.147330589403</v>
      </c>
      <c r="AL130">
        <v>-842501.37063633103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-37500122.101047397</v>
      </c>
      <c r="BA130">
        <v>-36709454.366534002</v>
      </c>
      <c r="BB130">
        <v>-2096755.93146605</v>
      </c>
      <c r="BC130">
        <v>0</v>
      </c>
      <c r="BD130">
        <v>-38806210.298000097</v>
      </c>
    </row>
    <row r="131" spans="1:56" x14ac:dyDescent="0.2">
      <c r="A131">
        <v>22</v>
      </c>
      <c r="B131">
        <v>0</v>
      </c>
      <c r="C131">
        <v>2010</v>
      </c>
      <c r="D131">
        <v>415218572.13700002</v>
      </c>
      <c r="E131">
        <v>468949498.72999901</v>
      </c>
      <c r="F131">
        <v>466952925.05599999</v>
      </c>
      <c r="G131">
        <v>-4305095.93999987</v>
      </c>
      <c r="H131">
        <v>472970875.95524102</v>
      </c>
      <c r="I131">
        <v>14763762.470651699</v>
      </c>
      <c r="J131">
        <v>10300968.393969901</v>
      </c>
      <c r="K131">
        <v>0.968822244111331</v>
      </c>
      <c r="L131">
        <v>2294252.1511978898</v>
      </c>
      <c r="M131">
        <v>3.2166144513389199</v>
      </c>
      <c r="N131">
        <v>30004.8974103377</v>
      </c>
      <c r="O131">
        <v>7.23810422599606</v>
      </c>
      <c r="P131">
        <v>0.246667876986988</v>
      </c>
      <c r="Q131">
        <v>4.2640588777050699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7.9088321678358997E-2</v>
      </c>
      <c r="AC131">
        <v>0</v>
      </c>
      <c r="AD131">
        <v>0</v>
      </c>
      <c r="AE131">
        <v>1264113.0089773</v>
      </c>
      <c r="AF131">
        <v>-329064.41735177301</v>
      </c>
      <c r="AG131">
        <v>1573923.1279560099</v>
      </c>
      <c r="AH131">
        <v>10128278.6968455</v>
      </c>
      <c r="AI131">
        <v>1036393.75129987</v>
      </c>
      <c r="AJ131">
        <v>1179843.7503205501</v>
      </c>
      <c r="AK131">
        <v>29912.166104354299</v>
      </c>
      <c r="AL131">
        <v>11720.647730836899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14895120.731882701</v>
      </c>
      <c r="BA131">
        <v>15178608.227424899</v>
      </c>
      <c r="BB131">
        <v>-19483704.167424802</v>
      </c>
      <c r="BC131">
        <v>2308522.2659999998</v>
      </c>
      <c r="BD131">
        <v>-1996573.67399987</v>
      </c>
    </row>
    <row r="132" spans="1:56" x14ac:dyDescent="0.2">
      <c r="A132">
        <v>22</v>
      </c>
      <c r="B132">
        <v>0</v>
      </c>
      <c r="C132">
        <v>2011</v>
      </c>
      <c r="D132">
        <v>415218572.13700002</v>
      </c>
      <c r="E132">
        <v>466952925.05599999</v>
      </c>
      <c r="F132">
        <v>490553098.276999</v>
      </c>
      <c r="G132">
        <v>23600173.2209998</v>
      </c>
      <c r="H132">
        <v>494258145.05872101</v>
      </c>
      <c r="I132">
        <v>21287269.10348</v>
      </c>
      <c r="J132">
        <v>10396140.0117734</v>
      </c>
      <c r="K132">
        <v>0.94538354422851001</v>
      </c>
      <c r="L132">
        <v>2321711.3982329802</v>
      </c>
      <c r="M132">
        <v>3.9634267969346402</v>
      </c>
      <c r="N132">
        <v>29490.248749200899</v>
      </c>
      <c r="O132">
        <v>7.3977224108873703</v>
      </c>
      <c r="P132">
        <v>0.240101458026454</v>
      </c>
      <c r="Q132">
        <v>4.4521793146652602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7.9088321678358997E-2</v>
      </c>
      <c r="AC132">
        <v>0</v>
      </c>
      <c r="AD132">
        <v>0</v>
      </c>
      <c r="AE132">
        <v>289133.75126998301</v>
      </c>
      <c r="AF132">
        <v>2087679.6582484699</v>
      </c>
      <c r="AG132">
        <v>1289352.3871882299</v>
      </c>
      <c r="AH132">
        <v>14380022.471538501</v>
      </c>
      <c r="AI132">
        <v>2042532.5746633599</v>
      </c>
      <c r="AJ132">
        <v>741721.77891357697</v>
      </c>
      <c r="AK132">
        <v>-64736.972559864298</v>
      </c>
      <c r="AL132">
        <v>-389205.15722589497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20376500.492036399</v>
      </c>
      <c r="BA132">
        <v>20612847.7367309</v>
      </c>
      <c r="BB132">
        <v>2987325.4842688702</v>
      </c>
      <c r="BC132">
        <v>0</v>
      </c>
      <c r="BD132">
        <v>23600173.2209998</v>
      </c>
    </row>
    <row r="133" spans="1:56" x14ac:dyDescent="0.2">
      <c r="A133">
        <v>22</v>
      </c>
      <c r="B133">
        <v>0</v>
      </c>
      <c r="C133">
        <v>2012</v>
      </c>
      <c r="D133">
        <v>415218572.13700002</v>
      </c>
      <c r="E133">
        <v>490553098.276999</v>
      </c>
      <c r="F133">
        <v>506450093.33599901</v>
      </c>
      <c r="G133">
        <v>15896995.0589999</v>
      </c>
      <c r="H133">
        <v>496144560.01415497</v>
      </c>
      <c r="I133">
        <v>1886414.95543467</v>
      </c>
      <c r="J133">
        <v>10456123.032816701</v>
      </c>
      <c r="K133">
        <v>0.95820679206900095</v>
      </c>
      <c r="L133">
        <v>2351519.5617248402</v>
      </c>
      <c r="M133">
        <v>3.9610957467466101</v>
      </c>
      <c r="N133">
        <v>29193.367401461201</v>
      </c>
      <c r="O133">
        <v>7.3867289039543396</v>
      </c>
      <c r="P133">
        <v>0.231499025943253</v>
      </c>
      <c r="Q133">
        <v>4.4588031974146496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0.15356208741299199</v>
      </c>
      <c r="AC133">
        <v>0</v>
      </c>
      <c r="AD133">
        <v>0</v>
      </c>
      <c r="AE133">
        <v>1310907.52777729</v>
      </c>
      <c r="AF133">
        <v>-2125183.6184048601</v>
      </c>
      <c r="AG133">
        <v>1545790.9382746499</v>
      </c>
      <c r="AH133">
        <v>41276.181221056999</v>
      </c>
      <c r="AI133">
        <v>1382911.87124157</v>
      </c>
      <c r="AJ133">
        <v>27128.156594857901</v>
      </c>
      <c r="AK133">
        <v>-94139.607686233401</v>
      </c>
      <c r="AL133">
        <v>-119063.03425006699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23768.859551412599</v>
      </c>
      <c r="AX133">
        <v>0</v>
      </c>
      <c r="AY133">
        <v>0</v>
      </c>
      <c r="AZ133">
        <v>1993397.2743196799</v>
      </c>
      <c r="BA133">
        <v>1951122.1367575501</v>
      </c>
      <c r="BB133">
        <v>13945872.922242301</v>
      </c>
      <c r="BC133">
        <v>0</v>
      </c>
      <c r="BD133">
        <v>15896995.0589999</v>
      </c>
    </row>
    <row r="134" spans="1:56" x14ac:dyDescent="0.2">
      <c r="A134">
        <v>22</v>
      </c>
      <c r="B134">
        <v>0</v>
      </c>
      <c r="C134">
        <v>2013</v>
      </c>
      <c r="D134">
        <v>415218572.13700002</v>
      </c>
      <c r="E134">
        <v>506450093.33599901</v>
      </c>
      <c r="F134">
        <v>502059777.616</v>
      </c>
      <c r="G134">
        <v>-4390315.7199998898</v>
      </c>
      <c r="H134">
        <v>495059271.96526998</v>
      </c>
      <c r="I134">
        <v>-1085288.0488851599</v>
      </c>
      <c r="J134">
        <v>10495971.0728822</v>
      </c>
      <c r="K134">
        <v>0.98441833597415396</v>
      </c>
      <c r="L134">
        <v>2397866.5133596798</v>
      </c>
      <c r="M134">
        <v>3.8120120342847801</v>
      </c>
      <c r="N134">
        <v>29460.687496672301</v>
      </c>
      <c r="O134">
        <v>7.2853187452492101</v>
      </c>
      <c r="P134">
        <v>0.23103600463686999</v>
      </c>
      <c r="Q134">
        <v>4.4632346425983904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0.22671245140966401</v>
      </c>
      <c r="AC134">
        <v>0</v>
      </c>
      <c r="AD134">
        <v>0</v>
      </c>
      <c r="AE134">
        <v>3150927.82764159</v>
      </c>
      <c r="AF134">
        <v>-2774609.19256564</v>
      </c>
      <c r="AG134">
        <v>3327636.2222564998</v>
      </c>
      <c r="AH134">
        <v>-2909104.11776334</v>
      </c>
      <c r="AI134">
        <v>-949881.64029484696</v>
      </c>
      <c r="AJ134">
        <v>-741697.30476457695</v>
      </c>
      <c r="AK134">
        <v>-7119.2760736802102</v>
      </c>
      <c r="AL134">
        <v>79567.444671478297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23857.306661550399</v>
      </c>
      <c r="AX134">
        <v>0</v>
      </c>
      <c r="AY134">
        <v>0</v>
      </c>
      <c r="AZ134">
        <v>-800422.73023096099</v>
      </c>
      <c r="BA134">
        <v>-780707.46905450698</v>
      </c>
      <c r="BB134">
        <v>-3609608.25094538</v>
      </c>
      <c r="BC134">
        <v>0</v>
      </c>
      <c r="BD134">
        <v>-4390315.7199998898</v>
      </c>
    </row>
    <row r="135" spans="1:56" x14ac:dyDescent="0.2">
      <c r="A135">
        <v>22</v>
      </c>
      <c r="B135">
        <v>0</v>
      </c>
      <c r="C135">
        <v>2014</v>
      </c>
      <c r="D135">
        <v>415218572.13700002</v>
      </c>
      <c r="E135">
        <v>502059777.616</v>
      </c>
      <c r="F135">
        <v>499299353.47399902</v>
      </c>
      <c r="G135">
        <v>-2760424.1419999702</v>
      </c>
      <c r="H135">
        <v>496482829.273377</v>
      </c>
      <c r="I135">
        <v>1423557.30810715</v>
      </c>
      <c r="J135">
        <v>10669559.978518501</v>
      </c>
      <c r="K135">
        <v>0.969365811419721</v>
      </c>
      <c r="L135">
        <v>2436653.5535131898</v>
      </c>
      <c r="M135">
        <v>3.5899721611157398</v>
      </c>
      <c r="N135">
        <v>29532.582041792499</v>
      </c>
      <c r="O135">
        <v>7.2963940431742396</v>
      </c>
      <c r="P135">
        <v>0.22848412351757399</v>
      </c>
      <c r="Q135">
        <v>4.6099059418325803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0.116151753826385</v>
      </c>
      <c r="X135">
        <v>0</v>
      </c>
      <c r="Y135">
        <v>0</v>
      </c>
      <c r="Z135">
        <v>0</v>
      </c>
      <c r="AA135">
        <v>0</v>
      </c>
      <c r="AB135">
        <v>0.34012201244553902</v>
      </c>
      <c r="AC135">
        <v>0</v>
      </c>
      <c r="AD135">
        <v>0</v>
      </c>
      <c r="AE135">
        <v>6205159.8472941201</v>
      </c>
      <c r="AF135">
        <v>883113.81027234904</v>
      </c>
      <c r="AG135">
        <v>1995008.64744557</v>
      </c>
      <c r="AH135">
        <v>-4354356.2370812502</v>
      </c>
      <c r="AI135">
        <v>-356844.021912714</v>
      </c>
      <c r="AJ135">
        <v>-7735.5159042289697</v>
      </c>
      <c r="AK135">
        <v>-20643.692082696201</v>
      </c>
      <c r="AL135">
        <v>-415255.92091679102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-2356959.3994853399</v>
      </c>
      <c r="AS135">
        <v>0</v>
      </c>
      <c r="AT135">
        <v>0</v>
      </c>
      <c r="AU135">
        <v>0</v>
      </c>
      <c r="AV135">
        <v>0</v>
      </c>
      <c r="AW135">
        <v>30588.087783969098</v>
      </c>
      <c r="AX135">
        <v>0</v>
      </c>
      <c r="AY135">
        <v>0</v>
      </c>
      <c r="AZ135">
        <v>1602075.6054129901</v>
      </c>
      <c r="BA135">
        <v>1498586.7621802101</v>
      </c>
      <c r="BB135">
        <v>-4259010.9041801896</v>
      </c>
      <c r="BC135">
        <v>0</v>
      </c>
      <c r="BD135">
        <v>-2760424.1419999702</v>
      </c>
    </row>
    <row r="136" spans="1:56" x14ac:dyDescent="0.2">
      <c r="A136">
        <v>22</v>
      </c>
      <c r="B136">
        <v>0</v>
      </c>
      <c r="C136">
        <v>2015</v>
      </c>
      <c r="D136">
        <v>415218572.13700002</v>
      </c>
      <c r="E136">
        <v>499299353.47399902</v>
      </c>
      <c r="F136">
        <v>481084188.415999</v>
      </c>
      <c r="G136">
        <v>-18215165.057999901</v>
      </c>
      <c r="H136">
        <v>468782087.20917702</v>
      </c>
      <c r="I136">
        <v>-27700742.064200699</v>
      </c>
      <c r="J136">
        <v>11052743.449783999</v>
      </c>
      <c r="K136">
        <v>0.97704806230289798</v>
      </c>
      <c r="L136">
        <v>2476698.5310577601</v>
      </c>
      <c r="M136">
        <v>2.57928605479308</v>
      </c>
      <c r="N136">
        <v>30706.341337960599</v>
      </c>
      <c r="O136">
        <v>7.1072303735180897</v>
      </c>
      <c r="P136">
        <v>0.22967303924093899</v>
      </c>
      <c r="Q136">
        <v>4.8244269865865999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0.99082667256092005</v>
      </c>
      <c r="X136">
        <v>0</v>
      </c>
      <c r="Y136">
        <v>0</v>
      </c>
      <c r="Z136">
        <v>0</v>
      </c>
      <c r="AA136">
        <v>0</v>
      </c>
      <c r="AB136">
        <v>0.64000774478921596</v>
      </c>
      <c r="AC136">
        <v>0</v>
      </c>
      <c r="AD136">
        <v>0</v>
      </c>
      <c r="AE136">
        <v>12699465.3483788</v>
      </c>
      <c r="AF136">
        <v>-1607091.3089137201</v>
      </c>
      <c r="AG136">
        <v>2026442.3320190599</v>
      </c>
      <c r="AH136">
        <v>-22470587.496319201</v>
      </c>
      <c r="AI136">
        <v>-4350532.2299018996</v>
      </c>
      <c r="AJ136">
        <v>-621320.99520150502</v>
      </c>
      <c r="AK136">
        <v>14188.0257210043</v>
      </c>
      <c r="AL136">
        <v>-613510.09287403605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-12596591.214289101</v>
      </c>
      <c r="AS136">
        <v>0</v>
      </c>
      <c r="AT136">
        <v>0</v>
      </c>
      <c r="AU136">
        <v>0</v>
      </c>
      <c r="AV136">
        <v>0</v>
      </c>
      <c r="AW136">
        <v>84502.249420449705</v>
      </c>
      <c r="AX136">
        <v>0</v>
      </c>
      <c r="AY136">
        <v>0</v>
      </c>
      <c r="AZ136">
        <v>-27435035.381960101</v>
      </c>
      <c r="BA136">
        <v>-27535786.3520866</v>
      </c>
      <c r="BB136">
        <v>9320621.2940866407</v>
      </c>
      <c r="BC136">
        <v>0</v>
      </c>
      <c r="BD136">
        <v>-18215165.057999901</v>
      </c>
    </row>
    <row r="137" spans="1:56" x14ac:dyDescent="0.2">
      <c r="A137">
        <v>22</v>
      </c>
      <c r="B137">
        <v>0</v>
      </c>
      <c r="C137">
        <v>2016</v>
      </c>
      <c r="D137">
        <v>415218572.13700002</v>
      </c>
      <c r="E137">
        <v>481084188.415999</v>
      </c>
      <c r="F137">
        <v>457697598.20099998</v>
      </c>
      <c r="G137">
        <v>-23386590.215</v>
      </c>
      <c r="H137">
        <v>454617544.68028998</v>
      </c>
      <c r="I137">
        <v>-14164542.528886899</v>
      </c>
      <c r="J137">
        <v>11294534.301094599</v>
      </c>
      <c r="K137">
        <v>0.99554004034025501</v>
      </c>
      <c r="L137">
        <v>2516226.6057411302</v>
      </c>
      <c r="M137">
        <v>2.29983331258713</v>
      </c>
      <c r="N137">
        <v>31532.6699601246</v>
      </c>
      <c r="O137">
        <v>6.8511076651092999</v>
      </c>
      <c r="P137">
        <v>0.226425267576712</v>
      </c>
      <c r="Q137">
        <v>5.3951596405766296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1.8878713548110699</v>
      </c>
      <c r="X137">
        <v>0</v>
      </c>
      <c r="Y137">
        <v>0</v>
      </c>
      <c r="Z137">
        <v>0</v>
      </c>
      <c r="AA137">
        <v>0</v>
      </c>
      <c r="AB137">
        <v>0.65181209875819701</v>
      </c>
      <c r="AC137">
        <v>0</v>
      </c>
      <c r="AD137">
        <v>0</v>
      </c>
      <c r="AE137">
        <v>9513161.9812640492</v>
      </c>
      <c r="AF137">
        <v>-884768.26341497898</v>
      </c>
      <c r="AG137">
        <v>1996159.09672096</v>
      </c>
      <c r="AH137">
        <v>-7246172.30958167</v>
      </c>
      <c r="AI137">
        <v>-2899978.2053378802</v>
      </c>
      <c r="AJ137">
        <v>-1275165.6319452301</v>
      </c>
      <c r="AK137">
        <v>-40586.218982210601</v>
      </c>
      <c r="AL137">
        <v>-1603199.2267767601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-12334324.683108101</v>
      </c>
      <c r="AS137">
        <v>0</v>
      </c>
      <c r="AT137">
        <v>0</v>
      </c>
      <c r="AU137">
        <v>0</v>
      </c>
      <c r="AV137">
        <v>0</v>
      </c>
      <c r="AW137">
        <v>3334.45292053106</v>
      </c>
      <c r="AX137">
        <v>0</v>
      </c>
      <c r="AY137">
        <v>0</v>
      </c>
      <c r="AZ137">
        <v>-14771539.0082413</v>
      </c>
      <c r="BA137">
        <v>-14793140.637506699</v>
      </c>
      <c r="BB137">
        <v>-8593449.5774932895</v>
      </c>
      <c r="BC137">
        <v>0</v>
      </c>
      <c r="BD137">
        <v>-23386590.215</v>
      </c>
    </row>
    <row r="138" spans="1:56" x14ac:dyDescent="0.2">
      <c r="A138">
        <v>22</v>
      </c>
      <c r="B138">
        <v>0</v>
      </c>
      <c r="C138">
        <v>2017</v>
      </c>
      <c r="D138">
        <v>415218572.13700002</v>
      </c>
      <c r="E138">
        <v>457697598.20099998</v>
      </c>
      <c r="F138">
        <v>437973963.71599901</v>
      </c>
      <c r="G138">
        <v>-16273373.484999999</v>
      </c>
      <c r="H138">
        <v>449634736.29766101</v>
      </c>
      <c r="I138">
        <v>-1470027.40785666</v>
      </c>
      <c r="J138">
        <v>11347404.7163167</v>
      </c>
      <c r="K138">
        <v>0.95777431057231199</v>
      </c>
      <c r="L138">
        <v>2553609.6480752998</v>
      </c>
      <c r="M138">
        <v>2.4847373664980599</v>
      </c>
      <c r="N138">
        <v>31354.786658188001</v>
      </c>
      <c r="O138">
        <v>6.67997965226483</v>
      </c>
      <c r="P138">
        <v>0.22155929615044401</v>
      </c>
      <c r="Q138">
        <v>5.5395509310977502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2.7973009118599101</v>
      </c>
      <c r="X138">
        <v>0</v>
      </c>
      <c r="Y138">
        <v>0</v>
      </c>
      <c r="Z138">
        <v>0</v>
      </c>
      <c r="AA138">
        <v>0</v>
      </c>
      <c r="AB138">
        <v>0.78648069505487295</v>
      </c>
      <c r="AC138">
        <v>0</v>
      </c>
      <c r="AD138">
        <v>0</v>
      </c>
      <c r="AE138">
        <v>3094872.6643416998</v>
      </c>
      <c r="AF138">
        <v>2129078.6455451399</v>
      </c>
      <c r="AG138">
        <v>1902708.0292627499</v>
      </c>
      <c r="AH138">
        <v>5184851.6703725802</v>
      </c>
      <c r="AI138">
        <v>-656681.00485030795</v>
      </c>
      <c r="AJ138">
        <v>-695477.09435050399</v>
      </c>
      <c r="AK138">
        <v>-13610.949741820201</v>
      </c>
      <c r="AL138">
        <v>-481031.08172883902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-11874138.6600767</v>
      </c>
      <c r="AS138">
        <v>0</v>
      </c>
      <c r="AT138">
        <v>0</v>
      </c>
      <c r="AU138">
        <v>0</v>
      </c>
      <c r="AV138">
        <v>0</v>
      </c>
      <c r="AW138">
        <v>49622.212267852898</v>
      </c>
      <c r="AX138">
        <v>0</v>
      </c>
      <c r="AY138">
        <v>0</v>
      </c>
      <c r="AZ138">
        <v>-1359805.56895818</v>
      </c>
      <c r="BA138">
        <v>-1583060.1466603801</v>
      </c>
      <c r="BB138">
        <v>-14690313.338339601</v>
      </c>
      <c r="BC138">
        <v>0</v>
      </c>
      <c r="BD138">
        <v>-16273373.484999999</v>
      </c>
    </row>
    <row r="139" spans="1:56" x14ac:dyDescent="0.2">
      <c r="A139">
        <v>22</v>
      </c>
      <c r="B139">
        <v>0</v>
      </c>
      <c r="C139">
        <v>2018</v>
      </c>
      <c r="D139">
        <v>415218572.13700002</v>
      </c>
      <c r="E139">
        <v>437973963.71599901</v>
      </c>
      <c r="F139">
        <v>430709954.88700002</v>
      </c>
      <c r="G139">
        <v>-10491508.8289997</v>
      </c>
      <c r="H139">
        <v>447639795.03532702</v>
      </c>
      <c r="I139">
        <v>-6223341.3720970498</v>
      </c>
      <c r="J139">
        <v>11625460.3387383</v>
      </c>
      <c r="K139">
        <v>0.94226571019880601</v>
      </c>
      <c r="L139">
        <v>2596387.5104754502</v>
      </c>
      <c r="M139">
        <v>2.75976987771763</v>
      </c>
      <c r="N139">
        <v>31983.5952538083</v>
      </c>
      <c r="O139">
        <v>6.5707586731588101</v>
      </c>
      <c r="P139">
        <v>0.22718715220308899</v>
      </c>
      <c r="Q139">
        <v>5.8468987452093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3.7771548838126798</v>
      </c>
      <c r="X139">
        <v>0</v>
      </c>
      <c r="Y139">
        <v>0</v>
      </c>
      <c r="Z139">
        <v>0</v>
      </c>
      <c r="AA139">
        <v>0</v>
      </c>
      <c r="AB139">
        <v>0.88109462852805598</v>
      </c>
      <c r="AC139">
        <v>0.60230205489094701</v>
      </c>
      <c r="AD139">
        <v>0</v>
      </c>
      <c r="AE139">
        <v>6113933.1824802803</v>
      </c>
      <c r="AF139">
        <v>2221872.32105838</v>
      </c>
      <c r="AG139">
        <v>1598155.4568838801</v>
      </c>
      <c r="AH139">
        <v>5702509.7631001798</v>
      </c>
      <c r="AI139">
        <v>-1400993.9925591799</v>
      </c>
      <c r="AJ139">
        <v>-775178.18257437903</v>
      </c>
      <c r="AK139">
        <v>20617.831926568499</v>
      </c>
      <c r="AL139">
        <v>-705000.74035834405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-12270093.9923636</v>
      </c>
      <c r="AS139">
        <v>0</v>
      </c>
      <c r="AT139">
        <v>0</v>
      </c>
      <c r="AU139">
        <v>0</v>
      </c>
      <c r="AV139">
        <v>0</v>
      </c>
      <c r="AW139">
        <v>26216.120970706899</v>
      </c>
      <c r="AX139">
        <v>-6510390.4617963601</v>
      </c>
      <c r="AY139">
        <v>0</v>
      </c>
      <c r="AZ139">
        <v>-5978352.6932319496</v>
      </c>
      <c r="BA139">
        <v>-6238027.17898231</v>
      </c>
      <c r="BB139">
        <v>-4253481.6500174496</v>
      </c>
      <c r="BC139">
        <v>0</v>
      </c>
      <c r="BD139">
        <v>-10491508.8289997</v>
      </c>
    </row>
    <row r="140" spans="1:56" x14ac:dyDescent="0.2">
      <c r="A140">
        <v>31</v>
      </c>
      <c r="B140">
        <v>0</v>
      </c>
      <c r="C140">
        <v>2002</v>
      </c>
      <c r="D140">
        <v>48277202.201399997</v>
      </c>
      <c r="E140">
        <v>0</v>
      </c>
      <c r="F140">
        <v>48277202.201399997</v>
      </c>
      <c r="G140">
        <v>0</v>
      </c>
      <c r="H140">
        <v>43716319.358092099</v>
      </c>
      <c r="I140">
        <v>0</v>
      </c>
      <c r="J140">
        <v>1875252.2915699601</v>
      </c>
      <c r="K140">
        <v>0.85707143465549296</v>
      </c>
      <c r="L140">
        <v>565713.24982124695</v>
      </c>
      <c r="M140">
        <v>1.9343989746324901</v>
      </c>
      <c r="N140">
        <v>33601.731650430498</v>
      </c>
      <c r="O140">
        <v>6.6378259855447599</v>
      </c>
      <c r="P140">
        <v>0.26003120636430599</v>
      </c>
      <c r="Q140">
        <v>3.5364412258655902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5.8736543765946898E-2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48277202.201399997</v>
      </c>
      <c r="BD140">
        <v>48277202.201399997</v>
      </c>
    </row>
    <row r="141" spans="1:56" x14ac:dyDescent="0.2">
      <c r="A141">
        <v>31</v>
      </c>
      <c r="B141">
        <v>0</v>
      </c>
      <c r="C141">
        <v>2003</v>
      </c>
      <c r="D141">
        <v>59631417.465000004</v>
      </c>
      <c r="E141">
        <v>48277202.201399997</v>
      </c>
      <c r="F141">
        <v>58966256.526599899</v>
      </c>
      <c r="G141">
        <v>-665160.93840001395</v>
      </c>
      <c r="H141">
        <v>56450543.356586799</v>
      </c>
      <c r="I141">
        <v>2263783.0838949801</v>
      </c>
      <c r="J141">
        <v>1780376.97816824</v>
      </c>
      <c r="K141">
        <v>0.857966814270814</v>
      </c>
      <c r="L141">
        <v>541186.38300678902</v>
      </c>
      <c r="M141">
        <v>2.1713269017776802</v>
      </c>
      <c r="N141">
        <v>32873.978521932899</v>
      </c>
      <c r="O141">
        <v>6.7220734942498401</v>
      </c>
      <c r="P141">
        <v>0.26166579705915899</v>
      </c>
      <c r="Q141">
        <v>3.3336588675101999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4.7552718357975303E-2</v>
      </c>
      <c r="AC141">
        <v>0</v>
      </c>
      <c r="AD141">
        <v>0</v>
      </c>
      <c r="AE141">
        <v>926854.87494876503</v>
      </c>
      <c r="AF141">
        <v>-170149.19395892101</v>
      </c>
      <c r="AG141">
        <v>455133.35324469698</v>
      </c>
      <c r="AH141">
        <v>728218.25697660295</v>
      </c>
      <c r="AI141">
        <v>391413.93797440297</v>
      </c>
      <c r="AJ141">
        <v>36854.328623159599</v>
      </c>
      <c r="AK141">
        <v>-3767.2038564710301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2364558.35395223</v>
      </c>
      <c r="BA141">
        <v>2492049.15170913</v>
      </c>
      <c r="BB141">
        <v>-3157210.0901091401</v>
      </c>
      <c r="BC141">
        <v>11354215.263599999</v>
      </c>
      <c r="BD141">
        <v>10689054.3251999</v>
      </c>
    </row>
    <row r="142" spans="1:56" x14ac:dyDescent="0.2">
      <c r="A142">
        <v>31</v>
      </c>
      <c r="B142">
        <v>0</v>
      </c>
      <c r="C142">
        <v>2004</v>
      </c>
      <c r="D142">
        <v>81146382.819000006</v>
      </c>
      <c r="E142">
        <v>58966256.526599899</v>
      </c>
      <c r="F142">
        <v>79712107.299600005</v>
      </c>
      <c r="G142">
        <v>-769114.58099999302</v>
      </c>
      <c r="H142">
        <v>81302244.146252096</v>
      </c>
      <c r="I142">
        <v>3193144.30679294</v>
      </c>
      <c r="J142">
        <v>1913163.0470322601</v>
      </c>
      <c r="K142">
        <v>0.85819586004828097</v>
      </c>
      <c r="L142">
        <v>508054.128783294</v>
      </c>
      <c r="M142">
        <v>2.4838732031059099</v>
      </c>
      <c r="N142">
        <v>30272.516781204999</v>
      </c>
      <c r="O142">
        <v>6.7931009012795203</v>
      </c>
      <c r="P142">
        <v>0.26421663221049602</v>
      </c>
      <c r="Q142">
        <v>3.3515602101997799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3.4944699954463601E-2</v>
      </c>
      <c r="AC142">
        <v>0</v>
      </c>
      <c r="AD142">
        <v>0</v>
      </c>
      <c r="AE142">
        <v>1077411.1910591701</v>
      </c>
      <c r="AF142">
        <v>182318.268388803</v>
      </c>
      <c r="AG142">
        <v>621757.348899754</v>
      </c>
      <c r="AH142">
        <v>1054755.70962505</v>
      </c>
      <c r="AI142">
        <v>686941.75526972301</v>
      </c>
      <c r="AJ142">
        <v>5832.8961900080303</v>
      </c>
      <c r="AK142">
        <v>-2010.0909789805801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3627007.0784535301</v>
      </c>
      <c r="BA142">
        <v>3728301.0977817499</v>
      </c>
      <c r="BB142">
        <v>-4497415.6787817404</v>
      </c>
      <c r="BC142">
        <v>21514965.353999998</v>
      </c>
      <c r="BD142">
        <v>20745850.772999998</v>
      </c>
    </row>
    <row r="143" spans="1:56" x14ac:dyDescent="0.2">
      <c r="A143">
        <v>31</v>
      </c>
      <c r="B143">
        <v>0</v>
      </c>
      <c r="C143">
        <v>2005</v>
      </c>
      <c r="D143">
        <v>94176507.672199994</v>
      </c>
      <c r="E143">
        <v>79712107.299600005</v>
      </c>
      <c r="F143">
        <v>96176960.393999904</v>
      </c>
      <c r="G143">
        <v>3434728.2412</v>
      </c>
      <c r="H143">
        <v>98172055.791246697</v>
      </c>
      <c r="I143">
        <v>3925065.6660544202</v>
      </c>
      <c r="J143">
        <v>1782165.4359090701</v>
      </c>
      <c r="K143">
        <v>0.84211617907355396</v>
      </c>
      <c r="L143">
        <v>514996.99511354399</v>
      </c>
      <c r="M143">
        <v>2.9525981794635401</v>
      </c>
      <c r="N143">
        <v>28952.570905461402</v>
      </c>
      <c r="O143">
        <v>6.7763838186349599</v>
      </c>
      <c r="P143">
        <v>0.25591532056414801</v>
      </c>
      <c r="Q143">
        <v>3.3815269976368598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3.0109802009966099E-2</v>
      </c>
      <c r="AC143">
        <v>0</v>
      </c>
      <c r="AD143">
        <v>0</v>
      </c>
      <c r="AE143">
        <v>-312613.90143961401</v>
      </c>
      <c r="AF143">
        <v>438357.91642320598</v>
      </c>
      <c r="AG143">
        <v>884109.90450708196</v>
      </c>
      <c r="AH143">
        <v>1926597.1636375601</v>
      </c>
      <c r="AI143">
        <v>827839.18535962398</v>
      </c>
      <c r="AJ143">
        <v>75895.042571913204</v>
      </c>
      <c r="AK143">
        <v>-13808.9716246483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3826376.3394351201</v>
      </c>
      <c r="BA143">
        <v>3899465.0480032698</v>
      </c>
      <c r="BB143">
        <v>-464736.80680327298</v>
      </c>
      <c r="BC143">
        <v>13030124.8532</v>
      </c>
      <c r="BD143">
        <v>16464853.0944</v>
      </c>
    </row>
    <row r="144" spans="1:56" x14ac:dyDescent="0.2">
      <c r="A144">
        <v>31</v>
      </c>
      <c r="B144">
        <v>0</v>
      </c>
      <c r="C144">
        <v>2006</v>
      </c>
      <c r="D144">
        <v>108458308.67219999</v>
      </c>
      <c r="E144">
        <v>96176960.393999904</v>
      </c>
      <c r="F144">
        <v>121111119.5571</v>
      </c>
      <c r="G144">
        <v>10652358.1630999</v>
      </c>
      <c r="H144">
        <v>122173342.85707299</v>
      </c>
      <c r="I144">
        <v>9866154.6276063193</v>
      </c>
      <c r="J144">
        <v>1824784.6316792599</v>
      </c>
      <c r="K144">
        <v>0.87370383944925301</v>
      </c>
      <c r="L144">
        <v>529051.29403304099</v>
      </c>
      <c r="M144">
        <v>3.2574975132117099</v>
      </c>
      <c r="N144">
        <v>27717.7078464892</v>
      </c>
      <c r="O144">
        <v>6.7708947345520301</v>
      </c>
      <c r="P144">
        <v>0.262567390041404</v>
      </c>
      <c r="Q144">
        <v>3.8300622196273899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2.61449402513763E-2</v>
      </c>
      <c r="AC144">
        <v>0</v>
      </c>
      <c r="AD144">
        <v>0</v>
      </c>
      <c r="AE144">
        <v>4798084.7691471102</v>
      </c>
      <c r="AF144">
        <v>54161.451244332799</v>
      </c>
      <c r="AG144">
        <v>1117125.6926556299</v>
      </c>
      <c r="AH144">
        <v>1252462.8285337901</v>
      </c>
      <c r="AI144">
        <v>1401937.09204519</v>
      </c>
      <c r="AJ144">
        <v>173074.931215611</v>
      </c>
      <c r="AK144">
        <v>974.91134931661497</v>
      </c>
      <c r="AL144">
        <v>-138504.562873399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8659317.1133175995</v>
      </c>
      <c r="BA144">
        <v>8996246.5181641299</v>
      </c>
      <c r="BB144">
        <v>1656111.6449358601</v>
      </c>
      <c r="BC144">
        <v>14281800.999999899</v>
      </c>
      <c r="BD144">
        <v>24934159.1630999</v>
      </c>
    </row>
    <row r="145" spans="1:56" x14ac:dyDescent="0.2">
      <c r="A145">
        <v>31</v>
      </c>
      <c r="B145">
        <v>0</v>
      </c>
      <c r="C145">
        <v>2007</v>
      </c>
      <c r="D145">
        <v>116715175.8295</v>
      </c>
      <c r="E145">
        <v>121111119.5571</v>
      </c>
      <c r="F145">
        <v>133065797.3827</v>
      </c>
      <c r="G145">
        <v>3697810.6683</v>
      </c>
      <c r="H145">
        <v>135081741.91109499</v>
      </c>
      <c r="I145">
        <v>3715324.9938946399</v>
      </c>
      <c r="J145">
        <v>1857600.7820267801</v>
      </c>
      <c r="K145">
        <v>0.87967546198304403</v>
      </c>
      <c r="L145">
        <v>529831.81180119596</v>
      </c>
      <c r="M145">
        <v>3.4425795482486699</v>
      </c>
      <c r="N145">
        <v>28030.696834204799</v>
      </c>
      <c r="O145">
        <v>6.9583245448615099</v>
      </c>
      <c r="P145">
        <v>0.251071969508814</v>
      </c>
      <c r="Q145">
        <v>4.03024102310762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2.4295349596545598E-2</v>
      </c>
      <c r="AC145">
        <v>0</v>
      </c>
      <c r="AD145">
        <v>0</v>
      </c>
      <c r="AE145">
        <v>2582257.4702531402</v>
      </c>
      <c r="AF145">
        <v>99093.316258693696</v>
      </c>
      <c r="AG145">
        <v>520688.75520401599</v>
      </c>
      <c r="AH145">
        <v>976160.29848289397</v>
      </c>
      <c r="AI145">
        <v>-351345.27959957602</v>
      </c>
      <c r="AJ145">
        <v>67753.406910666396</v>
      </c>
      <c r="AK145">
        <v>-17371.355115459999</v>
      </c>
      <c r="AL145">
        <v>-160386.42834278199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3716850.18405159</v>
      </c>
      <c r="BA145">
        <v>3706742.0452636299</v>
      </c>
      <c r="BB145">
        <v>-8931.3769636195102</v>
      </c>
      <c r="BC145">
        <v>8256867.1573000001</v>
      </c>
      <c r="BD145">
        <v>11954677.8256</v>
      </c>
    </row>
    <row r="146" spans="1:56" x14ac:dyDescent="0.2">
      <c r="A146">
        <v>31</v>
      </c>
      <c r="B146">
        <v>0</v>
      </c>
      <c r="C146">
        <v>2008</v>
      </c>
      <c r="D146">
        <v>120730774.8295</v>
      </c>
      <c r="E146">
        <v>133065797.3827</v>
      </c>
      <c r="F146">
        <v>145637891.7191</v>
      </c>
      <c r="G146">
        <v>8556495.3363999799</v>
      </c>
      <c r="H146">
        <v>144609532.41611201</v>
      </c>
      <c r="I146">
        <v>4909172.2506034998</v>
      </c>
      <c r="J146">
        <v>1943529.8043535999</v>
      </c>
      <c r="K146">
        <v>0.87182823209250704</v>
      </c>
      <c r="L146">
        <v>545649.83124997804</v>
      </c>
      <c r="M146">
        <v>3.8557938951627202</v>
      </c>
      <c r="N146">
        <v>28342.803117709002</v>
      </c>
      <c r="O146">
        <v>6.8965211692536403</v>
      </c>
      <c r="P146">
        <v>0.239301071857522</v>
      </c>
      <c r="Q146">
        <v>3.96908070037294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2.3487267467673999E-2</v>
      </c>
      <c r="AC146">
        <v>0</v>
      </c>
      <c r="AD146">
        <v>0</v>
      </c>
      <c r="AE146">
        <v>2277728.0556417098</v>
      </c>
      <c r="AF146">
        <v>311067.18425090401</v>
      </c>
      <c r="AG146">
        <v>167821.19930513401</v>
      </c>
      <c r="AH146">
        <v>2222293.6329119401</v>
      </c>
      <c r="AI146">
        <v>-339309.72660682403</v>
      </c>
      <c r="AJ146">
        <v>-30547.243372451801</v>
      </c>
      <c r="AK146">
        <v>-20491.8920900882</v>
      </c>
      <c r="AL146">
        <v>81185.0224914438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4669746.2325317701</v>
      </c>
      <c r="BA146">
        <v>4710133.93831982</v>
      </c>
      <c r="BB146">
        <v>3846361.3980801599</v>
      </c>
      <c r="BC146">
        <v>4015598.9999999902</v>
      </c>
      <c r="BD146">
        <v>12572094.3363999</v>
      </c>
    </row>
    <row r="147" spans="1:56" x14ac:dyDescent="0.2">
      <c r="A147">
        <v>31</v>
      </c>
      <c r="B147">
        <v>0</v>
      </c>
      <c r="C147">
        <v>2009</v>
      </c>
      <c r="D147">
        <v>120730774.8295</v>
      </c>
      <c r="E147">
        <v>145637891.7191</v>
      </c>
      <c r="F147">
        <v>140742096.66589901</v>
      </c>
      <c r="G147">
        <v>-4895795.0531999804</v>
      </c>
      <c r="H147">
        <v>139487242.641166</v>
      </c>
      <c r="I147">
        <v>-5122289.7749464698</v>
      </c>
      <c r="J147">
        <v>1957975.49499713</v>
      </c>
      <c r="K147">
        <v>0.94798075452263297</v>
      </c>
      <c r="L147">
        <v>544651.50892199203</v>
      </c>
      <c r="M147">
        <v>2.78942737688805</v>
      </c>
      <c r="N147">
        <v>26725.919036938401</v>
      </c>
      <c r="O147">
        <v>7.1025058325796797</v>
      </c>
      <c r="P147">
        <v>0.24731730938303001</v>
      </c>
      <c r="Q147">
        <v>3.8584967349949699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2.3487267467673999E-2</v>
      </c>
      <c r="AC147">
        <v>0</v>
      </c>
      <c r="AD147">
        <v>0</v>
      </c>
      <c r="AE147">
        <v>1550550.34334424</v>
      </c>
      <c r="AF147">
        <v>-2442159.0175440898</v>
      </c>
      <c r="AG147">
        <v>-63538.590699366199</v>
      </c>
      <c r="AH147">
        <v>-6608610.6171174096</v>
      </c>
      <c r="AI147">
        <v>2148178.4010243299</v>
      </c>
      <c r="AJ147">
        <v>174886.148132331</v>
      </c>
      <c r="AK147">
        <v>28277.852941263001</v>
      </c>
      <c r="AL147">
        <v>110554.959952843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-5101860.5199658498</v>
      </c>
      <c r="BA147">
        <v>-5182543.5141980797</v>
      </c>
      <c r="BB147">
        <v>286748.460998105</v>
      </c>
      <c r="BC147">
        <v>0</v>
      </c>
      <c r="BD147">
        <v>-4895795.0531999804</v>
      </c>
    </row>
    <row r="148" spans="1:56" x14ac:dyDescent="0.2">
      <c r="A148">
        <v>31</v>
      </c>
      <c r="B148">
        <v>0</v>
      </c>
      <c r="C148">
        <v>2010</v>
      </c>
      <c r="D148">
        <v>121501755.8295</v>
      </c>
      <c r="E148">
        <v>140742096.66589901</v>
      </c>
      <c r="F148">
        <v>144439021.37259999</v>
      </c>
      <c r="G148">
        <v>2925943.7067</v>
      </c>
      <c r="H148">
        <v>144866419.30483401</v>
      </c>
      <c r="I148">
        <v>4515212.6150453398</v>
      </c>
      <c r="J148">
        <v>1899159.47789937</v>
      </c>
      <c r="K148">
        <v>0.92396146523196199</v>
      </c>
      <c r="L148">
        <v>549271.99404011702</v>
      </c>
      <c r="M148">
        <v>3.25310203403897</v>
      </c>
      <c r="N148">
        <v>26698.7097311957</v>
      </c>
      <c r="O148">
        <v>7.3943079429459999</v>
      </c>
      <c r="P148">
        <v>0.25294093986025201</v>
      </c>
      <c r="Q148">
        <v>4.2011299696128797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5.5481247608137801E-2</v>
      </c>
      <c r="AC148">
        <v>0</v>
      </c>
      <c r="AD148">
        <v>0</v>
      </c>
      <c r="AE148">
        <v>202371.77283137001</v>
      </c>
      <c r="AF148">
        <v>778876.07449018501</v>
      </c>
      <c r="AG148">
        <v>496995.18995922199</v>
      </c>
      <c r="AH148">
        <v>3070502.51283166</v>
      </c>
      <c r="AI148">
        <v>-78516.650261319097</v>
      </c>
      <c r="AJ148">
        <v>416455.47104896698</v>
      </c>
      <c r="AK148">
        <v>14100.086136599601</v>
      </c>
      <c r="AL148">
        <v>-244576.11055532601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2566.3091542330699</v>
      </c>
      <c r="AX148">
        <v>0</v>
      </c>
      <c r="AY148">
        <v>0</v>
      </c>
      <c r="AZ148">
        <v>4658774.6556355897</v>
      </c>
      <c r="BA148">
        <v>4722311.1589931902</v>
      </c>
      <c r="BB148">
        <v>-1796367.4522931899</v>
      </c>
      <c r="BC148">
        <v>770981</v>
      </c>
      <c r="BD148">
        <v>3696924.7067</v>
      </c>
    </row>
    <row r="149" spans="1:56" x14ac:dyDescent="0.2">
      <c r="A149">
        <v>31</v>
      </c>
      <c r="B149">
        <v>0</v>
      </c>
      <c r="C149">
        <v>2011</v>
      </c>
      <c r="D149">
        <v>122144188.8295</v>
      </c>
      <c r="E149">
        <v>144439021.37259999</v>
      </c>
      <c r="F149">
        <v>151551408.66530001</v>
      </c>
      <c r="G149">
        <v>6469954.2927000001</v>
      </c>
      <c r="H149">
        <v>151369942.86904499</v>
      </c>
      <c r="I149">
        <v>5815286.2390023796</v>
      </c>
      <c r="J149">
        <v>1866021.3994559599</v>
      </c>
      <c r="K149">
        <v>0.89145588174586299</v>
      </c>
      <c r="L149">
        <v>552092.82993465394</v>
      </c>
      <c r="M149">
        <v>3.99490164378558</v>
      </c>
      <c r="N149">
        <v>26677.965191049901</v>
      </c>
      <c r="O149">
        <v>7.5028347175404697</v>
      </c>
      <c r="P149">
        <v>0.24734903649531201</v>
      </c>
      <c r="Q149">
        <v>4.20870986340549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5.5189436882746801E-2</v>
      </c>
      <c r="AC149">
        <v>0</v>
      </c>
      <c r="AD149">
        <v>0</v>
      </c>
      <c r="AE149">
        <v>115093.664400489</v>
      </c>
      <c r="AF149">
        <v>911109.406850236</v>
      </c>
      <c r="AG149">
        <v>285371.69335569302</v>
      </c>
      <c r="AH149">
        <v>4421895.6434815796</v>
      </c>
      <c r="AI149">
        <v>-129877.54685882801</v>
      </c>
      <c r="AJ149">
        <v>304749.81388511503</v>
      </c>
      <c r="AK149">
        <v>-15503.2324965547</v>
      </c>
      <c r="AL149">
        <v>-18882.0585978044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5873957.3840199197</v>
      </c>
      <c r="BA149">
        <v>5930608.4975924101</v>
      </c>
      <c r="BB149">
        <v>539345.79510759294</v>
      </c>
      <c r="BC149">
        <v>642432.99999999895</v>
      </c>
      <c r="BD149">
        <v>7112387.2927000001</v>
      </c>
    </row>
    <row r="150" spans="1:56" x14ac:dyDescent="0.2">
      <c r="A150">
        <v>31</v>
      </c>
      <c r="B150">
        <v>0</v>
      </c>
      <c r="C150">
        <v>2012</v>
      </c>
      <c r="D150">
        <v>122144188.8295</v>
      </c>
      <c r="E150">
        <v>151551408.66530001</v>
      </c>
      <c r="F150">
        <v>155565761.86869901</v>
      </c>
      <c r="G150">
        <v>4014353.20339996</v>
      </c>
      <c r="H150">
        <v>152668655.24133101</v>
      </c>
      <c r="I150">
        <v>1298712.37228617</v>
      </c>
      <c r="J150">
        <v>1884187.9115714999</v>
      </c>
      <c r="K150">
        <v>0.89236166701648401</v>
      </c>
      <c r="L150">
        <v>557548.90426951402</v>
      </c>
      <c r="M150">
        <v>4.0056809048714204</v>
      </c>
      <c r="N150">
        <v>26260.479006759801</v>
      </c>
      <c r="O150">
        <v>7.3198147681771397</v>
      </c>
      <c r="P150">
        <v>0.231802340059346</v>
      </c>
      <c r="Q150">
        <v>4.1336553629474597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5.5189436882746801E-2</v>
      </c>
      <c r="AC150">
        <v>0</v>
      </c>
      <c r="AD150">
        <v>0</v>
      </c>
      <c r="AE150">
        <v>1054707.1609463601</v>
      </c>
      <c r="AF150">
        <v>-228202.53467931499</v>
      </c>
      <c r="AG150">
        <v>361347.70760089601</v>
      </c>
      <c r="AH150">
        <v>49842.301827599302</v>
      </c>
      <c r="AI150">
        <v>643650.12969853601</v>
      </c>
      <c r="AJ150">
        <v>-378330.17962064</v>
      </c>
      <c r="AK150">
        <v>-45491.588134162797</v>
      </c>
      <c r="AL150">
        <v>14957.385122914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1472480.38276219</v>
      </c>
      <c r="BA150">
        <v>1512092.83437691</v>
      </c>
      <c r="BB150">
        <v>2502260.3690230399</v>
      </c>
      <c r="BC150">
        <v>0</v>
      </c>
      <c r="BD150">
        <v>4014353.20339996</v>
      </c>
    </row>
    <row r="151" spans="1:56" x14ac:dyDescent="0.2">
      <c r="A151">
        <v>31</v>
      </c>
      <c r="B151">
        <v>0</v>
      </c>
      <c r="C151">
        <v>2013</v>
      </c>
      <c r="D151">
        <v>128802314.67550001</v>
      </c>
      <c r="E151">
        <v>155565761.86869901</v>
      </c>
      <c r="F151">
        <v>163382885.8369</v>
      </c>
      <c r="G151">
        <v>1158998.1222000599</v>
      </c>
      <c r="H151">
        <v>159032121.17410201</v>
      </c>
      <c r="I151">
        <v>-740951.82847189403</v>
      </c>
      <c r="J151">
        <v>1838943.3952752701</v>
      </c>
      <c r="K151">
        <v>0.89678345867595799</v>
      </c>
      <c r="L151">
        <v>540728.89309419703</v>
      </c>
      <c r="M151">
        <v>3.85380678136795</v>
      </c>
      <c r="N151">
        <v>26116.920061176399</v>
      </c>
      <c r="O151">
        <v>7.2855274518415296</v>
      </c>
      <c r="P151">
        <v>0.22737634274705701</v>
      </c>
      <c r="Q151">
        <v>3.98636274678777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5.23365516915065E-2</v>
      </c>
      <c r="AC151">
        <v>0</v>
      </c>
      <c r="AD151">
        <v>0</v>
      </c>
      <c r="AE151">
        <v>374598.55666276498</v>
      </c>
      <c r="AF151">
        <v>-675224.51560170297</v>
      </c>
      <c r="AG151">
        <v>343237.68336148601</v>
      </c>
      <c r="AH151">
        <v>-876318.54983829299</v>
      </c>
      <c r="AI151">
        <v>-97373.799931129193</v>
      </c>
      <c r="AJ151">
        <v>169947.40086435599</v>
      </c>
      <c r="AK151">
        <v>-2818.97781960358</v>
      </c>
      <c r="AL151">
        <v>96266.4266372118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-667685.77566491102</v>
      </c>
      <c r="BA151">
        <v>-649800.73575205496</v>
      </c>
      <c r="BB151">
        <v>1808798.85795211</v>
      </c>
      <c r="BC151">
        <v>6658125.8459999897</v>
      </c>
      <c r="BD151">
        <v>7817123.9682000503</v>
      </c>
    </row>
    <row r="152" spans="1:56" x14ac:dyDescent="0.2">
      <c r="A152">
        <v>31</v>
      </c>
      <c r="B152">
        <v>0</v>
      </c>
      <c r="C152">
        <v>2014</v>
      </c>
      <c r="D152">
        <v>128802314.67550001</v>
      </c>
      <c r="E152">
        <v>163382885.8369</v>
      </c>
      <c r="F152">
        <v>163603953.05050001</v>
      </c>
      <c r="G152">
        <v>221067.213599971</v>
      </c>
      <c r="H152">
        <v>160046531.54905</v>
      </c>
      <c r="I152">
        <v>1014410.3749477901</v>
      </c>
      <c r="J152">
        <v>1882034.4153537201</v>
      </c>
      <c r="K152">
        <v>0.89029821846990598</v>
      </c>
      <c r="L152">
        <v>547005.80148734001</v>
      </c>
      <c r="M152">
        <v>3.6406907320688799</v>
      </c>
      <c r="N152">
        <v>26594.7473933806</v>
      </c>
      <c r="O152">
        <v>7.3946009412684104</v>
      </c>
      <c r="P152">
        <v>0.22517244537793299</v>
      </c>
      <c r="Q152">
        <v>4.0685172470978799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8.6098569175087999E-2</v>
      </c>
      <c r="AC152">
        <v>0</v>
      </c>
      <c r="AD152">
        <v>0</v>
      </c>
      <c r="AE152">
        <v>2892249.9020250901</v>
      </c>
      <c r="AF152">
        <v>-179880.425304548</v>
      </c>
      <c r="AG152">
        <v>483389.58364353201</v>
      </c>
      <c r="AH152">
        <v>-1376166.7322782299</v>
      </c>
      <c r="AI152">
        <v>-830575.389581464</v>
      </c>
      <c r="AJ152">
        <v>-15592.442819342101</v>
      </c>
      <c r="AK152">
        <v>-6527.0846662284102</v>
      </c>
      <c r="AL152">
        <v>-72883.335721660304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3846.21203967881</v>
      </c>
      <c r="AX152">
        <v>0</v>
      </c>
      <c r="AY152">
        <v>0</v>
      </c>
      <c r="AZ152">
        <v>897860.28733682504</v>
      </c>
      <c r="BA152">
        <v>918476.65278220596</v>
      </c>
      <c r="BB152">
        <v>-697409.439182234</v>
      </c>
      <c r="BC152">
        <v>0</v>
      </c>
      <c r="BD152">
        <v>221067.213599971</v>
      </c>
    </row>
    <row r="153" spans="1:56" x14ac:dyDescent="0.2">
      <c r="A153">
        <v>31</v>
      </c>
      <c r="B153">
        <v>0</v>
      </c>
      <c r="C153">
        <v>2015</v>
      </c>
      <c r="D153">
        <v>128802314.67550001</v>
      </c>
      <c r="E153">
        <v>163603953.05050001</v>
      </c>
      <c r="F153">
        <v>158286241.72780001</v>
      </c>
      <c r="G153">
        <v>-5317711.3226999901</v>
      </c>
      <c r="H153">
        <v>151347159.95845899</v>
      </c>
      <c r="I153">
        <v>-8699371.5905909892</v>
      </c>
      <c r="J153">
        <v>1925236.00095913</v>
      </c>
      <c r="K153">
        <v>0.95434839385808801</v>
      </c>
      <c r="L153">
        <v>553258.28655227995</v>
      </c>
      <c r="M153">
        <v>2.6479484906144499</v>
      </c>
      <c r="N153">
        <v>27419.536142299999</v>
      </c>
      <c r="O153">
        <v>6.9054569616149601</v>
      </c>
      <c r="P153">
        <v>0.22069213577240099</v>
      </c>
      <c r="Q153">
        <v>4.1178006402586496</v>
      </c>
      <c r="R153">
        <v>0</v>
      </c>
      <c r="S153">
        <v>0</v>
      </c>
      <c r="T153">
        <v>0</v>
      </c>
      <c r="U153">
        <v>0.53897766044731599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0.140393516937624</v>
      </c>
      <c r="AC153">
        <v>0</v>
      </c>
      <c r="AD153">
        <v>0</v>
      </c>
      <c r="AE153">
        <v>2260886.8666117499</v>
      </c>
      <c r="AF153">
        <v>-1733895.8374119599</v>
      </c>
      <c r="AG153">
        <v>453698.12930460903</v>
      </c>
      <c r="AH153">
        <v>-7250518.3513185503</v>
      </c>
      <c r="AI153">
        <v>-1049363.93419226</v>
      </c>
      <c r="AJ153">
        <v>-607483.52379270701</v>
      </c>
      <c r="AK153">
        <v>-17092.174195173</v>
      </c>
      <c r="AL153">
        <v>-10120.072795182101</v>
      </c>
      <c r="AM153">
        <v>0</v>
      </c>
      <c r="AN153">
        <v>0</v>
      </c>
      <c r="AO153">
        <v>0</v>
      </c>
      <c r="AP153">
        <v>-858516.73271778703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5210.3544784526503</v>
      </c>
      <c r="AX153">
        <v>0</v>
      </c>
      <c r="AY153">
        <v>0</v>
      </c>
      <c r="AZ153">
        <v>-8807195.2760288101</v>
      </c>
      <c r="BA153">
        <v>-8753801.9133016393</v>
      </c>
      <c r="BB153">
        <v>3436090.5906016398</v>
      </c>
      <c r="BC153">
        <v>0</v>
      </c>
      <c r="BD153">
        <v>-5317711.3226999901</v>
      </c>
    </row>
    <row r="154" spans="1:56" x14ac:dyDescent="0.2">
      <c r="A154">
        <v>31</v>
      </c>
      <c r="B154">
        <v>0</v>
      </c>
      <c r="C154">
        <v>2016</v>
      </c>
      <c r="D154">
        <v>128802314.67550001</v>
      </c>
      <c r="E154">
        <v>158286241.72780001</v>
      </c>
      <c r="F154">
        <v>150624010.15549999</v>
      </c>
      <c r="G154">
        <v>-7249752.7307000002</v>
      </c>
      <c r="H154">
        <v>146820483.54997799</v>
      </c>
      <c r="I154">
        <v>-4077850.4930735501</v>
      </c>
      <c r="J154">
        <v>1952473.6661473501</v>
      </c>
      <c r="K154">
        <v>1.00415518103785</v>
      </c>
      <c r="L154">
        <v>558817.16930286796</v>
      </c>
      <c r="M154">
        <v>2.3485761822516298</v>
      </c>
      <c r="N154">
        <v>27711.553710179898</v>
      </c>
      <c r="O154">
        <v>6.8344824207818196</v>
      </c>
      <c r="P154">
        <v>0.228253101104989</v>
      </c>
      <c r="Q154">
        <v>4.7293767257264099</v>
      </c>
      <c r="R154">
        <v>0</v>
      </c>
      <c r="S154">
        <v>0</v>
      </c>
      <c r="T154">
        <v>0</v>
      </c>
      <c r="U154">
        <v>1.34911527635033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0.23017135543480399</v>
      </c>
      <c r="AC154">
        <v>0</v>
      </c>
      <c r="AD154">
        <v>0</v>
      </c>
      <c r="AE154">
        <v>1305697.53121182</v>
      </c>
      <c r="AF154">
        <v>-1242813.3977258101</v>
      </c>
      <c r="AG154">
        <v>418123.99184984202</v>
      </c>
      <c r="AH154">
        <v>-2433529.4052662002</v>
      </c>
      <c r="AI154">
        <v>-405280.32709853898</v>
      </c>
      <c r="AJ154">
        <v>-43079.497230129797</v>
      </c>
      <c r="AK154">
        <v>28091.4981613405</v>
      </c>
      <c r="AL154">
        <v>-590930.43814487394</v>
      </c>
      <c r="AM154">
        <v>0</v>
      </c>
      <c r="AN154">
        <v>0</v>
      </c>
      <c r="AO154">
        <v>0</v>
      </c>
      <c r="AP154">
        <v>-1263739.4783151201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9901.0031121365191</v>
      </c>
      <c r="AX154">
        <v>0</v>
      </c>
      <c r="AY154">
        <v>0</v>
      </c>
      <c r="AZ154">
        <v>-4217558.5194455404</v>
      </c>
      <c r="BA154">
        <v>-4119286.0755431601</v>
      </c>
      <c r="BB154">
        <v>-3130466.6551568299</v>
      </c>
      <c r="BC154">
        <v>0</v>
      </c>
      <c r="BD154">
        <v>-7249752.7307000002</v>
      </c>
    </row>
    <row r="155" spans="1:56" x14ac:dyDescent="0.2">
      <c r="A155">
        <v>31</v>
      </c>
      <c r="B155">
        <v>0</v>
      </c>
      <c r="C155">
        <v>2017</v>
      </c>
      <c r="D155">
        <v>128802314.67550001</v>
      </c>
      <c r="E155">
        <v>150624010.15549999</v>
      </c>
      <c r="F155">
        <v>145281919.48930001</v>
      </c>
      <c r="G155">
        <v>-4868547.3381999601</v>
      </c>
      <c r="H155">
        <v>146929878.63274699</v>
      </c>
      <c r="I155">
        <v>526902.71578398405</v>
      </c>
      <c r="J155">
        <v>1951846.05636673</v>
      </c>
      <c r="K155">
        <v>0.99731336734002796</v>
      </c>
      <c r="L155">
        <v>563257.07493783406</v>
      </c>
      <c r="M155">
        <v>2.5597711903363898</v>
      </c>
      <c r="N155">
        <v>27881.975215341099</v>
      </c>
      <c r="O155">
        <v>6.9534597010636601</v>
      </c>
      <c r="P155">
        <v>0.22702534902148599</v>
      </c>
      <c r="Q155">
        <v>4.8946668822328103</v>
      </c>
      <c r="R155">
        <v>0</v>
      </c>
      <c r="S155">
        <v>0</v>
      </c>
      <c r="T155">
        <v>0</v>
      </c>
      <c r="U155">
        <v>2.2399036790972899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0.37229443797504302</v>
      </c>
      <c r="AC155">
        <v>0</v>
      </c>
      <c r="AD155">
        <v>0</v>
      </c>
      <c r="AE155">
        <v>395555.53261376498</v>
      </c>
      <c r="AF155">
        <v>-11479.8773481362</v>
      </c>
      <c r="AG155">
        <v>393929.70630295499</v>
      </c>
      <c r="AH155">
        <v>1747123.18133291</v>
      </c>
      <c r="AI155">
        <v>-470052.14277441998</v>
      </c>
      <c r="AJ155">
        <v>137692.25554715301</v>
      </c>
      <c r="AK155">
        <v>-1767.4198234329599</v>
      </c>
      <c r="AL155">
        <v>-175797.21837962299</v>
      </c>
      <c r="AM155">
        <v>0</v>
      </c>
      <c r="AN155">
        <v>0</v>
      </c>
      <c r="AO155">
        <v>0</v>
      </c>
      <c r="AP155">
        <v>-1384455.02064514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12612.6789560752</v>
      </c>
      <c r="AX155">
        <v>0</v>
      </c>
      <c r="AY155">
        <v>0</v>
      </c>
      <c r="AZ155">
        <v>643361.67578210705</v>
      </c>
      <c r="BA155">
        <v>620531.98558116797</v>
      </c>
      <c r="BB155">
        <v>-5489079.3237811299</v>
      </c>
      <c r="BC155">
        <v>0</v>
      </c>
      <c r="BD155">
        <v>-4868547.3381999601</v>
      </c>
    </row>
    <row r="156" spans="1:56" x14ac:dyDescent="0.2">
      <c r="A156">
        <v>31</v>
      </c>
      <c r="B156">
        <v>0</v>
      </c>
      <c r="C156">
        <v>2018</v>
      </c>
      <c r="D156">
        <v>128802314.67550001</v>
      </c>
      <c r="E156">
        <v>145281919.48930001</v>
      </c>
      <c r="F156">
        <v>142926736.32370001</v>
      </c>
      <c r="G156">
        <v>-2773381.49360003</v>
      </c>
      <c r="H156">
        <v>147967845.107775</v>
      </c>
      <c r="I156">
        <v>598366.57623061095</v>
      </c>
      <c r="J156">
        <v>1965757.12236344</v>
      </c>
      <c r="K156">
        <v>1.01024413617479</v>
      </c>
      <c r="L156">
        <v>570845.06733088405</v>
      </c>
      <c r="M156">
        <v>2.8290433843361402</v>
      </c>
      <c r="N156">
        <v>28335.2195898592</v>
      </c>
      <c r="O156">
        <v>7.0336089149977203</v>
      </c>
      <c r="P156">
        <v>0.225269487111874</v>
      </c>
      <c r="Q156">
        <v>5.1978714563597803</v>
      </c>
      <c r="R156">
        <v>0</v>
      </c>
      <c r="S156">
        <v>0</v>
      </c>
      <c r="T156">
        <v>0</v>
      </c>
      <c r="U156">
        <v>3.2329855529390401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0.570312855192599</v>
      </c>
      <c r="AC156">
        <v>6.7073678153730401E-2</v>
      </c>
      <c r="AD156">
        <v>0</v>
      </c>
      <c r="AE156">
        <v>695289.78646099998</v>
      </c>
      <c r="AF156">
        <v>-11469.8773131654</v>
      </c>
      <c r="AG156">
        <v>390057.42068009201</v>
      </c>
      <c r="AH156">
        <v>1965220.3519995599</v>
      </c>
      <c r="AI156">
        <v>-498332.79283791501</v>
      </c>
      <c r="AJ156">
        <v>103911.90231054599</v>
      </c>
      <c r="AK156">
        <v>-7804.8698307145496</v>
      </c>
      <c r="AL156">
        <v>-275778.787476848</v>
      </c>
      <c r="AM156">
        <v>0</v>
      </c>
      <c r="AN156">
        <v>0</v>
      </c>
      <c r="AO156">
        <v>0</v>
      </c>
      <c r="AP156">
        <v>-1482162.9549177999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15043.186205546101</v>
      </c>
      <c r="AX156">
        <v>-274693.550718149</v>
      </c>
      <c r="AY156">
        <v>0</v>
      </c>
      <c r="AZ156">
        <v>619279.81456216297</v>
      </c>
      <c r="BA156">
        <v>615034.82543552201</v>
      </c>
      <c r="BB156">
        <v>-3388416.3190355501</v>
      </c>
      <c r="BC156">
        <v>0</v>
      </c>
      <c r="BD156">
        <v>-2773381.49360003</v>
      </c>
    </row>
    <row r="157" spans="1:56" x14ac:dyDescent="0.2">
      <c r="A157">
        <v>32</v>
      </c>
      <c r="B157">
        <v>0</v>
      </c>
      <c r="C157">
        <v>2002</v>
      </c>
      <c r="D157">
        <v>45006550.093999997</v>
      </c>
      <c r="E157">
        <v>0</v>
      </c>
      <c r="F157">
        <v>45006550.093999997</v>
      </c>
      <c r="G157">
        <v>0</v>
      </c>
      <c r="H157">
        <v>45964672.249281503</v>
      </c>
      <c r="I157">
        <v>0</v>
      </c>
      <c r="J157">
        <v>3042458.3210175098</v>
      </c>
      <c r="K157">
        <v>0.95267499174252701</v>
      </c>
      <c r="L157">
        <v>689825.11409450101</v>
      </c>
      <c r="M157">
        <v>1.93257623912407</v>
      </c>
      <c r="N157">
        <v>34866.934627867697</v>
      </c>
      <c r="O157">
        <v>6.6634426703555896</v>
      </c>
      <c r="P157">
        <v>0.20602144330566899</v>
      </c>
      <c r="Q157">
        <v>3.05773327636473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45006550.093999997</v>
      </c>
      <c r="BD157">
        <v>45006550.093999997</v>
      </c>
    </row>
    <row r="158" spans="1:56" x14ac:dyDescent="0.2">
      <c r="A158">
        <v>32</v>
      </c>
      <c r="B158">
        <v>0</v>
      </c>
      <c r="C158">
        <v>2003</v>
      </c>
      <c r="D158">
        <v>46911946.228200004</v>
      </c>
      <c r="E158">
        <v>45006550.093999997</v>
      </c>
      <c r="F158">
        <v>47264944.674699999</v>
      </c>
      <c r="G158">
        <v>352998.44650002301</v>
      </c>
      <c r="H158">
        <v>50294039.879251502</v>
      </c>
      <c r="I158">
        <v>2504583.6687173899</v>
      </c>
      <c r="J158">
        <v>2825537.66967654</v>
      </c>
      <c r="K158">
        <v>0.82848380924778298</v>
      </c>
      <c r="L158">
        <v>691742.79588206799</v>
      </c>
      <c r="M158">
        <v>2.1845598283942702</v>
      </c>
      <c r="N158">
        <v>33482.471225879199</v>
      </c>
      <c r="O158">
        <v>6.9296836688666898</v>
      </c>
      <c r="P158">
        <v>0.19680455586421799</v>
      </c>
      <c r="Q158">
        <v>3.03232451325092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-468270.924347041</v>
      </c>
      <c r="AF158">
        <v>1167097.12792568</v>
      </c>
      <c r="AG158">
        <v>286720.66453328502</v>
      </c>
      <c r="AH158">
        <v>705975.71412745398</v>
      </c>
      <c r="AI158">
        <v>424410.89730590401</v>
      </c>
      <c r="AJ158">
        <v>107691.613044925</v>
      </c>
      <c r="AK158">
        <v>-4768.8243055270596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2218856.2682846799</v>
      </c>
      <c r="BA158">
        <v>2285556.6806387701</v>
      </c>
      <c r="BB158">
        <v>-1932558.23413875</v>
      </c>
      <c r="BC158">
        <v>1905396.13419999</v>
      </c>
      <c r="BD158">
        <v>2258394.5807000198</v>
      </c>
    </row>
    <row r="159" spans="1:56" x14ac:dyDescent="0.2">
      <c r="A159">
        <v>32</v>
      </c>
      <c r="B159">
        <v>0</v>
      </c>
      <c r="C159">
        <v>2004</v>
      </c>
      <c r="D159">
        <v>69854469.148399994</v>
      </c>
      <c r="E159">
        <v>47264944.674699999</v>
      </c>
      <c r="F159">
        <v>72224340.6093999</v>
      </c>
      <c r="G159">
        <v>1603632.11509998</v>
      </c>
      <c r="H159">
        <v>74452167.896267295</v>
      </c>
      <c r="I159">
        <v>2429976.1418767599</v>
      </c>
      <c r="J159">
        <v>2785275.56426124</v>
      </c>
      <c r="K159">
        <v>0.84278304525640102</v>
      </c>
      <c r="L159">
        <v>736695.64431074297</v>
      </c>
      <c r="M159">
        <v>2.5165258284882799</v>
      </c>
      <c r="N159">
        <v>30878.908850574899</v>
      </c>
      <c r="O159">
        <v>7.3600897963465499</v>
      </c>
      <c r="P159">
        <v>0.21296252281400699</v>
      </c>
      <c r="Q159">
        <v>2.82286246993971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718254.76025906904</v>
      </c>
      <c r="AF159">
        <v>-494529.89203970099</v>
      </c>
      <c r="AG159">
        <v>362887.19838338101</v>
      </c>
      <c r="AH159">
        <v>874443.99354518205</v>
      </c>
      <c r="AI159">
        <v>562539.95345954702</v>
      </c>
      <c r="AJ159">
        <v>115733.06159128</v>
      </c>
      <c r="AK159">
        <v>1683.4693835255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2141012.5445822799</v>
      </c>
      <c r="BA159">
        <v>2186602.28794702</v>
      </c>
      <c r="BB159">
        <v>-582970.17284704302</v>
      </c>
      <c r="BC159">
        <v>22942522.920199901</v>
      </c>
      <c r="BD159">
        <v>24546155.035299901</v>
      </c>
    </row>
    <row r="160" spans="1:56" x14ac:dyDescent="0.2">
      <c r="A160">
        <v>32</v>
      </c>
      <c r="B160">
        <v>0</v>
      </c>
      <c r="C160">
        <v>2005</v>
      </c>
      <c r="D160">
        <v>84338562.849399999</v>
      </c>
      <c r="E160">
        <v>72224340.6093999</v>
      </c>
      <c r="F160">
        <v>87110098.515299901</v>
      </c>
      <c r="G160">
        <v>401664.20489999797</v>
      </c>
      <c r="H160">
        <v>90796379.086676404</v>
      </c>
      <c r="I160">
        <v>1301264.30035941</v>
      </c>
      <c r="J160">
        <v>2469090.9216220202</v>
      </c>
      <c r="K160">
        <v>0.81870897786997099</v>
      </c>
      <c r="L160">
        <v>748901.40325277403</v>
      </c>
      <c r="M160">
        <v>2.9775548113289299</v>
      </c>
      <c r="N160">
        <v>29674.811218987601</v>
      </c>
      <c r="O160">
        <v>7.3370832638321799</v>
      </c>
      <c r="P160">
        <v>0.19552017159995599</v>
      </c>
      <c r="Q160">
        <v>2.8960758070318202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-1834447.16544091</v>
      </c>
      <c r="AF160">
        <v>-70853.057296687504</v>
      </c>
      <c r="AG160">
        <v>646100.37009252503</v>
      </c>
      <c r="AH160">
        <v>1723780.0355394499</v>
      </c>
      <c r="AI160">
        <v>732056.17549142998</v>
      </c>
      <c r="AJ160">
        <v>93416.224427278794</v>
      </c>
      <c r="AK160">
        <v>-6267.1238627911198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1283785.45895029</v>
      </c>
      <c r="BA160">
        <v>1272347.0268526799</v>
      </c>
      <c r="BB160">
        <v>-870682.82195269002</v>
      </c>
      <c r="BC160">
        <v>14484093.700999999</v>
      </c>
      <c r="BD160">
        <v>14885757.9059</v>
      </c>
    </row>
    <row r="161" spans="1:56" x14ac:dyDescent="0.2">
      <c r="A161">
        <v>32</v>
      </c>
      <c r="B161">
        <v>0</v>
      </c>
      <c r="C161">
        <v>2006</v>
      </c>
      <c r="D161">
        <v>97737835.120099902</v>
      </c>
      <c r="E161">
        <v>87110098.515299901</v>
      </c>
      <c r="F161">
        <v>102676896.6358</v>
      </c>
      <c r="G161">
        <v>2167525.8498000102</v>
      </c>
      <c r="H161">
        <v>108745884.76186401</v>
      </c>
      <c r="I161">
        <v>2986596.9460635702</v>
      </c>
      <c r="J161">
        <v>2183875.18583608</v>
      </c>
      <c r="K161">
        <v>0.83980869048628703</v>
      </c>
      <c r="L161">
        <v>729910.97778630897</v>
      </c>
      <c r="M161">
        <v>3.25432730607581</v>
      </c>
      <c r="N161">
        <v>27897.724476731099</v>
      </c>
      <c r="O161">
        <v>7.3389361463383</v>
      </c>
      <c r="P161">
        <v>0.182194128925216</v>
      </c>
      <c r="Q161">
        <v>3.3233374424368698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-72832.792843209696</v>
      </c>
      <c r="AF161">
        <v>-260614.45268640501</v>
      </c>
      <c r="AG161">
        <v>847871.05515165697</v>
      </c>
      <c r="AH161">
        <v>1132582.9928153199</v>
      </c>
      <c r="AI161">
        <v>1214845.0020264001</v>
      </c>
      <c r="AJ161">
        <v>76798.779225999795</v>
      </c>
      <c r="AK161">
        <v>-3031.8826841116902</v>
      </c>
      <c r="AL161">
        <v>-221643.71209705301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2713974.9889086001</v>
      </c>
      <c r="BA161">
        <v>2733730.17400171</v>
      </c>
      <c r="BB161">
        <v>-566204.32420169702</v>
      </c>
      <c r="BC161">
        <v>13399272.2706999</v>
      </c>
      <c r="BD161">
        <v>15566798.1205</v>
      </c>
    </row>
    <row r="162" spans="1:56" x14ac:dyDescent="0.2">
      <c r="A162">
        <v>32</v>
      </c>
      <c r="B162">
        <v>0</v>
      </c>
      <c r="C162">
        <v>2007</v>
      </c>
      <c r="D162">
        <v>101664517.71609899</v>
      </c>
      <c r="E162">
        <v>102676896.6358</v>
      </c>
      <c r="F162">
        <v>111504477.6417</v>
      </c>
      <c r="G162">
        <v>4900898.4098999696</v>
      </c>
      <c r="H162">
        <v>115763071.85151701</v>
      </c>
      <c r="I162">
        <v>3249864.6007218501</v>
      </c>
      <c r="J162">
        <v>2167823.0629744199</v>
      </c>
      <c r="K162">
        <v>0.82624429699622404</v>
      </c>
      <c r="L162">
        <v>728011.31463731604</v>
      </c>
      <c r="M162">
        <v>3.4243160584827401</v>
      </c>
      <c r="N162">
        <v>28138.133787126098</v>
      </c>
      <c r="O162">
        <v>7.4356110163971598</v>
      </c>
      <c r="P162">
        <v>0.17863719387576499</v>
      </c>
      <c r="Q162">
        <v>3.3403609315414999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2053643.9683308001</v>
      </c>
      <c r="AF162">
        <v>33250.8756399962</v>
      </c>
      <c r="AG162">
        <v>253546.162361814</v>
      </c>
      <c r="AH162">
        <v>759449.02376659203</v>
      </c>
      <c r="AI162">
        <v>-261889.727359991</v>
      </c>
      <c r="AJ162">
        <v>135927.59653356901</v>
      </c>
      <c r="AK162">
        <v>-546.11246905843495</v>
      </c>
      <c r="AL162">
        <v>-14831.0830581751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2958550.7037455402</v>
      </c>
      <c r="BA162">
        <v>2989843.6138675702</v>
      </c>
      <c r="BB162">
        <v>1911054.7960323901</v>
      </c>
      <c r="BC162">
        <v>3926682.5959999901</v>
      </c>
      <c r="BD162">
        <v>8827581.0058999695</v>
      </c>
    </row>
    <row r="163" spans="1:56" x14ac:dyDescent="0.2">
      <c r="A163">
        <v>32</v>
      </c>
      <c r="B163">
        <v>0</v>
      </c>
      <c r="C163">
        <v>2008</v>
      </c>
      <c r="D163">
        <v>101664517.71609899</v>
      </c>
      <c r="E163">
        <v>111504477.6417</v>
      </c>
      <c r="F163">
        <v>121030410.7052</v>
      </c>
      <c r="G163">
        <v>9525933.06350003</v>
      </c>
      <c r="H163">
        <v>119193868.98361801</v>
      </c>
      <c r="I163">
        <v>3430797.1321003302</v>
      </c>
      <c r="J163">
        <v>2162379.6276511401</v>
      </c>
      <c r="K163">
        <v>0.78715241208016395</v>
      </c>
      <c r="L163">
        <v>730998.89346924203</v>
      </c>
      <c r="M163">
        <v>3.8566631131534899</v>
      </c>
      <c r="N163">
        <v>28241.531232839399</v>
      </c>
      <c r="O163">
        <v>7.4250146874084004</v>
      </c>
      <c r="P163">
        <v>0.17739415135143599</v>
      </c>
      <c r="Q163">
        <v>3.43587949730383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334933.16599428101</v>
      </c>
      <c r="AF163">
        <v>837299.83694760595</v>
      </c>
      <c r="AG163">
        <v>109296.19933911299</v>
      </c>
      <c r="AH163">
        <v>1962673.63999709</v>
      </c>
      <c r="AI163">
        <v>-93121.817104094604</v>
      </c>
      <c r="AJ163">
        <v>-31292.4763687429</v>
      </c>
      <c r="AK163">
        <v>-2594.7307459223398</v>
      </c>
      <c r="AL163">
        <v>-53555.069545327897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3063638.7485140101</v>
      </c>
      <c r="BA163">
        <v>3115734.7455467298</v>
      </c>
      <c r="BB163">
        <v>6410198.3179532904</v>
      </c>
      <c r="BC163">
        <v>0</v>
      </c>
      <c r="BD163">
        <v>9525933.06350003</v>
      </c>
    </row>
    <row r="164" spans="1:56" x14ac:dyDescent="0.2">
      <c r="A164">
        <v>32</v>
      </c>
      <c r="B164">
        <v>0</v>
      </c>
      <c r="C164">
        <v>2009</v>
      </c>
      <c r="D164">
        <v>114767628.57609899</v>
      </c>
      <c r="E164">
        <v>121030410.7052</v>
      </c>
      <c r="F164">
        <v>131039414.494699</v>
      </c>
      <c r="G164">
        <v>-3094107.0705000302</v>
      </c>
      <c r="H164">
        <v>126751377.12621699</v>
      </c>
      <c r="I164">
        <v>-4532596.4678052804</v>
      </c>
      <c r="J164">
        <v>2082396.5685014201</v>
      </c>
      <c r="K164">
        <v>0.80640597859734198</v>
      </c>
      <c r="L164">
        <v>676078.138841309</v>
      </c>
      <c r="M164">
        <v>2.7847349586032699</v>
      </c>
      <c r="N164">
        <v>26699.006621042801</v>
      </c>
      <c r="O164">
        <v>7.2518615070080701</v>
      </c>
      <c r="P164">
        <v>0.186944800797058</v>
      </c>
      <c r="Q164">
        <v>3.55556821686414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717447.32215181005</v>
      </c>
      <c r="AF164">
        <v>-814372.70046256797</v>
      </c>
      <c r="AG164">
        <v>-215023.80562845999</v>
      </c>
      <c r="AH164">
        <v>-5499635.7747859303</v>
      </c>
      <c r="AI164">
        <v>1238846.1328062599</v>
      </c>
      <c r="AJ164">
        <v>54169.7953751647</v>
      </c>
      <c r="AK164">
        <v>9310.0727827067603</v>
      </c>
      <c r="AL164">
        <v>-40075.574118427401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-4549334.5318794399</v>
      </c>
      <c r="BA164">
        <v>-4598677.6952651497</v>
      </c>
      <c r="BB164">
        <v>1504570.62476512</v>
      </c>
      <c r="BC164">
        <v>13103110.859999999</v>
      </c>
      <c r="BD164">
        <v>10009003.789499899</v>
      </c>
    </row>
    <row r="165" spans="1:56" x14ac:dyDescent="0.2">
      <c r="A165">
        <v>32</v>
      </c>
      <c r="B165">
        <v>0</v>
      </c>
      <c r="C165">
        <v>2010</v>
      </c>
      <c r="D165">
        <v>115767184.57609899</v>
      </c>
      <c r="E165">
        <v>131039414.494699</v>
      </c>
      <c r="F165">
        <v>131240263.24439999</v>
      </c>
      <c r="G165">
        <v>136094.74970001</v>
      </c>
      <c r="H165">
        <v>130953065.13815901</v>
      </c>
      <c r="I165">
        <v>3836450.6210542098</v>
      </c>
      <c r="J165">
        <v>2056458.28625805</v>
      </c>
      <c r="K165">
        <v>0.79145062460399596</v>
      </c>
      <c r="L165">
        <v>676737.48227027303</v>
      </c>
      <c r="M165">
        <v>3.2167517482386701</v>
      </c>
      <c r="N165">
        <v>26497.829989018799</v>
      </c>
      <c r="O165">
        <v>7.4203877116240502</v>
      </c>
      <c r="P165">
        <v>0.18530450779214999</v>
      </c>
      <c r="Q165">
        <v>3.9290367611033998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789301.55604944204</v>
      </c>
      <c r="AF165">
        <v>264879.26632147603</v>
      </c>
      <c r="AG165">
        <v>106293.674812827</v>
      </c>
      <c r="AH165">
        <v>2782696.9663611599</v>
      </c>
      <c r="AI165">
        <v>-125477.07896445099</v>
      </c>
      <c r="AJ165">
        <v>323652.203698411</v>
      </c>
      <c r="AK165">
        <v>607.53375879052896</v>
      </c>
      <c r="AL165">
        <v>-237380.27436098701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3904573.8476766599</v>
      </c>
      <c r="BA165">
        <v>3896758.9061628701</v>
      </c>
      <c r="BB165">
        <v>-3760664.1564628598</v>
      </c>
      <c r="BC165">
        <v>999556</v>
      </c>
      <c r="BD165">
        <v>1135650.7497000101</v>
      </c>
    </row>
    <row r="166" spans="1:56" x14ac:dyDescent="0.2">
      <c r="A166">
        <v>32</v>
      </c>
      <c r="B166">
        <v>0</v>
      </c>
      <c r="C166">
        <v>2011</v>
      </c>
      <c r="D166">
        <v>115941547.20189901</v>
      </c>
      <c r="E166">
        <v>131240263.24439999</v>
      </c>
      <c r="F166">
        <v>142514411.933799</v>
      </c>
      <c r="G166">
        <v>10110678.063599899</v>
      </c>
      <c r="H166">
        <v>137856715.513935</v>
      </c>
      <c r="I166">
        <v>5628964.0407893304</v>
      </c>
      <c r="J166">
        <v>2033454.8878879901</v>
      </c>
      <c r="K166">
        <v>0.755009952310562</v>
      </c>
      <c r="L166">
        <v>680366.589208105</v>
      </c>
      <c r="M166">
        <v>3.9858938332682801</v>
      </c>
      <c r="N166">
        <v>26173.908241460598</v>
      </c>
      <c r="O166">
        <v>7.4838644255734996</v>
      </c>
      <c r="P166">
        <v>0.177842168797057</v>
      </c>
      <c r="Q166">
        <v>3.63957639464246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-462565.53843209398</v>
      </c>
      <c r="AF166">
        <v>1170925.23592231</v>
      </c>
      <c r="AG166">
        <v>169277.12742687701</v>
      </c>
      <c r="AH166">
        <v>4042522.6733173998</v>
      </c>
      <c r="AI166">
        <v>545257.65235944104</v>
      </c>
      <c r="AJ166">
        <v>-26766.624353592699</v>
      </c>
      <c r="AK166">
        <v>-22983.164160680499</v>
      </c>
      <c r="AL166">
        <v>165345.93766870399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5581013.2997483797</v>
      </c>
      <c r="BA166">
        <v>5638122.9860454202</v>
      </c>
      <c r="BB166">
        <v>4472555.0775545696</v>
      </c>
      <c r="BC166">
        <v>174362.62579999899</v>
      </c>
      <c r="BD166">
        <v>10285040.6893999</v>
      </c>
    </row>
    <row r="167" spans="1:56" x14ac:dyDescent="0.2">
      <c r="A167">
        <v>32</v>
      </c>
      <c r="B167">
        <v>0</v>
      </c>
      <c r="C167">
        <v>2012</v>
      </c>
      <c r="D167">
        <v>116366949.20189901</v>
      </c>
      <c r="E167">
        <v>142514411.933799</v>
      </c>
      <c r="F167">
        <v>147414663.23269999</v>
      </c>
      <c r="G167">
        <v>4474849.2988999598</v>
      </c>
      <c r="H167">
        <v>138436159.712138</v>
      </c>
      <c r="I167">
        <v>149124.998258376</v>
      </c>
      <c r="J167">
        <v>2030454.2874129401</v>
      </c>
      <c r="K167">
        <v>0.768878637494255</v>
      </c>
      <c r="L167">
        <v>684352.151327278</v>
      </c>
      <c r="M167">
        <v>3.9922619263599799</v>
      </c>
      <c r="N167">
        <v>25766.336106695799</v>
      </c>
      <c r="O167">
        <v>7.4185126080571804</v>
      </c>
      <c r="P167">
        <v>0.17013985993604799</v>
      </c>
      <c r="Q167">
        <v>3.44354314431745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2.33957581484446E-2</v>
      </c>
      <c r="AC167">
        <v>0</v>
      </c>
      <c r="AD167">
        <v>0</v>
      </c>
      <c r="AE167">
        <v>-330232.23684026801</v>
      </c>
      <c r="AF167">
        <v>-327568.48015759198</v>
      </c>
      <c r="AG167">
        <v>243634.59940927199</v>
      </c>
      <c r="AH167">
        <v>40933.6452577198</v>
      </c>
      <c r="AI167">
        <v>553283.41133264604</v>
      </c>
      <c r="AJ167">
        <v>57319.254199153504</v>
      </c>
      <c r="AK167">
        <v>-21360.153746685599</v>
      </c>
      <c r="AL167">
        <v>180424.193232939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1666.1529206882501</v>
      </c>
      <c r="AX167">
        <v>0</v>
      </c>
      <c r="AY167">
        <v>0</v>
      </c>
      <c r="AZ167">
        <v>398100.38560787297</v>
      </c>
      <c r="BA167">
        <v>452365.25249629701</v>
      </c>
      <c r="BB167">
        <v>4022484.04640366</v>
      </c>
      <c r="BC167">
        <v>425401.99999999901</v>
      </c>
      <c r="BD167">
        <v>4900251.2988999598</v>
      </c>
    </row>
    <row r="168" spans="1:56" x14ac:dyDescent="0.2">
      <c r="A168">
        <v>32</v>
      </c>
      <c r="B168">
        <v>0</v>
      </c>
      <c r="C168">
        <v>2013</v>
      </c>
      <c r="D168">
        <v>117406278.955899</v>
      </c>
      <c r="E168">
        <v>147414663.23269999</v>
      </c>
      <c r="F168">
        <v>142770818.23800001</v>
      </c>
      <c r="G168">
        <v>-4412997.3507999601</v>
      </c>
      <c r="H168">
        <v>135820098.18442699</v>
      </c>
      <c r="I168">
        <v>-2457383.8614631202</v>
      </c>
      <c r="J168">
        <v>2047067.4768407401</v>
      </c>
      <c r="K168">
        <v>0.873471619695949</v>
      </c>
      <c r="L168">
        <v>696454.34439139301</v>
      </c>
      <c r="M168">
        <v>3.8091979256824602</v>
      </c>
      <c r="N168">
        <v>25582.821455568799</v>
      </c>
      <c r="O168">
        <v>7.3030384770052796</v>
      </c>
      <c r="P168">
        <v>0.16865213488132499</v>
      </c>
      <c r="Q168">
        <v>3.3904331310348201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2.3188649058732299E-2</v>
      </c>
      <c r="AC168">
        <v>0</v>
      </c>
      <c r="AD168">
        <v>0</v>
      </c>
      <c r="AE168">
        <v>1310991.5222471801</v>
      </c>
      <c r="AF168">
        <v>-3825108.4901799499</v>
      </c>
      <c r="AG168">
        <v>719957.20314435998</v>
      </c>
      <c r="AH168">
        <v>-839675.46609865001</v>
      </c>
      <c r="AI168">
        <v>42989.010441188198</v>
      </c>
      <c r="AJ168">
        <v>-98554.303863300898</v>
      </c>
      <c r="AK168">
        <v>249.40392082033401</v>
      </c>
      <c r="AL168">
        <v>47472.319993942001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-2641678.8003944098</v>
      </c>
      <c r="BA168">
        <v>-2661674.0681254398</v>
      </c>
      <c r="BB168">
        <v>-1751323.28267451</v>
      </c>
      <c r="BC168">
        <v>1039329.7539999899</v>
      </c>
      <c r="BD168">
        <v>-3373667.5967999599</v>
      </c>
    </row>
    <row r="169" spans="1:56" x14ac:dyDescent="0.2">
      <c r="A169">
        <v>32</v>
      </c>
      <c r="B169">
        <v>0</v>
      </c>
      <c r="C169">
        <v>2014</v>
      </c>
      <c r="D169">
        <v>117406278.955899</v>
      </c>
      <c r="E169">
        <v>142770818.23800001</v>
      </c>
      <c r="F169">
        <v>143497763.31319901</v>
      </c>
      <c r="G169">
        <v>-315264.92480000999</v>
      </c>
      <c r="H169">
        <v>137894645.17689699</v>
      </c>
      <c r="I169">
        <v>1035466.28539651</v>
      </c>
      <c r="J169">
        <v>2073008.2780004099</v>
      </c>
      <c r="K169">
        <v>0.86151209921557104</v>
      </c>
      <c r="L169">
        <v>700858.09508255997</v>
      </c>
      <c r="M169">
        <v>3.62495824582505</v>
      </c>
      <c r="N169">
        <v>25922.0804682163</v>
      </c>
      <c r="O169">
        <v>7.4948500960524997</v>
      </c>
      <c r="P169">
        <v>0.16643399414681401</v>
      </c>
      <c r="Q169">
        <v>3.6698531590597501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2.3188649058732299E-2</v>
      </c>
      <c r="AC169">
        <v>0</v>
      </c>
      <c r="AD169">
        <v>0</v>
      </c>
      <c r="AE169">
        <v>2045910.4982626301</v>
      </c>
      <c r="AF169">
        <v>465114.19546495198</v>
      </c>
      <c r="AG169">
        <v>151270.14649854301</v>
      </c>
      <c r="AH169">
        <v>-1195189.81078307</v>
      </c>
      <c r="AI169">
        <v>-193204.27303040199</v>
      </c>
      <c r="AJ169">
        <v>157331.263067917</v>
      </c>
      <c r="AK169">
        <v>-8811.2648153547198</v>
      </c>
      <c r="AL169">
        <v>-215514.531346937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1206906.2233182699</v>
      </c>
      <c r="BA169">
        <v>1269927.2701660099</v>
      </c>
      <c r="BB169">
        <v>-1585192.1949660201</v>
      </c>
      <c r="BC169">
        <v>0</v>
      </c>
      <c r="BD169">
        <v>-315264.924800009</v>
      </c>
    </row>
    <row r="170" spans="1:56" x14ac:dyDescent="0.2">
      <c r="A170">
        <v>32</v>
      </c>
      <c r="B170">
        <v>0</v>
      </c>
      <c r="C170">
        <v>2015</v>
      </c>
      <c r="D170">
        <v>117406278.955899</v>
      </c>
      <c r="E170">
        <v>143497763.31319901</v>
      </c>
      <c r="F170">
        <v>137689286.68790001</v>
      </c>
      <c r="G170">
        <v>-6214388.8289999897</v>
      </c>
      <c r="H170">
        <v>131384401.71437</v>
      </c>
      <c r="I170">
        <v>-6849013.8506030599</v>
      </c>
      <c r="J170">
        <v>2135140.5492390399</v>
      </c>
      <c r="K170">
        <v>0.86803696324757695</v>
      </c>
      <c r="L170">
        <v>705816.94550550904</v>
      </c>
      <c r="M170">
        <v>2.6237995000514198</v>
      </c>
      <c r="N170">
        <v>26924.2602316064</v>
      </c>
      <c r="O170">
        <v>7.6156262817327303</v>
      </c>
      <c r="P170">
        <v>0.16545571626250299</v>
      </c>
      <c r="Q170">
        <v>3.6970761638230698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0.62970304982384995</v>
      </c>
      <c r="Y170">
        <v>0</v>
      </c>
      <c r="Z170">
        <v>0</v>
      </c>
      <c r="AA170">
        <v>0</v>
      </c>
      <c r="AB170">
        <v>8.9051758704721207E-2</v>
      </c>
      <c r="AC170">
        <v>0</v>
      </c>
      <c r="AD170">
        <v>0</v>
      </c>
      <c r="AE170">
        <v>2433513.46231526</v>
      </c>
      <c r="AF170">
        <v>-380858.20464966202</v>
      </c>
      <c r="AG170">
        <v>273568.70714223501</v>
      </c>
      <c r="AH170">
        <v>-6455851.2935825204</v>
      </c>
      <c r="AI170">
        <v>-1275476.5469359199</v>
      </c>
      <c r="AJ170">
        <v>104131.903860109</v>
      </c>
      <c r="AK170">
        <v>-2852.3649665180601</v>
      </c>
      <c r="AL170">
        <v>8807.9740228798091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-2089644.0070529999</v>
      </c>
      <c r="AT170">
        <v>0</v>
      </c>
      <c r="AU170">
        <v>0</v>
      </c>
      <c r="AV170">
        <v>0</v>
      </c>
      <c r="AW170">
        <v>4389.3217673934196</v>
      </c>
      <c r="AX170">
        <v>0</v>
      </c>
      <c r="AY170">
        <v>0</v>
      </c>
      <c r="AZ170">
        <v>-7380271.0480797403</v>
      </c>
      <c r="BA170">
        <v>-7365685.3618316501</v>
      </c>
      <c r="BB170">
        <v>1151296.53283166</v>
      </c>
      <c r="BC170">
        <v>0</v>
      </c>
      <c r="BD170">
        <v>-6214388.8289999897</v>
      </c>
    </row>
    <row r="171" spans="1:56" x14ac:dyDescent="0.2">
      <c r="A171">
        <v>32</v>
      </c>
      <c r="B171">
        <v>0</v>
      </c>
      <c r="C171">
        <v>2016</v>
      </c>
      <c r="D171">
        <v>117406278.955899</v>
      </c>
      <c r="E171">
        <v>137689286.68790001</v>
      </c>
      <c r="F171">
        <v>126454607.06990001</v>
      </c>
      <c r="G171">
        <v>-11234679.6179999</v>
      </c>
      <c r="H171">
        <v>125629187.728783</v>
      </c>
      <c r="I171">
        <v>-5755213.9855872197</v>
      </c>
      <c r="J171">
        <v>2184344.0212059799</v>
      </c>
      <c r="K171">
        <v>0.95809809213967601</v>
      </c>
      <c r="L171">
        <v>709375.07435425697</v>
      </c>
      <c r="M171">
        <v>2.3454247239208601</v>
      </c>
      <c r="N171">
        <v>27340.1816699095</v>
      </c>
      <c r="O171">
        <v>7.3597822208301604</v>
      </c>
      <c r="P171">
        <v>0.16483589776004701</v>
      </c>
      <c r="Q171">
        <v>4.1772956675863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1.4086747155943999</v>
      </c>
      <c r="Y171">
        <v>0</v>
      </c>
      <c r="Z171">
        <v>0</v>
      </c>
      <c r="AA171">
        <v>0</v>
      </c>
      <c r="AB171">
        <v>0.156347037085596</v>
      </c>
      <c r="AC171">
        <v>0</v>
      </c>
      <c r="AD171">
        <v>0</v>
      </c>
      <c r="AE171">
        <v>1886087.5349652199</v>
      </c>
      <c r="AF171">
        <v>-2375691.0940029002</v>
      </c>
      <c r="AG171">
        <v>252080.06394724199</v>
      </c>
      <c r="AH171">
        <v>-2034184.9280525499</v>
      </c>
      <c r="AI171">
        <v>-491370.70844306098</v>
      </c>
      <c r="AJ171">
        <v>-283254.97756298399</v>
      </c>
      <c r="AK171">
        <v>-1739.3127738604401</v>
      </c>
      <c r="AL171">
        <v>-374862.80882134399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-2572505.5074966801</v>
      </c>
      <c r="AT171">
        <v>0</v>
      </c>
      <c r="AU171">
        <v>0</v>
      </c>
      <c r="AV171">
        <v>0</v>
      </c>
      <c r="AW171">
        <v>5305.6205730710599</v>
      </c>
      <c r="AX171">
        <v>0</v>
      </c>
      <c r="AY171">
        <v>0</v>
      </c>
      <c r="AZ171">
        <v>-5990136.1176678604</v>
      </c>
      <c r="BA171">
        <v>-5912390.6972377598</v>
      </c>
      <c r="BB171">
        <v>-5322288.9207622102</v>
      </c>
      <c r="BC171">
        <v>0</v>
      </c>
      <c r="BD171">
        <v>-11234679.6179999</v>
      </c>
    </row>
    <row r="172" spans="1:56" x14ac:dyDescent="0.2">
      <c r="A172">
        <v>32</v>
      </c>
      <c r="B172">
        <v>0</v>
      </c>
      <c r="C172">
        <v>2017</v>
      </c>
      <c r="D172">
        <v>117406278.955899</v>
      </c>
      <c r="E172">
        <v>126454607.06990001</v>
      </c>
      <c r="F172">
        <v>122470701.2999</v>
      </c>
      <c r="G172">
        <v>-3576125.38820002</v>
      </c>
      <c r="H172">
        <v>125765360.496427</v>
      </c>
      <c r="I172">
        <v>480047.22287391103</v>
      </c>
      <c r="J172">
        <v>2228586.32423922</v>
      </c>
      <c r="K172">
        <v>0.94831524538049405</v>
      </c>
      <c r="L172">
        <v>712669.61383891001</v>
      </c>
      <c r="M172">
        <v>2.5521295987396</v>
      </c>
      <c r="N172">
        <v>27449.146768468199</v>
      </c>
      <c r="O172">
        <v>7.1089992609387602</v>
      </c>
      <c r="P172">
        <v>0.16346285900624999</v>
      </c>
      <c r="Q172">
        <v>4.6123306706087099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2.2954003117714601</v>
      </c>
      <c r="Y172">
        <v>0</v>
      </c>
      <c r="Z172">
        <v>0</v>
      </c>
      <c r="AA172">
        <v>0</v>
      </c>
      <c r="AB172">
        <v>0.46610099530158</v>
      </c>
      <c r="AC172">
        <v>0</v>
      </c>
      <c r="AD172">
        <v>0</v>
      </c>
      <c r="AE172">
        <v>2097986.2520399401</v>
      </c>
      <c r="AF172">
        <v>353968.12680398498</v>
      </c>
      <c r="AG172">
        <v>176061.83411817599</v>
      </c>
      <c r="AH172">
        <v>1456454.0635140699</v>
      </c>
      <c r="AI172">
        <v>-261877.68592174799</v>
      </c>
      <c r="AJ172">
        <v>-259465.00799707501</v>
      </c>
      <c r="AK172">
        <v>-2165.5469519978501</v>
      </c>
      <c r="AL172">
        <v>-295120.15803690202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-2710186.12928181</v>
      </c>
      <c r="AT172">
        <v>0</v>
      </c>
      <c r="AU172">
        <v>0</v>
      </c>
      <c r="AV172">
        <v>0</v>
      </c>
      <c r="AW172">
        <v>23087.085540665601</v>
      </c>
      <c r="AX172">
        <v>0</v>
      </c>
      <c r="AY172">
        <v>0</v>
      </c>
      <c r="AZ172">
        <v>578742.83382731304</v>
      </c>
      <c r="BA172">
        <v>507212.56789343298</v>
      </c>
      <c r="BB172">
        <v>-4083337.9560934501</v>
      </c>
      <c r="BC172">
        <v>0</v>
      </c>
      <c r="BD172">
        <v>-3576125.38820002</v>
      </c>
    </row>
    <row r="173" spans="1:56" x14ac:dyDescent="0.2">
      <c r="A173">
        <v>32</v>
      </c>
      <c r="B173">
        <v>0</v>
      </c>
      <c r="C173">
        <v>2018</v>
      </c>
      <c r="D173">
        <v>117406278.955899</v>
      </c>
      <c r="E173">
        <v>122470701.2999</v>
      </c>
      <c r="F173">
        <v>122281887.7765</v>
      </c>
      <c r="G173">
        <v>-188813.52340000801</v>
      </c>
      <c r="H173">
        <v>126088594.619472</v>
      </c>
      <c r="I173">
        <v>323234.12304543599</v>
      </c>
      <c r="J173">
        <v>2254103.2580020898</v>
      </c>
      <c r="K173">
        <v>0.93643276338780101</v>
      </c>
      <c r="L173">
        <v>717011.70857578504</v>
      </c>
      <c r="M173">
        <v>2.79818742943417</v>
      </c>
      <c r="N173">
        <v>27754.9472496741</v>
      </c>
      <c r="O173">
        <v>6.8635493808504302</v>
      </c>
      <c r="P173">
        <v>0.164347617417993</v>
      </c>
      <c r="Q173">
        <v>5.0621518350756602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3.2698283436237601</v>
      </c>
      <c r="Y173">
        <v>0</v>
      </c>
      <c r="Z173">
        <v>0</v>
      </c>
      <c r="AA173">
        <v>0</v>
      </c>
      <c r="AB173">
        <v>0.56596405515210102</v>
      </c>
      <c r="AC173">
        <v>6.6420371223323907E-2</v>
      </c>
      <c r="AD173">
        <v>0</v>
      </c>
      <c r="AE173">
        <v>1950577.85857646</v>
      </c>
      <c r="AF173">
        <v>590659.897865084</v>
      </c>
      <c r="AG173">
        <v>205119.495956364</v>
      </c>
      <c r="AH173">
        <v>1547264.47836431</v>
      </c>
      <c r="AI173">
        <v>-362293.37826883001</v>
      </c>
      <c r="AJ173">
        <v>-250196.54256047099</v>
      </c>
      <c r="AK173">
        <v>1467.51377049646</v>
      </c>
      <c r="AL173">
        <v>-302501.74098057998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-2936523.2823129301</v>
      </c>
      <c r="AT173">
        <v>0</v>
      </c>
      <c r="AU173">
        <v>0</v>
      </c>
      <c r="AV173">
        <v>0</v>
      </c>
      <c r="AW173">
        <v>9383.6442532313595</v>
      </c>
      <c r="AX173">
        <v>-275131.29509070399</v>
      </c>
      <c r="AY173">
        <v>0</v>
      </c>
      <c r="AZ173">
        <v>177826.64957243399</v>
      </c>
      <c r="BA173">
        <v>154478.37973844199</v>
      </c>
      <c r="BB173">
        <v>-343291.90313845099</v>
      </c>
      <c r="BC173">
        <v>0</v>
      </c>
      <c r="BD173">
        <v>-188813.52340000801</v>
      </c>
    </row>
    <row r="175" spans="1:56" x14ac:dyDescent="0.2">
      <c r="A175" t="s">
        <v>82</v>
      </c>
      <c r="B175" t="s">
        <v>0</v>
      </c>
      <c r="C175" t="s">
        <v>1</v>
      </c>
      <c r="D175" t="s">
        <v>57</v>
      </c>
      <c r="E175" t="s">
        <v>3</v>
      </c>
      <c r="F175" t="s">
        <v>4</v>
      </c>
      <c r="G175" t="s">
        <v>5</v>
      </c>
      <c r="H175" t="s">
        <v>6</v>
      </c>
      <c r="I175" t="s">
        <v>7</v>
      </c>
      <c r="J175" t="s">
        <v>8</v>
      </c>
      <c r="K175" t="s">
        <v>17</v>
      </c>
      <c r="L175" t="s">
        <v>9</v>
      </c>
      <c r="M175" t="s">
        <v>16</v>
      </c>
      <c r="N175" t="s">
        <v>15</v>
      </c>
      <c r="O175" t="s">
        <v>10</v>
      </c>
      <c r="P175" t="s">
        <v>96</v>
      </c>
      <c r="Q175" t="s">
        <v>31</v>
      </c>
      <c r="R175" t="s">
        <v>99</v>
      </c>
      <c r="S175" t="s">
        <v>100</v>
      </c>
      <c r="T175" t="s">
        <v>101</v>
      </c>
      <c r="U175" t="s">
        <v>102</v>
      </c>
      <c r="V175" t="s">
        <v>103</v>
      </c>
      <c r="W175" t="s">
        <v>104</v>
      </c>
      <c r="X175" t="s">
        <v>105</v>
      </c>
      <c r="Y175" t="s">
        <v>106</v>
      </c>
      <c r="Z175" t="s">
        <v>107</v>
      </c>
      <c r="AA175" t="s">
        <v>108</v>
      </c>
      <c r="AB175" t="s">
        <v>46</v>
      </c>
      <c r="AC175" t="s">
        <v>77</v>
      </c>
      <c r="AD175" t="s">
        <v>78</v>
      </c>
      <c r="AE175" t="s">
        <v>11</v>
      </c>
      <c r="AF175" t="s">
        <v>32</v>
      </c>
      <c r="AG175" t="s">
        <v>12</v>
      </c>
      <c r="AH175" t="s">
        <v>33</v>
      </c>
      <c r="AI175" t="s">
        <v>34</v>
      </c>
      <c r="AJ175" t="s">
        <v>13</v>
      </c>
      <c r="AK175" t="s">
        <v>97</v>
      </c>
      <c r="AL175" t="s">
        <v>35</v>
      </c>
      <c r="AM175" t="s">
        <v>109</v>
      </c>
      <c r="AN175" t="s">
        <v>110</v>
      </c>
      <c r="AO175" t="s">
        <v>111</v>
      </c>
      <c r="AP175" t="s">
        <v>112</v>
      </c>
      <c r="AQ175" t="s">
        <v>113</v>
      </c>
      <c r="AR175" t="s">
        <v>114</v>
      </c>
      <c r="AS175" t="s">
        <v>115</v>
      </c>
      <c r="AT175" t="s">
        <v>116</v>
      </c>
      <c r="AU175" t="s">
        <v>117</v>
      </c>
      <c r="AV175" t="s">
        <v>118</v>
      </c>
      <c r="AW175" t="s">
        <v>47</v>
      </c>
      <c r="AX175" t="s">
        <v>79</v>
      </c>
      <c r="AY175" t="s">
        <v>80</v>
      </c>
      <c r="AZ175" t="s">
        <v>41</v>
      </c>
      <c r="BA175" t="s">
        <v>42</v>
      </c>
      <c r="BB175" t="s">
        <v>43</v>
      </c>
      <c r="BC175" t="s">
        <v>44</v>
      </c>
      <c r="BD175" t="s">
        <v>45</v>
      </c>
    </row>
    <row r="176" spans="1:56" x14ac:dyDescent="0.2">
      <c r="A176">
        <v>10</v>
      </c>
      <c r="B176">
        <v>1</v>
      </c>
      <c r="C176">
        <v>2002</v>
      </c>
      <c r="D176">
        <v>2028458449</v>
      </c>
      <c r="E176">
        <v>0</v>
      </c>
      <c r="F176">
        <v>2028458449</v>
      </c>
      <c r="G176">
        <v>0</v>
      </c>
      <c r="H176">
        <v>2098568692.40154</v>
      </c>
      <c r="I176">
        <v>0</v>
      </c>
      <c r="J176">
        <v>474570591.5</v>
      </c>
      <c r="K176">
        <v>1.7610024580000001</v>
      </c>
      <c r="L176">
        <v>25697520.3899999</v>
      </c>
      <c r="M176">
        <v>1.974</v>
      </c>
      <c r="N176">
        <v>42439.074999999903</v>
      </c>
      <c r="O176">
        <v>31.71</v>
      </c>
      <c r="P176">
        <v>0.50002661492511502</v>
      </c>
      <c r="Q176">
        <v>3.5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2028458449</v>
      </c>
      <c r="BD176">
        <v>2028458449</v>
      </c>
    </row>
    <row r="177" spans="1:56" x14ac:dyDescent="0.2">
      <c r="A177">
        <v>10</v>
      </c>
      <c r="B177">
        <v>1</v>
      </c>
      <c r="C177">
        <v>2003</v>
      </c>
      <c r="D177">
        <v>2028458449</v>
      </c>
      <c r="E177">
        <v>2028458449</v>
      </c>
      <c r="F177">
        <v>1999850729.99999</v>
      </c>
      <c r="G177">
        <v>-28607719.0000019</v>
      </c>
      <c r="H177">
        <v>2185044152.9775901</v>
      </c>
      <c r="I177">
        <v>86475460.576051906</v>
      </c>
      <c r="J177">
        <v>503552796.69999999</v>
      </c>
      <c r="K177">
        <v>1.9292153139999999</v>
      </c>
      <c r="L177">
        <v>26042245.269999899</v>
      </c>
      <c r="M177">
        <v>2.2467999999999901</v>
      </c>
      <c r="N177">
        <v>41148.635000000002</v>
      </c>
      <c r="O177">
        <v>31.36</v>
      </c>
      <c r="P177">
        <v>0.49949664564947699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84907279.567768604</v>
      </c>
      <c r="AF177">
        <v>-49325095.638021901</v>
      </c>
      <c r="AG177">
        <v>7241598.8286434701</v>
      </c>
      <c r="AH177">
        <v>33599050.280310601</v>
      </c>
      <c r="AI177">
        <v>15208326.1930422</v>
      </c>
      <c r="AJ177">
        <v>-7002334.4928333899</v>
      </c>
      <c r="AK177">
        <v>-23139.4983036747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84605685.240605906</v>
      </c>
      <c r="BA177">
        <v>83586436.446796596</v>
      </c>
      <c r="BB177">
        <v>-112194155.446798</v>
      </c>
      <c r="BC177">
        <v>0</v>
      </c>
      <c r="BD177">
        <v>-28607719.0000019</v>
      </c>
    </row>
    <row r="178" spans="1:56" x14ac:dyDescent="0.2">
      <c r="A178">
        <v>10</v>
      </c>
      <c r="B178">
        <v>1</v>
      </c>
      <c r="C178">
        <v>2004</v>
      </c>
      <c r="D178">
        <v>2028458449</v>
      </c>
      <c r="E178">
        <v>1999850729.99999</v>
      </c>
      <c r="F178">
        <v>2115153451.99999</v>
      </c>
      <c r="G178">
        <v>115302722</v>
      </c>
      <c r="H178">
        <v>2314412587.7603002</v>
      </c>
      <c r="I178">
        <v>129368434.782711</v>
      </c>
      <c r="J178">
        <v>521860484</v>
      </c>
      <c r="K178">
        <v>1.9019918869999899</v>
      </c>
      <c r="L178">
        <v>26563773.749999899</v>
      </c>
      <c r="M178">
        <v>2.5669</v>
      </c>
      <c r="N178">
        <v>39531.589999999997</v>
      </c>
      <c r="O178">
        <v>31</v>
      </c>
      <c r="P178">
        <v>0.49415983310371703</v>
      </c>
      <c r="Q178">
        <v>3.5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50018748.342373803</v>
      </c>
      <c r="AF178">
        <v>7787692.9289093399</v>
      </c>
      <c r="AG178">
        <v>10632761.1613586</v>
      </c>
      <c r="AH178">
        <v>35510726.782240897</v>
      </c>
      <c r="AI178">
        <v>19488586.858985402</v>
      </c>
      <c r="AJ178">
        <v>-7100473.8476776304</v>
      </c>
      <c r="AK178">
        <v>-229717.55870653701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116108324.667484</v>
      </c>
      <c r="BA178">
        <v>118403812.749781</v>
      </c>
      <c r="BB178">
        <v>-3101090.7497812002</v>
      </c>
      <c r="BC178">
        <v>0</v>
      </c>
      <c r="BD178">
        <v>115302722</v>
      </c>
    </row>
    <row r="179" spans="1:56" x14ac:dyDescent="0.2">
      <c r="A179">
        <v>10</v>
      </c>
      <c r="B179">
        <v>1</v>
      </c>
      <c r="C179">
        <v>2005</v>
      </c>
      <c r="D179">
        <v>2028458449</v>
      </c>
      <c r="E179">
        <v>2115153451.99999</v>
      </c>
      <c r="F179">
        <v>2507212522.99999</v>
      </c>
      <c r="G179">
        <v>392059070.99999601</v>
      </c>
      <c r="H179">
        <v>2522475414.7919898</v>
      </c>
      <c r="I179">
        <v>208062827.03168401</v>
      </c>
      <c r="J179">
        <v>527998936.69999999</v>
      </c>
      <c r="K179">
        <v>1.608699594</v>
      </c>
      <c r="L179">
        <v>27081157.499999899</v>
      </c>
      <c r="M179">
        <v>3.0314999999999901</v>
      </c>
      <c r="N179">
        <v>38116.919999999896</v>
      </c>
      <c r="O179">
        <v>30.68</v>
      </c>
      <c r="P179">
        <v>0.49018125488386599</v>
      </c>
      <c r="Q179">
        <v>3.5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17179540.0554877</v>
      </c>
      <c r="AF179">
        <v>95916296.851216406</v>
      </c>
      <c r="AG179">
        <v>10939558.4342911</v>
      </c>
      <c r="AH179">
        <v>49038755.274780601</v>
      </c>
      <c r="AI179">
        <v>18727904.000239301</v>
      </c>
      <c r="AJ179">
        <v>-6676746.3596201101</v>
      </c>
      <c r="AK179">
        <v>-181130.16901397699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184944178.08738101</v>
      </c>
      <c r="BA179">
        <v>190149677.35498801</v>
      </c>
      <c r="BB179">
        <v>201909393.64500701</v>
      </c>
      <c r="BC179">
        <v>0</v>
      </c>
      <c r="BD179">
        <v>392059070.99999601</v>
      </c>
    </row>
    <row r="180" spans="1:56" x14ac:dyDescent="0.2">
      <c r="A180">
        <v>10</v>
      </c>
      <c r="B180">
        <v>1</v>
      </c>
      <c r="C180">
        <v>2006</v>
      </c>
      <c r="D180">
        <v>2028458449</v>
      </c>
      <c r="E180">
        <v>2507212522.99999</v>
      </c>
      <c r="F180">
        <v>2603647774.99999</v>
      </c>
      <c r="G180">
        <v>96435252.000002801</v>
      </c>
      <c r="H180">
        <v>2642000690.7255502</v>
      </c>
      <c r="I180">
        <v>119525275.93356299</v>
      </c>
      <c r="J180">
        <v>539962610.09999895</v>
      </c>
      <c r="K180">
        <v>1.587646779</v>
      </c>
      <c r="L180">
        <v>27655014.75</v>
      </c>
      <c r="M180">
        <v>3.3499999999999899</v>
      </c>
      <c r="N180">
        <v>36028.75</v>
      </c>
      <c r="O180">
        <v>30.18</v>
      </c>
      <c r="P180">
        <v>0.49297116336448898</v>
      </c>
      <c r="Q180">
        <v>3.7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39162225.425170898</v>
      </c>
      <c r="AF180">
        <v>8470669.5772107001</v>
      </c>
      <c r="AG180">
        <v>14099199.6464771</v>
      </c>
      <c r="AH180">
        <v>35941346.447058402</v>
      </c>
      <c r="AI180">
        <v>34404080.850785397</v>
      </c>
      <c r="AJ180">
        <v>-12355156.6493249</v>
      </c>
      <c r="AK180">
        <v>150568.37131644099</v>
      </c>
      <c r="AL180">
        <v>-2921857.4210558301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116951076.247638</v>
      </c>
      <c r="BA180">
        <v>118802057.248344</v>
      </c>
      <c r="BB180">
        <v>-22366805.248342</v>
      </c>
      <c r="BC180">
        <v>0</v>
      </c>
      <c r="BD180">
        <v>96435252.000002801</v>
      </c>
    </row>
    <row r="181" spans="1:56" x14ac:dyDescent="0.2">
      <c r="A181">
        <v>10</v>
      </c>
      <c r="B181">
        <v>1</v>
      </c>
      <c r="C181">
        <v>2007</v>
      </c>
      <c r="D181">
        <v>2028458449</v>
      </c>
      <c r="E181">
        <v>2603647774.99999</v>
      </c>
      <c r="F181">
        <v>2751026060</v>
      </c>
      <c r="G181">
        <v>147378285.00000399</v>
      </c>
      <c r="H181">
        <v>2690298153.7122102</v>
      </c>
      <c r="I181">
        <v>48297462.986660898</v>
      </c>
      <c r="J181">
        <v>543107372.799999</v>
      </c>
      <c r="K181">
        <v>1.5239354949999999</v>
      </c>
      <c r="L181">
        <v>27714120</v>
      </c>
      <c r="M181">
        <v>3.4605999999999901</v>
      </c>
      <c r="N181">
        <v>36660.58</v>
      </c>
      <c r="O181">
        <v>30.4</v>
      </c>
      <c r="P181">
        <v>0.48830547590354001</v>
      </c>
      <c r="Q181">
        <v>3.6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10480127.9893324</v>
      </c>
      <c r="AF181">
        <v>27158169.470583301</v>
      </c>
      <c r="AG181">
        <v>1486977.4707166599</v>
      </c>
      <c r="AH181">
        <v>12265565.3038336</v>
      </c>
      <c r="AI181">
        <v>-10926240.231041901</v>
      </c>
      <c r="AJ181">
        <v>5665475.5201623896</v>
      </c>
      <c r="AK181">
        <v>-261466.27214262899</v>
      </c>
      <c r="AL181">
        <v>1518447.91426541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47387057.165709302</v>
      </c>
      <c r="BA181">
        <v>47596347.148883902</v>
      </c>
      <c r="BB181">
        <v>99781937.8511208</v>
      </c>
      <c r="BC181">
        <v>0</v>
      </c>
      <c r="BD181">
        <v>147378285.00000399</v>
      </c>
    </row>
    <row r="182" spans="1:56" x14ac:dyDescent="0.2">
      <c r="A182">
        <v>10</v>
      </c>
      <c r="B182">
        <v>1</v>
      </c>
      <c r="C182">
        <v>2008</v>
      </c>
      <c r="D182">
        <v>2028458449</v>
      </c>
      <c r="E182">
        <v>2751026060</v>
      </c>
      <c r="F182">
        <v>2818659238.99999</v>
      </c>
      <c r="G182">
        <v>67633178.999994695</v>
      </c>
      <c r="H182">
        <v>2786107141.1131902</v>
      </c>
      <c r="I182">
        <v>95808987.400975198</v>
      </c>
      <c r="J182">
        <v>558408346.89999902</v>
      </c>
      <c r="K182">
        <v>1.54893287999999</v>
      </c>
      <c r="L182">
        <v>27956797.669999901</v>
      </c>
      <c r="M182">
        <v>3.9195000000000002</v>
      </c>
      <c r="N182">
        <v>36716.94</v>
      </c>
      <c r="O182">
        <v>30.42</v>
      </c>
      <c r="P182">
        <v>0.48698388494219103</v>
      </c>
      <c r="Q182">
        <v>3.7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53383898.291824102</v>
      </c>
      <c r="AF182">
        <v>-11262329.8286382</v>
      </c>
      <c r="AG182">
        <v>6421625.3216739604</v>
      </c>
      <c r="AH182">
        <v>50892116.424858198</v>
      </c>
      <c r="AI182">
        <v>-1022075.61256072</v>
      </c>
      <c r="AJ182">
        <v>543659.50396798295</v>
      </c>
      <c r="AK182">
        <v>-78257.360199499206</v>
      </c>
      <c r="AL182">
        <v>-1603463.81975752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97275172.921168298</v>
      </c>
      <c r="BA182">
        <v>97971676.766979501</v>
      </c>
      <c r="BB182">
        <v>-30338497.766984701</v>
      </c>
      <c r="BC182">
        <v>0</v>
      </c>
      <c r="BD182">
        <v>67633178.999994695</v>
      </c>
    </row>
    <row r="183" spans="1:56" x14ac:dyDescent="0.2">
      <c r="A183">
        <v>10</v>
      </c>
      <c r="B183">
        <v>1</v>
      </c>
      <c r="C183">
        <v>2009</v>
      </c>
      <c r="D183">
        <v>2028458449</v>
      </c>
      <c r="E183">
        <v>2818659238.99999</v>
      </c>
      <c r="F183">
        <v>2717269399.99999</v>
      </c>
      <c r="G183">
        <v>-101389838.999999</v>
      </c>
      <c r="H183">
        <v>2654800522.0454898</v>
      </c>
      <c r="I183">
        <v>-131306619.06769501</v>
      </c>
      <c r="J183">
        <v>562176551.29999995</v>
      </c>
      <c r="K183">
        <v>1.632493051</v>
      </c>
      <c r="L183">
        <v>27734538</v>
      </c>
      <c r="M183">
        <v>2.84309999999999</v>
      </c>
      <c r="N183">
        <v>35494.29</v>
      </c>
      <c r="O183">
        <v>30.61</v>
      </c>
      <c r="P183">
        <v>0.48475607204041099</v>
      </c>
      <c r="Q183">
        <v>3.9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13143883.8630279</v>
      </c>
      <c r="AF183">
        <v>-37592178.056432903</v>
      </c>
      <c r="AG183">
        <v>-6010272.4258254003</v>
      </c>
      <c r="AH183">
        <v>-127319725.76026399</v>
      </c>
      <c r="AI183">
        <v>23185816.328171302</v>
      </c>
      <c r="AJ183">
        <v>5296186.2099431697</v>
      </c>
      <c r="AK183">
        <v>-135160.716097647</v>
      </c>
      <c r="AL183">
        <v>-3284811.4546928401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-132716262.012171</v>
      </c>
      <c r="BA183">
        <v>-132840768.94082899</v>
      </c>
      <c r="BB183">
        <v>31450929.940829702</v>
      </c>
      <c r="BC183">
        <v>0</v>
      </c>
      <c r="BD183">
        <v>-101389838.999999</v>
      </c>
    </row>
    <row r="184" spans="1:56" x14ac:dyDescent="0.2">
      <c r="A184">
        <v>10</v>
      </c>
      <c r="B184">
        <v>1</v>
      </c>
      <c r="C184">
        <v>2010</v>
      </c>
      <c r="D184">
        <v>2028458449</v>
      </c>
      <c r="E184">
        <v>2717269399.99999</v>
      </c>
      <c r="F184">
        <v>2812782058</v>
      </c>
      <c r="G184">
        <v>95512658.000002801</v>
      </c>
      <c r="H184">
        <v>2686292925.21172</v>
      </c>
      <c r="I184">
        <v>31492403.1662235</v>
      </c>
      <c r="J184">
        <v>552453534.09999895</v>
      </c>
      <c r="K184">
        <v>1.6339541179999999</v>
      </c>
      <c r="L184">
        <v>27553600.749999899</v>
      </c>
      <c r="M184">
        <v>3.2889999999999899</v>
      </c>
      <c r="N184">
        <v>35213</v>
      </c>
      <c r="O184">
        <v>30.93</v>
      </c>
      <c r="P184">
        <v>0.49441012262664702</v>
      </c>
      <c r="Q184">
        <v>3.9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-32596812.870973799</v>
      </c>
      <c r="AF184">
        <v>-627501.09374772594</v>
      </c>
      <c r="AG184">
        <v>-4752147.4634376802</v>
      </c>
      <c r="AH184">
        <v>56413742.051745199</v>
      </c>
      <c r="AI184">
        <v>5234842.4146371596</v>
      </c>
      <c r="AJ184">
        <v>8604562.0167506598</v>
      </c>
      <c r="AK184">
        <v>564711.97812997201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32841397.033103701</v>
      </c>
      <c r="BA184">
        <v>32233436.277204402</v>
      </c>
      <c r="BB184">
        <v>63279221.7227984</v>
      </c>
      <c r="BC184">
        <v>0</v>
      </c>
      <c r="BD184">
        <v>95512658.000002801</v>
      </c>
    </row>
    <row r="185" spans="1:56" x14ac:dyDescent="0.2">
      <c r="A185">
        <v>10</v>
      </c>
      <c r="B185">
        <v>1</v>
      </c>
      <c r="C185">
        <v>2011</v>
      </c>
      <c r="D185">
        <v>2028458449</v>
      </c>
      <c r="E185">
        <v>2812782058</v>
      </c>
      <c r="F185">
        <v>2875478446.99999</v>
      </c>
      <c r="G185">
        <v>62696388.999994203</v>
      </c>
      <c r="H185">
        <v>2726603694.6244001</v>
      </c>
      <c r="I185">
        <v>40310769.412686802</v>
      </c>
      <c r="J185">
        <v>542784230.60000002</v>
      </c>
      <c r="K185">
        <v>1.739298416</v>
      </c>
      <c r="L185">
        <v>27682634.670000002</v>
      </c>
      <c r="M185">
        <v>4.0655999999999999</v>
      </c>
      <c r="N185">
        <v>34147.68</v>
      </c>
      <c r="O185">
        <v>31.299999999999901</v>
      </c>
      <c r="P185">
        <v>0.49182096061092501</v>
      </c>
      <c r="Q185">
        <v>3.9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-34147874.423703797</v>
      </c>
      <c r="AF185">
        <v>-45541286.965475202</v>
      </c>
      <c r="AG185">
        <v>3516638.4468700602</v>
      </c>
      <c r="AH185">
        <v>89002661.112120703</v>
      </c>
      <c r="AI185">
        <v>20980311.364202399</v>
      </c>
      <c r="AJ185">
        <v>10301280.954409899</v>
      </c>
      <c r="AK185">
        <v>-156755.510048392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43954974.978375703</v>
      </c>
      <c r="BA185">
        <v>42208877.477218501</v>
      </c>
      <c r="BB185">
        <v>20487511.522775698</v>
      </c>
      <c r="BC185">
        <v>0</v>
      </c>
      <c r="BD185">
        <v>62696388.999994203</v>
      </c>
    </row>
    <row r="186" spans="1:56" x14ac:dyDescent="0.2">
      <c r="A186">
        <v>10</v>
      </c>
      <c r="B186">
        <v>1</v>
      </c>
      <c r="C186">
        <v>2012</v>
      </c>
      <c r="D186">
        <v>2028458449</v>
      </c>
      <c r="E186">
        <v>2875478446.99999</v>
      </c>
      <c r="F186">
        <v>2929500930.99999</v>
      </c>
      <c r="G186">
        <v>54022483.999999501</v>
      </c>
      <c r="H186">
        <v>2853828125.3133798</v>
      </c>
      <c r="I186">
        <v>127224430.688971</v>
      </c>
      <c r="J186">
        <v>542311539.39999902</v>
      </c>
      <c r="K186">
        <v>1.6964752679999999</v>
      </c>
      <c r="L186">
        <v>27909105.420000002</v>
      </c>
      <c r="M186">
        <v>4.1093000000000002</v>
      </c>
      <c r="N186">
        <v>33963.31</v>
      </c>
      <c r="O186">
        <v>31.51</v>
      </c>
      <c r="P186">
        <v>0.478498674131415</v>
      </c>
      <c r="Q186">
        <v>4.0999999999999996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-1732478.71747533</v>
      </c>
      <c r="AF186">
        <v>18920856.6723102</v>
      </c>
      <c r="AG186">
        <v>6272306.7344430396</v>
      </c>
      <c r="AH186">
        <v>4627273.8136679102</v>
      </c>
      <c r="AI186">
        <v>3768154.47497743</v>
      </c>
      <c r="AJ186">
        <v>5972269.5971033098</v>
      </c>
      <c r="AK186">
        <v>-824453.61111378495</v>
      </c>
      <c r="AL186">
        <v>-3351027.4706987999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99239814.923538297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132892716.416752</v>
      </c>
      <c r="BA186">
        <v>134170986.821161</v>
      </c>
      <c r="BB186">
        <v>-80148502.821161494</v>
      </c>
      <c r="BC186">
        <v>0</v>
      </c>
      <c r="BD186">
        <v>54022483.999999501</v>
      </c>
    </row>
    <row r="187" spans="1:56" x14ac:dyDescent="0.2">
      <c r="A187">
        <v>10</v>
      </c>
      <c r="B187">
        <v>1</v>
      </c>
      <c r="C187">
        <v>2013</v>
      </c>
      <c r="D187">
        <v>2028458449</v>
      </c>
      <c r="E187">
        <v>2929500930.99999</v>
      </c>
      <c r="F187">
        <v>3028731445.99999</v>
      </c>
      <c r="G187">
        <v>99230515.0000038</v>
      </c>
      <c r="H187">
        <v>2936279836.4664402</v>
      </c>
      <c r="I187">
        <v>82451711.153068498</v>
      </c>
      <c r="J187">
        <v>554417452.20000005</v>
      </c>
      <c r="K187">
        <v>1.75772764399999</v>
      </c>
      <c r="L187">
        <v>28818049.079999998</v>
      </c>
      <c r="M187">
        <v>3.9420000000000002</v>
      </c>
      <c r="N187">
        <v>33700.32</v>
      </c>
      <c r="O187">
        <v>29.93</v>
      </c>
      <c r="P187">
        <v>0.478248521277432</v>
      </c>
      <c r="Q187">
        <v>4.2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45082621.842502698</v>
      </c>
      <c r="AF187">
        <v>-27261794.233165801</v>
      </c>
      <c r="AG187">
        <v>25216158.2811694</v>
      </c>
      <c r="AH187">
        <v>-18199808.763796698</v>
      </c>
      <c r="AI187">
        <v>5513763.3545028605</v>
      </c>
      <c r="AJ187">
        <v>-45375846.283799298</v>
      </c>
      <c r="AK187">
        <v>-15773.8439591272</v>
      </c>
      <c r="AL187">
        <v>-1707489.7330505301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101104263.366705</v>
      </c>
      <c r="AU187">
        <v>0</v>
      </c>
      <c r="AV187">
        <v>0</v>
      </c>
      <c r="AW187">
        <v>1784866.73729514</v>
      </c>
      <c r="AX187">
        <v>0</v>
      </c>
      <c r="AY187">
        <v>0</v>
      </c>
      <c r="AZ187">
        <v>86140960.724404097</v>
      </c>
      <c r="BA187">
        <v>84638020.924589798</v>
      </c>
      <c r="BB187">
        <v>14592494.075413899</v>
      </c>
      <c r="BC187">
        <v>0</v>
      </c>
      <c r="BD187">
        <v>99230515.0000038</v>
      </c>
    </row>
    <row r="188" spans="1:56" x14ac:dyDescent="0.2">
      <c r="A188">
        <v>10</v>
      </c>
      <c r="B188">
        <v>1</v>
      </c>
      <c r="C188">
        <v>2014</v>
      </c>
      <c r="D188">
        <v>2028458449</v>
      </c>
      <c r="E188">
        <v>3028731445.99999</v>
      </c>
      <c r="F188">
        <v>3137384053.99999</v>
      </c>
      <c r="G188">
        <v>108652607.999998</v>
      </c>
      <c r="H188">
        <v>3064671708.42519</v>
      </c>
      <c r="I188">
        <v>128391871.95874099</v>
      </c>
      <c r="J188">
        <v>561346639.09999895</v>
      </c>
      <c r="K188">
        <v>1.7485859420000001</v>
      </c>
      <c r="L188">
        <v>29110612.079999998</v>
      </c>
      <c r="M188">
        <v>3.75239999999999</v>
      </c>
      <c r="N188">
        <v>33580.799999999901</v>
      </c>
      <c r="O188">
        <v>30.2</v>
      </c>
      <c r="P188">
        <v>0.47765666406466001</v>
      </c>
      <c r="Q188">
        <v>4.2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3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26134999.344615299</v>
      </c>
      <c r="AF188">
        <v>4188967.3171342802</v>
      </c>
      <c r="AG188">
        <v>8192505.8501191903</v>
      </c>
      <c r="AH188">
        <v>-22098168.7181907</v>
      </c>
      <c r="AI188">
        <v>2604084.8281359598</v>
      </c>
      <c r="AJ188">
        <v>8090275.2960989401</v>
      </c>
      <c r="AK188">
        <v>-38584.648829763501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104528951.857638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131603031.12672199</v>
      </c>
      <c r="BA188">
        <v>132434414.18043099</v>
      </c>
      <c r="BB188">
        <v>-23781806.180432599</v>
      </c>
      <c r="BC188">
        <v>0</v>
      </c>
      <c r="BD188">
        <v>108652607.999998</v>
      </c>
    </row>
    <row r="189" spans="1:56" x14ac:dyDescent="0.2">
      <c r="A189">
        <v>10</v>
      </c>
      <c r="B189">
        <v>1</v>
      </c>
      <c r="C189">
        <v>2015</v>
      </c>
      <c r="D189">
        <v>2028458449</v>
      </c>
      <c r="E189">
        <v>3137384053.99999</v>
      </c>
      <c r="F189">
        <v>3049980992.99999</v>
      </c>
      <c r="G189">
        <v>-87403061.000001401</v>
      </c>
      <c r="H189">
        <v>2965598380.30722</v>
      </c>
      <c r="I189">
        <v>-99073328.117960393</v>
      </c>
      <c r="J189">
        <v>562540968.5</v>
      </c>
      <c r="K189">
        <v>1.8840690440000001</v>
      </c>
      <c r="L189">
        <v>29378317.829999901</v>
      </c>
      <c r="M189">
        <v>2.7029999999999998</v>
      </c>
      <c r="N189">
        <v>34173.339999999902</v>
      </c>
      <c r="O189">
        <v>30.17</v>
      </c>
      <c r="P189">
        <v>0.47613347078784202</v>
      </c>
      <c r="Q189">
        <v>4.0999999999999996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4616018.7337795598</v>
      </c>
      <c r="AF189">
        <v>-62210146.865433604</v>
      </c>
      <c r="AG189">
        <v>7689996.2769353203</v>
      </c>
      <c r="AH189">
        <v>-143162407.56612</v>
      </c>
      <c r="AI189">
        <v>-13246530.1556339</v>
      </c>
      <c r="AJ189">
        <v>-929788.03599491005</v>
      </c>
      <c r="AK189">
        <v>-102862.05265882501</v>
      </c>
      <c r="AL189">
        <v>1829723.0212123699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108278819.890949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-97237176.752964497</v>
      </c>
      <c r="BA189">
        <v>-101423940.11060999</v>
      </c>
      <c r="BB189">
        <v>14020879.1106089</v>
      </c>
      <c r="BC189">
        <v>0</v>
      </c>
      <c r="BD189">
        <v>-87403061.000001401</v>
      </c>
    </row>
    <row r="190" spans="1:56" x14ac:dyDescent="0.2">
      <c r="A190">
        <v>10</v>
      </c>
      <c r="B190">
        <v>1</v>
      </c>
      <c r="C190">
        <v>2016</v>
      </c>
      <c r="D190">
        <v>2028458449</v>
      </c>
      <c r="E190">
        <v>3049980992.99999</v>
      </c>
      <c r="F190">
        <v>3072351667.99999</v>
      </c>
      <c r="G190">
        <v>22370675.000002801</v>
      </c>
      <c r="H190">
        <v>2979820027.6647</v>
      </c>
      <c r="I190">
        <v>14221647.357477101</v>
      </c>
      <c r="J190">
        <v>562018756.29999995</v>
      </c>
      <c r="K190">
        <v>1.8938954429999999</v>
      </c>
      <c r="L190">
        <v>29437697.499999899</v>
      </c>
      <c r="M190">
        <v>2.4255</v>
      </c>
      <c r="N190">
        <v>35302.049999999901</v>
      </c>
      <c r="O190">
        <v>29.88</v>
      </c>
      <c r="P190">
        <v>0.476654671743657</v>
      </c>
      <c r="Q190">
        <v>4.5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5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-1958850.6891456801</v>
      </c>
      <c r="AF190">
        <v>-4315083.5366976596</v>
      </c>
      <c r="AG190">
        <v>1647389.9335683801</v>
      </c>
      <c r="AH190">
        <v>-44150026.431402199</v>
      </c>
      <c r="AI190">
        <v>-23880381.53314</v>
      </c>
      <c r="AJ190">
        <v>-8726347.0456234105</v>
      </c>
      <c r="AK190">
        <v>34217.1930134258</v>
      </c>
      <c r="AL190">
        <v>-7104636.56930546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105262325.850995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16808607.172263201</v>
      </c>
      <c r="BA190">
        <v>14626307.6003436</v>
      </c>
      <c r="BB190">
        <v>7744367.3996592201</v>
      </c>
      <c r="BC190">
        <v>0</v>
      </c>
      <c r="BD190">
        <v>22370675.000002801</v>
      </c>
    </row>
    <row r="191" spans="1:56" x14ac:dyDescent="0.2">
      <c r="A191">
        <v>10</v>
      </c>
      <c r="B191">
        <v>1</v>
      </c>
      <c r="C191">
        <v>2017</v>
      </c>
      <c r="D191">
        <v>2028458449</v>
      </c>
      <c r="E191">
        <v>3072351667.99999</v>
      </c>
      <c r="F191">
        <v>3093336562</v>
      </c>
      <c r="G191">
        <v>20984894.000001401</v>
      </c>
      <c r="H191">
        <v>3133493552.4258199</v>
      </c>
      <c r="I191">
        <v>153673524.76111999</v>
      </c>
      <c r="J191">
        <v>565251751.29999995</v>
      </c>
      <c r="K191">
        <v>1.89783476999999</v>
      </c>
      <c r="L191">
        <v>29668394.669999901</v>
      </c>
      <c r="M191">
        <v>2.6928000000000001</v>
      </c>
      <c r="N191">
        <v>35945.819999999898</v>
      </c>
      <c r="O191">
        <v>30</v>
      </c>
      <c r="P191">
        <v>0.47605266805906399</v>
      </c>
      <c r="Q191">
        <v>4.5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6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12214904.660612401</v>
      </c>
      <c r="AF191">
        <v>-1739166.9738876701</v>
      </c>
      <c r="AG191">
        <v>6420609.1774339397</v>
      </c>
      <c r="AH191">
        <v>43517859.158030801</v>
      </c>
      <c r="AI191">
        <v>-13401496.3579408</v>
      </c>
      <c r="AJ191">
        <v>3644760.72358141</v>
      </c>
      <c r="AK191">
        <v>-39811.3465559295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106034392.721826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156652051.7631</v>
      </c>
      <c r="BA191">
        <v>158445512.05908999</v>
      </c>
      <c r="BB191">
        <v>-137460618.05908799</v>
      </c>
      <c r="BC191">
        <v>0</v>
      </c>
      <c r="BD191">
        <v>20984894.000001401</v>
      </c>
    </row>
    <row r="192" spans="1:56" x14ac:dyDescent="0.2">
      <c r="A192">
        <v>10</v>
      </c>
      <c r="B192">
        <v>1</v>
      </c>
      <c r="C192">
        <v>2018</v>
      </c>
      <c r="D192">
        <v>2028458449</v>
      </c>
      <c r="E192">
        <v>3093336562</v>
      </c>
      <c r="F192">
        <v>3028681761</v>
      </c>
      <c r="G192">
        <v>-64654800.999999002</v>
      </c>
      <c r="H192">
        <v>3182263538.9183898</v>
      </c>
      <c r="I192">
        <v>48769986.492568903</v>
      </c>
      <c r="J192">
        <v>560645667.79999995</v>
      </c>
      <c r="K192">
        <v>1.9555512669999999</v>
      </c>
      <c r="L192">
        <v>29807700.839999899</v>
      </c>
      <c r="M192">
        <v>2.9199999999999902</v>
      </c>
      <c r="N192">
        <v>36801.5</v>
      </c>
      <c r="O192">
        <v>30.01</v>
      </c>
      <c r="P192">
        <v>0.47627332414381301</v>
      </c>
      <c r="Q192">
        <v>4.5999999999999996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-17458755.9416795</v>
      </c>
      <c r="AF192">
        <v>-25289034.560769301</v>
      </c>
      <c r="AG192">
        <v>3877641.1710227798</v>
      </c>
      <c r="AH192">
        <v>34766517.833723299</v>
      </c>
      <c r="AI192">
        <v>-17553644.222670399</v>
      </c>
      <c r="AJ192">
        <v>305638.46119668998</v>
      </c>
      <c r="AK192">
        <v>14692.094773229201</v>
      </c>
      <c r="AL192">
        <v>-1802983.0148174299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106758632.890944</v>
      </c>
      <c r="AU192">
        <v>0</v>
      </c>
      <c r="AV192">
        <v>0</v>
      </c>
      <c r="AW192">
        <v>0</v>
      </c>
      <c r="AX192">
        <v>0</v>
      </c>
      <c r="AY192">
        <v>-33461045.050981201</v>
      </c>
      <c r="AZ192">
        <v>50157659.660741903</v>
      </c>
      <c r="BA192">
        <v>48144979.3406846</v>
      </c>
      <c r="BB192">
        <v>-112799780.340683</v>
      </c>
      <c r="BC192">
        <v>0</v>
      </c>
      <c r="BD192">
        <v>-64654800.999999002</v>
      </c>
    </row>
    <row r="193" spans="1:56" x14ac:dyDescent="0.2">
      <c r="A193">
        <v>1</v>
      </c>
      <c r="B193">
        <v>1</v>
      </c>
      <c r="C193">
        <v>2002</v>
      </c>
      <c r="D193">
        <f t="shared" ref="D193:AI193" si="102">D228+D245</f>
        <v>1070048354.194998</v>
      </c>
      <c r="E193">
        <f t="shared" si="102"/>
        <v>0</v>
      </c>
      <c r="F193">
        <f t="shared" si="102"/>
        <v>1070048354.194998</v>
      </c>
      <c r="G193">
        <f t="shared" si="102"/>
        <v>0</v>
      </c>
      <c r="H193">
        <f t="shared" si="102"/>
        <v>957452260.29950392</v>
      </c>
      <c r="I193">
        <f t="shared" si="102"/>
        <v>0</v>
      </c>
      <c r="J193">
        <f t="shared" si="102"/>
        <v>70381554.602364793</v>
      </c>
      <c r="K193">
        <f t="shared" si="102"/>
        <v>2.713590721143992</v>
      </c>
      <c r="L193">
        <f t="shared" si="102"/>
        <v>14918879.959395351</v>
      </c>
      <c r="M193">
        <f t="shared" si="102"/>
        <v>3.87873501505389</v>
      </c>
      <c r="N193">
        <f t="shared" si="102"/>
        <v>83744.298458692894</v>
      </c>
      <c r="O193">
        <f t="shared" si="102"/>
        <v>18.091986316219181</v>
      </c>
      <c r="P193">
        <f t="shared" si="102"/>
        <v>0.88353560150083599</v>
      </c>
      <c r="Q193">
        <f t="shared" si="102"/>
        <v>8.3720921712255798</v>
      </c>
      <c r="R193">
        <f t="shared" si="102"/>
        <v>0</v>
      </c>
      <c r="S193">
        <f t="shared" si="102"/>
        <v>0</v>
      </c>
      <c r="T193">
        <f t="shared" si="102"/>
        <v>0</v>
      </c>
      <c r="U193">
        <f t="shared" si="102"/>
        <v>0</v>
      </c>
      <c r="V193">
        <f t="shared" si="102"/>
        <v>0</v>
      </c>
      <c r="W193">
        <f t="shared" si="102"/>
        <v>0</v>
      </c>
      <c r="X193">
        <f t="shared" si="102"/>
        <v>0</v>
      </c>
      <c r="Y193">
        <f t="shared" si="102"/>
        <v>0</v>
      </c>
      <c r="Z193">
        <f t="shared" si="102"/>
        <v>0</v>
      </c>
      <c r="AA193">
        <f t="shared" si="102"/>
        <v>0</v>
      </c>
      <c r="AB193">
        <f t="shared" si="102"/>
        <v>0</v>
      </c>
      <c r="AC193">
        <f t="shared" si="102"/>
        <v>0</v>
      </c>
      <c r="AD193">
        <f t="shared" si="102"/>
        <v>0</v>
      </c>
      <c r="AE193">
        <f t="shared" si="102"/>
        <v>0</v>
      </c>
      <c r="AF193">
        <f t="shared" si="102"/>
        <v>0</v>
      </c>
      <c r="AG193">
        <f t="shared" si="102"/>
        <v>0</v>
      </c>
      <c r="AH193">
        <f t="shared" si="102"/>
        <v>0</v>
      </c>
      <c r="AI193">
        <f t="shared" si="102"/>
        <v>0</v>
      </c>
      <c r="AJ193">
        <f t="shared" ref="AJ193:BD193" si="103">AJ228+AJ245</f>
        <v>0</v>
      </c>
      <c r="AK193">
        <f t="shared" si="103"/>
        <v>0</v>
      </c>
      <c r="AL193">
        <f t="shared" si="103"/>
        <v>0</v>
      </c>
      <c r="AM193">
        <f t="shared" si="103"/>
        <v>0</v>
      </c>
      <c r="AN193">
        <f t="shared" si="103"/>
        <v>0</v>
      </c>
      <c r="AO193">
        <f t="shared" si="103"/>
        <v>0</v>
      </c>
      <c r="AP193">
        <f t="shared" si="103"/>
        <v>0</v>
      </c>
      <c r="AQ193">
        <f t="shared" si="103"/>
        <v>0</v>
      </c>
      <c r="AR193">
        <f t="shared" si="103"/>
        <v>0</v>
      </c>
      <c r="AS193">
        <f t="shared" si="103"/>
        <v>0</v>
      </c>
      <c r="AT193">
        <f t="shared" si="103"/>
        <v>0</v>
      </c>
      <c r="AU193">
        <f t="shared" si="103"/>
        <v>0</v>
      </c>
      <c r="AV193">
        <f t="shared" si="103"/>
        <v>0</v>
      </c>
      <c r="AW193">
        <f t="shared" si="103"/>
        <v>0</v>
      </c>
      <c r="AX193">
        <f t="shared" si="103"/>
        <v>0</v>
      </c>
      <c r="AY193">
        <f t="shared" si="103"/>
        <v>0</v>
      </c>
      <c r="AZ193">
        <f t="shared" si="103"/>
        <v>0</v>
      </c>
      <c r="BA193">
        <f t="shared" si="103"/>
        <v>0</v>
      </c>
      <c r="BB193">
        <f t="shared" si="103"/>
        <v>0</v>
      </c>
      <c r="BC193">
        <f t="shared" si="103"/>
        <v>1070048354.194998</v>
      </c>
      <c r="BD193">
        <f t="shared" si="103"/>
        <v>1070048354.194998</v>
      </c>
    </row>
    <row r="194" spans="1:56" x14ac:dyDescent="0.2">
      <c r="A194">
        <v>1</v>
      </c>
      <c r="B194">
        <v>1</v>
      </c>
      <c r="C194">
        <v>2003</v>
      </c>
      <c r="D194">
        <f t="shared" ref="D194:AI194" si="104">D229+D246</f>
        <v>1070048354.194998</v>
      </c>
      <c r="E194">
        <f t="shared" si="104"/>
        <v>1070048354.194998</v>
      </c>
      <c r="F194">
        <f t="shared" si="104"/>
        <v>1278422091.681</v>
      </c>
      <c r="G194">
        <f t="shared" si="104"/>
        <v>-9832136.4139993601</v>
      </c>
      <c r="H194">
        <f t="shared" si="104"/>
        <v>1253666315.82531</v>
      </c>
      <c r="I194">
        <f t="shared" si="104"/>
        <v>73055977.292364106</v>
      </c>
      <c r="J194">
        <f t="shared" si="104"/>
        <v>75239773.915984094</v>
      </c>
      <c r="K194">
        <f t="shared" si="104"/>
        <v>2.8467878793124699</v>
      </c>
      <c r="L194">
        <f t="shared" si="104"/>
        <v>15267041.866842259</v>
      </c>
      <c r="M194">
        <f t="shared" si="104"/>
        <v>4.4266134753071906</v>
      </c>
      <c r="N194">
        <f t="shared" si="104"/>
        <v>81726.240304868988</v>
      </c>
      <c r="O194">
        <f t="shared" si="104"/>
        <v>17.97101844442367</v>
      </c>
      <c r="P194">
        <f t="shared" si="104"/>
        <v>0.87997879806412505</v>
      </c>
      <c r="Q194">
        <f t="shared" si="104"/>
        <v>8.3720921712255798</v>
      </c>
      <c r="R194">
        <f t="shared" si="104"/>
        <v>0</v>
      </c>
      <c r="S194">
        <f t="shared" si="104"/>
        <v>0</v>
      </c>
      <c r="T194">
        <f t="shared" si="104"/>
        <v>0</v>
      </c>
      <c r="U194">
        <f t="shared" si="104"/>
        <v>0</v>
      </c>
      <c r="V194">
        <f t="shared" si="104"/>
        <v>0</v>
      </c>
      <c r="W194">
        <f t="shared" si="104"/>
        <v>0</v>
      </c>
      <c r="X194">
        <f t="shared" si="104"/>
        <v>0</v>
      </c>
      <c r="Y194">
        <f t="shared" si="104"/>
        <v>0</v>
      </c>
      <c r="Z194">
        <f t="shared" si="104"/>
        <v>0</v>
      </c>
      <c r="AA194">
        <f t="shared" si="104"/>
        <v>0</v>
      </c>
      <c r="AB194">
        <f t="shared" si="104"/>
        <v>0</v>
      </c>
      <c r="AC194">
        <f t="shared" si="104"/>
        <v>0</v>
      </c>
      <c r="AD194">
        <f t="shared" si="104"/>
        <v>0</v>
      </c>
      <c r="AE194">
        <f t="shared" si="104"/>
        <v>55788007.959402107</v>
      </c>
      <c r="AF194">
        <f t="shared" si="104"/>
        <v>-51887.576250810176</v>
      </c>
      <c r="AG194">
        <f t="shared" si="104"/>
        <v>5053394.5107333697</v>
      </c>
      <c r="AH194">
        <f t="shared" si="104"/>
        <v>18099647.905126762</v>
      </c>
      <c r="AI194">
        <f t="shared" si="104"/>
        <v>5563731.2197942017</v>
      </c>
      <c r="AJ194">
        <f t="shared" ref="AJ194:BD194" si="105">AJ229+AJ246</f>
        <v>-1713445.8993710079</v>
      </c>
      <c r="AK194">
        <f t="shared" si="105"/>
        <v>-42496.91808110656</v>
      </c>
      <c r="AL194">
        <f t="shared" si="105"/>
        <v>0</v>
      </c>
      <c r="AM194">
        <f t="shared" si="105"/>
        <v>0</v>
      </c>
      <c r="AN194">
        <f t="shared" si="105"/>
        <v>0</v>
      </c>
      <c r="AO194">
        <f t="shared" si="105"/>
        <v>0</v>
      </c>
      <c r="AP194">
        <f t="shared" si="105"/>
        <v>0</v>
      </c>
      <c r="AQ194">
        <f t="shared" si="105"/>
        <v>0</v>
      </c>
      <c r="AR194">
        <f t="shared" si="105"/>
        <v>0</v>
      </c>
      <c r="AS194">
        <f t="shared" si="105"/>
        <v>0</v>
      </c>
      <c r="AT194">
        <f t="shared" si="105"/>
        <v>0</v>
      </c>
      <c r="AU194">
        <f t="shared" si="105"/>
        <v>0</v>
      </c>
      <c r="AV194">
        <f t="shared" si="105"/>
        <v>0</v>
      </c>
      <c r="AW194">
        <f t="shared" si="105"/>
        <v>0</v>
      </c>
      <c r="AX194">
        <f t="shared" si="105"/>
        <v>0</v>
      </c>
      <c r="AY194">
        <f t="shared" si="105"/>
        <v>0</v>
      </c>
      <c r="AZ194">
        <f t="shared" si="105"/>
        <v>82696951.20135355</v>
      </c>
      <c r="BA194">
        <f t="shared" si="105"/>
        <v>84137769.423833326</v>
      </c>
      <c r="BB194">
        <f t="shared" si="105"/>
        <v>-93969905.837832659</v>
      </c>
      <c r="BC194">
        <f t="shared" si="105"/>
        <v>0</v>
      </c>
      <c r="BD194">
        <f t="shared" si="105"/>
        <v>-9832136.4139993601</v>
      </c>
    </row>
    <row r="195" spans="1:56" x14ac:dyDescent="0.2">
      <c r="A195">
        <v>1</v>
      </c>
      <c r="B195">
        <v>1</v>
      </c>
      <c r="C195">
        <v>2004</v>
      </c>
      <c r="D195">
        <f t="shared" ref="D195:AI195" si="106">D230+D247</f>
        <v>1077744241.194998</v>
      </c>
      <c r="E195">
        <f t="shared" si="106"/>
        <v>1278422091.681</v>
      </c>
      <c r="F195">
        <f t="shared" si="106"/>
        <v>1357509236.6499989</v>
      </c>
      <c r="G195">
        <f t="shared" si="106"/>
        <v>71391257.969000146</v>
      </c>
      <c r="H195">
        <f t="shared" si="106"/>
        <v>1328305898.490027</v>
      </c>
      <c r="I195">
        <f t="shared" si="106"/>
        <v>66842578.530333206</v>
      </c>
      <c r="J195">
        <f t="shared" si="106"/>
        <v>75185842.988300204</v>
      </c>
      <c r="K195">
        <f t="shared" si="106"/>
        <v>2.6549929359742621</v>
      </c>
      <c r="L195">
        <f t="shared" si="106"/>
        <v>15750213.85572163</v>
      </c>
      <c r="M195">
        <f t="shared" si="106"/>
        <v>5.0824793740735306</v>
      </c>
      <c r="N195">
        <f t="shared" si="106"/>
        <v>78802.423306328899</v>
      </c>
      <c r="O195">
        <f t="shared" si="106"/>
        <v>17.867280579745739</v>
      </c>
      <c r="P195">
        <f t="shared" si="106"/>
        <v>0.87703288175027894</v>
      </c>
      <c r="Q195">
        <f t="shared" si="106"/>
        <v>8.2914803321490904</v>
      </c>
      <c r="R195">
        <f t="shared" si="106"/>
        <v>0</v>
      </c>
      <c r="S195">
        <f t="shared" si="106"/>
        <v>0</v>
      </c>
      <c r="T195">
        <f t="shared" si="106"/>
        <v>0</v>
      </c>
      <c r="U195">
        <f t="shared" si="106"/>
        <v>0</v>
      </c>
      <c r="V195">
        <f t="shared" si="106"/>
        <v>0</v>
      </c>
      <c r="W195">
        <f t="shared" si="106"/>
        <v>0</v>
      </c>
      <c r="X195">
        <f t="shared" si="106"/>
        <v>0</v>
      </c>
      <c r="Y195">
        <f t="shared" si="106"/>
        <v>0</v>
      </c>
      <c r="Z195">
        <f t="shared" si="106"/>
        <v>0</v>
      </c>
      <c r="AA195">
        <f t="shared" si="106"/>
        <v>0</v>
      </c>
      <c r="AB195">
        <f t="shared" si="106"/>
        <v>0</v>
      </c>
      <c r="AC195">
        <f t="shared" si="106"/>
        <v>0</v>
      </c>
      <c r="AD195">
        <f t="shared" si="106"/>
        <v>0</v>
      </c>
      <c r="AE195">
        <f t="shared" si="106"/>
        <v>20982843.251438577</v>
      </c>
      <c r="AF195">
        <f t="shared" si="106"/>
        <v>7820370.9668312902</v>
      </c>
      <c r="AG195">
        <f t="shared" si="106"/>
        <v>7552942.8250593105</v>
      </c>
      <c r="AH195">
        <f t="shared" si="106"/>
        <v>23080288.553771522</v>
      </c>
      <c r="AI195">
        <f t="shared" si="106"/>
        <v>10117940.876563961</v>
      </c>
      <c r="AJ195">
        <f t="shared" ref="AJ195:BD195" si="107">AJ230+AJ247</f>
        <v>-1107571.4794136642</v>
      </c>
      <c r="AK195">
        <f t="shared" si="107"/>
        <v>-37839.274851103502</v>
      </c>
      <c r="AL195">
        <f t="shared" si="107"/>
        <v>0</v>
      </c>
      <c r="AM195">
        <f t="shared" si="107"/>
        <v>0</v>
      </c>
      <c r="AN195">
        <f t="shared" si="107"/>
        <v>0</v>
      </c>
      <c r="AO195">
        <f t="shared" si="107"/>
        <v>0</v>
      </c>
      <c r="AP195">
        <f t="shared" si="107"/>
        <v>0</v>
      </c>
      <c r="AQ195">
        <f t="shared" si="107"/>
        <v>0</v>
      </c>
      <c r="AR195">
        <f t="shared" si="107"/>
        <v>0</v>
      </c>
      <c r="AS195">
        <f t="shared" si="107"/>
        <v>0</v>
      </c>
      <c r="AT195">
        <f t="shared" si="107"/>
        <v>0</v>
      </c>
      <c r="AU195">
        <f t="shared" si="107"/>
        <v>0</v>
      </c>
      <c r="AV195">
        <f t="shared" si="107"/>
        <v>0</v>
      </c>
      <c r="AW195">
        <f t="shared" si="107"/>
        <v>0</v>
      </c>
      <c r="AX195">
        <f t="shared" si="107"/>
        <v>0</v>
      </c>
      <c r="AY195">
        <f t="shared" si="107"/>
        <v>0</v>
      </c>
      <c r="AZ195">
        <f t="shared" si="107"/>
        <v>68408975.719399899</v>
      </c>
      <c r="BA195">
        <f t="shared" si="107"/>
        <v>70357034.14722231</v>
      </c>
      <c r="BB195">
        <f t="shared" si="107"/>
        <v>1034223.8217778299</v>
      </c>
      <c r="BC195">
        <f t="shared" si="107"/>
        <v>7695887</v>
      </c>
      <c r="BD195">
        <f t="shared" si="107"/>
        <v>79087144.969000101</v>
      </c>
    </row>
    <row r="196" spans="1:56" x14ac:dyDescent="0.2">
      <c r="A196">
        <v>1</v>
      </c>
      <c r="B196">
        <v>1</v>
      </c>
      <c r="C196">
        <v>2005</v>
      </c>
      <c r="D196">
        <f t="shared" ref="D196:AI196" si="108">D231+D248</f>
        <v>1085645909.194998</v>
      </c>
      <c r="E196">
        <f t="shared" si="108"/>
        <v>1357509236.6499989</v>
      </c>
      <c r="F196">
        <f t="shared" si="108"/>
        <v>1408403512.148989</v>
      </c>
      <c r="G196">
        <f t="shared" si="108"/>
        <v>42992607.498998329</v>
      </c>
      <c r="H196">
        <f t="shared" si="108"/>
        <v>1388920040.1504488</v>
      </c>
      <c r="I196">
        <f t="shared" si="108"/>
        <v>52585010.389592096</v>
      </c>
      <c r="J196">
        <f t="shared" si="108"/>
        <v>74958068.628804907</v>
      </c>
      <c r="K196">
        <f t="shared" si="108"/>
        <v>2.6586874076748521</v>
      </c>
      <c r="L196">
        <f t="shared" si="108"/>
        <v>16116207.59311169</v>
      </c>
      <c r="M196">
        <f t="shared" si="108"/>
        <v>6.0194723122074798</v>
      </c>
      <c r="N196">
        <f t="shared" si="108"/>
        <v>76730.159449003506</v>
      </c>
      <c r="O196">
        <f t="shared" si="108"/>
        <v>17.69084955027331</v>
      </c>
      <c r="P196">
        <f t="shared" si="108"/>
        <v>0.8792529387820549</v>
      </c>
      <c r="Q196">
        <f t="shared" si="108"/>
        <v>8.2813176560972899</v>
      </c>
      <c r="R196">
        <f t="shared" si="108"/>
        <v>0</v>
      </c>
      <c r="S196">
        <f t="shared" si="108"/>
        <v>0</v>
      </c>
      <c r="T196">
        <f t="shared" si="108"/>
        <v>0</v>
      </c>
      <c r="U196">
        <f t="shared" si="108"/>
        <v>0</v>
      </c>
      <c r="V196">
        <f t="shared" si="108"/>
        <v>0</v>
      </c>
      <c r="W196">
        <f t="shared" si="108"/>
        <v>0</v>
      </c>
      <c r="X196">
        <f t="shared" si="108"/>
        <v>0</v>
      </c>
      <c r="Y196">
        <f t="shared" si="108"/>
        <v>0</v>
      </c>
      <c r="Z196">
        <f t="shared" si="108"/>
        <v>0</v>
      </c>
      <c r="AA196">
        <f t="shared" si="108"/>
        <v>0</v>
      </c>
      <c r="AB196">
        <f t="shared" si="108"/>
        <v>0</v>
      </c>
      <c r="AC196">
        <f t="shared" si="108"/>
        <v>0</v>
      </c>
      <c r="AD196">
        <f t="shared" si="108"/>
        <v>0</v>
      </c>
      <c r="AE196">
        <f t="shared" si="108"/>
        <v>8669667.8452686146</v>
      </c>
      <c r="AF196">
        <f t="shared" si="108"/>
        <v>-3677641.1708041565</v>
      </c>
      <c r="AG196">
        <f t="shared" si="108"/>
        <v>8196987.9966918901</v>
      </c>
      <c r="AH196">
        <f t="shared" si="108"/>
        <v>31280396.317310698</v>
      </c>
      <c r="AI196">
        <f t="shared" si="108"/>
        <v>9860263.7225390393</v>
      </c>
      <c r="AJ196">
        <f t="shared" ref="AJ196:BD196" si="109">AJ231+AJ248</f>
        <v>-1234283.5063841061</v>
      </c>
      <c r="AK196">
        <f t="shared" si="109"/>
        <v>-47413.742739025496</v>
      </c>
      <c r="AL196">
        <f t="shared" si="109"/>
        <v>0</v>
      </c>
      <c r="AM196">
        <f t="shared" si="109"/>
        <v>0</v>
      </c>
      <c r="AN196">
        <f t="shared" si="109"/>
        <v>0</v>
      </c>
      <c r="AO196">
        <f t="shared" si="109"/>
        <v>0</v>
      </c>
      <c r="AP196">
        <f t="shared" si="109"/>
        <v>0</v>
      </c>
      <c r="AQ196">
        <f t="shared" si="109"/>
        <v>0</v>
      </c>
      <c r="AR196">
        <f t="shared" si="109"/>
        <v>0</v>
      </c>
      <c r="AS196">
        <f t="shared" si="109"/>
        <v>0</v>
      </c>
      <c r="AT196">
        <f t="shared" si="109"/>
        <v>0</v>
      </c>
      <c r="AU196">
        <f t="shared" si="109"/>
        <v>0</v>
      </c>
      <c r="AV196">
        <f t="shared" si="109"/>
        <v>0</v>
      </c>
      <c r="AW196">
        <f t="shared" si="109"/>
        <v>0</v>
      </c>
      <c r="AX196">
        <f t="shared" si="109"/>
        <v>0</v>
      </c>
      <c r="AY196">
        <f t="shared" si="109"/>
        <v>0</v>
      </c>
      <c r="AZ196">
        <f t="shared" si="109"/>
        <v>53047977.461883001</v>
      </c>
      <c r="BA196">
        <f t="shared" si="109"/>
        <v>53524211.51825428</v>
      </c>
      <c r="BB196">
        <f t="shared" si="109"/>
        <v>-10531604.019255949</v>
      </c>
      <c r="BC196">
        <f t="shared" si="109"/>
        <v>7901667.9999999898</v>
      </c>
      <c r="BD196">
        <f t="shared" si="109"/>
        <v>50894275.498998299</v>
      </c>
    </row>
    <row r="197" spans="1:56" x14ac:dyDescent="0.2">
      <c r="A197">
        <v>1</v>
      </c>
      <c r="B197">
        <v>1</v>
      </c>
      <c r="C197">
        <v>2006</v>
      </c>
      <c r="D197">
        <f t="shared" ref="D197:AI197" si="110">D232+D249</f>
        <v>1085645909.194998</v>
      </c>
      <c r="E197">
        <f t="shared" si="110"/>
        <v>1408403512.148989</v>
      </c>
      <c r="F197">
        <f t="shared" si="110"/>
        <v>1469130428.7559991</v>
      </c>
      <c r="G197">
        <f t="shared" si="110"/>
        <v>60726916.607001677</v>
      </c>
      <c r="H197">
        <f t="shared" si="110"/>
        <v>1456557556.7505438</v>
      </c>
      <c r="I197">
        <f t="shared" si="110"/>
        <v>67637516.600086704</v>
      </c>
      <c r="J197">
        <f t="shared" si="110"/>
        <v>78285715.735137105</v>
      </c>
      <c r="K197">
        <f t="shared" si="110"/>
        <v>2.8644150789124678</v>
      </c>
      <c r="L197">
        <f t="shared" si="110"/>
        <v>16662624.54608183</v>
      </c>
      <c r="M197">
        <f t="shared" si="110"/>
        <v>6.5863672232918997</v>
      </c>
      <c r="N197">
        <f t="shared" si="110"/>
        <v>73195.775572007202</v>
      </c>
      <c r="O197">
        <f t="shared" si="110"/>
        <v>17.664737874971951</v>
      </c>
      <c r="P197">
        <f t="shared" si="110"/>
        <v>0.87590690530598903</v>
      </c>
      <c r="Q197">
        <f t="shared" si="110"/>
        <v>8.9526693502176009</v>
      </c>
      <c r="R197">
        <f t="shared" si="110"/>
        <v>0</v>
      </c>
      <c r="S197">
        <f t="shared" si="110"/>
        <v>0</v>
      </c>
      <c r="T197">
        <f t="shared" si="110"/>
        <v>0</v>
      </c>
      <c r="U197">
        <f t="shared" si="110"/>
        <v>0</v>
      </c>
      <c r="V197">
        <f t="shared" si="110"/>
        <v>0</v>
      </c>
      <c r="W197">
        <f t="shared" si="110"/>
        <v>0</v>
      </c>
      <c r="X197">
        <f t="shared" si="110"/>
        <v>0</v>
      </c>
      <c r="Y197">
        <f t="shared" si="110"/>
        <v>0</v>
      </c>
      <c r="Z197">
        <f t="shared" si="110"/>
        <v>0</v>
      </c>
      <c r="AA197">
        <f t="shared" si="110"/>
        <v>0</v>
      </c>
      <c r="AB197">
        <f t="shared" si="110"/>
        <v>0</v>
      </c>
      <c r="AC197">
        <f t="shared" si="110"/>
        <v>0</v>
      </c>
      <c r="AD197">
        <f t="shared" si="110"/>
        <v>0</v>
      </c>
      <c r="AE197">
        <f t="shared" si="110"/>
        <v>40044071.868621901</v>
      </c>
      <c r="AF197">
        <f t="shared" si="110"/>
        <v>-12428939.768902559</v>
      </c>
      <c r="AG197">
        <f t="shared" si="110"/>
        <v>10819711.902075872</v>
      </c>
      <c r="AH197">
        <f t="shared" si="110"/>
        <v>18619986.278518058</v>
      </c>
      <c r="AI197">
        <f t="shared" si="110"/>
        <v>15778608.242159771</v>
      </c>
      <c r="AJ197">
        <f t="shared" ref="AJ197:BD197" si="111">AJ232+AJ249</f>
        <v>-997567.53499605693</v>
      </c>
      <c r="AK197">
        <f t="shared" si="111"/>
        <v>-64831.285352550731</v>
      </c>
      <c r="AL197">
        <f t="shared" si="111"/>
        <v>-2211205.8760971501</v>
      </c>
      <c r="AM197">
        <f t="shared" si="111"/>
        <v>0</v>
      </c>
      <c r="AN197">
        <f t="shared" si="111"/>
        <v>0</v>
      </c>
      <c r="AO197">
        <f t="shared" si="111"/>
        <v>0</v>
      </c>
      <c r="AP197">
        <f t="shared" si="111"/>
        <v>0</v>
      </c>
      <c r="AQ197">
        <f t="shared" si="111"/>
        <v>0</v>
      </c>
      <c r="AR197">
        <f t="shared" si="111"/>
        <v>0</v>
      </c>
      <c r="AS197">
        <f t="shared" si="111"/>
        <v>0</v>
      </c>
      <c r="AT197">
        <f t="shared" si="111"/>
        <v>0</v>
      </c>
      <c r="AU197">
        <f t="shared" si="111"/>
        <v>0</v>
      </c>
      <c r="AV197">
        <f t="shared" si="111"/>
        <v>0</v>
      </c>
      <c r="AW197">
        <f t="shared" si="111"/>
        <v>0</v>
      </c>
      <c r="AX197">
        <f t="shared" si="111"/>
        <v>0</v>
      </c>
      <c r="AY197">
        <f t="shared" si="111"/>
        <v>0</v>
      </c>
      <c r="AZ197">
        <f t="shared" si="111"/>
        <v>69559833.826027393</v>
      </c>
      <c r="BA197">
        <f t="shared" si="111"/>
        <v>70283569.669745699</v>
      </c>
      <c r="BB197">
        <f t="shared" si="111"/>
        <v>-9556653.0627440903</v>
      </c>
      <c r="BC197">
        <f t="shared" si="111"/>
        <v>0</v>
      </c>
      <c r="BD197">
        <f t="shared" si="111"/>
        <v>60726916.607001677</v>
      </c>
    </row>
    <row r="198" spans="1:56" x14ac:dyDescent="0.2">
      <c r="A198">
        <v>1</v>
      </c>
      <c r="B198">
        <v>1</v>
      </c>
      <c r="C198">
        <v>2007</v>
      </c>
      <c r="D198">
        <f t="shared" ref="D198:AI198" si="112">D233+D250</f>
        <v>1085645909.194998</v>
      </c>
      <c r="E198">
        <f t="shared" si="112"/>
        <v>1469130428.7559991</v>
      </c>
      <c r="F198">
        <f t="shared" si="112"/>
        <v>1495052842.849</v>
      </c>
      <c r="G198">
        <f t="shared" si="112"/>
        <v>25922414.092999801</v>
      </c>
      <c r="H198">
        <f t="shared" si="112"/>
        <v>1528691753.8737569</v>
      </c>
      <c r="I198">
        <f t="shared" si="112"/>
        <v>72134197.123218805</v>
      </c>
      <c r="J198">
        <f t="shared" si="112"/>
        <v>83356706.949186504</v>
      </c>
      <c r="K198">
        <f t="shared" si="112"/>
        <v>2.7071138465779017</v>
      </c>
      <c r="L198">
        <f t="shared" si="112"/>
        <v>16866443.310746953</v>
      </c>
      <c r="M198">
        <f t="shared" si="112"/>
        <v>6.9179874638810199</v>
      </c>
      <c r="N198">
        <f t="shared" si="112"/>
        <v>74570.208440092596</v>
      </c>
      <c r="O198">
        <f t="shared" si="112"/>
        <v>17.12957834170842</v>
      </c>
      <c r="P198">
        <f t="shared" si="112"/>
        <v>0.86293704304838204</v>
      </c>
      <c r="Q198">
        <f t="shared" si="112"/>
        <v>9.1649366016442784</v>
      </c>
      <c r="R198">
        <f t="shared" si="112"/>
        <v>0</v>
      </c>
      <c r="S198">
        <f t="shared" si="112"/>
        <v>0</v>
      </c>
      <c r="T198">
        <f t="shared" si="112"/>
        <v>0</v>
      </c>
      <c r="U198">
        <f t="shared" si="112"/>
        <v>0</v>
      </c>
      <c r="V198">
        <f t="shared" si="112"/>
        <v>0</v>
      </c>
      <c r="W198">
        <f t="shared" si="112"/>
        <v>0</v>
      </c>
      <c r="X198">
        <f t="shared" si="112"/>
        <v>0</v>
      </c>
      <c r="Y198">
        <f t="shared" si="112"/>
        <v>0</v>
      </c>
      <c r="Z198">
        <f t="shared" si="112"/>
        <v>0</v>
      </c>
      <c r="AA198">
        <f t="shared" si="112"/>
        <v>0</v>
      </c>
      <c r="AB198">
        <f t="shared" si="112"/>
        <v>0</v>
      </c>
      <c r="AC198">
        <f t="shared" si="112"/>
        <v>0</v>
      </c>
      <c r="AD198">
        <f t="shared" si="112"/>
        <v>0</v>
      </c>
      <c r="AE198">
        <f t="shared" si="112"/>
        <v>70154964.958525166</v>
      </c>
      <c r="AF198">
        <f t="shared" si="112"/>
        <v>2283100.7927109101</v>
      </c>
      <c r="AG198">
        <f t="shared" si="112"/>
        <v>3104302.5437305402</v>
      </c>
      <c r="AH198">
        <f t="shared" si="112"/>
        <v>10316287.234760279</v>
      </c>
      <c r="AI198">
        <f t="shared" si="112"/>
        <v>-4743244.5658669993</v>
      </c>
      <c r="AJ198">
        <f t="shared" ref="AJ198:BD198" si="113">AJ233+AJ250</f>
        <v>-1974431.3000453818</v>
      </c>
      <c r="AK198">
        <f t="shared" si="113"/>
        <v>-156832.39248839259</v>
      </c>
      <c r="AL198">
        <f t="shared" si="113"/>
        <v>-1846585.6878196562</v>
      </c>
      <c r="AM198">
        <f t="shared" si="113"/>
        <v>0</v>
      </c>
      <c r="AN198">
        <f t="shared" si="113"/>
        <v>0</v>
      </c>
      <c r="AO198">
        <f t="shared" si="113"/>
        <v>0</v>
      </c>
      <c r="AP198">
        <f t="shared" si="113"/>
        <v>0</v>
      </c>
      <c r="AQ198">
        <f t="shared" si="113"/>
        <v>0</v>
      </c>
      <c r="AR198">
        <f t="shared" si="113"/>
        <v>0</v>
      </c>
      <c r="AS198">
        <f t="shared" si="113"/>
        <v>0</v>
      </c>
      <c r="AT198">
        <f t="shared" si="113"/>
        <v>0</v>
      </c>
      <c r="AU198">
        <f t="shared" si="113"/>
        <v>0</v>
      </c>
      <c r="AV198">
        <f t="shared" si="113"/>
        <v>0</v>
      </c>
      <c r="AW198">
        <f t="shared" si="113"/>
        <v>0</v>
      </c>
      <c r="AX198">
        <f t="shared" si="113"/>
        <v>0</v>
      </c>
      <c r="AY198">
        <f t="shared" si="113"/>
        <v>0</v>
      </c>
      <c r="AZ198">
        <f t="shared" si="113"/>
        <v>77137561.583506405</v>
      </c>
      <c r="BA198">
        <f t="shared" si="113"/>
        <v>77200203.204541698</v>
      </c>
      <c r="BB198">
        <f t="shared" si="113"/>
        <v>-51277789.111541957</v>
      </c>
      <c r="BC198">
        <f t="shared" si="113"/>
        <v>0</v>
      </c>
      <c r="BD198">
        <f t="shared" si="113"/>
        <v>25922414.092999801</v>
      </c>
    </row>
    <row r="199" spans="1:56" x14ac:dyDescent="0.2">
      <c r="A199">
        <v>1</v>
      </c>
      <c r="B199">
        <v>1</v>
      </c>
      <c r="C199">
        <v>2008</v>
      </c>
      <c r="D199">
        <f t="shared" ref="D199:AI199" si="114">D234+D251</f>
        <v>1085645909.194998</v>
      </c>
      <c r="E199">
        <f t="shared" si="114"/>
        <v>1495052842.849</v>
      </c>
      <c r="F199">
        <f t="shared" si="114"/>
        <v>1569203375.2909999</v>
      </c>
      <c r="G199">
        <f t="shared" si="114"/>
        <v>74150532.442000091</v>
      </c>
      <c r="H199">
        <f t="shared" si="114"/>
        <v>1577822594.854326</v>
      </c>
      <c r="I199">
        <f t="shared" si="114"/>
        <v>49130840.980564602</v>
      </c>
      <c r="J199">
        <f t="shared" si="114"/>
        <v>85777793.065782607</v>
      </c>
      <c r="K199">
        <f t="shared" si="114"/>
        <v>2.752194302923574</v>
      </c>
      <c r="L199">
        <f t="shared" si="114"/>
        <v>16985016.949054301</v>
      </c>
      <c r="M199">
        <f t="shared" si="114"/>
        <v>7.7983069589114802</v>
      </c>
      <c r="N199">
        <f t="shared" si="114"/>
        <v>74595.645363878197</v>
      </c>
      <c r="O199">
        <f t="shared" si="114"/>
        <v>17.461241354097869</v>
      </c>
      <c r="P199">
        <f t="shared" si="114"/>
        <v>0.87008346305338091</v>
      </c>
      <c r="Q199">
        <f t="shared" si="114"/>
        <v>9.6913333868288092</v>
      </c>
      <c r="R199">
        <f t="shared" si="114"/>
        <v>0</v>
      </c>
      <c r="S199">
        <f t="shared" si="114"/>
        <v>0</v>
      </c>
      <c r="T199">
        <f t="shared" si="114"/>
        <v>0</v>
      </c>
      <c r="U199">
        <f t="shared" si="114"/>
        <v>0</v>
      </c>
      <c r="V199">
        <f t="shared" si="114"/>
        <v>0</v>
      </c>
      <c r="W199">
        <f t="shared" si="114"/>
        <v>0</v>
      </c>
      <c r="X199">
        <f t="shared" si="114"/>
        <v>0</v>
      </c>
      <c r="Y199">
        <f t="shared" si="114"/>
        <v>0</v>
      </c>
      <c r="Z199">
        <f t="shared" si="114"/>
        <v>0</v>
      </c>
      <c r="AA199">
        <f t="shared" si="114"/>
        <v>0</v>
      </c>
      <c r="AB199">
        <f t="shared" si="114"/>
        <v>0.26680335915409897</v>
      </c>
      <c r="AC199">
        <f t="shared" si="114"/>
        <v>0</v>
      </c>
      <c r="AD199">
        <f t="shared" si="114"/>
        <v>0</v>
      </c>
      <c r="AE199">
        <f t="shared" si="114"/>
        <v>31168876.294798829</v>
      </c>
      <c r="AF199">
        <f t="shared" si="114"/>
        <v>-13260674.849020844</v>
      </c>
      <c r="AG199">
        <f t="shared" si="114"/>
        <v>2628564.3043530188</v>
      </c>
      <c r="AH199">
        <f t="shared" si="114"/>
        <v>26125070.902379401</v>
      </c>
      <c r="AI199">
        <f t="shared" si="114"/>
        <v>259487.969934925</v>
      </c>
      <c r="AJ199">
        <f t="shared" ref="AJ199:BD199" si="115">AJ234+AJ251</f>
        <v>2137863.537055877</v>
      </c>
      <c r="AK199">
        <f t="shared" si="115"/>
        <v>125666.64071193812</v>
      </c>
      <c r="AL199">
        <f t="shared" si="115"/>
        <v>-784476.06291022594</v>
      </c>
      <c r="AM199">
        <f t="shared" si="115"/>
        <v>0</v>
      </c>
      <c r="AN199">
        <f t="shared" si="115"/>
        <v>0</v>
      </c>
      <c r="AO199">
        <f t="shared" si="115"/>
        <v>0</v>
      </c>
      <c r="AP199">
        <f t="shared" si="115"/>
        <v>0</v>
      </c>
      <c r="AQ199">
        <f t="shared" si="115"/>
        <v>0</v>
      </c>
      <c r="AR199">
        <f t="shared" si="115"/>
        <v>0</v>
      </c>
      <c r="AS199">
        <f t="shared" si="115"/>
        <v>0</v>
      </c>
      <c r="AT199">
        <f t="shared" si="115"/>
        <v>0</v>
      </c>
      <c r="AU199">
        <f t="shared" si="115"/>
        <v>0</v>
      </c>
      <c r="AV199">
        <f t="shared" si="115"/>
        <v>0</v>
      </c>
      <c r="AW199">
        <f t="shared" si="115"/>
        <v>173182.93016606299</v>
      </c>
      <c r="AX199">
        <f t="shared" si="115"/>
        <v>0</v>
      </c>
      <c r="AY199">
        <f t="shared" si="115"/>
        <v>0</v>
      </c>
      <c r="AZ199">
        <f t="shared" si="115"/>
        <v>48573561.667469002</v>
      </c>
      <c r="BA199">
        <f t="shared" si="115"/>
        <v>48664609.505872399</v>
      </c>
      <c r="BB199">
        <f t="shared" si="115"/>
        <v>25485922.93612757</v>
      </c>
      <c r="BC199">
        <f t="shared" si="115"/>
        <v>0</v>
      </c>
      <c r="BD199">
        <f t="shared" si="115"/>
        <v>74150532.442000091</v>
      </c>
    </row>
    <row r="200" spans="1:56" x14ac:dyDescent="0.2">
      <c r="A200">
        <v>1</v>
      </c>
      <c r="B200">
        <v>1</v>
      </c>
      <c r="C200">
        <v>2009</v>
      </c>
      <c r="D200">
        <f t="shared" ref="D200:AI200" si="116">D235+D252</f>
        <v>1096994250.194998</v>
      </c>
      <c r="E200">
        <f t="shared" si="116"/>
        <v>1569203375.2909999</v>
      </c>
      <c r="F200">
        <f t="shared" si="116"/>
        <v>1550224964.1729989</v>
      </c>
      <c r="G200">
        <f t="shared" si="116"/>
        <v>-30326752.118000023</v>
      </c>
      <c r="H200">
        <f t="shared" si="116"/>
        <v>1519229556.5251782</v>
      </c>
      <c r="I200">
        <f t="shared" si="116"/>
        <v>-73836935.902653888</v>
      </c>
      <c r="J200">
        <f t="shared" si="116"/>
        <v>84479030.323037595</v>
      </c>
      <c r="K200">
        <f t="shared" si="116"/>
        <v>2.9224423811308613</v>
      </c>
      <c r="L200">
        <f t="shared" si="116"/>
        <v>16887513.310226999</v>
      </c>
      <c r="M200">
        <f t="shared" si="116"/>
        <v>5.6848404718530503</v>
      </c>
      <c r="N200">
        <f t="shared" si="116"/>
        <v>70526.946827417996</v>
      </c>
      <c r="O200">
        <f t="shared" si="116"/>
        <v>17.772850564317789</v>
      </c>
      <c r="P200">
        <f t="shared" si="116"/>
        <v>0.88617371619682295</v>
      </c>
      <c r="Q200">
        <f t="shared" si="116"/>
        <v>9.8634739117583301</v>
      </c>
      <c r="R200">
        <f t="shared" si="116"/>
        <v>0</v>
      </c>
      <c r="S200">
        <f t="shared" si="116"/>
        <v>0</v>
      </c>
      <c r="T200">
        <f t="shared" si="116"/>
        <v>0</v>
      </c>
      <c r="U200">
        <f t="shared" si="116"/>
        <v>0</v>
      </c>
      <c r="V200">
        <f t="shared" si="116"/>
        <v>0</v>
      </c>
      <c r="W200">
        <f t="shared" si="116"/>
        <v>0</v>
      </c>
      <c r="X200">
        <f t="shared" si="116"/>
        <v>0</v>
      </c>
      <c r="Y200">
        <f t="shared" si="116"/>
        <v>0</v>
      </c>
      <c r="Z200">
        <f t="shared" si="116"/>
        <v>0</v>
      </c>
      <c r="AA200">
        <f t="shared" si="116"/>
        <v>0</v>
      </c>
      <c r="AB200">
        <f t="shared" si="116"/>
        <v>0.26680335915409897</v>
      </c>
      <c r="AC200">
        <f t="shared" si="116"/>
        <v>0</v>
      </c>
      <c r="AD200">
        <f t="shared" si="116"/>
        <v>0</v>
      </c>
      <c r="AE200">
        <f t="shared" si="116"/>
        <v>7730064.2287626807</v>
      </c>
      <c r="AF200">
        <f t="shared" si="116"/>
        <v>-28117500.17408761</v>
      </c>
      <c r="AG200">
        <f t="shared" si="116"/>
        <v>-850535.14517195395</v>
      </c>
      <c r="AH200">
        <f t="shared" si="116"/>
        <v>-69960503.478077948</v>
      </c>
      <c r="AI200">
        <f t="shared" si="116"/>
        <v>16850697.079104211</v>
      </c>
      <c r="AJ200">
        <f t="shared" ref="AJ200:BD200" si="117">AJ235+AJ252</f>
        <v>1892930.3981302921</v>
      </c>
      <c r="AK200">
        <f t="shared" si="117"/>
        <v>16054.345636953411</v>
      </c>
      <c r="AL200">
        <f t="shared" si="117"/>
        <v>-1519581.2533960368</v>
      </c>
      <c r="AM200">
        <f t="shared" si="117"/>
        <v>0</v>
      </c>
      <c r="AN200">
        <f t="shared" si="117"/>
        <v>0</v>
      </c>
      <c r="AO200">
        <f t="shared" si="117"/>
        <v>0</v>
      </c>
      <c r="AP200">
        <f t="shared" si="117"/>
        <v>0</v>
      </c>
      <c r="AQ200">
        <f t="shared" si="117"/>
        <v>0</v>
      </c>
      <c r="AR200">
        <f t="shared" si="117"/>
        <v>0</v>
      </c>
      <c r="AS200">
        <f t="shared" si="117"/>
        <v>0</v>
      </c>
      <c r="AT200">
        <f t="shared" si="117"/>
        <v>0</v>
      </c>
      <c r="AU200">
        <f t="shared" si="117"/>
        <v>0</v>
      </c>
      <c r="AV200">
        <f t="shared" si="117"/>
        <v>0</v>
      </c>
      <c r="AW200">
        <f t="shared" si="117"/>
        <v>0</v>
      </c>
      <c r="AX200">
        <f t="shared" si="117"/>
        <v>0</v>
      </c>
      <c r="AY200">
        <f t="shared" si="117"/>
        <v>0</v>
      </c>
      <c r="AZ200">
        <f t="shared" si="117"/>
        <v>-73958373.999099329</v>
      </c>
      <c r="BA200">
        <f t="shared" si="117"/>
        <v>-74066891.857651144</v>
      </c>
      <c r="BB200">
        <f t="shared" si="117"/>
        <v>43740139.739651017</v>
      </c>
      <c r="BC200">
        <f t="shared" si="117"/>
        <v>11348341</v>
      </c>
      <c r="BD200">
        <f t="shared" si="117"/>
        <v>-18978411.118000031</v>
      </c>
    </row>
    <row r="201" spans="1:56" x14ac:dyDescent="0.2">
      <c r="A201">
        <v>1</v>
      </c>
      <c r="B201">
        <v>1</v>
      </c>
      <c r="C201">
        <v>2010</v>
      </c>
      <c r="D201">
        <f t="shared" ref="D201:AI201" si="118">D236+D253</f>
        <v>1126493827.8149981</v>
      </c>
      <c r="E201">
        <f t="shared" si="118"/>
        <v>1550224964.1729989</v>
      </c>
      <c r="F201">
        <f t="shared" si="118"/>
        <v>1584263531.9619899</v>
      </c>
      <c r="G201">
        <f t="shared" si="118"/>
        <v>4538990.1689996105</v>
      </c>
      <c r="H201">
        <f t="shared" si="118"/>
        <v>1594569442.2837379</v>
      </c>
      <c r="I201">
        <f t="shared" si="118"/>
        <v>47433460.135809891</v>
      </c>
      <c r="J201">
        <f t="shared" si="118"/>
        <v>83223827.929769903</v>
      </c>
      <c r="K201">
        <f t="shared" si="118"/>
        <v>3.2132925702307502</v>
      </c>
      <c r="L201">
        <f t="shared" si="118"/>
        <v>16452157.289901519</v>
      </c>
      <c r="M201">
        <f t="shared" si="118"/>
        <v>6.5901544733791795</v>
      </c>
      <c r="N201">
        <f t="shared" si="118"/>
        <v>69274.634648671505</v>
      </c>
      <c r="O201">
        <f t="shared" si="118"/>
        <v>18.752592943966391</v>
      </c>
      <c r="P201">
        <f t="shared" si="118"/>
        <v>1.024433370636171</v>
      </c>
      <c r="Q201">
        <f t="shared" si="118"/>
        <v>10.19905391408885</v>
      </c>
      <c r="R201">
        <f t="shared" si="118"/>
        <v>0</v>
      </c>
      <c r="S201">
        <f t="shared" si="118"/>
        <v>0</v>
      </c>
      <c r="T201">
        <f t="shared" si="118"/>
        <v>0</v>
      </c>
      <c r="U201">
        <f t="shared" si="118"/>
        <v>0</v>
      </c>
      <c r="V201">
        <f t="shared" si="118"/>
        <v>0</v>
      </c>
      <c r="W201">
        <f t="shared" si="118"/>
        <v>0</v>
      </c>
      <c r="X201">
        <f t="shared" si="118"/>
        <v>0</v>
      </c>
      <c r="Y201">
        <f t="shared" si="118"/>
        <v>0</v>
      </c>
      <c r="Z201">
        <f t="shared" si="118"/>
        <v>0</v>
      </c>
      <c r="AA201">
        <f t="shared" si="118"/>
        <v>0</v>
      </c>
      <c r="AB201">
        <f t="shared" si="118"/>
        <v>0.35837809717343189</v>
      </c>
      <c r="AC201">
        <f t="shared" si="118"/>
        <v>0</v>
      </c>
      <c r="AD201">
        <f t="shared" si="118"/>
        <v>0</v>
      </c>
      <c r="AE201">
        <f t="shared" si="118"/>
        <v>-801688.09147643601</v>
      </c>
      <c r="AF201">
        <f t="shared" si="118"/>
        <v>-497146.81762285996</v>
      </c>
      <c r="AG201">
        <f t="shared" si="118"/>
        <v>1140608.877098653</v>
      </c>
      <c r="AH201">
        <f t="shared" si="118"/>
        <v>32896908.91744864</v>
      </c>
      <c r="AI201">
        <f t="shared" si="118"/>
        <v>9169815.2298863698</v>
      </c>
      <c r="AJ201">
        <f t="shared" ref="AJ201:BD201" si="119">AJ236+AJ253</f>
        <v>4387680.5799701652</v>
      </c>
      <c r="AK201">
        <f t="shared" si="119"/>
        <v>3091326.7064182195</v>
      </c>
      <c r="AL201">
        <f t="shared" si="119"/>
        <v>-2092868.28012341</v>
      </c>
      <c r="AM201">
        <f t="shared" si="119"/>
        <v>0</v>
      </c>
      <c r="AN201">
        <f t="shared" si="119"/>
        <v>0</v>
      </c>
      <c r="AO201">
        <f t="shared" si="119"/>
        <v>0</v>
      </c>
      <c r="AP201">
        <f t="shared" si="119"/>
        <v>0</v>
      </c>
      <c r="AQ201">
        <f t="shared" si="119"/>
        <v>0</v>
      </c>
      <c r="AR201">
        <f t="shared" si="119"/>
        <v>0</v>
      </c>
      <c r="AS201">
        <f t="shared" si="119"/>
        <v>0</v>
      </c>
      <c r="AT201">
        <f t="shared" si="119"/>
        <v>0</v>
      </c>
      <c r="AU201">
        <f t="shared" si="119"/>
        <v>0</v>
      </c>
      <c r="AV201">
        <f t="shared" si="119"/>
        <v>0</v>
      </c>
      <c r="AW201">
        <f t="shared" si="119"/>
        <v>18091.066187761098</v>
      </c>
      <c r="AX201">
        <f t="shared" si="119"/>
        <v>0</v>
      </c>
      <c r="AY201">
        <f t="shared" si="119"/>
        <v>0</v>
      </c>
      <c r="AZ201">
        <f t="shared" si="119"/>
        <v>47312728.187787116</v>
      </c>
      <c r="BA201">
        <f t="shared" si="119"/>
        <v>47549131.534983024</v>
      </c>
      <c r="BB201">
        <f t="shared" si="119"/>
        <v>-43010141.365983501</v>
      </c>
      <c r="BC201">
        <f t="shared" si="119"/>
        <v>29499577.620000001</v>
      </c>
      <c r="BD201">
        <f t="shared" si="119"/>
        <v>34038567.78899961</v>
      </c>
    </row>
    <row r="202" spans="1:56" x14ac:dyDescent="0.2">
      <c r="A202">
        <v>1</v>
      </c>
      <c r="B202">
        <v>1</v>
      </c>
      <c r="C202">
        <v>2011</v>
      </c>
      <c r="D202">
        <f t="shared" ref="D202:AI202" si="120">D237+D254</f>
        <v>1126493827.8149981</v>
      </c>
      <c r="E202">
        <f t="shared" si="120"/>
        <v>1584263531.9619899</v>
      </c>
      <c r="F202">
        <f t="shared" si="120"/>
        <v>1649966415.23</v>
      </c>
      <c r="G202">
        <f t="shared" si="120"/>
        <v>65702883.268000871</v>
      </c>
      <c r="H202">
        <f t="shared" si="120"/>
        <v>1663001486.1063271</v>
      </c>
      <c r="I202">
        <f t="shared" si="120"/>
        <v>68432043.822587639</v>
      </c>
      <c r="J202">
        <f t="shared" si="120"/>
        <v>82825613.115333602</v>
      </c>
      <c r="K202">
        <f t="shared" si="120"/>
        <v>3.2981355929208203</v>
      </c>
      <c r="L202">
        <f t="shared" si="120"/>
        <v>16636881.65784983</v>
      </c>
      <c r="M202">
        <f t="shared" si="120"/>
        <v>8.0664489339081697</v>
      </c>
      <c r="N202">
        <f t="shared" si="120"/>
        <v>68220.744163743308</v>
      </c>
      <c r="O202">
        <f t="shared" si="120"/>
        <v>19.324343375784508</v>
      </c>
      <c r="P202">
        <f t="shared" si="120"/>
        <v>1.0161898599983841</v>
      </c>
      <c r="Q202">
        <f t="shared" si="120"/>
        <v>9.93920793360871</v>
      </c>
      <c r="R202">
        <f t="shared" si="120"/>
        <v>0</v>
      </c>
      <c r="S202">
        <f t="shared" si="120"/>
        <v>0</v>
      </c>
      <c r="T202">
        <f t="shared" si="120"/>
        <v>0</v>
      </c>
      <c r="U202">
        <f t="shared" si="120"/>
        <v>0</v>
      </c>
      <c r="V202">
        <f t="shared" si="120"/>
        <v>0</v>
      </c>
      <c r="W202">
        <f t="shared" si="120"/>
        <v>0</v>
      </c>
      <c r="X202">
        <f t="shared" si="120"/>
        <v>0</v>
      </c>
      <c r="Y202">
        <f t="shared" si="120"/>
        <v>0</v>
      </c>
      <c r="Z202">
        <f t="shared" si="120"/>
        <v>0.17714052996815699</v>
      </c>
      <c r="AA202">
        <f t="shared" si="120"/>
        <v>0</v>
      </c>
      <c r="AB202">
        <f t="shared" si="120"/>
        <v>0.35837809717343189</v>
      </c>
      <c r="AC202">
        <f t="shared" si="120"/>
        <v>0</v>
      </c>
      <c r="AD202">
        <f t="shared" si="120"/>
        <v>0</v>
      </c>
      <c r="AE202">
        <f t="shared" si="120"/>
        <v>5406747.0396118695</v>
      </c>
      <c r="AF202">
        <f t="shared" si="120"/>
        <v>-3828666.75789674</v>
      </c>
      <c r="AG202">
        <f t="shared" si="120"/>
        <v>4369952.8122344669</v>
      </c>
      <c r="AH202">
        <f t="shared" si="120"/>
        <v>48320019.196635485</v>
      </c>
      <c r="AI202">
        <f t="shared" si="120"/>
        <v>6442338.1854315549</v>
      </c>
      <c r="AJ202">
        <f t="shared" ref="AJ202:BD202" si="121">AJ237+AJ254</f>
        <v>4686114.294061956</v>
      </c>
      <c r="AK202">
        <f t="shared" si="121"/>
        <v>-114005.9570587113</v>
      </c>
      <c r="AL202">
        <f t="shared" si="121"/>
        <v>359934.03932841902</v>
      </c>
      <c r="AM202">
        <f t="shared" si="121"/>
        <v>0</v>
      </c>
      <c r="AN202">
        <f t="shared" si="121"/>
        <v>0</v>
      </c>
      <c r="AO202">
        <f t="shared" si="121"/>
        <v>0</v>
      </c>
      <c r="AP202">
        <f t="shared" si="121"/>
        <v>0</v>
      </c>
      <c r="AQ202">
        <f t="shared" si="121"/>
        <v>0</v>
      </c>
      <c r="AR202">
        <f t="shared" si="121"/>
        <v>0</v>
      </c>
      <c r="AS202">
        <f t="shared" si="121"/>
        <v>0</v>
      </c>
      <c r="AT202">
        <f t="shared" si="121"/>
        <v>0</v>
      </c>
      <c r="AU202">
        <f t="shared" si="121"/>
        <v>1243477.6791656101</v>
      </c>
      <c r="AV202">
        <f t="shared" si="121"/>
        <v>0</v>
      </c>
      <c r="AW202">
        <f t="shared" si="121"/>
        <v>144601.30436334101</v>
      </c>
      <c r="AX202">
        <f t="shared" si="121"/>
        <v>0</v>
      </c>
      <c r="AY202">
        <f t="shared" si="121"/>
        <v>0</v>
      </c>
      <c r="AZ202">
        <f t="shared" si="121"/>
        <v>67030511.835877262</v>
      </c>
      <c r="BA202">
        <f t="shared" si="121"/>
        <v>67830451.623581812</v>
      </c>
      <c r="BB202">
        <f t="shared" si="121"/>
        <v>-2127568.3555808999</v>
      </c>
      <c r="BC202">
        <f t="shared" si="121"/>
        <v>0</v>
      </c>
      <c r="BD202">
        <f t="shared" si="121"/>
        <v>65702883.268000871</v>
      </c>
    </row>
    <row r="203" spans="1:56" x14ac:dyDescent="0.2">
      <c r="A203">
        <v>1</v>
      </c>
      <c r="B203">
        <v>1</v>
      </c>
      <c r="C203">
        <v>2012</v>
      </c>
      <c r="D203">
        <f t="shared" ref="D203:AI203" si="122">D238+D255</f>
        <v>1126493827.8149981</v>
      </c>
      <c r="E203">
        <f t="shared" si="122"/>
        <v>1649966415.23</v>
      </c>
      <c r="F203">
        <f t="shared" si="122"/>
        <v>1684310468.9199901</v>
      </c>
      <c r="G203">
        <f t="shared" si="122"/>
        <v>34344053.689999312</v>
      </c>
      <c r="H203">
        <f t="shared" si="122"/>
        <v>1707826145.4852901</v>
      </c>
      <c r="I203">
        <f t="shared" si="122"/>
        <v>44824659.378959276</v>
      </c>
      <c r="J203">
        <f t="shared" si="122"/>
        <v>85528146.343044996</v>
      </c>
      <c r="K203">
        <f t="shared" si="122"/>
        <v>3.3313518135912399</v>
      </c>
      <c r="L203">
        <f t="shared" si="122"/>
        <v>16851629.023000389</v>
      </c>
      <c r="M203">
        <f t="shared" si="122"/>
        <v>8.1176105331294508</v>
      </c>
      <c r="N203">
        <f t="shared" si="122"/>
        <v>67819.871455449102</v>
      </c>
      <c r="O203">
        <f t="shared" si="122"/>
        <v>19.179136973387671</v>
      </c>
      <c r="P203">
        <f t="shared" si="122"/>
        <v>1.0040101526564871</v>
      </c>
      <c r="Q203">
        <f t="shared" si="122"/>
        <v>10.24579646516948</v>
      </c>
      <c r="R203">
        <f t="shared" si="122"/>
        <v>0</v>
      </c>
      <c r="S203">
        <f t="shared" si="122"/>
        <v>0</v>
      </c>
      <c r="T203">
        <f t="shared" si="122"/>
        <v>0</v>
      </c>
      <c r="U203">
        <f t="shared" si="122"/>
        <v>0</v>
      </c>
      <c r="V203">
        <f t="shared" si="122"/>
        <v>0</v>
      </c>
      <c r="W203">
        <f t="shared" si="122"/>
        <v>0</v>
      </c>
      <c r="X203">
        <f t="shared" si="122"/>
        <v>0</v>
      </c>
      <c r="Y203">
        <f t="shared" si="122"/>
        <v>0</v>
      </c>
      <c r="Z203">
        <f t="shared" si="122"/>
        <v>0.91064637477185317</v>
      </c>
      <c r="AA203">
        <f t="shared" si="122"/>
        <v>0</v>
      </c>
      <c r="AB203">
        <f t="shared" si="122"/>
        <v>0.39683646315221299</v>
      </c>
      <c r="AC203">
        <f t="shared" si="122"/>
        <v>0</v>
      </c>
      <c r="AD203">
        <f t="shared" si="122"/>
        <v>0</v>
      </c>
      <c r="AE203">
        <f t="shared" si="122"/>
        <v>34667930.787301168</v>
      </c>
      <c r="AF203">
        <f t="shared" si="122"/>
        <v>-2376398.1546838237</v>
      </c>
      <c r="AG203">
        <f t="shared" si="122"/>
        <v>5543598.1772038098</v>
      </c>
      <c r="AH203">
        <f t="shared" si="122"/>
        <v>1788132.0918786</v>
      </c>
      <c r="AI203">
        <f t="shared" si="122"/>
        <v>3657153.2249819683</v>
      </c>
      <c r="AJ203">
        <f t="shared" ref="AJ203:BD203" si="123">AJ238+AJ255</f>
        <v>-1838808.297850695</v>
      </c>
      <c r="AK203">
        <f t="shared" si="123"/>
        <v>-157795.23055419981</v>
      </c>
      <c r="AL203">
        <f t="shared" si="123"/>
        <v>-577746.32614110596</v>
      </c>
      <c r="AM203">
        <f t="shared" si="123"/>
        <v>0</v>
      </c>
      <c r="AN203">
        <f t="shared" si="123"/>
        <v>0</v>
      </c>
      <c r="AO203">
        <f t="shared" si="123"/>
        <v>0</v>
      </c>
      <c r="AP203">
        <f t="shared" si="123"/>
        <v>0</v>
      </c>
      <c r="AQ203">
        <f t="shared" si="123"/>
        <v>0</v>
      </c>
      <c r="AR203">
        <f t="shared" si="123"/>
        <v>0</v>
      </c>
      <c r="AS203">
        <f t="shared" si="123"/>
        <v>0</v>
      </c>
      <c r="AT203">
        <f t="shared" si="123"/>
        <v>0</v>
      </c>
      <c r="AU203">
        <f t="shared" si="123"/>
        <v>5373438.3807480996</v>
      </c>
      <c r="AV203">
        <f t="shared" si="123"/>
        <v>0</v>
      </c>
      <c r="AW203">
        <f t="shared" si="123"/>
        <v>6572.7771348502702</v>
      </c>
      <c r="AX203">
        <f t="shared" si="123"/>
        <v>0</v>
      </c>
      <c r="AY203">
        <f t="shared" si="123"/>
        <v>0</v>
      </c>
      <c r="AZ203">
        <f t="shared" si="123"/>
        <v>46086077.43001873</v>
      </c>
      <c r="BA203">
        <f t="shared" si="123"/>
        <v>46641846.816579841</v>
      </c>
      <c r="BB203">
        <f t="shared" si="123"/>
        <v>-12297793.126580549</v>
      </c>
      <c r="BC203">
        <f t="shared" si="123"/>
        <v>0</v>
      </c>
      <c r="BD203">
        <f t="shared" si="123"/>
        <v>34344053.689999312</v>
      </c>
    </row>
    <row r="204" spans="1:56" x14ac:dyDescent="0.2">
      <c r="A204">
        <v>1</v>
      </c>
      <c r="B204">
        <v>1</v>
      </c>
      <c r="C204">
        <v>2013</v>
      </c>
      <c r="D204">
        <f t="shared" ref="D204:AI204" si="124">D239+D256</f>
        <v>1126493827.8149981</v>
      </c>
      <c r="E204">
        <f t="shared" si="124"/>
        <v>1684310468.9199901</v>
      </c>
      <c r="F204">
        <f t="shared" si="124"/>
        <v>1692923428.029999</v>
      </c>
      <c r="G204">
        <f t="shared" si="124"/>
        <v>8612959.1100002602</v>
      </c>
      <c r="H204">
        <f t="shared" si="124"/>
        <v>1704886964.729135</v>
      </c>
      <c r="I204">
        <f t="shared" si="124"/>
        <v>-2939180.756151204</v>
      </c>
      <c r="J204">
        <f t="shared" si="124"/>
        <v>87623418.617150903</v>
      </c>
      <c r="K204">
        <f t="shared" si="124"/>
        <v>3.5487399082208704</v>
      </c>
      <c r="L204">
        <f t="shared" si="124"/>
        <v>17047567.59718826</v>
      </c>
      <c r="M204">
        <f t="shared" si="124"/>
        <v>7.7974029534262197</v>
      </c>
      <c r="N204">
        <f t="shared" si="124"/>
        <v>68380.0095848114</v>
      </c>
      <c r="O204">
        <f t="shared" si="124"/>
        <v>18.65533902092232</v>
      </c>
      <c r="P204">
        <f t="shared" si="124"/>
        <v>1.0049167045062239</v>
      </c>
      <c r="Q204">
        <f t="shared" si="124"/>
        <v>10.335338644453691</v>
      </c>
      <c r="R204">
        <f t="shared" si="124"/>
        <v>0</v>
      </c>
      <c r="S204">
        <f t="shared" si="124"/>
        <v>0</v>
      </c>
      <c r="T204">
        <f t="shared" si="124"/>
        <v>0</v>
      </c>
      <c r="U204">
        <f t="shared" si="124"/>
        <v>0</v>
      </c>
      <c r="V204">
        <f t="shared" si="124"/>
        <v>0</v>
      </c>
      <c r="W204">
        <f t="shared" si="124"/>
        <v>0</v>
      </c>
      <c r="X204">
        <f t="shared" si="124"/>
        <v>0</v>
      </c>
      <c r="Y204">
        <f t="shared" si="124"/>
        <v>0</v>
      </c>
      <c r="Z204">
        <f t="shared" si="124"/>
        <v>2.4775082958205501</v>
      </c>
      <c r="AA204">
        <f t="shared" si="124"/>
        <v>0</v>
      </c>
      <c r="AB204">
        <f t="shared" si="124"/>
        <v>0.39683646315221299</v>
      </c>
      <c r="AC204">
        <f t="shared" si="124"/>
        <v>0</v>
      </c>
      <c r="AD204">
        <f t="shared" si="124"/>
        <v>0</v>
      </c>
      <c r="AE204">
        <f t="shared" si="124"/>
        <v>32347467.958879072</v>
      </c>
      <c r="AF204">
        <f t="shared" si="124"/>
        <v>-30482347.731747121</v>
      </c>
      <c r="AG204">
        <f t="shared" si="124"/>
        <v>5022782.0682427166</v>
      </c>
      <c r="AH204">
        <f t="shared" si="124"/>
        <v>-10032474.568996491</v>
      </c>
      <c r="AI204">
        <f t="shared" si="124"/>
        <v>-3509162.2831686279</v>
      </c>
      <c r="AJ204">
        <f t="shared" ref="AJ204:BD204" si="125">AJ239+AJ256</f>
        <v>-5542446.2490519769</v>
      </c>
      <c r="AK204">
        <f t="shared" si="125"/>
        <v>30209.779936184954</v>
      </c>
      <c r="AL204">
        <f t="shared" si="125"/>
        <v>-28849.184011958976</v>
      </c>
      <c r="AM204">
        <f t="shared" si="125"/>
        <v>0</v>
      </c>
      <c r="AN204">
        <f t="shared" si="125"/>
        <v>0</v>
      </c>
      <c r="AO204">
        <f t="shared" si="125"/>
        <v>0</v>
      </c>
      <c r="AP204">
        <f t="shared" si="125"/>
        <v>0</v>
      </c>
      <c r="AQ204">
        <f t="shared" si="125"/>
        <v>0</v>
      </c>
      <c r="AR204">
        <f t="shared" si="125"/>
        <v>0</v>
      </c>
      <c r="AS204">
        <f t="shared" si="125"/>
        <v>0</v>
      </c>
      <c r="AT204">
        <f t="shared" si="125"/>
        <v>0</v>
      </c>
      <c r="AU204">
        <f t="shared" si="125"/>
        <v>10317510.168794207</v>
      </c>
      <c r="AV204">
        <f t="shared" si="125"/>
        <v>0</v>
      </c>
      <c r="AW204">
        <f t="shared" si="125"/>
        <v>0</v>
      </c>
      <c r="AX204">
        <f t="shared" si="125"/>
        <v>0</v>
      </c>
      <c r="AY204">
        <f t="shared" si="125"/>
        <v>0</v>
      </c>
      <c r="AZ204">
        <f t="shared" si="125"/>
        <v>-1877310.0411239301</v>
      </c>
      <c r="BA204">
        <f t="shared" si="125"/>
        <v>-2397392.687786276</v>
      </c>
      <c r="BB204">
        <f t="shared" si="125"/>
        <v>11010351.797786502</v>
      </c>
      <c r="BC204">
        <f t="shared" si="125"/>
        <v>0</v>
      </c>
      <c r="BD204">
        <f t="shared" si="125"/>
        <v>8612959.1100002602</v>
      </c>
    </row>
    <row r="205" spans="1:56" x14ac:dyDescent="0.2">
      <c r="A205">
        <v>1</v>
      </c>
      <c r="B205">
        <v>1</v>
      </c>
      <c r="C205">
        <v>2014</v>
      </c>
      <c r="D205">
        <f t="shared" ref="D205:AI205" si="126">D240+D257</f>
        <v>1126493827.8149981</v>
      </c>
      <c r="E205">
        <f t="shared" si="126"/>
        <v>1692923428.029999</v>
      </c>
      <c r="F205">
        <f t="shared" si="126"/>
        <v>1741056553.21</v>
      </c>
      <c r="G205">
        <f t="shared" si="126"/>
        <v>48133125.180000402</v>
      </c>
      <c r="H205">
        <f t="shared" si="126"/>
        <v>1754101381.5589859</v>
      </c>
      <c r="I205">
        <f t="shared" si="126"/>
        <v>49214416.8298558</v>
      </c>
      <c r="J205">
        <f t="shared" si="126"/>
        <v>91176955.221706897</v>
      </c>
      <c r="K205">
        <f t="shared" si="126"/>
        <v>3.46653598621916</v>
      </c>
      <c r="L205">
        <f t="shared" si="126"/>
        <v>17273766.413476072</v>
      </c>
      <c r="M205">
        <f t="shared" si="126"/>
        <v>7.3870225259987699</v>
      </c>
      <c r="N205">
        <f t="shared" si="126"/>
        <v>68424.519993629801</v>
      </c>
      <c r="O205">
        <f t="shared" si="126"/>
        <v>18.606303797537961</v>
      </c>
      <c r="P205">
        <f t="shared" si="126"/>
        <v>1.0022623704317961</v>
      </c>
      <c r="Q205">
        <f t="shared" si="126"/>
        <v>10.57624500638892</v>
      </c>
      <c r="R205">
        <f t="shared" si="126"/>
        <v>0</v>
      </c>
      <c r="S205">
        <f t="shared" si="126"/>
        <v>0</v>
      </c>
      <c r="T205">
        <f t="shared" si="126"/>
        <v>0</v>
      </c>
      <c r="U205">
        <f t="shared" si="126"/>
        <v>0</v>
      </c>
      <c r="V205">
        <f t="shared" si="126"/>
        <v>0</v>
      </c>
      <c r="W205">
        <f t="shared" si="126"/>
        <v>0</v>
      </c>
      <c r="X205">
        <f t="shared" si="126"/>
        <v>0</v>
      </c>
      <c r="Y205">
        <f t="shared" si="126"/>
        <v>0</v>
      </c>
      <c r="Z205">
        <f t="shared" si="126"/>
        <v>4.2438753744156097</v>
      </c>
      <c r="AA205">
        <f t="shared" si="126"/>
        <v>0</v>
      </c>
      <c r="AB205">
        <f t="shared" si="126"/>
        <v>0.85789047127608398</v>
      </c>
      <c r="AC205">
        <f t="shared" si="126"/>
        <v>0</v>
      </c>
      <c r="AD205">
        <f t="shared" si="126"/>
        <v>0</v>
      </c>
      <c r="AE205">
        <f t="shared" si="126"/>
        <v>44464361.297969498</v>
      </c>
      <c r="AF205">
        <f t="shared" si="126"/>
        <v>5731873.4291063398</v>
      </c>
      <c r="AG205">
        <f t="shared" si="126"/>
        <v>5926989.7958667902</v>
      </c>
      <c r="AH205">
        <f t="shared" si="126"/>
        <v>-13762563.56073568</v>
      </c>
      <c r="AI205">
        <f t="shared" si="126"/>
        <v>-2123879.65474228</v>
      </c>
      <c r="AJ205">
        <f t="shared" ref="AJ205:BD205" si="127">AJ240+AJ257</f>
        <v>-624618.74667256768</v>
      </c>
      <c r="AK205">
        <f t="shared" si="127"/>
        <v>-46636.579280431892</v>
      </c>
      <c r="AL205">
        <f t="shared" si="127"/>
        <v>-2398081.5881435722</v>
      </c>
      <c r="AM205">
        <f t="shared" si="127"/>
        <v>0</v>
      </c>
      <c r="AN205">
        <f t="shared" si="127"/>
        <v>0</v>
      </c>
      <c r="AO205">
        <f t="shared" si="127"/>
        <v>0</v>
      </c>
      <c r="AP205">
        <f t="shared" si="127"/>
        <v>0</v>
      </c>
      <c r="AQ205">
        <f t="shared" si="127"/>
        <v>0</v>
      </c>
      <c r="AR205">
        <f t="shared" si="127"/>
        <v>0</v>
      </c>
      <c r="AS205">
        <f t="shared" si="127"/>
        <v>0</v>
      </c>
      <c r="AT205">
        <f t="shared" si="127"/>
        <v>0</v>
      </c>
      <c r="AU205">
        <f t="shared" si="127"/>
        <v>10726477.080666751</v>
      </c>
      <c r="AV205">
        <f t="shared" si="127"/>
        <v>0</v>
      </c>
      <c r="AW205">
        <f t="shared" si="127"/>
        <v>246163.34083904242</v>
      </c>
      <c r="AX205">
        <f t="shared" si="127"/>
        <v>0</v>
      </c>
      <c r="AY205">
        <f t="shared" si="127"/>
        <v>0</v>
      </c>
      <c r="AZ205">
        <f t="shared" si="127"/>
        <v>48140084.814873695</v>
      </c>
      <c r="BA205">
        <f t="shared" si="127"/>
        <v>48497506.4349235</v>
      </c>
      <c r="BB205">
        <f t="shared" si="127"/>
        <v>-364381.25492311083</v>
      </c>
      <c r="BC205">
        <f t="shared" si="127"/>
        <v>0</v>
      </c>
      <c r="BD205">
        <f t="shared" si="127"/>
        <v>48133125.180000402</v>
      </c>
    </row>
    <row r="206" spans="1:56" x14ac:dyDescent="0.2">
      <c r="A206">
        <v>1</v>
      </c>
      <c r="B206">
        <v>1</v>
      </c>
      <c r="C206">
        <v>2015</v>
      </c>
      <c r="D206">
        <f t="shared" ref="D206:AI206" si="128">D241+D258</f>
        <v>1126493827.8149981</v>
      </c>
      <c r="E206">
        <f t="shared" si="128"/>
        <v>1741056553.21</v>
      </c>
      <c r="F206">
        <f t="shared" si="128"/>
        <v>1722971062.7099991</v>
      </c>
      <c r="G206">
        <f t="shared" si="128"/>
        <v>-18085490.500001021</v>
      </c>
      <c r="H206">
        <f t="shared" si="128"/>
        <v>1678437106.1570759</v>
      </c>
      <c r="I206">
        <f t="shared" si="128"/>
        <v>-75664275.401917025</v>
      </c>
      <c r="J206">
        <f t="shared" si="128"/>
        <v>93161043.835960194</v>
      </c>
      <c r="K206">
        <f t="shared" si="128"/>
        <v>3.6723790682316597</v>
      </c>
      <c r="L206">
        <f t="shared" si="128"/>
        <v>17493461.90251819</v>
      </c>
      <c r="M206">
        <f t="shared" si="128"/>
        <v>5.4561064249124502</v>
      </c>
      <c r="N206">
        <f t="shared" si="128"/>
        <v>70626.669103361492</v>
      </c>
      <c r="O206">
        <f t="shared" si="128"/>
        <v>18.42081968042493</v>
      </c>
      <c r="P206">
        <f t="shared" si="128"/>
        <v>1.0060161794313009</v>
      </c>
      <c r="Q206">
        <f t="shared" si="128"/>
        <v>10.87172965178382</v>
      </c>
      <c r="R206">
        <f t="shared" si="128"/>
        <v>0</v>
      </c>
      <c r="S206">
        <f t="shared" si="128"/>
        <v>0</v>
      </c>
      <c r="T206">
        <f t="shared" si="128"/>
        <v>0</v>
      </c>
      <c r="U206">
        <f t="shared" si="128"/>
        <v>0</v>
      </c>
      <c r="V206">
        <f t="shared" si="128"/>
        <v>0</v>
      </c>
      <c r="W206">
        <f t="shared" si="128"/>
        <v>0</v>
      </c>
      <c r="X206">
        <f t="shared" si="128"/>
        <v>0</v>
      </c>
      <c r="Y206">
        <f t="shared" si="128"/>
        <v>0</v>
      </c>
      <c r="Z206">
        <f t="shared" si="128"/>
        <v>6.2438753744156097</v>
      </c>
      <c r="AA206">
        <f t="shared" si="128"/>
        <v>0</v>
      </c>
      <c r="AB206">
        <f t="shared" si="128"/>
        <v>1.638612628587101</v>
      </c>
      <c r="AC206">
        <f t="shared" si="128"/>
        <v>0</v>
      </c>
      <c r="AD206">
        <f t="shared" si="128"/>
        <v>0</v>
      </c>
      <c r="AE206">
        <f t="shared" si="128"/>
        <v>22300323.850575212</v>
      </c>
      <c r="AF206">
        <f t="shared" si="128"/>
        <v>-29738618.294700157</v>
      </c>
      <c r="AG206">
        <f t="shared" si="128"/>
        <v>5488900.4089908302</v>
      </c>
      <c r="AH206">
        <f t="shared" si="128"/>
        <v>-73533573.002582595</v>
      </c>
      <c r="AI206">
        <f t="shared" si="128"/>
        <v>-12298054.76898323</v>
      </c>
      <c r="AJ206">
        <f t="shared" ref="AJ206:BD206" si="129">AJ241+AJ258</f>
        <v>-203796.63088504894</v>
      </c>
      <c r="AK206">
        <f t="shared" si="129"/>
        <v>38807.435420599599</v>
      </c>
      <c r="AL206">
        <f t="shared" si="129"/>
        <v>-316216.40122480004</v>
      </c>
      <c r="AM206">
        <f t="shared" si="129"/>
        <v>0</v>
      </c>
      <c r="AN206">
        <f t="shared" si="129"/>
        <v>0</v>
      </c>
      <c r="AO206">
        <f t="shared" si="129"/>
        <v>0</v>
      </c>
      <c r="AP206">
        <f t="shared" si="129"/>
        <v>0</v>
      </c>
      <c r="AQ206">
        <f t="shared" si="129"/>
        <v>0</v>
      </c>
      <c r="AR206">
        <f t="shared" si="129"/>
        <v>0</v>
      </c>
      <c r="AS206">
        <f t="shared" si="129"/>
        <v>0</v>
      </c>
      <c r="AT206">
        <f t="shared" si="129"/>
        <v>0</v>
      </c>
      <c r="AU206">
        <f t="shared" si="129"/>
        <v>11713425.204201421</v>
      </c>
      <c r="AV206">
        <f t="shared" si="129"/>
        <v>0</v>
      </c>
      <c r="AW206">
        <f t="shared" si="129"/>
        <v>315076.51505594805</v>
      </c>
      <c r="AX206">
        <f t="shared" si="129"/>
        <v>0</v>
      </c>
      <c r="AY206">
        <f t="shared" si="129"/>
        <v>0</v>
      </c>
      <c r="AZ206">
        <f t="shared" si="129"/>
        <v>-76233725.684131846</v>
      </c>
      <c r="BA206">
        <f t="shared" si="129"/>
        <v>-76409858.98186405</v>
      </c>
      <c r="BB206">
        <f t="shared" si="129"/>
        <v>58324368.48186291</v>
      </c>
      <c r="BC206">
        <f t="shared" si="129"/>
        <v>0</v>
      </c>
      <c r="BD206">
        <f t="shared" si="129"/>
        <v>-18085490.500001021</v>
      </c>
    </row>
    <row r="207" spans="1:56" x14ac:dyDescent="0.2">
      <c r="A207">
        <v>1</v>
      </c>
      <c r="B207">
        <v>1</v>
      </c>
      <c r="C207">
        <v>2016</v>
      </c>
      <c r="D207">
        <f t="shared" ref="D207:AI207" si="130">D242+D259</f>
        <v>1126493827.8149981</v>
      </c>
      <c r="E207">
        <f t="shared" si="130"/>
        <v>1722971062.7099991</v>
      </c>
      <c r="F207">
        <f t="shared" si="130"/>
        <v>1698078950.2549999</v>
      </c>
      <c r="G207">
        <f t="shared" si="130"/>
        <v>-24892112.454999998</v>
      </c>
      <c r="H207">
        <f t="shared" si="130"/>
        <v>1668048108.5137749</v>
      </c>
      <c r="I207">
        <f t="shared" si="130"/>
        <v>-10388997.643302679</v>
      </c>
      <c r="J207">
        <f t="shared" si="130"/>
        <v>93523140.909502611</v>
      </c>
      <c r="K207">
        <f t="shared" si="130"/>
        <v>3.7991768118951104</v>
      </c>
      <c r="L207">
        <f t="shared" si="130"/>
        <v>17687490.637409568</v>
      </c>
      <c r="M207">
        <f t="shared" si="130"/>
        <v>4.8562951898665805</v>
      </c>
      <c r="N207">
        <f t="shared" si="130"/>
        <v>72189.014742423489</v>
      </c>
      <c r="O207">
        <f t="shared" si="130"/>
        <v>18.119661683426031</v>
      </c>
      <c r="P207">
        <f t="shared" si="130"/>
        <v>1.0034291599338561</v>
      </c>
      <c r="Q207">
        <f t="shared" si="130"/>
        <v>11.98845837035495</v>
      </c>
      <c r="R207">
        <f t="shared" si="130"/>
        <v>0</v>
      </c>
      <c r="S207">
        <f t="shared" si="130"/>
        <v>0</v>
      </c>
      <c r="T207">
        <f t="shared" si="130"/>
        <v>0</v>
      </c>
      <c r="U207">
        <f t="shared" si="130"/>
        <v>0</v>
      </c>
      <c r="V207">
        <f t="shared" si="130"/>
        <v>0</v>
      </c>
      <c r="W207">
        <f t="shared" si="130"/>
        <v>0</v>
      </c>
      <c r="X207">
        <f t="shared" si="130"/>
        <v>0</v>
      </c>
      <c r="Y207">
        <f t="shared" si="130"/>
        <v>0</v>
      </c>
      <c r="Z207">
        <f t="shared" si="130"/>
        <v>8.2438753744156106</v>
      </c>
      <c r="AA207">
        <f t="shared" si="130"/>
        <v>0</v>
      </c>
      <c r="AB207">
        <f t="shared" si="130"/>
        <v>1.9925647735552099</v>
      </c>
      <c r="AC207">
        <f t="shared" si="130"/>
        <v>0</v>
      </c>
      <c r="AD207">
        <f t="shared" si="130"/>
        <v>0</v>
      </c>
      <c r="AE207">
        <f t="shared" si="130"/>
        <v>28354518.163800701</v>
      </c>
      <c r="AF207">
        <f t="shared" si="130"/>
        <v>-9484178.2434119303</v>
      </c>
      <c r="AG207">
        <f t="shared" si="130"/>
        <v>4134761.2218180001</v>
      </c>
      <c r="AH207">
        <f t="shared" si="130"/>
        <v>-27295891.249090351</v>
      </c>
      <c r="AI207">
        <f t="shared" si="130"/>
        <v>-8980064.3261357192</v>
      </c>
      <c r="AJ207">
        <f t="shared" ref="AJ207:BD207" si="131">AJ242+AJ259</f>
        <v>-1687016.588034393</v>
      </c>
      <c r="AK207">
        <f t="shared" si="131"/>
        <v>-18499.678994137761</v>
      </c>
      <c r="AL207">
        <f t="shared" si="131"/>
        <v>-5007717.0972951455</v>
      </c>
      <c r="AM207">
        <f t="shared" si="131"/>
        <v>0</v>
      </c>
      <c r="AN207">
        <f t="shared" si="131"/>
        <v>0</v>
      </c>
      <c r="AO207">
        <f t="shared" si="131"/>
        <v>0</v>
      </c>
      <c r="AP207">
        <f t="shared" si="131"/>
        <v>0</v>
      </c>
      <c r="AQ207">
        <f t="shared" si="131"/>
        <v>0</v>
      </c>
      <c r="AR207">
        <f t="shared" si="131"/>
        <v>0</v>
      </c>
      <c r="AS207">
        <f t="shared" si="131"/>
        <v>0</v>
      </c>
      <c r="AT207">
        <f t="shared" si="131"/>
        <v>0</v>
      </c>
      <c r="AU207">
        <f t="shared" si="131"/>
        <v>11591750.213310121</v>
      </c>
      <c r="AV207">
        <f t="shared" si="131"/>
        <v>0</v>
      </c>
      <c r="AW207">
        <f t="shared" si="131"/>
        <v>113523.9962043111</v>
      </c>
      <c r="AX207">
        <f t="shared" si="131"/>
        <v>0</v>
      </c>
      <c r="AY207">
        <f t="shared" si="131"/>
        <v>0</v>
      </c>
      <c r="AZ207">
        <f t="shared" si="131"/>
        <v>-8278813.5878284797</v>
      </c>
      <c r="BA207">
        <f t="shared" si="131"/>
        <v>-8993143.6507137995</v>
      </c>
      <c r="BB207">
        <f t="shared" si="131"/>
        <v>-15898968.804286111</v>
      </c>
      <c r="BC207">
        <f t="shared" si="131"/>
        <v>0</v>
      </c>
      <c r="BD207">
        <f t="shared" si="131"/>
        <v>-24892112.454999998</v>
      </c>
    </row>
    <row r="208" spans="1:56" x14ac:dyDescent="0.2">
      <c r="A208">
        <v>1</v>
      </c>
      <c r="B208">
        <v>1</v>
      </c>
      <c r="C208">
        <v>2017</v>
      </c>
      <c r="D208">
        <f t="shared" ref="D208:AI208" si="132">D243+D260</f>
        <v>1126493827.8149981</v>
      </c>
      <c r="E208">
        <f t="shared" si="132"/>
        <v>1698078950.2549999</v>
      </c>
      <c r="F208">
        <f t="shared" si="132"/>
        <v>1666633095.7719991</v>
      </c>
      <c r="G208">
        <f t="shared" si="132"/>
        <v>-31445854.482999623</v>
      </c>
      <c r="H208">
        <f t="shared" si="132"/>
        <v>1733238257.8245552</v>
      </c>
      <c r="I208">
        <f t="shared" si="132"/>
        <v>65190149.310788102</v>
      </c>
      <c r="J208">
        <f t="shared" si="132"/>
        <v>96403574.031546801</v>
      </c>
      <c r="K208">
        <f t="shared" si="132"/>
        <v>3.6988123274290698</v>
      </c>
      <c r="L208">
        <f t="shared" si="132"/>
        <v>17916718.850041829</v>
      </c>
      <c r="M208">
        <f t="shared" si="132"/>
        <v>5.2881660609508101</v>
      </c>
      <c r="N208">
        <f t="shared" si="132"/>
        <v>73362.092092020408</v>
      </c>
      <c r="O208">
        <f t="shared" si="132"/>
        <v>17.704648766376259</v>
      </c>
      <c r="P208">
        <f t="shared" si="132"/>
        <v>1.0003286500819579</v>
      </c>
      <c r="Q208">
        <f t="shared" si="132"/>
        <v>12.36991095735161</v>
      </c>
      <c r="R208">
        <f t="shared" si="132"/>
        <v>0</v>
      </c>
      <c r="S208">
        <f t="shared" si="132"/>
        <v>0</v>
      </c>
      <c r="T208">
        <f t="shared" si="132"/>
        <v>0</v>
      </c>
      <c r="U208">
        <f t="shared" si="132"/>
        <v>0</v>
      </c>
      <c r="V208">
        <f t="shared" si="132"/>
        <v>0</v>
      </c>
      <c r="W208">
        <f t="shared" si="132"/>
        <v>0</v>
      </c>
      <c r="X208">
        <f t="shared" si="132"/>
        <v>0</v>
      </c>
      <c r="Y208">
        <f t="shared" si="132"/>
        <v>0</v>
      </c>
      <c r="Z208">
        <f t="shared" si="132"/>
        <v>10.243875374415611</v>
      </c>
      <c r="AA208">
        <f t="shared" si="132"/>
        <v>0</v>
      </c>
      <c r="AB208">
        <f t="shared" si="132"/>
        <v>1.9925647735552099</v>
      </c>
      <c r="AC208">
        <f t="shared" si="132"/>
        <v>0</v>
      </c>
      <c r="AD208">
        <f t="shared" si="132"/>
        <v>0</v>
      </c>
      <c r="AE208">
        <f t="shared" si="132"/>
        <v>36094764.484146617</v>
      </c>
      <c r="AF208">
        <f t="shared" si="132"/>
        <v>7019397.5738980984</v>
      </c>
      <c r="AG208">
        <f t="shared" si="132"/>
        <v>5059226.6905813999</v>
      </c>
      <c r="AH208">
        <f t="shared" si="132"/>
        <v>19363497.898582879</v>
      </c>
      <c r="AI208">
        <f t="shared" si="132"/>
        <v>-9085202.5674827397</v>
      </c>
      <c r="AJ208">
        <f t="shared" ref="AJ208:BD208" si="133">AJ243+AJ260</f>
        <v>-2792690.4167666198</v>
      </c>
      <c r="AK208">
        <f t="shared" si="133"/>
        <v>-61162.431438591899</v>
      </c>
      <c r="AL208">
        <f t="shared" si="133"/>
        <v>-1482654.4013384441</v>
      </c>
      <c r="AM208">
        <f t="shared" si="133"/>
        <v>0</v>
      </c>
      <c r="AN208">
        <f t="shared" si="133"/>
        <v>0</v>
      </c>
      <c r="AO208">
        <f t="shared" si="133"/>
        <v>0</v>
      </c>
      <c r="AP208">
        <f t="shared" si="133"/>
        <v>0</v>
      </c>
      <c r="AQ208">
        <f t="shared" si="133"/>
        <v>0</v>
      </c>
      <c r="AR208">
        <f t="shared" si="133"/>
        <v>0</v>
      </c>
      <c r="AS208">
        <f t="shared" si="133"/>
        <v>0</v>
      </c>
      <c r="AT208">
        <f t="shared" si="133"/>
        <v>0</v>
      </c>
      <c r="AU208">
        <f t="shared" si="133"/>
        <v>11424281.846542459</v>
      </c>
      <c r="AV208">
        <f t="shared" si="133"/>
        <v>0</v>
      </c>
      <c r="AW208">
        <f t="shared" si="133"/>
        <v>0</v>
      </c>
      <c r="AX208">
        <f t="shared" si="133"/>
        <v>0</v>
      </c>
      <c r="AY208">
        <f t="shared" si="133"/>
        <v>0</v>
      </c>
      <c r="AZ208">
        <f t="shared" si="133"/>
        <v>65539458.676725097</v>
      </c>
      <c r="BA208">
        <f t="shared" si="133"/>
        <v>66207961.473572597</v>
      </c>
      <c r="BB208">
        <f t="shared" si="133"/>
        <v>-97653815.956572205</v>
      </c>
      <c r="BC208">
        <f t="shared" si="133"/>
        <v>0</v>
      </c>
      <c r="BD208">
        <f t="shared" si="133"/>
        <v>-31445854.482999623</v>
      </c>
    </row>
    <row r="209" spans="1:56" x14ac:dyDescent="0.2">
      <c r="A209">
        <v>1</v>
      </c>
      <c r="B209">
        <v>1</v>
      </c>
      <c r="C209">
        <v>2018</v>
      </c>
      <c r="D209">
        <f t="shared" ref="D209:AI209" si="134">D244+D261</f>
        <v>1126493827.8149981</v>
      </c>
      <c r="E209">
        <f t="shared" si="134"/>
        <v>1666633095.7719991</v>
      </c>
      <c r="F209">
        <f t="shared" si="134"/>
        <v>1636184633.7979901</v>
      </c>
      <c r="G209">
        <f t="shared" si="134"/>
        <v>-30448461.974000692</v>
      </c>
      <c r="H209">
        <f t="shared" si="134"/>
        <v>1763674674.3791449</v>
      </c>
      <c r="I209">
        <f t="shared" si="134"/>
        <v>30436416.554587882</v>
      </c>
      <c r="J209">
        <f t="shared" si="134"/>
        <v>97507572.371722609</v>
      </c>
      <c r="K209">
        <f t="shared" si="134"/>
        <v>3.7114033376143398</v>
      </c>
      <c r="L209">
        <f t="shared" si="134"/>
        <v>18102173.144292802</v>
      </c>
      <c r="M209">
        <f t="shared" si="134"/>
        <v>5.8215567105549404</v>
      </c>
      <c r="N209">
        <f t="shared" si="134"/>
        <v>74833.379886593204</v>
      </c>
      <c r="O209">
        <f t="shared" si="134"/>
        <v>17.333612434312549</v>
      </c>
      <c r="P209">
        <f t="shared" si="134"/>
        <v>1.003192148396701</v>
      </c>
      <c r="Q209">
        <f t="shared" si="134"/>
        <v>12.9351825772419</v>
      </c>
      <c r="R209">
        <f t="shared" si="134"/>
        <v>0</v>
      </c>
      <c r="S209">
        <f t="shared" si="134"/>
        <v>0</v>
      </c>
      <c r="T209">
        <f t="shared" si="134"/>
        <v>0</v>
      </c>
      <c r="U209">
        <f t="shared" si="134"/>
        <v>0</v>
      </c>
      <c r="V209">
        <f t="shared" si="134"/>
        <v>0</v>
      </c>
      <c r="W209">
        <f t="shared" si="134"/>
        <v>0</v>
      </c>
      <c r="X209">
        <f t="shared" si="134"/>
        <v>0</v>
      </c>
      <c r="Y209">
        <f t="shared" si="134"/>
        <v>0</v>
      </c>
      <c r="Z209">
        <f t="shared" si="134"/>
        <v>12.243875374415611</v>
      </c>
      <c r="AA209">
        <f t="shared" si="134"/>
        <v>0</v>
      </c>
      <c r="AB209">
        <f t="shared" si="134"/>
        <v>2</v>
      </c>
      <c r="AC209">
        <f t="shared" si="134"/>
        <v>0</v>
      </c>
      <c r="AD209">
        <f t="shared" si="134"/>
        <v>1.4137321975155499</v>
      </c>
      <c r="AE209">
        <f t="shared" si="134"/>
        <v>13494017.870889964</v>
      </c>
      <c r="AF209">
        <f t="shared" si="134"/>
        <v>302980.81767477002</v>
      </c>
      <c r="AG209">
        <f t="shared" si="134"/>
        <v>4414606.7782844603</v>
      </c>
      <c r="AH209">
        <f t="shared" si="134"/>
        <v>23172844.07108663</v>
      </c>
      <c r="AI209">
        <f t="shared" si="134"/>
        <v>-9598533.790174989</v>
      </c>
      <c r="AJ209">
        <f t="shared" ref="AJ209:BD209" si="135">AJ244+AJ261</f>
        <v>-2398020.7281774809</v>
      </c>
      <c r="AK209">
        <f t="shared" si="135"/>
        <v>44511.288328909999</v>
      </c>
      <c r="AL209">
        <f t="shared" si="135"/>
        <v>-2303605.5653215479</v>
      </c>
      <c r="AM209">
        <f t="shared" si="135"/>
        <v>0</v>
      </c>
      <c r="AN209">
        <f t="shared" si="135"/>
        <v>0</v>
      </c>
      <c r="AO209">
        <f t="shared" si="135"/>
        <v>0</v>
      </c>
      <c r="AP209">
        <f t="shared" si="135"/>
        <v>0</v>
      </c>
      <c r="AQ209">
        <f t="shared" si="135"/>
        <v>0</v>
      </c>
      <c r="AR209">
        <f t="shared" si="135"/>
        <v>0</v>
      </c>
      <c r="AS209">
        <f t="shared" si="135"/>
        <v>0</v>
      </c>
      <c r="AT209">
        <f t="shared" si="135"/>
        <v>0</v>
      </c>
      <c r="AU209">
        <f t="shared" si="135"/>
        <v>11212721.421472</v>
      </c>
      <c r="AV209">
        <f t="shared" si="135"/>
        <v>0</v>
      </c>
      <c r="AW209">
        <f t="shared" si="135"/>
        <v>5274.0721249296803</v>
      </c>
      <c r="AX209">
        <f t="shared" si="135"/>
        <v>0</v>
      </c>
      <c r="AY209">
        <f t="shared" si="135"/>
        <v>-11365937.539978391</v>
      </c>
      <c r="AZ209">
        <f t="shared" si="135"/>
        <v>26980858.696209367</v>
      </c>
      <c r="BA209">
        <f t="shared" si="135"/>
        <v>26945085.893739</v>
      </c>
      <c r="BB209">
        <f t="shared" si="135"/>
        <v>-57393547.867739692</v>
      </c>
      <c r="BC209">
        <f t="shared" si="135"/>
        <v>0</v>
      </c>
      <c r="BD209">
        <f t="shared" si="135"/>
        <v>-30448461.974000692</v>
      </c>
    </row>
    <row r="210" spans="1:56" x14ac:dyDescent="0.2">
      <c r="A210">
        <v>2</v>
      </c>
      <c r="B210">
        <v>1</v>
      </c>
      <c r="C210">
        <v>2002</v>
      </c>
      <c r="D210">
        <f t="shared" ref="D210:AI210" si="136">D262+D279</f>
        <v>47452824.656399801</v>
      </c>
      <c r="E210">
        <f t="shared" si="136"/>
        <v>0</v>
      </c>
      <c r="F210">
        <f t="shared" si="136"/>
        <v>47452824.656399801</v>
      </c>
      <c r="G210">
        <f t="shared" si="136"/>
        <v>0</v>
      </c>
      <c r="H210">
        <f t="shared" si="136"/>
        <v>42858942.421596095</v>
      </c>
      <c r="I210">
        <f t="shared" si="136"/>
        <v>0</v>
      </c>
      <c r="J210">
        <f t="shared" si="136"/>
        <v>6983745.8307464402</v>
      </c>
      <c r="K210">
        <f t="shared" si="136"/>
        <v>2.2971657821167062</v>
      </c>
      <c r="L210">
        <f t="shared" si="136"/>
        <v>6118279.7093025707</v>
      </c>
      <c r="M210">
        <f t="shared" si="136"/>
        <v>3.8887591511095403</v>
      </c>
      <c r="N210">
        <f t="shared" si="136"/>
        <v>72327.793674861503</v>
      </c>
      <c r="O210">
        <f t="shared" si="136"/>
        <v>14.45615249162659</v>
      </c>
      <c r="P210">
        <f t="shared" si="136"/>
        <v>0.5074356139888625</v>
      </c>
      <c r="Q210">
        <f t="shared" si="136"/>
        <v>6.9131441113061598</v>
      </c>
      <c r="R210">
        <f t="shared" si="136"/>
        <v>0</v>
      </c>
      <c r="S210">
        <f t="shared" si="136"/>
        <v>0</v>
      </c>
      <c r="T210">
        <f t="shared" si="136"/>
        <v>0</v>
      </c>
      <c r="U210">
        <f t="shared" si="136"/>
        <v>0</v>
      </c>
      <c r="V210">
        <f t="shared" si="136"/>
        <v>0</v>
      </c>
      <c r="W210">
        <f t="shared" si="136"/>
        <v>0</v>
      </c>
      <c r="X210">
        <f t="shared" si="136"/>
        <v>0</v>
      </c>
      <c r="Y210">
        <f t="shared" si="136"/>
        <v>0</v>
      </c>
      <c r="Z210">
        <f t="shared" si="136"/>
        <v>0</v>
      </c>
      <c r="AA210">
        <f t="shared" si="136"/>
        <v>0</v>
      </c>
      <c r="AB210">
        <f t="shared" si="136"/>
        <v>0.97340235983952805</v>
      </c>
      <c r="AC210">
        <f t="shared" si="136"/>
        <v>0</v>
      </c>
      <c r="AD210">
        <f t="shared" si="136"/>
        <v>0</v>
      </c>
      <c r="AE210">
        <f t="shared" si="136"/>
        <v>0</v>
      </c>
      <c r="AF210">
        <f t="shared" si="136"/>
        <v>0</v>
      </c>
      <c r="AG210">
        <f t="shared" si="136"/>
        <v>0</v>
      </c>
      <c r="AH210">
        <f t="shared" si="136"/>
        <v>0</v>
      </c>
      <c r="AI210">
        <f t="shared" si="136"/>
        <v>0</v>
      </c>
      <c r="AJ210">
        <f t="shared" ref="AJ210:BD210" si="137">AJ262+AJ279</f>
        <v>0</v>
      </c>
      <c r="AK210">
        <f t="shared" si="137"/>
        <v>0</v>
      </c>
      <c r="AL210">
        <f t="shared" si="137"/>
        <v>0</v>
      </c>
      <c r="AM210">
        <f t="shared" si="137"/>
        <v>0</v>
      </c>
      <c r="AN210">
        <f t="shared" si="137"/>
        <v>0</v>
      </c>
      <c r="AO210">
        <f t="shared" si="137"/>
        <v>0</v>
      </c>
      <c r="AP210">
        <f t="shared" si="137"/>
        <v>0</v>
      </c>
      <c r="AQ210">
        <f t="shared" si="137"/>
        <v>0</v>
      </c>
      <c r="AR210">
        <f t="shared" si="137"/>
        <v>0</v>
      </c>
      <c r="AS210">
        <f t="shared" si="137"/>
        <v>0</v>
      </c>
      <c r="AT210">
        <f t="shared" si="137"/>
        <v>0</v>
      </c>
      <c r="AU210">
        <f t="shared" si="137"/>
        <v>0</v>
      </c>
      <c r="AV210">
        <f t="shared" si="137"/>
        <v>0</v>
      </c>
      <c r="AW210">
        <f t="shared" si="137"/>
        <v>0</v>
      </c>
      <c r="AX210">
        <f t="shared" si="137"/>
        <v>0</v>
      </c>
      <c r="AY210">
        <f t="shared" si="137"/>
        <v>0</v>
      </c>
      <c r="AZ210">
        <f t="shared" si="137"/>
        <v>0</v>
      </c>
      <c r="BA210">
        <f t="shared" si="137"/>
        <v>0</v>
      </c>
      <c r="BB210">
        <f t="shared" si="137"/>
        <v>0</v>
      </c>
      <c r="BC210">
        <f t="shared" si="137"/>
        <v>47452824.656399801</v>
      </c>
      <c r="BD210">
        <f t="shared" si="137"/>
        <v>47452824.656399801</v>
      </c>
    </row>
    <row r="211" spans="1:56" x14ac:dyDescent="0.2">
      <c r="A211">
        <v>2</v>
      </c>
      <c r="B211">
        <v>1</v>
      </c>
      <c r="C211">
        <v>2003</v>
      </c>
      <c r="D211">
        <f t="shared" ref="D211:AI211" si="138">D263+D280</f>
        <v>47452824.656399801</v>
      </c>
      <c r="E211">
        <f t="shared" si="138"/>
        <v>47452824.656399801</v>
      </c>
      <c r="F211">
        <f t="shared" si="138"/>
        <v>47755010.070099801</v>
      </c>
      <c r="G211">
        <f t="shared" si="138"/>
        <v>302185.41369997861</v>
      </c>
      <c r="H211">
        <f t="shared" si="138"/>
        <v>46360333.386991002</v>
      </c>
      <c r="I211">
        <f t="shared" si="138"/>
        <v>3501390.9653948601</v>
      </c>
      <c r="J211">
        <f t="shared" si="138"/>
        <v>7299152.53940959</v>
      </c>
      <c r="K211">
        <f t="shared" si="138"/>
        <v>1.920407813417238</v>
      </c>
      <c r="L211">
        <f t="shared" si="138"/>
        <v>6210648.0056141503</v>
      </c>
      <c r="M211">
        <f t="shared" si="138"/>
        <v>4.3987921517857806</v>
      </c>
      <c r="N211">
        <f t="shared" si="138"/>
        <v>70682.840336047695</v>
      </c>
      <c r="O211">
        <f t="shared" si="138"/>
        <v>14.705248528882638</v>
      </c>
      <c r="P211">
        <f t="shared" si="138"/>
        <v>0.50565562830953847</v>
      </c>
      <c r="Q211">
        <f t="shared" si="138"/>
        <v>6.9131441113061598</v>
      </c>
      <c r="R211">
        <f t="shared" si="138"/>
        <v>0</v>
      </c>
      <c r="S211">
        <f t="shared" si="138"/>
        <v>0</v>
      </c>
      <c r="T211">
        <f t="shared" si="138"/>
        <v>0</v>
      </c>
      <c r="U211">
        <f t="shared" si="138"/>
        <v>0</v>
      </c>
      <c r="V211">
        <f t="shared" si="138"/>
        <v>0</v>
      </c>
      <c r="W211">
        <f t="shared" si="138"/>
        <v>0</v>
      </c>
      <c r="X211">
        <f t="shared" si="138"/>
        <v>0</v>
      </c>
      <c r="Y211">
        <f t="shared" si="138"/>
        <v>0</v>
      </c>
      <c r="Z211">
        <f t="shared" si="138"/>
        <v>0</v>
      </c>
      <c r="AA211">
        <f t="shared" si="138"/>
        <v>0</v>
      </c>
      <c r="AB211">
        <f t="shared" si="138"/>
        <v>0.97340235983952805</v>
      </c>
      <c r="AC211">
        <f t="shared" si="138"/>
        <v>0</v>
      </c>
      <c r="AD211">
        <f t="shared" si="138"/>
        <v>0</v>
      </c>
      <c r="AE211">
        <f t="shared" si="138"/>
        <v>829499.00084613531</v>
      </c>
      <c r="AF211">
        <f t="shared" si="138"/>
        <v>2343595.025270747</v>
      </c>
      <c r="AG211">
        <f t="shared" si="138"/>
        <v>231169.6066461631</v>
      </c>
      <c r="AH211">
        <f t="shared" si="138"/>
        <v>769258.04448060598</v>
      </c>
      <c r="AI211">
        <f t="shared" si="138"/>
        <v>221460.21126294701</v>
      </c>
      <c r="AJ211">
        <f t="shared" ref="AJ211:BD211" si="139">AJ263+AJ280</f>
        <v>20660.006551107996</v>
      </c>
      <c r="AK211">
        <f t="shared" si="139"/>
        <v>-1413.3989469945359</v>
      </c>
      <c r="AL211">
        <f t="shared" si="139"/>
        <v>0</v>
      </c>
      <c r="AM211">
        <f t="shared" si="139"/>
        <v>0</v>
      </c>
      <c r="AN211">
        <f t="shared" si="139"/>
        <v>0</v>
      </c>
      <c r="AO211">
        <f t="shared" si="139"/>
        <v>0</v>
      </c>
      <c r="AP211">
        <f t="shared" si="139"/>
        <v>0</v>
      </c>
      <c r="AQ211">
        <f t="shared" si="139"/>
        <v>0</v>
      </c>
      <c r="AR211">
        <f t="shared" si="139"/>
        <v>0</v>
      </c>
      <c r="AS211">
        <f t="shared" si="139"/>
        <v>0</v>
      </c>
      <c r="AT211">
        <f t="shared" si="139"/>
        <v>0</v>
      </c>
      <c r="AU211">
        <f t="shared" si="139"/>
        <v>0</v>
      </c>
      <c r="AV211">
        <f t="shared" si="139"/>
        <v>0</v>
      </c>
      <c r="AW211">
        <f t="shared" si="139"/>
        <v>0</v>
      </c>
      <c r="AX211">
        <f t="shared" si="139"/>
        <v>0</v>
      </c>
      <c r="AY211">
        <f t="shared" si="139"/>
        <v>0</v>
      </c>
      <c r="AZ211">
        <f t="shared" si="139"/>
        <v>4414228.4961107094</v>
      </c>
      <c r="BA211">
        <f t="shared" si="139"/>
        <v>4614736.3930073399</v>
      </c>
      <c r="BB211">
        <f t="shared" si="139"/>
        <v>-4312550.9793073619</v>
      </c>
      <c r="BC211">
        <f t="shared" si="139"/>
        <v>0</v>
      </c>
      <c r="BD211">
        <f t="shared" si="139"/>
        <v>302185.41369997867</v>
      </c>
    </row>
    <row r="212" spans="1:56" x14ac:dyDescent="0.2">
      <c r="A212">
        <v>2</v>
      </c>
      <c r="B212">
        <v>1</v>
      </c>
      <c r="C212">
        <v>2004</v>
      </c>
      <c r="D212">
        <f t="shared" ref="D212:AI212" si="140">D264+D281</f>
        <v>48097598.656399801</v>
      </c>
      <c r="E212">
        <f t="shared" si="140"/>
        <v>47755010.070099801</v>
      </c>
      <c r="F212">
        <f t="shared" si="140"/>
        <v>53869702.5578999</v>
      </c>
      <c r="G212">
        <f t="shared" si="140"/>
        <v>5469918.4878000142</v>
      </c>
      <c r="H212">
        <f t="shared" si="140"/>
        <v>49614642.950208902</v>
      </c>
      <c r="I212">
        <f t="shared" si="140"/>
        <v>2880026.9368690401</v>
      </c>
      <c r="J212">
        <f t="shared" si="140"/>
        <v>6627445.9346561097</v>
      </c>
      <c r="K212">
        <f t="shared" si="140"/>
        <v>1.866775250379672</v>
      </c>
      <c r="L212">
        <f t="shared" si="140"/>
        <v>6275760.6095106099</v>
      </c>
      <c r="M212">
        <f t="shared" si="140"/>
        <v>5.0180355525175697</v>
      </c>
      <c r="N212">
        <f t="shared" si="140"/>
        <v>68383.30914309129</v>
      </c>
      <c r="O212">
        <f t="shared" si="140"/>
        <v>14.946872501580291</v>
      </c>
      <c r="P212">
        <f t="shared" si="140"/>
        <v>0.50065214849319262</v>
      </c>
      <c r="Q212">
        <f t="shared" si="140"/>
        <v>6.8932251550026997</v>
      </c>
      <c r="R212">
        <f t="shared" si="140"/>
        <v>0</v>
      </c>
      <c r="S212">
        <f t="shared" si="140"/>
        <v>0</v>
      </c>
      <c r="T212">
        <f t="shared" si="140"/>
        <v>0</v>
      </c>
      <c r="U212">
        <f t="shared" si="140"/>
        <v>0</v>
      </c>
      <c r="V212">
        <f t="shared" si="140"/>
        <v>0</v>
      </c>
      <c r="W212">
        <f t="shared" si="140"/>
        <v>0</v>
      </c>
      <c r="X212">
        <f t="shared" si="140"/>
        <v>0</v>
      </c>
      <c r="Y212">
        <f t="shared" si="140"/>
        <v>0</v>
      </c>
      <c r="Z212">
        <f t="shared" si="140"/>
        <v>0</v>
      </c>
      <c r="AA212">
        <f t="shared" si="140"/>
        <v>0</v>
      </c>
      <c r="AB212">
        <f t="shared" si="140"/>
        <v>0.97340235983952805</v>
      </c>
      <c r="AC212">
        <f t="shared" si="140"/>
        <v>0</v>
      </c>
      <c r="AD212">
        <f t="shared" si="140"/>
        <v>0</v>
      </c>
      <c r="AE212">
        <f t="shared" si="140"/>
        <v>1018240.0110534101</v>
      </c>
      <c r="AF212">
        <f t="shared" si="140"/>
        <v>705588.63650713</v>
      </c>
      <c r="AG212">
        <f t="shared" si="140"/>
        <v>250581.11158963508</v>
      </c>
      <c r="AH212">
        <f t="shared" si="140"/>
        <v>818883.75698685006</v>
      </c>
      <c r="AI212">
        <f t="shared" si="140"/>
        <v>318904.26328520896</v>
      </c>
      <c r="AJ212">
        <f t="shared" ref="AJ212:BD212" si="141">AJ264+AJ281</f>
        <v>21893.130883044596</v>
      </c>
      <c r="AK212">
        <f t="shared" si="141"/>
        <v>-4004.499450288321</v>
      </c>
      <c r="AL212">
        <f t="shared" si="141"/>
        <v>0</v>
      </c>
      <c r="AM212">
        <f t="shared" si="141"/>
        <v>0</v>
      </c>
      <c r="AN212">
        <f t="shared" si="141"/>
        <v>0</v>
      </c>
      <c r="AO212">
        <f t="shared" si="141"/>
        <v>0</v>
      </c>
      <c r="AP212">
        <f t="shared" si="141"/>
        <v>0</v>
      </c>
      <c r="AQ212">
        <f t="shared" si="141"/>
        <v>0</v>
      </c>
      <c r="AR212">
        <f t="shared" si="141"/>
        <v>0</v>
      </c>
      <c r="AS212">
        <f t="shared" si="141"/>
        <v>0</v>
      </c>
      <c r="AT212">
        <f t="shared" si="141"/>
        <v>0</v>
      </c>
      <c r="AU212">
        <f t="shared" si="141"/>
        <v>0</v>
      </c>
      <c r="AV212">
        <f t="shared" si="141"/>
        <v>0</v>
      </c>
      <c r="AW212">
        <f t="shared" si="141"/>
        <v>0</v>
      </c>
      <c r="AX212">
        <f t="shared" si="141"/>
        <v>0</v>
      </c>
      <c r="AY212">
        <f t="shared" si="141"/>
        <v>0</v>
      </c>
      <c r="AZ212">
        <f t="shared" si="141"/>
        <v>3130086.410854985</v>
      </c>
      <c r="BA212">
        <f t="shared" si="141"/>
        <v>3204073.07381341</v>
      </c>
      <c r="BB212">
        <f t="shared" si="141"/>
        <v>2265845.4139866102</v>
      </c>
      <c r="BC212">
        <f t="shared" si="141"/>
        <v>644773.99999999895</v>
      </c>
      <c r="BD212">
        <f t="shared" si="141"/>
        <v>6114692.4878000142</v>
      </c>
    </row>
    <row r="213" spans="1:56" x14ac:dyDescent="0.2">
      <c r="A213">
        <v>2</v>
      </c>
      <c r="B213">
        <v>1</v>
      </c>
      <c r="C213">
        <v>2005</v>
      </c>
      <c r="D213">
        <f t="shared" ref="D213:AI213" si="142">D265+D282</f>
        <v>48097598.656399801</v>
      </c>
      <c r="E213">
        <f t="shared" si="142"/>
        <v>53869702.5578999</v>
      </c>
      <c r="F213">
        <f t="shared" si="142"/>
        <v>61106761.726399794</v>
      </c>
      <c r="G213">
        <f t="shared" si="142"/>
        <v>7237059.1684999708</v>
      </c>
      <c r="H213">
        <f t="shared" si="142"/>
        <v>54647081.944073796</v>
      </c>
      <c r="I213">
        <f t="shared" si="142"/>
        <v>5032438.9938648026</v>
      </c>
      <c r="J213">
        <f t="shared" si="142"/>
        <v>6841467.6147163399</v>
      </c>
      <c r="K213">
        <f t="shared" si="142"/>
        <v>1.8343340697509851</v>
      </c>
      <c r="L213">
        <f t="shared" si="142"/>
        <v>6386364.3462582491</v>
      </c>
      <c r="M213">
        <f t="shared" si="142"/>
        <v>5.9352957200051799</v>
      </c>
      <c r="N213">
        <f t="shared" si="142"/>
        <v>66434.219261007092</v>
      </c>
      <c r="O213">
        <f t="shared" si="142"/>
        <v>15.142096445275481</v>
      </c>
      <c r="P213">
        <f t="shared" si="142"/>
        <v>0.49424426910027336</v>
      </c>
      <c r="Q213">
        <f t="shared" si="142"/>
        <v>6.8932251550026997</v>
      </c>
      <c r="R213">
        <f t="shared" si="142"/>
        <v>0</v>
      </c>
      <c r="S213">
        <f t="shared" si="142"/>
        <v>0</v>
      </c>
      <c r="T213">
        <f t="shared" si="142"/>
        <v>0</v>
      </c>
      <c r="U213">
        <f t="shared" si="142"/>
        <v>0</v>
      </c>
      <c r="V213">
        <f t="shared" si="142"/>
        <v>0</v>
      </c>
      <c r="W213">
        <f t="shared" si="142"/>
        <v>0</v>
      </c>
      <c r="X213">
        <f t="shared" si="142"/>
        <v>0</v>
      </c>
      <c r="Y213">
        <f t="shared" si="142"/>
        <v>0</v>
      </c>
      <c r="Z213">
        <f t="shared" si="142"/>
        <v>0</v>
      </c>
      <c r="AA213">
        <f t="shared" si="142"/>
        <v>0</v>
      </c>
      <c r="AB213">
        <f t="shared" si="142"/>
        <v>0.97340235983952805</v>
      </c>
      <c r="AC213">
        <f t="shared" si="142"/>
        <v>0</v>
      </c>
      <c r="AD213">
        <f t="shared" si="142"/>
        <v>0</v>
      </c>
      <c r="AE213">
        <f t="shared" si="142"/>
        <v>2784541.0812301766</v>
      </c>
      <c r="AF213">
        <f t="shared" si="142"/>
        <v>419842.91833813</v>
      </c>
      <c r="AG213">
        <f t="shared" si="142"/>
        <v>321416.0029779686</v>
      </c>
      <c r="AH213">
        <f t="shared" si="142"/>
        <v>1228862.537912396</v>
      </c>
      <c r="AI213">
        <f t="shared" si="142"/>
        <v>308933.66748729895</v>
      </c>
      <c r="AJ213">
        <f t="shared" ref="AJ213:BD213" si="143">AJ265+AJ282</f>
        <v>8462.8457460646023</v>
      </c>
      <c r="AK213">
        <f t="shared" si="143"/>
        <v>-4526.8463426514927</v>
      </c>
      <c r="AL213">
        <f t="shared" si="143"/>
        <v>0</v>
      </c>
      <c r="AM213">
        <f t="shared" si="143"/>
        <v>0</v>
      </c>
      <c r="AN213">
        <f t="shared" si="143"/>
        <v>0</v>
      </c>
      <c r="AO213">
        <f t="shared" si="143"/>
        <v>0</v>
      </c>
      <c r="AP213">
        <f t="shared" si="143"/>
        <v>0</v>
      </c>
      <c r="AQ213">
        <f t="shared" si="143"/>
        <v>0</v>
      </c>
      <c r="AR213">
        <f t="shared" si="143"/>
        <v>0</v>
      </c>
      <c r="AS213">
        <f t="shared" si="143"/>
        <v>0</v>
      </c>
      <c r="AT213">
        <f t="shared" si="143"/>
        <v>0</v>
      </c>
      <c r="AU213">
        <f t="shared" si="143"/>
        <v>0</v>
      </c>
      <c r="AV213">
        <f t="shared" si="143"/>
        <v>0</v>
      </c>
      <c r="AW213">
        <f t="shared" si="143"/>
        <v>0</v>
      </c>
      <c r="AX213">
        <f t="shared" si="143"/>
        <v>0</v>
      </c>
      <c r="AY213">
        <f t="shared" si="143"/>
        <v>0</v>
      </c>
      <c r="AZ213">
        <f t="shared" si="143"/>
        <v>5067532.2073493842</v>
      </c>
      <c r="BA213">
        <f t="shared" si="143"/>
        <v>5206067.1555944989</v>
      </c>
      <c r="BB213">
        <f t="shared" si="143"/>
        <v>2030992.012905471</v>
      </c>
      <c r="BC213">
        <f t="shared" si="143"/>
        <v>0</v>
      </c>
      <c r="BD213">
        <f t="shared" si="143"/>
        <v>7237059.1684999708</v>
      </c>
    </row>
    <row r="214" spans="1:56" x14ac:dyDescent="0.2">
      <c r="A214">
        <v>2</v>
      </c>
      <c r="B214">
        <v>1</v>
      </c>
      <c r="C214">
        <v>2006</v>
      </c>
      <c r="D214">
        <f t="shared" ref="D214:AI214" si="144">D266+D283</f>
        <v>48097598.656399801</v>
      </c>
      <c r="E214">
        <f t="shared" si="144"/>
        <v>61106761.726399794</v>
      </c>
      <c r="F214">
        <f t="shared" si="144"/>
        <v>67460493.815999806</v>
      </c>
      <c r="G214">
        <f t="shared" si="144"/>
        <v>6353732.08959998</v>
      </c>
      <c r="H214">
        <f t="shared" si="144"/>
        <v>59291487.515432104</v>
      </c>
      <c r="I214">
        <f t="shared" si="144"/>
        <v>4644405.57135827</v>
      </c>
      <c r="J214">
        <f t="shared" si="144"/>
        <v>7506289.0275944695</v>
      </c>
      <c r="K214">
        <f t="shared" si="144"/>
        <v>1.792957412496625</v>
      </c>
      <c r="L214">
        <f t="shared" si="144"/>
        <v>6530591.00127846</v>
      </c>
      <c r="M214">
        <f t="shared" si="144"/>
        <v>6.5006724960837801</v>
      </c>
      <c r="N214">
        <f t="shared" si="144"/>
        <v>63581.798658655302</v>
      </c>
      <c r="O214">
        <f t="shared" si="144"/>
        <v>15.49874259678143</v>
      </c>
      <c r="P214">
        <f t="shared" si="144"/>
        <v>0.49379281657263702</v>
      </c>
      <c r="Q214">
        <f t="shared" si="144"/>
        <v>6.9769174417476396</v>
      </c>
      <c r="R214">
        <f t="shared" si="144"/>
        <v>0</v>
      </c>
      <c r="S214">
        <f t="shared" si="144"/>
        <v>0</v>
      </c>
      <c r="T214">
        <f t="shared" si="144"/>
        <v>0</v>
      </c>
      <c r="U214">
        <f t="shared" si="144"/>
        <v>0</v>
      </c>
      <c r="V214">
        <f t="shared" si="144"/>
        <v>0</v>
      </c>
      <c r="W214">
        <f t="shared" si="144"/>
        <v>0</v>
      </c>
      <c r="X214">
        <f t="shared" si="144"/>
        <v>0</v>
      </c>
      <c r="Y214">
        <f t="shared" si="144"/>
        <v>0</v>
      </c>
      <c r="Z214">
        <f t="shared" si="144"/>
        <v>0</v>
      </c>
      <c r="AA214">
        <f t="shared" si="144"/>
        <v>0</v>
      </c>
      <c r="AB214">
        <f t="shared" si="144"/>
        <v>0.97340235983952805</v>
      </c>
      <c r="AC214">
        <f t="shared" si="144"/>
        <v>0</v>
      </c>
      <c r="AD214">
        <f t="shared" si="144"/>
        <v>0</v>
      </c>
      <c r="AE214">
        <f t="shared" si="144"/>
        <v>2961914.7325001601</v>
      </c>
      <c r="AF214">
        <f t="shared" si="144"/>
        <v>313110.76741897699</v>
      </c>
      <c r="AG214">
        <f t="shared" si="144"/>
        <v>417097.480606728</v>
      </c>
      <c r="AH214">
        <f t="shared" si="144"/>
        <v>794317.76985554001</v>
      </c>
      <c r="AI214">
        <f t="shared" si="144"/>
        <v>589089.419992649</v>
      </c>
      <c r="AJ214">
        <f t="shared" ref="AJ214:BD214" si="145">AJ266+AJ283</f>
        <v>64599.972549134844</v>
      </c>
      <c r="AK214">
        <f t="shared" si="145"/>
        <v>-56.866506074532111</v>
      </c>
      <c r="AL214">
        <f t="shared" si="145"/>
        <v>-26883.393893096174</v>
      </c>
      <c r="AM214">
        <f t="shared" si="145"/>
        <v>0</v>
      </c>
      <c r="AN214">
        <f t="shared" si="145"/>
        <v>0</v>
      </c>
      <c r="AO214">
        <f t="shared" si="145"/>
        <v>0</v>
      </c>
      <c r="AP214">
        <f t="shared" si="145"/>
        <v>0</v>
      </c>
      <c r="AQ214">
        <f t="shared" si="145"/>
        <v>0</v>
      </c>
      <c r="AR214">
        <f t="shared" si="145"/>
        <v>0</v>
      </c>
      <c r="AS214">
        <f t="shared" si="145"/>
        <v>0</v>
      </c>
      <c r="AT214">
        <f t="shared" si="145"/>
        <v>0</v>
      </c>
      <c r="AU214">
        <f t="shared" si="145"/>
        <v>0</v>
      </c>
      <c r="AV214">
        <f t="shared" si="145"/>
        <v>0</v>
      </c>
      <c r="AW214">
        <f t="shared" si="145"/>
        <v>0</v>
      </c>
      <c r="AX214">
        <f t="shared" si="145"/>
        <v>0</v>
      </c>
      <c r="AY214">
        <f t="shared" si="145"/>
        <v>0</v>
      </c>
      <c r="AZ214">
        <f t="shared" si="145"/>
        <v>5113189.8825240303</v>
      </c>
      <c r="BA214">
        <f t="shared" si="145"/>
        <v>5229649.2392385202</v>
      </c>
      <c r="BB214">
        <f t="shared" si="145"/>
        <v>1124082.850361462</v>
      </c>
      <c r="BC214">
        <f t="shared" si="145"/>
        <v>0</v>
      </c>
      <c r="BD214">
        <f t="shared" si="145"/>
        <v>6353732.08959998</v>
      </c>
    </row>
    <row r="215" spans="1:56" x14ac:dyDescent="0.2">
      <c r="A215">
        <v>2</v>
      </c>
      <c r="B215">
        <v>1</v>
      </c>
      <c r="C215">
        <v>2007</v>
      </c>
      <c r="D215">
        <f t="shared" ref="D215:AI215" si="146">D267+D284</f>
        <v>49915575.145399801</v>
      </c>
      <c r="E215">
        <f t="shared" si="146"/>
        <v>67460493.815999806</v>
      </c>
      <c r="F215">
        <f t="shared" si="146"/>
        <v>73228318.371399999</v>
      </c>
      <c r="G215">
        <f t="shared" si="146"/>
        <v>3949848.06640012</v>
      </c>
      <c r="H215">
        <f t="shared" si="146"/>
        <v>64648664.003075704</v>
      </c>
      <c r="I215">
        <f t="shared" si="146"/>
        <v>2659605.8341130828</v>
      </c>
      <c r="J215">
        <f t="shared" si="146"/>
        <v>8807722.9467137698</v>
      </c>
      <c r="K215">
        <f t="shared" si="146"/>
        <v>2.1484769252277349</v>
      </c>
      <c r="L215">
        <f t="shared" si="146"/>
        <v>6455961.8075213693</v>
      </c>
      <c r="M215">
        <f t="shared" si="146"/>
        <v>6.9157574868894507</v>
      </c>
      <c r="N215">
        <f t="shared" si="146"/>
        <v>64059.247864985096</v>
      </c>
      <c r="O215">
        <f t="shared" si="146"/>
        <v>15.19304577653558</v>
      </c>
      <c r="P215">
        <f t="shared" si="146"/>
        <v>0.48841929347618429</v>
      </c>
      <c r="Q215">
        <f t="shared" si="146"/>
        <v>7.7735866924554902</v>
      </c>
      <c r="R215">
        <f t="shared" si="146"/>
        <v>0</v>
      </c>
      <c r="S215">
        <f t="shared" si="146"/>
        <v>0</v>
      </c>
      <c r="T215">
        <f t="shared" si="146"/>
        <v>0</v>
      </c>
      <c r="U215">
        <f t="shared" si="146"/>
        <v>0</v>
      </c>
      <c r="V215">
        <f t="shared" si="146"/>
        <v>0</v>
      </c>
      <c r="W215">
        <f t="shared" si="146"/>
        <v>0</v>
      </c>
      <c r="X215">
        <f t="shared" si="146"/>
        <v>0</v>
      </c>
      <c r="Y215">
        <f t="shared" si="146"/>
        <v>0</v>
      </c>
      <c r="Z215">
        <f t="shared" si="146"/>
        <v>0</v>
      </c>
      <c r="AA215">
        <f t="shared" si="146"/>
        <v>0</v>
      </c>
      <c r="AB215">
        <f t="shared" si="146"/>
        <v>0.95257085221923399</v>
      </c>
      <c r="AC215">
        <f t="shared" si="146"/>
        <v>0</v>
      </c>
      <c r="AD215">
        <f t="shared" si="146"/>
        <v>0</v>
      </c>
      <c r="AE215">
        <f t="shared" si="146"/>
        <v>3975218.2673856225</v>
      </c>
      <c r="AF215">
        <f t="shared" si="146"/>
        <v>-1026991.1228621105</v>
      </c>
      <c r="AG215">
        <f t="shared" si="146"/>
        <v>127510.96747176431</v>
      </c>
      <c r="AH215">
        <f t="shared" si="146"/>
        <v>598863.35104912193</v>
      </c>
      <c r="AI215">
        <f t="shared" si="146"/>
        <v>-248521.40740013061</v>
      </c>
      <c r="AJ215">
        <f t="shared" ref="AJ215:BD215" si="147">AJ267+AJ284</f>
        <v>-172887.87020651251</v>
      </c>
      <c r="AK215">
        <f t="shared" si="147"/>
        <v>-7744.4006707746003</v>
      </c>
      <c r="AL215">
        <f t="shared" si="147"/>
        <v>-135568.73895917472</v>
      </c>
      <c r="AM215">
        <f t="shared" si="147"/>
        <v>0</v>
      </c>
      <c r="AN215">
        <f t="shared" si="147"/>
        <v>0</v>
      </c>
      <c r="AO215">
        <f t="shared" si="147"/>
        <v>0</v>
      </c>
      <c r="AP215">
        <f t="shared" si="147"/>
        <v>0</v>
      </c>
      <c r="AQ215">
        <f t="shared" si="147"/>
        <v>0</v>
      </c>
      <c r="AR215">
        <f t="shared" si="147"/>
        <v>0</v>
      </c>
      <c r="AS215">
        <f t="shared" si="147"/>
        <v>0</v>
      </c>
      <c r="AT215">
        <f t="shared" si="147"/>
        <v>0</v>
      </c>
      <c r="AU215">
        <f t="shared" si="147"/>
        <v>0</v>
      </c>
      <c r="AV215">
        <f t="shared" si="147"/>
        <v>0</v>
      </c>
      <c r="AW215">
        <f t="shared" si="147"/>
        <v>0</v>
      </c>
      <c r="AX215">
        <f t="shared" si="147"/>
        <v>0</v>
      </c>
      <c r="AY215">
        <f t="shared" si="147"/>
        <v>0</v>
      </c>
      <c r="AZ215">
        <f t="shared" si="147"/>
        <v>3109879.0458078017</v>
      </c>
      <c r="BA215">
        <f t="shared" si="147"/>
        <v>3139172.0885165869</v>
      </c>
      <c r="BB215">
        <f t="shared" si="147"/>
        <v>810675.97788353101</v>
      </c>
      <c r="BC215">
        <f t="shared" si="147"/>
        <v>1817976.4889999991</v>
      </c>
      <c r="BD215">
        <f t="shared" si="147"/>
        <v>5767824.5554001164</v>
      </c>
    </row>
    <row r="216" spans="1:56" x14ac:dyDescent="0.2">
      <c r="A216">
        <v>2</v>
      </c>
      <c r="B216">
        <v>1</v>
      </c>
      <c r="C216">
        <v>2008</v>
      </c>
      <c r="D216">
        <f t="shared" ref="D216:AI216" si="148">D268+D285</f>
        <v>54402213.738399804</v>
      </c>
      <c r="E216">
        <f t="shared" si="148"/>
        <v>73228318.371399999</v>
      </c>
      <c r="F216">
        <f t="shared" si="148"/>
        <v>86665209.4491999</v>
      </c>
      <c r="G216">
        <f t="shared" si="148"/>
        <v>8950252.4847999308</v>
      </c>
      <c r="H216">
        <f t="shared" si="148"/>
        <v>77698407.950544</v>
      </c>
      <c r="I216">
        <f t="shared" si="148"/>
        <v>9306053.7264695447</v>
      </c>
      <c r="J216">
        <f t="shared" si="148"/>
        <v>8262994.9203669997</v>
      </c>
      <c r="K216">
        <f t="shared" si="148"/>
        <v>2.0005054053208142</v>
      </c>
      <c r="L216">
        <f t="shared" si="148"/>
        <v>6105169.4788243799</v>
      </c>
      <c r="M216">
        <f t="shared" si="148"/>
        <v>7.7051434867130304</v>
      </c>
      <c r="N216">
        <f t="shared" si="148"/>
        <v>64238.948133386199</v>
      </c>
      <c r="O216">
        <f t="shared" si="148"/>
        <v>14.92784087024388</v>
      </c>
      <c r="P216">
        <f t="shared" si="148"/>
        <v>0.50189776696869015</v>
      </c>
      <c r="Q216">
        <f t="shared" si="148"/>
        <v>7.9473172758631705</v>
      </c>
      <c r="R216">
        <f t="shared" si="148"/>
        <v>0</v>
      </c>
      <c r="S216">
        <f t="shared" si="148"/>
        <v>0</v>
      </c>
      <c r="T216">
        <f t="shared" si="148"/>
        <v>0</v>
      </c>
      <c r="U216">
        <f t="shared" si="148"/>
        <v>0</v>
      </c>
      <c r="V216">
        <f t="shared" si="148"/>
        <v>0</v>
      </c>
      <c r="W216">
        <f t="shared" si="148"/>
        <v>0</v>
      </c>
      <c r="X216">
        <f t="shared" si="148"/>
        <v>0</v>
      </c>
      <c r="Y216">
        <f t="shared" si="148"/>
        <v>0</v>
      </c>
      <c r="Z216">
        <f t="shared" si="148"/>
        <v>0</v>
      </c>
      <c r="AA216">
        <f t="shared" si="148"/>
        <v>0</v>
      </c>
      <c r="AB216">
        <f t="shared" si="148"/>
        <v>0.74072150357324296</v>
      </c>
      <c r="AC216">
        <f t="shared" si="148"/>
        <v>0</v>
      </c>
      <c r="AD216">
        <f t="shared" si="148"/>
        <v>0</v>
      </c>
      <c r="AE216">
        <f t="shared" si="148"/>
        <v>7724418.202895009</v>
      </c>
      <c r="AF216">
        <f t="shared" si="148"/>
        <v>-429171.66890283796</v>
      </c>
      <c r="AG216">
        <f t="shared" si="148"/>
        <v>26970.257459898698</v>
      </c>
      <c r="AH216">
        <f t="shared" si="148"/>
        <v>1150654.192011246</v>
      </c>
      <c r="AI216">
        <f t="shared" si="148"/>
        <v>174496.96928244349</v>
      </c>
      <c r="AJ216">
        <f t="shared" ref="AJ216:BD216" si="149">AJ268+AJ285</f>
        <v>116268.47424131629</v>
      </c>
      <c r="AK216">
        <f t="shared" si="149"/>
        <v>-906.52410229256702</v>
      </c>
      <c r="AL216">
        <f t="shared" si="149"/>
        <v>6160.2196938868401</v>
      </c>
      <c r="AM216">
        <f t="shared" si="149"/>
        <v>0</v>
      </c>
      <c r="AN216">
        <f t="shared" si="149"/>
        <v>0</v>
      </c>
      <c r="AO216">
        <f t="shared" si="149"/>
        <v>0</v>
      </c>
      <c r="AP216">
        <f t="shared" si="149"/>
        <v>0</v>
      </c>
      <c r="AQ216">
        <f t="shared" si="149"/>
        <v>0</v>
      </c>
      <c r="AR216">
        <f t="shared" si="149"/>
        <v>0</v>
      </c>
      <c r="AS216">
        <f t="shared" si="149"/>
        <v>0</v>
      </c>
      <c r="AT216">
        <f t="shared" si="149"/>
        <v>0</v>
      </c>
      <c r="AU216">
        <f t="shared" si="149"/>
        <v>0</v>
      </c>
      <c r="AV216">
        <f t="shared" si="149"/>
        <v>0</v>
      </c>
      <c r="AW216">
        <f t="shared" si="149"/>
        <v>0</v>
      </c>
      <c r="AX216">
        <f t="shared" si="149"/>
        <v>0</v>
      </c>
      <c r="AY216">
        <f t="shared" si="149"/>
        <v>0</v>
      </c>
      <c r="AZ216">
        <f t="shared" si="149"/>
        <v>8768890.1225786749</v>
      </c>
      <c r="BA216">
        <f t="shared" si="149"/>
        <v>8821778.2072713096</v>
      </c>
      <c r="BB216">
        <f t="shared" si="149"/>
        <v>128474.27752861008</v>
      </c>
      <c r="BC216">
        <f t="shared" si="149"/>
        <v>4486638.5929999901</v>
      </c>
      <c r="BD216">
        <f t="shared" si="149"/>
        <v>13436891.07779992</v>
      </c>
    </row>
    <row r="217" spans="1:56" x14ac:dyDescent="0.2">
      <c r="A217">
        <v>2</v>
      </c>
      <c r="B217">
        <v>1</v>
      </c>
      <c r="C217">
        <v>2009</v>
      </c>
      <c r="D217">
        <f t="shared" ref="D217:AI217" si="150">D269+D286</f>
        <v>55753300.738399804</v>
      </c>
      <c r="E217">
        <f t="shared" si="150"/>
        <v>86665209.4491999</v>
      </c>
      <c r="F217">
        <f t="shared" si="150"/>
        <v>78047144.00699991</v>
      </c>
      <c r="G217">
        <f t="shared" si="150"/>
        <v>-9969152.4421999902</v>
      </c>
      <c r="H217">
        <f t="shared" si="150"/>
        <v>73802469.6577916</v>
      </c>
      <c r="I217">
        <f t="shared" si="150"/>
        <v>-4646276.9583424916</v>
      </c>
      <c r="J217">
        <f t="shared" si="150"/>
        <v>7923384.5058710799</v>
      </c>
      <c r="K217">
        <f t="shared" si="150"/>
        <v>2.5038470566239202</v>
      </c>
      <c r="L217">
        <f t="shared" si="150"/>
        <v>6015373.5063408297</v>
      </c>
      <c r="M217">
        <f t="shared" si="150"/>
        <v>5.5727763252945097</v>
      </c>
      <c r="N217">
        <f t="shared" si="150"/>
        <v>61557.410056754394</v>
      </c>
      <c r="O217">
        <f t="shared" si="150"/>
        <v>15.481097052747561</v>
      </c>
      <c r="P217">
        <f t="shared" si="150"/>
        <v>0.51193624730583531</v>
      </c>
      <c r="Q217">
        <f t="shared" si="150"/>
        <v>8.0798882359296407</v>
      </c>
      <c r="R217">
        <f t="shared" si="150"/>
        <v>0</v>
      </c>
      <c r="S217">
        <f t="shared" si="150"/>
        <v>0</v>
      </c>
      <c r="T217">
        <f t="shared" si="150"/>
        <v>0</v>
      </c>
      <c r="U217">
        <f t="shared" si="150"/>
        <v>0</v>
      </c>
      <c r="V217">
        <f t="shared" si="150"/>
        <v>0</v>
      </c>
      <c r="W217">
        <f t="shared" si="150"/>
        <v>0</v>
      </c>
      <c r="X217">
        <f t="shared" si="150"/>
        <v>0</v>
      </c>
      <c r="Y217">
        <f t="shared" si="150"/>
        <v>0</v>
      </c>
      <c r="Z217">
        <f t="shared" si="150"/>
        <v>0</v>
      </c>
      <c r="AA217">
        <f t="shared" si="150"/>
        <v>0</v>
      </c>
      <c r="AB217">
        <f t="shared" si="150"/>
        <v>0.74072150357324296</v>
      </c>
      <c r="AC217">
        <f t="shared" si="150"/>
        <v>0</v>
      </c>
      <c r="AD217">
        <f t="shared" si="150"/>
        <v>0</v>
      </c>
      <c r="AE217">
        <f t="shared" si="150"/>
        <v>444822.01985213999</v>
      </c>
      <c r="AF217">
        <f t="shared" si="150"/>
        <v>-3165619.9228574503</v>
      </c>
      <c r="AG217">
        <f t="shared" si="150"/>
        <v>-144277.44802711392</v>
      </c>
      <c r="AH217">
        <f t="shared" si="150"/>
        <v>-3898434.8236219799</v>
      </c>
      <c r="AI217">
        <f t="shared" si="150"/>
        <v>817625.72850299499</v>
      </c>
      <c r="AJ217">
        <f t="shared" ref="AJ217:BD217" si="151">AJ269+AJ286</f>
        <v>287032.81152228802</v>
      </c>
      <c r="AK217">
        <f t="shared" si="151"/>
        <v>9601.6470730727815</v>
      </c>
      <c r="AL217">
        <f t="shared" si="151"/>
        <v>-36536.329660841664</v>
      </c>
      <c r="AM217">
        <f t="shared" si="151"/>
        <v>0</v>
      </c>
      <c r="AN217">
        <f t="shared" si="151"/>
        <v>0</v>
      </c>
      <c r="AO217">
        <f t="shared" si="151"/>
        <v>0</v>
      </c>
      <c r="AP217">
        <f t="shared" si="151"/>
        <v>0</v>
      </c>
      <c r="AQ217">
        <f t="shared" si="151"/>
        <v>0</v>
      </c>
      <c r="AR217">
        <f t="shared" si="151"/>
        <v>0</v>
      </c>
      <c r="AS217">
        <f t="shared" si="151"/>
        <v>0</v>
      </c>
      <c r="AT217">
        <f t="shared" si="151"/>
        <v>0</v>
      </c>
      <c r="AU217">
        <f t="shared" si="151"/>
        <v>0</v>
      </c>
      <c r="AV217">
        <f t="shared" si="151"/>
        <v>0</v>
      </c>
      <c r="AW217">
        <f t="shared" si="151"/>
        <v>0</v>
      </c>
      <c r="AX217">
        <f t="shared" si="151"/>
        <v>0</v>
      </c>
      <c r="AY217">
        <f t="shared" si="151"/>
        <v>0</v>
      </c>
      <c r="AZ217">
        <f t="shared" si="151"/>
        <v>-5685786.3172168899</v>
      </c>
      <c r="BA217">
        <f t="shared" si="151"/>
        <v>-5555585.1631341893</v>
      </c>
      <c r="BB217">
        <f t="shared" si="151"/>
        <v>-4413567.2790657906</v>
      </c>
      <c r="BC217">
        <f t="shared" si="151"/>
        <v>1351087</v>
      </c>
      <c r="BD217">
        <f t="shared" si="151"/>
        <v>-8618065.4421999902</v>
      </c>
    </row>
    <row r="218" spans="1:56" x14ac:dyDescent="0.2">
      <c r="A218">
        <v>2</v>
      </c>
      <c r="B218">
        <v>1</v>
      </c>
      <c r="C218">
        <v>2010</v>
      </c>
      <c r="D218">
        <f t="shared" ref="D218:AI218" si="152">D270+D287</f>
        <v>55753300.738399804</v>
      </c>
      <c r="E218">
        <f t="shared" si="152"/>
        <v>78047144.00699991</v>
      </c>
      <c r="F218">
        <f t="shared" si="152"/>
        <v>73994753.8983998</v>
      </c>
      <c r="G218">
        <f t="shared" si="152"/>
        <v>-4052390.10860004</v>
      </c>
      <c r="H218">
        <f t="shared" si="152"/>
        <v>75609304.424588308</v>
      </c>
      <c r="I218">
        <f t="shared" si="152"/>
        <v>1806834.7667967211</v>
      </c>
      <c r="J218">
        <f t="shared" si="152"/>
        <v>7675879.7728350097</v>
      </c>
      <c r="K218">
        <f t="shared" si="152"/>
        <v>2.50803659132584</v>
      </c>
      <c r="L218">
        <f t="shared" si="152"/>
        <v>6052648.4249144197</v>
      </c>
      <c r="M218">
        <f t="shared" si="152"/>
        <v>6.5083975426706093</v>
      </c>
      <c r="N218">
        <f t="shared" si="152"/>
        <v>60120.714570569799</v>
      </c>
      <c r="O218">
        <f t="shared" si="152"/>
        <v>15.587182832586318</v>
      </c>
      <c r="P218">
        <f t="shared" si="152"/>
        <v>0.51453079627001963</v>
      </c>
      <c r="Q218">
        <f t="shared" si="152"/>
        <v>8.0335763165597402</v>
      </c>
      <c r="R218">
        <f t="shared" si="152"/>
        <v>0</v>
      </c>
      <c r="S218">
        <f t="shared" si="152"/>
        <v>0</v>
      </c>
      <c r="T218">
        <f t="shared" si="152"/>
        <v>0</v>
      </c>
      <c r="U218">
        <f t="shared" si="152"/>
        <v>0</v>
      </c>
      <c r="V218">
        <f t="shared" si="152"/>
        <v>0</v>
      </c>
      <c r="W218">
        <f t="shared" si="152"/>
        <v>0</v>
      </c>
      <c r="X218">
        <f t="shared" si="152"/>
        <v>0</v>
      </c>
      <c r="Y218">
        <f t="shared" si="152"/>
        <v>0</v>
      </c>
      <c r="Z218">
        <f t="shared" si="152"/>
        <v>0</v>
      </c>
      <c r="AA218">
        <f t="shared" si="152"/>
        <v>0</v>
      </c>
      <c r="AB218">
        <f t="shared" si="152"/>
        <v>0.74072150357324296</v>
      </c>
      <c r="AC218">
        <f t="shared" si="152"/>
        <v>0</v>
      </c>
      <c r="AD218">
        <f t="shared" si="152"/>
        <v>0</v>
      </c>
      <c r="AE218">
        <f t="shared" si="152"/>
        <v>477322.46682711295</v>
      </c>
      <c r="AF218">
        <f t="shared" si="152"/>
        <v>-346288.91688657901</v>
      </c>
      <c r="AG218">
        <f t="shared" si="152"/>
        <v>55954.703841158494</v>
      </c>
      <c r="AH218">
        <f t="shared" si="152"/>
        <v>1713037.8024588972</v>
      </c>
      <c r="AI218">
        <f t="shared" si="152"/>
        <v>471508.12032588501</v>
      </c>
      <c r="AJ218">
        <f t="shared" ref="AJ218:BD218" si="153">AJ270+AJ287</f>
        <v>34684.874605618199</v>
      </c>
      <c r="AK218">
        <f t="shared" si="153"/>
        <v>3890.2570073285506</v>
      </c>
      <c r="AL218">
        <f t="shared" si="153"/>
        <v>36899.793334238268</v>
      </c>
      <c r="AM218">
        <f t="shared" si="153"/>
        <v>0</v>
      </c>
      <c r="AN218">
        <f t="shared" si="153"/>
        <v>0</v>
      </c>
      <c r="AO218">
        <f t="shared" si="153"/>
        <v>0</v>
      </c>
      <c r="AP218">
        <f t="shared" si="153"/>
        <v>0</v>
      </c>
      <c r="AQ218">
        <f t="shared" si="153"/>
        <v>0</v>
      </c>
      <c r="AR218">
        <f t="shared" si="153"/>
        <v>0</v>
      </c>
      <c r="AS218">
        <f t="shared" si="153"/>
        <v>0</v>
      </c>
      <c r="AT218">
        <f t="shared" si="153"/>
        <v>0</v>
      </c>
      <c r="AU218">
        <f t="shared" si="153"/>
        <v>0</v>
      </c>
      <c r="AV218">
        <f t="shared" si="153"/>
        <v>0</v>
      </c>
      <c r="AW218">
        <f t="shared" si="153"/>
        <v>0</v>
      </c>
      <c r="AX218">
        <f t="shared" si="153"/>
        <v>0</v>
      </c>
      <c r="AY218">
        <f t="shared" si="153"/>
        <v>0</v>
      </c>
      <c r="AZ218">
        <f t="shared" si="153"/>
        <v>2447009.10151366</v>
      </c>
      <c r="BA218">
        <f t="shared" si="153"/>
        <v>2595795.01083592</v>
      </c>
      <c r="BB218">
        <f t="shared" si="153"/>
        <v>-6648185.1194359697</v>
      </c>
      <c r="BC218">
        <f t="shared" si="153"/>
        <v>0</v>
      </c>
      <c r="BD218">
        <f t="shared" si="153"/>
        <v>-4052390.10860004</v>
      </c>
    </row>
    <row r="219" spans="1:56" x14ac:dyDescent="0.2">
      <c r="A219">
        <v>2</v>
      </c>
      <c r="B219">
        <v>1</v>
      </c>
      <c r="C219">
        <v>2011</v>
      </c>
      <c r="D219">
        <f t="shared" ref="D219:AI219" si="154">D271+D288</f>
        <v>56222628.738399804</v>
      </c>
      <c r="E219">
        <f t="shared" si="154"/>
        <v>73994753.8983998</v>
      </c>
      <c r="F219">
        <f t="shared" si="154"/>
        <v>78590940.598599896</v>
      </c>
      <c r="G219">
        <f t="shared" si="154"/>
        <v>4126858.7002000101</v>
      </c>
      <c r="H219">
        <f t="shared" si="154"/>
        <v>82947229.315989599</v>
      </c>
      <c r="I219">
        <f t="shared" si="154"/>
        <v>6667140.8058495298</v>
      </c>
      <c r="J219">
        <f t="shared" si="154"/>
        <v>8058116.1768837404</v>
      </c>
      <c r="K219">
        <f t="shared" si="154"/>
        <v>2.5352161394339801</v>
      </c>
      <c r="L219">
        <f t="shared" si="154"/>
        <v>6060069.74729646</v>
      </c>
      <c r="M219">
        <f t="shared" si="154"/>
        <v>7.9731666297501693</v>
      </c>
      <c r="N219">
        <f t="shared" si="154"/>
        <v>59119.863150222001</v>
      </c>
      <c r="O219">
        <f t="shared" si="154"/>
        <v>16.353806573175838</v>
      </c>
      <c r="P219">
        <f t="shared" si="154"/>
        <v>0.51264291215723934</v>
      </c>
      <c r="Q219">
        <f t="shared" si="154"/>
        <v>8.0997453522260994</v>
      </c>
      <c r="R219">
        <f t="shared" si="154"/>
        <v>0</v>
      </c>
      <c r="S219">
        <f t="shared" si="154"/>
        <v>0</v>
      </c>
      <c r="T219">
        <f t="shared" si="154"/>
        <v>0</v>
      </c>
      <c r="U219">
        <f t="shared" si="154"/>
        <v>0</v>
      </c>
      <c r="V219">
        <f t="shared" si="154"/>
        <v>0</v>
      </c>
      <c r="W219">
        <f t="shared" si="154"/>
        <v>0</v>
      </c>
      <c r="X219">
        <f t="shared" si="154"/>
        <v>0</v>
      </c>
      <c r="Y219">
        <f t="shared" si="154"/>
        <v>0</v>
      </c>
      <c r="Z219">
        <f t="shared" si="154"/>
        <v>0</v>
      </c>
      <c r="AA219">
        <f t="shared" si="154"/>
        <v>0</v>
      </c>
      <c r="AB219">
        <f t="shared" si="154"/>
        <v>0.72388110134347206</v>
      </c>
      <c r="AC219">
        <f t="shared" si="154"/>
        <v>0</v>
      </c>
      <c r="AD219">
        <f t="shared" si="154"/>
        <v>0</v>
      </c>
      <c r="AE219">
        <f t="shared" si="154"/>
        <v>3859083.5045381896</v>
      </c>
      <c r="AF219">
        <f t="shared" si="154"/>
        <v>-515842.10323379602</v>
      </c>
      <c r="AG219">
        <f t="shared" si="154"/>
        <v>126481.6205370072</v>
      </c>
      <c r="AH219">
        <f t="shared" si="154"/>
        <v>2196265.2739573852</v>
      </c>
      <c r="AI219">
        <f t="shared" si="154"/>
        <v>379520.0663364394</v>
      </c>
      <c r="AJ219">
        <f t="shared" ref="AJ219:BD219" si="155">AJ271+AJ288</f>
        <v>346741.97307036212</v>
      </c>
      <c r="AK219">
        <f t="shared" si="155"/>
        <v>-7040.2134788367803</v>
      </c>
      <c r="AL219">
        <f t="shared" si="155"/>
        <v>-41189.3558436725</v>
      </c>
      <c r="AM219">
        <f t="shared" si="155"/>
        <v>0</v>
      </c>
      <c r="AN219">
        <f t="shared" si="155"/>
        <v>0</v>
      </c>
      <c r="AO219">
        <f t="shared" si="155"/>
        <v>0</v>
      </c>
      <c r="AP219">
        <f t="shared" si="155"/>
        <v>0</v>
      </c>
      <c r="AQ219">
        <f t="shared" si="155"/>
        <v>0</v>
      </c>
      <c r="AR219">
        <f t="shared" si="155"/>
        <v>0</v>
      </c>
      <c r="AS219">
        <f t="shared" si="155"/>
        <v>0</v>
      </c>
      <c r="AT219">
        <f t="shared" si="155"/>
        <v>0</v>
      </c>
      <c r="AU219">
        <f t="shared" si="155"/>
        <v>0</v>
      </c>
      <c r="AV219">
        <f t="shared" si="155"/>
        <v>0</v>
      </c>
      <c r="AW219">
        <f t="shared" si="155"/>
        <v>0</v>
      </c>
      <c r="AX219">
        <f t="shared" si="155"/>
        <v>0</v>
      </c>
      <c r="AY219">
        <f t="shared" si="155"/>
        <v>0</v>
      </c>
      <c r="AZ219">
        <f t="shared" si="155"/>
        <v>6344020.7658830797</v>
      </c>
      <c r="BA219">
        <f t="shared" si="155"/>
        <v>6469844.3270376902</v>
      </c>
      <c r="BB219">
        <f t="shared" si="155"/>
        <v>-2342985.6268376717</v>
      </c>
      <c r="BC219">
        <f t="shared" si="155"/>
        <v>469328</v>
      </c>
      <c r="BD219">
        <f t="shared" si="155"/>
        <v>4596186.7002000101</v>
      </c>
    </row>
    <row r="220" spans="1:56" x14ac:dyDescent="0.2">
      <c r="A220">
        <v>2</v>
      </c>
      <c r="B220">
        <v>1</v>
      </c>
      <c r="C220">
        <v>2012</v>
      </c>
      <c r="D220">
        <f t="shared" ref="D220:AI220" si="156">D272+D289</f>
        <v>57873938.738399804</v>
      </c>
      <c r="E220">
        <f t="shared" si="156"/>
        <v>78590940.598599896</v>
      </c>
      <c r="F220">
        <f t="shared" si="156"/>
        <v>85082647.231399998</v>
      </c>
      <c r="G220">
        <f t="shared" si="156"/>
        <v>4840396.6328000436</v>
      </c>
      <c r="H220">
        <f t="shared" si="156"/>
        <v>90126846.534169495</v>
      </c>
      <c r="I220">
        <f t="shared" si="156"/>
        <v>5442636.8320359522</v>
      </c>
      <c r="J220">
        <f t="shared" si="156"/>
        <v>8494570.4214487486</v>
      </c>
      <c r="K220">
        <f t="shared" si="156"/>
        <v>2.4779344299428496</v>
      </c>
      <c r="L220">
        <f t="shared" si="156"/>
        <v>6105986.5851051696</v>
      </c>
      <c r="M220">
        <f t="shared" si="156"/>
        <v>7.9836229543055293</v>
      </c>
      <c r="N220">
        <f t="shared" si="156"/>
        <v>58273.908440894702</v>
      </c>
      <c r="O220">
        <f t="shared" si="156"/>
        <v>16.523977194101839</v>
      </c>
      <c r="P220">
        <f t="shared" si="156"/>
        <v>0.49768634826765745</v>
      </c>
      <c r="Q220">
        <f t="shared" si="156"/>
        <v>8.9094804016546902</v>
      </c>
      <c r="R220">
        <f t="shared" si="156"/>
        <v>0</v>
      </c>
      <c r="S220">
        <f t="shared" si="156"/>
        <v>0</v>
      </c>
      <c r="T220">
        <f t="shared" si="156"/>
        <v>0</v>
      </c>
      <c r="U220">
        <f t="shared" si="156"/>
        <v>0</v>
      </c>
      <c r="V220">
        <f t="shared" si="156"/>
        <v>0</v>
      </c>
      <c r="W220">
        <f t="shared" si="156"/>
        <v>0</v>
      </c>
      <c r="X220">
        <f t="shared" si="156"/>
        <v>0</v>
      </c>
      <c r="Y220">
        <f t="shared" si="156"/>
        <v>0</v>
      </c>
      <c r="Z220">
        <f t="shared" si="156"/>
        <v>0</v>
      </c>
      <c r="AA220">
        <f t="shared" si="156"/>
        <v>0</v>
      </c>
      <c r="AB220">
        <f t="shared" si="156"/>
        <v>0.94122233633069396</v>
      </c>
      <c r="AC220">
        <f t="shared" si="156"/>
        <v>0</v>
      </c>
      <c r="AD220">
        <f t="shared" si="156"/>
        <v>0</v>
      </c>
      <c r="AE220">
        <f t="shared" si="156"/>
        <v>4614510.5250346921</v>
      </c>
      <c r="AF220">
        <f t="shared" si="156"/>
        <v>231412.15525512159</v>
      </c>
      <c r="AG220">
        <f t="shared" si="156"/>
        <v>202386.78379382571</v>
      </c>
      <c r="AH220">
        <f t="shared" si="156"/>
        <v>37051.837129040599</v>
      </c>
      <c r="AI220">
        <f t="shared" si="156"/>
        <v>252698.009404702</v>
      </c>
      <c r="AJ220">
        <f t="shared" ref="AJ220:BD220" si="157">AJ272+AJ289</f>
        <v>1269.0742921982019</v>
      </c>
      <c r="AK220">
        <f t="shared" si="157"/>
        <v>-14081.30350565062</v>
      </c>
      <c r="AL220">
        <f t="shared" si="157"/>
        <v>-130324.90430458559</v>
      </c>
      <c r="AM220">
        <f t="shared" si="157"/>
        <v>0</v>
      </c>
      <c r="AN220">
        <f t="shared" si="157"/>
        <v>0</v>
      </c>
      <c r="AO220">
        <f t="shared" si="157"/>
        <v>0</v>
      </c>
      <c r="AP220">
        <f t="shared" si="157"/>
        <v>0</v>
      </c>
      <c r="AQ220">
        <f t="shared" si="157"/>
        <v>0</v>
      </c>
      <c r="AR220">
        <f t="shared" si="157"/>
        <v>0</v>
      </c>
      <c r="AS220">
        <f t="shared" si="157"/>
        <v>0</v>
      </c>
      <c r="AT220">
        <f t="shared" si="157"/>
        <v>0</v>
      </c>
      <c r="AU220">
        <f t="shared" si="157"/>
        <v>0</v>
      </c>
      <c r="AV220">
        <f t="shared" si="157"/>
        <v>0</v>
      </c>
      <c r="AW220">
        <f t="shared" si="157"/>
        <v>2631.4391925145201</v>
      </c>
      <c r="AX220">
        <f t="shared" si="157"/>
        <v>0</v>
      </c>
      <c r="AY220">
        <f t="shared" si="157"/>
        <v>0</v>
      </c>
      <c r="AZ220">
        <f t="shared" si="157"/>
        <v>5197553.6162918583</v>
      </c>
      <c r="BA220">
        <f t="shared" si="157"/>
        <v>5142969.917351651</v>
      </c>
      <c r="BB220">
        <f t="shared" si="157"/>
        <v>-302573.28455160593</v>
      </c>
      <c r="BC220">
        <f t="shared" si="157"/>
        <v>1651310</v>
      </c>
      <c r="BD220">
        <f t="shared" si="157"/>
        <v>6491706.6328000436</v>
      </c>
    </row>
    <row r="221" spans="1:56" x14ac:dyDescent="0.2">
      <c r="A221">
        <v>2</v>
      </c>
      <c r="B221">
        <v>1</v>
      </c>
      <c r="C221">
        <v>2013</v>
      </c>
      <c r="D221">
        <f t="shared" ref="D221:AI221" si="158">D273+D290</f>
        <v>57873938.738399804</v>
      </c>
      <c r="E221">
        <f t="shared" si="158"/>
        <v>85082647.231399998</v>
      </c>
      <c r="F221">
        <f t="shared" si="158"/>
        <v>89235248.020399898</v>
      </c>
      <c r="G221">
        <f t="shared" si="158"/>
        <v>4152600.7889999398</v>
      </c>
      <c r="H221">
        <f t="shared" si="158"/>
        <v>96209553.720672607</v>
      </c>
      <c r="I221">
        <f t="shared" si="158"/>
        <v>6082707.1865030583</v>
      </c>
      <c r="J221">
        <f t="shared" si="158"/>
        <v>9586558.1445873491</v>
      </c>
      <c r="K221">
        <f t="shared" si="158"/>
        <v>2.6419213201573903</v>
      </c>
      <c r="L221">
        <f t="shared" si="158"/>
        <v>6217165.0435843598</v>
      </c>
      <c r="M221">
        <f t="shared" si="158"/>
        <v>7.6909413851574406</v>
      </c>
      <c r="N221">
        <f t="shared" si="158"/>
        <v>59810.740211287397</v>
      </c>
      <c r="O221">
        <f t="shared" si="158"/>
        <v>16.136147177901478</v>
      </c>
      <c r="P221">
        <f t="shared" si="158"/>
        <v>0.49604103079071893</v>
      </c>
      <c r="Q221">
        <f t="shared" si="158"/>
        <v>8.7555594520935092</v>
      </c>
      <c r="R221">
        <f t="shared" si="158"/>
        <v>0</v>
      </c>
      <c r="S221">
        <f t="shared" si="158"/>
        <v>0</v>
      </c>
      <c r="T221">
        <f t="shared" si="158"/>
        <v>0</v>
      </c>
      <c r="U221">
        <f t="shared" si="158"/>
        <v>0</v>
      </c>
      <c r="V221">
        <f t="shared" si="158"/>
        <v>0</v>
      </c>
      <c r="W221">
        <f t="shared" si="158"/>
        <v>0</v>
      </c>
      <c r="X221">
        <f t="shared" si="158"/>
        <v>0</v>
      </c>
      <c r="Y221">
        <f t="shared" si="158"/>
        <v>0</v>
      </c>
      <c r="Z221">
        <f t="shared" si="158"/>
        <v>0</v>
      </c>
      <c r="AA221">
        <f t="shared" si="158"/>
        <v>0</v>
      </c>
      <c r="AB221">
        <f t="shared" si="158"/>
        <v>1.2073205912642941</v>
      </c>
      <c r="AC221">
        <f t="shared" si="158"/>
        <v>0</v>
      </c>
      <c r="AD221">
        <f t="shared" si="158"/>
        <v>0</v>
      </c>
      <c r="AE221">
        <f t="shared" si="158"/>
        <v>7653708.6896092696</v>
      </c>
      <c r="AF221">
        <f t="shared" si="158"/>
        <v>-1269054.4891038439</v>
      </c>
      <c r="AG221">
        <f t="shared" si="158"/>
        <v>301630.01089449704</v>
      </c>
      <c r="AH221">
        <f t="shared" si="158"/>
        <v>-482769.97429949103</v>
      </c>
      <c r="AI221">
        <f t="shared" si="158"/>
        <v>-419897.04010742903</v>
      </c>
      <c r="AJ221">
        <f t="shared" ref="AJ221:BD221" si="159">AJ273+AJ290</f>
        <v>-134698.93440902658</v>
      </c>
      <c r="AK221">
        <f t="shared" si="159"/>
        <v>-2847.2824116439829</v>
      </c>
      <c r="AL221">
        <f t="shared" si="159"/>
        <v>-6886.3210717990987</v>
      </c>
      <c r="AM221">
        <f t="shared" si="159"/>
        <v>0</v>
      </c>
      <c r="AN221">
        <f t="shared" si="159"/>
        <v>0</v>
      </c>
      <c r="AO221">
        <f t="shared" si="159"/>
        <v>0</v>
      </c>
      <c r="AP221">
        <f t="shared" si="159"/>
        <v>0</v>
      </c>
      <c r="AQ221">
        <f t="shared" si="159"/>
        <v>0</v>
      </c>
      <c r="AR221">
        <f t="shared" si="159"/>
        <v>0</v>
      </c>
      <c r="AS221">
        <f t="shared" si="159"/>
        <v>0</v>
      </c>
      <c r="AT221">
        <f t="shared" si="159"/>
        <v>0</v>
      </c>
      <c r="AU221">
        <f t="shared" si="159"/>
        <v>0</v>
      </c>
      <c r="AV221">
        <f t="shared" si="159"/>
        <v>0</v>
      </c>
      <c r="AW221">
        <f t="shared" si="159"/>
        <v>11983.798344547544</v>
      </c>
      <c r="AX221">
        <f t="shared" si="159"/>
        <v>0</v>
      </c>
      <c r="AY221">
        <f t="shared" si="159"/>
        <v>0</v>
      </c>
      <c r="AZ221">
        <f t="shared" si="159"/>
        <v>5651168.4574450711</v>
      </c>
      <c r="BA221">
        <f t="shared" si="159"/>
        <v>5431261.4481567452</v>
      </c>
      <c r="BB221">
        <f t="shared" si="159"/>
        <v>-1278660.6591568049</v>
      </c>
      <c r="BC221">
        <f t="shared" si="159"/>
        <v>0</v>
      </c>
      <c r="BD221">
        <f t="shared" si="159"/>
        <v>4152600.7889999398</v>
      </c>
    </row>
    <row r="222" spans="1:56" x14ac:dyDescent="0.2">
      <c r="A222">
        <v>2</v>
      </c>
      <c r="B222">
        <v>1</v>
      </c>
      <c r="C222">
        <v>2014</v>
      </c>
      <c r="D222">
        <f t="shared" ref="D222:AI222" si="160">D274+D291</f>
        <v>57873938.738399804</v>
      </c>
      <c r="E222">
        <f t="shared" si="160"/>
        <v>89235248.020399898</v>
      </c>
      <c r="F222">
        <f t="shared" si="160"/>
        <v>87881510.080799803</v>
      </c>
      <c r="G222">
        <f t="shared" si="160"/>
        <v>-1353737.9396000151</v>
      </c>
      <c r="H222">
        <f t="shared" si="160"/>
        <v>96939313.874796793</v>
      </c>
      <c r="I222">
        <f t="shared" si="160"/>
        <v>729760.15412416798</v>
      </c>
      <c r="J222">
        <f t="shared" si="160"/>
        <v>9666564.4093654398</v>
      </c>
      <c r="K222">
        <f t="shared" si="160"/>
        <v>2.6658203667140299</v>
      </c>
      <c r="L222">
        <f t="shared" si="160"/>
        <v>6277531.2436474403</v>
      </c>
      <c r="M222">
        <f t="shared" si="160"/>
        <v>7.26313256682168</v>
      </c>
      <c r="N222">
        <f t="shared" si="160"/>
        <v>59657.677727525996</v>
      </c>
      <c r="O222">
        <f t="shared" si="160"/>
        <v>16.187757941373629</v>
      </c>
      <c r="P222">
        <f t="shared" si="160"/>
        <v>0.49367749966474422</v>
      </c>
      <c r="Q222">
        <f t="shared" si="160"/>
        <v>8.8323510864140893</v>
      </c>
      <c r="R222">
        <f t="shared" si="160"/>
        <v>0</v>
      </c>
      <c r="S222">
        <f t="shared" si="160"/>
        <v>0</v>
      </c>
      <c r="T222">
        <f t="shared" si="160"/>
        <v>0</v>
      </c>
      <c r="U222">
        <f t="shared" si="160"/>
        <v>0</v>
      </c>
      <c r="V222">
        <f t="shared" si="160"/>
        <v>0</v>
      </c>
      <c r="W222">
        <f t="shared" si="160"/>
        <v>0</v>
      </c>
      <c r="X222">
        <f t="shared" si="160"/>
        <v>0</v>
      </c>
      <c r="Y222">
        <f t="shared" si="160"/>
        <v>0</v>
      </c>
      <c r="Z222">
        <f t="shared" si="160"/>
        <v>0</v>
      </c>
      <c r="AA222">
        <f t="shared" si="160"/>
        <v>0.47083520917337102</v>
      </c>
      <c r="AB222">
        <f t="shared" si="160"/>
        <v>1.210956057920505</v>
      </c>
      <c r="AC222">
        <f t="shared" si="160"/>
        <v>0</v>
      </c>
      <c r="AD222">
        <f t="shared" si="160"/>
        <v>0</v>
      </c>
      <c r="AE222">
        <f t="shared" si="160"/>
        <v>1701095.5426936131</v>
      </c>
      <c r="AF222">
        <f t="shared" si="160"/>
        <v>68937.291119175192</v>
      </c>
      <c r="AG222">
        <f t="shared" si="160"/>
        <v>254485.79331987209</v>
      </c>
      <c r="AH222">
        <f t="shared" si="160"/>
        <v>-719754.87150831602</v>
      </c>
      <c r="AI222">
        <f t="shared" si="160"/>
        <v>-54367.966607350601</v>
      </c>
      <c r="AJ222">
        <f t="shared" ref="AJ222:BD222" si="161">AJ274+AJ291</f>
        <v>-10283.117507273799</v>
      </c>
      <c r="AK222">
        <f t="shared" si="161"/>
        <v>-2943.8954374527411</v>
      </c>
      <c r="AL222">
        <f t="shared" si="161"/>
        <v>-33952.642313057055</v>
      </c>
      <c r="AM222">
        <f t="shared" si="161"/>
        <v>0</v>
      </c>
      <c r="AN222">
        <f t="shared" si="161"/>
        <v>0</v>
      </c>
      <c r="AO222">
        <f t="shared" si="161"/>
        <v>0</v>
      </c>
      <c r="AP222">
        <f t="shared" si="161"/>
        <v>0</v>
      </c>
      <c r="AQ222">
        <f t="shared" si="161"/>
        <v>0</v>
      </c>
      <c r="AR222">
        <f t="shared" si="161"/>
        <v>0</v>
      </c>
      <c r="AS222">
        <f t="shared" si="161"/>
        <v>0</v>
      </c>
      <c r="AT222">
        <f t="shared" si="161"/>
        <v>0</v>
      </c>
      <c r="AU222">
        <f t="shared" si="161"/>
        <v>0</v>
      </c>
      <c r="AV222">
        <f t="shared" si="161"/>
        <v>-333186.69530958647</v>
      </c>
      <c r="AW222">
        <f t="shared" si="161"/>
        <v>180.78967012882899</v>
      </c>
      <c r="AX222">
        <f t="shared" si="161"/>
        <v>0</v>
      </c>
      <c r="AY222">
        <f t="shared" si="161"/>
        <v>0</v>
      </c>
      <c r="AZ222">
        <f t="shared" si="161"/>
        <v>870210.22811975493</v>
      </c>
      <c r="BA222">
        <f t="shared" si="161"/>
        <v>840724.571886322</v>
      </c>
      <c r="BB222">
        <f t="shared" si="161"/>
        <v>-2194462.5114863412</v>
      </c>
      <c r="BC222">
        <f t="shared" si="161"/>
        <v>0</v>
      </c>
      <c r="BD222">
        <f t="shared" si="161"/>
        <v>-1353737.9396000151</v>
      </c>
    </row>
    <row r="223" spans="1:56" x14ac:dyDescent="0.2">
      <c r="A223">
        <v>2</v>
      </c>
      <c r="B223">
        <v>1</v>
      </c>
      <c r="C223">
        <v>2015</v>
      </c>
      <c r="D223">
        <f t="shared" ref="D223:AI223" si="162">D275+D292</f>
        <v>59829539.892599799</v>
      </c>
      <c r="E223">
        <f t="shared" si="162"/>
        <v>87881510.080799803</v>
      </c>
      <c r="F223">
        <f t="shared" si="162"/>
        <v>88649529.186599895</v>
      </c>
      <c r="G223">
        <f t="shared" si="162"/>
        <v>-1187582.0483999962</v>
      </c>
      <c r="H223">
        <f t="shared" si="162"/>
        <v>92604725.797069311</v>
      </c>
      <c r="I223">
        <f t="shared" si="162"/>
        <v>-6183170.72462059</v>
      </c>
      <c r="J223">
        <f t="shared" si="162"/>
        <v>9399804.3215301894</v>
      </c>
      <c r="K223">
        <f t="shared" si="162"/>
        <v>2.7350868644953499</v>
      </c>
      <c r="L223">
        <f t="shared" si="162"/>
        <v>6220797.9482826404</v>
      </c>
      <c r="M223">
        <f t="shared" si="162"/>
        <v>5.3220957333403298</v>
      </c>
      <c r="N223">
        <f t="shared" si="162"/>
        <v>62173.067856428795</v>
      </c>
      <c r="O223">
        <f t="shared" si="162"/>
        <v>15.561170447888529</v>
      </c>
      <c r="P223">
        <f t="shared" si="162"/>
        <v>0.51074707988525092</v>
      </c>
      <c r="Q223">
        <f t="shared" si="162"/>
        <v>9.17644081929609</v>
      </c>
      <c r="R223">
        <f t="shared" si="162"/>
        <v>0</v>
      </c>
      <c r="S223">
        <f t="shared" si="162"/>
        <v>0</v>
      </c>
      <c r="T223">
        <f t="shared" si="162"/>
        <v>0</v>
      </c>
      <c r="U223">
        <f t="shared" si="162"/>
        <v>0</v>
      </c>
      <c r="V223">
        <f t="shared" si="162"/>
        <v>0</v>
      </c>
      <c r="W223">
        <f t="shared" si="162"/>
        <v>0</v>
      </c>
      <c r="X223">
        <f t="shared" si="162"/>
        <v>0</v>
      </c>
      <c r="Y223">
        <f t="shared" si="162"/>
        <v>0</v>
      </c>
      <c r="Z223">
        <f t="shared" si="162"/>
        <v>0</v>
      </c>
      <c r="AA223">
        <f t="shared" si="162"/>
        <v>2.4551175607114697</v>
      </c>
      <c r="AB223">
        <f t="shared" si="162"/>
        <v>1.431910916792005</v>
      </c>
      <c r="AC223">
        <f t="shared" si="162"/>
        <v>0</v>
      </c>
      <c r="AD223">
        <f t="shared" si="162"/>
        <v>0</v>
      </c>
      <c r="AE223">
        <f t="shared" si="162"/>
        <v>841445.64855997846</v>
      </c>
      <c r="AF223">
        <f t="shared" si="162"/>
        <v>-465936.26235634903</v>
      </c>
      <c r="AG223">
        <f t="shared" si="162"/>
        <v>280179.46990949381</v>
      </c>
      <c r="AH223">
        <f t="shared" si="162"/>
        <v>-3802698.6535832901</v>
      </c>
      <c r="AI223">
        <f t="shared" si="162"/>
        <v>-1081639.8200834999</v>
      </c>
      <c r="AJ223">
        <f t="shared" ref="AJ223:BD223" si="163">AJ275+AJ292</f>
        <v>-185348.5724244538</v>
      </c>
      <c r="AK223">
        <f t="shared" si="163"/>
        <v>-1219.9527116928771</v>
      </c>
      <c r="AL223">
        <f t="shared" si="163"/>
        <v>-98232.768583160403</v>
      </c>
      <c r="AM223">
        <f t="shared" si="163"/>
        <v>0</v>
      </c>
      <c r="AN223">
        <f t="shared" si="163"/>
        <v>0</v>
      </c>
      <c r="AO223">
        <f t="shared" si="163"/>
        <v>0</v>
      </c>
      <c r="AP223">
        <f t="shared" si="163"/>
        <v>0</v>
      </c>
      <c r="AQ223">
        <f t="shared" si="163"/>
        <v>0</v>
      </c>
      <c r="AR223">
        <f t="shared" si="163"/>
        <v>0</v>
      </c>
      <c r="AS223">
        <f t="shared" si="163"/>
        <v>0</v>
      </c>
      <c r="AT223">
        <f t="shared" si="163"/>
        <v>0</v>
      </c>
      <c r="AU223">
        <f t="shared" si="163"/>
        <v>0</v>
      </c>
      <c r="AV223">
        <f t="shared" si="163"/>
        <v>-1320520.932794462</v>
      </c>
      <c r="AW223">
        <f t="shared" si="163"/>
        <v>6262.0739227128724</v>
      </c>
      <c r="AX223">
        <f t="shared" si="163"/>
        <v>0</v>
      </c>
      <c r="AY223">
        <f t="shared" si="163"/>
        <v>0</v>
      </c>
      <c r="AZ223">
        <f t="shared" si="163"/>
        <v>-5827709.7701447401</v>
      </c>
      <c r="BA223">
        <f t="shared" si="163"/>
        <v>-5718653.4037121404</v>
      </c>
      <c r="BB223">
        <f t="shared" si="163"/>
        <v>4531071.3553121407</v>
      </c>
      <c r="BC223">
        <f t="shared" si="163"/>
        <v>1955601.15419999</v>
      </c>
      <c r="BD223">
        <f t="shared" si="163"/>
        <v>768019.10580000165</v>
      </c>
    </row>
    <row r="224" spans="1:56" x14ac:dyDescent="0.2">
      <c r="A224">
        <v>2</v>
      </c>
      <c r="B224">
        <v>1</v>
      </c>
      <c r="C224">
        <v>2016</v>
      </c>
      <c r="D224">
        <f t="shared" ref="D224:AI224" si="164">D276+D293</f>
        <v>60160277.892599799</v>
      </c>
      <c r="E224">
        <f t="shared" si="164"/>
        <v>88649529.186599895</v>
      </c>
      <c r="F224">
        <f t="shared" si="164"/>
        <v>87510522.0389999</v>
      </c>
      <c r="G224">
        <f t="shared" si="164"/>
        <v>-1469745.14759994</v>
      </c>
      <c r="H224">
        <f t="shared" si="164"/>
        <v>91838949.375690803</v>
      </c>
      <c r="I224">
        <f t="shared" si="164"/>
        <v>-1039411.1599693031</v>
      </c>
      <c r="J224">
        <f t="shared" si="164"/>
        <v>9448302.4257292096</v>
      </c>
      <c r="K224">
        <f t="shared" si="164"/>
        <v>2.61472333569295</v>
      </c>
      <c r="L224">
        <f t="shared" si="164"/>
        <v>6260041.9771543406</v>
      </c>
      <c r="M224">
        <f t="shared" si="164"/>
        <v>4.7227468345512502</v>
      </c>
      <c r="N224">
        <f t="shared" si="164"/>
        <v>63712.744322325001</v>
      </c>
      <c r="O224">
        <f t="shared" si="164"/>
        <v>14.596740662661361</v>
      </c>
      <c r="P224">
        <f t="shared" si="164"/>
        <v>0.50607822033827865</v>
      </c>
      <c r="Q224">
        <f t="shared" si="164"/>
        <v>10.56351015395342</v>
      </c>
      <c r="R224">
        <f t="shared" si="164"/>
        <v>0</v>
      </c>
      <c r="S224">
        <f t="shared" si="164"/>
        <v>0</v>
      </c>
      <c r="T224">
        <f t="shared" si="164"/>
        <v>0</v>
      </c>
      <c r="U224">
        <f t="shared" si="164"/>
        <v>0</v>
      </c>
      <c r="V224">
        <f t="shared" si="164"/>
        <v>0</v>
      </c>
      <c r="W224">
        <f t="shared" si="164"/>
        <v>0</v>
      </c>
      <c r="X224">
        <f t="shared" si="164"/>
        <v>0</v>
      </c>
      <c r="Y224">
        <f t="shared" si="164"/>
        <v>0</v>
      </c>
      <c r="Z224">
        <f t="shared" si="164"/>
        <v>0</v>
      </c>
      <c r="AA224">
        <f t="shared" si="164"/>
        <v>4.4515355099392098</v>
      </c>
      <c r="AB224">
        <f t="shared" si="164"/>
        <v>1.5934561657364519</v>
      </c>
      <c r="AC224">
        <f t="shared" si="164"/>
        <v>0</v>
      </c>
      <c r="AD224">
        <f t="shared" si="164"/>
        <v>0</v>
      </c>
      <c r="AE224">
        <f t="shared" si="164"/>
        <v>2040717.4564109684</v>
      </c>
      <c r="AF224">
        <f t="shared" si="164"/>
        <v>838546.93183770799</v>
      </c>
      <c r="AG224">
        <f t="shared" si="164"/>
        <v>243206.60870049481</v>
      </c>
      <c r="AH224">
        <f t="shared" si="164"/>
        <v>-1415336.021542693</v>
      </c>
      <c r="AI224">
        <f t="shared" si="164"/>
        <v>-417122.82341248001</v>
      </c>
      <c r="AJ224">
        <f t="shared" ref="AJ224:BD224" si="165">AJ276+AJ293</f>
        <v>-278987.85851146199</v>
      </c>
      <c r="AK224">
        <f t="shared" si="165"/>
        <v>-6028.3401843173497</v>
      </c>
      <c r="AL224">
        <f t="shared" si="165"/>
        <v>-338277.39921352803</v>
      </c>
      <c r="AM224">
        <f t="shared" si="165"/>
        <v>0</v>
      </c>
      <c r="AN224">
        <f t="shared" si="165"/>
        <v>0</v>
      </c>
      <c r="AO224">
        <f t="shared" si="165"/>
        <v>0</v>
      </c>
      <c r="AP224">
        <f t="shared" si="165"/>
        <v>0</v>
      </c>
      <c r="AQ224">
        <f t="shared" si="165"/>
        <v>0</v>
      </c>
      <c r="AR224">
        <f t="shared" si="165"/>
        <v>0</v>
      </c>
      <c r="AS224">
        <f t="shared" si="165"/>
        <v>0</v>
      </c>
      <c r="AT224">
        <f t="shared" si="165"/>
        <v>0</v>
      </c>
      <c r="AU224">
        <f t="shared" si="165"/>
        <v>0</v>
      </c>
      <c r="AV224">
        <f t="shared" si="165"/>
        <v>-1455548.394608665</v>
      </c>
      <c r="AW224">
        <f t="shared" si="165"/>
        <v>4644.09703492881</v>
      </c>
      <c r="AX224">
        <f t="shared" si="165"/>
        <v>0</v>
      </c>
      <c r="AY224">
        <f t="shared" si="165"/>
        <v>0</v>
      </c>
      <c r="AZ224">
        <f t="shared" si="165"/>
        <v>-784185.743489051</v>
      </c>
      <c r="BA224">
        <f t="shared" si="165"/>
        <v>-800505.86549666105</v>
      </c>
      <c r="BB224">
        <f t="shared" si="165"/>
        <v>-669239.28210327798</v>
      </c>
      <c r="BC224">
        <f t="shared" si="165"/>
        <v>330737.99999999901</v>
      </c>
      <c r="BD224">
        <f t="shared" si="165"/>
        <v>-1139007.1475999411</v>
      </c>
    </row>
    <row r="225" spans="1:56" x14ac:dyDescent="0.2">
      <c r="A225">
        <v>2</v>
      </c>
      <c r="B225">
        <v>1</v>
      </c>
      <c r="C225">
        <v>2017</v>
      </c>
      <c r="D225">
        <f t="shared" ref="D225:AI225" si="166">D277+D294</f>
        <v>62217600.892599799</v>
      </c>
      <c r="E225">
        <f t="shared" si="166"/>
        <v>87510522.0389999</v>
      </c>
      <c r="F225">
        <f t="shared" si="166"/>
        <v>87595005.085199893</v>
      </c>
      <c r="G225">
        <f t="shared" si="166"/>
        <v>-1972839.9538000128</v>
      </c>
      <c r="H225">
        <f t="shared" si="166"/>
        <v>93874852.309217304</v>
      </c>
      <c r="I225">
        <f t="shared" si="166"/>
        <v>-19790.136494232924</v>
      </c>
      <c r="J225">
        <f t="shared" si="166"/>
        <v>9093790.9351536594</v>
      </c>
      <c r="K225">
        <f t="shared" si="166"/>
        <v>2.5225833211161799</v>
      </c>
      <c r="L225">
        <f t="shared" si="166"/>
        <v>6257206.60009313</v>
      </c>
      <c r="M225">
        <f t="shared" si="166"/>
        <v>5.1446032100890609</v>
      </c>
      <c r="N225">
        <f t="shared" si="166"/>
        <v>63424.387209714398</v>
      </c>
      <c r="O225">
        <f t="shared" si="166"/>
        <v>14.412687776578959</v>
      </c>
      <c r="P225">
        <f t="shared" si="166"/>
        <v>0.51771377767801696</v>
      </c>
      <c r="Q225">
        <f t="shared" si="166"/>
        <v>10.93357589102142</v>
      </c>
      <c r="R225">
        <f t="shared" si="166"/>
        <v>0</v>
      </c>
      <c r="S225">
        <f t="shared" si="166"/>
        <v>0</v>
      </c>
      <c r="T225">
        <f t="shared" si="166"/>
        <v>0</v>
      </c>
      <c r="U225">
        <f t="shared" si="166"/>
        <v>0</v>
      </c>
      <c r="V225">
        <f t="shared" si="166"/>
        <v>0</v>
      </c>
      <c r="W225">
        <f t="shared" si="166"/>
        <v>0</v>
      </c>
      <c r="X225">
        <f t="shared" si="166"/>
        <v>0</v>
      </c>
      <c r="Y225">
        <f t="shared" si="166"/>
        <v>0</v>
      </c>
      <c r="Z225">
        <f t="shared" si="166"/>
        <v>0</v>
      </c>
      <c r="AA225">
        <f t="shared" si="166"/>
        <v>6.4313832400054505</v>
      </c>
      <c r="AB225">
        <f t="shared" si="166"/>
        <v>1.6780322236049359</v>
      </c>
      <c r="AC225">
        <f t="shared" si="166"/>
        <v>0</v>
      </c>
      <c r="AD225">
        <f t="shared" si="166"/>
        <v>0</v>
      </c>
      <c r="AE225">
        <f t="shared" si="166"/>
        <v>892081.52121979906</v>
      </c>
      <c r="AF225">
        <f t="shared" si="166"/>
        <v>-111562.48290420405</v>
      </c>
      <c r="AG225">
        <f t="shared" si="166"/>
        <v>253910.1397778283</v>
      </c>
      <c r="AH225">
        <f t="shared" si="166"/>
        <v>1032128.125881687</v>
      </c>
      <c r="AI225">
        <f t="shared" si="166"/>
        <v>77851.738015112598</v>
      </c>
      <c r="AJ225">
        <f t="shared" ref="AJ225:BD225" si="167">AJ277+AJ294</f>
        <v>-212500.18102920809</v>
      </c>
      <c r="AK225">
        <f t="shared" si="167"/>
        <v>-4160.6349466628972</v>
      </c>
      <c r="AL225">
        <f t="shared" si="167"/>
        <v>-160379.6512450552</v>
      </c>
      <c r="AM225">
        <f t="shared" si="167"/>
        <v>0</v>
      </c>
      <c r="AN225">
        <f t="shared" si="167"/>
        <v>0</v>
      </c>
      <c r="AO225">
        <f t="shared" si="167"/>
        <v>0</v>
      </c>
      <c r="AP225">
        <f t="shared" si="167"/>
        <v>0</v>
      </c>
      <c r="AQ225">
        <f t="shared" si="167"/>
        <v>0</v>
      </c>
      <c r="AR225">
        <f t="shared" si="167"/>
        <v>0</v>
      </c>
      <c r="AS225">
        <f t="shared" si="167"/>
        <v>0</v>
      </c>
      <c r="AT225">
        <f t="shared" si="167"/>
        <v>0</v>
      </c>
      <c r="AU225">
        <f t="shared" si="167"/>
        <v>0</v>
      </c>
      <c r="AV225">
        <f t="shared" si="167"/>
        <v>-1436846.8849633411</v>
      </c>
      <c r="AW225">
        <f t="shared" si="167"/>
        <v>5468.8155818162404</v>
      </c>
      <c r="AX225">
        <f t="shared" si="167"/>
        <v>0</v>
      </c>
      <c r="AY225">
        <f t="shared" si="167"/>
        <v>0</v>
      </c>
      <c r="AZ225">
        <f t="shared" si="167"/>
        <v>335990.50538776896</v>
      </c>
      <c r="BA225">
        <f t="shared" si="167"/>
        <v>354673.86504681496</v>
      </c>
      <c r="BB225">
        <f t="shared" si="167"/>
        <v>-2327513.8188468292</v>
      </c>
      <c r="BC225">
        <f t="shared" si="167"/>
        <v>2057323</v>
      </c>
      <c r="BD225">
        <f t="shared" si="167"/>
        <v>84483.046199977049</v>
      </c>
    </row>
    <row r="226" spans="1:56" x14ac:dyDescent="0.2">
      <c r="A226">
        <v>2</v>
      </c>
      <c r="B226">
        <v>1</v>
      </c>
      <c r="C226">
        <v>2018</v>
      </c>
      <c r="D226">
        <f t="shared" ref="D226:AI226" si="168">D278+D295</f>
        <v>62285153.877399899</v>
      </c>
      <c r="E226">
        <f t="shared" si="168"/>
        <v>87595005.085199893</v>
      </c>
      <c r="F226">
        <f t="shared" si="168"/>
        <v>86439003.468199894</v>
      </c>
      <c r="G226">
        <f t="shared" si="168"/>
        <v>-1223554.6018000201</v>
      </c>
      <c r="H226">
        <f t="shared" si="168"/>
        <v>96095105.81648621</v>
      </c>
      <c r="I226">
        <f t="shared" si="168"/>
        <v>2152700.5224689404</v>
      </c>
      <c r="J226">
        <f t="shared" si="168"/>
        <v>9192896.6259091999</v>
      </c>
      <c r="K226">
        <f t="shared" si="168"/>
        <v>2.46521646931728</v>
      </c>
      <c r="L226">
        <f t="shared" si="168"/>
        <v>6307634.89394191</v>
      </c>
      <c r="M226">
        <f t="shared" si="168"/>
        <v>5.7020210124877604</v>
      </c>
      <c r="N226">
        <f t="shared" si="168"/>
        <v>63700.902359057698</v>
      </c>
      <c r="O226">
        <f t="shared" si="168"/>
        <v>14.06770634727631</v>
      </c>
      <c r="P226">
        <f t="shared" si="168"/>
        <v>0.52176602060118205</v>
      </c>
      <c r="Q226">
        <f t="shared" si="168"/>
        <v>11.55590701100375</v>
      </c>
      <c r="R226">
        <f t="shared" si="168"/>
        <v>0</v>
      </c>
      <c r="S226">
        <f t="shared" si="168"/>
        <v>0</v>
      </c>
      <c r="T226">
        <f t="shared" si="168"/>
        <v>0</v>
      </c>
      <c r="U226">
        <f t="shared" si="168"/>
        <v>0</v>
      </c>
      <c r="V226">
        <f t="shared" si="168"/>
        <v>0</v>
      </c>
      <c r="W226">
        <f t="shared" si="168"/>
        <v>0</v>
      </c>
      <c r="X226">
        <f t="shared" si="168"/>
        <v>0</v>
      </c>
      <c r="Y226">
        <f t="shared" si="168"/>
        <v>0</v>
      </c>
      <c r="Z226">
        <f t="shared" si="168"/>
        <v>0</v>
      </c>
      <c r="AA226">
        <f t="shared" si="168"/>
        <v>8.4310087308478607</v>
      </c>
      <c r="AB226">
        <f t="shared" si="168"/>
        <v>1.7361880774052929</v>
      </c>
      <c r="AC226">
        <f t="shared" si="168"/>
        <v>0</v>
      </c>
      <c r="AD226">
        <f t="shared" si="168"/>
        <v>1.208013385939205</v>
      </c>
      <c r="AE226">
        <f t="shared" si="168"/>
        <v>2476453.093593624</v>
      </c>
      <c r="AF226">
        <f t="shared" si="168"/>
        <v>300158.22591709503</v>
      </c>
      <c r="AG226">
        <f t="shared" si="168"/>
        <v>228787.50097195921</v>
      </c>
      <c r="AH226">
        <f t="shared" si="168"/>
        <v>1293467.2871111501</v>
      </c>
      <c r="AI226">
        <f t="shared" si="168"/>
        <v>-126771.55378778999</v>
      </c>
      <c r="AJ226">
        <f t="shared" ref="AJ226:BD226" si="169">AJ278+AJ295</f>
        <v>-228625.79285092279</v>
      </c>
      <c r="AK226">
        <f t="shared" si="169"/>
        <v>4722.9301059426562</v>
      </c>
      <c r="AL226">
        <f t="shared" si="169"/>
        <v>-202364.8217628698</v>
      </c>
      <c r="AM226">
        <f t="shared" si="169"/>
        <v>0</v>
      </c>
      <c r="AN226">
        <f t="shared" si="169"/>
        <v>0</v>
      </c>
      <c r="AO226">
        <f t="shared" si="169"/>
        <v>0</v>
      </c>
      <c r="AP226">
        <f t="shared" si="169"/>
        <v>0</v>
      </c>
      <c r="AQ226">
        <f t="shared" si="169"/>
        <v>0</v>
      </c>
      <c r="AR226">
        <f t="shared" si="169"/>
        <v>0</v>
      </c>
      <c r="AS226">
        <f t="shared" si="169"/>
        <v>0</v>
      </c>
      <c r="AT226">
        <f t="shared" si="169"/>
        <v>0</v>
      </c>
      <c r="AU226">
        <f t="shared" si="169"/>
        <v>0</v>
      </c>
      <c r="AV226">
        <f t="shared" si="169"/>
        <v>-1438234.0233203771</v>
      </c>
      <c r="AW226">
        <f t="shared" si="169"/>
        <v>1323.4571586546399</v>
      </c>
      <c r="AX226">
        <f t="shared" si="169"/>
        <v>0</v>
      </c>
      <c r="AY226">
        <f t="shared" si="169"/>
        <v>-549383.44716611202</v>
      </c>
      <c r="AZ226">
        <f t="shared" si="169"/>
        <v>1759532.8559703599</v>
      </c>
      <c r="BA226">
        <f t="shared" si="169"/>
        <v>1939939.4175859997</v>
      </c>
      <c r="BB226">
        <f t="shared" si="169"/>
        <v>-3163494.019386</v>
      </c>
      <c r="BC226">
        <f t="shared" si="169"/>
        <v>67552.984799999904</v>
      </c>
      <c r="BD226">
        <f t="shared" si="169"/>
        <v>-1156001.6170000199</v>
      </c>
    </row>
    <row r="228" spans="1:56" x14ac:dyDescent="0.2">
      <c r="A228">
        <v>11</v>
      </c>
      <c r="B228">
        <v>1</v>
      </c>
      <c r="C228">
        <v>2002</v>
      </c>
      <c r="D228">
        <v>926384259.86699903</v>
      </c>
      <c r="E228">
        <v>0</v>
      </c>
      <c r="F228">
        <v>926384259.86699903</v>
      </c>
      <c r="G228">
        <v>0</v>
      </c>
      <c r="H228">
        <v>833067856.08756495</v>
      </c>
      <c r="I228">
        <v>0</v>
      </c>
      <c r="J228">
        <v>56298419.982808098</v>
      </c>
      <c r="K228">
        <v>1.8273310501707001</v>
      </c>
      <c r="L228">
        <v>9472511.1857225206</v>
      </c>
      <c r="M228">
        <v>1.9580317243504499</v>
      </c>
      <c r="N228">
        <v>43692.679308149098</v>
      </c>
      <c r="O228">
        <v>11.711976727805</v>
      </c>
      <c r="P228">
        <v>0.54890452196415995</v>
      </c>
      <c r="Q228">
        <v>3.88664705522622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926384259.86699903</v>
      </c>
      <c r="BD228">
        <v>926384259.86699903</v>
      </c>
    </row>
    <row r="229" spans="1:56" x14ac:dyDescent="0.2">
      <c r="A229">
        <v>11</v>
      </c>
      <c r="B229">
        <v>1</v>
      </c>
      <c r="C229">
        <v>2003</v>
      </c>
      <c r="D229">
        <v>926384259.86699903</v>
      </c>
      <c r="E229">
        <v>926384259.86699903</v>
      </c>
      <c r="F229">
        <v>1140650703.766</v>
      </c>
      <c r="G229">
        <v>-3939430.00099944</v>
      </c>
      <c r="H229">
        <v>1125158560.16658</v>
      </c>
      <c r="I229">
        <v>68932625.845573694</v>
      </c>
      <c r="J229">
        <v>61434804.422471002</v>
      </c>
      <c r="K229">
        <v>1.7953953362194399</v>
      </c>
      <c r="L229">
        <v>9607742.4541592598</v>
      </c>
      <c r="M229">
        <v>2.23918913255685</v>
      </c>
      <c r="N229">
        <v>42843.096685748897</v>
      </c>
      <c r="O229">
        <v>11.5122405665077</v>
      </c>
      <c r="P229">
        <v>0.54703439384493602</v>
      </c>
      <c r="Q229">
        <v>3.88664705522622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52939832.0389506</v>
      </c>
      <c r="AF229">
        <v>3831940.4422354298</v>
      </c>
      <c r="AG229">
        <v>3679598.0593453199</v>
      </c>
      <c r="AH229">
        <v>15748397.428437</v>
      </c>
      <c r="AI229">
        <v>4566984.6551766703</v>
      </c>
      <c r="AJ229">
        <v>-1825506.30593257</v>
      </c>
      <c r="AK229">
        <v>-37281.416720576701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78903964.901491895</v>
      </c>
      <c r="BA229">
        <v>80380802.367963597</v>
      </c>
      <c r="BB229">
        <v>-84320232.368963003</v>
      </c>
      <c r="BC229">
        <v>0</v>
      </c>
      <c r="BD229">
        <v>-3939430.00099944</v>
      </c>
    </row>
    <row r="230" spans="1:56" x14ac:dyDescent="0.2">
      <c r="A230">
        <v>11</v>
      </c>
      <c r="B230">
        <v>1</v>
      </c>
      <c r="C230">
        <v>2004</v>
      </c>
      <c r="D230">
        <v>926384259.86699903</v>
      </c>
      <c r="E230">
        <v>1140650703.766</v>
      </c>
      <c r="F230">
        <v>1207789735.4349999</v>
      </c>
      <c r="G230">
        <v>67139031.669000193</v>
      </c>
      <c r="H230">
        <v>1181111136.84745</v>
      </c>
      <c r="I230">
        <v>55952576.680871502</v>
      </c>
      <c r="J230">
        <v>62023277.226423398</v>
      </c>
      <c r="K230">
        <v>1.82589106743079</v>
      </c>
      <c r="L230">
        <v>9786244.3832560498</v>
      </c>
      <c r="M230">
        <v>2.56367505424635</v>
      </c>
      <c r="N230">
        <v>41638.060222157299</v>
      </c>
      <c r="O230">
        <v>11.316140711667501</v>
      </c>
      <c r="P230">
        <v>0.54514379121950196</v>
      </c>
      <c r="Q230">
        <v>3.88664705522622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18589283.147588398</v>
      </c>
      <c r="AF230">
        <v>2445436.5405357098</v>
      </c>
      <c r="AG230">
        <v>6177556.8089213604</v>
      </c>
      <c r="AH230">
        <v>20459311.0321251</v>
      </c>
      <c r="AI230">
        <v>8882785.6453236807</v>
      </c>
      <c r="AJ230">
        <v>-1200017.4497114499</v>
      </c>
      <c r="AK230">
        <v>-15228.9327669533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55339126.792015903</v>
      </c>
      <c r="BA230">
        <v>56534003.463655002</v>
      </c>
      <c r="BB230">
        <v>10605028.2053452</v>
      </c>
      <c r="BC230">
        <v>0</v>
      </c>
      <c r="BD230">
        <v>67139031.669000193</v>
      </c>
    </row>
    <row r="231" spans="1:56" x14ac:dyDescent="0.2">
      <c r="A231">
        <v>11</v>
      </c>
      <c r="B231">
        <v>1</v>
      </c>
      <c r="C231">
        <v>2005</v>
      </c>
      <c r="D231">
        <v>926384259.86699903</v>
      </c>
      <c r="E231">
        <v>1207789735.4349999</v>
      </c>
      <c r="F231">
        <v>1243763367.4529901</v>
      </c>
      <c r="G231">
        <v>35973632.017998397</v>
      </c>
      <c r="H231">
        <v>1227590650.9671099</v>
      </c>
      <c r="I231">
        <v>46479514.119660698</v>
      </c>
      <c r="J231">
        <v>62950244.528539002</v>
      </c>
      <c r="K231">
        <v>1.83018735436941</v>
      </c>
      <c r="L231">
        <v>9973797.3237282205</v>
      </c>
      <c r="M231">
        <v>3.0249710369758498</v>
      </c>
      <c r="N231">
        <v>40578.862342206303</v>
      </c>
      <c r="O231">
        <v>11.1157022824693</v>
      </c>
      <c r="P231">
        <v>0.54241712824991795</v>
      </c>
      <c r="Q231">
        <v>3.88664705522622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9561873.5626557507</v>
      </c>
      <c r="AF231">
        <v>-4244136.7175082304</v>
      </c>
      <c r="AG231">
        <v>6683451.9447354302</v>
      </c>
      <c r="AH231">
        <v>27665517.188727099</v>
      </c>
      <c r="AI231">
        <v>8690495.0412609298</v>
      </c>
      <c r="AJ231">
        <v>-1254456.4844989299</v>
      </c>
      <c r="AK231">
        <v>-59171.300871278298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47043573.234500803</v>
      </c>
      <c r="BA231">
        <v>47508448.100870401</v>
      </c>
      <c r="BB231">
        <v>-11534816.082872</v>
      </c>
      <c r="BC231">
        <v>0</v>
      </c>
      <c r="BD231">
        <v>35973632.017998397</v>
      </c>
    </row>
    <row r="232" spans="1:56" x14ac:dyDescent="0.2">
      <c r="A232">
        <v>11</v>
      </c>
      <c r="B232">
        <v>1</v>
      </c>
      <c r="C232">
        <v>2006</v>
      </c>
      <c r="D232">
        <v>926384259.86699903</v>
      </c>
      <c r="E232">
        <v>1243763367.4529901</v>
      </c>
      <c r="F232">
        <v>1295781939.6240001</v>
      </c>
      <c r="G232">
        <v>52018572.171001598</v>
      </c>
      <c r="H232">
        <v>1278329485.4511399</v>
      </c>
      <c r="I232">
        <v>50738834.484022103</v>
      </c>
      <c r="J232">
        <v>65189633.439824402</v>
      </c>
      <c r="K232">
        <v>1.8983771567385099</v>
      </c>
      <c r="L232">
        <v>10228610.3016135</v>
      </c>
      <c r="M232">
        <v>3.3119042639106699</v>
      </c>
      <c r="N232">
        <v>38931.733908716102</v>
      </c>
      <c r="O232">
        <v>10.9179449596382</v>
      </c>
      <c r="P232">
        <v>0.54032931418491703</v>
      </c>
      <c r="Q232">
        <v>4.1732970217245997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21610391.298829898</v>
      </c>
      <c r="AF232">
        <v>-7384423.7130303597</v>
      </c>
      <c r="AG232">
        <v>8922278.8798953108</v>
      </c>
      <c r="AH232">
        <v>16515044.1624064</v>
      </c>
      <c r="AI232">
        <v>13748508.7949473</v>
      </c>
      <c r="AJ232">
        <v>-1223940.4428361999</v>
      </c>
      <c r="AK232">
        <v>-61545.841025817201</v>
      </c>
      <c r="AL232">
        <v>-1829918.9851979499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50296394.153988697</v>
      </c>
      <c r="BA232">
        <v>50643316.309147201</v>
      </c>
      <c r="BB232">
        <v>1375255.8618543099</v>
      </c>
      <c r="BC232">
        <v>0</v>
      </c>
      <c r="BD232">
        <v>52018572.171001598</v>
      </c>
    </row>
    <row r="233" spans="1:56" x14ac:dyDescent="0.2">
      <c r="A233">
        <v>11</v>
      </c>
      <c r="B233">
        <v>1</v>
      </c>
      <c r="C233">
        <v>2007</v>
      </c>
      <c r="D233">
        <v>926384259.86699903</v>
      </c>
      <c r="E233">
        <v>1295781939.6240001</v>
      </c>
      <c r="F233">
        <v>1304248478.5799999</v>
      </c>
      <c r="G233">
        <v>8466538.9559997004</v>
      </c>
      <c r="H233">
        <v>1334539819.1768999</v>
      </c>
      <c r="I233">
        <v>56210333.725765496</v>
      </c>
      <c r="J233">
        <v>70041845.222294599</v>
      </c>
      <c r="K233">
        <v>1.8579703669735199</v>
      </c>
      <c r="L233">
        <v>10280159.245689601</v>
      </c>
      <c r="M233">
        <v>3.4879482388015299</v>
      </c>
      <c r="N233">
        <v>39539.598350095301</v>
      </c>
      <c r="O233">
        <v>10.7339119907846</v>
      </c>
      <c r="P233">
        <v>0.534192185659917</v>
      </c>
      <c r="Q233">
        <v>4.3510032740078897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60541792.734168202</v>
      </c>
      <c r="AF233">
        <v>-3050894.5558822402</v>
      </c>
      <c r="AG233">
        <v>2101660.7556593399</v>
      </c>
      <c r="AH233">
        <v>9139819.4707841091</v>
      </c>
      <c r="AI233">
        <v>-3822360.62056618</v>
      </c>
      <c r="AJ233">
        <v>-1406189.8495430399</v>
      </c>
      <c r="AK233">
        <v>-131139.52291031901</v>
      </c>
      <c r="AL233">
        <v>-1826131.2995917599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61546557.112118103</v>
      </c>
      <c r="BA233">
        <v>61660609.053429902</v>
      </c>
      <c r="BB233">
        <v>-53194070.097430199</v>
      </c>
      <c r="BC233">
        <v>0</v>
      </c>
      <c r="BD233">
        <v>8466538.9559997004</v>
      </c>
    </row>
    <row r="234" spans="1:56" x14ac:dyDescent="0.2">
      <c r="A234">
        <v>11</v>
      </c>
      <c r="B234">
        <v>1</v>
      </c>
      <c r="C234">
        <v>2008</v>
      </c>
      <c r="D234">
        <v>926384259.86699903</v>
      </c>
      <c r="E234">
        <v>1304248478.5799999</v>
      </c>
      <c r="F234">
        <v>1366604279.53</v>
      </c>
      <c r="G234">
        <v>62355800.950000197</v>
      </c>
      <c r="H234">
        <v>1371331218.3703101</v>
      </c>
      <c r="I234">
        <v>36791399.193406202</v>
      </c>
      <c r="J234">
        <v>71458603.447398201</v>
      </c>
      <c r="K234">
        <v>1.90820346151818</v>
      </c>
      <c r="L234">
        <v>10317392.1113766</v>
      </c>
      <c r="M234">
        <v>3.9171178618520699</v>
      </c>
      <c r="N234">
        <v>39464.511915440402</v>
      </c>
      <c r="O234">
        <v>10.917466448188399</v>
      </c>
      <c r="P234">
        <v>0.54075966011971699</v>
      </c>
      <c r="Q234">
        <v>4.4338764759415303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0.26680335915409897</v>
      </c>
      <c r="AC234">
        <v>0</v>
      </c>
      <c r="AD234">
        <v>0</v>
      </c>
      <c r="AE234">
        <v>22540488.8901623</v>
      </c>
      <c r="AF234">
        <v>-13038761.3472759</v>
      </c>
      <c r="AG234">
        <v>2000021.1383193999</v>
      </c>
      <c r="AH234">
        <v>22671250.650729101</v>
      </c>
      <c r="AI234">
        <v>429081.912273466</v>
      </c>
      <c r="AJ234">
        <v>1822771.9892024</v>
      </c>
      <c r="AK234">
        <v>122520.96678164099</v>
      </c>
      <c r="AL234">
        <v>-321937.25445402903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173182.93016606299</v>
      </c>
      <c r="AX234">
        <v>0</v>
      </c>
      <c r="AY234">
        <v>0</v>
      </c>
      <c r="AZ234">
        <v>36398619.8759045</v>
      </c>
      <c r="BA234">
        <v>36284606.211806498</v>
      </c>
      <c r="BB234">
        <v>26071194.738193601</v>
      </c>
      <c r="BC234">
        <v>0</v>
      </c>
      <c r="BD234">
        <v>62355800.950000197</v>
      </c>
    </row>
    <row r="235" spans="1:56" x14ac:dyDescent="0.2">
      <c r="A235">
        <v>11</v>
      </c>
      <c r="B235">
        <v>1</v>
      </c>
      <c r="C235">
        <v>2009</v>
      </c>
      <c r="D235">
        <v>926384259.86699903</v>
      </c>
      <c r="E235">
        <v>1366604279.53</v>
      </c>
      <c r="F235">
        <v>1342947872.0899999</v>
      </c>
      <c r="G235">
        <v>-23656407.439999901</v>
      </c>
      <c r="H235">
        <v>1301900756.6131301</v>
      </c>
      <c r="I235">
        <v>-69430461.757175893</v>
      </c>
      <c r="J235">
        <v>71069519.056619093</v>
      </c>
      <c r="K235">
        <v>2.0367725893356501</v>
      </c>
      <c r="L235">
        <v>10254800.212370601</v>
      </c>
      <c r="M235">
        <v>2.8602517829001499</v>
      </c>
      <c r="N235">
        <v>37791.827861217302</v>
      </c>
      <c r="O235">
        <v>11.105446634468599</v>
      </c>
      <c r="P235">
        <v>0.54033183056754897</v>
      </c>
      <c r="Q235">
        <v>4.6090350637439599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0.26680335915409897</v>
      </c>
      <c r="AC235">
        <v>0</v>
      </c>
      <c r="AD235">
        <v>0</v>
      </c>
      <c r="AE235">
        <v>3328801.4789057798</v>
      </c>
      <c r="AF235">
        <v>-24551191.353814401</v>
      </c>
      <c r="AG235">
        <v>-799169.82219020103</v>
      </c>
      <c r="AH235">
        <v>-60735613.608537301</v>
      </c>
      <c r="AI235">
        <v>13535321.1145935</v>
      </c>
      <c r="AJ235">
        <v>1722118.92093358</v>
      </c>
      <c r="AK235">
        <v>-9460.3051507975906</v>
      </c>
      <c r="AL235">
        <v>-1501476.8798352501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-69010670.455094993</v>
      </c>
      <c r="BA235">
        <v>-68988457.893959403</v>
      </c>
      <c r="BB235">
        <v>45332050.453959398</v>
      </c>
      <c r="BC235">
        <v>0</v>
      </c>
      <c r="BD235">
        <v>-23656407.439999901</v>
      </c>
    </row>
    <row r="236" spans="1:56" x14ac:dyDescent="0.2">
      <c r="A236">
        <v>11</v>
      </c>
      <c r="B236">
        <v>1</v>
      </c>
      <c r="C236">
        <v>2010</v>
      </c>
      <c r="D236">
        <v>926384259.86699903</v>
      </c>
      <c r="E236">
        <v>1342947872.0899999</v>
      </c>
      <c r="F236">
        <v>1335565967.08199</v>
      </c>
      <c r="G236">
        <v>-7381905.0080005899</v>
      </c>
      <c r="H236">
        <v>1346913647.30793</v>
      </c>
      <c r="I236">
        <v>45012890.694798298</v>
      </c>
      <c r="J236">
        <v>70826199.677549601</v>
      </c>
      <c r="K236">
        <v>2.0270228044562302</v>
      </c>
      <c r="L236">
        <v>10274883.907443799</v>
      </c>
      <c r="M236">
        <v>3.3121648466862701</v>
      </c>
      <c r="N236">
        <v>36895.2007631421</v>
      </c>
      <c r="O236">
        <v>11.275959711583299</v>
      </c>
      <c r="P236">
        <v>0.66990240576033</v>
      </c>
      <c r="Q236">
        <v>4.8696315000185297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0.26680335915409897</v>
      </c>
      <c r="AC236">
        <v>0</v>
      </c>
      <c r="AD236">
        <v>0</v>
      </c>
      <c r="AE236">
        <v>-1618863.98511935</v>
      </c>
      <c r="AF236">
        <v>4413891.5554225799</v>
      </c>
      <c r="AG236">
        <v>1568401.8140994001</v>
      </c>
      <c r="AH236">
        <v>28498498.6325773</v>
      </c>
      <c r="AI236">
        <v>7417295.1312346496</v>
      </c>
      <c r="AJ236">
        <v>4039116.88563722</v>
      </c>
      <c r="AK236">
        <v>3102437.56240923</v>
      </c>
      <c r="AL236">
        <v>-1751394.32519774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45669383.271063298</v>
      </c>
      <c r="BA236">
        <v>45886062.986517698</v>
      </c>
      <c r="BB236">
        <v>-53267967.994518302</v>
      </c>
      <c r="BC236">
        <v>0</v>
      </c>
      <c r="BD236">
        <v>-7381905.0080005899</v>
      </c>
    </row>
    <row r="237" spans="1:56" x14ac:dyDescent="0.2">
      <c r="A237">
        <v>11</v>
      </c>
      <c r="B237">
        <v>1</v>
      </c>
      <c r="C237">
        <v>2011</v>
      </c>
      <c r="D237">
        <v>926384259.86699903</v>
      </c>
      <c r="E237">
        <v>1335565967.08199</v>
      </c>
      <c r="F237">
        <v>1391860797.9300001</v>
      </c>
      <c r="G237">
        <v>56294830.848000899</v>
      </c>
      <c r="H237">
        <v>1408698292.6861</v>
      </c>
      <c r="I237">
        <v>61784645.378168903</v>
      </c>
      <c r="J237">
        <v>71275731.733424604</v>
      </c>
      <c r="K237">
        <v>2.0775596551033</v>
      </c>
      <c r="L237">
        <v>10363955.621558599</v>
      </c>
      <c r="M237">
        <v>4.0532050630270797</v>
      </c>
      <c r="N237">
        <v>36389.625477540001</v>
      </c>
      <c r="O237">
        <v>11.687519930137199</v>
      </c>
      <c r="P237">
        <v>0.66729383864281899</v>
      </c>
      <c r="Q237">
        <v>4.7830526537786202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0.17714052996815699</v>
      </c>
      <c r="AA237">
        <v>0</v>
      </c>
      <c r="AB237">
        <v>0.26680335915409897</v>
      </c>
      <c r="AC237">
        <v>0</v>
      </c>
      <c r="AD237">
        <v>0</v>
      </c>
      <c r="AE237">
        <v>6871129.7738983296</v>
      </c>
      <c r="AF237">
        <v>-2296901.6289984202</v>
      </c>
      <c r="AG237">
        <v>3407239.1593545498</v>
      </c>
      <c r="AH237">
        <v>40924377.039118201</v>
      </c>
      <c r="AI237">
        <v>5513451.5036064796</v>
      </c>
      <c r="AJ237">
        <v>4325940.6964557897</v>
      </c>
      <c r="AK237">
        <v>-83566.748967171006</v>
      </c>
      <c r="AL237">
        <v>108757.006599278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1243477.6791656101</v>
      </c>
      <c r="AV237">
        <v>0</v>
      </c>
      <c r="AW237">
        <v>144601.30436334101</v>
      </c>
      <c r="AX237">
        <v>0</v>
      </c>
      <c r="AY237">
        <v>0</v>
      </c>
      <c r="AZ237">
        <v>60158505.784596004</v>
      </c>
      <c r="BA237">
        <v>60648751.335582897</v>
      </c>
      <c r="BB237">
        <v>-4353920.4875819497</v>
      </c>
      <c r="BC237">
        <v>0</v>
      </c>
      <c r="BD237">
        <v>56294830.848000899</v>
      </c>
    </row>
    <row r="238" spans="1:56" x14ac:dyDescent="0.2">
      <c r="A238">
        <v>11</v>
      </c>
      <c r="B238">
        <v>1</v>
      </c>
      <c r="C238">
        <v>2012</v>
      </c>
      <c r="D238">
        <v>926384259.86699903</v>
      </c>
      <c r="E238">
        <v>1391860797.9300001</v>
      </c>
      <c r="F238">
        <v>1424116807.1499901</v>
      </c>
      <c r="G238">
        <v>32256009.219999298</v>
      </c>
      <c r="H238">
        <v>1449259983.8266001</v>
      </c>
      <c r="I238">
        <v>40561691.140496798</v>
      </c>
      <c r="J238">
        <v>73756945.933743194</v>
      </c>
      <c r="K238">
        <v>2.1021921756712199</v>
      </c>
      <c r="L238">
        <v>10476969.718552301</v>
      </c>
      <c r="M238">
        <v>4.0820338558778504</v>
      </c>
      <c r="N238">
        <v>36006.0614058559</v>
      </c>
      <c r="O238">
        <v>11.613795472365601</v>
      </c>
      <c r="P238">
        <v>0.66274869232959399</v>
      </c>
      <c r="Q238">
        <v>4.8957870420308502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0.89526949109980603</v>
      </c>
      <c r="AA238">
        <v>0</v>
      </c>
      <c r="AB238">
        <v>0.26680335915409897</v>
      </c>
      <c r="AC238">
        <v>0</v>
      </c>
      <c r="AD238">
        <v>0</v>
      </c>
      <c r="AE238">
        <v>30546309.9706457</v>
      </c>
      <c r="AF238">
        <v>-1662131.4955154799</v>
      </c>
      <c r="AG238">
        <v>4534862.7495167498</v>
      </c>
      <c r="AH238">
        <v>1521148.4450620399</v>
      </c>
      <c r="AI238">
        <v>3493658.78072706</v>
      </c>
      <c r="AJ238">
        <v>-1656984.63378713</v>
      </c>
      <c r="AK238">
        <v>-120514.910487264</v>
      </c>
      <c r="AL238">
        <v>-313626.85492349498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5279725.9648796599</v>
      </c>
      <c r="AV238">
        <v>0</v>
      </c>
      <c r="AW238">
        <v>0</v>
      </c>
      <c r="AX238">
        <v>0</v>
      </c>
      <c r="AY238">
        <v>0</v>
      </c>
      <c r="AZ238">
        <v>41622448.016117901</v>
      </c>
      <c r="BA238">
        <v>42156001.861517802</v>
      </c>
      <c r="BB238">
        <v>-9899992.6415185295</v>
      </c>
      <c r="BC238">
        <v>0</v>
      </c>
      <c r="BD238">
        <v>32256009.219999298</v>
      </c>
    </row>
    <row r="239" spans="1:56" x14ac:dyDescent="0.2">
      <c r="A239">
        <v>11</v>
      </c>
      <c r="B239">
        <v>1</v>
      </c>
      <c r="C239">
        <v>2013</v>
      </c>
      <c r="D239">
        <v>926384259.86699903</v>
      </c>
      <c r="E239">
        <v>1424116807.1499901</v>
      </c>
      <c r="F239">
        <v>1431008218.4100001</v>
      </c>
      <c r="G239">
        <v>6891411.2600004198</v>
      </c>
      <c r="H239">
        <v>1445458542.2084601</v>
      </c>
      <c r="I239">
        <v>-3801441.61813627</v>
      </c>
      <c r="J239">
        <v>75670639.372383207</v>
      </c>
      <c r="K239">
        <v>2.2055179373567402</v>
      </c>
      <c r="L239">
        <v>10578496.1744477</v>
      </c>
      <c r="M239">
        <v>3.9210202446866198</v>
      </c>
      <c r="N239">
        <v>36154.910443648499</v>
      </c>
      <c r="O239">
        <v>11.1875432422147</v>
      </c>
      <c r="P239">
        <v>0.66409365944167997</v>
      </c>
      <c r="Q239">
        <v>4.8448306891883703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1.8717809714404501</v>
      </c>
      <c r="AA239">
        <v>0</v>
      </c>
      <c r="AB239">
        <v>0.26680335915409897</v>
      </c>
      <c r="AC239">
        <v>0</v>
      </c>
      <c r="AD239">
        <v>0</v>
      </c>
      <c r="AE239">
        <v>24591815.282064602</v>
      </c>
      <c r="AF239">
        <v>-24810741.378742199</v>
      </c>
      <c r="AG239">
        <v>4053787.6450264598</v>
      </c>
      <c r="AH239">
        <v>-8423585.3784082904</v>
      </c>
      <c r="AI239">
        <v>-2803171.8613290899</v>
      </c>
      <c r="AJ239">
        <v>-5288612.27812324</v>
      </c>
      <c r="AK239">
        <v>34529.143185318702</v>
      </c>
      <c r="AL239">
        <v>208217.35835522701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9362204.2416629605</v>
      </c>
      <c r="AV239">
        <v>0</v>
      </c>
      <c r="AW239">
        <v>0</v>
      </c>
      <c r="AX239">
        <v>0</v>
      </c>
      <c r="AY239">
        <v>0</v>
      </c>
      <c r="AZ239">
        <v>-3075557.22630818</v>
      </c>
      <c r="BA239">
        <v>-3268525.7369489199</v>
      </c>
      <c r="BB239">
        <v>10159936.9969493</v>
      </c>
      <c r="BC239">
        <v>0</v>
      </c>
      <c r="BD239">
        <v>6891411.2600004198</v>
      </c>
    </row>
    <row r="240" spans="1:56" x14ac:dyDescent="0.2">
      <c r="A240">
        <v>11</v>
      </c>
      <c r="B240">
        <v>1</v>
      </c>
      <c r="C240">
        <v>2014</v>
      </c>
      <c r="D240">
        <v>926384259.86699903</v>
      </c>
      <c r="E240">
        <v>1431008218.4100001</v>
      </c>
      <c r="F240">
        <v>1465175895.46</v>
      </c>
      <c r="G240">
        <v>34167677.050000302</v>
      </c>
      <c r="H240">
        <v>1473152844.5426099</v>
      </c>
      <c r="I240">
        <v>27694302.334154699</v>
      </c>
      <c r="J240">
        <v>78087840.215026796</v>
      </c>
      <c r="K240">
        <v>2.1706834470536802</v>
      </c>
      <c r="L240">
        <v>10690819.5997595</v>
      </c>
      <c r="M240">
        <v>3.7111933787985398</v>
      </c>
      <c r="N240">
        <v>36209.649889852801</v>
      </c>
      <c r="O240">
        <v>11.079606658456701</v>
      </c>
      <c r="P240">
        <v>0.66212949879445404</v>
      </c>
      <c r="Q240">
        <v>5.0637491410325497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2.8482924517810999</v>
      </c>
      <c r="AA240">
        <v>0</v>
      </c>
      <c r="AB240">
        <v>0.56447695082284199</v>
      </c>
      <c r="AC240">
        <v>0</v>
      </c>
      <c r="AD240">
        <v>0</v>
      </c>
      <c r="AE240">
        <v>26668106.284374598</v>
      </c>
      <c r="AF240">
        <v>2806383.54679396</v>
      </c>
      <c r="AG240">
        <v>4706051.996549</v>
      </c>
      <c r="AH240">
        <v>-11711419.2668371</v>
      </c>
      <c r="AI240">
        <v>-1837749.4466850101</v>
      </c>
      <c r="AJ240">
        <v>-718863.64967755403</v>
      </c>
      <c r="AK240">
        <v>-44630.001565640901</v>
      </c>
      <c r="AL240">
        <v>-2432578.62452746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9390197.2950911801</v>
      </c>
      <c r="AV240">
        <v>0</v>
      </c>
      <c r="AW240">
        <v>208149.62292946901</v>
      </c>
      <c r="AX240">
        <v>0</v>
      </c>
      <c r="AY240">
        <v>0</v>
      </c>
      <c r="AZ240">
        <v>27033647.7564453</v>
      </c>
      <c r="BA240">
        <v>27024997.701414902</v>
      </c>
      <c r="BB240">
        <v>7142679.3485853896</v>
      </c>
      <c r="BC240">
        <v>0</v>
      </c>
      <c r="BD240">
        <v>34167677.050000302</v>
      </c>
    </row>
    <row r="241" spans="1:56" x14ac:dyDescent="0.2">
      <c r="A241">
        <v>11</v>
      </c>
      <c r="B241">
        <v>1</v>
      </c>
      <c r="C241">
        <v>2015</v>
      </c>
      <c r="D241">
        <v>926384259.86699903</v>
      </c>
      <c r="E241">
        <v>1465175895.46</v>
      </c>
      <c r="F241">
        <v>1437670268.99</v>
      </c>
      <c r="G241">
        <v>-27505626.4700009</v>
      </c>
      <c r="H241">
        <v>1393019561.6047399</v>
      </c>
      <c r="I241">
        <v>-80133282.937877104</v>
      </c>
      <c r="J241">
        <v>79108701.862844795</v>
      </c>
      <c r="K241">
        <v>2.330342802099</v>
      </c>
      <c r="L241">
        <v>10785827.200575801</v>
      </c>
      <c r="M241">
        <v>2.7606361616195798</v>
      </c>
      <c r="N241">
        <v>37194.2537652475</v>
      </c>
      <c r="O241">
        <v>11.121558030716701</v>
      </c>
      <c r="P241">
        <v>0.66297967746304198</v>
      </c>
      <c r="Q241">
        <v>5.0870676150580101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3.8482924517810999</v>
      </c>
      <c r="AA241">
        <v>0</v>
      </c>
      <c r="AB241">
        <v>0.91427466526859802</v>
      </c>
      <c r="AC241">
        <v>0</v>
      </c>
      <c r="AD241">
        <v>0</v>
      </c>
      <c r="AE241">
        <v>5346525.6697401097</v>
      </c>
      <c r="AF241">
        <v>-28368201.493636198</v>
      </c>
      <c r="AG241">
        <v>4121046.5678574201</v>
      </c>
      <c r="AH241">
        <v>-61948843.566689797</v>
      </c>
      <c r="AI241">
        <v>-9865326.7701323908</v>
      </c>
      <c r="AJ241">
        <v>421441.580159106</v>
      </c>
      <c r="AK241">
        <v>26735.8532742159</v>
      </c>
      <c r="AL241">
        <v>146347.81044139099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9857364.0418672301</v>
      </c>
      <c r="AV241">
        <v>0</v>
      </c>
      <c r="AW241">
        <v>266351.12074918498</v>
      </c>
      <c r="AX241">
        <v>0</v>
      </c>
      <c r="AY241">
        <v>0</v>
      </c>
      <c r="AZ241">
        <v>-79996559.186369702</v>
      </c>
      <c r="BA241">
        <v>-79536499.234588206</v>
      </c>
      <c r="BB241">
        <v>52030872.764587201</v>
      </c>
      <c r="BC241">
        <v>0</v>
      </c>
      <c r="BD241">
        <v>-27505626.4700009</v>
      </c>
    </row>
    <row r="242" spans="1:56" x14ac:dyDescent="0.2">
      <c r="A242">
        <v>11</v>
      </c>
      <c r="B242">
        <v>1</v>
      </c>
      <c r="C242">
        <v>2016</v>
      </c>
      <c r="D242">
        <v>926384259.86699903</v>
      </c>
      <c r="E242">
        <v>1437670268.99</v>
      </c>
      <c r="F242">
        <v>1400997147.4949999</v>
      </c>
      <c r="G242">
        <v>-36673121.494999997</v>
      </c>
      <c r="H242">
        <v>1375617357.2206199</v>
      </c>
      <c r="I242">
        <v>-17402204.3841215</v>
      </c>
      <c r="J242">
        <v>79147218.751139805</v>
      </c>
      <c r="K242">
        <v>2.3744728951314</v>
      </c>
      <c r="L242">
        <v>10848372.1616455</v>
      </c>
      <c r="M242">
        <v>2.45021214177862</v>
      </c>
      <c r="N242">
        <v>37927.250890062598</v>
      </c>
      <c r="O242">
        <v>11.0723438237116</v>
      </c>
      <c r="P242">
        <v>0.66254134830773104</v>
      </c>
      <c r="Q242">
        <v>5.6302075594720398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4.8482924517811004</v>
      </c>
      <c r="AA242">
        <v>0</v>
      </c>
      <c r="AB242">
        <v>0.99256477355521</v>
      </c>
      <c r="AC242">
        <v>0</v>
      </c>
      <c r="AD242">
        <v>0</v>
      </c>
      <c r="AE242">
        <v>13330028.0681592</v>
      </c>
      <c r="AF242">
        <v>-6465392.8522564704</v>
      </c>
      <c r="AG242">
        <v>2737673.0772071499</v>
      </c>
      <c r="AH242">
        <v>-22811741.389736399</v>
      </c>
      <c r="AI242">
        <v>-7366138.6913381796</v>
      </c>
      <c r="AJ242">
        <v>-948793.506295781</v>
      </c>
      <c r="AK242">
        <v>-7150.3788286387598</v>
      </c>
      <c r="AL242">
        <v>-4073253.4050350199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9672312.5581822004</v>
      </c>
      <c r="AV242">
        <v>0</v>
      </c>
      <c r="AW242">
        <v>70026.904313304301</v>
      </c>
      <c r="AX242">
        <v>0</v>
      </c>
      <c r="AY242">
        <v>0</v>
      </c>
      <c r="AZ242">
        <v>-15862429.6156286</v>
      </c>
      <c r="BA242">
        <v>-16233055.394317999</v>
      </c>
      <c r="BB242">
        <v>-20440066.100681901</v>
      </c>
      <c r="BC242">
        <v>0</v>
      </c>
      <c r="BD242">
        <v>-36673121.494999997</v>
      </c>
    </row>
    <row r="243" spans="1:56" x14ac:dyDescent="0.2">
      <c r="A243">
        <v>11</v>
      </c>
      <c r="B243">
        <v>1</v>
      </c>
      <c r="C243">
        <v>2017</v>
      </c>
      <c r="D243">
        <v>926384259.86699903</v>
      </c>
      <c r="E243">
        <v>1400997147.4949999</v>
      </c>
      <c r="F243">
        <v>1364790690.2720001</v>
      </c>
      <c r="G243">
        <v>-36206457.222999603</v>
      </c>
      <c r="H243">
        <v>1428463134.2613101</v>
      </c>
      <c r="I243">
        <v>52845777.0406982</v>
      </c>
      <c r="J243">
        <v>81788074.637981504</v>
      </c>
      <c r="K243">
        <v>2.28532717667037</v>
      </c>
      <c r="L243">
        <v>10939686.319052899</v>
      </c>
      <c r="M243">
        <v>2.6648623736050099</v>
      </c>
      <c r="N243">
        <v>38801.754502470802</v>
      </c>
      <c r="O243">
        <v>10.9465168989496</v>
      </c>
      <c r="P243">
        <v>0.66045997262876099</v>
      </c>
      <c r="Q243">
        <v>5.7762677742567003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5.8482924517811004</v>
      </c>
      <c r="AA243">
        <v>0</v>
      </c>
      <c r="AB243">
        <v>0.99256477355521</v>
      </c>
      <c r="AC243">
        <v>0</v>
      </c>
      <c r="AD243">
        <v>0</v>
      </c>
      <c r="AE243">
        <v>27557204.139476199</v>
      </c>
      <c r="AF243">
        <v>6613696.9229140403</v>
      </c>
      <c r="AG243">
        <v>3565450.9912791201</v>
      </c>
      <c r="AH243">
        <v>15902554.8279173</v>
      </c>
      <c r="AI243">
        <v>-8064470.3398446999</v>
      </c>
      <c r="AJ243">
        <v>-2121286.8886766499</v>
      </c>
      <c r="AK243">
        <v>-51274.859565917002</v>
      </c>
      <c r="AL243">
        <v>-1053806.101883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9425584.2914614696</v>
      </c>
      <c r="AV243">
        <v>0</v>
      </c>
      <c r="AW243">
        <v>0</v>
      </c>
      <c r="AX243">
        <v>0</v>
      </c>
      <c r="AY243">
        <v>0</v>
      </c>
      <c r="AZ243">
        <v>51773652.983077899</v>
      </c>
      <c r="BA243">
        <v>52349493.669501401</v>
      </c>
      <c r="BB243">
        <v>-88555950.892500997</v>
      </c>
      <c r="BC243">
        <v>0</v>
      </c>
      <c r="BD243">
        <v>-36206457.222999603</v>
      </c>
    </row>
    <row r="244" spans="1:56" x14ac:dyDescent="0.2">
      <c r="A244">
        <v>11</v>
      </c>
      <c r="B244">
        <v>1</v>
      </c>
      <c r="C244">
        <v>2018</v>
      </c>
      <c r="D244">
        <v>926384259.86699903</v>
      </c>
      <c r="E244">
        <v>1364790690.2720001</v>
      </c>
      <c r="F244">
        <v>1337792224.2679901</v>
      </c>
      <c r="G244">
        <v>-26998466.004000802</v>
      </c>
      <c r="H244">
        <v>1460485218.56934</v>
      </c>
      <c r="I244">
        <v>32022084.308027301</v>
      </c>
      <c r="J244">
        <v>83013086.889675602</v>
      </c>
      <c r="K244">
        <v>2.2142693609033199</v>
      </c>
      <c r="L244">
        <v>11001878.9819551</v>
      </c>
      <c r="M244">
        <v>2.9403440522595501</v>
      </c>
      <c r="N244">
        <v>39738.812303238701</v>
      </c>
      <c r="O244">
        <v>10.8410498360817</v>
      </c>
      <c r="P244">
        <v>0.66195569213011796</v>
      </c>
      <c r="Q244">
        <v>6.0215979214487003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6.8482924517811004</v>
      </c>
      <c r="AA244">
        <v>0</v>
      </c>
      <c r="AB244">
        <v>1</v>
      </c>
      <c r="AC244">
        <v>0</v>
      </c>
      <c r="AD244">
        <v>0.49563168971903598</v>
      </c>
      <c r="AE244">
        <v>13359324.819587599</v>
      </c>
      <c r="AF244">
        <v>4033903.80723402</v>
      </c>
      <c r="AG244">
        <v>3105302.71787831</v>
      </c>
      <c r="AH244">
        <v>18917395.440469999</v>
      </c>
      <c r="AI244">
        <v>-8227082.3707270697</v>
      </c>
      <c r="AJ244">
        <v>-1746596.52474733</v>
      </c>
      <c r="AK244">
        <v>34061.8775805103</v>
      </c>
      <c r="AL244">
        <v>-1732212.60017259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9181995.6338679995</v>
      </c>
      <c r="AV244">
        <v>0</v>
      </c>
      <c r="AW244">
        <v>5274.0721249296803</v>
      </c>
      <c r="AX244">
        <v>0</v>
      </c>
      <c r="AY244">
        <v>-8394843.5022020899</v>
      </c>
      <c r="AZ244">
        <v>28536523.370894399</v>
      </c>
      <c r="BA244">
        <v>28581910.147716701</v>
      </c>
      <c r="BB244">
        <v>-55580376.151717499</v>
      </c>
      <c r="BC244">
        <v>0</v>
      </c>
      <c r="BD244">
        <v>-26998466.004000802</v>
      </c>
    </row>
    <row r="245" spans="1:56" x14ac:dyDescent="0.2">
      <c r="A245">
        <v>12</v>
      </c>
      <c r="B245">
        <v>1</v>
      </c>
      <c r="C245">
        <v>2002</v>
      </c>
      <c r="D245">
        <v>143664094.327999</v>
      </c>
      <c r="E245">
        <v>0</v>
      </c>
      <c r="F245">
        <v>143664094.327999</v>
      </c>
      <c r="G245">
        <v>0</v>
      </c>
      <c r="H245">
        <v>124384404.21193901</v>
      </c>
      <c r="I245">
        <v>0</v>
      </c>
      <c r="J245">
        <v>14083134.619556701</v>
      </c>
      <c r="K245">
        <v>0.88625967097329195</v>
      </c>
      <c r="L245">
        <v>5446368.7736728303</v>
      </c>
      <c r="M245">
        <v>1.92070329070344</v>
      </c>
      <c r="N245">
        <v>40051.619150543796</v>
      </c>
      <c r="O245">
        <v>6.3800095884141799</v>
      </c>
      <c r="P245">
        <v>0.33463107953667598</v>
      </c>
      <c r="Q245">
        <v>4.4854451159993598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143664094.327999</v>
      </c>
      <c r="BD245">
        <v>143664094.327999</v>
      </c>
    </row>
    <row r="246" spans="1:56" x14ac:dyDescent="0.2">
      <c r="A246">
        <v>12</v>
      </c>
      <c r="B246">
        <v>1</v>
      </c>
      <c r="C246">
        <v>2003</v>
      </c>
      <c r="D246">
        <v>143664094.327999</v>
      </c>
      <c r="E246">
        <v>143664094.327999</v>
      </c>
      <c r="F246">
        <v>137771387.91499999</v>
      </c>
      <c r="G246">
        <v>-5892706.4129999196</v>
      </c>
      <c r="H246">
        <v>128507755.65873</v>
      </c>
      <c r="I246">
        <v>4123351.4467904102</v>
      </c>
      <c r="J246">
        <v>13804969.4935131</v>
      </c>
      <c r="K246">
        <v>1.05139254309303</v>
      </c>
      <c r="L246">
        <v>5659299.4126829999</v>
      </c>
      <c r="M246">
        <v>2.1874243427503401</v>
      </c>
      <c r="N246">
        <v>38883.143619120099</v>
      </c>
      <c r="O246">
        <v>6.4587778779159697</v>
      </c>
      <c r="P246">
        <v>0.33294440421918903</v>
      </c>
      <c r="Q246">
        <v>4.4854451159993598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2848175.9204515102</v>
      </c>
      <c r="AF246">
        <v>-3883828.0184862399</v>
      </c>
      <c r="AG246">
        <v>1373796.4513880501</v>
      </c>
      <c r="AH246">
        <v>2351250.4766897601</v>
      </c>
      <c r="AI246">
        <v>996746.56461753102</v>
      </c>
      <c r="AJ246">
        <v>112060.40656156201</v>
      </c>
      <c r="AK246">
        <v>-5215.50136052986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3792986.29986165</v>
      </c>
      <c r="BA246">
        <v>3756967.0558697302</v>
      </c>
      <c r="BB246">
        <v>-9649673.4688696507</v>
      </c>
      <c r="BC246">
        <v>0</v>
      </c>
      <c r="BD246">
        <v>-5892706.4129999196</v>
      </c>
    </row>
    <row r="247" spans="1:56" x14ac:dyDescent="0.2">
      <c r="A247">
        <v>12</v>
      </c>
      <c r="B247">
        <v>1</v>
      </c>
      <c r="C247">
        <v>2004</v>
      </c>
      <c r="D247">
        <v>151359981.327999</v>
      </c>
      <c r="E247">
        <v>137771387.91499999</v>
      </c>
      <c r="F247">
        <v>149719501.21499899</v>
      </c>
      <c r="G247">
        <v>4252226.2999999505</v>
      </c>
      <c r="H247">
        <v>147194761.64257699</v>
      </c>
      <c r="I247">
        <v>10890001.849461701</v>
      </c>
      <c r="J247">
        <v>13162565.761876799</v>
      </c>
      <c r="K247">
        <v>0.82910186854347201</v>
      </c>
      <c r="L247">
        <v>5963969.4724655803</v>
      </c>
      <c r="M247">
        <v>2.5188043198271801</v>
      </c>
      <c r="N247">
        <v>37164.3630841716</v>
      </c>
      <c r="O247">
        <v>6.5511398680782396</v>
      </c>
      <c r="P247">
        <v>0.33188909053077698</v>
      </c>
      <c r="Q247">
        <v>4.4048332769228704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2393560.1038501798</v>
      </c>
      <c r="AF247">
        <v>5374934.4262955803</v>
      </c>
      <c r="AG247">
        <v>1375386.0161379499</v>
      </c>
      <c r="AH247">
        <v>2620977.52164642</v>
      </c>
      <c r="AI247">
        <v>1235155.23124028</v>
      </c>
      <c r="AJ247">
        <v>92445.970297785607</v>
      </c>
      <c r="AK247">
        <v>-22610.342084150201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13069848.927384</v>
      </c>
      <c r="BA247">
        <v>13823030.6835673</v>
      </c>
      <c r="BB247">
        <v>-9570804.3835673705</v>
      </c>
      <c r="BC247">
        <v>7695887</v>
      </c>
      <c r="BD247">
        <v>11948113.2999999</v>
      </c>
    </row>
    <row r="248" spans="1:56" x14ac:dyDescent="0.2">
      <c r="A248">
        <v>12</v>
      </c>
      <c r="B248">
        <v>1</v>
      </c>
      <c r="C248">
        <v>2005</v>
      </c>
      <c r="D248">
        <v>159261649.327999</v>
      </c>
      <c r="E248">
        <v>149719501.21499899</v>
      </c>
      <c r="F248">
        <v>164640144.695999</v>
      </c>
      <c r="G248">
        <v>7018975.4809999298</v>
      </c>
      <c r="H248">
        <v>161329389.183339</v>
      </c>
      <c r="I248">
        <v>6105496.2699314002</v>
      </c>
      <c r="J248">
        <v>12007824.1002659</v>
      </c>
      <c r="K248">
        <v>0.82850005330544196</v>
      </c>
      <c r="L248">
        <v>6142410.2693834696</v>
      </c>
      <c r="M248">
        <v>2.99450127523163</v>
      </c>
      <c r="N248">
        <v>36151.297106797203</v>
      </c>
      <c r="O248">
        <v>6.5751472678040104</v>
      </c>
      <c r="P248">
        <v>0.33683581053213701</v>
      </c>
      <c r="Q248">
        <v>4.3946706008710699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-892205.717387137</v>
      </c>
      <c r="AF248">
        <v>566495.54670407402</v>
      </c>
      <c r="AG248">
        <v>1513536.0519564601</v>
      </c>
      <c r="AH248">
        <v>3614879.1285835998</v>
      </c>
      <c r="AI248">
        <v>1169768.68127811</v>
      </c>
      <c r="AJ248">
        <v>20172.978114823702</v>
      </c>
      <c r="AK248">
        <v>11757.5581322528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6004404.2273821998</v>
      </c>
      <c r="BA248">
        <v>6015763.4173838804</v>
      </c>
      <c r="BB248">
        <v>1003212.0636160501</v>
      </c>
      <c r="BC248">
        <v>7901667.9999999898</v>
      </c>
      <c r="BD248">
        <v>14920643.4809999</v>
      </c>
    </row>
    <row r="249" spans="1:56" x14ac:dyDescent="0.2">
      <c r="A249">
        <v>12</v>
      </c>
      <c r="B249">
        <v>1</v>
      </c>
      <c r="C249">
        <v>2006</v>
      </c>
      <c r="D249">
        <v>159261649.327999</v>
      </c>
      <c r="E249">
        <v>164640144.695999</v>
      </c>
      <c r="F249">
        <v>173348489.13199899</v>
      </c>
      <c r="G249">
        <v>8708344.4360000808</v>
      </c>
      <c r="H249">
        <v>178228071.299404</v>
      </c>
      <c r="I249">
        <v>16898682.116064601</v>
      </c>
      <c r="J249">
        <v>13096082.295312701</v>
      </c>
      <c r="K249">
        <v>0.96603792217395801</v>
      </c>
      <c r="L249">
        <v>6434014.2444683304</v>
      </c>
      <c r="M249">
        <v>3.2744629593812302</v>
      </c>
      <c r="N249">
        <v>34264.0416632911</v>
      </c>
      <c r="O249">
        <v>6.7467929153337503</v>
      </c>
      <c r="P249">
        <v>0.33557759112107199</v>
      </c>
      <c r="Q249">
        <v>4.7793723284930003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18433680.569791999</v>
      </c>
      <c r="AF249">
        <v>-5044516.0558722001</v>
      </c>
      <c r="AG249">
        <v>1897433.02218056</v>
      </c>
      <c r="AH249">
        <v>2104942.1161116599</v>
      </c>
      <c r="AI249">
        <v>2030099.44721247</v>
      </c>
      <c r="AJ249">
        <v>226372.90784014299</v>
      </c>
      <c r="AK249">
        <v>-3285.44432673353</v>
      </c>
      <c r="AL249">
        <v>-381286.89089919999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19263439.6720387</v>
      </c>
      <c r="BA249">
        <v>19640253.360598501</v>
      </c>
      <c r="BB249">
        <v>-10931908.9245984</v>
      </c>
      <c r="BC249">
        <v>0</v>
      </c>
      <c r="BD249">
        <v>8708344.4360000808</v>
      </c>
    </row>
    <row r="250" spans="1:56" x14ac:dyDescent="0.2">
      <c r="A250">
        <v>12</v>
      </c>
      <c r="B250">
        <v>1</v>
      </c>
      <c r="C250">
        <v>2007</v>
      </c>
      <c r="D250">
        <v>159261649.327999</v>
      </c>
      <c r="E250">
        <v>173348489.13199899</v>
      </c>
      <c r="F250">
        <v>190804364.26899999</v>
      </c>
      <c r="G250">
        <v>17455875.137000099</v>
      </c>
      <c r="H250">
        <v>194151934.69685701</v>
      </c>
      <c r="I250">
        <v>15923863.397453301</v>
      </c>
      <c r="J250">
        <v>13314861.726891899</v>
      </c>
      <c r="K250">
        <v>0.84914347960438197</v>
      </c>
      <c r="L250">
        <v>6586284.0650573503</v>
      </c>
      <c r="M250">
        <v>3.43003922507949</v>
      </c>
      <c r="N250">
        <v>35030.610089997303</v>
      </c>
      <c r="O250">
        <v>6.3956663509238201</v>
      </c>
      <c r="P250">
        <v>0.32874485738846498</v>
      </c>
      <c r="Q250">
        <v>4.8139333276363896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9613172.2243569605</v>
      </c>
      <c r="AF250">
        <v>5333995.3485931503</v>
      </c>
      <c r="AG250">
        <v>1002641.7880712</v>
      </c>
      <c r="AH250">
        <v>1176467.76397617</v>
      </c>
      <c r="AI250">
        <v>-920883.945300819</v>
      </c>
      <c r="AJ250">
        <v>-568241.45050234196</v>
      </c>
      <c r="AK250">
        <v>-25692.869578073602</v>
      </c>
      <c r="AL250">
        <v>-20454.388227896401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15591004.471388301</v>
      </c>
      <c r="BA250">
        <v>15539594.1511118</v>
      </c>
      <c r="BB250">
        <v>1916280.9858882399</v>
      </c>
      <c r="BC250">
        <v>0</v>
      </c>
      <c r="BD250">
        <v>17455875.137000099</v>
      </c>
    </row>
    <row r="251" spans="1:56" x14ac:dyDescent="0.2">
      <c r="A251">
        <v>12</v>
      </c>
      <c r="B251">
        <v>1</v>
      </c>
      <c r="C251">
        <v>2008</v>
      </c>
      <c r="D251">
        <v>159261649.327999</v>
      </c>
      <c r="E251">
        <v>190804364.26899999</v>
      </c>
      <c r="F251">
        <v>202599095.76100001</v>
      </c>
      <c r="G251">
        <v>11794731.4919999</v>
      </c>
      <c r="H251">
        <v>206491376.484016</v>
      </c>
      <c r="I251">
        <v>12339441.7871584</v>
      </c>
      <c r="J251">
        <v>14319189.6183844</v>
      </c>
      <c r="K251">
        <v>0.84399084140539404</v>
      </c>
      <c r="L251">
        <v>6667624.8376777004</v>
      </c>
      <c r="M251">
        <v>3.8811890970594098</v>
      </c>
      <c r="N251">
        <v>35131.133448437802</v>
      </c>
      <c r="O251">
        <v>6.5437749059094701</v>
      </c>
      <c r="P251">
        <v>0.32932380293366398</v>
      </c>
      <c r="Q251">
        <v>5.2574569108872797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8628387.4046365302</v>
      </c>
      <c r="AF251">
        <v>-221913.50174494399</v>
      </c>
      <c r="AG251">
        <v>628543.16603361897</v>
      </c>
      <c r="AH251">
        <v>3453820.2516502999</v>
      </c>
      <c r="AI251">
        <v>-169593.942338541</v>
      </c>
      <c r="AJ251">
        <v>315091.54785347701</v>
      </c>
      <c r="AK251">
        <v>3145.67393029712</v>
      </c>
      <c r="AL251">
        <v>-462538.80845619697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12174941.7915645</v>
      </c>
      <c r="BA251">
        <v>12380003.2940659</v>
      </c>
      <c r="BB251">
        <v>-585271.80206603103</v>
      </c>
      <c r="BC251">
        <v>0</v>
      </c>
      <c r="BD251">
        <v>11794731.4919999</v>
      </c>
    </row>
    <row r="252" spans="1:56" x14ac:dyDescent="0.2">
      <c r="A252">
        <v>12</v>
      </c>
      <c r="B252">
        <v>1</v>
      </c>
      <c r="C252">
        <v>2009</v>
      </c>
      <c r="D252">
        <v>170609990.327999</v>
      </c>
      <c r="E252">
        <v>202599095.76100001</v>
      </c>
      <c r="F252">
        <v>207277092.08299899</v>
      </c>
      <c r="G252">
        <v>-6670344.6780001204</v>
      </c>
      <c r="H252">
        <v>217328799.91204801</v>
      </c>
      <c r="I252">
        <v>-4406474.1454779999</v>
      </c>
      <c r="J252">
        <v>13409511.2664185</v>
      </c>
      <c r="K252">
        <v>0.88566979179521099</v>
      </c>
      <c r="L252">
        <v>6632713.0978563996</v>
      </c>
      <c r="M252">
        <v>2.8245886889528999</v>
      </c>
      <c r="N252">
        <v>32735.118966200698</v>
      </c>
      <c r="O252">
        <v>6.6674039298491898</v>
      </c>
      <c r="P252">
        <v>0.34584188562927398</v>
      </c>
      <c r="Q252">
        <v>5.2544388480143702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4401262.7498569004</v>
      </c>
      <c r="AF252">
        <v>-3566308.8202732098</v>
      </c>
      <c r="AG252">
        <v>-51365.322981752899</v>
      </c>
      <c r="AH252">
        <v>-9224889.8695406504</v>
      </c>
      <c r="AI252">
        <v>3315375.96451071</v>
      </c>
      <c r="AJ252">
        <v>170811.47719671199</v>
      </c>
      <c r="AK252">
        <v>25514.650787751001</v>
      </c>
      <c r="AL252">
        <v>-18104.3735607868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-4947703.5440043304</v>
      </c>
      <c r="BA252">
        <v>-5078433.9636917403</v>
      </c>
      <c r="BB252">
        <v>-1591910.7143083799</v>
      </c>
      <c r="BC252">
        <v>11348341</v>
      </c>
      <c r="BD252">
        <v>4677996.3219998702</v>
      </c>
    </row>
    <row r="253" spans="1:56" x14ac:dyDescent="0.2">
      <c r="A253">
        <v>12</v>
      </c>
      <c r="B253">
        <v>1</v>
      </c>
      <c r="C253">
        <v>2010</v>
      </c>
      <c r="D253">
        <v>200109567.947999</v>
      </c>
      <c r="E253">
        <v>207277092.08299899</v>
      </c>
      <c r="F253">
        <v>248697564.88</v>
      </c>
      <c r="G253">
        <v>11920895.1770002</v>
      </c>
      <c r="H253">
        <v>247655794.97580799</v>
      </c>
      <c r="I253">
        <v>2420569.44101159</v>
      </c>
      <c r="J253">
        <v>12397628.252220299</v>
      </c>
      <c r="K253">
        <v>1.18626976577452</v>
      </c>
      <c r="L253">
        <v>6177273.3824577201</v>
      </c>
      <c r="M253">
        <v>3.2779896266929098</v>
      </c>
      <c r="N253">
        <v>32379.433885529401</v>
      </c>
      <c r="O253">
        <v>7.4766332323830902</v>
      </c>
      <c r="P253">
        <v>0.35453096487584101</v>
      </c>
      <c r="Q253">
        <v>5.3294224140703204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9.1574738019332899E-2</v>
      </c>
      <c r="AC253">
        <v>0</v>
      </c>
      <c r="AD253">
        <v>0</v>
      </c>
      <c r="AE253">
        <v>817175.89364291402</v>
      </c>
      <c r="AF253">
        <v>-4911038.3730454398</v>
      </c>
      <c r="AG253">
        <v>-427792.93700074701</v>
      </c>
      <c r="AH253">
        <v>4398410.2848713398</v>
      </c>
      <c r="AI253">
        <v>1752520.09865172</v>
      </c>
      <c r="AJ253">
        <v>348563.69433294499</v>
      </c>
      <c r="AK253">
        <v>-11110.8559910106</v>
      </c>
      <c r="AL253">
        <v>-341473.95492567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18091.066187761098</v>
      </c>
      <c r="AX253">
        <v>0</v>
      </c>
      <c r="AY253">
        <v>0</v>
      </c>
      <c r="AZ253">
        <v>1643344.9167238199</v>
      </c>
      <c r="BA253">
        <v>1663068.5484653299</v>
      </c>
      <c r="BB253">
        <v>10257826.628534799</v>
      </c>
      <c r="BC253">
        <v>29499577.620000001</v>
      </c>
      <c r="BD253">
        <v>41420472.7970002</v>
      </c>
    </row>
    <row r="254" spans="1:56" x14ac:dyDescent="0.2">
      <c r="A254">
        <v>12</v>
      </c>
      <c r="B254">
        <v>1</v>
      </c>
      <c r="C254">
        <v>2011</v>
      </c>
      <c r="D254">
        <v>200109567.947999</v>
      </c>
      <c r="E254">
        <v>248697564.88</v>
      </c>
      <c r="F254">
        <v>258105617.30000001</v>
      </c>
      <c r="G254">
        <v>9408052.4199999701</v>
      </c>
      <c r="H254">
        <v>254303193.42022699</v>
      </c>
      <c r="I254">
        <v>6647398.4444187302</v>
      </c>
      <c r="J254">
        <v>11549881.381909</v>
      </c>
      <c r="K254">
        <v>1.2205759378175201</v>
      </c>
      <c r="L254">
        <v>6272926.0362912295</v>
      </c>
      <c r="M254">
        <v>4.01324387088109</v>
      </c>
      <c r="N254">
        <v>31831.118686203299</v>
      </c>
      <c r="O254">
        <v>7.6368234456473099</v>
      </c>
      <c r="P254">
        <v>0.34889602135556502</v>
      </c>
      <c r="Q254">
        <v>5.1561552798300898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9.1574738019332899E-2</v>
      </c>
      <c r="AC254">
        <v>0</v>
      </c>
      <c r="AD254">
        <v>0</v>
      </c>
      <c r="AE254">
        <v>-1464382.7342864601</v>
      </c>
      <c r="AF254">
        <v>-1531765.12889832</v>
      </c>
      <c r="AG254">
        <v>962713.65287991695</v>
      </c>
      <c r="AH254">
        <v>7395642.1575172804</v>
      </c>
      <c r="AI254">
        <v>928886.68182507495</v>
      </c>
      <c r="AJ254">
        <v>360173.59760616597</v>
      </c>
      <c r="AK254">
        <v>-30439.208091540298</v>
      </c>
      <c r="AL254">
        <v>251177.03272914101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6872006.0512812603</v>
      </c>
      <c r="BA254">
        <v>7181700.2879989101</v>
      </c>
      <c r="BB254">
        <v>2226352.1320010498</v>
      </c>
      <c r="BC254">
        <v>0</v>
      </c>
      <c r="BD254">
        <v>9408052.4199999701</v>
      </c>
    </row>
    <row r="255" spans="1:56" x14ac:dyDescent="0.2">
      <c r="A255">
        <v>12</v>
      </c>
      <c r="B255">
        <v>1</v>
      </c>
      <c r="C255">
        <v>2012</v>
      </c>
      <c r="D255">
        <v>200109567.947999</v>
      </c>
      <c r="E255">
        <v>258105617.30000001</v>
      </c>
      <c r="F255">
        <v>260193661.77000001</v>
      </c>
      <c r="G255">
        <v>2088044.47000001</v>
      </c>
      <c r="H255">
        <v>258566161.65869001</v>
      </c>
      <c r="I255">
        <v>4262968.2384624798</v>
      </c>
      <c r="J255">
        <v>11771200.409301801</v>
      </c>
      <c r="K255">
        <v>1.22915963792002</v>
      </c>
      <c r="L255">
        <v>6374659.3044480896</v>
      </c>
      <c r="M255">
        <v>4.0355766772516004</v>
      </c>
      <c r="N255">
        <v>31813.810049593201</v>
      </c>
      <c r="O255">
        <v>7.5653415010220701</v>
      </c>
      <c r="P255">
        <v>0.34126146032689297</v>
      </c>
      <c r="Q255">
        <v>5.3500094231386299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1.5376883672047099E-2</v>
      </c>
      <c r="AA255">
        <v>0</v>
      </c>
      <c r="AB255">
        <v>0.13003310399811399</v>
      </c>
      <c r="AC255">
        <v>0</v>
      </c>
      <c r="AD255">
        <v>0</v>
      </c>
      <c r="AE255">
        <v>4121620.8166554701</v>
      </c>
      <c r="AF255">
        <v>-714266.65916834399</v>
      </c>
      <c r="AG255">
        <v>1008735.42768706</v>
      </c>
      <c r="AH255">
        <v>266983.64681656001</v>
      </c>
      <c r="AI255">
        <v>163494.44425490801</v>
      </c>
      <c r="AJ255">
        <v>-181823.664063565</v>
      </c>
      <c r="AK255">
        <v>-37280.320066935798</v>
      </c>
      <c r="AL255">
        <v>-264119.47121761099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93712.415868439493</v>
      </c>
      <c r="AV255">
        <v>0</v>
      </c>
      <c r="AW255">
        <v>6572.7771348502702</v>
      </c>
      <c r="AX255">
        <v>0</v>
      </c>
      <c r="AY255">
        <v>0</v>
      </c>
      <c r="AZ255">
        <v>4463629.4139008299</v>
      </c>
      <c r="BA255">
        <v>4485844.9550620401</v>
      </c>
      <c r="BB255">
        <v>-2397800.4850620199</v>
      </c>
      <c r="BC255">
        <v>0</v>
      </c>
      <c r="BD255">
        <v>2088044.47000001</v>
      </c>
    </row>
    <row r="256" spans="1:56" x14ac:dyDescent="0.2">
      <c r="A256">
        <v>12</v>
      </c>
      <c r="B256">
        <v>1</v>
      </c>
      <c r="C256">
        <v>2013</v>
      </c>
      <c r="D256">
        <v>200109567.947999</v>
      </c>
      <c r="E256">
        <v>260193661.77000001</v>
      </c>
      <c r="F256">
        <v>261915209.61999899</v>
      </c>
      <c r="G256">
        <v>1721547.8499998399</v>
      </c>
      <c r="H256">
        <v>259428422.520675</v>
      </c>
      <c r="I256">
        <v>862260.86198506597</v>
      </c>
      <c r="J256">
        <v>11952779.244767699</v>
      </c>
      <c r="K256">
        <v>1.34322197086413</v>
      </c>
      <c r="L256">
        <v>6469071.42274056</v>
      </c>
      <c r="M256">
        <v>3.8763827087395999</v>
      </c>
      <c r="N256">
        <v>32225.0991411629</v>
      </c>
      <c r="O256">
        <v>7.4677957787076199</v>
      </c>
      <c r="P256">
        <v>0.34082304506454397</v>
      </c>
      <c r="Q256">
        <v>5.4905079552653202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0.60572732438010002</v>
      </c>
      <c r="AA256">
        <v>0</v>
      </c>
      <c r="AB256">
        <v>0.13003310399811399</v>
      </c>
      <c r="AC256">
        <v>0</v>
      </c>
      <c r="AD256">
        <v>0</v>
      </c>
      <c r="AE256">
        <v>7755652.6768144704</v>
      </c>
      <c r="AF256">
        <v>-5671606.3530049203</v>
      </c>
      <c r="AG256">
        <v>968994.42321625701</v>
      </c>
      <c r="AH256">
        <v>-1608889.1905882</v>
      </c>
      <c r="AI256">
        <v>-705990.42183953803</v>
      </c>
      <c r="AJ256">
        <v>-253833.97092873699</v>
      </c>
      <c r="AK256">
        <v>-4319.3632491337503</v>
      </c>
      <c r="AL256">
        <v>-237066.54236718599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955305.92713124596</v>
      </c>
      <c r="AV256">
        <v>0</v>
      </c>
      <c r="AW256">
        <v>0</v>
      </c>
      <c r="AX256">
        <v>0</v>
      </c>
      <c r="AY256">
        <v>0</v>
      </c>
      <c r="AZ256">
        <v>1198247.1851842499</v>
      </c>
      <c r="BA256">
        <v>871133.04916264396</v>
      </c>
      <c r="BB256">
        <v>850414.800837202</v>
      </c>
      <c r="BC256">
        <v>0</v>
      </c>
      <c r="BD256">
        <v>1721547.8499998399</v>
      </c>
    </row>
    <row r="257" spans="1:56" x14ac:dyDescent="0.2">
      <c r="A257">
        <v>12</v>
      </c>
      <c r="B257">
        <v>1</v>
      </c>
      <c r="C257">
        <v>2014</v>
      </c>
      <c r="D257">
        <v>200109567.947999</v>
      </c>
      <c r="E257">
        <v>261915209.61999899</v>
      </c>
      <c r="F257">
        <v>275880657.75</v>
      </c>
      <c r="G257">
        <v>13965448.1300001</v>
      </c>
      <c r="H257">
        <v>280948537.01637602</v>
      </c>
      <c r="I257">
        <v>21520114.495701101</v>
      </c>
      <c r="J257">
        <v>13089115.006680099</v>
      </c>
      <c r="K257">
        <v>1.29585253916548</v>
      </c>
      <c r="L257">
        <v>6582946.8137165699</v>
      </c>
      <c r="M257">
        <v>3.67582914720023</v>
      </c>
      <c r="N257">
        <v>32214.870103777001</v>
      </c>
      <c r="O257">
        <v>7.5266971390812598</v>
      </c>
      <c r="P257">
        <v>0.34013287163734202</v>
      </c>
      <c r="Q257">
        <v>5.51249586535637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1.39558292263451</v>
      </c>
      <c r="AA257">
        <v>0</v>
      </c>
      <c r="AB257">
        <v>0.29341352045324198</v>
      </c>
      <c r="AC257">
        <v>0</v>
      </c>
      <c r="AD257">
        <v>0</v>
      </c>
      <c r="AE257">
        <v>17796255.013594899</v>
      </c>
      <c r="AF257">
        <v>2925489.8823123798</v>
      </c>
      <c r="AG257">
        <v>1220937.79931779</v>
      </c>
      <c r="AH257">
        <v>-2051144.2938985799</v>
      </c>
      <c r="AI257">
        <v>-286130.20805726998</v>
      </c>
      <c r="AJ257">
        <v>94244.903004986394</v>
      </c>
      <c r="AK257">
        <v>-2006.5777147909901</v>
      </c>
      <c r="AL257">
        <v>34497.036383887898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1336279.7855755701</v>
      </c>
      <c r="AV257">
        <v>0</v>
      </c>
      <c r="AW257">
        <v>38013.717909573403</v>
      </c>
      <c r="AX257">
        <v>0</v>
      </c>
      <c r="AY257">
        <v>0</v>
      </c>
      <c r="AZ257">
        <v>21106437.058428399</v>
      </c>
      <c r="BA257">
        <v>21472508.733508602</v>
      </c>
      <c r="BB257">
        <v>-7507060.6035085004</v>
      </c>
      <c r="BC257">
        <v>0</v>
      </c>
      <c r="BD257">
        <v>13965448.1300001</v>
      </c>
    </row>
    <row r="258" spans="1:56" x14ac:dyDescent="0.2">
      <c r="A258">
        <v>12</v>
      </c>
      <c r="B258">
        <v>1</v>
      </c>
      <c r="C258">
        <v>2015</v>
      </c>
      <c r="D258">
        <v>200109567.947999</v>
      </c>
      <c r="E258">
        <v>275880657.75</v>
      </c>
      <c r="F258">
        <v>285300793.71999902</v>
      </c>
      <c r="G258">
        <v>9420135.9699998796</v>
      </c>
      <c r="H258">
        <v>285417544.55233598</v>
      </c>
      <c r="I258">
        <v>4469007.5359600801</v>
      </c>
      <c r="J258">
        <v>14052341.973115399</v>
      </c>
      <c r="K258">
        <v>1.3420362661326599</v>
      </c>
      <c r="L258">
        <v>6707634.7019423898</v>
      </c>
      <c r="M258">
        <v>2.69547026329287</v>
      </c>
      <c r="N258">
        <v>33432.415338113999</v>
      </c>
      <c r="O258">
        <v>7.2992616497082299</v>
      </c>
      <c r="P258">
        <v>0.34303650196825902</v>
      </c>
      <c r="Q258">
        <v>5.7846620367258099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2.3955829226345098</v>
      </c>
      <c r="AA258">
        <v>0</v>
      </c>
      <c r="AB258">
        <v>0.72433796331850298</v>
      </c>
      <c r="AC258">
        <v>0</v>
      </c>
      <c r="AD258">
        <v>0</v>
      </c>
      <c r="AE258">
        <v>16953798.180835102</v>
      </c>
      <c r="AF258">
        <v>-1370416.80106396</v>
      </c>
      <c r="AG258">
        <v>1367853.8411334101</v>
      </c>
      <c r="AH258">
        <v>-11584729.4358928</v>
      </c>
      <c r="AI258">
        <v>-2432727.9988508401</v>
      </c>
      <c r="AJ258">
        <v>-625238.21104415494</v>
      </c>
      <c r="AK258">
        <v>12071.5821463837</v>
      </c>
      <c r="AL258">
        <v>-462564.211666191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1856061.16233419</v>
      </c>
      <c r="AV258">
        <v>0</v>
      </c>
      <c r="AW258">
        <v>48725.394306763097</v>
      </c>
      <c r="AX258">
        <v>0</v>
      </c>
      <c r="AY258">
        <v>0</v>
      </c>
      <c r="AZ258">
        <v>3762833.5022378601</v>
      </c>
      <c r="BA258">
        <v>3126640.25272416</v>
      </c>
      <c r="BB258">
        <v>6293495.7172757098</v>
      </c>
      <c r="BC258">
        <v>0</v>
      </c>
      <c r="BD258">
        <v>9420135.9699998796</v>
      </c>
    </row>
    <row r="259" spans="1:56" x14ac:dyDescent="0.2">
      <c r="A259">
        <v>12</v>
      </c>
      <c r="B259">
        <v>1</v>
      </c>
      <c r="C259">
        <v>2016</v>
      </c>
      <c r="D259">
        <v>200109567.947999</v>
      </c>
      <c r="E259">
        <v>285300793.71999902</v>
      </c>
      <c r="F259">
        <v>297081802.75999999</v>
      </c>
      <c r="G259">
        <v>11781009.039999999</v>
      </c>
      <c r="H259">
        <v>292430751.29315501</v>
      </c>
      <c r="I259">
        <v>7013206.74081882</v>
      </c>
      <c r="J259">
        <v>14375922.1583628</v>
      </c>
      <c r="K259">
        <v>1.4247039167637101</v>
      </c>
      <c r="L259">
        <v>6839118.4757640697</v>
      </c>
      <c r="M259">
        <v>2.40608304808796</v>
      </c>
      <c r="N259">
        <v>34261.763852360898</v>
      </c>
      <c r="O259">
        <v>7.0473178597144299</v>
      </c>
      <c r="P259">
        <v>0.34088781162612503</v>
      </c>
      <c r="Q259">
        <v>6.3582508108829101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3.3955829226345098</v>
      </c>
      <c r="AA259">
        <v>0</v>
      </c>
      <c r="AB259">
        <v>1</v>
      </c>
      <c r="AC259">
        <v>0</v>
      </c>
      <c r="AD259">
        <v>0</v>
      </c>
      <c r="AE259">
        <v>15024490.095641499</v>
      </c>
      <c r="AF259">
        <v>-3018785.3911554599</v>
      </c>
      <c r="AG259">
        <v>1397088.1446108499</v>
      </c>
      <c r="AH259">
        <v>-4484149.8593539502</v>
      </c>
      <c r="AI259">
        <v>-1613925.63479754</v>
      </c>
      <c r="AJ259">
        <v>-738223.08173861203</v>
      </c>
      <c r="AK259">
        <v>-11349.300165499</v>
      </c>
      <c r="AL259">
        <v>-934463.692260126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1919437.65512792</v>
      </c>
      <c r="AV259">
        <v>0</v>
      </c>
      <c r="AW259">
        <v>43497.091891006799</v>
      </c>
      <c r="AX259">
        <v>0</v>
      </c>
      <c r="AY259">
        <v>0</v>
      </c>
      <c r="AZ259">
        <v>7583616.0278001204</v>
      </c>
      <c r="BA259">
        <v>7239911.7436042</v>
      </c>
      <c r="BB259">
        <v>4541097.2963957898</v>
      </c>
      <c r="BC259">
        <v>0</v>
      </c>
      <c r="BD259">
        <v>11781009.039999999</v>
      </c>
    </row>
    <row r="260" spans="1:56" x14ac:dyDescent="0.2">
      <c r="A260">
        <v>12</v>
      </c>
      <c r="B260">
        <v>1</v>
      </c>
      <c r="C260">
        <v>2017</v>
      </c>
      <c r="D260">
        <v>200109567.947999</v>
      </c>
      <c r="E260">
        <v>297081802.75999999</v>
      </c>
      <c r="F260">
        <v>301842405.49999899</v>
      </c>
      <c r="G260">
        <v>4760602.7399999797</v>
      </c>
      <c r="H260">
        <v>304775123.563245</v>
      </c>
      <c r="I260">
        <v>12344372.2700899</v>
      </c>
      <c r="J260">
        <v>14615499.393565301</v>
      </c>
      <c r="K260">
        <v>1.4134851507587001</v>
      </c>
      <c r="L260">
        <v>6977032.5309889298</v>
      </c>
      <c r="M260">
        <v>2.6233036873458002</v>
      </c>
      <c r="N260">
        <v>34560.337589549599</v>
      </c>
      <c r="O260">
        <v>6.7581318674266599</v>
      </c>
      <c r="P260">
        <v>0.33986867745319699</v>
      </c>
      <c r="Q260">
        <v>6.59364318309491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4.3955829226345102</v>
      </c>
      <c r="AA260">
        <v>0</v>
      </c>
      <c r="AB260">
        <v>1</v>
      </c>
      <c r="AC260">
        <v>0</v>
      </c>
      <c r="AD260">
        <v>0</v>
      </c>
      <c r="AE260">
        <v>8537560.3446704205</v>
      </c>
      <c r="AF260">
        <v>405700.65098405798</v>
      </c>
      <c r="AG260">
        <v>1493775.6993022801</v>
      </c>
      <c r="AH260">
        <v>3460943.0706655802</v>
      </c>
      <c r="AI260">
        <v>-1020732.22763804</v>
      </c>
      <c r="AJ260">
        <v>-671403.52808997</v>
      </c>
      <c r="AK260">
        <v>-9887.5718726749001</v>
      </c>
      <c r="AL260">
        <v>-428848.29945544398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1998697.5550809901</v>
      </c>
      <c r="AV260">
        <v>0</v>
      </c>
      <c r="AW260">
        <v>0</v>
      </c>
      <c r="AX260">
        <v>0</v>
      </c>
      <c r="AY260">
        <v>0</v>
      </c>
      <c r="AZ260">
        <v>13765805.6936472</v>
      </c>
      <c r="BA260">
        <v>13858467.804071199</v>
      </c>
      <c r="BB260">
        <v>-9097865.0640712101</v>
      </c>
      <c r="BC260">
        <v>0</v>
      </c>
      <c r="BD260">
        <v>4760602.7399999797</v>
      </c>
    </row>
    <row r="261" spans="1:56" x14ac:dyDescent="0.2">
      <c r="A261">
        <v>12</v>
      </c>
      <c r="B261">
        <v>1</v>
      </c>
      <c r="C261">
        <v>2018</v>
      </c>
      <c r="D261">
        <v>200109567.947999</v>
      </c>
      <c r="E261">
        <v>301842405.49999899</v>
      </c>
      <c r="F261">
        <v>298392409.52999997</v>
      </c>
      <c r="G261">
        <v>-3449995.9699998898</v>
      </c>
      <c r="H261">
        <v>303189455.80980498</v>
      </c>
      <c r="I261">
        <v>-1585667.7534394199</v>
      </c>
      <c r="J261">
        <v>14494485.482047001</v>
      </c>
      <c r="K261">
        <v>1.4971339767110201</v>
      </c>
      <c r="L261">
        <v>7100294.1623376999</v>
      </c>
      <c r="M261">
        <v>2.8812126582953899</v>
      </c>
      <c r="N261">
        <v>35094.567583354503</v>
      </c>
      <c r="O261">
        <v>6.4925625982308501</v>
      </c>
      <c r="P261">
        <v>0.341236456266583</v>
      </c>
      <c r="Q261">
        <v>6.9135846557932004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5.3955829226345102</v>
      </c>
      <c r="AA261">
        <v>0</v>
      </c>
      <c r="AB261">
        <v>1</v>
      </c>
      <c r="AC261">
        <v>0</v>
      </c>
      <c r="AD261">
        <v>0.91810050779651398</v>
      </c>
      <c r="AE261">
        <v>134693.051302365</v>
      </c>
      <c r="AF261">
        <v>-3730922.98955925</v>
      </c>
      <c r="AG261">
        <v>1309304.0604061501</v>
      </c>
      <c r="AH261">
        <v>4255448.6306166304</v>
      </c>
      <c r="AI261">
        <v>-1371451.4194479201</v>
      </c>
      <c r="AJ261">
        <v>-651424.20343015098</v>
      </c>
      <c r="AK261">
        <v>10449.4107483997</v>
      </c>
      <c r="AL261">
        <v>-571392.96514895803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2030725.787604</v>
      </c>
      <c r="AV261">
        <v>0</v>
      </c>
      <c r="AW261">
        <v>0</v>
      </c>
      <c r="AX261">
        <v>0</v>
      </c>
      <c r="AY261">
        <v>-2971094.0377763002</v>
      </c>
      <c r="AZ261">
        <v>-1555664.67468503</v>
      </c>
      <c r="BA261">
        <v>-1636824.2539776999</v>
      </c>
      <c r="BB261">
        <v>-1813171.7160221899</v>
      </c>
      <c r="BC261">
        <v>0</v>
      </c>
      <c r="BD261">
        <v>-3449995.9699998898</v>
      </c>
    </row>
    <row r="262" spans="1:56" x14ac:dyDescent="0.2">
      <c r="A262">
        <v>21</v>
      </c>
      <c r="B262">
        <v>1</v>
      </c>
      <c r="C262">
        <v>2002</v>
      </c>
      <c r="D262">
        <v>32101219.177999899</v>
      </c>
      <c r="E262">
        <v>0</v>
      </c>
      <c r="F262">
        <v>32101219.177999899</v>
      </c>
      <c r="G262">
        <v>0</v>
      </c>
      <c r="H262">
        <v>28349874.318126298</v>
      </c>
      <c r="I262">
        <v>0</v>
      </c>
      <c r="J262">
        <v>2008122.7079370201</v>
      </c>
      <c r="K262">
        <v>1.3380160548919799</v>
      </c>
      <c r="L262">
        <v>2241523.9256261201</v>
      </c>
      <c r="M262">
        <v>1.98344484053034</v>
      </c>
      <c r="N262">
        <v>34371.850788975302</v>
      </c>
      <c r="O262">
        <v>8.4946437681669806</v>
      </c>
      <c r="P262">
        <v>0.45247537443566899</v>
      </c>
      <c r="Q262">
        <v>3.71161958643787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32101219.177999899</v>
      </c>
      <c r="BD262">
        <v>32101219.177999899</v>
      </c>
    </row>
    <row r="263" spans="1:56" x14ac:dyDescent="0.2">
      <c r="A263">
        <v>21</v>
      </c>
      <c r="B263">
        <v>1</v>
      </c>
      <c r="C263">
        <v>2003</v>
      </c>
      <c r="D263">
        <v>32101219.177999899</v>
      </c>
      <c r="E263">
        <v>32101219.177999899</v>
      </c>
      <c r="F263">
        <v>32305189.992499899</v>
      </c>
      <c r="G263">
        <v>203970.81449998799</v>
      </c>
      <c r="H263">
        <v>30740037.551015999</v>
      </c>
      <c r="I263">
        <v>2390163.23288969</v>
      </c>
      <c r="J263">
        <v>2021900.4081005901</v>
      </c>
      <c r="K263">
        <v>0.921754497632432</v>
      </c>
      <c r="L263">
        <v>2282661.0446123602</v>
      </c>
      <c r="M263">
        <v>2.2727493761626301</v>
      </c>
      <c r="N263">
        <v>33918.816352426002</v>
      </c>
      <c r="O263">
        <v>8.3900521805851191</v>
      </c>
      <c r="P263">
        <v>0.45018603595149698</v>
      </c>
      <c r="Q263">
        <v>3.71161958643787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61437.909566518298</v>
      </c>
      <c r="AF263">
        <v>2470021.1081307898</v>
      </c>
      <c r="AG263">
        <v>176737.50170537399</v>
      </c>
      <c r="AH263">
        <v>557408.47569491505</v>
      </c>
      <c r="AI263">
        <v>103021.31094554999</v>
      </c>
      <c r="AJ263">
        <v>-33086.860734138703</v>
      </c>
      <c r="AK263">
        <v>-1581.71143936261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3333957.7338696499</v>
      </c>
      <c r="BA263">
        <v>3564734.8289235402</v>
      </c>
      <c r="BB263">
        <v>-3360764.0144235501</v>
      </c>
      <c r="BC263">
        <v>0</v>
      </c>
      <c r="BD263">
        <v>203970.81449998799</v>
      </c>
    </row>
    <row r="264" spans="1:56" x14ac:dyDescent="0.2">
      <c r="A264">
        <v>21</v>
      </c>
      <c r="B264">
        <v>1</v>
      </c>
      <c r="C264">
        <v>2004</v>
      </c>
      <c r="D264">
        <v>32745993.177999899</v>
      </c>
      <c r="E264">
        <v>32305189.992499899</v>
      </c>
      <c r="F264">
        <v>38092347.5754999</v>
      </c>
      <c r="G264">
        <v>5142383.5829999698</v>
      </c>
      <c r="H264">
        <v>35060038.8955222</v>
      </c>
      <c r="I264">
        <v>3945718.71815725</v>
      </c>
      <c r="J264">
        <v>2260777.54432412</v>
      </c>
      <c r="K264">
        <v>0.96594521296463798</v>
      </c>
      <c r="L264">
        <v>2298098.0663486002</v>
      </c>
      <c r="M264">
        <v>2.5814069445082399</v>
      </c>
      <c r="N264">
        <v>33088.379819149501</v>
      </c>
      <c r="O264">
        <v>8.2682545048464604</v>
      </c>
      <c r="P264">
        <v>0.44762875745873598</v>
      </c>
      <c r="Q264">
        <v>3.69170063013441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2817969.8739726902</v>
      </c>
      <c r="AF264">
        <v>397841.25524478499</v>
      </c>
      <c r="AG264">
        <v>195386.617469127</v>
      </c>
      <c r="AH264">
        <v>541308.67072568904</v>
      </c>
      <c r="AI264">
        <v>168625.267962488</v>
      </c>
      <c r="AJ264">
        <v>-30190.865775293201</v>
      </c>
      <c r="AK264">
        <v>-3011.8346921080902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4087928.9849073798</v>
      </c>
      <c r="BA264">
        <v>4249451.7290153299</v>
      </c>
      <c r="BB264">
        <v>892931.85398463998</v>
      </c>
      <c r="BC264">
        <v>644773.99999999895</v>
      </c>
      <c r="BD264">
        <v>5787157.5829999698</v>
      </c>
    </row>
    <row r="265" spans="1:56" x14ac:dyDescent="0.2">
      <c r="A265">
        <v>21</v>
      </c>
      <c r="B265">
        <v>1</v>
      </c>
      <c r="C265">
        <v>2005</v>
      </c>
      <c r="D265">
        <v>32745993.177999899</v>
      </c>
      <c r="E265">
        <v>38092347.5754999</v>
      </c>
      <c r="F265">
        <v>44074216.678399898</v>
      </c>
      <c r="G265">
        <v>5981869.1029000003</v>
      </c>
      <c r="H265">
        <v>39639027.092152096</v>
      </c>
      <c r="I265">
        <v>4578988.1966298297</v>
      </c>
      <c r="J265">
        <v>2482162.20581127</v>
      </c>
      <c r="K265">
        <v>0.89293544336458697</v>
      </c>
      <c r="L265">
        <v>2346214.3790364498</v>
      </c>
      <c r="M265">
        <v>3.03052007921643</v>
      </c>
      <c r="N265">
        <v>32475.297919680001</v>
      </c>
      <c r="O265">
        <v>8.1376630124909006</v>
      </c>
      <c r="P265">
        <v>0.44246217899475798</v>
      </c>
      <c r="Q265">
        <v>3.69170063013441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2814267.2802385199</v>
      </c>
      <c r="AF265">
        <v>542698.27092422696</v>
      </c>
      <c r="AG265">
        <v>254010.55492031801</v>
      </c>
      <c r="AH265">
        <v>846676.08088136197</v>
      </c>
      <c r="AI265">
        <v>163509.74988267099</v>
      </c>
      <c r="AJ265">
        <v>-39547.432785237601</v>
      </c>
      <c r="AK265">
        <v>-4037.14323820152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4577577.3608236602</v>
      </c>
      <c r="BA265">
        <v>4715129.5097821197</v>
      </c>
      <c r="BB265">
        <v>1266739.5931178799</v>
      </c>
      <c r="BC265">
        <v>0</v>
      </c>
      <c r="BD265">
        <v>5981869.1029000003</v>
      </c>
    </row>
    <row r="266" spans="1:56" x14ac:dyDescent="0.2">
      <c r="A266">
        <v>21</v>
      </c>
      <c r="B266">
        <v>1</v>
      </c>
      <c r="C266">
        <v>2006</v>
      </c>
      <c r="D266">
        <v>32745993.177999899</v>
      </c>
      <c r="E266">
        <v>44074216.678399898</v>
      </c>
      <c r="F266">
        <v>47779914.767999902</v>
      </c>
      <c r="G266">
        <v>3705698.0895999898</v>
      </c>
      <c r="H266">
        <v>42410400.4082129</v>
      </c>
      <c r="I266">
        <v>2771373.3160608001</v>
      </c>
      <c r="J266">
        <v>2610975.7296764599</v>
      </c>
      <c r="K266">
        <v>0.88220866764309602</v>
      </c>
      <c r="L266">
        <v>2403501.4239636702</v>
      </c>
      <c r="M266">
        <v>3.3223819662528098</v>
      </c>
      <c r="N266">
        <v>31365.449342106502</v>
      </c>
      <c r="O266">
        <v>8.0762559296847805</v>
      </c>
      <c r="P266">
        <v>0.44200235442542701</v>
      </c>
      <c r="Q266">
        <v>3.77588177780081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1611613.89700425</v>
      </c>
      <c r="AF266">
        <v>210227.505098097</v>
      </c>
      <c r="AG266">
        <v>317243.71013321198</v>
      </c>
      <c r="AH266">
        <v>577151.41251140798</v>
      </c>
      <c r="AI266">
        <v>373515.38358895999</v>
      </c>
      <c r="AJ266">
        <v>-1012.67706250135</v>
      </c>
      <c r="AK266">
        <v>-140.72402758053201</v>
      </c>
      <c r="AL266">
        <v>-27183.728584698099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3061414.77866115</v>
      </c>
      <c r="BA266">
        <v>3107937.34687758</v>
      </c>
      <c r="BB266">
        <v>597760.74272241502</v>
      </c>
      <c r="BC266">
        <v>0</v>
      </c>
      <c r="BD266">
        <v>3705698.0895999898</v>
      </c>
    </row>
    <row r="267" spans="1:56" x14ac:dyDescent="0.2">
      <c r="A267">
        <v>21</v>
      </c>
      <c r="B267">
        <v>1</v>
      </c>
      <c r="C267">
        <v>2007</v>
      </c>
      <c r="D267">
        <v>34228249.666999899</v>
      </c>
      <c r="E267">
        <v>47779914.767999902</v>
      </c>
      <c r="F267">
        <v>48096946.156999998</v>
      </c>
      <c r="G267">
        <v>-1165225.09999993</v>
      </c>
      <c r="H267">
        <v>43889799.205043703</v>
      </c>
      <c r="I267">
        <v>-808136.10223017703</v>
      </c>
      <c r="J267">
        <v>2502038.7318977201</v>
      </c>
      <c r="K267">
        <v>0.96617634624252502</v>
      </c>
      <c r="L267">
        <v>2380181.5685381899</v>
      </c>
      <c r="M267">
        <v>3.5029189445967601</v>
      </c>
      <c r="N267">
        <v>31899.1084995581</v>
      </c>
      <c r="O267">
        <v>7.7497179346775296</v>
      </c>
      <c r="P267">
        <v>0.43726957984581</v>
      </c>
      <c r="Q267">
        <v>4.0475569399293398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39783.038871852703</v>
      </c>
      <c r="AF267">
        <v>-946217.78176261997</v>
      </c>
      <c r="AG267">
        <v>118146.96971375</v>
      </c>
      <c r="AH267">
        <v>398804.46923052799</v>
      </c>
      <c r="AI267">
        <v>-253422.598173637</v>
      </c>
      <c r="AJ267">
        <v>-185028.33346552801</v>
      </c>
      <c r="AK267">
        <v>-6376.8586619705302</v>
      </c>
      <c r="AL267">
        <v>-78370.490245502006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-912681.584493128</v>
      </c>
      <c r="BA267">
        <v>-897252.984814803</v>
      </c>
      <c r="BB267">
        <v>-267972.11518512899</v>
      </c>
      <c r="BC267">
        <v>1482256.4890000001</v>
      </c>
      <c r="BD267">
        <v>317031.38900006702</v>
      </c>
    </row>
    <row r="268" spans="1:56" x14ac:dyDescent="0.2">
      <c r="A268">
        <v>21</v>
      </c>
      <c r="B268">
        <v>1</v>
      </c>
      <c r="C268">
        <v>2008</v>
      </c>
      <c r="D268">
        <v>34228249.666999899</v>
      </c>
      <c r="E268">
        <v>48096946.156999998</v>
      </c>
      <c r="F268">
        <v>57987730.417000003</v>
      </c>
      <c r="G268">
        <v>9890784.2599999793</v>
      </c>
      <c r="H268">
        <v>52326608.230101801</v>
      </c>
      <c r="I268">
        <v>8436809.0250581391</v>
      </c>
      <c r="J268">
        <v>3053956.6816413701</v>
      </c>
      <c r="K268">
        <v>0.98482055880743402</v>
      </c>
      <c r="L268">
        <v>2387244.0132848099</v>
      </c>
      <c r="M268">
        <v>3.90508169714861</v>
      </c>
      <c r="N268">
        <v>31566.4269864134</v>
      </c>
      <c r="O268">
        <v>8.1167192792105194</v>
      </c>
      <c r="P268">
        <v>0.43524429796044301</v>
      </c>
      <c r="Q268">
        <v>3.9941401278022801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6947237.2015666496</v>
      </c>
      <c r="AF268">
        <v>-343192.17755663698</v>
      </c>
      <c r="AG268">
        <v>48379.254953006799</v>
      </c>
      <c r="AH268">
        <v>767558.68819971697</v>
      </c>
      <c r="AI268">
        <v>155208.866656848</v>
      </c>
      <c r="AJ268">
        <v>188494.87967668599</v>
      </c>
      <c r="AK268">
        <v>-1670.1269079327001</v>
      </c>
      <c r="AL268">
        <v>8708.3681864853897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7770724.9547748296</v>
      </c>
      <c r="BA268">
        <v>7814807.0232357802</v>
      </c>
      <c r="BB268">
        <v>2075977.23676419</v>
      </c>
      <c r="BC268">
        <v>0</v>
      </c>
      <c r="BD268">
        <v>9890784.2599999793</v>
      </c>
    </row>
    <row r="269" spans="1:56" x14ac:dyDescent="0.2">
      <c r="A269">
        <v>21</v>
      </c>
      <c r="B269">
        <v>1</v>
      </c>
      <c r="C269">
        <v>2009</v>
      </c>
      <c r="D269">
        <v>35579336.666999899</v>
      </c>
      <c r="E269">
        <v>57987730.417000003</v>
      </c>
      <c r="F269">
        <v>54156633.244000003</v>
      </c>
      <c r="G269">
        <v>-5182184.1729999902</v>
      </c>
      <c r="H269">
        <v>52224867.8711017</v>
      </c>
      <c r="I269">
        <v>-852079.02459026198</v>
      </c>
      <c r="J269">
        <v>3180843.3118633102</v>
      </c>
      <c r="K269">
        <v>1.17958098864276</v>
      </c>
      <c r="L269">
        <v>2325102.2666467</v>
      </c>
      <c r="M269">
        <v>2.8366021810125099</v>
      </c>
      <c r="N269">
        <v>30346.093107753299</v>
      </c>
      <c r="O269">
        <v>8.2990532119127103</v>
      </c>
      <c r="P269">
        <v>0.43807970453819001</v>
      </c>
      <c r="Q269">
        <v>4.1177840836219604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2275867.1493527601</v>
      </c>
      <c r="AF269">
        <v>-1452544.7701341601</v>
      </c>
      <c r="AG269">
        <v>-87945.243787340907</v>
      </c>
      <c r="AH269">
        <v>-2586656.5863315701</v>
      </c>
      <c r="AI269">
        <v>526787.834809914</v>
      </c>
      <c r="AJ269">
        <v>179932.12630246999</v>
      </c>
      <c r="AK269">
        <v>5207.8776908394802</v>
      </c>
      <c r="AL269">
        <v>-43401.012388612697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-1182752.6244856999</v>
      </c>
      <c r="BA269">
        <v>-1263033.55041186</v>
      </c>
      <c r="BB269">
        <v>-3919150.6225881199</v>
      </c>
      <c r="BC269">
        <v>1351087</v>
      </c>
      <c r="BD269">
        <v>-3831097.1729999902</v>
      </c>
    </row>
    <row r="270" spans="1:56" x14ac:dyDescent="0.2">
      <c r="A270">
        <v>21</v>
      </c>
      <c r="B270">
        <v>1</v>
      </c>
      <c r="C270">
        <v>2010</v>
      </c>
      <c r="D270">
        <v>35579336.666999899</v>
      </c>
      <c r="E270">
        <v>54156633.244000003</v>
      </c>
      <c r="F270">
        <v>52140702.261999898</v>
      </c>
      <c r="G270">
        <v>-2015930.9820000399</v>
      </c>
      <c r="H270">
        <v>52766615.373868503</v>
      </c>
      <c r="I270">
        <v>541747.50276682095</v>
      </c>
      <c r="J270">
        <v>3002955.8145236</v>
      </c>
      <c r="K270">
        <v>1.1821157057701801</v>
      </c>
      <c r="L270">
        <v>2320822.0996919102</v>
      </c>
      <c r="M270">
        <v>3.3063961827259298</v>
      </c>
      <c r="N270">
        <v>29550.397287623699</v>
      </c>
      <c r="O270">
        <v>8.2086261705863794</v>
      </c>
      <c r="P270">
        <v>0.43990759626891202</v>
      </c>
      <c r="Q270">
        <v>4.0058774484740098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-584690.84006905695</v>
      </c>
      <c r="AF270">
        <v>-141044.52215819201</v>
      </c>
      <c r="AG270">
        <v>-20092.7952757118</v>
      </c>
      <c r="AH270">
        <v>1180880.5611632201</v>
      </c>
      <c r="AI270">
        <v>357866.07171582902</v>
      </c>
      <c r="AJ270">
        <v>-10884.4669591113</v>
      </c>
      <c r="AK270">
        <v>3496.1997074270298</v>
      </c>
      <c r="AL270">
        <v>46625.998389917397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832156.20651433</v>
      </c>
      <c r="BA270">
        <v>819653.64198903996</v>
      </c>
      <c r="BB270">
        <v>-2835584.6239890801</v>
      </c>
      <c r="BC270">
        <v>0</v>
      </c>
      <c r="BD270">
        <v>-2015930.9820000399</v>
      </c>
    </row>
    <row r="271" spans="1:56" x14ac:dyDescent="0.2">
      <c r="A271">
        <v>21</v>
      </c>
      <c r="B271">
        <v>1</v>
      </c>
      <c r="C271">
        <v>2011</v>
      </c>
      <c r="D271">
        <v>35579336.666999899</v>
      </c>
      <c r="E271">
        <v>52140702.261999898</v>
      </c>
      <c r="F271">
        <v>55513129.019999899</v>
      </c>
      <c r="G271">
        <v>3372426.7579999901</v>
      </c>
      <c r="H271">
        <v>57378548.398235299</v>
      </c>
      <c r="I271">
        <v>4611933.0243667699</v>
      </c>
      <c r="J271">
        <v>3289042.2041555401</v>
      </c>
      <c r="K271">
        <v>1.22476566434391</v>
      </c>
      <c r="L271">
        <v>2330797.0481852</v>
      </c>
      <c r="M271">
        <v>4.0186541314533999</v>
      </c>
      <c r="N271">
        <v>28883.4158954878</v>
      </c>
      <c r="O271">
        <v>8.79456057725214</v>
      </c>
      <c r="P271">
        <v>0.43605193529679498</v>
      </c>
      <c r="Q271">
        <v>4.1303830670514596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2738051.34836359</v>
      </c>
      <c r="AF271">
        <v>-624802.45862998802</v>
      </c>
      <c r="AG271">
        <v>85779.782626050001</v>
      </c>
      <c r="AH271">
        <v>1508639.8671229801</v>
      </c>
      <c r="AI271">
        <v>309084.24763349298</v>
      </c>
      <c r="AJ271">
        <v>291913.12775049102</v>
      </c>
      <c r="AK271">
        <v>-4570.7346868179002</v>
      </c>
      <c r="AL271">
        <v>-55392.163015440499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4248703.0171643598</v>
      </c>
      <c r="BA271">
        <v>4335405.0478743399</v>
      </c>
      <c r="BB271">
        <v>-962978.28987434204</v>
      </c>
      <c r="BC271">
        <v>0</v>
      </c>
      <c r="BD271">
        <v>3372426.7579999901</v>
      </c>
    </row>
    <row r="272" spans="1:56" x14ac:dyDescent="0.2">
      <c r="A272">
        <v>21</v>
      </c>
      <c r="B272">
        <v>1</v>
      </c>
      <c r="C272">
        <v>2012</v>
      </c>
      <c r="D272">
        <v>37230646.666999899</v>
      </c>
      <c r="E272">
        <v>55513129.019999899</v>
      </c>
      <c r="F272">
        <v>61146877.708999999</v>
      </c>
      <c r="G272">
        <v>3982438.6890000198</v>
      </c>
      <c r="H272">
        <v>64099787.484819002</v>
      </c>
      <c r="I272">
        <v>4984258.7004397102</v>
      </c>
      <c r="J272">
        <v>3720134.6899230899</v>
      </c>
      <c r="K272">
        <v>1.1625660104367299</v>
      </c>
      <c r="L272">
        <v>2356557.6812891802</v>
      </c>
      <c r="M272">
        <v>4.0442840652655097</v>
      </c>
      <c r="N272">
        <v>28779.5276589977</v>
      </c>
      <c r="O272">
        <v>8.5547402465385201</v>
      </c>
      <c r="P272">
        <v>0.42362313164799498</v>
      </c>
      <c r="Q272">
        <v>4.27713668738516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4413333.1081325896</v>
      </c>
      <c r="AF272">
        <v>173712.36565407799</v>
      </c>
      <c r="AG272">
        <v>161633.25025354201</v>
      </c>
      <c r="AH272">
        <v>49491.145173619501</v>
      </c>
      <c r="AI272">
        <v>117390.368859315</v>
      </c>
      <c r="AJ272">
        <v>-86767.9399452246</v>
      </c>
      <c r="AK272">
        <v>-12828.885507533099</v>
      </c>
      <c r="AL272">
        <v>-44927.3149877057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4771036.0976326801</v>
      </c>
      <c r="BA272">
        <v>4730876.4782005502</v>
      </c>
      <c r="BB272">
        <v>-748437.78920052794</v>
      </c>
      <c r="BC272">
        <v>1651310</v>
      </c>
      <c r="BD272">
        <v>5633748.6890000198</v>
      </c>
    </row>
    <row r="273" spans="1:56" x14ac:dyDescent="0.2">
      <c r="A273">
        <v>21</v>
      </c>
      <c r="B273">
        <v>1</v>
      </c>
      <c r="C273">
        <v>2013</v>
      </c>
      <c r="D273">
        <v>37230646.666999899</v>
      </c>
      <c r="E273">
        <v>61146877.708999999</v>
      </c>
      <c r="F273">
        <v>64564402.658</v>
      </c>
      <c r="G273">
        <v>3417524.9489999898</v>
      </c>
      <c r="H273">
        <v>70433864.872382104</v>
      </c>
      <c r="I273">
        <v>6334077.3875630395</v>
      </c>
      <c r="J273">
        <v>4844448.9932574397</v>
      </c>
      <c r="K273">
        <v>1.2787159601865301</v>
      </c>
      <c r="L273">
        <v>2369236.2055906798</v>
      </c>
      <c r="M273">
        <v>3.88595528764951</v>
      </c>
      <c r="N273">
        <v>29054.1751929928</v>
      </c>
      <c r="O273">
        <v>8.4523270297307693</v>
      </c>
      <c r="P273">
        <v>0.421580856754671</v>
      </c>
      <c r="Q273">
        <v>4.3308426025679996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0.25919577060565702</v>
      </c>
      <c r="AC273">
        <v>0</v>
      </c>
      <c r="AD273">
        <v>0</v>
      </c>
      <c r="AE273">
        <v>7538626.96192424</v>
      </c>
      <c r="AF273">
        <v>-1102736.11772282</v>
      </c>
      <c r="AG273">
        <v>101851.54813064</v>
      </c>
      <c r="AH273">
        <v>-359275.50148892601</v>
      </c>
      <c r="AI273">
        <v>-181006.62611257099</v>
      </c>
      <c r="AJ273">
        <v>-75954.508224739795</v>
      </c>
      <c r="AK273">
        <v>-3073.8348850781099</v>
      </c>
      <c r="AL273">
        <v>-31095.8159293889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11822.4176850736</v>
      </c>
      <c r="AX273">
        <v>0</v>
      </c>
      <c r="AY273">
        <v>0</v>
      </c>
      <c r="AZ273">
        <v>5899158.5233764201</v>
      </c>
      <c r="BA273">
        <v>5653042.2303415602</v>
      </c>
      <c r="BB273">
        <v>-2235517.28134157</v>
      </c>
      <c r="BC273">
        <v>0</v>
      </c>
      <c r="BD273">
        <v>3417524.9489999898</v>
      </c>
    </row>
    <row r="274" spans="1:56" x14ac:dyDescent="0.2">
      <c r="A274">
        <v>21</v>
      </c>
      <c r="B274">
        <v>1</v>
      </c>
      <c r="C274">
        <v>2014</v>
      </c>
      <c r="D274">
        <v>37230646.666999899</v>
      </c>
      <c r="E274">
        <v>64564402.658</v>
      </c>
      <c r="F274">
        <v>63356885.002999902</v>
      </c>
      <c r="G274">
        <v>-1207517.6550000301</v>
      </c>
      <c r="H274">
        <v>70707495.775400594</v>
      </c>
      <c r="I274">
        <v>273630.903018546</v>
      </c>
      <c r="J274">
        <v>4889030.4281562697</v>
      </c>
      <c r="K274">
        <v>1.2909755304834101</v>
      </c>
      <c r="L274">
        <v>2388497.1322987601</v>
      </c>
      <c r="M274">
        <v>3.6880580731790702</v>
      </c>
      <c r="N274">
        <v>29130.127541734299</v>
      </c>
      <c r="O274">
        <v>8.4149801948630696</v>
      </c>
      <c r="P274">
        <v>0.41984869832046501</v>
      </c>
      <c r="Q274">
        <v>4.4191490439066596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0.246591489858206</v>
      </c>
      <c r="AB274">
        <v>0.25919577060565702</v>
      </c>
      <c r="AC274">
        <v>0</v>
      </c>
      <c r="AD274">
        <v>0</v>
      </c>
      <c r="AE274">
        <v>1099429.7568149201</v>
      </c>
      <c r="AF274">
        <v>57116.549420164898</v>
      </c>
      <c r="AG274">
        <v>180619.08797165999</v>
      </c>
      <c r="AH274">
        <v>-494044.71970123099</v>
      </c>
      <c r="AI274">
        <v>-95241.288238492998</v>
      </c>
      <c r="AJ274">
        <v>-26223.948724959198</v>
      </c>
      <c r="AK274">
        <v>-2491.12683310274</v>
      </c>
      <c r="AL274">
        <v>-33078.818235947198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-255587.30917172</v>
      </c>
      <c r="AW274">
        <v>0</v>
      </c>
      <c r="AX274">
        <v>0</v>
      </c>
      <c r="AY274">
        <v>0</v>
      </c>
      <c r="AZ274">
        <v>430498.18330129498</v>
      </c>
      <c r="BA274">
        <v>413750.23414703697</v>
      </c>
      <c r="BB274">
        <v>-1621267.88914707</v>
      </c>
      <c r="BC274">
        <v>0</v>
      </c>
      <c r="BD274">
        <v>-1207517.6550000301</v>
      </c>
    </row>
    <row r="275" spans="1:56" x14ac:dyDescent="0.2">
      <c r="A275">
        <v>21</v>
      </c>
      <c r="B275">
        <v>1</v>
      </c>
      <c r="C275">
        <v>2015</v>
      </c>
      <c r="D275">
        <v>37230646.666999899</v>
      </c>
      <c r="E275">
        <v>63356885.002999902</v>
      </c>
      <c r="F275">
        <v>63321844.347999901</v>
      </c>
      <c r="G275">
        <v>-35040.6550000063</v>
      </c>
      <c r="H275">
        <v>66764620.663188502</v>
      </c>
      <c r="I275">
        <v>-3942875.1122120898</v>
      </c>
      <c r="J275">
        <v>5005864.0755273197</v>
      </c>
      <c r="K275">
        <v>1.2941116369541601</v>
      </c>
      <c r="L275">
        <v>2410424.2635150002</v>
      </c>
      <c r="M275">
        <v>2.74728303923095</v>
      </c>
      <c r="N275">
        <v>30742.377585328599</v>
      </c>
      <c r="O275">
        <v>8.4067688001971597</v>
      </c>
      <c r="P275">
        <v>0.41796094618979601</v>
      </c>
      <c r="Q275">
        <v>4.5401740724161401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1.2067786845030399</v>
      </c>
      <c r="AB275">
        <v>0.498708596551383</v>
      </c>
      <c r="AC275">
        <v>0</v>
      </c>
      <c r="AD275">
        <v>0</v>
      </c>
      <c r="AE275">
        <v>844636.59116347099</v>
      </c>
      <c r="AF275">
        <v>-240441.48150219701</v>
      </c>
      <c r="AG275">
        <v>200689.52561725501</v>
      </c>
      <c r="AH275">
        <v>-2658145.4831923898</v>
      </c>
      <c r="AI275">
        <v>-819058.95995879301</v>
      </c>
      <c r="AJ275">
        <v>-35553.316878408797</v>
      </c>
      <c r="AK275">
        <v>-1394.64199170201</v>
      </c>
      <c r="AL275">
        <v>-68762.614973297503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-917847.85615315801</v>
      </c>
      <c r="AW275">
        <v>5788.1238682687799</v>
      </c>
      <c r="AX275">
        <v>0</v>
      </c>
      <c r="AY275">
        <v>0</v>
      </c>
      <c r="AZ275">
        <v>-3690090.1140009598</v>
      </c>
      <c r="BA275">
        <v>-3643625.1248662299</v>
      </c>
      <c r="BB275">
        <v>3608584.4698662199</v>
      </c>
      <c r="BC275">
        <v>0</v>
      </c>
      <c r="BD275">
        <v>-35040.6550000063</v>
      </c>
    </row>
    <row r="276" spans="1:56" x14ac:dyDescent="0.2">
      <c r="A276">
        <v>21</v>
      </c>
      <c r="B276">
        <v>1</v>
      </c>
      <c r="C276">
        <v>2016</v>
      </c>
      <c r="D276">
        <v>37230646.666999899</v>
      </c>
      <c r="E276">
        <v>63321844.347999901</v>
      </c>
      <c r="F276">
        <v>62565659.463</v>
      </c>
      <c r="G276">
        <v>-756184.884999934</v>
      </c>
      <c r="H276">
        <v>66342442.131305501</v>
      </c>
      <c r="I276">
        <v>-422178.53188304801</v>
      </c>
      <c r="J276">
        <v>5118508.4682995798</v>
      </c>
      <c r="K276">
        <v>1.28132428123264</v>
      </c>
      <c r="L276">
        <v>2430175.5663211602</v>
      </c>
      <c r="M276">
        <v>2.4274601014352899</v>
      </c>
      <c r="N276">
        <v>31470.395054462799</v>
      </c>
      <c r="O276">
        <v>7.9538171079893099</v>
      </c>
      <c r="P276">
        <v>0.41512271574357601</v>
      </c>
      <c r="Q276">
        <v>5.1532179846490802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2.2067786845030399</v>
      </c>
      <c r="AB276">
        <v>0.65929035285214599</v>
      </c>
      <c r="AC276">
        <v>0</v>
      </c>
      <c r="AD276">
        <v>0</v>
      </c>
      <c r="AE276">
        <v>1965347.5733479101</v>
      </c>
      <c r="AF276">
        <v>387127.42114435398</v>
      </c>
      <c r="AG276">
        <v>184188.28535311599</v>
      </c>
      <c r="AH276">
        <v>-1034442.35100032</v>
      </c>
      <c r="AI276">
        <v>-266339.85110053502</v>
      </c>
      <c r="AJ276">
        <v>-148939.340975189</v>
      </c>
      <c r="AK276">
        <v>-4702.9437642542198</v>
      </c>
      <c r="AL276">
        <v>-226439.67141917499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-1039689.77308819</v>
      </c>
      <c r="AW276">
        <v>4644.09703492881</v>
      </c>
      <c r="AX276">
        <v>0</v>
      </c>
      <c r="AY276">
        <v>0</v>
      </c>
      <c r="AZ276">
        <v>-179246.55446735799</v>
      </c>
      <c r="BA276">
        <v>-196114.441420622</v>
      </c>
      <c r="BB276">
        <v>-560070.44357931102</v>
      </c>
      <c r="BC276">
        <v>0</v>
      </c>
      <c r="BD276">
        <v>-756184.884999934</v>
      </c>
    </row>
    <row r="277" spans="1:56" x14ac:dyDescent="0.2">
      <c r="A277">
        <v>21</v>
      </c>
      <c r="B277">
        <v>1</v>
      </c>
      <c r="C277">
        <v>2017</v>
      </c>
      <c r="D277">
        <v>37230646.666999899</v>
      </c>
      <c r="E277">
        <v>62565659.463</v>
      </c>
      <c r="F277">
        <v>61630676.8989999</v>
      </c>
      <c r="G277">
        <v>-934982.56400005298</v>
      </c>
      <c r="H277">
        <v>65571217.039476201</v>
      </c>
      <c r="I277">
        <v>-771225.09182930097</v>
      </c>
      <c r="J277">
        <v>5096205.5057388796</v>
      </c>
      <c r="K277">
        <v>1.36251612131958</v>
      </c>
      <c r="L277">
        <v>2453443.7749151299</v>
      </c>
      <c r="M277">
        <v>2.6529658633124602</v>
      </c>
      <c r="N277">
        <v>31276.058262648799</v>
      </c>
      <c r="O277">
        <v>7.6839299631692803</v>
      </c>
      <c r="P277">
        <v>0.41345283263740501</v>
      </c>
      <c r="Q277">
        <v>5.4654958701929104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3.2067786845030399</v>
      </c>
      <c r="AB277">
        <v>0.69910315820730495</v>
      </c>
      <c r="AC277">
        <v>0</v>
      </c>
      <c r="AD277">
        <v>0</v>
      </c>
      <c r="AE277">
        <v>386515.31833035598</v>
      </c>
      <c r="AF277">
        <v>-431704.66979700403</v>
      </c>
      <c r="AG277">
        <v>198151.74154212701</v>
      </c>
      <c r="AH277">
        <v>755785.20363396499</v>
      </c>
      <c r="AI277">
        <v>31556.171613607901</v>
      </c>
      <c r="AJ277">
        <v>-245693.50947309699</v>
      </c>
      <c r="AK277">
        <v>-3512.99678251455</v>
      </c>
      <c r="AL277">
        <v>-148230.500340472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-1027273.87302095</v>
      </c>
      <c r="AW277">
        <v>4918.8827962633904</v>
      </c>
      <c r="AX277">
        <v>0</v>
      </c>
      <c r="AY277">
        <v>0</v>
      </c>
      <c r="AZ277">
        <v>-479488.23149772198</v>
      </c>
      <c r="BA277">
        <v>-469199.80739143299</v>
      </c>
      <c r="BB277">
        <v>-465782.75660861901</v>
      </c>
      <c r="BC277">
        <v>0</v>
      </c>
      <c r="BD277">
        <v>-934982.56400005298</v>
      </c>
    </row>
    <row r="278" spans="1:56" x14ac:dyDescent="0.2">
      <c r="A278">
        <v>21</v>
      </c>
      <c r="B278">
        <v>1</v>
      </c>
      <c r="C278">
        <v>2018</v>
      </c>
      <c r="D278">
        <v>37298199.651799999</v>
      </c>
      <c r="E278">
        <v>61630676.8989999</v>
      </c>
      <c r="F278">
        <v>59307505.412799999</v>
      </c>
      <c r="G278">
        <v>-2390724.4709999701</v>
      </c>
      <c r="H278">
        <v>64379038.413912103</v>
      </c>
      <c r="I278">
        <v>-1259731.6103640201</v>
      </c>
      <c r="J278">
        <v>5098386.1683396399</v>
      </c>
      <c r="K278">
        <v>1.40296216699619</v>
      </c>
      <c r="L278">
        <v>2472472.0764156799</v>
      </c>
      <c r="M278">
        <v>2.9573731880447598</v>
      </c>
      <c r="N278">
        <v>31407.436068406601</v>
      </c>
      <c r="O278">
        <v>7.3749162162231903</v>
      </c>
      <c r="P278">
        <v>0.41571874059458103</v>
      </c>
      <c r="Q278">
        <v>5.8504242686899799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4.2064041753454502</v>
      </c>
      <c r="AB278">
        <v>0.74392131284709195</v>
      </c>
      <c r="AC278">
        <v>0</v>
      </c>
      <c r="AD278">
        <v>0.31035269506476998</v>
      </c>
      <c r="AE278">
        <v>-283728.03427529603</v>
      </c>
      <c r="AF278">
        <v>-306025.90791284601</v>
      </c>
      <c r="AG278">
        <v>163941.73219108101</v>
      </c>
      <c r="AH278">
        <v>953271.20336805505</v>
      </c>
      <c r="AI278">
        <v>-95736.695086404696</v>
      </c>
      <c r="AJ278">
        <v>-210669.574949334</v>
      </c>
      <c r="AK278">
        <v>3758.5063161216499</v>
      </c>
      <c r="AL278">
        <v>-165645.156484034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-1011922.27011336</v>
      </c>
      <c r="AW278">
        <v>854.39371501492803</v>
      </c>
      <c r="AX278">
        <v>0</v>
      </c>
      <c r="AY278">
        <v>-304585.77246804902</v>
      </c>
      <c r="AZ278">
        <v>-1256487.57569905</v>
      </c>
      <c r="BA278">
        <v>-1272500.8988415301</v>
      </c>
      <c r="BB278">
        <v>-1118223.57215843</v>
      </c>
      <c r="BC278">
        <v>67552.984799999904</v>
      </c>
      <c r="BD278">
        <v>-2323171.4861999699</v>
      </c>
    </row>
    <row r="279" spans="1:56" x14ac:dyDescent="0.2">
      <c r="A279">
        <v>22</v>
      </c>
      <c r="B279">
        <v>1</v>
      </c>
      <c r="C279">
        <v>2002</v>
      </c>
      <c r="D279">
        <v>15351605.478399901</v>
      </c>
      <c r="E279">
        <v>0</v>
      </c>
      <c r="F279">
        <v>15351605.478399901</v>
      </c>
      <c r="G279">
        <v>0</v>
      </c>
      <c r="H279">
        <v>14509068.1034698</v>
      </c>
      <c r="I279">
        <v>0</v>
      </c>
      <c r="J279">
        <v>4975623.1228094203</v>
      </c>
      <c r="K279">
        <v>0.95914972722472602</v>
      </c>
      <c r="L279">
        <v>3876755.7836764501</v>
      </c>
      <c r="M279">
        <v>1.9053143105792001</v>
      </c>
      <c r="N279">
        <v>37955.942885886201</v>
      </c>
      <c r="O279">
        <v>5.9615087234596098</v>
      </c>
      <c r="P279">
        <v>5.4960239553193499E-2</v>
      </c>
      <c r="Q279">
        <v>3.2015245248682902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0.97340235983952805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15351605.478399901</v>
      </c>
      <c r="BD279">
        <v>15351605.478399901</v>
      </c>
    </row>
    <row r="280" spans="1:56" x14ac:dyDescent="0.2">
      <c r="A280">
        <v>22</v>
      </c>
      <c r="B280">
        <v>1</v>
      </c>
      <c r="C280">
        <v>2003</v>
      </c>
      <c r="D280">
        <v>15351605.478399901</v>
      </c>
      <c r="E280">
        <v>15351605.478399901</v>
      </c>
      <c r="F280">
        <v>15449820.0775999</v>
      </c>
      <c r="G280">
        <v>98214.599199990596</v>
      </c>
      <c r="H280">
        <v>15620295.835975001</v>
      </c>
      <c r="I280">
        <v>1111227.7325051699</v>
      </c>
      <c r="J280">
        <v>5277252.1313089998</v>
      </c>
      <c r="K280">
        <v>0.99865331578480598</v>
      </c>
      <c r="L280">
        <v>3927986.9610017901</v>
      </c>
      <c r="M280">
        <v>2.1260427756231501</v>
      </c>
      <c r="N280">
        <v>36764.023983621701</v>
      </c>
      <c r="O280">
        <v>6.31519634829752</v>
      </c>
      <c r="P280">
        <v>5.5469592358041497E-2</v>
      </c>
      <c r="Q280">
        <v>3.2015245248682902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0.97340235983952805</v>
      </c>
      <c r="AC280">
        <v>0</v>
      </c>
      <c r="AD280">
        <v>0</v>
      </c>
      <c r="AE280">
        <v>768061.09127961705</v>
      </c>
      <c r="AF280">
        <v>-126426.082860043</v>
      </c>
      <c r="AG280">
        <v>54432.104940789097</v>
      </c>
      <c r="AH280">
        <v>211849.56878569099</v>
      </c>
      <c r="AI280">
        <v>118438.900317397</v>
      </c>
      <c r="AJ280">
        <v>53746.867285246699</v>
      </c>
      <c r="AK280">
        <v>168.312492368074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1080270.7622410599</v>
      </c>
      <c r="BA280">
        <v>1050001.5640838</v>
      </c>
      <c r="BB280">
        <v>-951786.964883812</v>
      </c>
      <c r="BC280">
        <v>0</v>
      </c>
      <c r="BD280">
        <v>98214.599199990698</v>
      </c>
    </row>
    <row r="281" spans="1:56" x14ac:dyDescent="0.2">
      <c r="A281">
        <v>22</v>
      </c>
      <c r="B281">
        <v>1</v>
      </c>
      <c r="C281">
        <v>2004</v>
      </c>
      <c r="D281">
        <v>15351605.478399901</v>
      </c>
      <c r="E281">
        <v>15449820.0775999</v>
      </c>
      <c r="F281">
        <v>15777354.9824</v>
      </c>
      <c r="G281">
        <v>327534.90480004402</v>
      </c>
      <c r="H281">
        <v>14554604.054686701</v>
      </c>
      <c r="I281">
        <v>-1065691.7812882101</v>
      </c>
      <c r="J281">
        <v>4366668.3903319901</v>
      </c>
      <c r="K281">
        <v>0.90083003741503398</v>
      </c>
      <c r="L281">
        <v>3977662.5431620101</v>
      </c>
      <c r="M281">
        <v>2.4366286080093298</v>
      </c>
      <c r="N281">
        <v>35294.929323941797</v>
      </c>
      <c r="O281">
        <v>6.6786179967338297</v>
      </c>
      <c r="P281">
        <v>5.30233910344566E-2</v>
      </c>
      <c r="Q281">
        <v>3.2015245248682902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0.97340235983952805</v>
      </c>
      <c r="AC281">
        <v>0</v>
      </c>
      <c r="AD281">
        <v>0</v>
      </c>
      <c r="AE281">
        <v>-1799729.8629192801</v>
      </c>
      <c r="AF281">
        <v>307747.38126234501</v>
      </c>
      <c r="AG281">
        <v>55194.494120508098</v>
      </c>
      <c r="AH281">
        <v>277575.08626116102</v>
      </c>
      <c r="AI281">
        <v>150278.99532272099</v>
      </c>
      <c r="AJ281">
        <v>52083.996658337797</v>
      </c>
      <c r="AK281">
        <v>-992.66475818023105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-957842.57405239495</v>
      </c>
      <c r="BA281">
        <v>-1045378.65520192</v>
      </c>
      <c r="BB281">
        <v>1372913.56000197</v>
      </c>
      <c r="BC281">
        <v>0</v>
      </c>
      <c r="BD281">
        <v>327534.90480004402</v>
      </c>
    </row>
    <row r="282" spans="1:56" x14ac:dyDescent="0.2">
      <c r="A282">
        <v>22</v>
      </c>
      <c r="B282">
        <v>1</v>
      </c>
      <c r="C282">
        <v>2005</v>
      </c>
      <c r="D282">
        <v>15351605.478399901</v>
      </c>
      <c r="E282">
        <v>15777354.9824</v>
      </c>
      <c r="F282">
        <v>17032545.0479999</v>
      </c>
      <c r="G282">
        <v>1255190.0655999701</v>
      </c>
      <c r="H282">
        <v>15008054.8519217</v>
      </c>
      <c r="I282">
        <v>453450.797234973</v>
      </c>
      <c r="J282">
        <v>4359305.4089050703</v>
      </c>
      <c r="K282">
        <v>0.94139862638639804</v>
      </c>
      <c r="L282">
        <v>4040149.9672217998</v>
      </c>
      <c r="M282">
        <v>2.9047756407887499</v>
      </c>
      <c r="N282">
        <v>33958.921341327099</v>
      </c>
      <c r="O282">
        <v>7.0044334327845803</v>
      </c>
      <c r="P282">
        <v>5.1782090105515398E-2</v>
      </c>
      <c r="Q282">
        <v>3.2015245248682902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0.97340235983952805</v>
      </c>
      <c r="AC282">
        <v>0</v>
      </c>
      <c r="AD282">
        <v>0</v>
      </c>
      <c r="AE282">
        <v>-29726.199008343199</v>
      </c>
      <c r="AF282">
        <v>-122855.352586097</v>
      </c>
      <c r="AG282">
        <v>67405.448057650603</v>
      </c>
      <c r="AH282">
        <v>382186.45703103399</v>
      </c>
      <c r="AI282">
        <v>145423.91760462799</v>
      </c>
      <c r="AJ282">
        <v>48010.278531302203</v>
      </c>
      <c r="AK282">
        <v>-489.70310444997301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489954.84652572399</v>
      </c>
      <c r="BA282">
        <v>490937.64581237902</v>
      </c>
      <c r="BB282">
        <v>764252.41978759097</v>
      </c>
      <c r="BC282">
        <v>0</v>
      </c>
      <c r="BD282">
        <v>1255190.0655999701</v>
      </c>
    </row>
    <row r="283" spans="1:56" x14ac:dyDescent="0.2">
      <c r="A283">
        <v>22</v>
      </c>
      <c r="B283">
        <v>1</v>
      </c>
      <c r="C283">
        <v>2006</v>
      </c>
      <c r="D283">
        <v>15351605.478399901</v>
      </c>
      <c r="E283">
        <v>17032545.0479999</v>
      </c>
      <c r="F283">
        <v>19680579.0479999</v>
      </c>
      <c r="G283">
        <v>2648033.9999999902</v>
      </c>
      <c r="H283">
        <v>16881087.107219201</v>
      </c>
      <c r="I283">
        <v>1873032.2552974699</v>
      </c>
      <c r="J283">
        <v>4895313.2979180096</v>
      </c>
      <c r="K283">
        <v>0.91074874485352897</v>
      </c>
      <c r="L283">
        <v>4127089.5773147899</v>
      </c>
      <c r="M283">
        <v>3.1782905298309698</v>
      </c>
      <c r="N283">
        <v>32216.3493165488</v>
      </c>
      <c r="O283">
        <v>7.4224866670966501</v>
      </c>
      <c r="P283">
        <v>5.1790462147209997E-2</v>
      </c>
      <c r="Q283">
        <v>3.20103566394683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0.97340235983952805</v>
      </c>
      <c r="AC283">
        <v>0</v>
      </c>
      <c r="AD283">
        <v>0</v>
      </c>
      <c r="AE283">
        <v>1350300.8354959099</v>
      </c>
      <c r="AF283">
        <v>102883.26232088001</v>
      </c>
      <c r="AG283">
        <v>99853.770473515993</v>
      </c>
      <c r="AH283">
        <v>217166.357344132</v>
      </c>
      <c r="AI283">
        <v>215574.03640368901</v>
      </c>
      <c r="AJ283">
        <v>65612.649611636196</v>
      </c>
      <c r="AK283">
        <v>83.857521505999898</v>
      </c>
      <c r="AL283">
        <v>300.33469160192499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2051775.10386288</v>
      </c>
      <c r="BA283">
        <v>2121711.8923609401</v>
      </c>
      <c r="BB283">
        <v>526322.10763904697</v>
      </c>
      <c r="BC283">
        <v>0</v>
      </c>
      <c r="BD283">
        <v>2648033.9999999902</v>
      </c>
    </row>
    <row r="284" spans="1:56" x14ac:dyDescent="0.2">
      <c r="A284">
        <v>22</v>
      </c>
      <c r="B284">
        <v>1</v>
      </c>
      <c r="C284">
        <v>2007</v>
      </c>
      <c r="D284">
        <v>15687325.478399901</v>
      </c>
      <c r="E284">
        <v>19680579.0479999</v>
      </c>
      <c r="F284">
        <v>25131372.214400001</v>
      </c>
      <c r="G284">
        <v>5115073.1664000498</v>
      </c>
      <c r="H284">
        <v>20758864.798032001</v>
      </c>
      <c r="I284">
        <v>3467741.9363432601</v>
      </c>
      <c r="J284">
        <v>6305684.2148160497</v>
      </c>
      <c r="K284">
        <v>1.1823005789852099</v>
      </c>
      <c r="L284">
        <v>4075780.2389831799</v>
      </c>
      <c r="M284">
        <v>3.4128385422926901</v>
      </c>
      <c r="N284">
        <v>32160.139365427</v>
      </c>
      <c r="O284">
        <v>7.44332784185805</v>
      </c>
      <c r="P284">
        <v>5.1149713630374301E-2</v>
      </c>
      <c r="Q284">
        <v>3.7260297525261499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0.95257085221923399</v>
      </c>
      <c r="AC284">
        <v>0</v>
      </c>
      <c r="AD284">
        <v>0</v>
      </c>
      <c r="AE284">
        <v>3935435.2285137698</v>
      </c>
      <c r="AF284">
        <v>-80773.341099490499</v>
      </c>
      <c r="AG284">
        <v>9363.9977580143004</v>
      </c>
      <c r="AH284">
        <v>200058.881818594</v>
      </c>
      <c r="AI284">
        <v>4901.1907735063996</v>
      </c>
      <c r="AJ284">
        <v>12140.4632590155</v>
      </c>
      <c r="AK284">
        <v>-1367.5420088040701</v>
      </c>
      <c r="AL284">
        <v>-57198.2487136727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4022560.6303009298</v>
      </c>
      <c r="BA284">
        <v>4036425.07333139</v>
      </c>
      <c r="BB284">
        <v>1078648.09306866</v>
      </c>
      <c r="BC284">
        <v>335719.99999999901</v>
      </c>
      <c r="BD284">
        <v>5450793.1664000498</v>
      </c>
    </row>
    <row r="285" spans="1:56" x14ac:dyDescent="0.2">
      <c r="A285">
        <v>22</v>
      </c>
      <c r="B285">
        <v>1</v>
      </c>
      <c r="C285">
        <v>2008</v>
      </c>
      <c r="D285">
        <v>20173964.071399901</v>
      </c>
      <c r="E285">
        <v>25131372.214400001</v>
      </c>
      <c r="F285">
        <v>28677479.032199901</v>
      </c>
      <c r="G285">
        <v>-940531.77520004904</v>
      </c>
      <c r="H285">
        <v>25371799.720442198</v>
      </c>
      <c r="I285">
        <v>869244.70141140604</v>
      </c>
      <c r="J285">
        <v>5209038.2387256296</v>
      </c>
      <c r="K285">
        <v>1.0156848465133801</v>
      </c>
      <c r="L285">
        <v>3717925.46553957</v>
      </c>
      <c r="M285">
        <v>3.80006178956442</v>
      </c>
      <c r="N285">
        <v>32672.521146972798</v>
      </c>
      <c r="O285">
        <v>6.81112159103336</v>
      </c>
      <c r="P285">
        <v>6.6653469008247201E-2</v>
      </c>
      <c r="Q285">
        <v>3.9531771480608899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0.74072150357324296</v>
      </c>
      <c r="AC285">
        <v>0</v>
      </c>
      <c r="AD285">
        <v>0</v>
      </c>
      <c r="AE285">
        <v>777181.00132835901</v>
      </c>
      <c r="AF285">
        <v>-85979.491346201001</v>
      </c>
      <c r="AG285">
        <v>-21408.997493108101</v>
      </c>
      <c r="AH285">
        <v>383095.50381152902</v>
      </c>
      <c r="AI285">
        <v>19288.1026255955</v>
      </c>
      <c r="AJ285">
        <v>-72226.405435369699</v>
      </c>
      <c r="AK285">
        <v>763.60280564013306</v>
      </c>
      <c r="AL285">
        <v>-2548.1484925985501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998165.16780384595</v>
      </c>
      <c r="BA285">
        <v>1006971.18403553</v>
      </c>
      <c r="BB285">
        <v>-1947502.9592355799</v>
      </c>
      <c r="BC285">
        <v>4486638.5929999901</v>
      </c>
      <c r="BD285">
        <v>3546106.8177999398</v>
      </c>
    </row>
    <row r="286" spans="1:56" x14ac:dyDescent="0.2">
      <c r="A286">
        <v>22</v>
      </c>
      <c r="B286">
        <v>1</v>
      </c>
      <c r="C286">
        <v>2009</v>
      </c>
      <c r="D286">
        <v>20173964.071399901</v>
      </c>
      <c r="E286">
        <v>28677479.032199901</v>
      </c>
      <c r="F286">
        <v>23890510.7629999</v>
      </c>
      <c r="G286">
        <v>-4786968.2692</v>
      </c>
      <c r="H286">
        <v>21577601.7866899</v>
      </c>
      <c r="I286">
        <v>-3794197.9337522299</v>
      </c>
      <c r="J286">
        <v>4742541.1940077702</v>
      </c>
      <c r="K286">
        <v>1.32426606798116</v>
      </c>
      <c r="L286">
        <v>3690271.2396941301</v>
      </c>
      <c r="M286">
        <v>2.7361741442819998</v>
      </c>
      <c r="N286">
        <v>31211.316949001099</v>
      </c>
      <c r="O286">
        <v>7.1820438408348499</v>
      </c>
      <c r="P286">
        <v>7.3856542767645306E-2</v>
      </c>
      <c r="Q286">
        <v>3.9621041523076799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0.74072150357324296</v>
      </c>
      <c r="AC286">
        <v>0</v>
      </c>
      <c r="AD286">
        <v>0</v>
      </c>
      <c r="AE286">
        <v>-1831045.1295006201</v>
      </c>
      <c r="AF286">
        <v>-1713075.15272329</v>
      </c>
      <c r="AG286">
        <v>-56332.204239772997</v>
      </c>
      <c r="AH286">
        <v>-1311778.2372904101</v>
      </c>
      <c r="AI286">
        <v>290837.89369308099</v>
      </c>
      <c r="AJ286">
        <v>107100.685219818</v>
      </c>
      <c r="AK286">
        <v>4393.7693822333003</v>
      </c>
      <c r="AL286">
        <v>6864.6827277710299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-4503033.6927311895</v>
      </c>
      <c r="BA286">
        <v>-4292551.6127223298</v>
      </c>
      <c r="BB286">
        <v>-494416.656477671</v>
      </c>
      <c r="BC286">
        <v>0</v>
      </c>
      <c r="BD286">
        <v>-4786968.2692</v>
      </c>
    </row>
    <row r="287" spans="1:56" x14ac:dyDescent="0.2">
      <c r="A287">
        <v>22</v>
      </c>
      <c r="B287">
        <v>1</v>
      </c>
      <c r="C287">
        <v>2010</v>
      </c>
      <c r="D287">
        <v>20173964.071399901</v>
      </c>
      <c r="E287">
        <v>23890510.7629999</v>
      </c>
      <c r="F287">
        <v>21854051.636399899</v>
      </c>
      <c r="G287">
        <v>-2036459.1266000001</v>
      </c>
      <c r="H287">
        <v>22842689.050719801</v>
      </c>
      <c r="I287">
        <v>1265087.2640299001</v>
      </c>
      <c r="J287">
        <v>4672923.9583114097</v>
      </c>
      <c r="K287">
        <v>1.3259208855556599</v>
      </c>
      <c r="L287">
        <v>3731826.3252225099</v>
      </c>
      <c r="M287">
        <v>3.2020013599446799</v>
      </c>
      <c r="N287">
        <v>30570.3172829461</v>
      </c>
      <c r="O287">
        <v>7.3785566619999399</v>
      </c>
      <c r="P287">
        <v>7.4623200001107601E-2</v>
      </c>
      <c r="Q287">
        <v>4.0276988680857304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0.74072150357324296</v>
      </c>
      <c r="AC287">
        <v>0</v>
      </c>
      <c r="AD287">
        <v>0</v>
      </c>
      <c r="AE287">
        <v>1062013.3068961699</v>
      </c>
      <c r="AF287">
        <v>-205244.39472838701</v>
      </c>
      <c r="AG287">
        <v>76047.499116870298</v>
      </c>
      <c r="AH287">
        <v>532157.24129567703</v>
      </c>
      <c r="AI287">
        <v>113642.04861005599</v>
      </c>
      <c r="AJ287">
        <v>45569.341564729497</v>
      </c>
      <c r="AK287">
        <v>394.05729990152099</v>
      </c>
      <c r="AL287">
        <v>-9726.2050556791291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1614852.8949993299</v>
      </c>
      <c r="BA287">
        <v>1776141.36884688</v>
      </c>
      <c r="BB287">
        <v>-3812600.4954468901</v>
      </c>
      <c r="BC287">
        <v>0</v>
      </c>
      <c r="BD287">
        <v>-2036459.1266000001</v>
      </c>
    </row>
    <row r="288" spans="1:56" x14ac:dyDescent="0.2">
      <c r="A288">
        <v>22</v>
      </c>
      <c r="B288">
        <v>1</v>
      </c>
      <c r="C288">
        <v>2011</v>
      </c>
      <c r="D288">
        <v>20643292.071399901</v>
      </c>
      <c r="E288">
        <v>21854051.636399899</v>
      </c>
      <c r="F288">
        <v>23077811.578600001</v>
      </c>
      <c r="G288">
        <v>754431.94220001996</v>
      </c>
      <c r="H288">
        <v>25568680.9177543</v>
      </c>
      <c r="I288">
        <v>2055207.7814827601</v>
      </c>
      <c r="J288">
        <v>4769073.9727282003</v>
      </c>
      <c r="K288">
        <v>1.3104504750900701</v>
      </c>
      <c r="L288">
        <v>3729272.69911126</v>
      </c>
      <c r="M288">
        <v>3.9545124982967699</v>
      </c>
      <c r="N288">
        <v>30236.447254734201</v>
      </c>
      <c r="O288">
        <v>7.5592459959236997</v>
      </c>
      <c r="P288">
        <v>7.6590976860444401E-2</v>
      </c>
      <c r="Q288">
        <v>3.9693622851746402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0.72388110134347206</v>
      </c>
      <c r="AC288">
        <v>0</v>
      </c>
      <c r="AD288">
        <v>0</v>
      </c>
      <c r="AE288">
        <v>1121032.1561745999</v>
      </c>
      <c r="AF288">
        <v>108960.355396192</v>
      </c>
      <c r="AG288">
        <v>40701.837910957198</v>
      </c>
      <c r="AH288">
        <v>687625.40683440503</v>
      </c>
      <c r="AI288">
        <v>70435.818702946402</v>
      </c>
      <c r="AJ288">
        <v>54828.845319871099</v>
      </c>
      <c r="AK288">
        <v>-2469.4787920188801</v>
      </c>
      <c r="AL288">
        <v>14202.807171768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2095317.7487187199</v>
      </c>
      <c r="BA288">
        <v>2134439.2791633499</v>
      </c>
      <c r="BB288">
        <v>-1380007.3369633299</v>
      </c>
      <c r="BC288">
        <v>469328</v>
      </c>
      <c r="BD288">
        <v>1223759.94220002</v>
      </c>
    </row>
    <row r="289" spans="1:56" x14ac:dyDescent="0.2">
      <c r="A289">
        <v>22</v>
      </c>
      <c r="B289">
        <v>1</v>
      </c>
      <c r="C289">
        <v>2012</v>
      </c>
      <c r="D289">
        <v>20643292.071399901</v>
      </c>
      <c r="E289">
        <v>23077811.578600001</v>
      </c>
      <c r="F289">
        <v>23935769.522399999</v>
      </c>
      <c r="G289">
        <v>857957.94380002399</v>
      </c>
      <c r="H289">
        <v>26027059.0493505</v>
      </c>
      <c r="I289">
        <v>458378.13159624202</v>
      </c>
      <c r="J289">
        <v>4774435.7315256596</v>
      </c>
      <c r="K289">
        <v>1.3153684195061199</v>
      </c>
      <c r="L289">
        <v>3749428.9038159898</v>
      </c>
      <c r="M289">
        <v>3.9393388890400201</v>
      </c>
      <c r="N289">
        <v>29494.380781897002</v>
      </c>
      <c r="O289">
        <v>7.9692369475633198</v>
      </c>
      <c r="P289">
        <v>7.4063216619662503E-2</v>
      </c>
      <c r="Q289">
        <v>4.6323437142695303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0.94122233633069396</v>
      </c>
      <c r="AC289">
        <v>0</v>
      </c>
      <c r="AD289">
        <v>0</v>
      </c>
      <c r="AE289">
        <v>201177.416902103</v>
      </c>
      <c r="AF289">
        <v>57699.789601043602</v>
      </c>
      <c r="AG289">
        <v>40753.533540283701</v>
      </c>
      <c r="AH289">
        <v>-12439.3080445789</v>
      </c>
      <c r="AI289">
        <v>135307.640545387</v>
      </c>
      <c r="AJ289">
        <v>88037.014237422802</v>
      </c>
      <c r="AK289">
        <v>-1252.41799811752</v>
      </c>
      <c r="AL289">
        <v>-85397.589316879894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2631.4391925145201</v>
      </c>
      <c r="AX289">
        <v>0</v>
      </c>
      <c r="AY289">
        <v>0</v>
      </c>
      <c r="AZ289">
        <v>426517.51865917799</v>
      </c>
      <c r="BA289">
        <v>412093.43915110099</v>
      </c>
      <c r="BB289">
        <v>445864.50464892201</v>
      </c>
      <c r="BC289">
        <v>0</v>
      </c>
      <c r="BD289">
        <v>857957.94380002399</v>
      </c>
    </row>
    <row r="290" spans="1:56" x14ac:dyDescent="0.2">
      <c r="A290">
        <v>22</v>
      </c>
      <c r="B290">
        <v>1</v>
      </c>
      <c r="C290">
        <v>2013</v>
      </c>
      <c r="D290">
        <v>20643292.071399901</v>
      </c>
      <c r="E290">
        <v>23935769.522399999</v>
      </c>
      <c r="F290">
        <v>24670845.362399898</v>
      </c>
      <c r="G290">
        <v>735075.83999995003</v>
      </c>
      <c r="H290">
        <v>25775688.848290499</v>
      </c>
      <c r="I290">
        <v>-251370.20105998099</v>
      </c>
      <c r="J290">
        <v>4742109.1513299104</v>
      </c>
      <c r="K290">
        <v>1.36320535997086</v>
      </c>
      <c r="L290">
        <v>3847928.83799368</v>
      </c>
      <c r="M290">
        <v>3.8049860975079302</v>
      </c>
      <c r="N290">
        <v>30756.565018294601</v>
      </c>
      <c r="O290">
        <v>7.6838201481707102</v>
      </c>
      <c r="P290">
        <v>7.4460174036047905E-2</v>
      </c>
      <c r="Q290">
        <v>4.4247168495255096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0.94812482065863701</v>
      </c>
      <c r="AC290">
        <v>0</v>
      </c>
      <c r="AD290">
        <v>0</v>
      </c>
      <c r="AE290">
        <v>115081.72768503</v>
      </c>
      <c r="AF290">
        <v>-166318.37138102399</v>
      </c>
      <c r="AG290">
        <v>199778.46276385701</v>
      </c>
      <c r="AH290">
        <v>-123494.472810565</v>
      </c>
      <c r="AI290">
        <v>-238890.41399485801</v>
      </c>
      <c r="AJ290">
        <v>-58744.4261842868</v>
      </c>
      <c r="AK290">
        <v>226.55247343412699</v>
      </c>
      <c r="AL290">
        <v>24209.494857589802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161.38065947394401</v>
      </c>
      <c r="AX290">
        <v>0</v>
      </c>
      <c r="AY290">
        <v>0</v>
      </c>
      <c r="AZ290">
        <v>-247990.065931349</v>
      </c>
      <c r="BA290">
        <v>-221780.78218481501</v>
      </c>
      <c r="BB290">
        <v>956856.62218476494</v>
      </c>
      <c r="BC290">
        <v>0</v>
      </c>
      <c r="BD290">
        <v>735075.83999995003</v>
      </c>
    </row>
    <row r="291" spans="1:56" x14ac:dyDescent="0.2">
      <c r="A291">
        <v>22</v>
      </c>
      <c r="B291">
        <v>1</v>
      </c>
      <c r="C291">
        <v>2014</v>
      </c>
      <c r="D291">
        <v>20643292.071399901</v>
      </c>
      <c r="E291">
        <v>24670845.362399898</v>
      </c>
      <c r="F291">
        <v>24524625.077799901</v>
      </c>
      <c r="G291">
        <v>-146220.284599985</v>
      </c>
      <c r="H291">
        <v>26231818.099396199</v>
      </c>
      <c r="I291">
        <v>456129.25110562198</v>
      </c>
      <c r="J291">
        <v>4777533.9812091701</v>
      </c>
      <c r="K291">
        <v>1.37484483623062</v>
      </c>
      <c r="L291">
        <v>3889034.1113486802</v>
      </c>
      <c r="M291">
        <v>3.5750744936426102</v>
      </c>
      <c r="N291">
        <v>30527.550185791701</v>
      </c>
      <c r="O291">
        <v>7.7727777465105596</v>
      </c>
      <c r="P291">
        <v>7.3828801344279202E-2</v>
      </c>
      <c r="Q291">
        <v>4.4132020425074296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0.22424371931516501</v>
      </c>
      <c r="AB291">
        <v>0.95176028731484796</v>
      </c>
      <c r="AC291">
        <v>0</v>
      </c>
      <c r="AD291">
        <v>0</v>
      </c>
      <c r="AE291">
        <v>601665.78587869299</v>
      </c>
      <c r="AF291">
        <v>11820.741699010299</v>
      </c>
      <c r="AG291">
        <v>73866.705348212097</v>
      </c>
      <c r="AH291">
        <v>-225710.151807085</v>
      </c>
      <c r="AI291">
        <v>40873.321631142397</v>
      </c>
      <c r="AJ291">
        <v>15940.8312176854</v>
      </c>
      <c r="AK291">
        <v>-452.768604350001</v>
      </c>
      <c r="AL291">
        <v>-873.82407710985501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-77599.386137866502</v>
      </c>
      <c r="AW291">
        <v>180.78967012882899</v>
      </c>
      <c r="AX291">
        <v>0</v>
      </c>
      <c r="AY291">
        <v>0</v>
      </c>
      <c r="AZ291">
        <v>439712.04481846001</v>
      </c>
      <c r="BA291">
        <v>426974.33773928502</v>
      </c>
      <c r="BB291">
        <v>-573194.62233927101</v>
      </c>
      <c r="BC291">
        <v>0</v>
      </c>
      <c r="BD291">
        <v>-146220.284599985</v>
      </c>
    </row>
    <row r="292" spans="1:56" x14ac:dyDescent="0.2">
      <c r="A292">
        <v>22</v>
      </c>
      <c r="B292">
        <v>1</v>
      </c>
      <c r="C292">
        <v>2015</v>
      </c>
      <c r="D292">
        <v>22598893.2255999</v>
      </c>
      <c r="E292">
        <v>24524625.077799901</v>
      </c>
      <c r="F292">
        <v>25327684.838599999</v>
      </c>
      <c r="G292">
        <v>-1152541.3933999899</v>
      </c>
      <c r="H292">
        <v>25840105.133880801</v>
      </c>
      <c r="I292">
        <v>-2240295.6124085002</v>
      </c>
      <c r="J292">
        <v>4393940.2460028697</v>
      </c>
      <c r="K292">
        <v>1.44097522754119</v>
      </c>
      <c r="L292">
        <v>3810373.6847676402</v>
      </c>
      <c r="M292">
        <v>2.5748126941093799</v>
      </c>
      <c r="N292">
        <v>31430.6902711002</v>
      </c>
      <c r="O292">
        <v>7.1544016476913699</v>
      </c>
      <c r="P292">
        <v>9.2786133695454895E-2</v>
      </c>
      <c r="Q292">
        <v>4.6362667468799499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1.24833887620843</v>
      </c>
      <c r="AB292">
        <v>0.933202320240622</v>
      </c>
      <c r="AC292">
        <v>0</v>
      </c>
      <c r="AD292">
        <v>0</v>
      </c>
      <c r="AE292">
        <v>-3190.94260349255</v>
      </c>
      <c r="AF292">
        <v>-225494.78085415199</v>
      </c>
      <c r="AG292">
        <v>79489.944292238797</v>
      </c>
      <c r="AH292">
        <v>-1144553.1703909</v>
      </c>
      <c r="AI292">
        <v>-262580.86012470699</v>
      </c>
      <c r="AJ292">
        <v>-149795.25554604499</v>
      </c>
      <c r="AK292">
        <v>174.689280009133</v>
      </c>
      <c r="AL292">
        <v>-29470.1536098629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-402673.07664130401</v>
      </c>
      <c r="AW292">
        <v>473.95005444409298</v>
      </c>
      <c r="AX292">
        <v>0</v>
      </c>
      <c r="AY292">
        <v>0</v>
      </c>
      <c r="AZ292">
        <v>-2137619.6561437799</v>
      </c>
      <c r="BA292">
        <v>-2075028.27884591</v>
      </c>
      <c r="BB292">
        <v>922486.88544592098</v>
      </c>
      <c r="BC292">
        <v>1955601.15419999</v>
      </c>
      <c r="BD292">
        <v>803059.76080000796</v>
      </c>
    </row>
    <row r="293" spans="1:56" x14ac:dyDescent="0.2">
      <c r="A293">
        <v>22</v>
      </c>
      <c r="B293">
        <v>1</v>
      </c>
      <c r="C293">
        <v>2016</v>
      </c>
      <c r="D293">
        <v>22929631.2255999</v>
      </c>
      <c r="E293">
        <v>25327684.838599999</v>
      </c>
      <c r="F293">
        <v>24944862.575999901</v>
      </c>
      <c r="G293">
        <v>-713560.26260000595</v>
      </c>
      <c r="H293">
        <v>25496507.244385298</v>
      </c>
      <c r="I293">
        <v>-617232.62808625505</v>
      </c>
      <c r="J293">
        <v>4329793.9574296298</v>
      </c>
      <c r="K293">
        <v>1.33339905446031</v>
      </c>
      <c r="L293">
        <v>3829866.41083318</v>
      </c>
      <c r="M293">
        <v>2.2952867331159599</v>
      </c>
      <c r="N293">
        <v>32242.349267862199</v>
      </c>
      <c r="O293">
        <v>6.6429235546720502</v>
      </c>
      <c r="P293">
        <v>9.0955504594702599E-2</v>
      </c>
      <c r="Q293">
        <v>5.4102921693043404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2.2447568254361698</v>
      </c>
      <c r="AB293">
        <v>0.934165812884306</v>
      </c>
      <c r="AC293">
        <v>0</v>
      </c>
      <c r="AD293">
        <v>0</v>
      </c>
      <c r="AE293">
        <v>75369.883063058296</v>
      </c>
      <c r="AF293">
        <v>451419.51069335401</v>
      </c>
      <c r="AG293">
        <v>59018.323347378799</v>
      </c>
      <c r="AH293">
        <v>-380893.67054237297</v>
      </c>
      <c r="AI293">
        <v>-150782.97231194499</v>
      </c>
      <c r="AJ293">
        <v>-130048.51753627299</v>
      </c>
      <c r="AK293">
        <v>-1325.3964200631301</v>
      </c>
      <c r="AL293">
        <v>-111837.72779435301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-415858.62152047502</v>
      </c>
      <c r="AW293">
        <v>0</v>
      </c>
      <c r="AX293">
        <v>0</v>
      </c>
      <c r="AY293">
        <v>0</v>
      </c>
      <c r="AZ293">
        <v>-604939.18902169296</v>
      </c>
      <c r="BA293">
        <v>-604391.42407603899</v>
      </c>
      <c r="BB293">
        <v>-109168.838523967</v>
      </c>
      <c r="BC293">
        <v>330737.99999999901</v>
      </c>
      <c r="BD293">
        <v>-382822.262600007</v>
      </c>
    </row>
    <row r="294" spans="1:56" x14ac:dyDescent="0.2">
      <c r="A294">
        <v>22</v>
      </c>
      <c r="B294">
        <v>1</v>
      </c>
      <c r="C294">
        <v>2017</v>
      </c>
      <c r="D294">
        <v>24986954.2255999</v>
      </c>
      <c r="E294">
        <v>24944862.575999901</v>
      </c>
      <c r="F294">
        <v>25964328.1862</v>
      </c>
      <c r="G294">
        <v>-1037857.38979996</v>
      </c>
      <c r="H294">
        <v>28303635.269741099</v>
      </c>
      <c r="I294">
        <v>751434.95533506805</v>
      </c>
      <c r="J294">
        <v>3997585.4294147799</v>
      </c>
      <c r="K294">
        <v>1.1600671997965999</v>
      </c>
      <c r="L294">
        <v>3803762.8251780001</v>
      </c>
      <c r="M294">
        <v>2.4916373467766002</v>
      </c>
      <c r="N294">
        <v>32148.328947065598</v>
      </c>
      <c r="O294">
        <v>6.7287578134096799</v>
      </c>
      <c r="P294">
        <v>0.10426094504061199</v>
      </c>
      <c r="Q294">
        <v>5.4680800208285101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3.2246045555024101</v>
      </c>
      <c r="AB294">
        <v>0.97892906539763103</v>
      </c>
      <c r="AC294">
        <v>0</v>
      </c>
      <c r="AD294">
        <v>0</v>
      </c>
      <c r="AE294">
        <v>505566.20288944303</v>
      </c>
      <c r="AF294">
        <v>320142.18689279997</v>
      </c>
      <c r="AG294">
        <v>55758.398235701301</v>
      </c>
      <c r="AH294">
        <v>276342.92224772199</v>
      </c>
      <c r="AI294">
        <v>46295.5664015047</v>
      </c>
      <c r="AJ294">
        <v>33193.328443888902</v>
      </c>
      <c r="AK294">
        <v>-647.63816414834696</v>
      </c>
      <c r="AL294">
        <v>-12149.150904583201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-409573.01194239099</v>
      </c>
      <c r="AW294">
        <v>549.93278555284996</v>
      </c>
      <c r="AX294">
        <v>0</v>
      </c>
      <c r="AY294">
        <v>0</v>
      </c>
      <c r="AZ294">
        <v>815478.73688549094</v>
      </c>
      <c r="BA294">
        <v>823873.67243824794</v>
      </c>
      <c r="BB294">
        <v>-1861731.0622382101</v>
      </c>
      <c r="BC294">
        <v>2057323</v>
      </c>
      <c r="BD294">
        <v>1019465.61020003</v>
      </c>
    </row>
    <row r="295" spans="1:56" x14ac:dyDescent="0.2">
      <c r="A295">
        <v>22</v>
      </c>
      <c r="B295">
        <v>1</v>
      </c>
      <c r="C295">
        <v>2018</v>
      </c>
      <c r="D295">
        <v>24986954.2255999</v>
      </c>
      <c r="E295">
        <v>25964328.1862</v>
      </c>
      <c r="F295">
        <v>27131498.055399898</v>
      </c>
      <c r="G295">
        <v>1167169.86919995</v>
      </c>
      <c r="H295">
        <v>31716067.4025741</v>
      </c>
      <c r="I295">
        <v>3412432.1328329602</v>
      </c>
      <c r="J295">
        <v>4094510.45756956</v>
      </c>
      <c r="K295">
        <v>1.06225430232109</v>
      </c>
      <c r="L295">
        <v>3835162.8175262301</v>
      </c>
      <c r="M295">
        <v>2.7446478244430002</v>
      </c>
      <c r="N295">
        <v>32293.4662906511</v>
      </c>
      <c r="O295">
        <v>6.6927901310531199</v>
      </c>
      <c r="P295">
        <v>0.10604728000660101</v>
      </c>
      <c r="Q295">
        <v>5.7054827423137704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4.2246045555024097</v>
      </c>
      <c r="AB295">
        <v>0.99226676455820095</v>
      </c>
      <c r="AC295">
        <v>0</v>
      </c>
      <c r="AD295">
        <v>0.89766069087443501</v>
      </c>
      <c r="AE295">
        <v>2760181.1278689201</v>
      </c>
      <c r="AF295">
        <v>606184.13382994104</v>
      </c>
      <c r="AG295">
        <v>64845.768780878199</v>
      </c>
      <c r="AH295">
        <v>340196.08374309499</v>
      </c>
      <c r="AI295">
        <v>-31034.858701385299</v>
      </c>
      <c r="AJ295">
        <v>-17956.2179015888</v>
      </c>
      <c r="AK295">
        <v>964.42378982100604</v>
      </c>
      <c r="AL295">
        <v>-36719.665278835797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-426311.75320701703</v>
      </c>
      <c r="AW295">
        <v>469.06344363971198</v>
      </c>
      <c r="AX295">
        <v>0</v>
      </c>
      <c r="AY295">
        <v>-244797.674698063</v>
      </c>
      <c r="AZ295">
        <v>3016020.4316694099</v>
      </c>
      <c r="BA295">
        <v>3212440.3164275298</v>
      </c>
      <c r="BB295">
        <v>-2045270.44722757</v>
      </c>
      <c r="BC295">
        <v>0</v>
      </c>
      <c r="BD295">
        <v>1167169.86919995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Summary-Bus-Aggregated</vt:lpstr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Mahmud Hoque</cp:lastModifiedBy>
  <dcterms:created xsi:type="dcterms:W3CDTF">2019-11-15T04:35:49Z</dcterms:created>
  <dcterms:modified xsi:type="dcterms:W3CDTF">2020-12-11T12:33:18Z</dcterms:modified>
</cp:coreProperties>
</file>