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F8333ADF-3270-2645-892D-48B7ACAA88B1}" xr6:coauthVersionLast="45" xr6:coauthVersionMax="45" xr10:uidLastSave="{00000000-0000-0000-0000-000000000000}"/>
  <bookViews>
    <workbookView xWindow="1720" yWindow="740" windowWidth="25940" windowHeight="15840" tabRatio="818" activeTab="2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FAC_TOTALS_APTA!$C$2:$BQ$122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1" l="1"/>
  <c r="G11" i="31" s="1"/>
  <c r="H9" i="31"/>
  <c r="H11" i="31" s="1"/>
  <c r="O11" i="31"/>
  <c r="P11" i="31"/>
  <c r="Q11" i="31"/>
  <c r="R11" i="31"/>
  <c r="R20" i="31" s="1"/>
  <c r="S11" i="31"/>
  <c r="S14" i="31" s="1"/>
  <c r="T11" i="31"/>
  <c r="T13" i="31" s="1"/>
  <c r="U11" i="31"/>
  <c r="U16" i="31" s="1"/>
  <c r="W11" i="31"/>
  <c r="W14" i="31" s="1"/>
  <c r="X11" i="31"/>
  <c r="X14" i="31" s="1"/>
  <c r="Y11" i="31"/>
  <c r="Y13" i="31" s="1"/>
  <c r="Z11" i="31"/>
  <c r="Z14" i="31" s="1"/>
  <c r="AA11" i="31"/>
  <c r="AA17" i="31" s="1"/>
  <c r="AB11" i="31"/>
  <c r="AB13" i="31" s="1"/>
  <c r="F13" i="31"/>
  <c r="J13" i="31"/>
  <c r="K13" i="31" s="1"/>
  <c r="L13" i="31" s="1"/>
  <c r="Q13" i="31" s="1"/>
  <c r="U13" i="31"/>
  <c r="AA13" i="31"/>
  <c r="F14" i="31"/>
  <c r="J14" i="31"/>
  <c r="K14" i="31" s="1"/>
  <c r="L14" i="31" s="1"/>
  <c r="U14" i="31"/>
  <c r="Y14" i="31"/>
  <c r="F15" i="31"/>
  <c r="J15" i="31"/>
  <c r="K15" i="31"/>
  <c r="L15" i="31" s="1"/>
  <c r="S15" i="31"/>
  <c r="U15" i="31"/>
  <c r="AA15" i="31"/>
  <c r="AB15" i="31"/>
  <c r="F16" i="31"/>
  <c r="J16" i="31"/>
  <c r="K16" i="31" s="1"/>
  <c r="L16" i="31" s="1"/>
  <c r="S16" i="31"/>
  <c r="T16" i="31"/>
  <c r="Y16" i="31"/>
  <c r="F17" i="31"/>
  <c r="J17" i="31"/>
  <c r="K17" i="31" s="1"/>
  <c r="L17" i="31" s="1"/>
  <c r="S17" i="31"/>
  <c r="F18" i="31"/>
  <c r="J18" i="31"/>
  <c r="K18" i="31" s="1"/>
  <c r="L18" i="31" s="1"/>
  <c r="T18" i="31"/>
  <c r="U18" i="31"/>
  <c r="Y18" i="31"/>
  <c r="AA18" i="31"/>
  <c r="F19" i="31"/>
  <c r="J19" i="31"/>
  <c r="K19" i="31" s="1"/>
  <c r="L19" i="31" s="1"/>
  <c r="S19" i="31"/>
  <c r="T19" i="31"/>
  <c r="U19" i="31"/>
  <c r="AA19" i="31"/>
  <c r="F20" i="31"/>
  <c r="J20" i="31"/>
  <c r="K20" i="31" s="1"/>
  <c r="L20" i="31" s="1"/>
  <c r="S20" i="31"/>
  <c r="T20" i="31"/>
  <c r="U20" i="31"/>
  <c r="AA20" i="31"/>
  <c r="F21" i="31"/>
  <c r="J21" i="31"/>
  <c r="K21" i="31" s="1"/>
  <c r="L21" i="31" s="1"/>
  <c r="Q21" i="31" s="1"/>
  <c r="S21" i="31"/>
  <c r="U21" i="31"/>
  <c r="Y21" i="31"/>
  <c r="AB21" i="31"/>
  <c r="F22" i="31"/>
  <c r="J22" i="31"/>
  <c r="K22" i="31" s="1"/>
  <c r="L22" i="31" s="1"/>
  <c r="S22" i="31"/>
  <c r="T22" i="31"/>
  <c r="U22" i="31"/>
  <c r="AA22" i="31"/>
  <c r="AB22" i="31"/>
  <c r="F23" i="31"/>
  <c r="J23" i="31"/>
  <c r="K23" i="31" s="1"/>
  <c r="L23" i="31" s="1"/>
  <c r="Q23" i="31" s="1"/>
  <c r="S23" i="31"/>
  <c r="T23" i="31"/>
  <c r="U23" i="31"/>
  <c r="Y23" i="31"/>
  <c r="AA23" i="31"/>
  <c r="F24" i="31"/>
  <c r="J24" i="31"/>
  <c r="K24" i="31" s="1"/>
  <c r="L24" i="31" s="1"/>
  <c r="S24" i="31"/>
  <c r="T24" i="31"/>
  <c r="U24" i="31"/>
  <c r="Y24" i="31"/>
  <c r="AA24" i="31"/>
  <c r="K25" i="31"/>
  <c r="L25" i="31" s="1"/>
  <c r="S25" i="31"/>
  <c r="T25" i="31"/>
  <c r="U25" i="31"/>
  <c r="Y25" i="31"/>
  <c r="AA25" i="31"/>
  <c r="AB25" i="31"/>
  <c r="F26" i="31"/>
  <c r="F27" i="31"/>
  <c r="G36" i="31"/>
  <c r="H36" i="31"/>
  <c r="F40" i="31"/>
  <c r="J40" i="31"/>
  <c r="K40" i="31" s="1"/>
  <c r="L40" i="31" s="1"/>
  <c r="F41" i="31"/>
  <c r="J41" i="31"/>
  <c r="K41" i="31" s="1"/>
  <c r="L41" i="31" s="1"/>
  <c r="F42" i="31"/>
  <c r="J42" i="31"/>
  <c r="K42" i="31"/>
  <c r="L42" i="31" s="1"/>
  <c r="F43" i="31"/>
  <c r="J43" i="31"/>
  <c r="K43" i="31" s="1"/>
  <c r="L43" i="31"/>
  <c r="F44" i="31"/>
  <c r="J44" i="31"/>
  <c r="K44" i="31" s="1"/>
  <c r="L44" i="31" s="1"/>
  <c r="F45" i="31"/>
  <c r="J45" i="31"/>
  <c r="K45" i="31" s="1"/>
  <c r="L45" i="31" s="1"/>
  <c r="F46" i="31"/>
  <c r="J46" i="31"/>
  <c r="K46" i="31" s="1"/>
  <c r="L46" i="31" s="1"/>
  <c r="F47" i="31"/>
  <c r="J47" i="31"/>
  <c r="K47" i="31" s="1"/>
  <c r="L47" i="31" s="1"/>
  <c r="F48" i="31"/>
  <c r="J48" i="31"/>
  <c r="K48" i="31" s="1"/>
  <c r="L48" i="31" s="1"/>
  <c r="F49" i="31"/>
  <c r="J49" i="31"/>
  <c r="K49" i="31" s="1"/>
  <c r="L49" i="31" s="1"/>
  <c r="F50" i="31"/>
  <c r="J50" i="31"/>
  <c r="K50" i="31" s="1"/>
  <c r="L50" i="31" s="1"/>
  <c r="F51" i="31"/>
  <c r="J51" i="31"/>
  <c r="K51" i="31" s="1"/>
  <c r="L51" i="31" s="1"/>
  <c r="K52" i="31"/>
  <c r="L52" i="31" s="1"/>
  <c r="F53" i="31"/>
  <c r="F54" i="3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4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4" i="1"/>
  <c r="S18" i="31" l="1"/>
  <c r="AA16" i="31"/>
  <c r="AA14" i="31"/>
  <c r="S13" i="31"/>
  <c r="V11" i="31"/>
  <c r="N11" i="31"/>
  <c r="Z16" i="31"/>
  <c r="Z22" i="31"/>
  <c r="Z15" i="31"/>
  <c r="Y22" i="31"/>
  <c r="AA21" i="31"/>
  <c r="Y20" i="31"/>
  <c r="Y19" i="31"/>
  <c r="Z18" i="31"/>
  <c r="Z25" i="31"/>
  <c r="Z24" i="31"/>
  <c r="Z19" i="31"/>
  <c r="Z23" i="31"/>
  <c r="R22" i="31"/>
  <c r="O15" i="31"/>
  <c r="W18" i="31"/>
  <c r="Y17" i="31"/>
  <c r="Y15" i="31"/>
  <c r="M11" i="31"/>
  <c r="M17" i="31" s="1"/>
  <c r="O38" i="31"/>
  <c r="O47" i="31" s="1"/>
  <c r="Z21" i="31"/>
  <c r="Z20" i="31"/>
  <c r="H13" i="31"/>
  <c r="H22" i="31"/>
  <c r="H15" i="31"/>
  <c r="H18" i="31"/>
  <c r="H27" i="31"/>
  <c r="V13" i="31"/>
  <c r="W25" i="31"/>
  <c r="H24" i="31"/>
  <c r="W24" i="31"/>
  <c r="N23" i="31"/>
  <c r="H21" i="31"/>
  <c r="W21" i="31"/>
  <c r="W38" i="31"/>
  <c r="V38" i="31"/>
  <c r="V45" i="31" s="1"/>
  <c r="O22" i="31"/>
  <c r="W20" i="31"/>
  <c r="W23" i="31"/>
  <c r="U17" i="31"/>
  <c r="W15" i="31"/>
  <c r="Z13" i="31"/>
  <c r="AB38" i="31"/>
  <c r="AB52" i="31" s="1"/>
  <c r="S26" i="31"/>
  <c r="AB47" i="31"/>
  <c r="G22" i="31"/>
  <c r="G21" i="31"/>
  <c r="G13" i="31"/>
  <c r="I13" i="31" s="1"/>
  <c r="G15" i="31"/>
  <c r="G18" i="31"/>
  <c r="G20" i="31"/>
  <c r="G17" i="31"/>
  <c r="P24" i="31"/>
  <c r="AB19" i="31"/>
  <c r="AB16" i="31"/>
  <c r="T38" i="31"/>
  <c r="T17" i="31"/>
  <c r="T14" i="31"/>
  <c r="W13" i="31"/>
  <c r="G27" i="31"/>
  <c r="AA26" i="31"/>
  <c r="W40" i="31"/>
  <c r="Q38" i="31"/>
  <c r="Q43" i="31" s="1"/>
  <c r="G26" i="31"/>
  <c r="AB17" i="31"/>
  <c r="T15" i="31"/>
  <c r="AB14" i="31"/>
  <c r="O40" i="31"/>
  <c r="G24" i="31"/>
  <c r="I24" i="31" s="1"/>
  <c r="G19" i="31"/>
  <c r="V51" i="31"/>
  <c r="V50" i="31"/>
  <c r="H38" i="31"/>
  <c r="H54" i="31" s="1"/>
  <c r="AB23" i="31"/>
  <c r="W22" i="31"/>
  <c r="AB20" i="31"/>
  <c r="W19" i="31"/>
  <c r="AB18" i="31"/>
  <c r="Z17" i="31"/>
  <c r="Z26" i="31" s="1"/>
  <c r="W16" i="31"/>
  <c r="H14" i="31"/>
  <c r="G14" i="31"/>
  <c r="W52" i="31"/>
  <c r="V41" i="31"/>
  <c r="Y38" i="31"/>
  <c r="Y45" i="31" s="1"/>
  <c r="AB24" i="31"/>
  <c r="T21" i="31"/>
  <c r="W17" i="31"/>
  <c r="H17" i="31"/>
  <c r="Y26" i="31"/>
  <c r="Y48" i="31"/>
  <c r="Y43" i="31"/>
  <c r="Y51" i="31"/>
  <c r="Y46" i="31"/>
  <c r="M18" i="31"/>
  <c r="N18" i="31"/>
  <c r="O18" i="31"/>
  <c r="Q18" i="31"/>
  <c r="R18" i="31"/>
  <c r="N17" i="31"/>
  <c r="O17" i="31"/>
  <c r="Q17" i="31"/>
  <c r="R17" i="31"/>
  <c r="G16" i="31"/>
  <c r="H16" i="31"/>
  <c r="Q40" i="31"/>
  <c r="O50" i="31"/>
  <c r="V42" i="31"/>
  <c r="N38" i="31"/>
  <c r="M20" i="31"/>
  <c r="N20" i="31"/>
  <c r="O20" i="31"/>
  <c r="Q20" i="31"/>
  <c r="R25" i="31"/>
  <c r="M25" i="31"/>
  <c r="N25" i="31"/>
  <c r="O25" i="31"/>
  <c r="O44" i="31"/>
  <c r="AB45" i="31"/>
  <c r="AB40" i="31"/>
  <c r="AB48" i="31"/>
  <c r="AB42" i="31"/>
  <c r="R21" i="31"/>
  <c r="M21" i="31"/>
  <c r="N21" i="31"/>
  <c r="O21" i="31"/>
  <c r="P14" i="31"/>
  <c r="G23" i="31"/>
  <c r="H23" i="31"/>
  <c r="O49" i="31"/>
  <c r="AB51" i="31"/>
  <c r="AB43" i="31"/>
  <c r="H26" i="31"/>
  <c r="Q15" i="31"/>
  <c r="R15" i="31"/>
  <c r="M15" i="31"/>
  <c r="N15" i="31"/>
  <c r="Q14" i="31"/>
  <c r="R14" i="31"/>
  <c r="M14" i="31"/>
  <c r="N14" i="31"/>
  <c r="O14" i="31"/>
  <c r="Q52" i="31"/>
  <c r="O52" i="31"/>
  <c r="O46" i="31"/>
  <c r="Q42" i="31"/>
  <c r="W42" i="31"/>
  <c r="W45" i="31"/>
  <c r="P38" i="31"/>
  <c r="X38" i="31"/>
  <c r="R38" i="31"/>
  <c r="Z38" i="31"/>
  <c r="G38" i="31"/>
  <c r="S38" i="31"/>
  <c r="AA38" i="31"/>
  <c r="M38" i="31"/>
  <c r="U38" i="31"/>
  <c r="Q22" i="31"/>
  <c r="M22" i="31"/>
  <c r="N22" i="31"/>
  <c r="M19" i="31"/>
  <c r="N19" i="31"/>
  <c r="O19" i="31"/>
  <c r="Q19" i="31"/>
  <c r="R19" i="31"/>
  <c r="U26" i="31"/>
  <c r="O16" i="31"/>
  <c r="Q16" i="31"/>
  <c r="R16" i="31"/>
  <c r="M16" i="31"/>
  <c r="X15" i="31"/>
  <c r="X22" i="31"/>
  <c r="X16" i="31"/>
  <c r="X23" i="31"/>
  <c r="X17" i="31"/>
  <c r="X18" i="31"/>
  <c r="X19" i="31"/>
  <c r="X20" i="31"/>
  <c r="X13" i="31"/>
  <c r="X21" i="31"/>
  <c r="X25" i="31"/>
  <c r="O42" i="31"/>
  <c r="O45" i="31"/>
  <c r="O48" i="31"/>
  <c r="O43" i="31"/>
  <c r="Q41" i="31"/>
  <c r="V43" i="31"/>
  <c r="V46" i="31"/>
  <c r="V40" i="31"/>
  <c r="I22" i="31"/>
  <c r="P15" i="31"/>
  <c r="P22" i="31"/>
  <c r="P16" i="31"/>
  <c r="P23" i="31"/>
  <c r="P17" i="31"/>
  <c r="P18" i="31"/>
  <c r="P19" i="31"/>
  <c r="P20" i="31"/>
  <c r="P13" i="31"/>
  <c r="P21" i="31"/>
  <c r="P25" i="31"/>
  <c r="Q51" i="31"/>
  <c r="AB41" i="31"/>
  <c r="O41" i="31"/>
  <c r="T45" i="31"/>
  <c r="T40" i="31"/>
  <c r="T48" i="31"/>
  <c r="T42" i="31"/>
  <c r="AC27" i="31"/>
  <c r="Q25" i="31"/>
  <c r="X24" i="31"/>
  <c r="N24" i="31"/>
  <c r="O24" i="31"/>
  <c r="Q24" i="31"/>
  <c r="R24" i="31"/>
  <c r="O23" i="31"/>
  <c r="R23" i="31"/>
  <c r="M23" i="31"/>
  <c r="N16" i="31"/>
  <c r="R13" i="31"/>
  <c r="M13" i="31"/>
  <c r="N13" i="31"/>
  <c r="O13" i="31"/>
  <c r="H20" i="31"/>
  <c r="I20" i="31" s="1"/>
  <c r="H19" i="31"/>
  <c r="I19" i="31" s="1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BC193" i="27"/>
  <c r="BD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BC194" i="27"/>
  <c r="BD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BC195" i="27"/>
  <c r="BD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BC196" i="27"/>
  <c r="BD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BC197" i="27"/>
  <c r="BD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BC198" i="27"/>
  <c r="BD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BC199" i="27"/>
  <c r="BD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BC200" i="27"/>
  <c r="BD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BC201" i="27"/>
  <c r="BD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BC202" i="27"/>
  <c r="BD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BC203" i="27"/>
  <c r="BD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BC204" i="27"/>
  <c r="BD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BC205" i="27"/>
  <c r="BD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BC206" i="27"/>
  <c r="BD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BC207" i="27"/>
  <c r="BD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BC208" i="27"/>
  <c r="BD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BC209" i="27"/>
  <c r="BD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BC210" i="27"/>
  <c r="BD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BC211" i="27"/>
  <c r="BD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BC212" i="27"/>
  <c r="BD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BC213" i="27"/>
  <c r="BD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BC214" i="27"/>
  <c r="BD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BC215" i="27"/>
  <c r="BD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BC216" i="27"/>
  <c r="BD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BC217" i="27"/>
  <c r="BD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BC218" i="27"/>
  <c r="BD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BC219" i="27"/>
  <c r="BD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BC220" i="27"/>
  <c r="BD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BC221" i="27"/>
  <c r="BD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BC222" i="27"/>
  <c r="BD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BC223" i="27"/>
  <c r="BD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BC224" i="27"/>
  <c r="BD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BC225" i="27"/>
  <c r="BD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BC226" i="27"/>
  <c r="BD226" i="27"/>
  <c r="I21" i="31" l="1"/>
  <c r="V15" i="31"/>
  <c r="V16" i="31"/>
  <c r="V25" i="31"/>
  <c r="V23" i="31"/>
  <c r="V24" i="31"/>
  <c r="V18" i="31"/>
  <c r="V21" i="31"/>
  <c r="V17" i="31"/>
  <c r="V19" i="31"/>
  <c r="V20" i="31"/>
  <c r="V22" i="31"/>
  <c r="Q46" i="31"/>
  <c r="Y49" i="31"/>
  <c r="I17" i="31"/>
  <c r="O51" i="31"/>
  <c r="V14" i="31"/>
  <c r="M24" i="31"/>
  <c r="Y52" i="31"/>
  <c r="I14" i="31"/>
  <c r="I15" i="31"/>
  <c r="AB26" i="31"/>
  <c r="I27" i="31"/>
  <c r="AD27" i="31" s="1"/>
  <c r="AB46" i="31"/>
  <c r="AB49" i="31"/>
  <c r="V47" i="31"/>
  <c r="V44" i="31"/>
  <c r="V48" i="31"/>
  <c r="V49" i="31"/>
  <c r="V52" i="31"/>
  <c r="W26" i="31"/>
  <c r="W41" i="31"/>
  <c r="W50" i="31"/>
  <c r="W51" i="31"/>
  <c r="W43" i="31"/>
  <c r="T26" i="31"/>
  <c r="Q44" i="31"/>
  <c r="Y41" i="31"/>
  <c r="Y40" i="31"/>
  <c r="W44" i="31"/>
  <c r="I18" i="31"/>
  <c r="AB44" i="31"/>
  <c r="Y42" i="31"/>
  <c r="W48" i="31"/>
  <c r="W46" i="31"/>
  <c r="AB50" i="31"/>
  <c r="Q48" i="31"/>
  <c r="Y44" i="31"/>
  <c r="W49" i="31"/>
  <c r="W47" i="31"/>
  <c r="H47" i="31"/>
  <c r="H46" i="31"/>
  <c r="Q50" i="31"/>
  <c r="T41" i="31"/>
  <c r="T50" i="31"/>
  <c r="T51" i="31"/>
  <c r="T44" i="31"/>
  <c r="T49" i="31"/>
  <c r="T46" i="31"/>
  <c r="T47" i="31"/>
  <c r="T52" i="31"/>
  <c r="H42" i="31"/>
  <c r="H41" i="31"/>
  <c r="H43" i="31"/>
  <c r="H48" i="31"/>
  <c r="H49" i="31"/>
  <c r="H40" i="31"/>
  <c r="H53" i="31"/>
  <c r="H51" i="31"/>
  <c r="H50" i="31"/>
  <c r="AC24" i="31"/>
  <c r="AD24" i="31" s="1"/>
  <c r="O53" i="31"/>
  <c r="H45" i="31"/>
  <c r="H44" i="31"/>
  <c r="Q49" i="31"/>
  <c r="Q45" i="31"/>
  <c r="AB53" i="31"/>
  <c r="Y47" i="31"/>
  <c r="Q47" i="31"/>
  <c r="T43" i="31"/>
  <c r="AC17" i="31"/>
  <c r="AD17" i="31" s="1"/>
  <c r="Y50" i="31"/>
  <c r="AC21" i="31"/>
  <c r="AD21" i="31" s="1"/>
  <c r="M44" i="31"/>
  <c r="M47" i="31"/>
  <c r="M41" i="31"/>
  <c r="M43" i="31"/>
  <c r="M52" i="31"/>
  <c r="M40" i="31"/>
  <c r="M46" i="31"/>
  <c r="M49" i="31"/>
  <c r="M51" i="31"/>
  <c r="M50" i="31"/>
  <c r="M45" i="31"/>
  <c r="M48" i="31"/>
  <c r="M42" i="31"/>
  <c r="AC15" i="31"/>
  <c r="AD15" i="31" s="1"/>
  <c r="I23" i="31"/>
  <c r="AC25" i="31"/>
  <c r="AD25" i="31" s="1"/>
  <c r="I16" i="31"/>
  <c r="AA46" i="31"/>
  <c r="AA40" i="31"/>
  <c r="AA41" i="31"/>
  <c r="AA42" i="31"/>
  <c r="AA45" i="31"/>
  <c r="AA49" i="31"/>
  <c r="AA52" i="31"/>
  <c r="AA50" i="31"/>
  <c r="AA51" i="31"/>
  <c r="AA43" i="31"/>
  <c r="AA48" i="31"/>
  <c r="AA44" i="31"/>
  <c r="AA47" i="31"/>
  <c r="N26" i="31"/>
  <c r="AC16" i="31"/>
  <c r="AD16" i="31" s="1"/>
  <c r="S46" i="31"/>
  <c r="S40" i="31"/>
  <c r="S41" i="31"/>
  <c r="S49" i="31"/>
  <c r="S47" i="31"/>
  <c r="S50" i="31"/>
  <c r="S51" i="31"/>
  <c r="S45" i="31"/>
  <c r="S52" i="31"/>
  <c r="S42" i="31"/>
  <c r="S48" i="31"/>
  <c r="S43" i="31"/>
  <c r="S44" i="31"/>
  <c r="AC26" i="31"/>
  <c r="I26" i="31"/>
  <c r="AD26" i="31" s="1"/>
  <c r="AD28" i="31" s="1"/>
  <c r="AC18" i="31"/>
  <c r="AD18" i="31" s="1"/>
  <c r="P41" i="31"/>
  <c r="P44" i="31"/>
  <c r="P42" i="31"/>
  <c r="P50" i="31"/>
  <c r="P43" i="31"/>
  <c r="P48" i="31"/>
  <c r="P51" i="31"/>
  <c r="P40" i="31"/>
  <c r="P46" i="31"/>
  <c r="P52" i="31"/>
  <c r="P45" i="31"/>
  <c r="P49" i="31"/>
  <c r="P47" i="31"/>
  <c r="O26" i="31"/>
  <c r="V53" i="31"/>
  <c r="M26" i="31"/>
  <c r="AC13" i="31"/>
  <c r="AD13" i="31" s="1"/>
  <c r="P26" i="31"/>
  <c r="X26" i="31"/>
  <c r="G42" i="31"/>
  <c r="I42" i="31" s="1"/>
  <c r="G45" i="31"/>
  <c r="I45" i="31" s="1"/>
  <c r="G51" i="31"/>
  <c r="G54" i="31"/>
  <c r="G44" i="31"/>
  <c r="G41" i="31"/>
  <c r="I41" i="31" s="1"/>
  <c r="G48" i="31"/>
  <c r="G53" i="31"/>
  <c r="G49" i="31"/>
  <c r="I49" i="31" s="1"/>
  <c r="G43" i="31"/>
  <c r="G46" i="31"/>
  <c r="I46" i="31" s="1"/>
  <c r="G50" i="31"/>
  <c r="G40" i="31"/>
  <c r="I40" i="31" s="1"/>
  <c r="G47" i="31"/>
  <c r="I47" i="31" s="1"/>
  <c r="N43" i="31"/>
  <c r="N46" i="31"/>
  <c r="N40" i="31"/>
  <c r="N42" i="31"/>
  <c r="N48" i="31"/>
  <c r="N52" i="31"/>
  <c r="N50" i="31"/>
  <c r="N44" i="31"/>
  <c r="N49" i="31"/>
  <c r="N41" i="31"/>
  <c r="N47" i="31"/>
  <c r="N51" i="31"/>
  <c r="N45" i="31"/>
  <c r="U44" i="31"/>
  <c r="U47" i="31"/>
  <c r="U41" i="31"/>
  <c r="U52" i="31"/>
  <c r="U49" i="31"/>
  <c r="U51" i="31"/>
  <c r="U43" i="31"/>
  <c r="U45" i="31"/>
  <c r="U50" i="31"/>
  <c r="U42" i="31"/>
  <c r="U40" i="31"/>
  <c r="U48" i="31"/>
  <c r="U46" i="31"/>
  <c r="AC19" i="31"/>
  <c r="AD19" i="31" s="1"/>
  <c r="Z47" i="31"/>
  <c r="Z42" i="31"/>
  <c r="Z40" i="31"/>
  <c r="Z50" i="31"/>
  <c r="Z43" i="31"/>
  <c r="Z48" i="31"/>
  <c r="Z51" i="31"/>
  <c r="Z46" i="31"/>
  <c r="Z44" i="31"/>
  <c r="Z41" i="31"/>
  <c r="Z52" i="31"/>
  <c r="Z45" i="31"/>
  <c r="Z49" i="31"/>
  <c r="AC14" i="31"/>
  <c r="AD14" i="31" s="1"/>
  <c r="AC22" i="31"/>
  <c r="AD22" i="31" s="1"/>
  <c r="R47" i="31"/>
  <c r="R42" i="31"/>
  <c r="R50" i="31"/>
  <c r="R45" i="31"/>
  <c r="R51" i="31"/>
  <c r="R41" i="31"/>
  <c r="R43" i="31"/>
  <c r="R48" i="31"/>
  <c r="R40" i="31"/>
  <c r="R44" i="31"/>
  <c r="R46" i="31"/>
  <c r="R52" i="31"/>
  <c r="R49" i="31"/>
  <c r="AC20" i="31"/>
  <c r="AD20" i="31" s="1"/>
  <c r="R26" i="31"/>
  <c r="AC23" i="31"/>
  <c r="AD23" i="31" s="1"/>
  <c r="X41" i="31"/>
  <c r="X44" i="31"/>
  <c r="X43" i="31"/>
  <c r="X48" i="31"/>
  <c r="X46" i="31"/>
  <c r="X51" i="31"/>
  <c r="X50" i="31"/>
  <c r="X52" i="31"/>
  <c r="X40" i="31"/>
  <c r="X45" i="31"/>
  <c r="X47" i="31"/>
  <c r="X49" i="31"/>
  <c r="X42" i="31"/>
  <c r="Q26" i="31"/>
  <c r="O7" i="22"/>
  <c r="O8" i="22"/>
  <c r="O9" i="22"/>
  <c r="O10" i="22"/>
  <c r="O11" i="22"/>
  <c r="O12" i="22"/>
  <c r="O13" i="22"/>
  <c r="O14" i="22"/>
  <c r="E7" i="22"/>
  <c r="E8" i="22"/>
  <c r="E9" i="22"/>
  <c r="E10" i="22"/>
  <c r="E11" i="22"/>
  <c r="E12" i="22"/>
  <c r="E13" i="22"/>
  <c r="E14" i="22"/>
  <c r="F116" i="33"/>
  <c r="F115" i="33"/>
  <c r="K114" i="33"/>
  <c r="L114" i="33" s="1"/>
  <c r="J113" i="33"/>
  <c r="K113" i="33" s="1"/>
  <c r="L113" i="33" s="1"/>
  <c r="F113" i="33"/>
  <c r="J112" i="33"/>
  <c r="K112" i="33" s="1"/>
  <c r="L112" i="33" s="1"/>
  <c r="F112" i="33"/>
  <c r="J111" i="33"/>
  <c r="K111" i="33" s="1"/>
  <c r="L111" i="33" s="1"/>
  <c r="F111" i="33"/>
  <c r="J110" i="33"/>
  <c r="K110" i="33" s="1"/>
  <c r="L110" i="33" s="1"/>
  <c r="F110" i="33"/>
  <c r="J109" i="33"/>
  <c r="K109" i="33" s="1"/>
  <c r="L109" i="33" s="1"/>
  <c r="F109" i="33"/>
  <c r="J108" i="33"/>
  <c r="K108" i="33" s="1"/>
  <c r="L108" i="33" s="1"/>
  <c r="F108" i="33"/>
  <c r="J107" i="33"/>
  <c r="K107" i="33" s="1"/>
  <c r="L107" i="33" s="1"/>
  <c r="F107" i="33"/>
  <c r="J106" i="33"/>
  <c r="K106" i="33" s="1"/>
  <c r="L106" i="33" s="1"/>
  <c r="F106" i="33"/>
  <c r="J105" i="33"/>
  <c r="K105" i="33" s="1"/>
  <c r="L105" i="33" s="1"/>
  <c r="F105" i="33"/>
  <c r="J104" i="33"/>
  <c r="K104" i="33" s="1"/>
  <c r="L104" i="33" s="1"/>
  <c r="F104" i="33"/>
  <c r="J103" i="33"/>
  <c r="K103" i="33" s="1"/>
  <c r="L103" i="33" s="1"/>
  <c r="F103" i="33"/>
  <c r="J102" i="33"/>
  <c r="K102" i="33" s="1"/>
  <c r="L102" i="33" s="1"/>
  <c r="F102" i="33"/>
  <c r="H98" i="33"/>
  <c r="T100" i="33" s="1"/>
  <c r="G98" i="33"/>
  <c r="F90" i="33"/>
  <c r="F89" i="33"/>
  <c r="K88" i="33"/>
  <c r="L88" i="33" s="1"/>
  <c r="J87" i="33"/>
  <c r="K87" i="33" s="1"/>
  <c r="L87" i="33" s="1"/>
  <c r="F87" i="33"/>
  <c r="J86" i="33"/>
  <c r="K86" i="33" s="1"/>
  <c r="L86" i="33" s="1"/>
  <c r="F86" i="33"/>
  <c r="J85" i="33"/>
  <c r="K85" i="33" s="1"/>
  <c r="L85" i="33" s="1"/>
  <c r="F85" i="33"/>
  <c r="J84" i="33"/>
  <c r="K84" i="33" s="1"/>
  <c r="L84" i="33" s="1"/>
  <c r="F84" i="33"/>
  <c r="J83" i="33"/>
  <c r="K83" i="33" s="1"/>
  <c r="L83" i="33" s="1"/>
  <c r="F83" i="33"/>
  <c r="J82" i="33"/>
  <c r="K82" i="33" s="1"/>
  <c r="L82" i="33" s="1"/>
  <c r="F82" i="33"/>
  <c r="J81" i="33"/>
  <c r="K81" i="33" s="1"/>
  <c r="L81" i="33" s="1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K77" i="33"/>
  <c r="L77" i="33" s="1"/>
  <c r="J77" i="33"/>
  <c r="F77" i="33"/>
  <c r="J76" i="33"/>
  <c r="K76" i="33" s="1"/>
  <c r="L76" i="33" s="1"/>
  <c r="F76" i="33"/>
  <c r="J75" i="33"/>
  <c r="K75" i="33" s="1"/>
  <c r="L75" i="33" s="1"/>
  <c r="F75" i="33"/>
  <c r="J74" i="33"/>
  <c r="K74" i="33" s="1"/>
  <c r="L74" i="33" s="1"/>
  <c r="F74" i="33"/>
  <c r="J73" i="33"/>
  <c r="K73" i="33" s="1"/>
  <c r="L73" i="33" s="1"/>
  <c r="F73" i="33"/>
  <c r="J72" i="33"/>
  <c r="K72" i="33" s="1"/>
  <c r="L72" i="33" s="1"/>
  <c r="F72" i="33"/>
  <c r="J71" i="33"/>
  <c r="K71" i="33" s="1"/>
  <c r="L71" i="33" s="1"/>
  <c r="F71" i="33"/>
  <c r="J70" i="33"/>
  <c r="K70" i="33" s="1"/>
  <c r="L70" i="33" s="1"/>
  <c r="F70" i="33"/>
  <c r="J69" i="33"/>
  <c r="K69" i="33" s="1"/>
  <c r="L69" i="33" s="1"/>
  <c r="F69" i="33"/>
  <c r="J68" i="33"/>
  <c r="K68" i="33" s="1"/>
  <c r="L68" i="33" s="1"/>
  <c r="F68" i="33"/>
  <c r="J67" i="33"/>
  <c r="K67" i="33" s="1"/>
  <c r="L67" i="33" s="1"/>
  <c r="F67" i="33"/>
  <c r="H63" i="33"/>
  <c r="G63" i="33"/>
  <c r="G65" i="33" s="1"/>
  <c r="F55" i="33"/>
  <c r="F54" i="33"/>
  <c r="K53" i="33"/>
  <c r="L53" i="33" s="1"/>
  <c r="J52" i="33"/>
  <c r="K52" i="33" s="1"/>
  <c r="L52" i="33" s="1"/>
  <c r="F52" i="33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J47" i="33"/>
  <c r="K47" i="33" s="1"/>
  <c r="L47" i="33" s="1"/>
  <c r="F47" i="33"/>
  <c r="J46" i="33"/>
  <c r="K46" i="33" s="1"/>
  <c r="L46" i="33" s="1"/>
  <c r="F46" i="33"/>
  <c r="J45" i="33"/>
  <c r="K45" i="33" s="1"/>
  <c r="L45" i="33" s="1"/>
  <c r="F45" i="33"/>
  <c r="J44" i="33"/>
  <c r="K44" i="33" s="1"/>
  <c r="L44" i="33" s="1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S39" i="33"/>
  <c r="S47" i="33" s="1"/>
  <c r="H37" i="33"/>
  <c r="H39" i="33" s="1"/>
  <c r="G37" i="33"/>
  <c r="F28" i="33"/>
  <c r="F27" i="33"/>
  <c r="K26" i="33"/>
  <c r="L26" i="33" s="1"/>
  <c r="J25" i="33"/>
  <c r="K25" i="33" s="1"/>
  <c r="L25" i="33" s="1"/>
  <c r="F25" i="33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L18" i="33"/>
  <c r="J18" i="33"/>
  <c r="K18" i="33" s="1"/>
  <c r="F18" i="33"/>
  <c r="J17" i="33"/>
  <c r="K17" i="33" s="1"/>
  <c r="L17" i="33" s="1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G9" i="33"/>
  <c r="G11" i="33" s="1"/>
  <c r="F115" i="32"/>
  <c r="F114" i="32"/>
  <c r="K113" i="32"/>
  <c r="L113" i="32" s="1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J102" i="32"/>
  <c r="K102" i="32" s="1"/>
  <c r="L102" i="32" s="1"/>
  <c r="F102" i="32"/>
  <c r="J101" i="32"/>
  <c r="K101" i="32" s="1"/>
  <c r="L101" i="32" s="1"/>
  <c r="F101" i="32"/>
  <c r="H97" i="32"/>
  <c r="H99" i="32" s="1"/>
  <c r="G97" i="32"/>
  <c r="G99" i="32" s="1"/>
  <c r="F89" i="32"/>
  <c r="F88" i="32"/>
  <c r="K87" i="32"/>
  <c r="L87" i="32" s="1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K72" i="32"/>
  <c r="L72" i="32" s="1"/>
  <c r="J72" i="32"/>
  <c r="F72" i="32"/>
  <c r="J71" i="32"/>
  <c r="K71" i="32" s="1"/>
  <c r="L71" i="32" s="1"/>
  <c r="F71" i="32"/>
  <c r="J70" i="32"/>
  <c r="K70" i="32" s="1"/>
  <c r="L70" i="32" s="1"/>
  <c r="F70" i="32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H64" i="32"/>
  <c r="H62" i="32"/>
  <c r="T64" i="32" s="1"/>
  <c r="G62" i="32"/>
  <c r="F54" i="32"/>
  <c r="F53" i="32"/>
  <c r="K52" i="32"/>
  <c r="L52" i="32" s="1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J41" i="32"/>
  <c r="K41" i="32" s="1"/>
  <c r="L41" i="32" s="1"/>
  <c r="F41" i="32"/>
  <c r="J40" i="32"/>
  <c r="K40" i="32" s="1"/>
  <c r="L40" i="32" s="1"/>
  <c r="F40" i="32"/>
  <c r="H36" i="32"/>
  <c r="G36" i="32"/>
  <c r="F27" i="32"/>
  <c r="F26" i="32"/>
  <c r="K25" i="32"/>
  <c r="L25" i="32" s="1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F302" i="31"/>
  <c r="F301" i="31"/>
  <c r="K300" i="31"/>
  <c r="L300" i="31" s="1"/>
  <c r="J299" i="31"/>
  <c r="K299" i="31" s="1"/>
  <c r="L299" i="31" s="1"/>
  <c r="F299" i="31"/>
  <c r="J298" i="31"/>
  <c r="K298" i="31" s="1"/>
  <c r="L298" i="31" s="1"/>
  <c r="F298" i="31"/>
  <c r="J297" i="31"/>
  <c r="K297" i="31" s="1"/>
  <c r="L297" i="31" s="1"/>
  <c r="F297" i="31"/>
  <c r="J296" i="31"/>
  <c r="K296" i="31" s="1"/>
  <c r="L296" i="31" s="1"/>
  <c r="F296" i="31"/>
  <c r="J295" i="31"/>
  <c r="K295" i="31" s="1"/>
  <c r="L295" i="31" s="1"/>
  <c r="F295" i="31"/>
  <c r="J294" i="31"/>
  <c r="K294" i="31" s="1"/>
  <c r="L294" i="31" s="1"/>
  <c r="F294" i="31"/>
  <c r="J293" i="31"/>
  <c r="K293" i="31" s="1"/>
  <c r="L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J289" i="31"/>
  <c r="K289" i="31" s="1"/>
  <c r="L289" i="31" s="1"/>
  <c r="F289" i="31"/>
  <c r="J288" i="31"/>
  <c r="K288" i="31" s="1"/>
  <c r="L288" i="31" s="1"/>
  <c r="F288" i="31"/>
  <c r="V286" i="31"/>
  <c r="H284" i="31"/>
  <c r="H286" i="31" s="1"/>
  <c r="G284" i="31"/>
  <c r="F279" i="31"/>
  <c r="F278" i="31"/>
  <c r="K277" i="31"/>
  <c r="L277" i="31" s="1"/>
  <c r="J276" i="31"/>
  <c r="K276" i="31" s="1"/>
  <c r="L276" i="31" s="1"/>
  <c r="F276" i="31"/>
  <c r="J275" i="31"/>
  <c r="K275" i="31" s="1"/>
  <c r="L275" i="31" s="1"/>
  <c r="F275" i="31"/>
  <c r="J274" i="31"/>
  <c r="K274" i="31" s="1"/>
  <c r="L274" i="31" s="1"/>
  <c r="F274" i="31"/>
  <c r="J273" i="31"/>
  <c r="K273" i="31" s="1"/>
  <c r="L273" i="31" s="1"/>
  <c r="F273" i="31"/>
  <c r="J272" i="31"/>
  <c r="K272" i="31" s="1"/>
  <c r="L272" i="31" s="1"/>
  <c r="F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J268" i="31"/>
  <c r="K268" i="31" s="1"/>
  <c r="L268" i="31" s="1"/>
  <c r="F268" i="31"/>
  <c r="J267" i="31"/>
  <c r="K267" i="31" s="1"/>
  <c r="L267" i="31" s="1"/>
  <c r="F267" i="31"/>
  <c r="J266" i="31"/>
  <c r="K266" i="31" s="1"/>
  <c r="L266" i="31" s="1"/>
  <c r="F266" i="31"/>
  <c r="J265" i="31"/>
  <c r="K265" i="31" s="1"/>
  <c r="L265" i="31" s="1"/>
  <c r="F265" i="31"/>
  <c r="J264" i="31"/>
  <c r="K264" i="31" s="1"/>
  <c r="L264" i="31" s="1"/>
  <c r="F264" i="31"/>
  <c r="J263" i="31"/>
  <c r="K263" i="31" s="1"/>
  <c r="L263" i="31" s="1"/>
  <c r="F263" i="31"/>
  <c r="K262" i="31"/>
  <c r="L262" i="31" s="1"/>
  <c r="J262" i="31"/>
  <c r="F262" i="31"/>
  <c r="J261" i="31"/>
  <c r="K261" i="31" s="1"/>
  <c r="L261" i="31" s="1"/>
  <c r="F261" i="31"/>
  <c r="J260" i="31"/>
  <c r="K260" i="31" s="1"/>
  <c r="L260" i="31" s="1"/>
  <c r="F260" i="31"/>
  <c r="J259" i="31"/>
  <c r="K259" i="31" s="1"/>
  <c r="L259" i="31" s="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H252" i="31"/>
  <c r="H254" i="31" s="1"/>
  <c r="G252" i="31"/>
  <c r="F247" i="31"/>
  <c r="F246" i="31"/>
  <c r="K245" i="31"/>
  <c r="L245" i="31" s="1"/>
  <c r="J244" i="31"/>
  <c r="K244" i="31" s="1"/>
  <c r="L244" i="31" s="1"/>
  <c r="F244" i="31"/>
  <c r="J243" i="31"/>
  <c r="K243" i="31" s="1"/>
  <c r="L243" i="31" s="1"/>
  <c r="F243" i="31"/>
  <c r="J242" i="31"/>
  <c r="K242" i="31" s="1"/>
  <c r="L242" i="31" s="1"/>
  <c r="F242" i="31"/>
  <c r="J241" i="31"/>
  <c r="K241" i="31" s="1"/>
  <c r="L241" i="31" s="1"/>
  <c r="F241" i="31"/>
  <c r="J240" i="31"/>
  <c r="K240" i="31" s="1"/>
  <c r="L240" i="31" s="1"/>
  <c r="F240" i="31"/>
  <c r="J239" i="31"/>
  <c r="K239" i="31" s="1"/>
  <c r="L239" i="31" s="1"/>
  <c r="F239" i="31"/>
  <c r="J238" i="31"/>
  <c r="K238" i="31" s="1"/>
  <c r="L238" i="31" s="1"/>
  <c r="F238" i="31"/>
  <c r="J237" i="31"/>
  <c r="K237" i="31" s="1"/>
  <c r="L237" i="31" s="1"/>
  <c r="F237" i="31"/>
  <c r="J236" i="31"/>
  <c r="K236" i="31" s="1"/>
  <c r="L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J231" i="31"/>
  <c r="K231" i="31" s="1"/>
  <c r="L231" i="31" s="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J227" i="31"/>
  <c r="K227" i="31" s="1"/>
  <c r="L227" i="31" s="1"/>
  <c r="F227" i="31"/>
  <c r="K226" i="31"/>
  <c r="L226" i="31" s="1"/>
  <c r="J226" i="31"/>
  <c r="F226" i="31"/>
  <c r="J225" i="31"/>
  <c r="K225" i="31" s="1"/>
  <c r="L225" i="31" s="1"/>
  <c r="F225" i="31"/>
  <c r="J224" i="31"/>
  <c r="K224" i="31" s="1"/>
  <c r="L224" i="31" s="1"/>
  <c r="F224" i="31"/>
  <c r="H220" i="31"/>
  <c r="H222" i="31" s="1"/>
  <c r="G220" i="31"/>
  <c r="F215" i="31"/>
  <c r="F214" i="31"/>
  <c r="K213" i="31"/>
  <c r="L213" i="31" s="1"/>
  <c r="J212" i="31"/>
  <c r="K212" i="31" s="1"/>
  <c r="L212" i="31" s="1"/>
  <c r="F212" i="31"/>
  <c r="J211" i="31"/>
  <c r="K211" i="31" s="1"/>
  <c r="L211" i="31" s="1"/>
  <c r="F211" i="31"/>
  <c r="J210" i="31"/>
  <c r="K210" i="31" s="1"/>
  <c r="L210" i="31" s="1"/>
  <c r="F210" i="31"/>
  <c r="J209" i="31"/>
  <c r="K209" i="31" s="1"/>
  <c r="L209" i="31" s="1"/>
  <c r="F209" i="31"/>
  <c r="J208" i="31"/>
  <c r="K208" i="31" s="1"/>
  <c r="L208" i="31" s="1"/>
  <c r="F208" i="31"/>
  <c r="J207" i="31"/>
  <c r="K207" i="31" s="1"/>
  <c r="L207" i="31" s="1"/>
  <c r="F207" i="3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J202" i="31"/>
  <c r="K202" i="31" s="1"/>
  <c r="L202" i="31" s="1"/>
  <c r="F202" i="31"/>
  <c r="J201" i="31"/>
  <c r="K201" i="31" s="1"/>
  <c r="L201" i="31" s="1"/>
  <c r="F201" i="31"/>
  <c r="J200" i="31"/>
  <c r="K200" i="31" s="1"/>
  <c r="L200" i="31" s="1"/>
  <c r="F200" i="31"/>
  <c r="J199" i="31"/>
  <c r="K199" i="31" s="1"/>
  <c r="L199" i="31" s="1"/>
  <c r="F199" i="31"/>
  <c r="J198" i="31"/>
  <c r="K198" i="31" s="1"/>
  <c r="L198" i="31" s="1"/>
  <c r="F198" i="31"/>
  <c r="J197" i="31"/>
  <c r="K197" i="31" s="1"/>
  <c r="L197" i="31" s="1"/>
  <c r="F197" i="31"/>
  <c r="J196" i="31"/>
  <c r="K196" i="31" s="1"/>
  <c r="L196" i="31" s="1"/>
  <c r="F196" i="31"/>
  <c r="L195" i="31"/>
  <c r="J195" i="31"/>
  <c r="K195" i="31" s="1"/>
  <c r="F195" i="31"/>
  <c r="J194" i="31"/>
  <c r="K194" i="31" s="1"/>
  <c r="L194" i="31" s="1"/>
  <c r="F194" i="31"/>
  <c r="J193" i="31"/>
  <c r="K193" i="31" s="1"/>
  <c r="L193" i="31" s="1"/>
  <c r="F193" i="31"/>
  <c r="J192" i="31"/>
  <c r="K192" i="31" s="1"/>
  <c r="L192" i="31" s="1"/>
  <c r="F192" i="31"/>
  <c r="H188" i="31"/>
  <c r="G188" i="31"/>
  <c r="F182" i="31"/>
  <c r="F181" i="31"/>
  <c r="K180" i="31"/>
  <c r="L180" i="31" s="1"/>
  <c r="J179" i="31"/>
  <c r="K179" i="31" s="1"/>
  <c r="L179" i="31" s="1"/>
  <c r="F179" i="31"/>
  <c r="J178" i="31"/>
  <c r="K178" i="31" s="1"/>
  <c r="L178" i="31" s="1"/>
  <c r="F178" i="31"/>
  <c r="J177" i="31"/>
  <c r="K177" i="31" s="1"/>
  <c r="L177" i="31" s="1"/>
  <c r="F177" i="31"/>
  <c r="J176" i="31"/>
  <c r="K176" i="31" s="1"/>
  <c r="L176" i="31" s="1"/>
  <c r="F176" i="31"/>
  <c r="J175" i="31"/>
  <c r="K175" i="31" s="1"/>
  <c r="L175" i="31" s="1"/>
  <c r="F175" i="31"/>
  <c r="K174" i="31"/>
  <c r="L174" i="31" s="1"/>
  <c r="J174" i="31"/>
  <c r="F174" i="31"/>
  <c r="J173" i="31"/>
  <c r="K173" i="31" s="1"/>
  <c r="L173" i="31" s="1"/>
  <c r="F173" i="31"/>
  <c r="J172" i="31"/>
  <c r="K172" i="31" s="1"/>
  <c r="L172" i="31" s="1"/>
  <c r="F172" i="31"/>
  <c r="J171" i="31"/>
  <c r="K171" i="31" s="1"/>
  <c r="L171" i="31" s="1"/>
  <c r="F171" i="31"/>
  <c r="J170" i="31"/>
  <c r="K170" i="31" s="1"/>
  <c r="L170" i="31" s="1"/>
  <c r="F170" i="31"/>
  <c r="J169" i="31"/>
  <c r="K169" i="31" s="1"/>
  <c r="L169" i="31" s="1"/>
  <c r="F169" i="31"/>
  <c r="J168" i="31"/>
  <c r="K168" i="31" s="1"/>
  <c r="L168" i="31" s="1"/>
  <c r="F168" i="31"/>
  <c r="J167" i="31"/>
  <c r="K167" i="31" s="1"/>
  <c r="L167" i="31" s="1"/>
  <c r="F167" i="31"/>
  <c r="J166" i="31"/>
  <c r="K166" i="31" s="1"/>
  <c r="L166" i="31" s="1"/>
  <c r="F166" i="31"/>
  <c r="J165" i="31"/>
  <c r="K165" i="31" s="1"/>
  <c r="L165" i="31" s="1"/>
  <c r="F165" i="31"/>
  <c r="J164" i="31"/>
  <c r="K164" i="31" s="1"/>
  <c r="L164" i="31" s="1"/>
  <c r="F164" i="31"/>
  <c r="J163" i="31"/>
  <c r="K163" i="31" s="1"/>
  <c r="L163" i="31" s="1"/>
  <c r="F163" i="31"/>
  <c r="J162" i="31"/>
  <c r="K162" i="31" s="1"/>
  <c r="L162" i="31" s="1"/>
  <c r="F162" i="31"/>
  <c r="J161" i="31"/>
  <c r="K161" i="31" s="1"/>
  <c r="L161" i="31" s="1"/>
  <c r="F161" i="31"/>
  <c r="J160" i="31"/>
  <c r="K160" i="31" s="1"/>
  <c r="L160" i="31" s="1"/>
  <c r="F160" i="31"/>
  <c r="J159" i="31"/>
  <c r="K159" i="31" s="1"/>
  <c r="L159" i="31" s="1"/>
  <c r="F159" i="31"/>
  <c r="H155" i="31"/>
  <c r="G155" i="31"/>
  <c r="G157" i="31" s="1"/>
  <c r="F150" i="31"/>
  <c r="F149" i="31"/>
  <c r="K148" i="31"/>
  <c r="L148" i="31" s="1"/>
  <c r="J147" i="31"/>
  <c r="K147" i="31" s="1"/>
  <c r="L147" i="31" s="1"/>
  <c r="F147" i="31"/>
  <c r="J146" i="31"/>
  <c r="K146" i="31" s="1"/>
  <c r="L146" i="31" s="1"/>
  <c r="F146" i="31"/>
  <c r="J145" i="31"/>
  <c r="K145" i="31" s="1"/>
  <c r="L145" i="31" s="1"/>
  <c r="F145" i="31"/>
  <c r="J144" i="31"/>
  <c r="K144" i="31" s="1"/>
  <c r="L144" i="31" s="1"/>
  <c r="F144" i="31"/>
  <c r="J143" i="31"/>
  <c r="K143" i="31" s="1"/>
  <c r="L143" i="31" s="1"/>
  <c r="F143" i="31"/>
  <c r="J142" i="31"/>
  <c r="K142" i="31" s="1"/>
  <c r="L142" i="31" s="1"/>
  <c r="F142" i="31"/>
  <c r="J141" i="31"/>
  <c r="K141" i="31" s="1"/>
  <c r="L141" i="31" s="1"/>
  <c r="F141" i="31"/>
  <c r="J140" i="31"/>
  <c r="K140" i="31" s="1"/>
  <c r="L140" i="31" s="1"/>
  <c r="F140" i="31"/>
  <c r="J139" i="31"/>
  <c r="K139" i="31" s="1"/>
  <c r="L139" i="31" s="1"/>
  <c r="F139" i="31"/>
  <c r="J138" i="31"/>
  <c r="K138" i="31" s="1"/>
  <c r="L138" i="31" s="1"/>
  <c r="F138" i="31"/>
  <c r="J137" i="31"/>
  <c r="K137" i="31" s="1"/>
  <c r="L137" i="31" s="1"/>
  <c r="F137" i="31"/>
  <c r="J136" i="31"/>
  <c r="K136" i="31" s="1"/>
  <c r="L136" i="31" s="1"/>
  <c r="F136" i="31"/>
  <c r="J135" i="31"/>
  <c r="K135" i="31" s="1"/>
  <c r="L135" i="31" s="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J130" i="31"/>
  <c r="K130" i="31" s="1"/>
  <c r="L130" i="31" s="1"/>
  <c r="F130" i="31"/>
  <c r="J129" i="31"/>
  <c r="K129" i="31" s="1"/>
  <c r="L129" i="31" s="1"/>
  <c r="F129" i="31"/>
  <c r="J128" i="31"/>
  <c r="K128" i="31" s="1"/>
  <c r="L128" i="31" s="1"/>
  <c r="F128" i="31"/>
  <c r="J127" i="31"/>
  <c r="K127" i="31" s="1"/>
  <c r="L127" i="31" s="1"/>
  <c r="F127" i="31"/>
  <c r="H123" i="31"/>
  <c r="H125" i="31" s="1"/>
  <c r="G123" i="31"/>
  <c r="F115" i="31"/>
  <c r="F114" i="31"/>
  <c r="L113" i="31"/>
  <c r="K113" i="31"/>
  <c r="K112" i="31"/>
  <c r="L112" i="31" s="1"/>
  <c r="J112" i="3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K103" i="31"/>
  <c r="L103" i="31" s="1"/>
  <c r="J103" i="31"/>
  <c r="F103" i="31"/>
  <c r="J102" i="31"/>
  <c r="K102" i="31" s="1"/>
  <c r="L102" i="31" s="1"/>
  <c r="F102" i="31"/>
  <c r="J101" i="31"/>
  <c r="K101" i="31" s="1"/>
  <c r="L101" i="31" s="1"/>
  <c r="F101" i="31"/>
  <c r="J100" i="31"/>
  <c r="K100" i="31" s="1"/>
  <c r="L100" i="31" s="1"/>
  <c r="F100" i="31"/>
  <c r="J99" i="31"/>
  <c r="K99" i="31" s="1"/>
  <c r="L99" i="31" s="1"/>
  <c r="F99" i="31"/>
  <c r="J98" i="31"/>
  <c r="K98" i="31" s="1"/>
  <c r="L98" i="31" s="1"/>
  <c r="F98" i="31"/>
  <c r="J97" i="31"/>
  <c r="K97" i="31" s="1"/>
  <c r="L97" i="31" s="1"/>
  <c r="F97" i="31"/>
  <c r="J96" i="31"/>
  <c r="K96" i="31" s="1"/>
  <c r="L96" i="31" s="1"/>
  <c r="F96" i="31"/>
  <c r="J95" i="31"/>
  <c r="K95" i="31" s="1"/>
  <c r="L95" i="31" s="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H88" i="31"/>
  <c r="H90" i="31" s="1"/>
  <c r="G88" i="31"/>
  <c r="X90" i="31" s="1"/>
  <c r="F80" i="31"/>
  <c r="F79" i="31"/>
  <c r="K78" i="31"/>
  <c r="L78" i="31" s="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J74" i="31"/>
  <c r="K74" i="31" s="1"/>
  <c r="L74" i="31" s="1"/>
  <c r="F74" i="31"/>
  <c r="J73" i="31"/>
  <c r="K73" i="31" s="1"/>
  <c r="L73" i="31" s="1"/>
  <c r="F73" i="31"/>
  <c r="J72" i="31"/>
  <c r="K72" i="31" s="1"/>
  <c r="L72" i="31" s="1"/>
  <c r="F72" i="31"/>
  <c r="J71" i="31"/>
  <c r="K71" i="31" s="1"/>
  <c r="L71" i="31" s="1"/>
  <c r="F71" i="31"/>
  <c r="J70" i="31"/>
  <c r="K70" i="31" s="1"/>
  <c r="L70" i="31" s="1"/>
  <c r="F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J66" i="31"/>
  <c r="K66" i="31" s="1"/>
  <c r="L66" i="31" s="1"/>
  <c r="F66" i="31"/>
  <c r="H62" i="31"/>
  <c r="H64" i="31" s="1"/>
  <c r="G62" i="31"/>
  <c r="F299" i="25"/>
  <c r="F298" i="25"/>
  <c r="K297" i="25"/>
  <c r="L297" i="25" s="1"/>
  <c r="J296" i="25"/>
  <c r="K296" i="25" s="1"/>
  <c r="L296" i="25" s="1"/>
  <c r="F296" i="25"/>
  <c r="J295" i="25"/>
  <c r="K295" i="25" s="1"/>
  <c r="L295" i="25" s="1"/>
  <c r="F295" i="25"/>
  <c r="J294" i="25"/>
  <c r="K294" i="25" s="1"/>
  <c r="L294" i="25" s="1"/>
  <c r="F294" i="25"/>
  <c r="J293" i="25"/>
  <c r="K293" i="25" s="1"/>
  <c r="L293" i="25" s="1"/>
  <c r="F293" i="25"/>
  <c r="J292" i="25"/>
  <c r="K292" i="25" s="1"/>
  <c r="L292" i="25" s="1"/>
  <c r="F292" i="25"/>
  <c r="J291" i="25"/>
  <c r="K291" i="25" s="1"/>
  <c r="L291" i="25" s="1"/>
  <c r="F291" i="25"/>
  <c r="J290" i="25"/>
  <c r="K290" i="25" s="1"/>
  <c r="L290" i="25" s="1"/>
  <c r="F290" i="25"/>
  <c r="K289" i="25"/>
  <c r="L289" i="25" s="1"/>
  <c r="J289" i="25"/>
  <c r="F289" i="25"/>
  <c r="J288" i="25"/>
  <c r="K288" i="25" s="1"/>
  <c r="L288" i="25" s="1"/>
  <c r="F288" i="25"/>
  <c r="J287" i="25"/>
  <c r="K287" i="25" s="1"/>
  <c r="L287" i="25" s="1"/>
  <c r="F287" i="25"/>
  <c r="J286" i="25"/>
  <c r="K286" i="25" s="1"/>
  <c r="L286" i="25" s="1"/>
  <c r="F286" i="25"/>
  <c r="J285" i="25"/>
  <c r="K285" i="25" s="1"/>
  <c r="L285" i="25" s="1"/>
  <c r="F285" i="25"/>
  <c r="H281" i="25"/>
  <c r="H283" i="25" s="1"/>
  <c r="G281" i="25"/>
  <c r="F276" i="25"/>
  <c r="F275" i="25"/>
  <c r="K274" i="25"/>
  <c r="L274" i="25" s="1"/>
  <c r="J273" i="25"/>
  <c r="K273" i="25" s="1"/>
  <c r="L273" i="25" s="1"/>
  <c r="F273" i="25"/>
  <c r="J272" i="25"/>
  <c r="K272" i="25" s="1"/>
  <c r="L272" i="25" s="1"/>
  <c r="F272" i="25"/>
  <c r="J271" i="25"/>
  <c r="K271" i="25" s="1"/>
  <c r="L271" i="25" s="1"/>
  <c r="F271" i="25"/>
  <c r="J270" i="25"/>
  <c r="K270" i="25" s="1"/>
  <c r="L270" i="25" s="1"/>
  <c r="F270" i="25"/>
  <c r="J269" i="25"/>
  <c r="K269" i="25" s="1"/>
  <c r="L269" i="25" s="1"/>
  <c r="F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J265" i="25"/>
  <c r="K265" i="25" s="1"/>
  <c r="L265" i="25" s="1"/>
  <c r="F265" i="25"/>
  <c r="J264" i="25"/>
  <c r="K264" i="25" s="1"/>
  <c r="L264" i="25" s="1"/>
  <c r="F264" i="25"/>
  <c r="J263" i="25"/>
  <c r="K263" i="25" s="1"/>
  <c r="L263" i="25" s="1"/>
  <c r="F263" i="25"/>
  <c r="J262" i="25"/>
  <c r="K262" i="25" s="1"/>
  <c r="L262" i="25" s="1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J257" i="25"/>
  <c r="K257" i="25" s="1"/>
  <c r="L257" i="25" s="1"/>
  <c r="F257" i="25"/>
  <c r="J256" i="25"/>
  <c r="K256" i="25" s="1"/>
  <c r="L256" i="25" s="1"/>
  <c r="F256" i="25"/>
  <c r="J255" i="25"/>
  <c r="K255" i="25" s="1"/>
  <c r="L255" i="25" s="1"/>
  <c r="F255" i="25"/>
  <c r="J254" i="25"/>
  <c r="K254" i="25" s="1"/>
  <c r="L254" i="25" s="1"/>
  <c r="F254" i="25"/>
  <c r="J253" i="25"/>
  <c r="K253" i="25" s="1"/>
  <c r="L253" i="25" s="1"/>
  <c r="F253" i="25"/>
  <c r="H251" i="25"/>
  <c r="H249" i="25"/>
  <c r="G249" i="25"/>
  <c r="Z251" i="25" s="1"/>
  <c r="F244" i="25"/>
  <c r="F243" i="25"/>
  <c r="K242" i="25"/>
  <c r="L242" i="25" s="1"/>
  <c r="J241" i="25"/>
  <c r="K241" i="25" s="1"/>
  <c r="L241" i="25" s="1"/>
  <c r="F241" i="25"/>
  <c r="J240" i="25"/>
  <c r="K240" i="25" s="1"/>
  <c r="L240" i="25" s="1"/>
  <c r="F240" i="25"/>
  <c r="J239" i="25"/>
  <c r="K239" i="25" s="1"/>
  <c r="L239" i="25" s="1"/>
  <c r="F239" i="25"/>
  <c r="J238" i="25"/>
  <c r="K238" i="25" s="1"/>
  <c r="L238" i="25" s="1"/>
  <c r="F238" i="25"/>
  <c r="J237" i="25"/>
  <c r="K237" i="25" s="1"/>
  <c r="L237" i="25" s="1"/>
  <c r="F237" i="25"/>
  <c r="K236" i="25"/>
  <c r="L236" i="25" s="1"/>
  <c r="J236" i="25"/>
  <c r="F236" i="25"/>
  <c r="J235" i="25"/>
  <c r="K235" i="25" s="1"/>
  <c r="L235" i="25" s="1"/>
  <c r="F235" i="25"/>
  <c r="J234" i="25"/>
  <c r="K234" i="25" s="1"/>
  <c r="L234" i="25" s="1"/>
  <c r="F234" i="25"/>
  <c r="J233" i="25"/>
  <c r="K233" i="25" s="1"/>
  <c r="L233" i="25" s="1"/>
  <c r="F233" i="25"/>
  <c r="J232" i="25"/>
  <c r="K232" i="25" s="1"/>
  <c r="L232" i="25" s="1"/>
  <c r="F232" i="25"/>
  <c r="J231" i="25"/>
  <c r="K231" i="25" s="1"/>
  <c r="L231" i="25" s="1"/>
  <c r="F231" i="25"/>
  <c r="J230" i="25"/>
  <c r="K230" i="25" s="1"/>
  <c r="L230" i="25" s="1"/>
  <c r="F230" i="25"/>
  <c r="J229" i="25"/>
  <c r="K229" i="25" s="1"/>
  <c r="L229" i="25" s="1"/>
  <c r="F229" i="25"/>
  <c r="J228" i="25"/>
  <c r="K228" i="25" s="1"/>
  <c r="L228" i="25" s="1"/>
  <c r="F228" i="25"/>
  <c r="J227" i="25"/>
  <c r="K227" i="25" s="1"/>
  <c r="L227" i="25" s="1"/>
  <c r="F227" i="25"/>
  <c r="J226" i="25"/>
  <c r="K226" i="25" s="1"/>
  <c r="L226" i="25" s="1"/>
  <c r="F226" i="25"/>
  <c r="J225" i="25"/>
  <c r="K225" i="25" s="1"/>
  <c r="L225" i="25" s="1"/>
  <c r="F225" i="25"/>
  <c r="J224" i="25"/>
  <c r="K224" i="25" s="1"/>
  <c r="L224" i="25" s="1"/>
  <c r="F224" i="25"/>
  <c r="J223" i="25"/>
  <c r="K223" i="25" s="1"/>
  <c r="L223" i="25" s="1"/>
  <c r="F223" i="25"/>
  <c r="J222" i="25"/>
  <c r="K222" i="25" s="1"/>
  <c r="L222" i="25" s="1"/>
  <c r="F222" i="25"/>
  <c r="J221" i="25"/>
  <c r="K221" i="25" s="1"/>
  <c r="L221" i="25" s="1"/>
  <c r="F221" i="25"/>
  <c r="H217" i="25"/>
  <c r="H219" i="25" s="1"/>
  <c r="G217" i="25"/>
  <c r="F212" i="25"/>
  <c r="F211" i="25"/>
  <c r="K210" i="25"/>
  <c r="L210" i="25" s="1"/>
  <c r="J209" i="25"/>
  <c r="K209" i="25" s="1"/>
  <c r="L209" i="25" s="1"/>
  <c r="F209" i="25"/>
  <c r="J208" i="25"/>
  <c r="K208" i="25" s="1"/>
  <c r="L208" i="25" s="1"/>
  <c r="F208" i="25"/>
  <c r="J207" i="25"/>
  <c r="K207" i="25" s="1"/>
  <c r="L207" i="25" s="1"/>
  <c r="F207" i="25"/>
  <c r="J206" i="25"/>
  <c r="K206" i="25" s="1"/>
  <c r="L206" i="25" s="1"/>
  <c r="F206" i="25"/>
  <c r="J205" i="25"/>
  <c r="K205" i="25" s="1"/>
  <c r="L205" i="25" s="1"/>
  <c r="F205" i="25"/>
  <c r="J204" i="25"/>
  <c r="K204" i="25" s="1"/>
  <c r="L204" i="25" s="1"/>
  <c r="F204" i="25"/>
  <c r="J203" i="25"/>
  <c r="K203" i="25" s="1"/>
  <c r="L203" i="25" s="1"/>
  <c r="F203" i="25"/>
  <c r="J202" i="25"/>
  <c r="K202" i="25" s="1"/>
  <c r="L202" i="25" s="1"/>
  <c r="F202" i="25"/>
  <c r="J201" i="25"/>
  <c r="K201" i="25" s="1"/>
  <c r="L201" i="25" s="1"/>
  <c r="F201" i="25"/>
  <c r="J200" i="25"/>
  <c r="K200" i="25" s="1"/>
  <c r="L200" i="25" s="1"/>
  <c r="F200" i="25"/>
  <c r="J199" i="25"/>
  <c r="K199" i="25" s="1"/>
  <c r="L199" i="25" s="1"/>
  <c r="F199" i="25"/>
  <c r="J198" i="25"/>
  <c r="K198" i="25" s="1"/>
  <c r="L198" i="25" s="1"/>
  <c r="F198" i="25"/>
  <c r="J197" i="25"/>
  <c r="K197" i="25" s="1"/>
  <c r="L197" i="25" s="1"/>
  <c r="F197" i="25"/>
  <c r="J196" i="25"/>
  <c r="K196" i="25" s="1"/>
  <c r="L196" i="25" s="1"/>
  <c r="F196" i="25"/>
  <c r="J195" i="25"/>
  <c r="K195" i="25" s="1"/>
  <c r="L195" i="25" s="1"/>
  <c r="F195" i="25"/>
  <c r="J194" i="25"/>
  <c r="K194" i="25" s="1"/>
  <c r="L194" i="25" s="1"/>
  <c r="F194" i="25"/>
  <c r="K193" i="25"/>
  <c r="L193" i="25" s="1"/>
  <c r="J193" i="25"/>
  <c r="F193" i="25"/>
  <c r="J192" i="25"/>
  <c r="K192" i="25" s="1"/>
  <c r="L192" i="25" s="1"/>
  <c r="F192" i="25"/>
  <c r="J191" i="25"/>
  <c r="K191" i="25" s="1"/>
  <c r="L191" i="25" s="1"/>
  <c r="F191" i="25"/>
  <c r="J190" i="25"/>
  <c r="K190" i="25" s="1"/>
  <c r="L190" i="25" s="1"/>
  <c r="F190" i="25"/>
  <c r="J189" i="25"/>
  <c r="K189" i="25" s="1"/>
  <c r="L189" i="25" s="1"/>
  <c r="F189" i="25"/>
  <c r="H185" i="25"/>
  <c r="G185" i="25"/>
  <c r="F179" i="25"/>
  <c r="F178" i="25"/>
  <c r="K177" i="25"/>
  <c r="L177" i="25" s="1"/>
  <c r="K176" i="25"/>
  <c r="L176" i="25" s="1"/>
  <c r="J176" i="25"/>
  <c r="F176" i="25"/>
  <c r="J175" i="25"/>
  <c r="K175" i="25" s="1"/>
  <c r="L175" i="25" s="1"/>
  <c r="F175" i="25"/>
  <c r="J174" i="25"/>
  <c r="K174" i="25" s="1"/>
  <c r="L174" i="25" s="1"/>
  <c r="F174" i="25"/>
  <c r="J173" i="25"/>
  <c r="K173" i="25" s="1"/>
  <c r="L173" i="25" s="1"/>
  <c r="F173" i="25"/>
  <c r="J172" i="25"/>
  <c r="K172" i="25" s="1"/>
  <c r="L172" i="25" s="1"/>
  <c r="F172" i="25"/>
  <c r="J171" i="25"/>
  <c r="K171" i="25" s="1"/>
  <c r="L171" i="25" s="1"/>
  <c r="F171" i="25"/>
  <c r="J170" i="25"/>
  <c r="K170" i="25" s="1"/>
  <c r="L170" i="25" s="1"/>
  <c r="F170" i="25"/>
  <c r="J169" i="25"/>
  <c r="K169" i="25" s="1"/>
  <c r="L169" i="25" s="1"/>
  <c r="F169" i="25"/>
  <c r="J168" i="25"/>
  <c r="K168" i="25" s="1"/>
  <c r="L168" i="25" s="1"/>
  <c r="F168" i="25"/>
  <c r="J167" i="25"/>
  <c r="K167" i="25" s="1"/>
  <c r="L167" i="25" s="1"/>
  <c r="F167" i="25"/>
  <c r="J166" i="25"/>
  <c r="K166" i="25" s="1"/>
  <c r="L166" i="25" s="1"/>
  <c r="F166" i="25"/>
  <c r="J165" i="25"/>
  <c r="K165" i="25" s="1"/>
  <c r="L165" i="25" s="1"/>
  <c r="F165" i="25"/>
  <c r="J164" i="25"/>
  <c r="K164" i="25" s="1"/>
  <c r="L164" i="25" s="1"/>
  <c r="F164" i="25"/>
  <c r="J163" i="25"/>
  <c r="K163" i="25" s="1"/>
  <c r="L163" i="25" s="1"/>
  <c r="F163" i="25"/>
  <c r="J162" i="25"/>
  <c r="K162" i="25" s="1"/>
  <c r="L162" i="25" s="1"/>
  <c r="F162" i="25"/>
  <c r="J161" i="25"/>
  <c r="K161" i="25" s="1"/>
  <c r="L161" i="25" s="1"/>
  <c r="F161" i="25"/>
  <c r="J160" i="25"/>
  <c r="K160" i="25" s="1"/>
  <c r="L160" i="25" s="1"/>
  <c r="F160" i="25"/>
  <c r="J159" i="25"/>
  <c r="K159" i="25" s="1"/>
  <c r="L159" i="25" s="1"/>
  <c r="F159" i="25"/>
  <c r="J158" i="25"/>
  <c r="K158" i="25" s="1"/>
  <c r="L158" i="25" s="1"/>
  <c r="F158" i="25"/>
  <c r="J157" i="25"/>
  <c r="K157" i="25" s="1"/>
  <c r="L157" i="25" s="1"/>
  <c r="F157" i="25"/>
  <c r="J156" i="25"/>
  <c r="K156" i="25" s="1"/>
  <c r="L156" i="25" s="1"/>
  <c r="F156" i="25"/>
  <c r="H152" i="25"/>
  <c r="H154" i="25" s="1"/>
  <c r="G152" i="25"/>
  <c r="F147" i="25"/>
  <c r="F146" i="25"/>
  <c r="K145" i="25"/>
  <c r="L145" i="25" s="1"/>
  <c r="J144" i="25"/>
  <c r="K144" i="25" s="1"/>
  <c r="L144" i="25" s="1"/>
  <c r="F144" i="25"/>
  <c r="J143" i="25"/>
  <c r="K143" i="25" s="1"/>
  <c r="L143" i="25" s="1"/>
  <c r="F143" i="25"/>
  <c r="J142" i="25"/>
  <c r="K142" i="25" s="1"/>
  <c r="L142" i="25" s="1"/>
  <c r="F142" i="25"/>
  <c r="J141" i="25"/>
  <c r="K141" i="25" s="1"/>
  <c r="L141" i="25" s="1"/>
  <c r="F141" i="25"/>
  <c r="J140" i="25"/>
  <c r="K140" i="25" s="1"/>
  <c r="L140" i="25" s="1"/>
  <c r="F140" i="25"/>
  <c r="J139" i="25"/>
  <c r="K139" i="25" s="1"/>
  <c r="L139" i="25" s="1"/>
  <c r="F139" i="25"/>
  <c r="J138" i="25"/>
  <c r="K138" i="25" s="1"/>
  <c r="L138" i="25" s="1"/>
  <c r="F138" i="25"/>
  <c r="J137" i="25"/>
  <c r="K137" i="25" s="1"/>
  <c r="L137" i="25" s="1"/>
  <c r="F137" i="25"/>
  <c r="J136" i="25"/>
  <c r="K136" i="25" s="1"/>
  <c r="L136" i="25" s="1"/>
  <c r="F136" i="25"/>
  <c r="J135" i="25"/>
  <c r="K135" i="25" s="1"/>
  <c r="L135" i="25" s="1"/>
  <c r="F135" i="25"/>
  <c r="J134" i="25"/>
  <c r="K134" i="25" s="1"/>
  <c r="L134" i="25" s="1"/>
  <c r="F134" i="25"/>
  <c r="J133" i="25"/>
  <c r="K133" i="25" s="1"/>
  <c r="L133" i="25" s="1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K127" i="25"/>
  <c r="L127" i="25" s="1"/>
  <c r="J127" i="25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H120" i="25"/>
  <c r="H122" i="25" s="1"/>
  <c r="G120" i="25"/>
  <c r="F112" i="25"/>
  <c r="F111" i="25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L89" i="25"/>
  <c r="J89" i="25"/>
  <c r="K89" i="25" s="1"/>
  <c r="F89" i="25"/>
  <c r="H85" i="25"/>
  <c r="H87" i="25" s="1"/>
  <c r="G85" i="25"/>
  <c r="F77" i="25"/>
  <c r="F76" i="25"/>
  <c r="K75" i="25"/>
  <c r="L75" i="25" s="1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J64" i="25"/>
  <c r="K64" i="25" s="1"/>
  <c r="L64" i="25" s="1"/>
  <c r="F64" i="25"/>
  <c r="J63" i="25"/>
  <c r="K63" i="25" s="1"/>
  <c r="L63" i="25" s="1"/>
  <c r="F63" i="25"/>
  <c r="H59" i="25"/>
  <c r="G59" i="25"/>
  <c r="F51" i="25"/>
  <c r="F50" i="25"/>
  <c r="K49" i="25"/>
  <c r="L49" i="25" s="1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K43" i="25"/>
  <c r="L43" i="25" s="1"/>
  <c r="J43" i="25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J38" i="25"/>
  <c r="K38" i="25" s="1"/>
  <c r="L38" i="25" s="1"/>
  <c r="F38" i="25"/>
  <c r="J37" i="25"/>
  <c r="K37" i="25" s="1"/>
  <c r="L37" i="25" s="1"/>
  <c r="F37" i="25"/>
  <c r="H33" i="25"/>
  <c r="Y35" i="25" s="1"/>
  <c r="G33" i="25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24" i="25"/>
  <c r="F23" i="25"/>
  <c r="K22" i="25"/>
  <c r="L22" i="25" s="1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H6" i="25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X11" i="33" l="1"/>
  <c r="Z65" i="33"/>
  <c r="Z67" i="33" s="1"/>
  <c r="H100" i="33"/>
  <c r="H65" i="33"/>
  <c r="Q100" i="33"/>
  <c r="N65" i="33"/>
  <c r="Q65" i="33"/>
  <c r="U65" i="33"/>
  <c r="U86" i="33" s="1"/>
  <c r="Y11" i="33"/>
  <c r="Y19" i="33" s="1"/>
  <c r="AB65" i="33"/>
  <c r="AB73" i="33" s="1"/>
  <c r="AA65" i="33"/>
  <c r="Y100" i="33"/>
  <c r="Y113" i="33" s="1"/>
  <c r="W11" i="32"/>
  <c r="U64" i="32"/>
  <c r="Y99" i="32"/>
  <c r="O99" i="32"/>
  <c r="X11" i="32"/>
  <c r="S99" i="32"/>
  <c r="T99" i="32"/>
  <c r="O11" i="32"/>
  <c r="AB38" i="32"/>
  <c r="AA99" i="32"/>
  <c r="W190" i="31"/>
  <c r="V26" i="31"/>
  <c r="T61" i="25"/>
  <c r="X8" i="25"/>
  <c r="Z219" i="25"/>
  <c r="Z283" i="25"/>
  <c r="AB87" i="25"/>
  <c r="N286" i="31"/>
  <c r="I51" i="31"/>
  <c r="W53" i="31"/>
  <c r="Q53" i="31"/>
  <c r="Y53" i="31"/>
  <c r="I48" i="31"/>
  <c r="T125" i="31"/>
  <c r="T145" i="31" s="1"/>
  <c r="T53" i="31"/>
  <c r="Z190" i="31"/>
  <c r="Z213" i="31" s="1"/>
  <c r="AA286" i="31"/>
  <c r="G190" i="31"/>
  <c r="I50" i="31"/>
  <c r="S125" i="31"/>
  <c r="S134" i="31" s="1"/>
  <c r="O190" i="31"/>
  <c r="U64" i="31"/>
  <c r="U78" i="31" s="1"/>
  <c r="X125" i="31"/>
  <c r="X146" i="31" s="1"/>
  <c r="R190" i="31"/>
  <c r="I43" i="31"/>
  <c r="I44" i="31"/>
  <c r="V190" i="31"/>
  <c r="V205" i="31" s="1"/>
  <c r="G286" i="31"/>
  <c r="P286" i="31"/>
  <c r="Q286" i="31"/>
  <c r="AC52" i="31"/>
  <c r="AD52" i="31" s="1"/>
  <c r="X53" i="31"/>
  <c r="R53" i="31"/>
  <c r="I54" i="31"/>
  <c r="AD54" i="31" s="1"/>
  <c r="AC54" i="31"/>
  <c r="AA53" i="31"/>
  <c r="AC51" i="31"/>
  <c r="AD51" i="31" s="1"/>
  <c r="N53" i="31"/>
  <c r="AC53" i="31"/>
  <c r="I53" i="31"/>
  <c r="AD53" i="31" s="1"/>
  <c r="AC42" i="31"/>
  <c r="AD42" i="31" s="1"/>
  <c r="AC49" i="31"/>
  <c r="AD49" i="31" s="1"/>
  <c r="AA222" i="31"/>
  <c r="AA239" i="31" s="1"/>
  <c r="AC43" i="31"/>
  <c r="AD43" i="31" s="1"/>
  <c r="Z53" i="31"/>
  <c r="AC48" i="31"/>
  <c r="AD48" i="31" s="1"/>
  <c r="AC41" i="31"/>
  <c r="AD41" i="31" s="1"/>
  <c r="AC47" i="31"/>
  <c r="AD47" i="31" s="1"/>
  <c r="U53" i="31"/>
  <c r="S53" i="31"/>
  <c r="AC45" i="31"/>
  <c r="AD45" i="31" s="1"/>
  <c r="AC46" i="31"/>
  <c r="AD46" i="31" s="1"/>
  <c r="AC44" i="31"/>
  <c r="AD44" i="31" s="1"/>
  <c r="Q125" i="31"/>
  <c r="P53" i="31"/>
  <c r="AC50" i="31"/>
  <c r="AD50" i="31" s="1"/>
  <c r="AC40" i="31"/>
  <c r="AD40" i="31" s="1"/>
  <c r="M53" i="31"/>
  <c r="R222" i="31"/>
  <c r="V193" i="31"/>
  <c r="T222" i="31"/>
  <c r="N64" i="31"/>
  <c r="U222" i="31"/>
  <c r="O64" i="31"/>
  <c r="N125" i="31"/>
  <c r="V222" i="31"/>
  <c r="V64" i="31"/>
  <c r="V68" i="31" s="1"/>
  <c r="AB222" i="31"/>
  <c r="AB237" i="31" s="1"/>
  <c r="W64" i="31"/>
  <c r="W78" i="31" s="1"/>
  <c r="M222" i="31"/>
  <c r="N222" i="31"/>
  <c r="Z154" i="25"/>
  <c r="Z61" i="25"/>
  <c r="X87" i="25"/>
  <c r="S87" i="25"/>
  <c r="S187" i="25"/>
  <c r="AA187" i="25"/>
  <c r="S219" i="25"/>
  <c r="AA122" i="25"/>
  <c r="U61" i="25"/>
  <c r="T87" i="25"/>
  <c r="G8" i="25"/>
  <c r="G219" i="25"/>
  <c r="W283" i="25"/>
  <c r="T251" i="25"/>
  <c r="R8" i="25"/>
  <c r="M87" i="25"/>
  <c r="AB187" i="25"/>
  <c r="U251" i="25"/>
  <c r="AA283" i="25"/>
  <c r="S35" i="25"/>
  <c r="Y61" i="25"/>
  <c r="AA61" i="25"/>
  <c r="P87" i="25"/>
  <c r="G154" i="25"/>
  <c r="Z187" i="25"/>
  <c r="M219" i="25"/>
  <c r="G251" i="25"/>
  <c r="V251" i="25"/>
  <c r="AB61" i="25"/>
  <c r="AA251" i="25"/>
  <c r="H35" i="25"/>
  <c r="G61" i="25"/>
  <c r="S154" i="25"/>
  <c r="G187" i="25"/>
  <c r="T219" i="25"/>
  <c r="M251" i="25"/>
  <c r="AB251" i="25"/>
  <c r="Q35" i="25"/>
  <c r="H61" i="25"/>
  <c r="Z87" i="25"/>
  <c r="U87" i="25"/>
  <c r="G122" i="25"/>
  <c r="T154" i="25"/>
  <c r="H187" i="25"/>
  <c r="U219" i="25"/>
  <c r="N251" i="25"/>
  <c r="G283" i="25"/>
  <c r="M61" i="25"/>
  <c r="AA154" i="25"/>
  <c r="AA219" i="25"/>
  <c r="O251" i="25"/>
  <c r="O283" i="25"/>
  <c r="AB8" i="25"/>
  <c r="AA35" i="25"/>
  <c r="S61" i="25"/>
  <c r="G87" i="25"/>
  <c r="AA87" i="25"/>
  <c r="AB154" i="25"/>
  <c r="T187" i="25"/>
  <c r="AB219" i="25"/>
  <c r="S251" i="25"/>
  <c r="S283" i="25"/>
  <c r="Y21" i="33"/>
  <c r="Y18" i="33"/>
  <c r="X23" i="33"/>
  <c r="X21" i="33"/>
  <c r="X25" i="33"/>
  <c r="X26" i="33"/>
  <c r="X22" i="33"/>
  <c r="X20" i="33"/>
  <c r="X24" i="33"/>
  <c r="X18" i="33"/>
  <c r="X19" i="33"/>
  <c r="X14" i="33"/>
  <c r="X13" i="33"/>
  <c r="X17" i="33"/>
  <c r="X15" i="33"/>
  <c r="X16" i="33"/>
  <c r="S11" i="33"/>
  <c r="AA11" i="33"/>
  <c r="H11" i="33"/>
  <c r="T11" i="33"/>
  <c r="AB11" i="33"/>
  <c r="M11" i="33"/>
  <c r="U11" i="33"/>
  <c r="N11" i="33"/>
  <c r="V11" i="33"/>
  <c r="AB39" i="33"/>
  <c r="T39" i="33"/>
  <c r="Z39" i="33"/>
  <c r="R39" i="33"/>
  <c r="AA39" i="33"/>
  <c r="P39" i="33"/>
  <c r="Y39" i="33"/>
  <c r="O39" i="33"/>
  <c r="X39" i="33"/>
  <c r="N39" i="33"/>
  <c r="W39" i="33"/>
  <c r="M39" i="33"/>
  <c r="V39" i="33"/>
  <c r="U39" i="33"/>
  <c r="G39" i="33"/>
  <c r="Z11" i="33"/>
  <c r="O11" i="33"/>
  <c r="W11" i="33"/>
  <c r="R11" i="33"/>
  <c r="S53" i="33"/>
  <c r="S43" i="33"/>
  <c r="S50" i="33"/>
  <c r="S51" i="33"/>
  <c r="S48" i="33"/>
  <c r="S52" i="33"/>
  <c r="S46" i="33"/>
  <c r="S41" i="33"/>
  <c r="S42" i="33"/>
  <c r="S44" i="33"/>
  <c r="S45" i="33"/>
  <c r="S49" i="33"/>
  <c r="P11" i="33"/>
  <c r="Q11" i="33"/>
  <c r="Q39" i="33"/>
  <c r="U76" i="33"/>
  <c r="Z86" i="33"/>
  <c r="Z88" i="33"/>
  <c r="Z87" i="33"/>
  <c r="Z82" i="33"/>
  <c r="Z74" i="33"/>
  <c r="Z84" i="33"/>
  <c r="Z81" i="33"/>
  <c r="Z73" i="33"/>
  <c r="Z80" i="33"/>
  <c r="Z79" i="33"/>
  <c r="Z77" i="33"/>
  <c r="Z72" i="33"/>
  <c r="Z71" i="33"/>
  <c r="Z76" i="33"/>
  <c r="Z70" i="33"/>
  <c r="Z68" i="33"/>
  <c r="Z83" i="33"/>
  <c r="Z78" i="33"/>
  <c r="Z75" i="33"/>
  <c r="Z85" i="33"/>
  <c r="Z69" i="33"/>
  <c r="U68" i="33"/>
  <c r="AB80" i="33"/>
  <c r="AB72" i="33"/>
  <c r="AB83" i="33"/>
  <c r="AB75" i="33"/>
  <c r="AB81" i="33"/>
  <c r="AB67" i="33"/>
  <c r="AA85" i="33"/>
  <c r="AA88" i="33"/>
  <c r="AA84" i="33"/>
  <c r="AA81" i="33"/>
  <c r="AA73" i="33"/>
  <c r="AA80" i="33"/>
  <c r="AA72" i="33"/>
  <c r="AA86" i="33"/>
  <c r="AA79" i="33"/>
  <c r="AA78" i="33"/>
  <c r="AA76" i="33"/>
  <c r="AA74" i="33"/>
  <c r="AA70" i="33"/>
  <c r="AA68" i="33"/>
  <c r="AA83" i="33"/>
  <c r="AA82" i="33"/>
  <c r="AA75" i="33"/>
  <c r="AA87" i="33"/>
  <c r="AA67" i="33"/>
  <c r="R65" i="33"/>
  <c r="X65" i="33"/>
  <c r="P65" i="33"/>
  <c r="W65" i="33"/>
  <c r="O65" i="33"/>
  <c r="S65" i="33"/>
  <c r="Y111" i="33"/>
  <c r="Y104" i="33"/>
  <c r="Y103" i="33"/>
  <c r="Y114" i="33"/>
  <c r="Y110" i="33"/>
  <c r="Y102" i="33"/>
  <c r="Y109" i="33"/>
  <c r="Y108" i="33"/>
  <c r="Y107" i="33"/>
  <c r="Y112" i="33"/>
  <c r="Y106" i="33"/>
  <c r="Y105" i="33"/>
  <c r="T65" i="33"/>
  <c r="V65" i="33"/>
  <c r="M65" i="33"/>
  <c r="Y65" i="33"/>
  <c r="S100" i="33"/>
  <c r="T109" i="33"/>
  <c r="T108" i="33"/>
  <c r="T107" i="33"/>
  <c r="T113" i="33"/>
  <c r="T106" i="33"/>
  <c r="T112" i="33"/>
  <c r="T105" i="33"/>
  <c r="T111" i="33"/>
  <c r="T104" i="33"/>
  <c r="T102" i="33"/>
  <c r="T103" i="33"/>
  <c r="Z100" i="33"/>
  <c r="R100" i="33"/>
  <c r="X100" i="33"/>
  <c r="P100" i="33"/>
  <c r="W100" i="33"/>
  <c r="O100" i="33"/>
  <c r="V100" i="33"/>
  <c r="N100" i="33"/>
  <c r="U100" i="33"/>
  <c r="M100" i="33"/>
  <c r="AA100" i="33"/>
  <c r="T110" i="33"/>
  <c r="T114" i="33"/>
  <c r="AB100" i="33"/>
  <c r="G100" i="33"/>
  <c r="W99" i="32"/>
  <c r="Z99" i="32"/>
  <c r="AB99" i="32"/>
  <c r="V11" i="32"/>
  <c r="T38" i="32"/>
  <c r="R99" i="32"/>
  <c r="Q11" i="32"/>
  <c r="Y11" i="32"/>
  <c r="H38" i="32"/>
  <c r="V38" i="32"/>
  <c r="R11" i="32"/>
  <c r="Z11" i="32"/>
  <c r="M38" i="32"/>
  <c r="Y38" i="32"/>
  <c r="G11" i="32"/>
  <c r="S11" i="32"/>
  <c r="AA11" i="32"/>
  <c r="N38" i="32"/>
  <c r="Z38" i="32"/>
  <c r="H11" i="32"/>
  <c r="T11" i="32"/>
  <c r="AB11" i="32"/>
  <c r="Q38" i="32"/>
  <c r="AA38" i="32"/>
  <c r="M11" i="32"/>
  <c r="U11" i="32"/>
  <c r="R38" i="32"/>
  <c r="N11" i="32"/>
  <c r="X38" i="32"/>
  <c r="P38" i="32"/>
  <c r="W38" i="32"/>
  <c r="O38" i="32"/>
  <c r="S38" i="32"/>
  <c r="P11" i="32"/>
  <c r="G38" i="32"/>
  <c r="U38" i="32"/>
  <c r="AA64" i="32"/>
  <c r="S64" i="32"/>
  <c r="G64" i="32"/>
  <c r="Z64" i="32"/>
  <c r="R64" i="32"/>
  <c r="Y64" i="32"/>
  <c r="O64" i="32"/>
  <c r="X64" i="32"/>
  <c r="N64" i="32"/>
  <c r="W64" i="32"/>
  <c r="M64" i="32"/>
  <c r="V64" i="32"/>
  <c r="Q64" i="32"/>
  <c r="AB64" i="32"/>
  <c r="P64" i="32"/>
  <c r="M99" i="32"/>
  <c r="U99" i="32"/>
  <c r="N99" i="32"/>
  <c r="V99" i="32"/>
  <c r="P99" i="32"/>
  <c r="X99" i="32"/>
  <c r="Q99" i="32"/>
  <c r="U76" i="31"/>
  <c r="U75" i="31"/>
  <c r="U68" i="31"/>
  <c r="U67" i="31"/>
  <c r="U66" i="31"/>
  <c r="U73" i="31"/>
  <c r="U72" i="31"/>
  <c r="U77" i="31"/>
  <c r="U71" i="31"/>
  <c r="U70" i="31"/>
  <c r="X110" i="31"/>
  <c r="X108" i="31"/>
  <c r="X106" i="31"/>
  <c r="X100" i="31"/>
  <c r="X92" i="31"/>
  <c r="X113" i="31"/>
  <c r="X99" i="31"/>
  <c r="X107" i="31"/>
  <c r="X105" i="31"/>
  <c r="X97" i="31"/>
  <c r="X109" i="31"/>
  <c r="X104" i="31"/>
  <c r="X96" i="31"/>
  <c r="X112" i="31"/>
  <c r="X111" i="31"/>
  <c r="X94" i="31"/>
  <c r="P64" i="31"/>
  <c r="X64" i="31"/>
  <c r="W90" i="31"/>
  <c r="O90" i="31"/>
  <c r="V90" i="31"/>
  <c r="N90" i="31"/>
  <c r="AB90" i="31"/>
  <c r="T90" i="31"/>
  <c r="AA90" i="31"/>
  <c r="S90" i="31"/>
  <c r="G90" i="31"/>
  <c r="Y90" i="31"/>
  <c r="X93" i="31"/>
  <c r="Q64" i="31"/>
  <c r="Y64" i="31"/>
  <c r="Z90" i="31"/>
  <c r="R64" i="31"/>
  <c r="Z64" i="31"/>
  <c r="M90" i="31"/>
  <c r="X103" i="31"/>
  <c r="G64" i="31"/>
  <c r="S64" i="31"/>
  <c r="AA64" i="31"/>
  <c r="P90" i="31"/>
  <c r="T64" i="31"/>
  <c r="AB64" i="31"/>
  <c r="W72" i="31"/>
  <c r="Q90" i="31"/>
  <c r="X101" i="31"/>
  <c r="X102" i="31"/>
  <c r="X139" i="31"/>
  <c r="M64" i="31"/>
  <c r="R90" i="31"/>
  <c r="X95" i="31"/>
  <c r="X98" i="31"/>
  <c r="V77" i="31"/>
  <c r="U90" i="31"/>
  <c r="T139" i="31"/>
  <c r="T131" i="31"/>
  <c r="T142" i="31"/>
  <c r="T134" i="31"/>
  <c r="T138" i="31"/>
  <c r="T133" i="31"/>
  <c r="T128" i="31"/>
  <c r="T140" i="31"/>
  <c r="T148" i="31"/>
  <c r="T144" i="31"/>
  <c r="T129" i="31"/>
  <c r="T127" i="31"/>
  <c r="T132" i="31"/>
  <c r="T137" i="31"/>
  <c r="T136" i="31"/>
  <c r="T130" i="31"/>
  <c r="T135" i="31"/>
  <c r="S131" i="31"/>
  <c r="W125" i="31"/>
  <c r="O125" i="31"/>
  <c r="Z125" i="31"/>
  <c r="R125" i="31"/>
  <c r="AA125" i="31"/>
  <c r="P125" i="31"/>
  <c r="U125" i="31"/>
  <c r="G125" i="31"/>
  <c r="V125" i="31"/>
  <c r="S157" i="31"/>
  <c r="R157" i="31"/>
  <c r="AB157" i="31"/>
  <c r="Q157" i="31"/>
  <c r="AA157" i="31"/>
  <c r="O157" i="31"/>
  <c r="H157" i="31"/>
  <c r="Y157" i="31"/>
  <c r="Y125" i="31"/>
  <c r="M125" i="31"/>
  <c r="AB125" i="31"/>
  <c r="W157" i="31"/>
  <c r="Z157" i="31"/>
  <c r="V213" i="31"/>
  <c r="V208" i="31"/>
  <c r="V206" i="31"/>
  <c r="V211" i="31"/>
  <c r="V210" i="31"/>
  <c r="V204" i="31"/>
  <c r="V196" i="31"/>
  <c r="V209" i="31"/>
  <c r="V203" i="31"/>
  <c r="V195" i="31"/>
  <c r="V202" i="31"/>
  <c r="V194" i="31"/>
  <c r="V201" i="31"/>
  <c r="V200" i="31"/>
  <c r="V192" i="31"/>
  <c r="V199" i="31"/>
  <c r="V207" i="31"/>
  <c r="V198" i="31"/>
  <c r="V212" i="31"/>
  <c r="W207" i="31"/>
  <c r="W212" i="31"/>
  <c r="W209" i="31"/>
  <c r="W206" i="31"/>
  <c r="W203" i="31"/>
  <c r="W195" i="31"/>
  <c r="W202" i="31"/>
  <c r="W194" i="31"/>
  <c r="W208" i="31"/>
  <c r="W201" i="31"/>
  <c r="W200" i="31"/>
  <c r="W213" i="31"/>
  <c r="W199" i="31"/>
  <c r="W198" i="31"/>
  <c r="W205" i="31"/>
  <c r="W197" i="31"/>
  <c r="W192" i="31"/>
  <c r="W210" i="31"/>
  <c r="W204" i="31"/>
  <c r="W196" i="31"/>
  <c r="W193" i="31"/>
  <c r="V197" i="31"/>
  <c r="W211" i="31"/>
  <c r="Z209" i="31"/>
  <c r="Z197" i="31"/>
  <c r="Z194" i="31"/>
  <c r="V157" i="31"/>
  <c r="N157" i="31"/>
  <c r="U157" i="31"/>
  <c r="M157" i="31"/>
  <c r="X157" i="31"/>
  <c r="P157" i="31"/>
  <c r="T157" i="31"/>
  <c r="N190" i="31"/>
  <c r="AB239" i="31"/>
  <c r="AB243" i="31"/>
  <c r="AB235" i="31"/>
  <c r="AB242" i="31"/>
  <c r="AB241" i="31"/>
  <c r="AB236" i="31"/>
  <c r="AB233" i="31"/>
  <c r="AB238" i="31"/>
  <c r="AB232" i="31"/>
  <c r="AB224" i="31"/>
  <c r="AB231" i="31"/>
  <c r="AB230" i="31"/>
  <c r="AB240" i="31"/>
  <c r="AB227" i="31"/>
  <c r="AB234" i="31"/>
  <c r="AB226" i="31"/>
  <c r="X254" i="31"/>
  <c r="P254" i="31"/>
  <c r="W254" i="31"/>
  <c r="O254" i="31"/>
  <c r="V254" i="31"/>
  <c r="N254" i="31"/>
  <c r="U254" i="31"/>
  <c r="M254" i="31"/>
  <c r="AB254" i="31"/>
  <c r="T254" i="31"/>
  <c r="AA254" i="31"/>
  <c r="S254" i="31"/>
  <c r="G254" i="31"/>
  <c r="Z254" i="31"/>
  <c r="Y254" i="31"/>
  <c r="R254" i="31"/>
  <c r="Q254" i="31"/>
  <c r="Y190" i="31"/>
  <c r="P190" i="31"/>
  <c r="U190" i="31"/>
  <c r="M190" i="31"/>
  <c r="H190" i="31"/>
  <c r="AA190" i="31"/>
  <c r="S190" i="31"/>
  <c r="T190" i="31"/>
  <c r="AB190" i="31"/>
  <c r="T239" i="31"/>
  <c r="T237" i="31"/>
  <c r="T244" i="31"/>
  <c r="T243" i="31"/>
  <c r="T235" i="31"/>
  <c r="T242" i="31"/>
  <c r="T233" i="31"/>
  <c r="T225" i="31"/>
  <c r="T232" i="31"/>
  <c r="T224" i="31"/>
  <c r="T231" i="31"/>
  <c r="T241" i="31"/>
  <c r="T230" i="31"/>
  <c r="T245" i="31"/>
  <c r="T238" i="31"/>
  <c r="T236" i="31"/>
  <c r="T229" i="31"/>
  <c r="T228" i="31"/>
  <c r="T226" i="31"/>
  <c r="U238" i="31"/>
  <c r="U244" i="31"/>
  <c r="U236" i="31"/>
  <c r="U243" i="31"/>
  <c r="U242" i="31"/>
  <c r="U241" i="31"/>
  <c r="U232" i="31"/>
  <c r="U239" i="31"/>
  <c r="U235" i="31"/>
  <c r="U231" i="31"/>
  <c r="U230" i="31"/>
  <c r="U245" i="31"/>
  <c r="U229" i="31"/>
  <c r="U228" i="31"/>
  <c r="U227" i="31"/>
  <c r="U240" i="31"/>
  <c r="U237" i="31"/>
  <c r="U234" i="31"/>
  <c r="U226" i="31"/>
  <c r="T227" i="31"/>
  <c r="T234" i="31"/>
  <c r="X190" i="31"/>
  <c r="AA245" i="31"/>
  <c r="AA234" i="31"/>
  <c r="AA229" i="31"/>
  <c r="V237" i="31"/>
  <c r="V243" i="31"/>
  <c r="V235" i="31"/>
  <c r="V242" i="31"/>
  <c r="V241" i="31"/>
  <c r="V245" i="31"/>
  <c r="V240" i="31"/>
  <c r="V239" i="31"/>
  <c r="V231" i="31"/>
  <c r="V230" i="31"/>
  <c r="V229" i="31"/>
  <c r="V238" i="31"/>
  <c r="V236" i="31"/>
  <c r="V228" i="31"/>
  <c r="V244" i="31"/>
  <c r="V227" i="31"/>
  <c r="V234" i="31"/>
  <c r="V226" i="31"/>
  <c r="V233" i="31"/>
  <c r="Q190" i="31"/>
  <c r="X222" i="31"/>
  <c r="P222" i="31"/>
  <c r="W222" i="31"/>
  <c r="O222" i="31"/>
  <c r="Z222" i="31"/>
  <c r="U233" i="31"/>
  <c r="T240" i="31"/>
  <c r="Q222" i="31"/>
  <c r="Y222" i="31"/>
  <c r="G222" i="31"/>
  <c r="S222" i="31"/>
  <c r="AA300" i="31"/>
  <c r="AA296" i="31"/>
  <c r="AA288" i="31"/>
  <c r="AA294" i="31"/>
  <c r="AA293" i="31"/>
  <c r="AA298" i="31"/>
  <c r="AA291" i="31"/>
  <c r="AA297" i="31"/>
  <c r="AA290" i="31"/>
  <c r="AA295" i="31"/>
  <c r="AA299" i="31"/>
  <c r="AA292" i="31"/>
  <c r="AA289" i="31"/>
  <c r="V292" i="31"/>
  <c r="S286" i="31"/>
  <c r="V293" i="31"/>
  <c r="V299" i="31"/>
  <c r="V298" i="31"/>
  <c r="V291" i="31"/>
  <c r="V297" i="31"/>
  <c r="V290" i="31"/>
  <c r="V300" i="31"/>
  <c r="V296" i="31"/>
  <c r="V288" i="31"/>
  <c r="V295" i="31"/>
  <c r="Z286" i="31"/>
  <c r="R286" i="31"/>
  <c r="W286" i="31"/>
  <c r="O286" i="31"/>
  <c r="U286" i="31"/>
  <c r="M286" i="31"/>
  <c r="AB286" i="31"/>
  <c r="T286" i="31"/>
  <c r="X286" i="31"/>
  <c r="Y286" i="31"/>
  <c r="V289" i="31"/>
  <c r="V294" i="31"/>
  <c r="T283" i="25"/>
  <c r="AB283" i="25"/>
  <c r="M283" i="25"/>
  <c r="U283" i="25"/>
  <c r="N283" i="25"/>
  <c r="V283" i="25"/>
  <c r="P283" i="25"/>
  <c r="X283" i="25"/>
  <c r="Q283" i="25"/>
  <c r="Y283" i="25"/>
  <c r="R283" i="25"/>
  <c r="W251" i="25"/>
  <c r="P251" i="25"/>
  <c r="X251" i="25"/>
  <c r="Q251" i="25"/>
  <c r="Y251" i="25"/>
  <c r="R251" i="25"/>
  <c r="N219" i="25"/>
  <c r="V219" i="25"/>
  <c r="O219" i="25"/>
  <c r="W219" i="25"/>
  <c r="P219" i="25"/>
  <c r="X219" i="25"/>
  <c r="Q219" i="25"/>
  <c r="Y219" i="25"/>
  <c r="R219" i="25"/>
  <c r="M187" i="25"/>
  <c r="U187" i="25"/>
  <c r="N187" i="25"/>
  <c r="V187" i="25"/>
  <c r="O187" i="25"/>
  <c r="W187" i="25"/>
  <c r="P187" i="25"/>
  <c r="X187" i="25"/>
  <c r="Q187" i="25"/>
  <c r="Y187" i="25"/>
  <c r="R187" i="25"/>
  <c r="M154" i="25"/>
  <c r="U154" i="25"/>
  <c r="N154" i="25"/>
  <c r="V154" i="25"/>
  <c r="O154" i="25"/>
  <c r="W154" i="25"/>
  <c r="P154" i="25"/>
  <c r="X154" i="25"/>
  <c r="Q154" i="25"/>
  <c r="Y154" i="25"/>
  <c r="R154" i="25"/>
  <c r="Y122" i="25"/>
  <c r="Z122" i="25"/>
  <c r="R122" i="25"/>
  <c r="X122" i="25"/>
  <c r="P122" i="25"/>
  <c r="W122" i="25"/>
  <c r="O122" i="25"/>
  <c r="V122" i="25"/>
  <c r="N122" i="25"/>
  <c r="U122" i="25"/>
  <c r="M122" i="25"/>
  <c r="AB122" i="25"/>
  <c r="T122" i="25"/>
  <c r="Q122" i="25"/>
  <c r="S122" i="25"/>
  <c r="N87" i="25"/>
  <c r="V87" i="25"/>
  <c r="O87" i="25"/>
  <c r="W87" i="25"/>
  <c r="Q87" i="25"/>
  <c r="Y87" i="25"/>
  <c r="R87" i="25"/>
  <c r="N61" i="25"/>
  <c r="V61" i="25"/>
  <c r="O61" i="25"/>
  <c r="W61" i="25"/>
  <c r="P61" i="25"/>
  <c r="X61" i="25"/>
  <c r="Q61" i="25"/>
  <c r="R61" i="25"/>
  <c r="Z35" i="25"/>
  <c r="R35" i="25"/>
  <c r="X35" i="25"/>
  <c r="P35" i="25"/>
  <c r="W35" i="25"/>
  <c r="O35" i="25"/>
  <c r="V35" i="25"/>
  <c r="N35" i="25"/>
  <c r="U35" i="25"/>
  <c r="M35" i="25"/>
  <c r="AB35" i="25"/>
  <c r="T35" i="25"/>
  <c r="G35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U87" i="33" l="1"/>
  <c r="U72" i="33"/>
  <c r="U73" i="33"/>
  <c r="U70" i="33"/>
  <c r="U67" i="33"/>
  <c r="U89" i="33" s="1"/>
  <c r="U78" i="33"/>
  <c r="U88" i="33"/>
  <c r="U80" i="33"/>
  <c r="U85" i="33"/>
  <c r="U74" i="33"/>
  <c r="U71" i="33"/>
  <c r="U69" i="33"/>
  <c r="U84" i="33"/>
  <c r="U82" i="33"/>
  <c r="U79" i="33"/>
  <c r="U77" i="33"/>
  <c r="U75" i="33"/>
  <c r="U81" i="33"/>
  <c r="U83" i="33"/>
  <c r="AB82" i="33"/>
  <c r="AB85" i="33"/>
  <c r="AB87" i="33"/>
  <c r="Y16" i="33"/>
  <c r="Y24" i="33"/>
  <c r="AB88" i="33"/>
  <c r="AB77" i="33"/>
  <c r="AB84" i="33"/>
  <c r="Y23" i="33"/>
  <c r="Y22" i="33"/>
  <c r="AB68" i="33"/>
  <c r="AB78" i="33"/>
  <c r="Y15" i="33"/>
  <c r="Y26" i="33"/>
  <c r="Y17" i="33"/>
  <c r="AB70" i="33"/>
  <c r="AB71" i="33"/>
  <c r="Y13" i="33"/>
  <c r="Y20" i="33"/>
  <c r="AB74" i="33"/>
  <c r="AB79" i="33"/>
  <c r="Y14" i="33"/>
  <c r="Y25" i="33"/>
  <c r="AB69" i="33"/>
  <c r="AB76" i="33"/>
  <c r="AB86" i="33"/>
  <c r="AA71" i="33"/>
  <c r="AA77" i="33"/>
  <c r="AA69" i="33"/>
  <c r="AA89" i="33" s="1"/>
  <c r="Z202" i="31"/>
  <c r="Z205" i="31"/>
  <c r="Z210" i="31"/>
  <c r="Z206" i="31"/>
  <c r="Z207" i="31"/>
  <c r="Z212" i="31"/>
  <c r="Z211" i="31"/>
  <c r="Z198" i="31"/>
  <c r="Z195" i="31"/>
  <c r="Z199" i="31"/>
  <c r="Z203" i="31"/>
  <c r="Z192" i="31"/>
  <c r="Z193" i="31"/>
  <c r="Z201" i="31"/>
  <c r="Z196" i="31"/>
  <c r="Z214" i="31" s="1"/>
  <c r="Z200" i="31"/>
  <c r="Z208" i="31"/>
  <c r="Z204" i="31"/>
  <c r="AB228" i="31"/>
  <c r="AB245" i="31"/>
  <c r="AB244" i="31"/>
  <c r="T141" i="31"/>
  <c r="T143" i="31"/>
  <c r="T149" i="31" s="1"/>
  <c r="T147" i="31"/>
  <c r="X144" i="31"/>
  <c r="U74" i="31"/>
  <c r="AB229" i="31"/>
  <c r="AB225" i="31"/>
  <c r="S137" i="31"/>
  <c r="T146" i="31"/>
  <c r="X127" i="31"/>
  <c r="X149" i="31" s="1"/>
  <c r="U69" i="31"/>
  <c r="U79" i="31" s="1"/>
  <c r="S139" i="31"/>
  <c r="S136" i="31"/>
  <c r="S146" i="31"/>
  <c r="S144" i="31"/>
  <c r="S127" i="31"/>
  <c r="S130" i="31"/>
  <c r="S128" i="31"/>
  <c r="S142" i="31"/>
  <c r="S135" i="31"/>
  <c r="S147" i="31"/>
  <c r="S143" i="31"/>
  <c r="S141" i="31"/>
  <c r="S145" i="31"/>
  <c r="S148" i="31"/>
  <c r="S129" i="31"/>
  <c r="S133" i="31"/>
  <c r="S132" i="31"/>
  <c r="S138" i="31"/>
  <c r="S140" i="31"/>
  <c r="AA230" i="31"/>
  <c r="AA235" i="31"/>
  <c r="X141" i="31"/>
  <c r="X132" i="31"/>
  <c r="X135" i="31"/>
  <c r="W76" i="31"/>
  <c r="AA228" i="31"/>
  <c r="AA231" i="31"/>
  <c r="AA243" i="31"/>
  <c r="X129" i="31"/>
  <c r="X147" i="31"/>
  <c r="X143" i="31"/>
  <c r="W75" i="31"/>
  <c r="W67" i="31"/>
  <c r="AA227" i="31"/>
  <c r="AA232" i="31"/>
  <c r="AA236" i="31"/>
  <c r="X128" i="31"/>
  <c r="X137" i="31"/>
  <c r="X148" i="31"/>
  <c r="W69" i="31"/>
  <c r="AA225" i="31"/>
  <c r="AA244" i="31"/>
  <c r="W73" i="31"/>
  <c r="X145" i="31"/>
  <c r="X142" i="31"/>
  <c r="W77" i="31"/>
  <c r="W68" i="31"/>
  <c r="AA233" i="31"/>
  <c r="AA237" i="31"/>
  <c r="W74" i="31"/>
  <c r="X131" i="31"/>
  <c r="X130" i="31"/>
  <c r="AA241" i="31"/>
  <c r="AA238" i="31"/>
  <c r="W66" i="31"/>
  <c r="X136" i="31"/>
  <c r="X133" i="31"/>
  <c r="X138" i="31"/>
  <c r="W71" i="31"/>
  <c r="W70" i="31"/>
  <c r="AA242" i="31"/>
  <c r="AA226" i="31"/>
  <c r="AA240" i="31"/>
  <c r="X140" i="31"/>
  <c r="X134" i="31"/>
  <c r="V72" i="31"/>
  <c r="V76" i="31"/>
  <c r="V73" i="31"/>
  <c r="V70" i="31"/>
  <c r="V75" i="31"/>
  <c r="AD55" i="31"/>
  <c r="V67" i="31"/>
  <c r="V74" i="31"/>
  <c r="V71" i="31"/>
  <c r="AA224" i="31"/>
  <c r="V78" i="31"/>
  <c r="V66" i="31"/>
  <c r="V69" i="31"/>
  <c r="V232" i="31"/>
  <c r="V225" i="31"/>
  <c r="V224" i="31"/>
  <c r="U225" i="31"/>
  <c r="U224" i="31"/>
  <c r="X27" i="33"/>
  <c r="Z89" i="33"/>
  <c r="T84" i="33"/>
  <c r="T87" i="33"/>
  <c r="T80" i="33"/>
  <c r="T72" i="33"/>
  <c r="T79" i="33"/>
  <c r="T71" i="33"/>
  <c r="T88" i="33"/>
  <c r="T85" i="33"/>
  <c r="T78" i="33"/>
  <c r="T77" i="33"/>
  <c r="T86" i="33"/>
  <c r="T83" i="33"/>
  <c r="T75" i="33"/>
  <c r="T67" i="33"/>
  <c r="T73" i="33"/>
  <c r="T69" i="33"/>
  <c r="T82" i="33"/>
  <c r="T76" i="33"/>
  <c r="T74" i="33"/>
  <c r="T81" i="33"/>
  <c r="T68" i="33"/>
  <c r="T70" i="33"/>
  <c r="S85" i="33"/>
  <c r="S88" i="33"/>
  <c r="S81" i="33"/>
  <c r="S73" i="33"/>
  <c r="S80" i="33"/>
  <c r="S72" i="33"/>
  <c r="S87" i="33"/>
  <c r="S79" i="33"/>
  <c r="S78" i="33"/>
  <c r="S86" i="33"/>
  <c r="S76" i="33"/>
  <c r="S75" i="33"/>
  <c r="S70" i="33"/>
  <c r="S68" i="33"/>
  <c r="S77" i="33"/>
  <c r="S67" i="33"/>
  <c r="S69" i="33"/>
  <c r="S83" i="33"/>
  <c r="S82" i="33"/>
  <c r="S71" i="33"/>
  <c r="S74" i="33"/>
  <c r="S84" i="33"/>
  <c r="Z24" i="33"/>
  <c r="Z23" i="33"/>
  <c r="Z21" i="33"/>
  <c r="Z25" i="33"/>
  <c r="Z19" i="33"/>
  <c r="Z26" i="33"/>
  <c r="Z22" i="33"/>
  <c r="Z14" i="33"/>
  <c r="Z13" i="33"/>
  <c r="Z15" i="33"/>
  <c r="Z20" i="33"/>
  <c r="Z18" i="33"/>
  <c r="Z16" i="33"/>
  <c r="Z17" i="33"/>
  <c r="X51" i="33"/>
  <c r="X46" i="33"/>
  <c r="X52" i="33"/>
  <c r="X43" i="33"/>
  <c r="X50" i="33"/>
  <c r="X49" i="33"/>
  <c r="X45" i="33"/>
  <c r="X41" i="33"/>
  <c r="X47" i="33"/>
  <c r="X53" i="33"/>
  <c r="X42" i="33"/>
  <c r="X48" i="33"/>
  <c r="X44" i="33"/>
  <c r="AB42" i="33"/>
  <c r="AB50" i="33"/>
  <c r="AB51" i="33"/>
  <c r="AB47" i="33"/>
  <c r="AB53" i="33"/>
  <c r="AB52" i="33"/>
  <c r="AB49" i="33"/>
  <c r="AB44" i="33"/>
  <c r="AB43" i="33"/>
  <c r="AB48" i="33"/>
  <c r="AB41" i="33"/>
  <c r="AB46" i="33"/>
  <c r="AB45" i="33"/>
  <c r="U108" i="33"/>
  <c r="U107" i="33"/>
  <c r="U113" i="33"/>
  <c r="U106" i="33"/>
  <c r="U112" i="33"/>
  <c r="U105" i="33"/>
  <c r="U111" i="33"/>
  <c r="U104" i="33"/>
  <c r="U103" i="33"/>
  <c r="U114" i="33"/>
  <c r="U110" i="33"/>
  <c r="U109" i="33"/>
  <c r="U102" i="33"/>
  <c r="Z103" i="33"/>
  <c r="Z114" i="33"/>
  <c r="Z110" i="33"/>
  <c r="Z102" i="33"/>
  <c r="Z109" i="33"/>
  <c r="Z108" i="33"/>
  <c r="Z107" i="33"/>
  <c r="Z113" i="33"/>
  <c r="Z106" i="33"/>
  <c r="Z105" i="33"/>
  <c r="Z104" i="33"/>
  <c r="Z112" i="33"/>
  <c r="Z111" i="33"/>
  <c r="U23" i="33"/>
  <c r="U26" i="33"/>
  <c r="U16" i="33"/>
  <c r="U21" i="33"/>
  <c r="U20" i="33"/>
  <c r="U17" i="33"/>
  <c r="U25" i="33"/>
  <c r="U24" i="33"/>
  <c r="U18" i="33"/>
  <c r="U14" i="33"/>
  <c r="U19" i="33"/>
  <c r="U15" i="33"/>
  <c r="U13" i="33"/>
  <c r="U22" i="33"/>
  <c r="AA25" i="33"/>
  <c r="AA23" i="33"/>
  <c r="AA26" i="33"/>
  <c r="AA22" i="33"/>
  <c r="AA18" i="33"/>
  <c r="AA24" i="33"/>
  <c r="AA19" i="33"/>
  <c r="AA15" i="33"/>
  <c r="AA16" i="33"/>
  <c r="AA21" i="33"/>
  <c r="AA13" i="33"/>
  <c r="AA17" i="33"/>
  <c r="AA14" i="33"/>
  <c r="AA20" i="33"/>
  <c r="W87" i="33"/>
  <c r="W86" i="33"/>
  <c r="W88" i="33"/>
  <c r="W85" i="33"/>
  <c r="W77" i="33"/>
  <c r="W69" i="33"/>
  <c r="W76" i="33"/>
  <c r="W68" i="33"/>
  <c r="W83" i="33"/>
  <c r="W82" i="33"/>
  <c r="W74" i="33"/>
  <c r="W84" i="33"/>
  <c r="W80" i="33"/>
  <c r="W72" i="33"/>
  <c r="W73" i="33"/>
  <c r="W79" i="33"/>
  <c r="W71" i="33"/>
  <c r="W81" i="33"/>
  <c r="W67" i="33"/>
  <c r="W70" i="33"/>
  <c r="W75" i="33"/>
  <c r="W78" i="33"/>
  <c r="Y50" i="33"/>
  <c r="Y52" i="33"/>
  <c r="Y45" i="33"/>
  <c r="Y53" i="33"/>
  <c r="Y48" i="33"/>
  <c r="Y43" i="33"/>
  <c r="Y49" i="33"/>
  <c r="Y41" i="33"/>
  <c r="Y51" i="33"/>
  <c r="Y46" i="33"/>
  <c r="Y47" i="33"/>
  <c r="Y42" i="33"/>
  <c r="Y44" i="33"/>
  <c r="S25" i="33"/>
  <c r="S23" i="33"/>
  <c r="S26" i="33"/>
  <c r="S22" i="33"/>
  <c r="S24" i="33"/>
  <c r="S18" i="33"/>
  <c r="S16" i="33"/>
  <c r="S13" i="33"/>
  <c r="S19" i="33"/>
  <c r="S21" i="33"/>
  <c r="S20" i="33"/>
  <c r="S17" i="33"/>
  <c r="S15" i="33"/>
  <c r="S14" i="33"/>
  <c r="V107" i="33"/>
  <c r="V113" i="33"/>
  <c r="V106" i="33"/>
  <c r="V112" i="33"/>
  <c r="V105" i="33"/>
  <c r="V111" i="33"/>
  <c r="V104" i="33"/>
  <c r="V103" i="33"/>
  <c r="V114" i="33"/>
  <c r="V110" i="33"/>
  <c r="V102" i="33"/>
  <c r="V109" i="33"/>
  <c r="V108" i="33"/>
  <c r="T115" i="33"/>
  <c r="S114" i="33"/>
  <c r="S110" i="33"/>
  <c r="S102" i="33"/>
  <c r="S109" i="33"/>
  <c r="S108" i="33"/>
  <c r="S107" i="33"/>
  <c r="S113" i="33"/>
  <c r="S106" i="33"/>
  <c r="S112" i="33"/>
  <c r="S105" i="33"/>
  <c r="S111" i="33"/>
  <c r="S104" i="33"/>
  <c r="S103" i="33"/>
  <c r="U49" i="33"/>
  <c r="U53" i="33"/>
  <c r="U51" i="33"/>
  <c r="U52" i="33"/>
  <c r="U46" i="33"/>
  <c r="U41" i="33"/>
  <c r="U43" i="33"/>
  <c r="U42" i="33"/>
  <c r="U50" i="33"/>
  <c r="U48" i="33"/>
  <c r="U45" i="33"/>
  <c r="U44" i="33"/>
  <c r="U47" i="33"/>
  <c r="AB109" i="33"/>
  <c r="AB108" i="33"/>
  <c r="AB107" i="33"/>
  <c r="AB113" i="33"/>
  <c r="AB106" i="33"/>
  <c r="AB112" i="33"/>
  <c r="AB105" i="33"/>
  <c r="AB111" i="33"/>
  <c r="AB104" i="33"/>
  <c r="AB114" i="33"/>
  <c r="AB110" i="33"/>
  <c r="AB103" i="33"/>
  <c r="AB102" i="33"/>
  <c r="Y87" i="33"/>
  <c r="Y88" i="33"/>
  <c r="Y83" i="33"/>
  <c r="Y75" i="33"/>
  <c r="Y67" i="33"/>
  <c r="Y82" i="33"/>
  <c r="Y74" i="33"/>
  <c r="Y84" i="33"/>
  <c r="Y81" i="33"/>
  <c r="Y86" i="33"/>
  <c r="Y80" i="33"/>
  <c r="Y78" i="33"/>
  <c r="Y73" i="33"/>
  <c r="Y69" i="33"/>
  <c r="Y79" i="33"/>
  <c r="Y72" i="33"/>
  <c r="Y71" i="33"/>
  <c r="Y76" i="33"/>
  <c r="Y70" i="33"/>
  <c r="Y68" i="33"/>
  <c r="Y85" i="33"/>
  <c r="Y77" i="33"/>
  <c r="V87" i="33"/>
  <c r="V86" i="33"/>
  <c r="V85" i="33"/>
  <c r="V78" i="33"/>
  <c r="V70" i="33"/>
  <c r="V88" i="33"/>
  <c r="V77" i="33"/>
  <c r="V69" i="33"/>
  <c r="V76" i="33"/>
  <c r="V83" i="33"/>
  <c r="V75" i="33"/>
  <c r="V82" i="33"/>
  <c r="V84" i="33"/>
  <c r="V81" i="33"/>
  <c r="V73" i="33"/>
  <c r="V80" i="33"/>
  <c r="V67" i="33"/>
  <c r="V79" i="33"/>
  <c r="V72" i="33"/>
  <c r="V74" i="33"/>
  <c r="V71" i="33"/>
  <c r="V68" i="33"/>
  <c r="Y115" i="33"/>
  <c r="X86" i="33"/>
  <c r="X85" i="33"/>
  <c r="X88" i="33"/>
  <c r="X76" i="33"/>
  <c r="X68" i="33"/>
  <c r="X87" i="33"/>
  <c r="X83" i="33"/>
  <c r="X75" i="33"/>
  <c r="X67" i="33"/>
  <c r="X82" i="33"/>
  <c r="X84" i="33"/>
  <c r="X81" i="33"/>
  <c r="X73" i="33"/>
  <c r="X79" i="33"/>
  <c r="X77" i="33"/>
  <c r="X69" i="33"/>
  <c r="X72" i="33"/>
  <c r="X71" i="33"/>
  <c r="X74" i="33"/>
  <c r="X78" i="33"/>
  <c r="X70" i="33"/>
  <c r="X80" i="33"/>
  <c r="V53" i="33"/>
  <c r="V51" i="33"/>
  <c r="V48" i="33"/>
  <c r="V45" i="33"/>
  <c r="V46" i="33"/>
  <c r="V43" i="33"/>
  <c r="V50" i="33"/>
  <c r="V44" i="33"/>
  <c r="V52" i="33"/>
  <c r="V41" i="33"/>
  <c r="V49" i="33"/>
  <c r="V47" i="33"/>
  <c r="V42" i="33"/>
  <c r="AA53" i="33"/>
  <c r="AA43" i="33"/>
  <c r="AA48" i="33"/>
  <c r="AA51" i="33"/>
  <c r="AA52" i="33"/>
  <c r="AA50" i="33"/>
  <c r="AA47" i="33"/>
  <c r="AA41" i="33"/>
  <c r="AA46" i="33"/>
  <c r="AA49" i="33"/>
  <c r="AA42" i="33"/>
  <c r="AA44" i="33"/>
  <c r="AA45" i="33"/>
  <c r="V22" i="33"/>
  <c r="V24" i="33"/>
  <c r="V15" i="33"/>
  <c r="V23" i="33"/>
  <c r="V21" i="33"/>
  <c r="V25" i="33"/>
  <c r="V20" i="33"/>
  <c r="V17" i="33"/>
  <c r="V18" i="33"/>
  <c r="V14" i="33"/>
  <c r="V19" i="33"/>
  <c r="V13" i="33"/>
  <c r="V16" i="33"/>
  <c r="V26" i="33"/>
  <c r="AB24" i="33"/>
  <c r="AB22" i="33"/>
  <c r="AB17" i="33"/>
  <c r="AB16" i="33"/>
  <c r="AB15" i="33"/>
  <c r="AB25" i="33"/>
  <c r="AB23" i="33"/>
  <c r="AB19" i="33"/>
  <c r="AB26" i="33"/>
  <c r="AB20" i="33"/>
  <c r="AB21" i="33"/>
  <c r="AB18" i="33"/>
  <c r="AB14" i="33"/>
  <c r="AB13" i="33"/>
  <c r="W113" i="33"/>
  <c r="W106" i="33"/>
  <c r="W112" i="33"/>
  <c r="W105" i="33"/>
  <c r="W111" i="33"/>
  <c r="W104" i="33"/>
  <c r="W103" i="33"/>
  <c r="W114" i="33"/>
  <c r="W110" i="33"/>
  <c r="W102" i="33"/>
  <c r="W109" i="33"/>
  <c r="W108" i="33"/>
  <c r="W107" i="33"/>
  <c r="T24" i="33"/>
  <c r="T22" i="33"/>
  <c r="T17" i="33"/>
  <c r="T23" i="33"/>
  <c r="T16" i="33"/>
  <c r="T21" i="33"/>
  <c r="T20" i="33"/>
  <c r="T25" i="33"/>
  <c r="T18" i="33"/>
  <c r="T14" i="33"/>
  <c r="T26" i="33"/>
  <c r="T19" i="33"/>
  <c r="T15" i="33"/>
  <c r="T13" i="33"/>
  <c r="S54" i="33"/>
  <c r="W26" i="33"/>
  <c r="W14" i="33"/>
  <c r="W23" i="33"/>
  <c r="W25" i="33"/>
  <c r="W20" i="33"/>
  <c r="W17" i="33"/>
  <c r="W21" i="33"/>
  <c r="W24" i="33"/>
  <c r="W18" i="33"/>
  <c r="W19" i="33"/>
  <c r="W13" i="33"/>
  <c r="W15" i="33"/>
  <c r="W22" i="33"/>
  <c r="W16" i="33"/>
  <c r="W52" i="33"/>
  <c r="W47" i="33"/>
  <c r="W44" i="33"/>
  <c r="W50" i="33"/>
  <c r="W51" i="33"/>
  <c r="W45" i="33"/>
  <c r="W48" i="33"/>
  <c r="W41" i="33"/>
  <c r="W49" i="33"/>
  <c r="W46" i="33"/>
  <c r="W53" i="33"/>
  <c r="W42" i="33"/>
  <c r="W43" i="33"/>
  <c r="Z53" i="33"/>
  <c r="Z44" i="33"/>
  <c r="Z50" i="33"/>
  <c r="Z49" i="33"/>
  <c r="Z51" i="33"/>
  <c r="Z47" i="33"/>
  <c r="Z45" i="33"/>
  <c r="Z48" i="33"/>
  <c r="Z42" i="33"/>
  <c r="Z46" i="33"/>
  <c r="Z52" i="33"/>
  <c r="Z41" i="33"/>
  <c r="Z43" i="33"/>
  <c r="AA114" i="33"/>
  <c r="AA110" i="33"/>
  <c r="AA102" i="33"/>
  <c r="AA109" i="33"/>
  <c r="AA108" i="33"/>
  <c r="AA107" i="33"/>
  <c r="AA113" i="33"/>
  <c r="AA106" i="33"/>
  <c r="AA112" i="33"/>
  <c r="AA105" i="33"/>
  <c r="AA104" i="33"/>
  <c r="AA103" i="33"/>
  <c r="AA111" i="33"/>
  <c r="X112" i="33"/>
  <c r="X105" i="33"/>
  <c r="X111" i="33"/>
  <c r="X104" i="33"/>
  <c r="X103" i="33"/>
  <c r="X114" i="33"/>
  <c r="X110" i="33"/>
  <c r="X102" i="33"/>
  <c r="X109" i="33"/>
  <c r="X108" i="33"/>
  <c r="X107" i="33"/>
  <c r="X106" i="33"/>
  <c r="X113" i="33"/>
  <c r="T50" i="33"/>
  <c r="T47" i="33"/>
  <c r="T52" i="33"/>
  <c r="T53" i="33"/>
  <c r="T44" i="33"/>
  <c r="T42" i="33"/>
  <c r="T43" i="33"/>
  <c r="T51" i="33"/>
  <c r="T48" i="33"/>
  <c r="T45" i="33"/>
  <c r="T46" i="33"/>
  <c r="T41" i="33"/>
  <c r="T49" i="33"/>
  <c r="Y297" i="31"/>
  <c r="Y290" i="31"/>
  <c r="Y300" i="31"/>
  <c r="Y296" i="31"/>
  <c r="Y295" i="31"/>
  <c r="Y293" i="31"/>
  <c r="Y299" i="31"/>
  <c r="Y292" i="31"/>
  <c r="Y298" i="31"/>
  <c r="Y289" i="31"/>
  <c r="Y291" i="31"/>
  <c r="Y288" i="31"/>
  <c r="Y294" i="31"/>
  <c r="X298" i="31"/>
  <c r="X291" i="31"/>
  <c r="X297" i="31"/>
  <c r="X300" i="31"/>
  <c r="X296" i="31"/>
  <c r="X288" i="31"/>
  <c r="X294" i="31"/>
  <c r="X293" i="31"/>
  <c r="X290" i="31"/>
  <c r="X295" i="31"/>
  <c r="X299" i="31"/>
  <c r="X292" i="31"/>
  <c r="X289" i="31"/>
  <c r="Z289" i="31"/>
  <c r="Z300" i="31"/>
  <c r="Z295" i="31"/>
  <c r="Z294" i="31"/>
  <c r="Z299" i="31"/>
  <c r="Z292" i="31"/>
  <c r="Z298" i="31"/>
  <c r="Z291" i="31"/>
  <c r="Z296" i="31"/>
  <c r="Z293" i="31"/>
  <c r="Z290" i="31"/>
  <c r="Z288" i="31"/>
  <c r="Z297" i="31"/>
  <c r="W244" i="31"/>
  <c r="W236" i="31"/>
  <c r="W242" i="31"/>
  <c r="W241" i="31"/>
  <c r="W245" i="31"/>
  <c r="W240" i="31"/>
  <c r="W239" i="31"/>
  <c r="W235" i="31"/>
  <c r="W230" i="31"/>
  <c r="W229" i="31"/>
  <c r="W238" i="31"/>
  <c r="W228" i="31"/>
  <c r="W227" i="31"/>
  <c r="W234" i="31"/>
  <c r="W226" i="31"/>
  <c r="W237" i="31"/>
  <c r="W233" i="31"/>
  <c r="W225" i="31"/>
  <c r="W243" i="31"/>
  <c r="W232" i="31"/>
  <c r="W231" i="31"/>
  <c r="W224" i="31"/>
  <c r="Y211" i="31"/>
  <c r="Y210" i="31"/>
  <c r="Y208" i="31"/>
  <c r="Y201" i="31"/>
  <c r="Y193" i="31"/>
  <c r="Y200" i="31"/>
  <c r="Y192" i="31"/>
  <c r="Y213" i="31"/>
  <c r="Y199" i="31"/>
  <c r="Y198" i="31"/>
  <c r="Y207" i="31"/>
  <c r="Y205" i="31"/>
  <c r="Y197" i="31"/>
  <c r="Y204" i="31"/>
  <c r="Y196" i="31"/>
  <c r="Y212" i="31"/>
  <c r="Y209" i="31"/>
  <c r="Y203" i="31"/>
  <c r="Y195" i="31"/>
  <c r="Y202" i="31"/>
  <c r="Y206" i="31"/>
  <c r="Y194" i="31"/>
  <c r="T276" i="31"/>
  <c r="T275" i="31"/>
  <c r="T273" i="31"/>
  <c r="T265" i="31"/>
  <c r="T277" i="31"/>
  <c r="T271" i="31"/>
  <c r="T268" i="31"/>
  <c r="T260" i="31"/>
  <c r="T261" i="31"/>
  <c r="T257" i="31"/>
  <c r="T272" i="31"/>
  <c r="T270" i="31"/>
  <c r="T262" i="31"/>
  <c r="T258" i="31"/>
  <c r="T269" i="31"/>
  <c r="T267" i="31"/>
  <c r="T266" i="31"/>
  <c r="T263" i="31"/>
  <c r="T259" i="31"/>
  <c r="T264" i="31"/>
  <c r="T274" i="31"/>
  <c r="T256" i="31"/>
  <c r="V180" i="31"/>
  <c r="V176" i="31"/>
  <c r="V168" i="31"/>
  <c r="V160" i="31"/>
  <c r="V179" i="31"/>
  <c r="V175" i="31"/>
  <c r="V167" i="31"/>
  <c r="V159" i="31"/>
  <c r="V178" i="31"/>
  <c r="V170" i="31"/>
  <c r="V162" i="31"/>
  <c r="V177" i="31"/>
  <c r="V174" i="31"/>
  <c r="V161" i="31"/>
  <c r="V173" i="31"/>
  <c r="V172" i="31"/>
  <c r="V171" i="31"/>
  <c r="V169" i="31"/>
  <c r="V166" i="31"/>
  <c r="V165" i="31"/>
  <c r="V164" i="31"/>
  <c r="V163" i="31"/>
  <c r="AB147" i="31"/>
  <c r="AB139" i="31"/>
  <c r="AB131" i="31"/>
  <c r="AB142" i="31"/>
  <c r="AB134" i="31"/>
  <c r="AB146" i="31"/>
  <c r="AB141" i="31"/>
  <c r="AB136" i="31"/>
  <c r="AB138" i="31"/>
  <c r="AB133" i="31"/>
  <c r="AB145" i="31"/>
  <c r="AB143" i="31"/>
  <c r="AB140" i="31"/>
  <c r="AB137" i="31"/>
  <c r="AB135" i="31"/>
  <c r="AB148" i="31"/>
  <c r="AB129" i="31"/>
  <c r="AB144" i="31"/>
  <c r="AB130" i="31"/>
  <c r="AB127" i="31"/>
  <c r="AB132" i="31"/>
  <c r="AB128" i="31"/>
  <c r="Y178" i="31"/>
  <c r="Y180" i="31"/>
  <c r="Y179" i="31"/>
  <c r="Y173" i="31"/>
  <c r="Y165" i="31"/>
  <c r="Y172" i="31"/>
  <c r="Y164" i="31"/>
  <c r="Y175" i="31"/>
  <c r="Y167" i="31"/>
  <c r="Y159" i="31"/>
  <c r="Y170" i="31"/>
  <c r="Y169" i="31"/>
  <c r="Y168" i="31"/>
  <c r="Y166" i="31"/>
  <c r="Y163" i="31"/>
  <c r="Y162" i="31"/>
  <c r="Y177" i="31"/>
  <c r="Y176" i="31"/>
  <c r="Y161" i="31"/>
  <c r="Y160" i="31"/>
  <c r="Y174" i="31"/>
  <c r="Y171" i="31"/>
  <c r="Z141" i="31"/>
  <c r="Z133" i="31"/>
  <c r="Z144" i="31"/>
  <c r="Z136" i="31"/>
  <c r="Z128" i="31"/>
  <c r="Z127" i="31"/>
  <c r="Z139" i="31"/>
  <c r="Z134" i="31"/>
  <c r="Z129" i="31"/>
  <c r="Z146" i="31"/>
  <c r="Z143" i="31"/>
  <c r="Z145" i="31"/>
  <c r="Z140" i="31"/>
  <c r="Z131" i="31"/>
  <c r="Z148" i="31"/>
  <c r="Z138" i="31"/>
  <c r="Z137" i="31"/>
  <c r="Z130" i="31"/>
  <c r="Z147" i="31"/>
  <c r="Z142" i="31"/>
  <c r="Z135" i="31"/>
  <c r="Z132" i="31"/>
  <c r="Y78" i="31"/>
  <c r="Y72" i="31"/>
  <c r="Y71" i="31"/>
  <c r="Y77" i="31"/>
  <c r="Y70" i="31"/>
  <c r="Y69" i="31"/>
  <c r="Y76" i="31"/>
  <c r="Y75" i="31"/>
  <c r="Y68" i="31"/>
  <c r="Y67" i="31"/>
  <c r="Y74" i="31"/>
  <c r="Y66" i="31"/>
  <c r="Y73" i="31"/>
  <c r="AA107" i="31"/>
  <c r="AA110" i="31"/>
  <c r="AA113" i="31"/>
  <c r="AA105" i="31"/>
  <c r="AA97" i="31"/>
  <c r="AA104" i="31"/>
  <c r="AA96" i="31"/>
  <c r="AA102" i="31"/>
  <c r="AA94" i="31"/>
  <c r="AA112" i="31"/>
  <c r="AA111" i="31"/>
  <c r="AA106" i="31"/>
  <c r="AA101" i="31"/>
  <c r="AA93" i="31"/>
  <c r="AA108" i="31"/>
  <c r="AA98" i="31"/>
  <c r="AA95" i="31"/>
  <c r="AA92" i="31"/>
  <c r="AA99" i="31"/>
  <c r="AA103" i="31"/>
  <c r="AA100" i="31"/>
  <c r="AA109" i="31"/>
  <c r="T295" i="31"/>
  <c r="T293" i="31"/>
  <c r="T299" i="31"/>
  <c r="T292" i="31"/>
  <c r="T297" i="31"/>
  <c r="T290" i="31"/>
  <c r="T289" i="31"/>
  <c r="T300" i="31"/>
  <c r="T294" i="31"/>
  <c r="T291" i="31"/>
  <c r="T296" i="31"/>
  <c r="T298" i="31"/>
  <c r="T288" i="31"/>
  <c r="AB276" i="31"/>
  <c r="AB275" i="31"/>
  <c r="AB265" i="31"/>
  <c r="AB274" i="31"/>
  <c r="AB273" i="31"/>
  <c r="AB271" i="31"/>
  <c r="AB277" i="31"/>
  <c r="AB268" i="31"/>
  <c r="AB260" i="31"/>
  <c r="AB264" i="31"/>
  <c r="AB256" i="31"/>
  <c r="AB261" i="31"/>
  <c r="AB257" i="31"/>
  <c r="AB262" i="31"/>
  <c r="AB258" i="31"/>
  <c r="AB272" i="31"/>
  <c r="AB270" i="31"/>
  <c r="AB263" i="31"/>
  <c r="AB259" i="31"/>
  <c r="AB267" i="31"/>
  <c r="AB266" i="31"/>
  <c r="AB269" i="31"/>
  <c r="X274" i="31"/>
  <c r="X277" i="31"/>
  <c r="X269" i="31"/>
  <c r="X267" i="31"/>
  <c r="X275" i="31"/>
  <c r="X273" i="31"/>
  <c r="X272" i="31"/>
  <c r="X264" i="31"/>
  <c r="X256" i="31"/>
  <c r="X270" i="31"/>
  <c r="X263" i="31"/>
  <c r="X268" i="31"/>
  <c r="X266" i="31"/>
  <c r="X259" i="31"/>
  <c r="X265" i="31"/>
  <c r="X276" i="31"/>
  <c r="X260" i="31"/>
  <c r="X261" i="31"/>
  <c r="X271" i="31"/>
  <c r="X257" i="31"/>
  <c r="X258" i="31"/>
  <c r="X262" i="31"/>
  <c r="V214" i="31"/>
  <c r="T106" i="31"/>
  <c r="T109" i="31"/>
  <c r="T111" i="31"/>
  <c r="T112" i="31"/>
  <c r="T110" i="31"/>
  <c r="T105" i="31"/>
  <c r="T104" i="31"/>
  <c r="T96" i="31"/>
  <c r="T103" i="31"/>
  <c r="T95" i="31"/>
  <c r="T113" i="31"/>
  <c r="T101" i="31"/>
  <c r="T93" i="31"/>
  <c r="T100" i="31"/>
  <c r="T92" i="31"/>
  <c r="T94" i="31"/>
  <c r="T97" i="31"/>
  <c r="T107" i="31"/>
  <c r="T98" i="31"/>
  <c r="T102" i="31"/>
  <c r="T108" i="31"/>
  <c r="T99" i="31"/>
  <c r="AB295" i="31"/>
  <c r="AB293" i="31"/>
  <c r="AB299" i="31"/>
  <c r="AB292" i="31"/>
  <c r="AB297" i="31"/>
  <c r="AB290" i="31"/>
  <c r="AB289" i="31"/>
  <c r="AB296" i="31"/>
  <c r="AB288" i="31"/>
  <c r="AB298" i="31"/>
  <c r="AB300" i="31"/>
  <c r="AB294" i="31"/>
  <c r="AB291" i="31"/>
  <c r="S245" i="31"/>
  <c r="S240" i="31"/>
  <c r="S238" i="31"/>
  <c r="S237" i="31"/>
  <c r="S244" i="31"/>
  <c r="S236" i="31"/>
  <c r="S243" i="31"/>
  <c r="S234" i="31"/>
  <c r="S226" i="31"/>
  <c r="S242" i="31"/>
  <c r="S233" i="31"/>
  <c r="S225" i="31"/>
  <c r="S239" i="31"/>
  <c r="S235" i="31"/>
  <c r="S232" i="31"/>
  <c r="S231" i="31"/>
  <c r="S241" i="31"/>
  <c r="S230" i="31"/>
  <c r="S229" i="31"/>
  <c r="S228" i="31"/>
  <c r="S227" i="31"/>
  <c r="S224" i="31"/>
  <c r="X243" i="31"/>
  <c r="X235" i="31"/>
  <c r="X241" i="31"/>
  <c r="X245" i="31"/>
  <c r="X240" i="31"/>
  <c r="X239" i="31"/>
  <c r="X238" i="31"/>
  <c r="X242" i="31"/>
  <c r="X229" i="31"/>
  <c r="X228" i="31"/>
  <c r="X236" i="31"/>
  <c r="X227" i="31"/>
  <c r="X244" i="31"/>
  <c r="X234" i="31"/>
  <c r="X226" i="31"/>
  <c r="X237" i="31"/>
  <c r="X233" i="31"/>
  <c r="X225" i="31"/>
  <c r="X232" i="31"/>
  <c r="X224" i="31"/>
  <c r="X231" i="31"/>
  <c r="X230" i="31"/>
  <c r="X206" i="31"/>
  <c r="X212" i="31"/>
  <c r="X211" i="31"/>
  <c r="X202" i="31"/>
  <c r="X194" i="31"/>
  <c r="X208" i="31"/>
  <c r="X201" i="31"/>
  <c r="X193" i="31"/>
  <c r="X200" i="31"/>
  <c r="X213" i="31"/>
  <c r="X199" i="31"/>
  <c r="X198" i="31"/>
  <c r="X207" i="31"/>
  <c r="X205" i="31"/>
  <c r="X197" i="31"/>
  <c r="X210" i="31"/>
  <c r="X204" i="31"/>
  <c r="X196" i="31"/>
  <c r="X203" i="31"/>
  <c r="X209" i="31"/>
  <c r="X195" i="31"/>
  <c r="X192" i="31"/>
  <c r="S211" i="31"/>
  <c r="S209" i="31"/>
  <c r="S213" i="31"/>
  <c r="S207" i="31"/>
  <c r="S199" i="31"/>
  <c r="S198" i="31"/>
  <c r="S212" i="31"/>
  <c r="S210" i="31"/>
  <c r="S205" i="31"/>
  <c r="S197" i="31"/>
  <c r="S206" i="31"/>
  <c r="S204" i="31"/>
  <c r="S196" i="31"/>
  <c r="S208" i="31"/>
  <c r="S203" i="31"/>
  <c r="S195" i="31"/>
  <c r="S202" i="31"/>
  <c r="S194" i="31"/>
  <c r="S201" i="31"/>
  <c r="S193" i="31"/>
  <c r="S192" i="31"/>
  <c r="S200" i="31"/>
  <c r="AB246" i="31"/>
  <c r="T180" i="31"/>
  <c r="T179" i="31"/>
  <c r="T178" i="31"/>
  <c r="T170" i="31"/>
  <c r="T162" i="31"/>
  <c r="T177" i="31"/>
  <c r="T169" i="31"/>
  <c r="T161" i="31"/>
  <c r="T172" i="31"/>
  <c r="T164" i="31"/>
  <c r="T176" i="31"/>
  <c r="T160" i="31"/>
  <c r="T175" i="31"/>
  <c r="T159" i="31"/>
  <c r="T174" i="31"/>
  <c r="T173" i="31"/>
  <c r="T171" i="31"/>
  <c r="T168" i="31"/>
  <c r="T167" i="31"/>
  <c r="T166" i="31"/>
  <c r="T165" i="31"/>
  <c r="T163" i="31"/>
  <c r="V145" i="31"/>
  <c r="V137" i="31"/>
  <c r="V129" i="31"/>
  <c r="V140" i="31"/>
  <c r="V132" i="31"/>
  <c r="V135" i="31"/>
  <c r="V130" i="31"/>
  <c r="V148" i="31"/>
  <c r="V147" i="31"/>
  <c r="V142" i="31"/>
  <c r="V144" i="31"/>
  <c r="V139" i="31"/>
  <c r="V146" i="31"/>
  <c r="V141" i="31"/>
  <c r="V136" i="31"/>
  <c r="V143" i="31"/>
  <c r="V128" i="31"/>
  <c r="V134" i="31"/>
  <c r="V131" i="31"/>
  <c r="V138" i="31"/>
  <c r="V133" i="31"/>
  <c r="V127" i="31"/>
  <c r="W144" i="31"/>
  <c r="W136" i="31"/>
  <c r="W128" i="31"/>
  <c r="W147" i="31"/>
  <c r="W139" i="31"/>
  <c r="W131" i="31"/>
  <c r="W140" i="31"/>
  <c r="W135" i="31"/>
  <c r="W130" i="31"/>
  <c r="W148" i="31"/>
  <c r="W142" i="31"/>
  <c r="W137" i="31"/>
  <c r="W132" i="31"/>
  <c r="W146" i="31"/>
  <c r="W141" i="31"/>
  <c r="W143" i="31"/>
  <c r="W138" i="31"/>
  <c r="W134" i="31"/>
  <c r="W129" i="31"/>
  <c r="W133" i="31"/>
  <c r="W145" i="31"/>
  <c r="W127" i="31"/>
  <c r="Z78" i="31"/>
  <c r="Z77" i="31"/>
  <c r="Z71" i="31"/>
  <c r="Z70" i="31"/>
  <c r="Z69" i="31"/>
  <c r="Z76" i="31"/>
  <c r="Z75" i="31"/>
  <c r="Z68" i="31"/>
  <c r="Z67" i="31"/>
  <c r="Z74" i="31"/>
  <c r="Z66" i="31"/>
  <c r="Z73" i="31"/>
  <c r="Z72" i="31"/>
  <c r="AB106" i="31"/>
  <c r="AB109" i="31"/>
  <c r="AB113" i="31"/>
  <c r="AB105" i="31"/>
  <c r="AB107" i="31"/>
  <c r="AB104" i="31"/>
  <c r="AB96" i="31"/>
  <c r="AB103" i="31"/>
  <c r="AB95" i="31"/>
  <c r="AB112" i="31"/>
  <c r="AB111" i="31"/>
  <c r="AB110" i="31"/>
  <c r="AB101" i="31"/>
  <c r="AB93" i="31"/>
  <c r="AB108" i="31"/>
  <c r="AB100" i="31"/>
  <c r="AB92" i="31"/>
  <c r="AB102" i="31"/>
  <c r="AB99" i="31"/>
  <c r="AB94" i="31"/>
  <c r="AB97" i="31"/>
  <c r="AB98" i="31"/>
  <c r="AA211" i="31"/>
  <c r="AA209" i="31"/>
  <c r="AA213" i="31"/>
  <c r="AA199" i="31"/>
  <c r="AA198" i="31"/>
  <c r="AA207" i="31"/>
  <c r="AA205" i="31"/>
  <c r="AA197" i="31"/>
  <c r="AA204" i="31"/>
  <c r="AA196" i="31"/>
  <c r="AA203" i="31"/>
  <c r="AA195" i="31"/>
  <c r="AA212" i="31"/>
  <c r="AA210" i="31"/>
  <c r="AA206" i="31"/>
  <c r="AA202" i="31"/>
  <c r="AA194" i="31"/>
  <c r="AA208" i="31"/>
  <c r="AA201" i="31"/>
  <c r="AA193" i="31"/>
  <c r="AA192" i="31"/>
  <c r="AA200" i="31"/>
  <c r="Y273" i="31"/>
  <c r="Y277" i="31"/>
  <c r="Y268" i="31"/>
  <c r="Y266" i="31"/>
  <c r="Y271" i="31"/>
  <c r="Y263" i="31"/>
  <c r="Y269" i="31"/>
  <c r="Y267" i="31"/>
  <c r="Y259" i="31"/>
  <c r="Y265" i="31"/>
  <c r="Y276" i="31"/>
  <c r="Y260" i="31"/>
  <c r="Y264" i="31"/>
  <c r="Y256" i="31"/>
  <c r="Y275" i="31"/>
  <c r="Y261" i="31"/>
  <c r="Y262" i="31"/>
  <c r="Y257" i="31"/>
  <c r="Y274" i="31"/>
  <c r="Y270" i="31"/>
  <c r="Y258" i="31"/>
  <c r="Y272" i="31"/>
  <c r="U275" i="31"/>
  <c r="U274" i="31"/>
  <c r="U272" i="31"/>
  <c r="U264" i="31"/>
  <c r="U277" i="31"/>
  <c r="U270" i="31"/>
  <c r="U267" i="31"/>
  <c r="U259" i="31"/>
  <c r="U261" i="31"/>
  <c r="U257" i="31"/>
  <c r="U271" i="31"/>
  <c r="U262" i="31"/>
  <c r="U258" i="31"/>
  <c r="U273" i="31"/>
  <c r="U269" i="31"/>
  <c r="U268" i="31"/>
  <c r="U266" i="31"/>
  <c r="U263" i="31"/>
  <c r="U276" i="31"/>
  <c r="U265" i="31"/>
  <c r="U256" i="31"/>
  <c r="U260" i="31"/>
  <c r="Z177" i="31"/>
  <c r="Z179" i="31"/>
  <c r="Z172" i="31"/>
  <c r="Z164" i="31"/>
  <c r="Z171" i="31"/>
  <c r="Z163" i="31"/>
  <c r="Z174" i="31"/>
  <c r="Z166" i="31"/>
  <c r="Z170" i="31"/>
  <c r="Z169" i="31"/>
  <c r="Z168" i="31"/>
  <c r="Z178" i="31"/>
  <c r="Z167" i="31"/>
  <c r="Z165" i="31"/>
  <c r="Z180" i="31"/>
  <c r="Z162" i="31"/>
  <c r="Z176" i="31"/>
  <c r="Z161" i="31"/>
  <c r="Z160" i="31"/>
  <c r="Z175" i="31"/>
  <c r="Z159" i="31"/>
  <c r="Z173" i="31"/>
  <c r="AA180" i="31"/>
  <c r="AA179" i="31"/>
  <c r="AA171" i="31"/>
  <c r="AA163" i="31"/>
  <c r="AA170" i="31"/>
  <c r="AA162" i="31"/>
  <c r="AA173" i="31"/>
  <c r="AA165" i="31"/>
  <c r="AA169" i="31"/>
  <c r="AA168" i="31"/>
  <c r="AA178" i="31"/>
  <c r="AA167" i="31"/>
  <c r="AA166" i="31"/>
  <c r="AA164" i="31"/>
  <c r="AA176" i="31"/>
  <c r="AA161" i="31"/>
  <c r="AA160" i="31"/>
  <c r="AA177" i="31"/>
  <c r="AA175" i="31"/>
  <c r="AA159" i="31"/>
  <c r="AA174" i="31"/>
  <c r="AA172" i="31"/>
  <c r="X73" i="31"/>
  <c r="X78" i="31"/>
  <c r="X72" i="31"/>
  <c r="X71" i="31"/>
  <c r="X77" i="31"/>
  <c r="X70" i="31"/>
  <c r="X69" i="31"/>
  <c r="X76" i="31"/>
  <c r="X75" i="31"/>
  <c r="X68" i="31"/>
  <c r="X67" i="31"/>
  <c r="X74" i="31"/>
  <c r="X66" i="31"/>
  <c r="X114" i="31"/>
  <c r="U294" i="31"/>
  <c r="U299" i="31"/>
  <c r="U292" i="31"/>
  <c r="U298" i="31"/>
  <c r="U291" i="31"/>
  <c r="U289" i="31"/>
  <c r="U300" i="31"/>
  <c r="U296" i="31"/>
  <c r="U288" i="31"/>
  <c r="U293" i="31"/>
  <c r="U295" i="31"/>
  <c r="U297" i="31"/>
  <c r="U290" i="31"/>
  <c r="Z277" i="31"/>
  <c r="Z267" i="31"/>
  <c r="Z276" i="31"/>
  <c r="Z265" i="31"/>
  <c r="Z270" i="31"/>
  <c r="Z262" i="31"/>
  <c r="Z273" i="31"/>
  <c r="Z268" i="31"/>
  <c r="Z266" i="31"/>
  <c r="Z260" i="31"/>
  <c r="Z264" i="31"/>
  <c r="Z256" i="31"/>
  <c r="Z275" i="31"/>
  <c r="Z261" i="31"/>
  <c r="Z257" i="31"/>
  <c r="Z274" i="31"/>
  <c r="Z258" i="31"/>
  <c r="Z269" i="31"/>
  <c r="Z271" i="31"/>
  <c r="Z272" i="31"/>
  <c r="Z259" i="31"/>
  <c r="Z263" i="31"/>
  <c r="X179" i="31"/>
  <c r="X180" i="31"/>
  <c r="X174" i="31"/>
  <c r="X166" i="31"/>
  <c r="X173" i="31"/>
  <c r="X165" i="31"/>
  <c r="X176" i="31"/>
  <c r="X168" i="31"/>
  <c r="X160" i="31"/>
  <c r="X171" i="31"/>
  <c r="X170" i="31"/>
  <c r="X178" i="31"/>
  <c r="X169" i="31"/>
  <c r="X167" i="31"/>
  <c r="X164" i="31"/>
  <c r="X163" i="31"/>
  <c r="X162" i="31"/>
  <c r="X177" i="31"/>
  <c r="X175" i="31"/>
  <c r="X172" i="31"/>
  <c r="X159" i="31"/>
  <c r="X161" i="31"/>
  <c r="W214" i="31"/>
  <c r="U146" i="31"/>
  <c r="U138" i="31"/>
  <c r="U130" i="31"/>
  <c r="U141" i="31"/>
  <c r="U133" i="31"/>
  <c r="U145" i="31"/>
  <c r="U143" i="31"/>
  <c r="U128" i="31"/>
  <c r="U140" i="31"/>
  <c r="U137" i="31"/>
  <c r="U135" i="31"/>
  <c r="U148" i="31"/>
  <c r="U147" i="31"/>
  <c r="U144" i="31"/>
  <c r="U139" i="31"/>
  <c r="U134" i="31"/>
  <c r="U136" i="31"/>
  <c r="U132" i="31"/>
  <c r="U127" i="31"/>
  <c r="U131" i="31"/>
  <c r="U129" i="31"/>
  <c r="U142" i="31"/>
  <c r="AA77" i="31"/>
  <c r="AA76" i="31"/>
  <c r="AA78" i="31"/>
  <c r="AA70" i="31"/>
  <c r="AA69" i="31"/>
  <c r="AA75" i="31"/>
  <c r="AA68" i="31"/>
  <c r="AA67" i="31"/>
  <c r="AA74" i="31"/>
  <c r="AA66" i="31"/>
  <c r="AA73" i="31"/>
  <c r="AA72" i="31"/>
  <c r="AA71" i="31"/>
  <c r="V112" i="31"/>
  <c r="V107" i="31"/>
  <c r="V113" i="31"/>
  <c r="V106" i="31"/>
  <c r="V102" i="31"/>
  <c r="V94" i="31"/>
  <c r="V108" i="31"/>
  <c r="V101" i="31"/>
  <c r="V93" i="31"/>
  <c r="V99" i="31"/>
  <c r="V98" i="31"/>
  <c r="V100" i="31"/>
  <c r="V97" i="31"/>
  <c r="V110" i="31"/>
  <c r="V105" i="31"/>
  <c r="V111" i="31"/>
  <c r="V95" i="31"/>
  <c r="V104" i="31"/>
  <c r="V92" i="31"/>
  <c r="V103" i="31"/>
  <c r="V96" i="31"/>
  <c r="V109" i="31"/>
  <c r="V301" i="31"/>
  <c r="T246" i="31"/>
  <c r="V276" i="31"/>
  <c r="V274" i="31"/>
  <c r="V273" i="31"/>
  <c r="V277" i="31"/>
  <c r="V271" i="31"/>
  <c r="V269" i="31"/>
  <c r="V266" i="31"/>
  <c r="V258" i="31"/>
  <c r="V262" i="31"/>
  <c r="V272" i="31"/>
  <c r="V270" i="31"/>
  <c r="V268" i="31"/>
  <c r="V267" i="31"/>
  <c r="V263" i="31"/>
  <c r="V265" i="31"/>
  <c r="V259" i="31"/>
  <c r="V275" i="31"/>
  <c r="V264" i="31"/>
  <c r="V260" i="31"/>
  <c r="V256" i="31"/>
  <c r="V261" i="31"/>
  <c r="V257" i="31"/>
  <c r="AB180" i="31"/>
  <c r="AB179" i="31"/>
  <c r="AB178" i="31"/>
  <c r="AB170" i="31"/>
  <c r="AB162" i="31"/>
  <c r="AB169" i="31"/>
  <c r="AB161" i="31"/>
  <c r="AB172" i="31"/>
  <c r="AB164" i="31"/>
  <c r="AB167" i="31"/>
  <c r="AB166" i="31"/>
  <c r="AB165" i="31"/>
  <c r="AB163" i="31"/>
  <c r="AB176" i="31"/>
  <c r="AB160" i="31"/>
  <c r="AB177" i="31"/>
  <c r="AB175" i="31"/>
  <c r="AB159" i="31"/>
  <c r="AB174" i="31"/>
  <c r="AB173" i="31"/>
  <c r="AB171" i="31"/>
  <c r="AB168" i="31"/>
  <c r="S77" i="31"/>
  <c r="S70" i="31"/>
  <c r="S76" i="31"/>
  <c r="S69" i="31"/>
  <c r="S75" i="31"/>
  <c r="S68" i="31"/>
  <c r="S67" i="31"/>
  <c r="S78" i="31"/>
  <c r="S74" i="31"/>
  <c r="S66" i="31"/>
  <c r="S73" i="31"/>
  <c r="S72" i="31"/>
  <c r="S71" i="31"/>
  <c r="Y109" i="31"/>
  <c r="Y112" i="31"/>
  <c r="Y110" i="31"/>
  <c r="Y111" i="31"/>
  <c r="Y113" i="31"/>
  <c r="Y99" i="31"/>
  <c r="Y98" i="31"/>
  <c r="Y104" i="31"/>
  <c r="Y96" i="31"/>
  <c r="Y103" i="31"/>
  <c r="Y95" i="31"/>
  <c r="Y105" i="31"/>
  <c r="Y106" i="31"/>
  <c r="Y102" i="31"/>
  <c r="Y101" i="31"/>
  <c r="Y107" i="31"/>
  <c r="Y92" i="31"/>
  <c r="Y108" i="31"/>
  <c r="Y93" i="31"/>
  <c r="Y94" i="31"/>
  <c r="Y100" i="31"/>
  <c r="Y97" i="31"/>
  <c r="W299" i="31"/>
  <c r="W292" i="31"/>
  <c r="W298" i="31"/>
  <c r="W297" i="31"/>
  <c r="W290" i="31"/>
  <c r="W289" i="31"/>
  <c r="W295" i="31"/>
  <c r="W294" i="31"/>
  <c r="W291" i="31"/>
  <c r="W296" i="31"/>
  <c r="W293" i="31"/>
  <c r="W300" i="31"/>
  <c r="W288" i="31"/>
  <c r="S300" i="31"/>
  <c r="S296" i="31"/>
  <c r="S288" i="31"/>
  <c r="S294" i="31"/>
  <c r="S293" i="31"/>
  <c r="S298" i="31"/>
  <c r="S291" i="31"/>
  <c r="S297" i="31"/>
  <c r="S290" i="31"/>
  <c r="S289" i="31"/>
  <c r="S299" i="31"/>
  <c r="S295" i="31"/>
  <c r="S292" i="31"/>
  <c r="AA301" i="31"/>
  <c r="Y242" i="31"/>
  <c r="Y245" i="31"/>
  <c r="Y240" i="31"/>
  <c r="Y239" i="31"/>
  <c r="Y238" i="31"/>
  <c r="Y237" i="31"/>
  <c r="Y228" i="31"/>
  <c r="Y236" i="31"/>
  <c r="Y227" i="31"/>
  <c r="Y244" i="31"/>
  <c r="Y241" i="31"/>
  <c r="Y234" i="31"/>
  <c r="Y226" i="31"/>
  <c r="Y233" i="31"/>
  <c r="Y225" i="31"/>
  <c r="Y232" i="31"/>
  <c r="Y224" i="31"/>
  <c r="Y243" i="31"/>
  <c r="Y231" i="31"/>
  <c r="Y230" i="31"/>
  <c r="Y235" i="31"/>
  <c r="Y229" i="31"/>
  <c r="Z241" i="31"/>
  <c r="Z239" i="31"/>
  <c r="Z238" i="31"/>
  <c r="Z237" i="31"/>
  <c r="Z244" i="31"/>
  <c r="Z236" i="31"/>
  <c r="Z227" i="31"/>
  <c r="Z234" i="31"/>
  <c r="Z226" i="31"/>
  <c r="Z245" i="31"/>
  <c r="Z233" i="31"/>
  <c r="Z225" i="31"/>
  <c r="Z232" i="31"/>
  <c r="Z224" i="31"/>
  <c r="Z243" i="31"/>
  <c r="Z231" i="31"/>
  <c r="Z240" i="31"/>
  <c r="Z230" i="31"/>
  <c r="Z235" i="31"/>
  <c r="Z229" i="31"/>
  <c r="Z242" i="31"/>
  <c r="Z228" i="31"/>
  <c r="AB210" i="31"/>
  <c r="AB213" i="31"/>
  <c r="AB208" i="31"/>
  <c r="AB198" i="31"/>
  <c r="AB207" i="31"/>
  <c r="AB205" i="31"/>
  <c r="AB197" i="31"/>
  <c r="AB204" i="31"/>
  <c r="AB196" i="31"/>
  <c r="AB203" i="31"/>
  <c r="AB212" i="31"/>
  <c r="AB206" i="31"/>
  <c r="AB202" i="31"/>
  <c r="AB194" i="31"/>
  <c r="AB211" i="31"/>
  <c r="AB209" i="31"/>
  <c r="AB201" i="31"/>
  <c r="AB193" i="31"/>
  <c r="AB200" i="31"/>
  <c r="AB192" i="31"/>
  <c r="AB195" i="31"/>
  <c r="AB199" i="31"/>
  <c r="U209" i="31"/>
  <c r="U207" i="31"/>
  <c r="U212" i="31"/>
  <c r="U205" i="31"/>
  <c r="U197" i="31"/>
  <c r="U211" i="31"/>
  <c r="U210" i="31"/>
  <c r="U206" i="31"/>
  <c r="U204" i="31"/>
  <c r="U196" i="31"/>
  <c r="U203" i="31"/>
  <c r="U195" i="31"/>
  <c r="U208" i="31"/>
  <c r="U202" i="31"/>
  <c r="U201" i="31"/>
  <c r="U193" i="31"/>
  <c r="U213" i="31"/>
  <c r="U200" i="31"/>
  <c r="U192" i="31"/>
  <c r="U199" i="31"/>
  <c r="U194" i="31"/>
  <c r="U198" i="31"/>
  <c r="S276" i="31"/>
  <c r="S266" i="31"/>
  <c r="S273" i="31"/>
  <c r="S272" i="31"/>
  <c r="S269" i="31"/>
  <c r="S261" i="31"/>
  <c r="S274" i="31"/>
  <c r="S256" i="31"/>
  <c r="S271" i="31"/>
  <c r="S257" i="31"/>
  <c r="S270" i="31"/>
  <c r="S262" i="31"/>
  <c r="S258" i="31"/>
  <c r="S268" i="31"/>
  <c r="S267" i="31"/>
  <c r="S277" i="31"/>
  <c r="S265" i="31"/>
  <c r="S263" i="31"/>
  <c r="S259" i="31"/>
  <c r="S260" i="31"/>
  <c r="S264" i="31"/>
  <c r="S275" i="31"/>
  <c r="U178" i="31"/>
  <c r="U177" i="31"/>
  <c r="U169" i="31"/>
  <c r="U161" i="31"/>
  <c r="U180" i="31"/>
  <c r="U176" i="31"/>
  <c r="U168" i="31"/>
  <c r="U160" i="31"/>
  <c r="U171" i="31"/>
  <c r="U163" i="31"/>
  <c r="U175" i="31"/>
  <c r="U162" i="31"/>
  <c r="U159" i="31"/>
  <c r="U174" i="31"/>
  <c r="U179" i="31"/>
  <c r="U173" i="31"/>
  <c r="U172" i="31"/>
  <c r="U170" i="31"/>
  <c r="U167" i="31"/>
  <c r="U166" i="31"/>
  <c r="U165" i="31"/>
  <c r="U164" i="31"/>
  <c r="AA140" i="31"/>
  <c r="AA132" i="31"/>
  <c r="AA148" i="31"/>
  <c r="AA143" i="31"/>
  <c r="AA135" i="31"/>
  <c r="AA127" i="31"/>
  <c r="AA144" i="31"/>
  <c r="AA139" i="31"/>
  <c r="AA134" i="31"/>
  <c r="AA129" i="31"/>
  <c r="AA146" i="31"/>
  <c r="AA141" i="31"/>
  <c r="AA136" i="31"/>
  <c r="AA131" i="31"/>
  <c r="AA145" i="31"/>
  <c r="AA130" i="31"/>
  <c r="AA147" i="31"/>
  <c r="AA142" i="31"/>
  <c r="AA137" i="31"/>
  <c r="AA138" i="31"/>
  <c r="AA133" i="31"/>
  <c r="AA128" i="31"/>
  <c r="AB76" i="31"/>
  <c r="AB69" i="31"/>
  <c r="AB77" i="31"/>
  <c r="AB75" i="31"/>
  <c r="AB68" i="31"/>
  <c r="AB67" i="31"/>
  <c r="AB74" i="31"/>
  <c r="AB66" i="31"/>
  <c r="AB73" i="31"/>
  <c r="AB72" i="31"/>
  <c r="AB71" i="31"/>
  <c r="AB78" i="31"/>
  <c r="AB70" i="31"/>
  <c r="W111" i="31"/>
  <c r="W106" i="31"/>
  <c r="W108" i="31"/>
  <c r="W101" i="31"/>
  <c r="W93" i="31"/>
  <c r="W100" i="31"/>
  <c r="W92" i="31"/>
  <c r="W98" i="31"/>
  <c r="W107" i="31"/>
  <c r="W105" i="31"/>
  <c r="W97" i="31"/>
  <c r="W110" i="31"/>
  <c r="W109" i="31"/>
  <c r="W113" i="31"/>
  <c r="W94" i="31"/>
  <c r="W95" i="31"/>
  <c r="W104" i="31"/>
  <c r="W102" i="31"/>
  <c r="W99" i="31"/>
  <c r="W112" i="31"/>
  <c r="W103" i="31"/>
  <c r="W96" i="31"/>
  <c r="T210" i="31"/>
  <c r="T213" i="31"/>
  <c r="T208" i="31"/>
  <c r="T198" i="31"/>
  <c r="T212" i="31"/>
  <c r="T205" i="31"/>
  <c r="T197" i="31"/>
  <c r="T211" i="31"/>
  <c r="T209" i="31"/>
  <c r="T206" i="31"/>
  <c r="T204" i="31"/>
  <c r="T196" i="31"/>
  <c r="T203" i="31"/>
  <c r="T202" i="31"/>
  <c r="T194" i="31"/>
  <c r="T201" i="31"/>
  <c r="T193" i="31"/>
  <c r="T200" i="31"/>
  <c r="T192" i="31"/>
  <c r="T199" i="31"/>
  <c r="T195" i="31"/>
  <c r="T207" i="31"/>
  <c r="AA276" i="31"/>
  <c r="AA266" i="31"/>
  <c r="AA275" i="31"/>
  <c r="AA274" i="31"/>
  <c r="AA272" i="31"/>
  <c r="AA269" i="31"/>
  <c r="AA261" i="31"/>
  <c r="AA265" i="31"/>
  <c r="AA260" i="31"/>
  <c r="AA264" i="31"/>
  <c r="AA256" i="31"/>
  <c r="AA257" i="31"/>
  <c r="AA277" i="31"/>
  <c r="AA262" i="31"/>
  <c r="AA258" i="31"/>
  <c r="AA271" i="31"/>
  <c r="AA270" i="31"/>
  <c r="AA259" i="31"/>
  <c r="AA267" i="31"/>
  <c r="AA268" i="31"/>
  <c r="AA263" i="31"/>
  <c r="AA273" i="31"/>
  <c r="W275" i="31"/>
  <c r="W277" i="31"/>
  <c r="W270" i="31"/>
  <c r="W268" i="31"/>
  <c r="W276" i="31"/>
  <c r="W274" i="31"/>
  <c r="W265" i="31"/>
  <c r="W257" i="31"/>
  <c r="W272" i="31"/>
  <c r="W271" i="31"/>
  <c r="W258" i="31"/>
  <c r="W273" i="31"/>
  <c r="W269" i="31"/>
  <c r="W267" i="31"/>
  <c r="W263" i="31"/>
  <c r="W266" i="31"/>
  <c r="W259" i="31"/>
  <c r="W264" i="31"/>
  <c r="W260" i="31"/>
  <c r="W256" i="31"/>
  <c r="W261" i="31"/>
  <c r="W262" i="31"/>
  <c r="W179" i="31"/>
  <c r="W180" i="31"/>
  <c r="W175" i="31"/>
  <c r="W167" i="31"/>
  <c r="W159" i="31"/>
  <c r="W174" i="31"/>
  <c r="W166" i="31"/>
  <c r="W177" i="31"/>
  <c r="W169" i="31"/>
  <c r="W161" i="31"/>
  <c r="W173" i="31"/>
  <c r="W172" i="31"/>
  <c r="W171" i="31"/>
  <c r="W170" i="31"/>
  <c r="W168" i="31"/>
  <c r="W178" i="31"/>
  <c r="W165" i="31"/>
  <c r="W164" i="31"/>
  <c r="W163" i="31"/>
  <c r="W176" i="31"/>
  <c r="W160" i="31"/>
  <c r="W162" i="31"/>
  <c r="Y142" i="31"/>
  <c r="Y134" i="31"/>
  <c r="Y145" i="31"/>
  <c r="Y137" i="31"/>
  <c r="Y129" i="31"/>
  <c r="Y148" i="31"/>
  <c r="Y147" i="31"/>
  <c r="Y132" i="31"/>
  <c r="Y144" i="31"/>
  <c r="Y127" i="31"/>
  <c r="Y141" i="31"/>
  <c r="Y139" i="31"/>
  <c r="Y146" i="31"/>
  <c r="Y143" i="31"/>
  <c r="Y138" i="31"/>
  <c r="Y128" i="31"/>
  <c r="Y140" i="31"/>
  <c r="Y131" i="31"/>
  <c r="Y136" i="31"/>
  <c r="Y133" i="31"/>
  <c r="Y130" i="31"/>
  <c r="Y135" i="31"/>
  <c r="S180" i="31"/>
  <c r="S179" i="31"/>
  <c r="S171" i="31"/>
  <c r="S163" i="31"/>
  <c r="S170" i="31"/>
  <c r="S162" i="31"/>
  <c r="S173" i="31"/>
  <c r="S165" i="31"/>
  <c r="S177" i="31"/>
  <c r="S176" i="31"/>
  <c r="S161" i="31"/>
  <c r="S160" i="31"/>
  <c r="S175" i="31"/>
  <c r="S159" i="31"/>
  <c r="S174" i="31"/>
  <c r="S172" i="31"/>
  <c r="S178" i="31"/>
  <c r="S169" i="31"/>
  <c r="S168" i="31"/>
  <c r="S167" i="31"/>
  <c r="S164" i="31"/>
  <c r="S166" i="31"/>
  <c r="U113" i="31"/>
  <c r="U108" i="31"/>
  <c r="U112" i="31"/>
  <c r="U111" i="31"/>
  <c r="U110" i="31"/>
  <c r="U109" i="31"/>
  <c r="U104" i="31"/>
  <c r="U103" i="31"/>
  <c r="U95" i="31"/>
  <c r="U106" i="31"/>
  <c r="U102" i="31"/>
  <c r="U94" i="31"/>
  <c r="U100" i="31"/>
  <c r="U92" i="31"/>
  <c r="U99" i="31"/>
  <c r="U107" i="31"/>
  <c r="U97" i="31"/>
  <c r="U105" i="31"/>
  <c r="U98" i="31"/>
  <c r="U101" i="31"/>
  <c r="U96" i="31"/>
  <c r="U93" i="31"/>
  <c r="T76" i="31"/>
  <c r="T69" i="31"/>
  <c r="T75" i="31"/>
  <c r="T68" i="31"/>
  <c r="T67" i="31"/>
  <c r="T78" i="31"/>
  <c r="T74" i="31"/>
  <c r="T66" i="31"/>
  <c r="T73" i="31"/>
  <c r="T72" i="31"/>
  <c r="T77" i="31"/>
  <c r="T71" i="31"/>
  <c r="T70" i="31"/>
  <c r="Z113" i="31"/>
  <c r="Z108" i="31"/>
  <c r="Z111" i="31"/>
  <c r="Z112" i="31"/>
  <c r="Z98" i="31"/>
  <c r="Z107" i="31"/>
  <c r="Z105" i="31"/>
  <c r="Z97" i="31"/>
  <c r="Z109" i="31"/>
  <c r="Z103" i="31"/>
  <c r="Z95" i="31"/>
  <c r="Z110" i="31"/>
  <c r="Z102" i="31"/>
  <c r="Z94" i="31"/>
  <c r="Z106" i="31"/>
  <c r="Z101" i="31"/>
  <c r="Z104" i="31"/>
  <c r="Z92" i="31"/>
  <c r="Z99" i="31"/>
  <c r="Z96" i="31"/>
  <c r="Z93" i="31"/>
  <c r="Z100" i="31"/>
  <c r="S107" i="31"/>
  <c r="S110" i="31"/>
  <c r="S112" i="31"/>
  <c r="S111" i="31"/>
  <c r="S109" i="31"/>
  <c r="S105" i="31"/>
  <c r="S97" i="31"/>
  <c r="S104" i="31"/>
  <c r="S96" i="31"/>
  <c r="S108" i="31"/>
  <c r="S102" i="31"/>
  <c r="S94" i="31"/>
  <c r="S113" i="31"/>
  <c r="S101" i="31"/>
  <c r="S93" i="31"/>
  <c r="S100" i="31"/>
  <c r="S106" i="31"/>
  <c r="S98" i="31"/>
  <c r="S95" i="31"/>
  <c r="S92" i="31"/>
  <c r="S99" i="31"/>
  <c r="S103" i="31"/>
  <c r="Y27" i="33" l="1"/>
  <c r="AB89" i="33"/>
  <c r="V79" i="31"/>
  <c r="W79" i="31"/>
  <c r="S149" i="31"/>
  <c r="U246" i="31"/>
  <c r="AA246" i="31"/>
  <c r="V246" i="31"/>
  <c r="V115" i="33"/>
  <c r="S27" i="33"/>
  <c r="X214" i="31"/>
  <c r="X246" i="31"/>
  <c r="S214" i="31"/>
  <c r="AA27" i="33"/>
  <c r="AB214" i="31"/>
  <c r="Y301" i="31"/>
  <c r="W115" i="33"/>
  <c r="AB27" i="33"/>
  <c r="V27" i="33"/>
  <c r="T54" i="33"/>
  <c r="T27" i="33"/>
  <c r="V89" i="33"/>
  <c r="AB115" i="33"/>
  <c r="Y54" i="33"/>
  <c r="AB54" i="33"/>
  <c r="Z27" i="33"/>
  <c r="W89" i="33"/>
  <c r="Z115" i="33"/>
  <c r="U115" i="33"/>
  <c r="AA115" i="33"/>
  <c r="W54" i="33"/>
  <c r="Y89" i="33"/>
  <c r="S115" i="33"/>
  <c r="X115" i="33"/>
  <c r="AA54" i="33"/>
  <c r="W27" i="33"/>
  <c r="U54" i="33"/>
  <c r="U27" i="33"/>
  <c r="X54" i="33"/>
  <c r="V54" i="33"/>
  <c r="Z54" i="33"/>
  <c r="X89" i="33"/>
  <c r="S89" i="33"/>
  <c r="T89" i="33"/>
  <c r="S114" i="31"/>
  <c r="W181" i="31"/>
  <c r="W278" i="31"/>
  <c r="Z246" i="31"/>
  <c r="Y114" i="31"/>
  <c r="Z114" i="31"/>
  <c r="S181" i="31"/>
  <c r="AA149" i="31"/>
  <c r="AA214" i="31"/>
  <c r="AB114" i="31"/>
  <c r="Z79" i="31"/>
  <c r="T114" i="31"/>
  <c r="Z301" i="31"/>
  <c r="U214" i="31"/>
  <c r="S79" i="31"/>
  <c r="Y278" i="31"/>
  <c r="S246" i="31"/>
  <c r="X278" i="31"/>
  <c r="Y79" i="31"/>
  <c r="Y214" i="31"/>
  <c r="U181" i="31"/>
  <c r="S301" i="31"/>
  <c r="AB181" i="31"/>
  <c r="AA79" i="31"/>
  <c r="T181" i="31"/>
  <c r="U114" i="31"/>
  <c r="W114" i="31"/>
  <c r="V278" i="31"/>
  <c r="V149" i="31"/>
  <c r="T301" i="31"/>
  <c r="Z149" i="31"/>
  <c r="AB149" i="31"/>
  <c r="Y149" i="31"/>
  <c r="T214" i="31"/>
  <c r="AB79" i="31"/>
  <c r="U301" i="31"/>
  <c r="U278" i="31"/>
  <c r="T278" i="31"/>
  <c r="W246" i="31"/>
  <c r="T79" i="31"/>
  <c r="V114" i="31"/>
  <c r="AA181" i="31"/>
  <c r="Z181" i="31"/>
  <c r="W149" i="31"/>
  <c r="AB278" i="31"/>
  <c r="AA114" i="31"/>
  <c r="Y181" i="31"/>
  <c r="AA278" i="31"/>
  <c r="S278" i="31"/>
  <c r="Y246" i="31"/>
  <c r="W301" i="31"/>
  <c r="U149" i="31"/>
  <c r="X181" i="31"/>
  <c r="Z278" i="31"/>
  <c r="X79" i="31"/>
  <c r="AB301" i="31"/>
  <c r="V181" i="31"/>
  <c r="X301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85" i="25" l="1"/>
  <c r="G288" i="25"/>
  <c r="G299" i="25"/>
  <c r="G296" i="25"/>
  <c r="G294" i="25"/>
  <c r="G292" i="25"/>
  <c r="G286" i="25"/>
  <c r="G298" i="25"/>
  <c r="G295" i="25"/>
  <c r="G287" i="25"/>
  <c r="G293" i="25"/>
  <c r="G290" i="25"/>
  <c r="G289" i="25"/>
  <c r="G291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Y94" i="25" l="1"/>
  <c r="R108" i="25"/>
  <c r="O140" i="25"/>
  <c r="N128" i="25"/>
  <c r="U136" i="25"/>
  <c r="M127" i="25"/>
  <c r="AB124" i="25"/>
  <c r="Q173" i="25"/>
  <c r="O204" i="25"/>
  <c r="Y107" i="25"/>
  <c r="W94" i="25"/>
  <c r="O128" i="25"/>
  <c r="N133" i="25"/>
  <c r="W135" i="25"/>
  <c r="Q128" i="25"/>
  <c r="P128" i="25"/>
  <c r="W166" i="25"/>
  <c r="M210" i="25"/>
  <c r="T287" i="25"/>
  <c r="Q90" i="25"/>
  <c r="W100" i="25"/>
  <c r="V143" i="25"/>
  <c r="Z144" i="25"/>
  <c r="R135" i="25"/>
  <c r="Y130" i="25"/>
  <c r="M171" i="25"/>
  <c r="R156" i="25"/>
  <c r="Y101" i="25"/>
  <c r="R100" i="25"/>
  <c r="O133" i="25"/>
  <c r="N139" i="25"/>
  <c r="U138" i="25"/>
  <c r="M131" i="25"/>
  <c r="AB144" i="25"/>
  <c r="U163" i="25"/>
  <c r="Q96" i="25"/>
  <c r="W103" i="25"/>
  <c r="V138" i="25"/>
  <c r="N137" i="25"/>
  <c r="W144" i="25"/>
  <c r="Q140" i="25"/>
  <c r="T138" i="25"/>
  <c r="Y169" i="25"/>
  <c r="Q291" i="25"/>
  <c r="Y96" i="25"/>
  <c r="R93" i="25"/>
  <c r="N93" i="25"/>
  <c r="S145" i="25"/>
  <c r="W131" i="25"/>
  <c r="Q125" i="25"/>
  <c r="AB131" i="25"/>
  <c r="U165" i="25"/>
  <c r="Y104" i="25"/>
  <c r="R101" i="25"/>
  <c r="N101" i="25"/>
  <c r="N140" i="25"/>
  <c r="W126" i="25"/>
  <c r="Q130" i="25"/>
  <c r="T140" i="25"/>
  <c r="Y172" i="25"/>
  <c r="R139" i="31"/>
  <c r="Y93" i="25"/>
  <c r="O101" i="25"/>
  <c r="O127" i="25"/>
  <c r="N145" i="25"/>
  <c r="W124" i="25"/>
  <c r="Q135" i="25"/>
  <c r="P134" i="25"/>
  <c r="Y165" i="25"/>
  <c r="N158" i="25"/>
  <c r="N210" i="25"/>
  <c r="M161" i="25"/>
  <c r="V104" i="25"/>
  <c r="Y97" i="25"/>
  <c r="R89" i="25"/>
  <c r="O143" i="25"/>
  <c r="N125" i="25"/>
  <c r="W129" i="25"/>
  <c r="M138" i="25"/>
  <c r="AB135" i="25"/>
  <c r="U175" i="25"/>
  <c r="V293" i="25"/>
  <c r="Q103" i="25"/>
  <c r="W105" i="25"/>
  <c r="V136" i="25"/>
  <c r="N143" i="25"/>
  <c r="W140" i="25"/>
  <c r="Q139" i="25"/>
  <c r="P133" i="25"/>
  <c r="N156" i="25"/>
  <c r="Y294" i="25"/>
  <c r="V97" i="25"/>
  <c r="O97" i="25"/>
  <c r="N105" i="25"/>
  <c r="S125" i="25"/>
  <c r="Z145" i="25"/>
  <c r="R142" i="25"/>
  <c r="Y142" i="25"/>
  <c r="M156" i="25"/>
  <c r="P168" i="25"/>
  <c r="Q93" i="25"/>
  <c r="R110" i="25"/>
  <c r="O144" i="25"/>
  <c r="N126" i="25"/>
  <c r="W138" i="25"/>
  <c r="Q144" i="25"/>
  <c r="P136" i="25"/>
  <c r="U162" i="25"/>
  <c r="P291" i="25"/>
  <c r="Q106" i="25"/>
  <c r="W98" i="25"/>
  <c r="V130" i="25"/>
  <c r="Z142" i="25"/>
  <c r="R134" i="25"/>
  <c r="Y133" i="25"/>
  <c r="T144" i="25"/>
  <c r="N159" i="25"/>
  <c r="Y98" i="25"/>
  <c r="R103" i="25"/>
  <c r="O139" i="25"/>
  <c r="N132" i="25"/>
  <c r="W141" i="25"/>
  <c r="Q137" i="25"/>
  <c r="P131" i="25"/>
  <c r="W162" i="25"/>
  <c r="Y106" i="25"/>
  <c r="R96" i="25"/>
  <c r="O135" i="25"/>
  <c r="N130" i="25"/>
  <c r="R140" i="25"/>
  <c r="Q141" i="25"/>
  <c r="T137" i="25"/>
  <c r="V173" i="25"/>
  <c r="Y89" i="25"/>
  <c r="R109" i="25"/>
  <c r="O132" i="25"/>
  <c r="N127" i="25"/>
  <c r="W134" i="25"/>
  <c r="Q138" i="25"/>
  <c r="P132" i="25"/>
  <c r="R166" i="25"/>
  <c r="N176" i="25"/>
  <c r="N192" i="25"/>
  <c r="Y99" i="25"/>
  <c r="W97" i="25"/>
  <c r="V128" i="25"/>
  <c r="N135" i="25"/>
  <c r="W132" i="25"/>
  <c r="Q143" i="25"/>
  <c r="P126" i="25"/>
  <c r="W157" i="25"/>
  <c r="M199" i="25"/>
  <c r="Q110" i="25"/>
  <c r="W92" i="25"/>
  <c r="V125" i="25"/>
  <c r="Z124" i="25"/>
  <c r="W143" i="25"/>
  <c r="Q142" i="25"/>
  <c r="T142" i="25"/>
  <c r="R162" i="25"/>
  <c r="N174" i="31"/>
  <c r="V99" i="25"/>
  <c r="O107" i="25"/>
  <c r="N92" i="25"/>
  <c r="S128" i="25"/>
  <c r="U132" i="25"/>
  <c r="R141" i="25"/>
  <c r="X132" i="25"/>
  <c r="O165" i="25"/>
  <c r="X177" i="25"/>
  <c r="N98" i="31"/>
  <c r="Q109" i="25"/>
  <c r="W102" i="25"/>
  <c r="V139" i="25"/>
  <c r="N129" i="25"/>
  <c r="W125" i="25"/>
  <c r="Q132" i="25"/>
  <c r="P135" i="25"/>
  <c r="Y159" i="25"/>
  <c r="Q288" i="25"/>
  <c r="V110" i="25"/>
  <c r="O94" i="25"/>
  <c r="W93" i="25"/>
  <c r="V129" i="25"/>
  <c r="Z137" i="25"/>
  <c r="R138" i="25"/>
  <c r="Y131" i="25"/>
  <c r="M164" i="25"/>
  <c r="V162" i="25"/>
  <c r="Q100" i="25"/>
  <c r="R98" i="25"/>
  <c r="O126" i="25"/>
  <c r="N142" i="25"/>
  <c r="R132" i="25"/>
  <c r="Q145" i="25"/>
  <c r="T130" i="25"/>
  <c r="Y163" i="25"/>
  <c r="Q94" i="25"/>
  <c r="R106" i="25"/>
  <c r="O124" i="25"/>
  <c r="Z135" i="25"/>
  <c r="R136" i="25"/>
  <c r="Y136" i="25"/>
  <c r="M174" i="25"/>
  <c r="P166" i="25"/>
  <c r="Y91" i="25"/>
  <c r="R104" i="25"/>
  <c r="O142" i="25"/>
  <c r="Z143" i="25"/>
  <c r="R126" i="25"/>
  <c r="Q126" i="25"/>
  <c r="T141" i="25"/>
  <c r="P167" i="25"/>
  <c r="V167" i="25"/>
  <c r="Q95" i="25"/>
  <c r="W107" i="25"/>
  <c r="V145" i="25"/>
  <c r="Z132" i="25"/>
  <c r="W142" i="25"/>
  <c r="Q131" i="25"/>
  <c r="P145" i="25"/>
  <c r="Y166" i="25"/>
  <c r="V89" i="25"/>
  <c r="O89" i="25"/>
  <c r="N97" i="25"/>
  <c r="V135" i="25"/>
  <c r="Z136" i="25"/>
  <c r="R127" i="25"/>
  <c r="Y137" i="25"/>
  <c r="M176" i="25"/>
  <c r="V161" i="25"/>
  <c r="V94" i="25"/>
  <c r="R92" i="25"/>
  <c r="O130" i="25"/>
  <c r="S124" i="25"/>
  <c r="U134" i="25"/>
  <c r="M125" i="25"/>
  <c r="AB130" i="25"/>
  <c r="Q161" i="25"/>
  <c r="Q98" i="25"/>
  <c r="W90" i="25"/>
  <c r="V141" i="25"/>
  <c r="Z134" i="25"/>
  <c r="W136" i="25"/>
  <c r="Y125" i="25"/>
  <c r="T128" i="25"/>
  <c r="N171" i="25"/>
  <c r="V92" i="25"/>
  <c r="O110" i="25"/>
  <c r="N95" i="25"/>
  <c r="S134" i="25"/>
  <c r="Z133" i="25"/>
  <c r="M129" i="25"/>
  <c r="X126" i="25"/>
  <c r="M170" i="25"/>
  <c r="P156" i="25"/>
  <c r="Q104" i="25"/>
  <c r="W96" i="25"/>
  <c r="V124" i="25"/>
  <c r="Z127" i="25"/>
  <c r="R128" i="25"/>
  <c r="Y128" i="25"/>
  <c r="T129" i="25"/>
  <c r="N168" i="25"/>
  <c r="Q89" i="25"/>
  <c r="W104" i="25"/>
  <c r="O134" i="25"/>
  <c r="Z138" i="25"/>
  <c r="R139" i="25"/>
  <c r="Y124" i="25"/>
  <c r="O163" i="25"/>
  <c r="N207" i="25"/>
  <c r="Q102" i="25"/>
  <c r="W89" i="25"/>
  <c r="V140" i="25"/>
  <c r="Z131" i="25"/>
  <c r="R144" i="25"/>
  <c r="Y144" i="25"/>
  <c r="M167" i="25"/>
  <c r="N194" i="25"/>
  <c r="X287" i="25"/>
  <c r="V169" i="25"/>
  <c r="V101" i="25"/>
  <c r="Q105" i="25"/>
  <c r="N89" i="25"/>
  <c r="V127" i="25"/>
  <c r="Z128" i="25"/>
  <c r="R124" i="25"/>
  <c r="Q134" i="25"/>
  <c r="T126" i="25"/>
  <c r="R176" i="25"/>
  <c r="Q160" i="31"/>
  <c r="V91" i="25"/>
  <c r="O99" i="25"/>
  <c r="N107" i="25"/>
  <c r="S139" i="25"/>
  <c r="Z140" i="25"/>
  <c r="R137" i="25"/>
  <c r="Y134" i="25"/>
  <c r="O157" i="25"/>
  <c r="X171" i="25"/>
  <c r="R103" i="31"/>
  <c r="Y95" i="25"/>
  <c r="R102" i="25"/>
  <c r="O125" i="25"/>
  <c r="N131" i="25"/>
  <c r="U130" i="25"/>
  <c r="M143" i="25"/>
  <c r="AB136" i="25"/>
  <c r="Q166" i="25"/>
  <c r="O193" i="25"/>
  <c r="V105" i="25"/>
  <c r="O95" i="25"/>
  <c r="W108" i="25"/>
  <c r="V144" i="25"/>
  <c r="Z129" i="25"/>
  <c r="R143" i="25"/>
  <c r="Y135" i="25"/>
  <c r="M165" i="25"/>
  <c r="R175" i="25"/>
  <c r="G134" i="31"/>
  <c r="Y100" i="25"/>
  <c r="O100" i="25"/>
  <c r="N90" i="25"/>
  <c r="S144" i="25"/>
  <c r="U145" i="25"/>
  <c r="M141" i="25"/>
  <c r="X125" i="25"/>
  <c r="O162" i="25"/>
  <c r="X176" i="25"/>
  <c r="Q91" i="25"/>
  <c r="W106" i="25"/>
  <c r="V126" i="25"/>
  <c r="Z130" i="25"/>
  <c r="R131" i="25"/>
  <c r="Y139" i="25"/>
  <c r="M166" i="25"/>
  <c r="V172" i="25"/>
  <c r="V95" i="25"/>
  <c r="Q99" i="25"/>
  <c r="W91" i="25"/>
  <c r="V132" i="25"/>
  <c r="U129" i="25"/>
  <c r="M132" i="25"/>
  <c r="X130" i="25"/>
  <c r="O175" i="25"/>
  <c r="Q97" i="25"/>
  <c r="W99" i="25"/>
  <c r="V142" i="25"/>
  <c r="U137" i="25"/>
  <c r="R145" i="25"/>
  <c r="Y140" i="25"/>
  <c r="O164" i="25"/>
  <c r="P170" i="25"/>
  <c r="X296" i="25"/>
  <c r="Q159" i="31"/>
  <c r="V103" i="25"/>
  <c r="O104" i="25"/>
  <c r="N99" i="25"/>
  <c r="S131" i="25"/>
  <c r="Z139" i="25"/>
  <c r="R129" i="25"/>
  <c r="Y129" i="25"/>
  <c r="M160" i="25"/>
  <c r="V171" i="25"/>
  <c r="P169" i="31"/>
  <c r="V109" i="25"/>
  <c r="R91" i="25"/>
  <c r="N102" i="25"/>
  <c r="S143" i="25"/>
  <c r="U124" i="25"/>
  <c r="R133" i="25"/>
  <c r="X144" i="25"/>
  <c r="Q168" i="25"/>
  <c r="Y110" i="25"/>
  <c r="R105" i="25"/>
  <c r="O136" i="25"/>
  <c r="N141" i="25"/>
  <c r="W130" i="25"/>
  <c r="Q136" i="25"/>
  <c r="P129" i="25"/>
  <c r="U176" i="25"/>
  <c r="T290" i="25"/>
  <c r="V107" i="25"/>
  <c r="O105" i="25"/>
  <c r="N110" i="25"/>
  <c r="S126" i="25"/>
  <c r="Z125" i="25"/>
  <c r="R130" i="25"/>
  <c r="X128" i="25"/>
  <c r="M177" i="25"/>
  <c r="P162" i="25"/>
  <c r="Y109" i="25"/>
  <c r="R107" i="25"/>
  <c r="N108" i="25"/>
  <c r="S140" i="25"/>
  <c r="U127" i="25"/>
  <c r="M128" i="25"/>
  <c r="AB141" i="25"/>
  <c r="Q171" i="25"/>
  <c r="N195" i="25"/>
  <c r="V90" i="25"/>
  <c r="O102" i="25"/>
  <c r="W101" i="25"/>
  <c r="V137" i="25"/>
  <c r="Z141" i="25"/>
  <c r="M124" i="25"/>
  <c r="X129" i="25"/>
  <c r="O169" i="25"/>
  <c r="P157" i="25"/>
  <c r="V98" i="25"/>
  <c r="O103" i="25"/>
  <c r="W109" i="25"/>
  <c r="V134" i="25"/>
  <c r="U133" i="25"/>
  <c r="M134" i="25"/>
  <c r="X142" i="25"/>
  <c r="Q164" i="25"/>
  <c r="V96" i="25"/>
  <c r="Q107" i="25"/>
  <c r="N104" i="25"/>
  <c r="S127" i="25"/>
  <c r="U141" i="25"/>
  <c r="M140" i="25"/>
  <c r="X138" i="25"/>
  <c r="Q157" i="25"/>
  <c r="M189" i="25"/>
  <c r="P165" i="25"/>
  <c r="G102" i="25"/>
  <c r="X94" i="25"/>
  <c r="P94" i="25"/>
  <c r="AA106" i="25"/>
  <c r="P108" i="25"/>
  <c r="U104" i="25"/>
  <c r="N135" i="31"/>
  <c r="X109" i="25"/>
  <c r="H128" i="25"/>
  <c r="H102" i="31"/>
  <c r="N144" i="31"/>
  <c r="Q147" i="31"/>
  <c r="H137" i="31"/>
  <c r="G178" i="31"/>
  <c r="H105" i="31"/>
  <c r="H139" i="31"/>
  <c r="N141" i="31"/>
  <c r="N146" i="31"/>
  <c r="G170" i="31"/>
  <c r="Q297" i="31"/>
  <c r="P296" i="31"/>
  <c r="O291" i="25"/>
  <c r="N293" i="31"/>
  <c r="H291" i="31"/>
  <c r="S295" i="25"/>
  <c r="H136" i="31"/>
  <c r="G296" i="31"/>
  <c r="W285" i="25"/>
  <c r="H299" i="25"/>
  <c r="N291" i="31"/>
  <c r="O290" i="25"/>
  <c r="X93" i="25"/>
  <c r="T177" i="25"/>
  <c r="H109" i="25"/>
  <c r="M96" i="25"/>
  <c r="M103" i="25"/>
  <c r="H175" i="25"/>
  <c r="Z158" i="25"/>
  <c r="Q139" i="31"/>
  <c r="N128" i="31"/>
  <c r="G173" i="31"/>
  <c r="Q292" i="31"/>
  <c r="H107" i="31"/>
  <c r="H138" i="31"/>
  <c r="G175" i="31"/>
  <c r="U103" i="25"/>
  <c r="H111" i="31"/>
  <c r="H98" i="31"/>
  <c r="G160" i="31"/>
  <c r="G171" i="31"/>
  <c r="P289" i="31"/>
  <c r="S285" i="25"/>
  <c r="H100" i="31"/>
  <c r="N296" i="31"/>
  <c r="H302" i="31"/>
  <c r="Z287" i="25"/>
  <c r="Z295" i="25"/>
  <c r="P297" i="31"/>
  <c r="O295" i="25"/>
  <c r="H108" i="31"/>
  <c r="H301" i="31"/>
  <c r="H176" i="25"/>
  <c r="X108" i="25"/>
  <c r="S165" i="25"/>
  <c r="AA157" i="25"/>
  <c r="Q148" i="31"/>
  <c r="Q128" i="31"/>
  <c r="H94" i="31"/>
  <c r="H97" i="31"/>
  <c r="H133" i="31"/>
  <c r="G165" i="31"/>
  <c r="H114" i="31"/>
  <c r="H109" i="31"/>
  <c r="P299" i="31"/>
  <c r="S289" i="25"/>
  <c r="Z285" i="25"/>
  <c r="G301" i="31"/>
  <c r="H288" i="25"/>
  <c r="I288" i="25" s="1"/>
  <c r="Q290" i="31"/>
  <c r="Q141" i="31"/>
  <c r="H294" i="31"/>
  <c r="S288" i="25"/>
  <c r="H147" i="31"/>
  <c r="G292" i="31"/>
  <c r="S294" i="25"/>
  <c r="Z290" i="25"/>
  <c r="N143" i="31"/>
  <c r="T164" i="25"/>
  <c r="G164" i="31"/>
  <c r="AB89" i="25"/>
  <c r="AA165" i="25"/>
  <c r="H134" i="31"/>
  <c r="AA98" i="25"/>
  <c r="G135" i="25"/>
  <c r="N131" i="31"/>
  <c r="Q299" i="31"/>
  <c r="N136" i="31"/>
  <c r="G181" i="31"/>
  <c r="H285" i="25"/>
  <c r="Q142" i="31"/>
  <c r="H146" i="31"/>
  <c r="G182" i="31"/>
  <c r="N299" i="31"/>
  <c r="N130" i="31"/>
  <c r="Q138" i="31"/>
  <c r="H288" i="31"/>
  <c r="S286" i="25"/>
  <c r="Z289" i="25"/>
  <c r="Q137" i="31"/>
  <c r="G294" i="31"/>
  <c r="W293" i="25"/>
  <c r="H286" i="25"/>
  <c r="I286" i="25" s="1"/>
  <c r="Q291" i="31"/>
  <c r="P290" i="31"/>
  <c r="O286" i="25"/>
  <c r="AA294" i="25"/>
  <c r="Z291" i="25"/>
  <c r="Z288" i="25"/>
  <c r="P109" i="25"/>
  <c r="H289" i="25"/>
  <c r="U89" i="25"/>
  <c r="H135" i="31"/>
  <c r="G179" i="31"/>
  <c r="Q289" i="31"/>
  <c r="H110" i="31"/>
  <c r="H127" i="31"/>
  <c r="G169" i="31"/>
  <c r="Q136" i="31"/>
  <c r="H145" i="31"/>
  <c r="G161" i="31"/>
  <c r="Q134" i="31"/>
  <c r="N140" i="31"/>
  <c r="Q145" i="31"/>
  <c r="G167" i="31"/>
  <c r="G288" i="31"/>
  <c r="N294" i="31"/>
  <c r="W295" i="25"/>
  <c r="P291" i="31"/>
  <c r="O289" i="25"/>
  <c r="W290" i="25"/>
  <c r="H290" i="25"/>
  <c r="I290" i="25" s="1"/>
  <c r="H92" i="31"/>
  <c r="G172" i="31"/>
  <c r="S292" i="25"/>
  <c r="G293" i="31"/>
  <c r="W294" i="25"/>
  <c r="H287" i="25"/>
  <c r="I287" i="25" s="1"/>
  <c r="G94" i="25"/>
  <c r="P93" i="25"/>
  <c r="X101" i="25"/>
  <c r="H93" i="31"/>
  <c r="G202" i="25"/>
  <c r="M104" i="25"/>
  <c r="P101" i="25"/>
  <c r="H290" i="31"/>
  <c r="H150" i="31"/>
  <c r="G177" i="31"/>
  <c r="H106" i="31"/>
  <c r="H149" i="31"/>
  <c r="Q132" i="31"/>
  <c r="H129" i="31"/>
  <c r="Q133" i="31"/>
  <c r="N134" i="31"/>
  <c r="G168" i="31"/>
  <c r="Q143" i="31"/>
  <c r="H130" i="31"/>
  <c r="Q288" i="31"/>
  <c r="H143" i="31"/>
  <c r="H141" i="31"/>
  <c r="P288" i="31"/>
  <c r="O297" i="25"/>
  <c r="Q129" i="31"/>
  <c r="N288" i="31"/>
  <c r="H297" i="31"/>
  <c r="Z292" i="25"/>
  <c r="H131" i="31"/>
  <c r="G194" i="25"/>
  <c r="AB164" i="25"/>
  <c r="AB177" i="25"/>
  <c r="H293" i="25"/>
  <c r="H99" i="31"/>
  <c r="H128" i="31"/>
  <c r="H103" i="31"/>
  <c r="N137" i="31"/>
  <c r="N129" i="31"/>
  <c r="Q127" i="31"/>
  <c r="H140" i="31"/>
  <c r="Q296" i="31"/>
  <c r="Q144" i="31"/>
  <c r="H142" i="31"/>
  <c r="N298" i="31"/>
  <c r="N138" i="31"/>
  <c r="W286" i="25"/>
  <c r="N133" i="31"/>
  <c r="AA288" i="25"/>
  <c r="G95" i="25"/>
  <c r="H160" i="25"/>
  <c r="H168" i="25"/>
  <c r="H292" i="31"/>
  <c r="H144" i="31"/>
  <c r="N145" i="31"/>
  <c r="Q146" i="31"/>
  <c r="N127" i="31"/>
  <c r="H112" i="31"/>
  <c r="N139" i="31"/>
  <c r="H95" i="31"/>
  <c r="N132" i="31"/>
  <c r="O287" i="25"/>
  <c r="AA292" i="25"/>
  <c r="Q294" i="31"/>
  <c r="H295" i="31"/>
  <c r="P295" i="31"/>
  <c r="G299" i="31"/>
  <c r="H294" i="25"/>
  <c r="I294" i="25" s="1"/>
  <c r="N289" i="31"/>
  <c r="AA297" i="25"/>
  <c r="Q140" i="31"/>
  <c r="G289" i="31"/>
  <c r="AA296" i="25"/>
  <c r="Q131" i="31"/>
  <c r="S293" i="25"/>
  <c r="H295" i="25"/>
  <c r="I295" i="25" s="1"/>
  <c r="G297" i="31"/>
  <c r="S168" i="25"/>
  <c r="AB175" i="25"/>
  <c r="H289" i="31"/>
  <c r="S170" i="25"/>
  <c r="G176" i="31"/>
  <c r="H298" i="31"/>
  <c r="S167" i="25"/>
  <c r="AB173" i="25"/>
  <c r="H144" i="25"/>
  <c r="T108" i="25"/>
  <c r="AA97" i="25"/>
  <c r="P95" i="25"/>
  <c r="G174" i="25"/>
  <c r="Z166" i="25"/>
  <c r="AA131" i="25"/>
  <c r="T103" i="25"/>
  <c r="G89" i="25"/>
  <c r="AB91" i="25"/>
  <c r="S166" i="25"/>
  <c r="AB176" i="25"/>
  <c r="H139" i="25"/>
  <c r="T92" i="25"/>
  <c r="AA104" i="25"/>
  <c r="M98" i="25"/>
  <c r="X100" i="25"/>
  <c r="Z172" i="25"/>
  <c r="AA130" i="25"/>
  <c r="S110" i="25"/>
  <c r="T105" i="25"/>
  <c r="H96" i="25"/>
  <c r="X110" i="25"/>
  <c r="G178" i="25"/>
  <c r="T175" i="25"/>
  <c r="H136" i="25"/>
  <c r="T94" i="25"/>
  <c r="G96" i="25"/>
  <c r="T98" i="25"/>
  <c r="Z156" i="25"/>
  <c r="S97" i="25"/>
  <c r="U100" i="25"/>
  <c r="AB170" i="25"/>
  <c r="G103" i="25"/>
  <c r="AA162" i="25"/>
  <c r="S104" i="25"/>
  <c r="M99" i="25"/>
  <c r="AA158" i="25"/>
  <c r="Z103" i="25"/>
  <c r="U94" i="25"/>
  <c r="M110" i="25"/>
  <c r="H167" i="25"/>
  <c r="AA95" i="25"/>
  <c r="AA291" i="25"/>
  <c r="O288" i="25"/>
  <c r="AA287" i="25"/>
  <c r="H293" i="31"/>
  <c r="I293" i="31" s="1"/>
  <c r="P300" i="31"/>
  <c r="G193" i="25"/>
  <c r="G169" i="25"/>
  <c r="T160" i="25"/>
  <c r="P293" i="31"/>
  <c r="G200" i="25"/>
  <c r="S175" i="25"/>
  <c r="AA156" i="25"/>
  <c r="H172" i="25"/>
  <c r="G129" i="25"/>
  <c r="U96" i="25"/>
  <c r="AA107" i="25"/>
  <c r="P104" i="25"/>
  <c r="G156" i="25"/>
  <c r="H170" i="25"/>
  <c r="H141" i="25"/>
  <c r="T100" i="25"/>
  <c r="AA89" i="25"/>
  <c r="X95" i="25"/>
  <c r="AA171" i="25"/>
  <c r="AB169" i="25"/>
  <c r="G144" i="25"/>
  <c r="P102" i="25"/>
  <c r="AA101" i="25"/>
  <c r="M91" i="25"/>
  <c r="AB172" i="25"/>
  <c r="Z175" i="25"/>
  <c r="AA135" i="25"/>
  <c r="S102" i="25"/>
  <c r="G101" i="25"/>
  <c r="AB103" i="25"/>
  <c r="U101" i="25"/>
  <c r="Z174" i="25"/>
  <c r="AB160" i="25"/>
  <c r="H138" i="25"/>
  <c r="T99" i="25"/>
  <c r="AA103" i="25"/>
  <c r="P103" i="25"/>
  <c r="T158" i="25"/>
  <c r="T104" i="25"/>
  <c r="U109" i="25"/>
  <c r="G201" i="25"/>
  <c r="AA144" i="25"/>
  <c r="AA92" i="25"/>
  <c r="Z171" i="25"/>
  <c r="T101" i="25"/>
  <c r="X105" i="25"/>
  <c r="Z161" i="25"/>
  <c r="G108" i="25"/>
  <c r="H105" i="25"/>
  <c r="G190" i="25"/>
  <c r="AA126" i="25"/>
  <c r="H107" i="25"/>
  <c r="Z286" i="25"/>
  <c r="O285" i="25"/>
  <c r="AA293" i="25"/>
  <c r="G211" i="25"/>
  <c r="AA163" i="25"/>
  <c r="T157" i="25"/>
  <c r="G166" i="31"/>
  <c r="G198" i="25"/>
  <c r="AA177" i="25"/>
  <c r="AA161" i="25"/>
  <c r="H165" i="25"/>
  <c r="G126" i="25"/>
  <c r="Z110" i="25"/>
  <c r="AA90" i="25"/>
  <c r="M92" i="25"/>
  <c r="S163" i="25"/>
  <c r="T167" i="25"/>
  <c r="H147" i="25"/>
  <c r="T97" i="25"/>
  <c r="AA109" i="25"/>
  <c r="X104" i="25"/>
  <c r="G191" i="25"/>
  <c r="AA160" i="25"/>
  <c r="T162" i="25"/>
  <c r="G141" i="25"/>
  <c r="Z97" i="25"/>
  <c r="Z99" i="25"/>
  <c r="M107" i="25"/>
  <c r="G158" i="25"/>
  <c r="AB174" i="25"/>
  <c r="AA125" i="25"/>
  <c r="S100" i="25"/>
  <c r="G111" i="25"/>
  <c r="AB108" i="25"/>
  <c r="X91" i="25"/>
  <c r="S161" i="25"/>
  <c r="H178" i="25"/>
  <c r="G128" i="25"/>
  <c r="I128" i="25" s="1"/>
  <c r="D9" i="21" s="1"/>
  <c r="T110" i="25"/>
  <c r="AA99" i="25"/>
  <c r="P96" i="25"/>
  <c r="AB157" i="25"/>
  <c r="Z98" i="25"/>
  <c r="X92" i="25"/>
  <c r="S177" i="25"/>
  <c r="H132" i="25"/>
  <c r="H95" i="25"/>
  <c r="I95" i="25" s="1"/>
  <c r="C11" i="21" s="1"/>
  <c r="T166" i="25"/>
  <c r="Z96" i="25"/>
  <c r="G127" i="25"/>
  <c r="Q135" i="31"/>
  <c r="AB161" i="25"/>
  <c r="AA105" i="25"/>
  <c r="G160" i="25"/>
  <c r="H137" i="25"/>
  <c r="AB94" i="25"/>
  <c r="G291" i="31"/>
  <c r="G298" i="31"/>
  <c r="AA290" i="25"/>
  <c r="O294" i="25"/>
  <c r="H101" i="31"/>
  <c r="G212" i="25"/>
  <c r="AA168" i="25"/>
  <c r="G163" i="31"/>
  <c r="O292" i="25"/>
  <c r="G196" i="25"/>
  <c r="S287" i="25"/>
  <c r="G207" i="25"/>
  <c r="Z173" i="25"/>
  <c r="T173" i="25"/>
  <c r="G147" i="25"/>
  <c r="Z108" i="25"/>
  <c r="H99" i="25"/>
  <c r="M108" i="25"/>
  <c r="S159" i="25"/>
  <c r="T176" i="25"/>
  <c r="G146" i="25"/>
  <c r="Z105" i="25"/>
  <c r="AA91" i="25"/>
  <c r="U92" i="25"/>
  <c r="H132" i="31"/>
  <c r="G204" i="25"/>
  <c r="Z177" i="25"/>
  <c r="H159" i="25"/>
  <c r="G131" i="25"/>
  <c r="Z94" i="25"/>
  <c r="H111" i="25"/>
  <c r="P97" i="25"/>
  <c r="G163" i="25"/>
  <c r="H171" i="25"/>
  <c r="H125" i="25"/>
  <c r="T102" i="25"/>
  <c r="G104" i="25"/>
  <c r="H93" i="25"/>
  <c r="X107" i="25"/>
  <c r="T171" i="25"/>
  <c r="H166" i="25"/>
  <c r="G125" i="25"/>
  <c r="Z104" i="25"/>
  <c r="H108" i="25"/>
  <c r="I108" i="25" s="1"/>
  <c r="C24" i="21" s="1"/>
  <c r="M100" i="25"/>
  <c r="T170" i="25"/>
  <c r="T90" i="25"/>
  <c r="AA164" i="25"/>
  <c r="G134" i="25"/>
  <c r="S106" i="25"/>
  <c r="T161" i="25"/>
  <c r="Z92" i="25"/>
  <c r="AA94" i="25"/>
  <c r="AA134" i="25"/>
  <c r="H92" i="25"/>
  <c r="G159" i="31"/>
  <c r="N148" i="31"/>
  <c r="H292" i="25"/>
  <c r="I292" i="25" s="1"/>
  <c r="P298" i="31"/>
  <c r="S291" i="25"/>
  <c r="S296" i="25"/>
  <c r="G175" i="25"/>
  <c r="I175" i="25" s="1"/>
  <c r="E24" i="21" s="1"/>
  <c r="Z165" i="25"/>
  <c r="N290" i="31"/>
  <c r="W287" i="25"/>
  <c r="T156" i="25"/>
  <c r="G197" i="25"/>
  <c r="Z167" i="25"/>
  <c r="AA132" i="25"/>
  <c r="M105" i="25"/>
  <c r="S90" i="25"/>
  <c r="H89" i="25"/>
  <c r="I89" i="25" s="1"/>
  <c r="P98" i="25"/>
  <c r="AA174" i="25"/>
  <c r="T169" i="25"/>
  <c r="G139" i="25"/>
  <c r="Z102" i="25"/>
  <c r="H91" i="25"/>
  <c r="U108" i="25"/>
  <c r="N142" i="31"/>
  <c r="T172" i="25"/>
  <c r="Z162" i="25"/>
  <c r="AA138" i="25"/>
  <c r="M97" i="25"/>
  <c r="AB97" i="25"/>
  <c r="H104" i="25"/>
  <c r="P110" i="25"/>
  <c r="S169" i="25"/>
  <c r="H156" i="25"/>
  <c r="H131" i="25"/>
  <c r="T107" i="25"/>
  <c r="AA96" i="25"/>
  <c r="U98" i="25"/>
  <c r="G209" i="25"/>
  <c r="AA170" i="25"/>
  <c r="AB163" i="25"/>
  <c r="G138" i="25"/>
  <c r="Z109" i="25"/>
  <c r="H98" i="25"/>
  <c r="P90" i="25"/>
  <c r="AA129" i="25"/>
  <c r="G105" i="25"/>
  <c r="Z159" i="25"/>
  <c r="S89" i="25"/>
  <c r="X96" i="25"/>
  <c r="H174" i="25"/>
  <c r="I174" i="25" s="1"/>
  <c r="E23" i="21" s="1"/>
  <c r="AA110" i="25"/>
  <c r="U106" i="25"/>
  <c r="H130" i="25"/>
  <c r="AB102" i="25"/>
  <c r="H115" i="31"/>
  <c r="S290" i="25"/>
  <c r="Q300" i="31"/>
  <c r="O293" i="25"/>
  <c r="G174" i="31"/>
  <c r="Q295" i="31"/>
  <c r="H296" i="31"/>
  <c r="I296" i="31" s="1"/>
  <c r="W289" i="25"/>
  <c r="G173" i="25"/>
  <c r="Z163" i="25"/>
  <c r="G302" i="31"/>
  <c r="W297" i="25"/>
  <c r="G159" i="25"/>
  <c r="AA295" i="25"/>
  <c r="G162" i="25"/>
  <c r="S157" i="25"/>
  <c r="AA136" i="25"/>
  <c r="S96" i="25"/>
  <c r="H101" i="25"/>
  <c r="S98" i="25"/>
  <c r="M102" i="25"/>
  <c r="N147" i="31"/>
  <c r="G199" i="25"/>
  <c r="AA176" i="25"/>
  <c r="H158" i="25"/>
  <c r="U97" i="25"/>
  <c r="S91" i="25"/>
  <c r="H112" i="25"/>
  <c r="X98" i="25"/>
  <c r="W296" i="25"/>
  <c r="G166" i="25"/>
  <c r="T165" i="25"/>
  <c r="AA143" i="25"/>
  <c r="S95" i="25"/>
  <c r="G109" i="25"/>
  <c r="I109" i="25" s="1"/>
  <c r="C25" i="21" s="1"/>
  <c r="AB96" i="25"/>
  <c r="M101" i="25"/>
  <c r="W291" i="25"/>
  <c r="S158" i="25"/>
  <c r="H173" i="25"/>
  <c r="I173" i="25" s="1"/>
  <c r="E22" i="21" s="1"/>
  <c r="G136" i="25"/>
  <c r="X102" i="25"/>
  <c r="AA93" i="25"/>
  <c r="U91" i="25"/>
  <c r="G206" i="25"/>
  <c r="AA167" i="25"/>
  <c r="AA133" i="25"/>
  <c r="S105" i="25"/>
  <c r="AB110" i="25"/>
  <c r="H102" i="25"/>
  <c r="I102" i="25" s="1"/>
  <c r="C18" i="21" s="1"/>
  <c r="P106" i="25"/>
  <c r="H126" i="25"/>
  <c r="I126" i="25" s="1"/>
  <c r="D7" i="21" s="1"/>
  <c r="AA100" i="25"/>
  <c r="H162" i="25"/>
  <c r="T109" i="25"/>
  <c r="P105" i="25"/>
  <c r="AA142" i="25"/>
  <c r="H100" i="25"/>
  <c r="G192" i="25"/>
  <c r="G132" i="25"/>
  <c r="U90" i="25"/>
  <c r="Z176" i="25"/>
  <c r="T91" i="25"/>
  <c r="P99" i="25"/>
  <c r="W288" i="25"/>
  <c r="Q298" i="31"/>
  <c r="N297" i="31"/>
  <c r="W292" i="25"/>
  <c r="AA285" i="25"/>
  <c r="G171" i="25"/>
  <c r="Z168" i="25"/>
  <c r="H96" i="31"/>
  <c r="Z293" i="25"/>
  <c r="Q293" i="31"/>
  <c r="AA289" i="25"/>
  <c r="G157" i="25"/>
  <c r="G295" i="31"/>
  <c r="Z296" i="25"/>
  <c r="P292" i="31"/>
  <c r="G164" i="25"/>
  <c r="AB166" i="25"/>
  <c r="AA141" i="25"/>
  <c r="S101" i="25"/>
  <c r="G107" i="25"/>
  <c r="AB101" i="25"/>
  <c r="U95" i="25"/>
  <c r="G189" i="25"/>
  <c r="Z157" i="25"/>
  <c r="AA124" i="25"/>
  <c r="S103" i="25"/>
  <c r="AB105" i="25"/>
  <c r="AB104" i="25"/>
  <c r="U102" i="25"/>
  <c r="H291" i="25"/>
  <c r="I291" i="25" s="1"/>
  <c r="G179" i="25"/>
  <c r="T174" i="25"/>
  <c r="AA139" i="25"/>
  <c r="S108" i="25"/>
  <c r="G91" i="25"/>
  <c r="AB106" i="25"/>
  <c r="P91" i="25"/>
  <c r="AA166" i="25"/>
  <c r="AB162" i="25"/>
  <c r="G133" i="25"/>
  <c r="Z89" i="25"/>
  <c r="Z107" i="25"/>
  <c r="U107" i="25"/>
  <c r="Z164" i="25"/>
  <c r="AA127" i="25"/>
  <c r="S94" i="25"/>
  <c r="G93" i="25"/>
  <c r="AB95" i="25"/>
  <c r="M94" i="25"/>
  <c r="G172" i="25"/>
  <c r="H140" i="25"/>
  <c r="H103" i="25"/>
  <c r="I103" i="25" s="1"/>
  <c r="C19" i="21" s="1"/>
  <c r="G290" i="31"/>
  <c r="H161" i="25"/>
  <c r="Z90" i="25"/>
  <c r="M95" i="25"/>
  <c r="G208" i="25"/>
  <c r="H124" i="25"/>
  <c r="P294" i="31"/>
  <c r="H104" i="31"/>
  <c r="G162" i="31"/>
  <c r="N295" i="31"/>
  <c r="Z297" i="25"/>
  <c r="S171" i="25"/>
  <c r="AB158" i="25"/>
  <c r="H299" i="31"/>
  <c r="H298" i="25"/>
  <c r="N300" i="31"/>
  <c r="Z294" i="25"/>
  <c r="G161" i="25"/>
  <c r="H296" i="25"/>
  <c r="I296" i="25" s="1"/>
  <c r="S156" i="25"/>
  <c r="H163" i="25"/>
  <c r="I163" i="25" s="1"/>
  <c r="E12" i="21" s="1"/>
  <c r="H146" i="25"/>
  <c r="T96" i="25"/>
  <c r="G97" i="25"/>
  <c r="AB99" i="25"/>
  <c r="AB156" i="25"/>
  <c r="Z170" i="25"/>
  <c r="AA128" i="25"/>
  <c r="S93" i="25"/>
  <c r="G99" i="25"/>
  <c r="AB93" i="25"/>
  <c r="P100" i="25"/>
  <c r="S162" i="25"/>
  <c r="AB167" i="25"/>
  <c r="H133" i="25"/>
  <c r="T95" i="25"/>
  <c r="G112" i="25"/>
  <c r="AB90" i="25"/>
  <c r="P107" i="25"/>
  <c r="G203" i="25"/>
  <c r="AA175" i="25"/>
  <c r="T163" i="25"/>
  <c r="G137" i="25"/>
  <c r="Z100" i="25"/>
  <c r="H106" i="25"/>
  <c r="X97" i="25"/>
  <c r="N292" i="31"/>
  <c r="G176" i="25"/>
  <c r="I176" i="25" s="1"/>
  <c r="E25" i="21" s="1"/>
  <c r="Z169" i="25"/>
  <c r="H143" i="25"/>
  <c r="S92" i="25"/>
  <c r="G106" i="25"/>
  <c r="AB100" i="25"/>
  <c r="AA172" i="25"/>
  <c r="G142" i="25"/>
  <c r="AB107" i="25"/>
  <c r="AA286" i="25"/>
  <c r="H157" i="25"/>
  <c r="Z91" i="25"/>
  <c r="S172" i="25"/>
  <c r="G140" i="25"/>
  <c r="G168" i="25"/>
  <c r="G124" i="25"/>
  <c r="G205" i="25"/>
  <c r="T168" i="25"/>
  <c r="Z101" i="25"/>
  <c r="X106" i="25"/>
  <c r="AB159" i="25"/>
  <c r="H178" i="31"/>
  <c r="S164" i="25"/>
  <c r="S99" i="25"/>
  <c r="Z93" i="25"/>
  <c r="H169" i="25"/>
  <c r="G92" i="25"/>
  <c r="AB168" i="25"/>
  <c r="AB171" i="25"/>
  <c r="S297" i="25"/>
  <c r="S107" i="25"/>
  <c r="Z95" i="25"/>
  <c r="P89" i="25"/>
  <c r="G195" i="25"/>
  <c r="AA145" i="25"/>
  <c r="AA102" i="25"/>
  <c r="AA140" i="25"/>
  <c r="U105" i="25"/>
  <c r="H142" i="25"/>
  <c r="H179" i="25"/>
  <c r="G143" i="25"/>
  <c r="M99" i="31"/>
  <c r="T93" i="25"/>
  <c r="G165" i="25"/>
  <c r="G100" i="25"/>
  <c r="G167" i="25"/>
  <c r="H135" i="25"/>
  <c r="I135" i="25" s="1"/>
  <c r="D16" i="21" s="1"/>
  <c r="H90" i="25"/>
  <c r="H127" i="25"/>
  <c r="I127" i="25" s="1"/>
  <c r="D8" i="21" s="1"/>
  <c r="S173" i="25"/>
  <c r="G170" i="25"/>
  <c r="G90" i="25"/>
  <c r="H97" i="25"/>
  <c r="AA137" i="25"/>
  <c r="U99" i="25"/>
  <c r="S174" i="25"/>
  <c r="X103" i="25"/>
  <c r="S176" i="25"/>
  <c r="H129" i="25"/>
  <c r="I129" i="25" s="1"/>
  <c r="D10" i="21" s="1"/>
  <c r="AB109" i="25"/>
  <c r="O296" i="25"/>
  <c r="G98" i="25"/>
  <c r="H134" i="25"/>
  <c r="I134" i="25" s="1"/>
  <c r="D15" i="21" s="1"/>
  <c r="U110" i="25"/>
  <c r="T89" i="25"/>
  <c r="X89" i="25"/>
  <c r="AA108" i="25"/>
  <c r="X90" i="25"/>
  <c r="AA169" i="25"/>
  <c r="M93" i="25"/>
  <c r="AA159" i="25"/>
  <c r="G130" i="25"/>
  <c r="M106" i="25"/>
  <c r="AB92" i="25"/>
  <c r="AB98" i="25"/>
  <c r="P92" i="25"/>
  <c r="M109" i="25"/>
  <c r="M133" i="31"/>
  <c r="H94" i="25"/>
  <c r="I94" i="25" s="1"/>
  <c r="C10" i="21" s="1"/>
  <c r="H164" i="25"/>
  <c r="I164" i="25" s="1"/>
  <c r="E13" i="21" s="1"/>
  <c r="Z160" i="25"/>
  <c r="S109" i="25"/>
  <c r="U93" i="25"/>
  <c r="S160" i="25"/>
  <c r="M90" i="25"/>
  <c r="Q130" i="31"/>
  <c r="AB165" i="25"/>
  <c r="T159" i="25"/>
  <c r="T106" i="25"/>
  <c r="X99" i="25"/>
  <c r="M89" i="25"/>
  <c r="AA173" i="25"/>
  <c r="Z106" i="25"/>
  <c r="H164" i="31"/>
  <c r="M145" i="31"/>
  <c r="M135" i="31"/>
  <c r="O138" i="31"/>
  <c r="H171" i="31"/>
  <c r="I171" i="31" s="1"/>
  <c r="U17" i="21" s="1"/>
  <c r="O161" i="31"/>
  <c r="M97" i="31"/>
  <c r="M103" i="31"/>
  <c r="O127" i="31"/>
  <c r="G144" i="31"/>
  <c r="Q166" i="31"/>
  <c r="Q95" i="31"/>
  <c r="R170" i="31"/>
  <c r="G99" i="31"/>
  <c r="I99" i="31" s="1"/>
  <c r="S12" i="21" s="1"/>
  <c r="R290" i="31"/>
  <c r="M288" i="25"/>
  <c r="O175" i="31"/>
  <c r="P100" i="31"/>
  <c r="R102" i="31"/>
  <c r="M159" i="31"/>
  <c r="O97" i="31"/>
  <c r="R142" i="31"/>
  <c r="M296" i="25"/>
  <c r="O131" i="31"/>
  <c r="P170" i="31"/>
  <c r="Q162" i="31"/>
  <c r="M167" i="31"/>
  <c r="O99" i="31"/>
  <c r="R137" i="31"/>
  <c r="N286" i="25"/>
  <c r="M292" i="31"/>
  <c r="G145" i="31"/>
  <c r="N101" i="31"/>
  <c r="R109" i="31"/>
  <c r="P140" i="31"/>
  <c r="R167" i="31"/>
  <c r="G97" i="31"/>
  <c r="I97" i="31" s="1"/>
  <c r="S10" i="21" s="1"/>
  <c r="R295" i="31"/>
  <c r="U296" i="25"/>
  <c r="O134" i="31"/>
  <c r="M136" i="31"/>
  <c r="M143" i="31"/>
  <c r="M148" i="31"/>
  <c r="O147" i="31"/>
  <c r="G143" i="31"/>
  <c r="N108" i="31"/>
  <c r="Q174" i="31"/>
  <c r="M178" i="31"/>
  <c r="Q101" i="31"/>
  <c r="U287" i="25"/>
  <c r="M141" i="31"/>
  <c r="O176" i="31"/>
  <c r="P108" i="31"/>
  <c r="R99" i="31"/>
  <c r="P146" i="31"/>
  <c r="O108" i="31"/>
  <c r="R140" i="31"/>
  <c r="M300" i="31"/>
  <c r="G128" i="31"/>
  <c r="Q180" i="31"/>
  <c r="M174" i="31"/>
  <c r="O104" i="31"/>
  <c r="R129" i="31"/>
  <c r="G130" i="31"/>
  <c r="N106" i="31"/>
  <c r="R96" i="31"/>
  <c r="Q104" i="31"/>
  <c r="O135" i="31"/>
  <c r="M94" i="31"/>
  <c r="H176" i="31"/>
  <c r="M113" i="31"/>
  <c r="H179" i="31"/>
  <c r="I179" i="31" s="1"/>
  <c r="U25" i="21" s="1"/>
  <c r="M127" i="31"/>
  <c r="O143" i="31"/>
  <c r="G129" i="31"/>
  <c r="I129" i="31" s="1"/>
  <c r="T7" i="21" s="1"/>
  <c r="N92" i="31"/>
  <c r="R110" i="31"/>
  <c r="M163" i="31"/>
  <c r="O106" i="31"/>
  <c r="N175" i="31"/>
  <c r="U285" i="25"/>
  <c r="Y291" i="25"/>
  <c r="H173" i="31"/>
  <c r="I173" i="31" s="1"/>
  <c r="U19" i="21" s="1"/>
  <c r="P178" i="31"/>
  <c r="P95" i="31"/>
  <c r="P136" i="31"/>
  <c r="U290" i="25"/>
  <c r="M100" i="31"/>
  <c r="M293" i="31"/>
  <c r="G150" i="31"/>
  <c r="N94" i="31"/>
  <c r="R112" i="31"/>
  <c r="P138" i="31"/>
  <c r="R171" i="31"/>
  <c r="U295" i="25"/>
  <c r="M292" i="25"/>
  <c r="P107" i="31"/>
  <c r="Q94" i="31"/>
  <c r="M109" i="31"/>
  <c r="H159" i="31"/>
  <c r="I159" i="31" s="1"/>
  <c r="U5" i="21" s="1"/>
  <c r="O166" i="31"/>
  <c r="M112" i="31"/>
  <c r="H168" i="31"/>
  <c r="M108" i="31"/>
  <c r="H182" i="31"/>
  <c r="M146" i="31"/>
  <c r="O137" i="31"/>
  <c r="P113" i="31"/>
  <c r="N95" i="31"/>
  <c r="R95" i="31"/>
  <c r="M162" i="31"/>
  <c r="O105" i="31"/>
  <c r="N164" i="31"/>
  <c r="Y292" i="25"/>
  <c r="O139" i="31"/>
  <c r="P164" i="31"/>
  <c r="O297" i="31"/>
  <c r="P147" i="31"/>
  <c r="R164" i="31"/>
  <c r="G112" i="31"/>
  <c r="R298" i="31"/>
  <c r="Y286" i="25"/>
  <c r="O167" i="31"/>
  <c r="G135" i="31"/>
  <c r="I135" i="31" s="1"/>
  <c r="T13" i="21" s="1"/>
  <c r="N96" i="31"/>
  <c r="R94" i="31"/>
  <c r="P145" i="31"/>
  <c r="R161" i="31"/>
  <c r="G107" i="31"/>
  <c r="I107" i="31" s="1"/>
  <c r="S20" i="21" s="1"/>
  <c r="O159" i="31"/>
  <c r="P109" i="31"/>
  <c r="O144" i="31"/>
  <c r="M96" i="31"/>
  <c r="H181" i="31"/>
  <c r="O177" i="31"/>
  <c r="M111" i="31"/>
  <c r="H160" i="31"/>
  <c r="I160" i="31" s="1"/>
  <c r="U6" i="21" s="1"/>
  <c r="M147" i="31"/>
  <c r="O163" i="31"/>
  <c r="P96" i="31"/>
  <c r="R92" i="31"/>
  <c r="P127" i="31"/>
  <c r="O94" i="31"/>
  <c r="N178" i="31"/>
  <c r="R292" i="25"/>
  <c r="AB290" i="25"/>
  <c r="M95" i="31"/>
  <c r="M299" i="31"/>
  <c r="P171" i="31"/>
  <c r="Q173" i="31"/>
  <c r="Q110" i="31"/>
  <c r="R176" i="31"/>
  <c r="G106" i="31"/>
  <c r="R297" i="31"/>
  <c r="N167" i="31"/>
  <c r="O162" i="31"/>
  <c r="P92" i="31"/>
  <c r="P133" i="31"/>
  <c r="R168" i="31"/>
  <c r="G105" i="31"/>
  <c r="I105" i="31" s="1"/>
  <c r="S18" i="21" s="1"/>
  <c r="U292" i="25"/>
  <c r="Y290" i="25"/>
  <c r="M132" i="31"/>
  <c r="O160" i="31"/>
  <c r="P102" i="31"/>
  <c r="M131" i="31"/>
  <c r="O129" i="31"/>
  <c r="O136" i="31"/>
  <c r="M93" i="31"/>
  <c r="H172" i="31"/>
  <c r="I172" i="31" s="1"/>
  <c r="U18" i="21" s="1"/>
  <c r="O179" i="31"/>
  <c r="M106" i="31"/>
  <c r="M139" i="31"/>
  <c r="M130" i="31"/>
  <c r="P166" i="31"/>
  <c r="P98" i="31"/>
  <c r="P139" i="31"/>
  <c r="R136" i="31"/>
  <c r="N290" i="25"/>
  <c r="R288" i="25"/>
  <c r="M289" i="31"/>
  <c r="G136" i="31"/>
  <c r="I136" i="31" s="1"/>
  <c r="T14" i="21" s="1"/>
  <c r="Q163" i="31"/>
  <c r="O293" i="31"/>
  <c r="Q113" i="31"/>
  <c r="R169" i="31"/>
  <c r="G102" i="31"/>
  <c r="I102" i="31" s="1"/>
  <c r="S15" i="21" s="1"/>
  <c r="N163" i="31"/>
  <c r="R286" i="25"/>
  <c r="Y288" i="25"/>
  <c r="P106" i="31"/>
  <c r="Q98" i="31"/>
  <c r="G96" i="31"/>
  <c r="I96" i="31" s="1"/>
  <c r="S9" i="21" s="1"/>
  <c r="R288" i="31"/>
  <c r="N159" i="31"/>
  <c r="R297" i="25"/>
  <c r="H162" i="31"/>
  <c r="I162" i="31" s="1"/>
  <c r="U8" i="21" s="1"/>
  <c r="P165" i="31"/>
  <c r="Q172" i="31"/>
  <c r="M166" i="31"/>
  <c r="O95" i="31"/>
  <c r="R131" i="31"/>
  <c r="N289" i="25"/>
  <c r="M129" i="31"/>
  <c r="O130" i="31"/>
  <c r="O146" i="31"/>
  <c r="O128" i="31"/>
  <c r="O169" i="31"/>
  <c r="M110" i="31"/>
  <c r="H174" i="31"/>
  <c r="M104" i="31"/>
  <c r="H166" i="31"/>
  <c r="I166" i="31" s="1"/>
  <c r="U12" i="21" s="1"/>
  <c r="P167" i="31"/>
  <c r="O295" i="31"/>
  <c r="P131" i="31"/>
  <c r="R172" i="31"/>
  <c r="G110" i="31"/>
  <c r="R300" i="31"/>
  <c r="R147" i="31"/>
  <c r="M290" i="25"/>
  <c r="M290" i="31"/>
  <c r="G138" i="31"/>
  <c r="N102" i="31"/>
  <c r="Q171" i="31"/>
  <c r="M177" i="31"/>
  <c r="Q92" i="31"/>
  <c r="N171" i="31"/>
  <c r="AB295" i="25"/>
  <c r="M142" i="31"/>
  <c r="P173" i="31"/>
  <c r="P112" i="31"/>
  <c r="O294" i="31"/>
  <c r="M102" i="31"/>
  <c r="H161" i="31"/>
  <c r="I161" i="31" s="1"/>
  <c r="U7" i="21" s="1"/>
  <c r="O174" i="31"/>
  <c r="M137" i="31"/>
  <c r="O148" i="31"/>
  <c r="O141" i="31"/>
  <c r="M105" i="31"/>
  <c r="H163" i="31"/>
  <c r="O180" i="31"/>
  <c r="M107" i="31"/>
  <c r="H167" i="31"/>
  <c r="I167" i="31" s="1"/>
  <c r="U13" i="21" s="1"/>
  <c r="P159" i="31"/>
  <c r="Q178" i="31"/>
  <c r="Q111" i="31"/>
  <c r="R177" i="31"/>
  <c r="G98" i="31"/>
  <c r="I98" i="31" s="1"/>
  <c r="S11" i="21" s="1"/>
  <c r="R292" i="31"/>
  <c r="R134" i="31"/>
  <c r="N292" i="25"/>
  <c r="G133" i="31"/>
  <c r="I133" i="31" s="1"/>
  <c r="T11" i="21" s="1"/>
  <c r="N103" i="31"/>
  <c r="R98" i="31"/>
  <c r="M170" i="31"/>
  <c r="O112" i="31"/>
  <c r="R128" i="31"/>
  <c r="N296" i="25"/>
  <c r="R294" i="25"/>
  <c r="H165" i="31"/>
  <c r="P163" i="31"/>
  <c r="Q165" i="31"/>
  <c r="M169" i="31"/>
  <c r="O101" i="31"/>
  <c r="O300" i="31"/>
  <c r="O113" i="31"/>
  <c r="R160" i="31"/>
  <c r="U288" i="25"/>
  <c r="M296" i="31"/>
  <c r="G132" i="31"/>
  <c r="N105" i="31"/>
  <c r="R93" i="31"/>
  <c r="P144" i="31"/>
  <c r="R174" i="31"/>
  <c r="M101" i="31"/>
  <c r="G131" i="31"/>
  <c r="I131" i="31" s="1"/>
  <c r="T9" i="21" s="1"/>
  <c r="N110" i="31"/>
  <c r="R108" i="31"/>
  <c r="M164" i="31"/>
  <c r="O92" i="31"/>
  <c r="R141" i="31"/>
  <c r="M294" i="25"/>
  <c r="H170" i="31"/>
  <c r="I170" i="31" s="1"/>
  <c r="U16" i="21" s="1"/>
  <c r="O289" i="31"/>
  <c r="Q107" i="31"/>
  <c r="G94" i="31"/>
  <c r="R299" i="31"/>
  <c r="R104" i="31"/>
  <c r="Y287" i="25"/>
  <c r="N199" i="25"/>
  <c r="P159" i="25"/>
  <c r="R158" i="25"/>
  <c r="W171" i="25"/>
  <c r="O170" i="25"/>
  <c r="P130" i="25"/>
  <c r="M287" i="25"/>
  <c r="V290" i="25"/>
  <c r="M205" i="25"/>
  <c r="N201" i="25"/>
  <c r="X169" i="25"/>
  <c r="R169" i="25"/>
  <c r="W173" i="25"/>
  <c r="P141" i="31"/>
  <c r="Y297" i="25"/>
  <c r="T286" i="25"/>
  <c r="O192" i="25"/>
  <c r="X159" i="25"/>
  <c r="V170" i="25"/>
  <c r="W160" i="25"/>
  <c r="Q159" i="25"/>
  <c r="P143" i="25"/>
  <c r="X136" i="25"/>
  <c r="R287" i="25"/>
  <c r="T296" i="25"/>
  <c r="N196" i="25"/>
  <c r="R143" i="31"/>
  <c r="Y285" i="25"/>
  <c r="T293" i="25"/>
  <c r="R173" i="25"/>
  <c r="Y161" i="25"/>
  <c r="O168" i="25"/>
  <c r="T133" i="25"/>
  <c r="X139" i="25"/>
  <c r="Q287" i="25"/>
  <c r="X289" i="25"/>
  <c r="M190" i="25"/>
  <c r="N190" i="25"/>
  <c r="P163" i="25"/>
  <c r="N172" i="25"/>
  <c r="U156" i="25"/>
  <c r="M172" i="25"/>
  <c r="R107" i="31"/>
  <c r="X285" i="25"/>
  <c r="N179" i="31"/>
  <c r="P162" i="31"/>
  <c r="Q179" i="31"/>
  <c r="P99" i="31"/>
  <c r="P142" i="31"/>
  <c r="R175" i="31"/>
  <c r="M288" i="31"/>
  <c r="G142" i="31"/>
  <c r="N99" i="31"/>
  <c r="R97" i="31"/>
  <c r="M172" i="31"/>
  <c r="O96" i="31"/>
  <c r="G111" i="31"/>
  <c r="I111" i="31" s="1"/>
  <c r="S24" i="21" s="1"/>
  <c r="R138" i="31"/>
  <c r="N295" i="25"/>
  <c r="O133" i="31"/>
  <c r="P180" i="31"/>
  <c r="O291" i="31"/>
  <c r="Q106" i="31"/>
  <c r="R296" i="31"/>
  <c r="N172" i="31"/>
  <c r="Y295" i="25"/>
  <c r="N197" i="25"/>
  <c r="P177" i="25"/>
  <c r="N160" i="25"/>
  <c r="U169" i="25"/>
  <c r="O161" i="25"/>
  <c r="AB128" i="25"/>
  <c r="M171" i="31"/>
  <c r="N191" i="25"/>
  <c r="P176" i="25"/>
  <c r="R174" i="25"/>
  <c r="W163" i="25"/>
  <c r="AB292" i="25"/>
  <c r="V292" i="25"/>
  <c r="O210" i="25"/>
  <c r="X161" i="25"/>
  <c r="R164" i="25"/>
  <c r="W165" i="25"/>
  <c r="O174" i="25"/>
  <c r="P140" i="25"/>
  <c r="Y145" i="25"/>
  <c r="N180" i="31"/>
  <c r="M297" i="25"/>
  <c r="T297" i="25"/>
  <c r="N206" i="25"/>
  <c r="G95" i="31"/>
  <c r="I95" i="31" s="1"/>
  <c r="S8" i="21" s="1"/>
  <c r="AB291" i="25"/>
  <c r="X297" i="25"/>
  <c r="V291" i="25"/>
  <c r="X174" i="25"/>
  <c r="R171" i="25"/>
  <c r="W167" i="25"/>
  <c r="O158" i="25"/>
  <c r="P127" i="25"/>
  <c r="X134" i="25"/>
  <c r="Q285" i="25"/>
  <c r="V175" i="25"/>
  <c r="Y176" i="25"/>
  <c r="Q174" i="25"/>
  <c r="M163" i="25"/>
  <c r="R293" i="31"/>
  <c r="N287" i="25"/>
  <c r="P294" i="25"/>
  <c r="O201" i="25"/>
  <c r="V177" i="25"/>
  <c r="Y171" i="25"/>
  <c r="R146" i="31"/>
  <c r="G147" i="31"/>
  <c r="I147" i="31" s="1"/>
  <c r="T25" i="21" s="1"/>
  <c r="Q170" i="31"/>
  <c r="O170" i="31"/>
  <c r="P103" i="31"/>
  <c r="O299" i="31"/>
  <c r="Q109" i="31"/>
  <c r="G127" i="31"/>
  <c r="I127" i="31" s="1"/>
  <c r="T5" i="21" s="1"/>
  <c r="N100" i="31"/>
  <c r="R100" i="31"/>
  <c r="P148" i="31"/>
  <c r="R166" i="31"/>
  <c r="G109" i="31"/>
  <c r="I109" i="31" s="1"/>
  <c r="S22" i="21" s="1"/>
  <c r="R130" i="31"/>
  <c r="N293" i="25"/>
  <c r="P160" i="31"/>
  <c r="Q167" i="31"/>
  <c r="Q97" i="31"/>
  <c r="N168" i="31"/>
  <c r="AB294" i="25"/>
  <c r="X291" i="25"/>
  <c r="P169" i="25"/>
  <c r="N163" i="25"/>
  <c r="U167" i="25"/>
  <c r="M168" i="25"/>
  <c r="AB132" i="25"/>
  <c r="P135" i="31"/>
  <c r="X295" i="25"/>
  <c r="N189" i="25"/>
  <c r="P172" i="25"/>
  <c r="N175" i="25"/>
  <c r="U161" i="25"/>
  <c r="P111" i="31"/>
  <c r="G92" i="31"/>
  <c r="I92" i="31" s="1"/>
  <c r="S5" i="21" s="1"/>
  <c r="AB287" i="25"/>
  <c r="O194" i="25"/>
  <c r="X170" i="25"/>
  <c r="R161" i="25"/>
  <c r="W170" i="25"/>
  <c r="O172" i="25"/>
  <c r="P137" i="25"/>
  <c r="Y138" i="25"/>
  <c r="R178" i="31"/>
  <c r="R144" i="31"/>
  <c r="V286" i="25"/>
  <c r="M203" i="25"/>
  <c r="O298" i="31"/>
  <c r="O199" i="25"/>
  <c r="X172" i="25"/>
  <c r="R168" i="25"/>
  <c r="W177" i="25"/>
  <c r="O156" i="25"/>
  <c r="P124" i="25"/>
  <c r="Y132" i="25"/>
  <c r="Q289" i="25"/>
  <c r="P292" i="25"/>
  <c r="V157" i="25"/>
  <c r="Y156" i="25"/>
  <c r="Q172" i="25"/>
  <c r="T131" i="25"/>
  <c r="M294" i="31"/>
  <c r="O296" i="31"/>
  <c r="U293" i="25"/>
  <c r="O206" i="25"/>
  <c r="X158" i="25"/>
  <c r="R157" i="25"/>
  <c r="Y167" i="25"/>
  <c r="O176" i="25"/>
  <c r="M144" i="31"/>
  <c r="O173" i="31"/>
  <c r="P101" i="31"/>
  <c r="Q164" i="31"/>
  <c r="Q96" i="31"/>
  <c r="O168" i="31"/>
  <c r="P105" i="31"/>
  <c r="P134" i="31"/>
  <c r="R159" i="31"/>
  <c r="G104" i="31"/>
  <c r="R294" i="31"/>
  <c r="U289" i="25"/>
  <c r="Y293" i="25"/>
  <c r="P172" i="31"/>
  <c r="N111" i="31"/>
  <c r="Q161" i="31"/>
  <c r="M160" i="31"/>
  <c r="O109" i="31"/>
  <c r="N166" i="31"/>
  <c r="M295" i="31"/>
  <c r="AB293" i="25"/>
  <c r="P287" i="25"/>
  <c r="V176" i="25"/>
  <c r="N170" i="25"/>
  <c r="U157" i="25"/>
  <c r="M158" i="25"/>
  <c r="X143" i="25"/>
  <c r="P161" i="25"/>
  <c r="N173" i="25"/>
  <c r="U159" i="25"/>
  <c r="N288" i="25"/>
  <c r="AB285" i="25"/>
  <c r="X290" i="25"/>
  <c r="N193" i="25"/>
  <c r="P174" i="25"/>
  <c r="N167" i="25"/>
  <c r="U164" i="25"/>
  <c r="M162" i="25"/>
  <c r="AB139" i="25"/>
  <c r="G108" i="31"/>
  <c r="AB296" i="25"/>
  <c r="X288" i="25"/>
  <c r="M208" i="25"/>
  <c r="N285" i="25"/>
  <c r="X293" i="25"/>
  <c r="O197" i="25"/>
  <c r="X160" i="25"/>
  <c r="N169" i="25"/>
  <c r="W169" i="25"/>
  <c r="M169" i="25"/>
  <c r="P144" i="25"/>
  <c r="Q103" i="31"/>
  <c r="T291" i="25"/>
  <c r="P289" i="25"/>
  <c r="R165" i="25"/>
  <c r="Y175" i="25"/>
  <c r="Q169" i="25"/>
  <c r="T135" i="25"/>
  <c r="P174" i="31"/>
  <c r="R296" i="25"/>
  <c r="P285" i="25"/>
  <c r="M194" i="25"/>
  <c r="O195" i="25"/>
  <c r="X156" i="25"/>
  <c r="R170" i="25"/>
  <c r="W174" i="25"/>
  <c r="M92" i="31"/>
  <c r="N112" i="31"/>
  <c r="M161" i="31"/>
  <c r="H177" i="31"/>
  <c r="P176" i="31"/>
  <c r="Q177" i="31"/>
  <c r="Q105" i="31"/>
  <c r="M134" i="31"/>
  <c r="O172" i="31"/>
  <c r="P93" i="31"/>
  <c r="P137" i="31"/>
  <c r="U297" i="25"/>
  <c r="Y289" i="25"/>
  <c r="M291" i="31"/>
  <c r="G146" i="31"/>
  <c r="N109" i="31"/>
  <c r="R111" i="31"/>
  <c r="M179" i="31"/>
  <c r="O110" i="31"/>
  <c r="N173" i="31"/>
  <c r="P161" i="31"/>
  <c r="N294" i="25"/>
  <c r="Q286" i="25"/>
  <c r="O208" i="25"/>
  <c r="V174" i="25"/>
  <c r="Y157" i="25"/>
  <c r="Q176" i="25"/>
  <c r="T145" i="25"/>
  <c r="X140" i="25"/>
  <c r="P104" i="31"/>
  <c r="G93" i="31"/>
  <c r="I93" i="31" s="1"/>
  <c r="S6" i="21" s="1"/>
  <c r="AB289" i="25"/>
  <c r="V168" i="25"/>
  <c r="N162" i="25"/>
  <c r="U294" i="25"/>
  <c r="Q297" i="25"/>
  <c r="M193" i="25"/>
  <c r="N204" i="25"/>
  <c r="P164" i="25"/>
  <c r="N165" i="25"/>
  <c r="U174" i="25"/>
  <c r="M175" i="25"/>
  <c r="AB143" i="25"/>
  <c r="X286" i="25"/>
  <c r="M206" i="25"/>
  <c r="H169" i="31"/>
  <c r="Q99" i="31"/>
  <c r="U286" i="25"/>
  <c r="Q293" i="25"/>
  <c r="P297" i="25"/>
  <c r="M195" i="25"/>
  <c r="N208" i="25"/>
  <c r="P158" i="25"/>
  <c r="N174" i="25"/>
  <c r="U168" i="25"/>
  <c r="M159" i="25"/>
  <c r="AB137" i="25"/>
  <c r="O142" i="31"/>
  <c r="O107" i="31"/>
  <c r="N162" i="31"/>
  <c r="M285" i="25"/>
  <c r="T294" i="25"/>
  <c r="V294" i="25"/>
  <c r="O209" i="25"/>
  <c r="X166" i="25"/>
  <c r="R163" i="25"/>
  <c r="W159" i="25"/>
  <c r="O160" i="25"/>
  <c r="T125" i="25"/>
  <c r="G141" i="31"/>
  <c r="Q102" i="31"/>
  <c r="N165" i="31"/>
  <c r="M289" i="25"/>
  <c r="V295" i="25"/>
  <c r="M207" i="25"/>
  <c r="N202" i="25"/>
  <c r="P175" i="25"/>
  <c r="R167" i="25"/>
  <c r="V159" i="25"/>
  <c r="R290" i="25"/>
  <c r="O132" i="31"/>
  <c r="M180" i="31"/>
  <c r="R291" i="31"/>
  <c r="N170" i="31"/>
  <c r="N297" i="25"/>
  <c r="O145" i="31"/>
  <c r="P177" i="31"/>
  <c r="Q169" i="31"/>
  <c r="M176" i="31"/>
  <c r="O100" i="31"/>
  <c r="H175" i="31"/>
  <c r="I175" i="31" s="1"/>
  <c r="U21" i="21" s="1"/>
  <c r="P179" i="31"/>
  <c r="Q175" i="31"/>
  <c r="O288" i="31"/>
  <c r="Q112" i="31"/>
  <c r="N176" i="31"/>
  <c r="R285" i="25"/>
  <c r="M297" i="31"/>
  <c r="G137" i="31"/>
  <c r="I137" i="31" s="1"/>
  <c r="T15" i="21" s="1"/>
  <c r="N97" i="31"/>
  <c r="R106" i="31"/>
  <c r="P143" i="31"/>
  <c r="R179" i="31"/>
  <c r="R133" i="31"/>
  <c r="P110" i="31"/>
  <c r="G115" i="31"/>
  <c r="AC115" i="31" s="1"/>
  <c r="U291" i="25"/>
  <c r="Q295" i="25"/>
  <c r="M209" i="25"/>
  <c r="O190" i="25"/>
  <c r="X175" i="25"/>
  <c r="V164" i="25"/>
  <c r="Y168" i="25"/>
  <c r="Q160" i="25"/>
  <c r="T134" i="25"/>
  <c r="X137" i="25"/>
  <c r="P295" i="25"/>
  <c r="O200" i="25"/>
  <c r="V166" i="25"/>
  <c r="Y160" i="25"/>
  <c r="R289" i="31"/>
  <c r="Q290" i="25"/>
  <c r="M197" i="25"/>
  <c r="N203" i="25"/>
  <c r="P160" i="25"/>
  <c r="Y174" i="25"/>
  <c r="U171" i="25"/>
  <c r="M173" i="25"/>
  <c r="AB133" i="25"/>
  <c r="M140" i="31"/>
  <c r="Q294" i="25"/>
  <c r="O171" i="31"/>
  <c r="O98" i="31"/>
  <c r="M200" i="25"/>
  <c r="N198" i="25"/>
  <c r="P171" i="25"/>
  <c r="N177" i="25"/>
  <c r="U158" i="25"/>
  <c r="M157" i="25"/>
  <c r="AB127" i="25"/>
  <c r="G149" i="31"/>
  <c r="I149" i="31" s="1"/>
  <c r="AD149" i="31" s="1"/>
  <c r="AA27" i="21" s="1"/>
  <c r="R180" i="31"/>
  <c r="R148" i="31"/>
  <c r="T289" i="25"/>
  <c r="V297" i="25"/>
  <c r="O191" i="25"/>
  <c r="X164" i="25"/>
  <c r="R160" i="25"/>
  <c r="W172" i="25"/>
  <c r="O173" i="25"/>
  <c r="P142" i="25"/>
  <c r="N113" i="31"/>
  <c r="R135" i="31"/>
  <c r="Y296" i="25"/>
  <c r="T285" i="25"/>
  <c r="M196" i="25"/>
  <c r="P130" i="31"/>
  <c r="G101" i="31"/>
  <c r="N177" i="31"/>
  <c r="N291" i="25"/>
  <c r="M98" i="31"/>
  <c r="G139" i="31"/>
  <c r="I139" i="31" s="1"/>
  <c r="T17" i="21" s="1"/>
  <c r="N107" i="31"/>
  <c r="R113" i="31"/>
  <c r="M165" i="31"/>
  <c r="O103" i="31"/>
  <c r="O140" i="31"/>
  <c r="P168" i="31"/>
  <c r="Q176" i="31"/>
  <c r="Q108" i="31"/>
  <c r="N169" i="31"/>
  <c r="R289" i="25"/>
  <c r="O165" i="31"/>
  <c r="P97" i="31"/>
  <c r="R101" i="31"/>
  <c r="P129" i="31"/>
  <c r="R165" i="31"/>
  <c r="G114" i="31"/>
  <c r="I114" i="31" s="1"/>
  <c r="AD114" i="31" s="1"/>
  <c r="Z27" i="21" s="1"/>
  <c r="R145" i="31"/>
  <c r="N104" i="31"/>
  <c r="R295" i="25"/>
  <c r="Q292" i="25"/>
  <c r="V288" i="25"/>
  <c r="M191" i="25"/>
  <c r="O196" i="25"/>
  <c r="X165" i="25"/>
  <c r="R177" i="25"/>
  <c r="W176" i="25"/>
  <c r="Q175" i="25"/>
  <c r="T124" i="25"/>
  <c r="Y126" i="25"/>
  <c r="O203" i="25"/>
  <c r="X167" i="25"/>
  <c r="V156" i="25"/>
  <c r="Y170" i="25"/>
  <c r="M138" i="31"/>
  <c r="R291" i="25"/>
  <c r="T292" i="25"/>
  <c r="P296" i="25"/>
  <c r="V160" i="25"/>
  <c r="Y177" i="25"/>
  <c r="Q165" i="25"/>
  <c r="T136" i="25"/>
  <c r="X127" i="25"/>
  <c r="P128" i="31"/>
  <c r="P288" i="25"/>
  <c r="O207" i="25"/>
  <c r="M291" i="25"/>
  <c r="P293" i="25"/>
  <c r="M198" i="25"/>
  <c r="V163" i="25"/>
  <c r="Y158" i="25"/>
  <c r="Q177" i="25"/>
  <c r="T139" i="25"/>
  <c r="AB140" i="25"/>
  <c r="X294" i="25"/>
  <c r="V287" i="25"/>
  <c r="M202" i="25"/>
  <c r="O189" i="25"/>
  <c r="X168" i="25"/>
  <c r="N161" i="25"/>
  <c r="W161" i="25"/>
  <c r="O171" i="25"/>
  <c r="Q93" i="31"/>
  <c r="O290" i="31"/>
  <c r="O93" i="31"/>
  <c r="R163" i="31"/>
  <c r="G103" i="31"/>
  <c r="I103" i="31" s="1"/>
  <c r="S16" i="21" s="1"/>
  <c r="R132" i="31"/>
  <c r="M298" i="31"/>
  <c r="G140" i="31"/>
  <c r="I140" i="31" s="1"/>
  <c r="T18" i="21" s="1"/>
  <c r="N93" i="31"/>
  <c r="R105" i="31"/>
  <c r="M173" i="31"/>
  <c r="O102" i="31"/>
  <c r="P175" i="31"/>
  <c r="Q168" i="31"/>
  <c r="M168" i="31"/>
  <c r="Q100" i="31"/>
  <c r="N161" i="31"/>
  <c r="M128" i="31"/>
  <c r="O178" i="31"/>
  <c r="P94" i="31"/>
  <c r="O292" i="31"/>
  <c r="P132" i="31"/>
  <c r="R173" i="31"/>
  <c r="G100" i="31"/>
  <c r="I100" i="31" s="1"/>
  <c r="S13" i="21" s="1"/>
  <c r="R127" i="31"/>
  <c r="T295" i="25"/>
  <c r="V285" i="25"/>
  <c r="M204" i="25"/>
  <c r="N209" i="25"/>
  <c r="X163" i="25"/>
  <c r="R159" i="25"/>
  <c r="W158" i="25"/>
  <c r="O159" i="25"/>
  <c r="P125" i="25"/>
  <c r="Y143" i="25"/>
  <c r="P290" i="25"/>
  <c r="M201" i="25"/>
  <c r="O202" i="25"/>
  <c r="X157" i="25"/>
  <c r="R172" i="25"/>
  <c r="W168" i="25"/>
  <c r="M175" i="31"/>
  <c r="M286" i="25"/>
  <c r="T288" i="25"/>
  <c r="V296" i="25"/>
  <c r="V158" i="25"/>
  <c r="Y162" i="25"/>
  <c r="Q163" i="25"/>
  <c r="T132" i="25"/>
  <c r="X124" i="25"/>
  <c r="O164" i="31"/>
  <c r="O111" i="31"/>
  <c r="R293" i="25"/>
  <c r="Q296" i="25"/>
  <c r="P286" i="25"/>
  <c r="O205" i="25"/>
  <c r="R162" i="31"/>
  <c r="N160" i="31"/>
  <c r="M293" i="25"/>
  <c r="V289" i="25"/>
  <c r="V165" i="25"/>
  <c r="Y164" i="25"/>
  <c r="Q162" i="25"/>
  <c r="T143" i="25"/>
  <c r="X141" i="25"/>
  <c r="AB286" i="25"/>
  <c r="X292" i="25"/>
  <c r="M192" i="25"/>
  <c r="N200" i="25"/>
  <c r="P173" i="25"/>
  <c r="N166" i="25"/>
  <c r="U160" i="25"/>
  <c r="O91" i="25"/>
  <c r="N94" i="25"/>
  <c r="S135" i="25"/>
  <c r="U131" i="25"/>
  <c r="R125" i="25"/>
  <c r="Y141" i="25"/>
  <c r="O177" i="25"/>
  <c r="X162" i="25"/>
  <c r="Y102" i="25"/>
  <c r="R94" i="25"/>
  <c r="O137" i="25"/>
  <c r="S138" i="25"/>
  <c r="U126" i="25"/>
  <c r="M139" i="25"/>
  <c r="AB138" i="25"/>
  <c r="Q158" i="25"/>
  <c r="O198" i="25"/>
  <c r="Q92" i="25"/>
  <c r="W95" i="25"/>
  <c r="V131" i="25"/>
  <c r="N144" i="25"/>
  <c r="W145" i="25"/>
  <c r="Q124" i="25"/>
  <c r="P141" i="25"/>
  <c r="W175" i="25"/>
  <c r="M295" i="25"/>
  <c r="V102" i="25"/>
  <c r="O92" i="25"/>
  <c r="N100" i="25"/>
  <c r="S136" i="25"/>
  <c r="U140" i="25"/>
  <c r="M137" i="25"/>
  <c r="X145" i="25"/>
  <c r="O166" i="25"/>
  <c r="X173" i="25"/>
  <c r="Y90" i="25"/>
  <c r="R95" i="25"/>
  <c r="O131" i="25"/>
  <c r="N124" i="25"/>
  <c r="W137" i="25"/>
  <c r="Q133" i="25"/>
  <c r="AB129" i="25"/>
  <c r="U172" i="25"/>
  <c r="V100" i="25"/>
  <c r="O90" i="25"/>
  <c r="N96" i="25"/>
  <c r="S142" i="25"/>
  <c r="U125" i="25"/>
  <c r="M126" i="25"/>
  <c r="X133" i="25"/>
  <c r="O167" i="25"/>
  <c r="N205" i="25"/>
  <c r="V108" i="25"/>
  <c r="O98" i="25"/>
  <c r="N103" i="25"/>
  <c r="S133" i="25"/>
  <c r="U143" i="25"/>
  <c r="M144" i="25"/>
  <c r="AB134" i="25"/>
  <c r="U173" i="25"/>
  <c r="V106" i="25"/>
  <c r="O96" i="25"/>
  <c r="N91" i="25"/>
  <c r="S137" i="25"/>
  <c r="U128" i="25"/>
  <c r="M142" i="25"/>
  <c r="X135" i="25"/>
  <c r="U166" i="25"/>
  <c r="Y173" i="25"/>
  <c r="AB297" i="25"/>
  <c r="O109" i="25"/>
  <c r="O129" i="25"/>
  <c r="S130" i="25"/>
  <c r="U139" i="25"/>
  <c r="M145" i="25"/>
  <c r="X131" i="25"/>
  <c r="Q167" i="25"/>
  <c r="Y105" i="25"/>
  <c r="R97" i="25"/>
  <c r="O145" i="25"/>
  <c r="N138" i="25"/>
  <c r="U144" i="25"/>
  <c r="M135" i="25"/>
  <c r="AB145" i="25"/>
  <c r="U177" i="25"/>
  <c r="Q101" i="25"/>
  <c r="W110" i="25"/>
  <c r="V133" i="25"/>
  <c r="Z126" i="25"/>
  <c r="W128" i="25"/>
  <c r="Y127" i="25"/>
  <c r="T127" i="25"/>
  <c r="N157" i="25"/>
  <c r="Y103" i="25"/>
  <c r="R99" i="25"/>
  <c r="O138" i="25"/>
  <c r="S132" i="25"/>
  <c r="U142" i="25"/>
  <c r="M133" i="25"/>
  <c r="AB125" i="25"/>
  <c r="Q170" i="25"/>
  <c r="Q108" i="25"/>
  <c r="R90" i="25"/>
  <c r="O141" i="25"/>
  <c r="N134" i="25"/>
  <c r="W133" i="25"/>
  <c r="Q129" i="25"/>
  <c r="P138" i="25"/>
  <c r="U170" i="25"/>
  <c r="Y108" i="25"/>
  <c r="O108" i="25"/>
  <c r="N98" i="25"/>
  <c r="S141" i="25"/>
  <c r="U135" i="25"/>
  <c r="M136" i="25"/>
  <c r="AB126" i="25"/>
  <c r="Q156" i="25"/>
  <c r="Y92" i="25"/>
  <c r="O93" i="25"/>
  <c r="N106" i="25"/>
  <c r="S129" i="25"/>
  <c r="W139" i="25"/>
  <c r="Q127" i="25"/>
  <c r="P139" i="25"/>
  <c r="W156" i="25"/>
  <c r="V93" i="25"/>
  <c r="O106" i="25"/>
  <c r="N109" i="25"/>
  <c r="N136" i="25"/>
  <c r="W127" i="25"/>
  <c r="M130" i="25"/>
  <c r="AB142" i="25"/>
  <c r="W164" i="25"/>
  <c r="N164" i="25"/>
  <c r="AB288" i="25"/>
  <c r="I293" i="25"/>
  <c r="I289" i="25"/>
  <c r="I285" i="25"/>
  <c r="F5" i="34" s="1"/>
  <c r="AC150" i="31" l="1"/>
  <c r="I112" i="31"/>
  <c r="S25" i="21" s="1"/>
  <c r="I94" i="31"/>
  <c r="S7" i="21" s="1"/>
  <c r="I132" i="31"/>
  <c r="T10" i="21" s="1"/>
  <c r="I138" i="31"/>
  <c r="T16" i="21" s="1"/>
  <c r="I176" i="31"/>
  <c r="U22" i="21" s="1"/>
  <c r="I292" i="31"/>
  <c r="I108" i="31"/>
  <c r="S21" i="21" s="1"/>
  <c r="I299" i="31"/>
  <c r="I141" i="31"/>
  <c r="T19" i="21" s="1"/>
  <c r="I101" i="31"/>
  <c r="S14" i="21" s="1"/>
  <c r="I168" i="31"/>
  <c r="U14" i="21" s="1"/>
  <c r="I142" i="31"/>
  <c r="T20" i="21" s="1"/>
  <c r="I174" i="31"/>
  <c r="U20" i="21" s="1"/>
  <c r="I177" i="31"/>
  <c r="U23" i="21" s="1"/>
  <c r="I165" i="31"/>
  <c r="U11" i="21" s="1"/>
  <c r="I110" i="31"/>
  <c r="S23" i="21" s="1"/>
  <c r="I128" i="31"/>
  <c r="T6" i="21" s="1"/>
  <c r="I144" i="31"/>
  <c r="T22" i="21" s="1"/>
  <c r="I160" i="25"/>
  <c r="E9" i="21" s="1"/>
  <c r="I131" i="25"/>
  <c r="D12" i="21" s="1"/>
  <c r="I158" i="25"/>
  <c r="E7" i="21" s="1"/>
  <c r="AC134" i="31"/>
  <c r="AD134" i="31" s="1"/>
  <c r="AA12" i="21" s="1"/>
  <c r="I142" i="25"/>
  <c r="D23" i="21" s="1"/>
  <c r="AC298" i="31"/>
  <c r="AD298" i="31" s="1"/>
  <c r="AF24" i="21" s="1"/>
  <c r="AC295" i="31"/>
  <c r="AD295" i="31" s="1"/>
  <c r="T12" i="34" s="1"/>
  <c r="I5" i="21"/>
  <c r="I104" i="25"/>
  <c r="C20" i="21" s="1"/>
  <c r="I138" i="25"/>
  <c r="D19" i="21" s="1"/>
  <c r="I162" i="25"/>
  <c r="E11" i="21" s="1"/>
  <c r="AC128" i="31"/>
  <c r="AD128" i="31" s="1"/>
  <c r="AA6" i="21" s="1"/>
  <c r="AC176" i="31"/>
  <c r="AD176" i="31" s="1"/>
  <c r="AB22" i="21" s="1"/>
  <c r="AC294" i="31"/>
  <c r="AD294" i="31" s="1"/>
  <c r="T11" i="34" s="1"/>
  <c r="I90" i="25"/>
  <c r="C6" i="21" s="1"/>
  <c r="I164" i="31"/>
  <c r="U10" i="21" s="1"/>
  <c r="I168" i="25"/>
  <c r="E17" i="21" s="1"/>
  <c r="I289" i="31"/>
  <c r="P6" i="34" s="1"/>
  <c r="AC98" i="31"/>
  <c r="AD98" i="31" s="1"/>
  <c r="Z11" i="21" s="1"/>
  <c r="AC175" i="31"/>
  <c r="AD175" i="31" s="1"/>
  <c r="AB21" i="21" s="1"/>
  <c r="I104" i="31"/>
  <c r="S17" i="21" s="1"/>
  <c r="I178" i="31"/>
  <c r="U24" i="21" s="1"/>
  <c r="N146" i="25"/>
  <c r="AC291" i="25"/>
  <c r="AD291" i="25" s="1"/>
  <c r="J11" i="34" s="1"/>
  <c r="I169" i="31"/>
  <c r="U15" i="21" s="1"/>
  <c r="I106" i="31"/>
  <c r="S19" i="21" s="1"/>
  <c r="AC147" i="31"/>
  <c r="AD147" i="31" s="1"/>
  <c r="AA25" i="21" s="1"/>
  <c r="I156" i="25"/>
  <c r="AC297" i="31"/>
  <c r="AD297" i="31" s="1"/>
  <c r="AF23" i="21" s="1"/>
  <c r="AC144" i="31"/>
  <c r="AD144" i="31" s="1"/>
  <c r="AA22" i="21" s="1"/>
  <c r="AC163" i="25"/>
  <c r="AD163" i="25" s="1"/>
  <c r="L12" i="21" s="1"/>
  <c r="I163" i="31"/>
  <c r="U9" i="21" s="1"/>
  <c r="AC139" i="31"/>
  <c r="AD139" i="31" s="1"/>
  <c r="AA17" i="21" s="1"/>
  <c r="I157" i="25"/>
  <c r="E6" i="21" s="1"/>
  <c r="AC180" i="31"/>
  <c r="AD180" i="31" s="1"/>
  <c r="AB26" i="21" s="1"/>
  <c r="AF16" i="21"/>
  <c r="I130" i="31"/>
  <c r="T8" i="21" s="1"/>
  <c r="AC292" i="31"/>
  <c r="AD292" i="31" s="1"/>
  <c r="AF9" i="21" s="1"/>
  <c r="I169" i="25"/>
  <c r="E18" i="21" s="1"/>
  <c r="I101" i="25"/>
  <c r="C17" i="21" s="1"/>
  <c r="AC142" i="25"/>
  <c r="AD142" i="25" s="1"/>
  <c r="K23" i="21" s="1"/>
  <c r="I290" i="31"/>
  <c r="Y7" i="21" s="1"/>
  <c r="I125" i="25"/>
  <c r="D6" i="21" s="1"/>
  <c r="I97" i="25"/>
  <c r="C13" i="21" s="1"/>
  <c r="I96" i="25"/>
  <c r="C12" i="21" s="1"/>
  <c r="X111" i="25"/>
  <c r="AC137" i="25"/>
  <c r="AD137" i="25" s="1"/>
  <c r="K18" i="21" s="1"/>
  <c r="AC293" i="25"/>
  <c r="AD293" i="25" s="1"/>
  <c r="AC138" i="31"/>
  <c r="AD138" i="31" s="1"/>
  <c r="AA16" i="21" s="1"/>
  <c r="AC285" i="25"/>
  <c r="AD285" i="25" s="1"/>
  <c r="J5" i="34" s="1"/>
  <c r="M298" i="25"/>
  <c r="P298" i="25"/>
  <c r="N298" i="25"/>
  <c r="AC158" i="25"/>
  <c r="AD158" i="25" s="1"/>
  <c r="L7" i="21" s="1"/>
  <c r="AC294" i="25"/>
  <c r="AD294" i="25" s="1"/>
  <c r="AC173" i="25"/>
  <c r="AD173" i="25" s="1"/>
  <c r="L22" i="21" s="1"/>
  <c r="AC144" i="25"/>
  <c r="AD144" i="25" s="1"/>
  <c r="K25" i="21" s="1"/>
  <c r="R298" i="25"/>
  <c r="M114" i="31"/>
  <c r="AC92" i="31"/>
  <c r="AD92" i="31" s="1"/>
  <c r="Z5" i="21" s="1"/>
  <c r="AB298" i="25"/>
  <c r="AC160" i="31"/>
  <c r="AD160" i="31" s="1"/>
  <c r="AB6" i="21" s="1"/>
  <c r="AC102" i="31"/>
  <c r="AD102" i="31" s="1"/>
  <c r="Z15" i="21" s="1"/>
  <c r="F13" i="34"/>
  <c r="I13" i="21"/>
  <c r="AC135" i="25"/>
  <c r="AD135" i="25" s="1"/>
  <c r="K16" i="21" s="1"/>
  <c r="Q146" i="25"/>
  <c r="X146" i="25"/>
  <c r="AC286" i="25"/>
  <c r="AD286" i="25" s="1"/>
  <c r="V178" i="25"/>
  <c r="O301" i="31"/>
  <c r="AC169" i="25"/>
  <c r="AD169" i="25" s="1"/>
  <c r="L18" i="21" s="1"/>
  <c r="R181" i="31"/>
  <c r="O178" i="25"/>
  <c r="AC90" i="25"/>
  <c r="AD90" i="25" s="1"/>
  <c r="J6" i="21" s="1"/>
  <c r="AC126" i="25"/>
  <c r="AD126" i="25" s="1"/>
  <c r="K7" i="21" s="1"/>
  <c r="R149" i="31"/>
  <c r="AC173" i="31"/>
  <c r="AD173" i="31" s="1"/>
  <c r="AB19" i="21" s="1"/>
  <c r="T146" i="25"/>
  <c r="AC291" i="31"/>
  <c r="AD291" i="31" s="1"/>
  <c r="AC162" i="25"/>
  <c r="AD162" i="25" s="1"/>
  <c r="L11" i="21" s="1"/>
  <c r="AC164" i="31"/>
  <c r="AD164" i="31" s="1"/>
  <c r="AB10" i="21" s="1"/>
  <c r="AC289" i="31"/>
  <c r="AD289" i="31" s="1"/>
  <c r="AC109" i="25"/>
  <c r="AD109" i="25" s="1"/>
  <c r="J25" i="21" s="1"/>
  <c r="AC130" i="25"/>
  <c r="AD130" i="25" s="1"/>
  <c r="K11" i="21" s="1"/>
  <c r="W178" i="25"/>
  <c r="AC179" i="31"/>
  <c r="AD179" i="31" s="1"/>
  <c r="AB25" i="21" s="1"/>
  <c r="R301" i="31"/>
  <c r="AC292" i="25"/>
  <c r="AD292" i="25" s="1"/>
  <c r="AC136" i="25"/>
  <c r="AD136" i="25" s="1"/>
  <c r="K17" i="21" s="1"/>
  <c r="F9" i="34"/>
  <c r="I9" i="21"/>
  <c r="AC133" i="25"/>
  <c r="AD133" i="25" s="1"/>
  <c r="K14" i="21" s="1"/>
  <c r="AC145" i="25"/>
  <c r="AD145" i="25" s="1"/>
  <c r="K26" i="21" s="1"/>
  <c r="AC139" i="25"/>
  <c r="AD139" i="25" s="1"/>
  <c r="K20" i="21" s="1"/>
  <c r="AC168" i="31"/>
  <c r="AD168" i="31" s="1"/>
  <c r="AB14" i="21" s="1"/>
  <c r="T298" i="25"/>
  <c r="AC140" i="31"/>
  <c r="AD140" i="31" s="1"/>
  <c r="AA18" i="21" s="1"/>
  <c r="AC289" i="25"/>
  <c r="AD289" i="25" s="1"/>
  <c r="AC159" i="25"/>
  <c r="AD159" i="25" s="1"/>
  <c r="L8" i="21" s="1"/>
  <c r="AC108" i="31"/>
  <c r="AD108" i="31" s="1"/>
  <c r="Z21" i="21" s="1"/>
  <c r="M149" i="31"/>
  <c r="AC127" i="31"/>
  <c r="AD127" i="31" s="1"/>
  <c r="AA5" i="21" s="1"/>
  <c r="AC106" i="25"/>
  <c r="AD106" i="25" s="1"/>
  <c r="J22" i="21" s="1"/>
  <c r="Q178" i="25"/>
  <c r="AC295" i="25"/>
  <c r="AD295" i="25" s="1"/>
  <c r="V298" i="25"/>
  <c r="O211" i="25"/>
  <c r="AC165" i="31"/>
  <c r="AD165" i="31" s="1"/>
  <c r="AB11" i="21" s="1"/>
  <c r="AC157" i="25"/>
  <c r="AD157" i="25" s="1"/>
  <c r="L6" i="21" s="1"/>
  <c r="AC175" i="25"/>
  <c r="AD175" i="25" s="1"/>
  <c r="L24" i="21" s="1"/>
  <c r="AC161" i="31"/>
  <c r="AD161" i="31" s="1"/>
  <c r="AB7" i="21" s="1"/>
  <c r="X178" i="25"/>
  <c r="AC101" i="31"/>
  <c r="AD101" i="31" s="1"/>
  <c r="Z14" i="21" s="1"/>
  <c r="AC170" i="31"/>
  <c r="AD170" i="31" s="1"/>
  <c r="AB16" i="21" s="1"/>
  <c r="AC166" i="31"/>
  <c r="AD166" i="31" s="1"/>
  <c r="AB12" i="21" s="1"/>
  <c r="AC112" i="31"/>
  <c r="AD112" i="31" s="1"/>
  <c r="Z25" i="21" s="1"/>
  <c r="AC100" i="31"/>
  <c r="AD100" i="31" s="1"/>
  <c r="Z13" i="21" s="1"/>
  <c r="U298" i="25"/>
  <c r="AC163" i="31"/>
  <c r="AD163" i="31" s="1"/>
  <c r="AB9" i="21" s="1"/>
  <c r="AC300" i="31"/>
  <c r="AD300" i="31" s="1"/>
  <c r="AC296" i="25"/>
  <c r="AD296" i="25" s="1"/>
  <c r="M181" i="31"/>
  <c r="AC159" i="31"/>
  <c r="AD159" i="31" s="1"/>
  <c r="AB5" i="21" s="1"/>
  <c r="AC93" i="25"/>
  <c r="AD93" i="25" s="1"/>
  <c r="J9" i="21" s="1"/>
  <c r="AC99" i="31"/>
  <c r="AD99" i="31" s="1"/>
  <c r="Z12" i="21" s="1"/>
  <c r="P111" i="25"/>
  <c r="AC172" i="25"/>
  <c r="AD172" i="25" s="1"/>
  <c r="L21" i="21" s="1"/>
  <c r="AC104" i="31"/>
  <c r="AD104" i="31" s="1"/>
  <c r="Z17" i="21" s="1"/>
  <c r="P149" i="31"/>
  <c r="AC181" i="31"/>
  <c r="I181" i="31"/>
  <c r="AD181" i="31" s="1"/>
  <c r="AB27" i="21" s="1"/>
  <c r="O181" i="31"/>
  <c r="AC109" i="31"/>
  <c r="AD109" i="31" s="1"/>
  <c r="Z22" i="21" s="1"/>
  <c r="AC174" i="31"/>
  <c r="AD174" i="31" s="1"/>
  <c r="AB20" i="21" s="1"/>
  <c r="AC148" i="31"/>
  <c r="AD148" i="31" s="1"/>
  <c r="AA26" i="21" s="1"/>
  <c r="AA146" i="25"/>
  <c r="U178" i="25"/>
  <c r="Y298" i="25"/>
  <c r="AC142" i="31"/>
  <c r="AD142" i="31" s="1"/>
  <c r="AA20" i="21" s="1"/>
  <c r="AC290" i="25"/>
  <c r="AD290" i="25" s="1"/>
  <c r="AC110" i="31"/>
  <c r="AD110" i="31" s="1"/>
  <c r="Z23" i="21" s="1"/>
  <c r="AC111" i="31"/>
  <c r="AD111" i="31" s="1"/>
  <c r="Z24" i="21" s="1"/>
  <c r="AC113" i="31"/>
  <c r="AD113" i="31" s="1"/>
  <c r="Z26" i="21" s="1"/>
  <c r="AC178" i="31"/>
  <c r="AD178" i="31" s="1"/>
  <c r="AB24" i="21" s="1"/>
  <c r="AC143" i="31"/>
  <c r="AD143" i="31" s="1"/>
  <c r="AA21" i="21" s="1"/>
  <c r="M111" i="25"/>
  <c r="AC89" i="25"/>
  <c r="AD89" i="25" s="1"/>
  <c r="AC133" i="31"/>
  <c r="AD133" i="31" s="1"/>
  <c r="AA11" i="21" s="1"/>
  <c r="T111" i="25"/>
  <c r="AC112" i="25"/>
  <c r="I112" i="25"/>
  <c r="AD112" i="25" s="1"/>
  <c r="X298" i="25"/>
  <c r="P181" i="31"/>
  <c r="AC107" i="31"/>
  <c r="AD107" i="31" s="1"/>
  <c r="Z20" i="21" s="1"/>
  <c r="AC96" i="31"/>
  <c r="AD96" i="31" s="1"/>
  <c r="Z9" i="21" s="1"/>
  <c r="AC94" i="31"/>
  <c r="AD94" i="31" s="1"/>
  <c r="Z7" i="21" s="1"/>
  <c r="AC136" i="31"/>
  <c r="AD136" i="31" s="1"/>
  <c r="AA14" i="21" s="1"/>
  <c r="AC97" i="31"/>
  <c r="AD97" i="31" s="1"/>
  <c r="Z10" i="21" s="1"/>
  <c r="AC95" i="25"/>
  <c r="AD95" i="25" s="1"/>
  <c r="J11" i="21" s="1"/>
  <c r="Y178" i="25"/>
  <c r="N211" i="25"/>
  <c r="AC168" i="25"/>
  <c r="AD168" i="25" s="1"/>
  <c r="L17" i="21" s="1"/>
  <c r="M301" i="31"/>
  <c r="AC288" i="31"/>
  <c r="AD288" i="31" s="1"/>
  <c r="AC296" i="31"/>
  <c r="AD296" i="31" s="1"/>
  <c r="AC169" i="31"/>
  <c r="AD169" i="31" s="1"/>
  <c r="AB15" i="21" s="1"/>
  <c r="AC105" i="31"/>
  <c r="AD105" i="31" s="1"/>
  <c r="Z18" i="21" s="1"/>
  <c r="AC129" i="31"/>
  <c r="AD129" i="31" s="1"/>
  <c r="AA7" i="21" s="1"/>
  <c r="AC106" i="31"/>
  <c r="AD106" i="31" s="1"/>
  <c r="Z19" i="21" s="1"/>
  <c r="AC299" i="31"/>
  <c r="AD299" i="31" s="1"/>
  <c r="R114" i="31"/>
  <c r="AC146" i="31"/>
  <c r="AD146" i="31" s="1"/>
  <c r="AA24" i="21" s="1"/>
  <c r="AC167" i="31"/>
  <c r="AD167" i="31" s="1"/>
  <c r="AB13" i="21" s="1"/>
  <c r="AC288" i="25"/>
  <c r="AD288" i="25" s="1"/>
  <c r="AC179" i="25"/>
  <c r="I179" i="25"/>
  <c r="AD179" i="25" s="1"/>
  <c r="P146" i="25"/>
  <c r="Q298" i="25"/>
  <c r="AC172" i="31"/>
  <c r="AD172" i="31" s="1"/>
  <c r="AB18" i="21" s="1"/>
  <c r="Q114" i="31"/>
  <c r="AC290" i="31"/>
  <c r="AD290" i="31" s="1"/>
  <c r="AC130" i="31"/>
  <c r="AD130" i="31" s="1"/>
  <c r="AA8" i="21" s="1"/>
  <c r="AC93" i="31"/>
  <c r="AD93" i="31" s="1"/>
  <c r="Z6" i="21" s="1"/>
  <c r="AC132" i="31"/>
  <c r="AD132" i="31" s="1"/>
  <c r="AA10" i="21" s="1"/>
  <c r="I182" i="31"/>
  <c r="AD182" i="31" s="1"/>
  <c r="AC182" i="31"/>
  <c r="N114" i="31"/>
  <c r="O149" i="31"/>
  <c r="AC135" i="31"/>
  <c r="AD135" i="31" s="1"/>
  <c r="AA13" i="21" s="1"/>
  <c r="AC297" i="25"/>
  <c r="AD297" i="25" s="1"/>
  <c r="AC171" i="31"/>
  <c r="AD171" i="31" s="1"/>
  <c r="AB17" i="21" s="1"/>
  <c r="AC287" i="25"/>
  <c r="AD287" i="25" s="1"/>
  <c r="O114" i="31"/>
  <c r="AC137" i="31"/>
  <c r="AD137" i="31" s="1"/>
  <c r="AA15" i="21" s="1"/>
  <c r="AC177" i="31"/>
  <c r="AD177" i="31" s="1"/>
  <c r="AB23" i="21" s="1"/>
  <c r="N181" i="31"/>
  <c r="AC131" i="31"/>
  <c r="AD131" i="31" s="1"/>
  <c r="AA9" i="21" s="1"/>
  <c r="P114" i="31"/>
  <c r="AC95" i="31"/>
  <c r="AD95" i="31" s="1"/>
  <c r="Z8" i="21" s="1"/>
  <c r="AC162" i="31"/>
  <c r="AD162" i="31" s="1"/>
  <c r="AB8" i="21" s="1"/>
  <c r="AC293" i="31"/>
  <c r="AD293" i="31" s="1"/>
  <c r="AC141" i="31"/>
  <c r="AD141" i="31" s="1"/>
  <c r="AA19" i="21" s="1"/>
  <c r="AC103" i="31"/>
  <c r="AD103" i="31" s="1"/>
  <c r="Z16" i="21" s="1"/>
  <c r="AC145" i="31"/>
  <c r="AD145" i="31" s="1"/>
  <c r="AA23" i="21" s="1"/>
  <c r="Y14" i="21"/>
  <c r="I133" i="25"/>
  <c r="D14" i="21" s="1"/>
  <c r="AC146" i="25"/>
  <c r="I146" i="25"/>
  <c r="AD146" i="25" s="1"/>
  <c r="K27" i="21" s="1"/>
  <c r="AC97" i="25"/>
  <c r="AD97" i="25" s="1"/>
  <c r="J13" i="21" s="1"/>
  <c r="AC105" i="25"/>
  <c r="AD105" i="25" s="1"/>
  <c r="J21" i="21" s="1"/>
  <c r="I137" i="25"/>
  <c r="D18" i="21" s="1"/>
  <c r="AC178" i="25"/>
  <c r="I178" i="25"/>
  <c r="AD178" i="25" s="1"/>
  <c r="L27" i="21" s="1"/>
  <c r="I141" i="25"/>
  <c r="D22" i="21" s="1"/>
  <c r="AC110" i="25"/>
  <c r="AD110" i="25" s="1"/>
  <c r="J26" i="21" s="1"/>
  <c r="I18" i="21"/>
  <c r="U111" i="25"/>
  <c r="F6" i="34"/>
  <c r="I6" i="21"/>
  <c r="AC103" i="25"/>
  <c r="AD103" i="25" s="1"/>
  <c r="J19" i="21" s="1"/>
  <c r="M211" i="25"/>
  <c r="AC143" i="25"/>
  <c r="AD143" i="25" s="1"/>
  <c r="K24" i="21" s="1"/>
  <c r="W111" i="25"/>
  <c r="P178" i="25"/>
  <c r="AC125" i="25"/>
  <c r="AD125" i="25" s="1"/>
  <c r="K6" i="21" s="1"/>
  <c r="V111" i="25"/>
  <c r="I106" i="25"/>
  <c r="C22" i="21" s="1"/>
  <c r="I298" i="25"/>
  <c r="AD298" i="25" s="1"/>
  <c r="AC298" i="25"/>
  <c r="I161" i="25"/>
  <c r="E10" i="21" s="1"/>
  <c r="S111" i="25"/>
  <c r="I91" i="25"/>
  <c r="C7" i="21" s="1"/>
  <c r="F12" i="34"/>
  <c r="I12" i="21"/>
  <c r="I92" i="25"/>
  <c r="C8" i="21" s="1"/>
  <c r="I93" i="25"/>
  <c r="C9" i="21" s="1"/>
  <c r="I159" i="25"/>
  <c r="E8" i="21" s="1"/>
  <c r="O298" i="25"/>
  <c r="I170" i="25"/>
  <c r="E19" i="21" s="1"/>
  <c r="AC99" i="25"/>
  <c r="AD99" i="25" s="1"/>
  <c r="J15" i="21" s="1"/>
  <c r="I22" i="21"/>
  <c r="I21" i="21"/>
  <c r="I145" i="31"/>
  <c r="T23" i="21" s="1"/>
  <c r="I288" i="31"/>
  <c r="Z298" i="25"/>
  <c r="AC301" i="31"/>
  <c r="I301" i="31"/>
  <c r="AD301" i="31" s="1"/>
  <c r="I17" i="21"/>
  <c r="AC96" i="25"/>
  <c r="AD96" i="25" s="1"/>
  <c r="J12" i="21" s="1"/>
  <c r="I299" i="25"/>
  <c r="AD299" i="25" s="1"/>
  <c r="AC299" i="25"/>
  <c r="AC128" i="25"/>
  <c r="AD128" i="25" s="1"/>
  <c r="K9" i="21" s="1"/>
  <c r="I134" i="31"/>
  <c r="T12" i="21" s="1"/>
  <c r="N111" i="25"/>
  <c r="AC170" i="25"/>
  <c r="AD170" i="25" s="1"/>
  <c r="L19" i="21" s="1"/>
  <c r="AC176" i="25"/>
  <c r="AD176" i="25" s="1"/>
  <c r="L25" i="21" s="1"/>
  <c r="AC138" i="25"/>
  <c r="AD138" i="25" s="1"/>
  <c r="K19" i="21" s="1"/>
  <c r="S178" i="25"/>
  <c r="F16" i="34"/>
  <c r="I25" i="21"/>
  <c r="Y25" i="21"/>
  <c r="P16" i="34"/>
  <c r="AC94" i="25"/>
  <c r="AD94" i="25" s="1"/>
  <c r="J10" i="21" s="1"/>
  <c r="Z111" i="25"/>
  <c r="I100" i="25"/>
  <c r="C16" i="21" s="1"/>
  <c r="Y22" i="21"/>
  <c r="I130" i="25"/>
  <c r="D11" i="21" s="1"/>
  <c r="I132" i="25"/>
  <c r="D13" i="21" s="1"/>
  <c r="I165" i="25"/>
  <c r="E14" i="21" s="1"/>
  <c r="AC91" i="25"/>
  <c r="AD91" i="25" s="1"/>
  <c r="J7" i="21" s="1"/>
  <c r="Y10" i="21"/>
  <c r="P10" i="34"/>
  <c r="AC98" i="25"/>
  <c r="AD98" i="25" s="1"/>
  <c r="J14" i="21" s="1"/>
  <c r="F15" i="34"/>
  <c r="I24" i="21"/>
  <c r="I297" i="31"/>
  <c r="I14" i="21"/>
  <c r="Q301" i="31"/>
  <c r="F10" i="34"/>
  <c r="I10" i="21"/>
  <c r="I16" i="21"/>
  <c r="F8" i="34"/>
  <c r="I8" i="21"/>
  <c r="W298" i="25"/>
  <c r="AC177" i="25"/>
  <c r="AD177" i="25" s="1"/>
  <c r="L26" i="21" s="1"/>
  <c r="U146" i="25"/>
  <c r="AC160" i="25"/>
  <c r="AD160" i="25" s="1"/>
  <c r="L9" i="21" s="1"/>
  <c r="S146" i="25"/>
  <c r="M178" i="25"/>
  <c r="AC156" i="25"/>
  <c r="AD156" i="25" s="1"/>
  <c r="L5" i="21" s="1"/>
  <c r="AC161" i="25"/>
  <c r="AD161" i="25" s="1"/>
  <c r="L10" i="21" s="1"/>
  <c r="AC101" i="25"/>
  <c r="AD101" i="25" s="1"/>
  <c r="J17" i="21" s="1"/>
  <c r="AC102" i="25"/>
  <c r="AD102" i="25" s="1"/>
  <c r="J18" i="21" s="1"/>
  <c r="I115" i="31"/>
  <c r="AD115" i="31" s="1"/>
  <c r="Y20" i="21"/>
  <c r="AC100" i="25"/>
  <c r="AD100" i="25" s="1"/>
  <c r="J16" i="21" s="1"/>
  <c r="I107" i="25"/>
  <c r="C23" i="21" s="1"/>
  <c r="Z178" i="25"/>
  <c r="N301" i="31"/>
  <c r="AC149" i="31"/>
  <c r="AC104" i="25"/>
  <c r="AD104" i="25" s="1"/>
  <c r="J20" i="21" s="1"/>
  <c r="AB111" i="25"/>
  <c r="AC140" i="25"/>
  <c r="AD140" i="25" s="1"/>
  <c r="K21" i="21" s="1"/>
  <c r="AC141" i="25"/>
  <c r="AD141" i="25" s="1"/>
  <c r="K22" i="21" s="1"/>
  <c r="AC167" i="25"/>
  <c r="AD167" i="25" s="1"/>
  <c r="L16" i="21" s="1"/>
  <c r="Q111" i="25"/>
  <c r="V146" i="25"/>
  <c r="AC129" i="25"/>
  <c r="AD129" i="25" s="1"/>
  <c r="K10" i="21" s="1"/>
  <c r="O146" i="25"/>
  <c r="AC164" i="25"/>
  <c r="AD164" i="25" s="1"/>
  <c r="L13" i="21" s="1"/>
  <c r="AB146" i="25"/>
  <c r="I124" i="25"/>
  <c r="I140" i="25"/>
  <c r="D21" i="21" s="1"/>
  <c r="Y13" i="21"/>
  <c r="P13" i="34"/>
  <c r="I98" i="25"/>
  <c r="C14" i="21" s="1"/>
  <c r="AC147" i="25"/>
  <c r="I147" i="25"/>
  <c r="AD147" i="25" s="1"/>
  <c r="Y21" i="21"/>
  <c r="I136" i="25"/>
  <c r="D17" i="21" s="1"/>
  <c r="Y9" i="21"/>
  <c r="P9" i="34"/>
  <c r="Q181" i="31"/>
  <c r="AC165" i="25"/>
  <c r="AD165" i="25" s="1"/>
  <c r="L14" i="21" s="1"/>
  <c r="N178" i="25"/>
  <c r="W146" i="25"/>
  <c r="AC131" i="25"/>
  <c r="AD131" i="25" s="1"/>
  <c r="K12" i="21" s="1"/>
  <c r="R178" i="25"/>
  <c r="AC127" i="25"/>
  <c r="AD127" i="25" s="1"/>
  <c r="K8" i="21" s="1"/>
  <c r="AB178" i="25"/>
  <c r="I171" i="25"/>
  <c r="E20" i="21" s="1"/>
  <c r="AC108" i="25"/>
  <c r="AD108" i="25" s="1"/>
  <c r="J24" i="21" s="1"/>
  <c r="I167" i="25"/>
  <c r="E16" i="21" s="1"/>
  <c r="I139" i="25"/>
  <c r="D20" i="21" s="1"/>
  <c r="I144" i="25"/>
  <c r="D25" i="21" s="1"/>
  <c r="P301" i="31"/>
  <c r="I150" i="31"/>
  <c r="AD150" i="31" s="1"/>
  <c r="S298" i="25"/>
  <c r="I291" i="31"/>
  <c r="AC134" i="25"/>
  <c r="AD134" i="25" s="1"/>
  <c r="K15" i="21" s="1"/>
  <c r="Y111" i="25"/>
  <c r="R111" i="25"/>
  <c r="AC171" i="25"/>
  <c r="AD171" i="25" s="1"/>
  <c r="L20" i="21" s="1"/>
  <c r="I143" i="25"/>
  <c r="D24" i="21" s="1"/>
  <c r="I11" i="21"/>
  <c r="F11" i="34"/>
  <c r="AA298" i="25"/>
  <c r="T178" i="25"/>
  <c r="AC111" i="25"/>
  <c r="I111" i="25"/>
  <c r="AD111" i="25" s="1"/>
  <c r="J27" i="21" s="1"/>
  <c r="I99" i="25"/>
  <c r="C15" i="21" s="1"/>
  <c r="AC107" i="25"/>
  <c r="AD107" i="25" s="1"/>
  <c r="J23" i="21" s="1"/>
  <c r="AC92" i="25"/>
  <c r="AD92" i="25" s="1"/>
  <c r="J8" i="21" s="1"/>
  <c r="AA111" i="25"/>
  <c r="I19" i="21"/>
  <c r="I172" i="25"/>
  <c r="E21" i="21" s="1"/>
  <c r="Y6" i="21"/>
  <c r="F14" i="34"/>
  <c r="I23" i="21"/>
  <c r="N149" i="31"/>
  <c r="I143" i="31"/>
  <c r="T21" i="21" s="1"/>
  <c r="F7" i="34"/>
  <c r="I7" i="21"/>
  <c r="I15" i="21"/>
  <c r="AC302" i="31"/>
  <c r="I302" i="31"/>
  <c r="AD302" i="31" s="1"/>
  <c r="R146" i="25"/>
  <c r="Y146" i="25"/>
  <c r="Z146" i="25"/>
  <c r="I166" i="25"/>
  <c r="E15" i="21" s="1"/>
  <c r="I20" i="21"/>
  <c r="I105" i="25"/>
  <c r="C21" i="21" s="1"/>
  <c r="AA178" i="25"/>
  <c r="I298" i="31"/>
  <c r="I295" i="31"/>
  <c r="Q149" i="31"/>
  <c r="I146" i="31"/>
  <c r="T24" i="21" s="1"/>
  <c r="I294" i="31"/>
  <c r="AC114" i="31"/>
  <c r="M146" i="25"/>
  <c r="AC124" i="25"/>
  <c r="AD124" i="25" s="1"/>
  <c r="K5" i="21" s="1"/>
  <c r="AC132" i="25"/>
  <c r="AD132" i="25" s="1"/>
  <c r="K13" i="21" s="1"/>
  <c r="AC166" i="25"/>
  <c r="AD166" i="25" s="1"/>
  <c r="L15" i="21" s="1"/>
  <c r="O111" i="25"/>
  <c r="AC174" i="25"/>
  <c r="AD174" i="25" s="1"/>
  <c r="L23" i="21" s="1"/>
  <c r="P5" i="21"/>
  <c r="AF12" i="21" l="1"/>
  <c r="T14" i="34"/>
  <c r="T15" i="34"/>
  <c r="P7" i="34"/>
  <c r="P11" i="21"/>
  <c r="P19" i="21"/>
  <c r="AF11" i="21"/>
  <c r="T9" i="34"/>
  <c r="J28" i="21"/>
  <c r="AD113" i="25"/>
  <c r="J29" i="21" s="1"/>
  <c r="AF7" i="21"/>
  <c r="T7" i="34"/>
  <c r="AF25" i="21"/>
  <c r="T16" i="34"/>
  <c r="T5" i="34"/>
  <c r="AF5" i="21"/>
  <c r="AF20" i="21"/>
  <c r="J16" i="34"/>
  <c r="P25" i="21"/>
  <c r="AF8" i="21"/>
  <c r="T8" i="34"/>
  <c r="AF17" i="21"/>
  <c r="P22" i="21"/>
  <c r="AF26" i="21"/>
  <c r="T17" i="34"/>
  <c r="P18" i="21"/>
  <c r="J6" i="34"/>
  <c r="P6" i="21"/>
  <c r="Y11" i="21"/>
  <c r="P11" i="34"/>
  <c r="AF14" i="21"/>
  <c r="AF15" i="21"/>
  <c r="Y23" i="21"/>
  <c r="P14" i="34"/>
  <c r="AF27" i="21"/>
  <c r="T18" i="34"/>
  <c r="J8" i="34"/>
  <c r="P8" i="21"/>
  <c r="P16" i="21"/>
  <c r="J15" i="34"/>
  <c r="P24" i="21"/>
  <c r="J12" i="34"/>
  <c r="P12" i="21"/>
  <c r="J14" i="34"/>
  <c r="P23" i="21"/>
  <c r="T13" i="34"/>
  <c r="AF13" i="21"/>
  <c r="Y12" i="21"/>
  <c r="P12" i="34"/>
  <c r="AF22" i="21"/>
  <c r="Y24" i="21"/>
  <c r="P15" i="34"/>
  <c r="K28" i="21"/>
  <c r="AD148" i="25"/>
  <c r="K29" i="21" s="1"/>
  <c r="Y16" i="21"/>
  <c r="J10" i="34"/>
  <c r="P10" i="21"/>
  <c r="P14" i="21"/>
  <c r="J9" i="34"/>
  <c r="P9" i="21"/>
  <c r="AF19" i="21"/>
  <c r="AD180" i="25"/>
  <c r="L29" i="21" s="1"/>
  <c r="L28" i="21"/>
  <c r="J18" i="34"/>
  <c r="P27" i="21"/>
  <c r="AF10" i="21"/>
  <c r="T10" i="34"/>
  <c r="P8" i="34"/>
  <c r="Y8" i="21"/>
  <c r="J7" i="34"/>
  <c r="P7" i="21"/>
  <c r="AD183" i="31"/>
  <c r="AB29" i="21" s="1"/>
  <c r="AB28" i="21"/>
  <c r="P21" i="21"/>
  <c r="P17" i="21"/>
  <c r="AF18" i="21"/>
  <c r="P15" i="21"/>
  <c r="T19" i="34"/>
  <c r="AD303" i="31"/>
  <c r="AF28" i="21"/>
  <c r="AD116" i="31"/>
  <c r="Z29" i="21" s="1"/>
  <c r="Z28" i="21"/>
  <c r="AD300" i="25"/>
  <c r="J19" i="34"/>
  <c r="P28" i="21"/>
  <c r="P5" i="34"/>
  <c r="Y5" i="21"/>
  <c r="AF21" i="21"/>
  <c r="P20" i="21"/>
  <c r="AF6" i="21"/>
  <c r="T6" i="34"/>
  <c r="J13" i="34"/>
  <c r="P13" i="21"/>
  <c r="Y18" i="21"/>
  <c r="AA28" i="21"/>
  <c r="AD151" i="31"/>
  <c r="AA29" i="21" s="1"/>
  <c r="Y15" i="21"/>
  <c r="Y17" i="21"/>
  <c r="Y19" i="21"/>
  <c r="J17" i="34"/>
  <c r="P26" i="21"/>
  <c r="A76" i="1"/>
  <c r="T20" i="34" l="1"/>
  <c r="AF29" i="21"/>
  <c r="U16" i="25"/>
  <c r="R75" i="25"/>
  <c r="N66" i="25"/>
  <c r="V44" i="25"/>
  <c r="T48" i="25"/>
  <c r="W68" i="25"/>
  <c r="W71" i="25"/>
  <c r="Q15" i="25"/>
  <c r="P42" i="25"/>
  <c r="N21" i="25"/>
  <c r="V71" i="25"/>
  <c r="P75" i="25"/>
  <c r="R68" i="25"/>
  <c r="P71" i="31"/>
  <c r="R228" i="25"/>
  <c r="V10" i="25"/>
  <c r="W48" i="25"/>
  <c r="H12" i="25"/>
  <c r="X65" i="25"/>
  <c r="O48" i="25"/>
  <c r="N22" i="25"/>
  <c r="W42" i="25"/>
  <c r="W225" i="25"/>
  <c r="W263" i="25"/>
  <c r="M46" i="25"/>
  <c r="W11" i="25"/>
  <c r="AB40" i="25"/>
  <c r="V64" i="25"/>
  <c r="M42" i="25"/>
  <c r="N73" i="25"/>
  <c r="R44" i="25"/>
  <c r="Y223" i="25"/>
  <c r="N241" i="25"/>
  <c r="W193" i="25"/>
  <c r="S11" i="25"/>
  <c r="V45" i="25"/>
  <c r="AB42" i="25"/>
  <c r="M37" i="25"/>
  <c r="O239" i="25"/>
  <c r="V225" i="25"/>
  <c r="X210" i="25"/>
  <c r="U44" i="25"/>
  <c r="R71" i="25"/>
  <c r="U17" i="25"/>
  <c r="X71" i="25"/>
  <c r="U42" i="25"/>
  <c r="P48" i="25"/>
  <c r="U70" i="25"/>
  <c r="N87" i="33"/>
  <c r="Y110" i="32"/>
  <c r="T82" i="32"/>
  <c r="S222" i="25"/>
  <c r="R243" i="31"/>
  <c r="N77" i="31"/>
  <c r="O103" i="32"/>
  <c r="O21" i="32"/>
  <c r="H231" i="31"/>
  <c r="R213" i="31"/>
  <c r="R211" i="31"/>
  <c r="G73" i="33"/>
  <c r="O260" i="25"/>
  <c r="Y13" i="25"/>
  <c r="X19" i="32"/>
  <c r="Q79" i="33"/>
  <c r="N75" i="33"/>
  <c r="H86" i="32"/>
  <c r="Q67" i="33"/>
  <c r="Q89" i="33" s="1"/>
  <c r="W13" i="25"/>
  <c r="H106" i="32"/>
  <c r="G200" i="31"/>
  <c r="O268" i="25"/>
  <c r="N259" i="25"/>
  <c r="G24" i="33"/>
  <c r="H42" i="33"/>
  <c r="O14" i="32"/>
  <c r="N84" i="33"/>
  <c r="Y105" i="32"/>
  <c r="H77" i="31"/>
  <c r="U73" i="32"/>
  <c r="H257" i="31"/>
  <c r="H242" i="31"/>
  <c r="AA111" i="32"/>
  <c r="T103" i="32"/>
  <c r="AB265" i="25"/>
  <c r="M261" i="25"/>
  <c r="U83" i="32"/>
  <c r="V18" i="32"/>
  <c r="Q85" i="33"/>
  <c r="AA101" i="32"/>
  <c r="T66" i="32"/>
  <c r="T88" i="32" s="1"/>
  <c r="Z106" i="32"/>
  <c r="H224" i="31"/>
  <c r="H73" i="31"/>
  <c r="H107" i="32"/>
  <c r="H83" i="33"/>
  <c r="V268" i="25"/>
  <c r="N227" i="31"/>
  <c r="H265" i="25"/>
  <c r="G20" i="33"/>
  <c r="O273" i="25"/>
  <c r="W113" i="32"/>
  <c r="W13" i="32"/>
  <c r="AB49" i="32"/>
  <c r="H43" i="33"/>
  <c r="H47" i="25"/>
  <c r="O69" i="31"/>
  <c r="T102" i="32"/>
  <c r="M237" i="31"/>
  <c r="Z110" i="32"/>
  <c r="M257" i="25"/>
  <c r="G254" i="25"/>
  <c r="N76" i="33"/>
  <c r="Q76" i="33"/>
  <c r="H89" i="32"/>
  <c r="G86" i="33"/>
  <c r="AB268" i="25"/>
  <c r="S113" i="32"/>
  <c r="O76" i="31"/>
  <c r="G69" i="33"/>
  <c r="M235" i="31"/>
  <c r="M265" i="25"/>
  <c r="G259" i="25"/>
  <c r="Q13" i="25"/>
  <c r="Y38" i="25"/>
  <c r="T63" i="25"/>
  <c r="R108" i="32"/>
  <c r="W19" i="32"/>
  <c r="G17" i="33"/>
  <c r="G104" i="32"/>
  <c r="H74" i="32"/>
  <c r="G194" i="31"/>
  <c r="R196" i="31"/>
  <c r="H105" i="33"/>
  <c r="N73" i="33"/>
  <c r="S264" i="25"/>
  <c r="V19" i="32"/>
  <c r="Q102" i="33"/>
  <c r="Q88" i="33"/>
  <c r="V23" i="32"/>
  <c r="H84" i="33"/>
  <c r="R206" i="31"/>
  <c r="M230" i="31"/>
  <c r="U264" i="25"/>
  <c r="H227" i="25"/>
  <c r="H271" i="25"/>
  <c r="O210" i="31"/>
  <c r="N265" i="25"/>
  <c r="H64" i="25"/>
  <c r="T71" i="25"/>
  <c r="AB208" i="25"/>
  <c r="Z75" i="25"/>
  <c r="S73" i="25"/>
  <c r="AB75" i="25"/>
  <c r="V254" i="25"/>
  <c r="Z262" i="25"/>
  <c r="N258" i="25"/>
  <c r="N262" i="25"/>
  <c r="N273" i="25"/>
  <c r="G276" i="25"/>
  <c r="U221" i="25"/>
  <c r="Y63" i="25"/>
  <c r="T69" i="25"/>
  <c r="O68" i="31"/>
  <c r="S255" i="25"/>
  <c r="S232" i="25"/>
  <c r="AB195" i="25"/>
  <c r="AB202" i="25"/>
  <c r="Z271" i="25"/>
  <c r="Z194" i="25"/>
  <c r="O263" i="25"/>
  <c r="S192" i="25"/>
  <c r="Z235" i="25"/>
  <c r="Q39" i="25"/>
  <c r="AB192" i="25"/>
  <c r="AB199" i="25"/>
  <c r="M235" i="25"/>
  <c r="S203" i="25"/>
  <c r="Z205" i="25"/>
  <c r="S270" i="25"/>
  <c r="M43" i="25"/>
  <c r="R42" i="25"/>
  <c r="X44" i="25"/>
  <c r="N42" i="25"/>
  <c r="H17" i="25"/>
  <c r="X75" i="25"/>
  <c r="N43" i="25"/>
  <c r="Q191" i="25"/>
  <c r="P20" i="25"/>
  <c r="Z37" i="25"/>
  <c r="S14" i="25"/>
  <c r="W21" i="25"/>
  <c r="P43" i="25"/>
  <c r="O71" i="25"/>
  <c r="R41" i="25"/>
  <c r="M16" i="25"/>
  <c r="P192" i="25"/>
  <c r="R206" i="25"/>
  <c r="N75" i="25"/>
  <c r="Q69" i="25"/>
  <c r="M44" i="25"/>
  <c r="P71" i="25"/>
  <c r="G47" i="25"/>
  <c r="H16" i="25"/>
  <c r="V221" i="25"/>
  <c r="W75" i="25"/>
  <c r="G71" i="31"/>
  <c r="P37" i="25"/>
  <c r="U49" i="25"/>
  <c r="U21" i="25"/>
  <c r="W37" i="25"/>
  <c r="W19" i="25"/>
  <c r="Q14" i="25"/>
  <c r="AB44" i="25"/>
  <c r="Q20" i="25"/>
  <c r="R73" i="25"/>
  <c r="AB41" i="25"/>
  <c r="Q223" i="25"/>
  <c r="N41" i="25"/>
  <c r="U40" i="25"/>
  <c r="W39" i="25"/>
  <c r="N18" i="25"/>
  <c r="R74" i="25"/>
  <c r="P44" i="25"/>
  <c r="W72" i="25"/>
  <c r="R240" i="25"/>
  <c r="N38" i="25"/>
  <c r="N11" i="25"/>
  <c r="M38" i="25"/>
  <c r="Z11" i="25"/>
  <c r="P67" i="25"/>
  <c r="G41" i="25"/>
  <c r="H10" i="25"/>
  <c r="V199" i="25"/>
  <c r="X22" i="32"/>
  <c r="Q81" i="33"/>
  <c r="N86" i="33"/>
  <c r="T242" i="25"/>
  <c r="O19" i="32"/>
  <c r="G67" i="33"/>
  <c r="AA103" i="32"/>
  <c r="R224" i="31"/>
  <c r="O104" i="32"/>
  <c r="H269" i="25"/>
  <c r="G267" i="25"/>
  <c r="M63" i="25"/>
  <c r="T48" i="32"/>
  <c r="H101" i="32"/>
  <c r="Q73" i="33"/>
  <c r="T42" i="32"/>
  <c r="Q103" i="33"/>
  <c r="N78" i="31"/>
  <c r="N242" i="31"/>
  <c r="O212" i="31"/>
  <c r="T270" i="25"/>
  <c r="H48" i="25"/>
  <c r="G80" i="33"/>
  <c r="P13" i="25"/>
  <c r="Z223" i="25"/>
  <c r="T108" i="32"/>
  <c r="T50" i="32"/>
  <c r="H74" i="33"/>
  <c r="N266" i="25"/>
  <c r="H41" i="25"/>
  <c r="AA110" i="32"/>
  <c r="X24" i="32"/>
  <c r="R232" i="31"/>
  <c r="O73" i="31"/>
  <c r="O70" i="31"/>
  <c r="T81" i="32"/>
  <c r="S266" i="25"/>
  <c r="H257" i="25"/>
  <c r="S64" i="25"/>
  <c r="U267" i="25"/>
  <c r="T109" i="32"/>
  <c r="T87" i="32"/>
  <c r="Y108" i="32"/>
  <c r="Y111" i="32"/>
  <c r="Q114" i="33"/>
  <c r="R235" i="31"/>
  <c r="S102" i="32"/>
  <c r="AA260" i="25"/>
  <c r="H259" i="25"/>
  <c r="U13" i="25"/>
  <c r="Q74" i="33"/>
  <c r="T210" i="25"/>
  <c r="H45" i="33"/>
  <c r="T47" i="32"/>
  <c r="Z263" i="25"/>
  <c r="U237" i="25"/>
  <c r="G202" i="31"/>
  <c r="R208" i="31"/>
  <c r="R226" i="31"/>
  <c r="R105" i="32"/>
  <c r="Z264" i="25"/>
  <c r="H77" i="33"/>
  <c r="Q68" i="33"/>
  <c r="AB63" i="25"/>
  <c r="R110" i="32"/>
  <c r="AB106" i="32"/>
  <c r="H269" i="31"/>
  <c r="G203" i="31"/>
  <c r="Z267" i="25"/>
  <c r="G75" i="33"/>
  <c r="N74" i="33"/>
  <c r="Y74" i="25"/>
  <c r="H76" i="32"/>
  <c r="AB41" i="32"/>
  <c r="G82" i="33"/>
  <c r="N232" i="31"/>
  <c r="S105" i="32"/>
  <c r="W112" i="32"/>
  <c r="Q70" i="33"/>
  <c r="N243" i="31"/>
  <c r="U255" i="25"/>
  <c r="Z225" i="25"/>
  <c r="U71" i="32"/>
  <c r="AB47" i="32"/>
  <c r="T268" i="25"/>
  <c r="Z101" i="32"/>
  <c r="T72" i="32"/>
  <c r="X20" i="32"/>
  <c r="H70" i="33"/>
  <c r="M227" i="31"/>
  <c r="G105" i="32"/>
  <c r="M224" i="31"/>
  <c r="G231" i="25"/>
  <c r="T233" i="25"/>
  <c r="H234" i="25"/>
  <c r="AB240" i="25"/>
  <c r="AB261" i="25"/>
  <c r="V272" i="25"/>
  <c r="H69" i="25"/>
  <c r="AA37" i="25"/>
  <c r="H202" i="25"/>
  <c r="I202" i="25" s="1"/>
  <c r="F18" i="21" s="1"/>
  <c r="N264" i="25"/>
  <c r="H223" i="25"/>
  <c r="V258" i="25"/>
  <c r="H243" i="31"/>
  <c r="H240" i="25"/>
  <c r="AB264" i="25"/>
  <c r="M266" i="25"/>
  <c r="Z197" i="25"/>
  <c r="S43" i="25"/>
  <c r="S42" i="25"/>
  <c r="H233" i="25"/>
  <c r="H260" i="25"/>
  <c r="H102" i="32"/>
  <c r="G253" i="25"/>
  <c r="S234" i="25"/>
  <c r="T231" i="25"/>
  <c r="AB68" i="25"/>
  <c r="AA68" i="25"/>
  <c r="H45" i="25"/>
  <c r="Y113" i="32"/>
  <c r="AA254" i="25"/>
  <c r="O269" i="25"/>
  <c r="H191" i="25"/>
  <c r="I191" i="25" s="1"/>
  <c r="F7" i="21" s="1"/>
  <c r="O264" i="25"/>
  <c r="T74" i="25"/>
  <c r="AA209" i="25"/>
  <c r="T20" i="25"/>
  <c r="T202" i="25"/>
  <c r="T10" i="25"/>
  <c r="AA113" i="32"/>
  <c r="S273" i="25"/>
  <c r="V257" i="25"/>
  <c r="H195" i="25"/>
  <c r="I195" i="25" s="1"/>
  <c r="F11" i="21" s="1"/>
  <c r="H264" i="25"/>
  <c r="AA64" i="25"/>
  <c r="Z189" i="25"/>
  <c r="AB196" i="25"/>
  <c r="Y20" i="25"/>
  <c r="Y46" i="25"/>
  <c r="G256" i="25"/>
  <c r="N263" i="25"/>
  <c r="H268" i="31"/>
  <c r="Z204" i="25"/>
  <c r="T206" i="25"/>
  <c r="N256" i="25"/>
  <c r="T201" i="25"/>
  <c r="G222" i="25"/>
  <c r="T239" i="25"/>
  <c r="S202" i="25"/>
  <c r="Y72" i="25"/>
  <c r="AB65" i="25"/>
  <c r="H50" i="25"/>
  <c r="AB258" i="25"/>
  <c r="H266" i="31"/>
  <c r="Z208" i="25"/>
  <c r="H200" i="25"/>
  <c r="I200" i="25" s="1"/>
  <c r="F16" i="21" s="1"/>
  <c r="AA189" i="25"/>
  <c r="S206" i="25"/>
  <c r="Z67" i="25"/>
  <c r="H224" i="25"/>
  <c r="Z270" i="25"/>
  <c r="S253" i="25"/>
  <c r="H211" i="25"/>
  <c r="H198" i="25"/>
  <c r="I198" i="25" s="1"/>
  <c r="F14" i="21" s="1"/>
  <c r="AA200" i="25"/>
  <c r="AA256" i="25"/>
  <c r="G67" i="25"/>
  <c r="U228" i="25"/>
  <c r="O12" i="25"/>
  <c r="G225" i="25"/>
  <c r="M236" i="25"/>
  <c r="AB207" i="25"/>
  <c r="Y11" i="25"/>
  <c r="AA49" i="25"/>
  <c r="G51" i="33"/>
  <c r="R111" i="33"/>
  <c r="S82" i="32"/>
  <c r="R41" i="33"/>
  <c r="Z17" i="32"/>
  <c r="P69" i="33"/>
  <c r="Q105" i="32"/>
  <c r="AA83" i="32"/>
  <c r="R41" i="32"/>
  <c r="P106" i="33"/>
  <c r="P72" i="32"/>
  <c r="M81" i="33"/>
  <c r="AC81" i="33" s="1"/>
  <c r="Y45" i="32"/>
  <c r="G71" i="25"/>
  <c r="U239" i="25"/>
  <c r="P68" i="25"/>
  <c r="AB46" i="25"/>
  <c r="X64" i="25"/>
  <c r="V20" i="25"/>
  <c r="O74" i="25"/>
  <c r="X46" i="25"/>
  <c r="Z19" i="25"/>
  <c r="P70" i="25"/>
  <c r="W233" i="25"/>
  <c r="O43" i="25"/>
  <c r="T40" i="25"/>
  <c r="V41" i="25"/>
  <c r="Z45" i="25"/>
  <c r="S18" i="25"/>
  <c r="O40" i="25"/>
  <c r="S20" i="25"/>
  <c r="Q264" i="25"/>
  <c r="Q11" i="25"/>
  <c r="P45" i="25"/>
  <c r="Q16" i="25"/>
  <c r="V48" i="25"/>
  <c r="Z21" i="25"/>
  <c r="R63" i="25"/>
  <c r="P267" i="25"/>
  <c r="S22" i="25"/>
  <c r="Z41" i="25"/>
  <c r="U11" i="25"/>
  <c r="W38" i="25"/>
  <c r="W46" i="25"/>
  <c r="V11" i="25"/>
  <c r="P16" i="25"/>
  <c r="W41" i="25"/>
  <c r="V200" i="25"/>
  <c r="Q228" i="25"/>
  <c r="W273" i="25"/>
  <c r="N72" i="25"/>
  <c r="U47" i="25"/>
  <c r="Q74" i="25"/>
  <c r="M48" i="25"/>
  <c r="R239" i="25"/>
  <c r="M45" i="25"/>
  <c r="N17" i="25"/>
  <c r="V68" i="25"/>
  <c r="M47" i="25"/>
  <c r="Q66" i="25"/>
  <c r="M39" i="25"/>
  <c r="R265" i="25"/>
  <c r="X267" i="25"/>
  <c r="X192" i="25"/>
  <c r="Q112" i="33"/>
  <c r="Q80" i="33"/>
  <c r="U274" i="25"/>
  <c r="R106" i="32"/>
  <c r="H79" i="33"/>
  <c r="G77" i="33"/>
  <c r="I77" i="33" s="1"/>
  <c r="O17" i="22" s="1"/>
  <c r="R193" i="31"/>
  <c r="H80" i="32"/>
  <c r="M225" i="31"/>
  <c r="R111" i="32"/>
  <c r="Z274" i="25"/>
  <c r="M71" i="25"/>
  <c r="O105" i="32"/>
  <c r="U76" i="32"/>
  <c r="X17" i="32"/>
  <c r="N231" i="31"/>
  <c r="O195" i="31"/>
  <c r="U66" i="32"/>
  <c r="U88" i="32" s="1"/>
  <c r="H267" i="31"/>
  <c r="H272" i="31"/>
  <c r="G110" i="32"/>
  <c r="G27" i="33"/>
  <c r="Q111" i="33"/>
  <c r="N72" i="33"/>
  <c r="H44" i="33"/>
  <c r="T75" i="32"/>
  <c r="Q106" i="33"/>
  <c r="N70" i="33"/>
  <c r="R107" i="32"/>
  <c r="M231" i="31"/>
  <c r="O201" i="31"/>
  <c r="H229" i="31"/>
  <c r="M241" i="31"/>
  <c r="V274" i="25"/>
  <c r="S13" i="25"/>
  <c r="Y101" i="32"/>
  <c r="W24" i="32"/>
  <c r="X21" i="32"/>
  <c r="N68" i="33"/>
  <c r="H77" i="32"/>
  <c r="M238" i="31"/>
  <c r="G112" i="32"/>
  <c r="AB273" i="25"/>
  <c r="G264" i="25"/>
  <c r="Q113" i="33"/>
  <c r="AA38" i="25"/>
  <c r="Z105" i="32"/>
  <c r="U85" i="32"/>
  <c r="N79" i="33"/>
  <c r="T13" i="25"/>
  <c r="T68" i="32"/>
  <c r="N235" i="31"/>
  <c r="N241" i="31"/>
  <c r="T264" i="25"/>
  <c r="N260" i="25"/>
  <c r="V260" i="25"/>
  <c r="Z199" i="25"/>
  <c r="G68" i="33"/>
  <c r="G111" i="32"/>
  <c r="U77" i="32"/>
  <c r="O107" i="32"/>
  <c r="H80" i="31"/>
  <c r="W107" i="32"/>
  <c r="S103" i="32"/>
  <c r="N239" i="31"/>
  <c r="R212" i="31"/>
  <c r="R237" i="31"/>
  <c r="T272" i="25"/>
  <c r="G14" i="33"/>
  <c r="O259" i="25"/>
  <c r="S107" i="32"/>
  <c r="H68" i="33"/>
  <c r="Z207" i="25"/>
  <c r="U71" i="25"/>
  <c r="G102" i="32"/>
  <c r="T85" i="32"/>
  <c r="H260" i="31"/>
  <c r="H247" i="31"/>
  <c r="M273" i="25"/>
  <c r="N13" i="25"/>
  <c r="O20" i="32"/>
  <c r="G87" i="33"/>
  <c r="H81" i="32"/>
  <c r="H85" i="32"/>
  <c r="H274" i="31"/>
  <c r="R201" i="31"/>
  <c r="O72" i="31"/>
  <c r="G108" i="32"/>
  <c r="O258" i="25"/>
  <c r="T73" i="32"/>
  <c r="AA269" i="25"/>
  <c r="M239" i="25"/>
  <c r="AA223" i="25"/>
  <c r="T225" i="25"/>
  <c r="U253" i="25"/>
  <c r="T227" i="25"/>
  <c r="N254" i="25"/>
  <c r="G238" i="25"/>
  <c r="T232" i="25"/>
  <c r="AB15" i="25"/>
  <c r="M67" i="25"/>
  <c r="AB12" i="25"/>
  <c r="T72" i="25"/>
  <c r="AA267" i="25"/>
  <c r="G221" i="25"/>
  <c r="T229" i="25"/>
  <c r="H243" i="25"/>
  <c r="G261" i="25"/>
  <c r="T240" i="25"/>
  <c r="V273" i="25"/>
  <c r="AB226" i="25"/>
  <c r="U224" i="25"/>
  <c r="H77" i="25"/>
  <c r="AA47" i="25"/>
  <c r="Z259" i="25"/>
  <c r="AA258" i="25"/>
  <c r="AA273" i="25"/>
  <c r="AB254" i="25"/>
  <c r="G212" i="31"/>
  <c r="T189" i="25"/>
  <c r="AA70" i="25"/>
  <c r="T200" i="25"/>
  <c r="S260" i="25"/>
  <c r="AB70" i="25"/>
  <c r="R22" i="25"/>
  <c r="V255" i="25"/>
  <c r="V259" i="25"/>
  <c r="AA257" i="25"/>
  <c r="Z108" i="32"/>
  <c r="T226" i="25"/>
  <c r="U240" i="25"/>
  <c r="AB72" i="25"/>
  <c r="AA72" i="25"/>
  <c r="T265" i="25"/>
  <c r="S265" i="25"/>
  <c r="S274" i="25"/>
  <c r="H72" i="31"/>
  <c r="U234" i="25"/>
  <c r="Z230" i="25"/>
  <c r="G198" i="31"/>
  <c r="Z196" i="25"/>
  <c r="R239" i="31"/>
  <c r="Z195" i="25"/>
  <c r="R230" i="31"/>
  <c r="T208" i="25"/>
  <c r="H190" i="25"/>
  <c r="I190" i="25" s="1"/>
  <c r="F6" i="21" s="1"/>
  <c r="Z64" i="25"/>
  <c r="H256" i="25"/>
  <c r="G10" i="25"/>
  <c r="S75" i="25"/>
  <c r="AA274" i="25"/>
  <c r="H66" i="31"/>
  <c r="U269" i="25"/>
  <c r="G239" i="25"/>
  <c r="AB231" i="25"/>
  <c r="H63" i="25"/>
  <c r="AA18" i="25"/>
  <c r="N261" i="25"/>
  <c r="AB234" i="25"/>
  <c r="H229" i="25"/>
  <c r="R14" i="25"/>
  <c r="R10" i="25"/>
  <c r="R25" i="33"/>
  <c r="X73" i="32"/>
  <c r="AA69" i="32"/>
  <c r="AB73" i="32"/>
  <c r="R69" i="33"/>
  <c r="O86" i="32"/>
  <c r="W45" i="32"/>
  <c r="G102" i="33"/>
  <c r="AB17" i="32"/>
  <c r="Y79" i="32"/>
  <c r="O14" i="33"/>
  <c r="R50" i="33"/>
  <c r="N106" i="32"/>
  <c r="Q49" i="25"/>
  <c r="AA71" i="25"/>
  <c r="P18" i="25"/>
  <c r="H11" i="25"/>
  <c r="X74" i="25"/>
  <c r="T49" i="25"/>
  <c r="X205" i="25"/>
  <c r="X272" i="25"/>
  <c r="G40" i="25"/>
  <c r="V69" i="25"/>
  <c r="N47" i="25"/>
  <c r="U22" i="25"/>
  <c r="N63" i="25"/>
  <c r="W43" i="25"/>
  <c r="V37" i="25"/>
  <c r="S17" i="25"/>
  <c r="O49" i="25"/>
  <c r="P49" i="25"/>
  <c r="R46" i="25"/>
  <c r="Q189" i="25"/>
  <c r="W69" i="25"/>
  <c r="P69" i="25"/>
  <c r="Q64" i="25"/>
  <c r="Q10" i="25"/>
  <c r="P72" i="25"/>
  <c r="O45" i="25"/>
  <c r="N71" i="25"/>
  <c r="R260" i="25"/>
  <c r="W66" i="25"/>
  <c r="M69" i="31"/>
  <c r="Z46" i="25"/>
  <c r="Q17" i="25"/>
  <c r="N39" i="25"/>
  <c r="P17" i="25"/>
  <c r="N68" i="25"/>
  <c r="O39" i="25"/>
  <c r="H21" i="25"/>
  <c r="Y258" i="25"/>
  <c r="P195" i="25"/>
  <c r="T38" i="25"/>
  <c r="P14" i="25"/>
  <c r="Z39" i="25"/>
  <c r="S19" i="25"/>
  <c r="W14" i="25"/>
  <c r="P41" i="25"/>
  <c r="P38" i="25"/>
  <c r="N46" i="32"/>
  <c r="R236" i="25"/>
  <c r="U75" i="32"/>
  <c r="H272" i="25"/>
  <c r="Z111" i="32"/>
  <c r="U82" i="32"/>
  <c r="X13" i="32"/>
  <c r="Z104" i="32"/>
  <c r="G206" i="31"/>
  <c r="H103" i="32"/>
  <c r="M233" i="31"/>
  <c r="R242" i="31"/>
  <c r="N76" i="31"/>
  <c r="Y104" i="32"/>
  <c r="T77" i="32"/>
  <c r="AB50" i="32"/>
  <c r="G70" i="33"/>
  <c r="G196" i="31"/>
  <c r="T104" i="32"/>
  <c r="W22" i="32"/>
  <c r="H261" i="31"/>
  <c r="H241" i="31"/>
  <c r="O77" i="31"/>
  <c r="W106" i="32"/>
  <c r="G28" i="33"/>
  <c r="H104" i="33"/>
  <c r="N71" i="33"/>
  <c r="S72" i="25"/>
  <c r="H82" i="32"/>
  <c r="Q86" i="33"/>
  <c r="AB13" i="25"/>
  <c r="O203" i="31"/>
  <c r="H108" i="32"/>
  <c r="G211" i="31"/>
  <c r="H239" i="31"/>
  <c r="O192" i="31"/>
  <c r="U257" i="25"/>
  <c r="AA259" i="25"/>
  <c r="H39" i="25"/>
  <c r="G71" i="33"/>
  <c r="T52" i="32"/>
  <c r="H112" i="33"/>
  <c r="AA224" i="25"/>
  <c r="U260" i="25"/>
  <c r="H110" i="32"/>
  <c r="N244" i="31"/>
  <c r="R199" i="31"/>
  <c r="O66" i="31"/>
  <c r="O23" i="32"/>
  <c r="S256" i="25"/>
  <c r="H107" i="33"/>
  <c r="AB51" i="32"/>
  <c r="H86" i="33"/>
  <c r="I86" i="33" s="1"/>
  <c r="T238" i="25"/>
  <c r="AB40" i="32"/>
  <c r="N77" i="33"/>
  <c r="H105" i="32"/>
  <c r="I105" i="32" s="1"/>
  <c r="F10" i="22" s="1"/>
  <c r="H273" i="31"/>
  <c r="H230" i="31"/>
  <c r="O13" i="25"/>
  <c r="V261" i="25"/>
  <c r="Q69" i="33"/>
  <c r="AB48" i="32"/>
  <c r="H82" i="33"/>
  <c r="G84" i="33"/>
  <c r="G193" i="31"/>
  <c r="T112" i="32"/>
  <c r="H103" i="33"/>
  <c r="N81" i="33"/>
  <c r="O112" i="32"/>
  <c r="W25" i="32"/>
  <c r="H262" i="31"/>
  <c r="G215" i="31"/>
  <c r="H237" i="31"/>
  <c r="Q84" i="33"/>
  <c r="G72" i="33"/>
  <c r="U242" i="25"/>
  <c r="G101" i="32"/>
  <c r="I101" i="32" s="1"/>
  <c r="F6" i="22" s="1"/>
  <c r="U67" i="32"/>
  <c r="G114" i="32"/>
  <c r="G89" i="33"/>
  <c r="H70" i="31"/>
  <c r="G90" i="33"/>
  <c r="G199" i="31"/>
  <c r="R198" i="31"/>
  <c r="G195" i="31"/>
  <c r="Z107" i="32"/>
  <c r="Y109" i="32"/>
  <c r="H79" i="32"/>
  <c r="T43" i="32"/>
  <c r="M228" i="25"/>
  <c r="U68" i="32"/>
  <c r="H111" i="32"/>
  <c r="N237" i="31"/>
  <c r="O109" i="32"/>
  <c r="U78" i="32"/>
  <c r="AB253" i="25"/>
  <c r="G262" i="25"/>
  <c r="V269" i="25"/>
  <c r="M237" i="25"/>
  <c r="AA202" i="25"/>
  <c r="S224" i="25"/>
  <c r="T262" i="25"/>
  <c r="AA232" i="25"/>
  <c r="V265" i="25"/>
  <c r="Z234" i="25"/>
  <c r="Z72" i="25"/>
  <c r="AA203" i="25"/>
  <c r="AA69" i="25"/>
  <c r="U229" i="25"/>
  <c r="G16" i="25"/>
  <c r="M234" i="25"/>
  <c r="O14" i="25"/>
  <c r="S48" i="25"/>
  <c r="H68" i="31"/>
  <c r="AA272" i="25"/>
  <c r="S229" i="25"/>
  <c r="T237" i="25"/>
  <c r="S230" i="25"/>
  <c r="V262" i="25"/>
  <c r="AB229" i="25"/>
  <c r="H232" i="25"/>
  <c r="AA241" i="25"/>
  <c r="AA191" i="25"/>
  <c r="U63" i="25"/>
  <c r="AB19" i="25"/>
  <c r="S66" i="25"/>
  <c r="G20" i="25"/>
  <c r="H66" i="25"/>
  <c r="N74" i="31"/>
  <c r="H263" i="31"/>
  <c r="M271" i="25"/>
  <c r="AB272" i="25"/>
  <c r="U259" i="25"/>
  <c r="H196" i="25"/>
  <c r="I196" i="25" s="1"/>
  <c r="F12" i="21" s="1"/>
  <c r="G72" i="25"/>
  <c r="M227" i="25"/>
  <c r="H239" i="25"/>
  <c r="T209" i="25"/>
  <c r="Y17" i="25"/>
  <c r="R245" i="31"/>
  <c r="AB255" i="25"/>
  <c r="G241" i="25"/>
  <c r="M256" i="25"/>
  <c r="T257" i="25"/>
  <c r="R238" i="31"/>
  <c r="T193" i="25"/>
  <c r="AA67" i="25"/>
  <c r="AA196" i="25"/>
  <c r="N269" i="25"/>
  <c r="M243" i="31"/>
  <c r="H256" i="31"/>
  <c r="U270" i="25"/>
  <c r="G223" i="25"/>
  <c r="O270" i="25"/>
  <c r="M272" i="25"/>
  <c r="AA210" i="25"/>
  <c r="AA192" i="25"/>
  <c r="V263" i="25"/>
  <c r="M270" i="25"/>
  <c r="O15" i="25"/>
  <c r="Z261" i="25"/>
  <c r="M259" i="25"/>
  <c r="G237" i="25"/>
  <c r="H65" i="25"/>
  <c r="H212" i="25"/>
  <c r="Z203" i="25"/>
  <c r="Y40" i="25"/>
  <c r="O101" i="32"/>
  <c r="AA268" i="25"/>
  <c r="V264" i="25"/>
  <c r="AB269" i="25"/>
  <c r="Z260" i="25"/>
  <c r="N72" i="31"/>
  <c r="Z233" i="25"/>
  <c r="AA233" i="25"/>
  <c r="G197" i="31"/>
  <c r="N268" i="25"/>
  <c r="AB259" i="25"/>
  <c r="M262" i="25"/>
  <c r="T263" i="25"/>
  <c r="R210" i="31"/>
  <c r="AA226" i="25"/>
  <c r="S239" i="25"/>
  <c r="G74" i="25"/>
  <c r="S228" i="25"/>
  <c r="AA10" i="25"/>
  <c r="M77" i="33"/>
  <c r="AC77" i="33" s="1"/>
  <c r="N21" i="32"/>
  <c r="Q15" i="33"/>
  <c r="R103" i="33"/>
  <c r="N49" i="33"/>
  <c r="M49" i="33"/>
  <c r="G48" i="33"/>
  <c r="S43" i="32"/>
  <c r="N68" i="32"/>
  <c r="R45" i="32"/>
  <c r="N65" i="25"/>
  <c r="R38" i="25"/>
  <c r="U12" i="25"/>
  <c r="X69" i="25"/>
  <c r="X242" i="25"/>
  <c r="R49" i="25"/>
  <c r="V15" i="25"/>
  <c r="Q21" i="25"/>
  <c r="R70" i="25"/>
  <c r="R47" i="25"/>
  <c r="X66" i="25"/>
  <c r="R45" i="25"/>
  <c r="Y205" i="25"/>
  <c r="W230" i="25"/>
  <c r="Z47" i="25"/>
  <c r="V67" i="25"/>
  <c r="Z42" i="25"/>
  <c r="U48" i="25"/>
  <c r="AB49" i="25"/>
  <c r="S21" i="25"/>
  <c r="W265" i="25"/>
  <c r="V72" i="25"/>
  <c r="P46" i="25"/>
  <c r="V17" i="25"/>
  <c r="Q18" i="25"/>
  <c r="R72" i="25"/>
  <c r="V65" i="25"/>
  <c r="W74" i="25"/>
  <c r="X264" i="25"/>
  <c r="U46" i="25"/>
  <c r="V19" i="25"/>
  <c r="M12" i="25"/>
  <c r="Z20" i="25"/>
  <c r="V75" i="25"/>
  <c r="W255" i="25"/>
  <c r="G50" i="25"/>
  <c r="AC50" i="25" s="1"/>
  <c r="X70" i="25"/>
  <c r="N74" i="25"/>
  <c r="O69" i="25"/>
  <c r="W12" i="25"/>
  <c r="U20" i="25"/>
  <c r="Z43" i="25"/>
  <c r="R204" i="25"/>
  <c r="X262" i="25"/>
  <c r="T113" i="32"/>
  <c r="T86" i="32"/>
  <c r="G83" i="33"/>
  <c r="M267" i="25"/>
  <c r="AA109" i="32"/>
  <c r="T40" i="32"/>
  <c r="H276" i="31"/>
  <c r="N66" i="31"/>
  <c r="R197" i="31"/>
  <c r="H55" i="33"/>
  <c r="Z239" i="25"/>
  <c r="Z113" i="32"/>
  <c r="H72" i="32"/>
  <c r="H76" i="33"/>
  <c r="W14" i="32"/>
  <c r="Q77" i="33"/>
  <c r="N233" i="31"/>
  <c r="O202" i="31"/>
  <c r="T107" i="32"/>
  <c r="G270" i="25"/>
  <c r="AA270" i="25"/>
  <c r="H233" i="31"/>
  <c r="Z13" i="25"/>
  <c r="T45" i="32"/>
  <c r="O106" i="32"/>
  <c r="H115" i="33"/>
  <c r="S112" i="32"/>
  <c r="T41" i="32"/>
  <c r="Q108" i="33"/>
  <c r="H246" i="31"/>
  <c r="H76" i="31"/>
  <c r="O78" i="31"/>
  <c r="N228" i="31"/>
  <c r="G266" i="25"/>
  <c r="AA266" i="25"/>
  <c r="Q110" i="33"/>
  <c r="H46" i="33"/>
  <c r="Z109" i="32"/>
  <c r="N82" i="33"/>
  <c r="G21" i="33"/>
  <c r="S111" i="32"/>
  <c r="M234" i="31"/>
  <c r="O205" i="31"/>
  <c r="M242" i="31"/>
  <c r="N245" i="31"/>
  <c r="T256" i="25"/>
  <c r="AA255" i="25"/>
  <c r="G23" i="33"/>
  <c r="T80" i="32"/>
  <c r="H89" i="33"/>
  <c r="R13" i="25"/>
  <c r="W21" i="32"/>
  <c r="H109" i="32"/>
  <c r="H51" i="33"/>
  <c r="H232" i="31"/>
  <c r="H113" i="33"/>
  <c r="R234" i="31"/>
  <c r="O110" i="32"/>
  <c r="H74" i="31"/>
  <c r="N271" i="25"/>
  <c r="O266" i="25"/>
  <c r="T84" i="32"/>
  <c r="X25" i="32"/>
  <c r="H90" i="33"/>
  <c r="Y107" i="32"/>
  <c r="T74" i="32"/>
  <c r="Q82" i="33"/>
  <c r="G205" i="31"/>
  <c r="G109" i="32"/>
  <c r="Q107" i="33"/>
  <c r="R231" i="31"/>
  <c r="V20" i="32"/>
  <c r="G79" i="33"/>
  <c r="H78" i="33"/>
  <c r="AB101" i="32"/>
  <c r="V15" i="32"/>
  <c r="H108" i="33"/>
  <c r="N67" i="33"/>
  <c r="N89" i="33" s="1"/>
  <c r="R200" i="31"/>
  <c r="O113" i="32"/>
  <c r="U74" i="32"/>
  <c r="M236" i="31"/>
  <c r="H13" i="25"/>
  <c r="X13" i="25"/>
  <c r="Q105" i="33"/>
  <c r="R104" i="32"/>
  <c r="U79" i="32"/>
  <c r="N224" i="31"/>
  <c r="O204" i="31"/>
  <c r="AB43" i="32"/>
  <c r="H75" i="33"/>
  <c r="I75" i="33" s="1"/>
  <c r="O15" i="22" s="1"/>
  <c r="Z254" i="25"/>
  <c r="M274" i="25"/>
  <c r="AA194" i="25"/>
  <c r="AA201" i="25"/>
  <c r="AB232" i="25"/>
  <c r="AB209" i="25"/>
  <c r="U254" i="25"/>
  <c r="AB197" i="25"/>
  <c r="R19" i="25"/>
  <c r="X16" i="25"/>
  <c r="AA73" i="25"/>
  <c r="AB270" i="25"/>
  <c r="Z221" i="25"/>
  <c r="AA207" i="25"/>
  <c r="S238" i="25"/>
  <c r="O108" i="32"/>
  <c r="S198" i="25"/>
  <c r="AA261" i="25"/>
  <c r="Z206" i="25"/>
  <c r="H266" i="25"/>
  <c r="G77" i="25"/>
  <c r="AA230" i="25"/>
  <c r="T234" i="25"/>
  <c r="X21" i="25"/>
  <c r="M228" i="31"/>
  <c r="AA222" i="25"/>
  <c r="T222" i="25"/>
  <c r="N226" i="31"/>
  <c r="H230" i="25"/>
  <c r="AA264" i="25"/>
  <c r="M74" i="25"/>
  <c r="H71" i="25"/>
  <c r="I71" i="25" s="1"/>
  <c r="E13" i="34" s="1"/>
  <c r="S210" i="25"/>
  <c r="T66" i="25"/>
  <c r="T259" i="25"/>
  <c r="M241" i="25"/>
  <c r="G233" i="25"/>
  <c r="AA239" i="25"/>
  <c r="S242" i="25"/>
  <c r="Y75" i="25"/>
  <c r="T235" i="25"/>
  <c r="AB206" i="25"/>
  <c r="T267" i="25"/>
  <c r="M231" i="25"/>
  <c r="G243" i="25"/>
  <c r="G240" i="25"/>
  <c r="G65" i="25"/>
  <c r="H225" i="25"/>
  <c r="I225" i="25" s="1"/>
  <c r="G9" i="21" s="1"/>
  <c r="AA66" i="25"/>
  <c r="Z229" i="25"/>
  <c r="AA74" i="25"/>
  <c r="H192" i="25"/>
  <c r="I192" i="25" s="1"/>
  <c r="F8" i="21" s="1"/>
  <c r="G263" i="25"/>
  <c r="H254" i="25"/>
  <c r="I254" i="25" s="1"/>
  <c r="H6" i="21" s="1"/>
  <c r="Z253" i="25"/>
  <c r="S272" i="25"/>
  <c r="N75" i="31"/>
  <c r="T230" i="25"/>
  <c r="Z226" i="25"/>
  <c r="R202" i="31"/>
  <c r="Q22" i="25"/>
  <c r="AB45" i="25"/>
  <c r="N16" i="25"/>
  <c r="V66" i="25"/>
  <c r="P22" i="25"/>
  <c r="G265" i="31"/>
  <c r="Q238" i="25"/>
  <c r="AB48" i="25"/>
  <c r="O38" i="25"/>
  <c r="Q72" i="25"/>
  <c r="T45" i="25"/>
  <c r="V21" i="25"/>
  <c r="Z16" i="25"/>
  <c r="P64" i="25"/>
  <c r="O243" i="31"/>
  <c r="P241" i="25"/>
  <c r="G37" i="25"/>
  <c r="V63" i="25"/>
  <c r="R40" i="25"/>
  <c r="Q73" i="25"/>
  <c r="V47" i="25"/>
  <c r="W49" i="25"/>
  <c r="V43" i="25"/>
  <c r="W67" i="25"/>
  <c r="W18" i="25"/>
  <c r="Z44" i="25"/>
  <c r="O17" i="25"/>
  <c r="V39" i="25"/>
  <c r="V12" i="25"/>
  <c r="N12" i="25"/>
  <c r="Y194" i="25"/>
  <c r="W228" i="25"/>
  <c r="W64" i="25"/>
  <c r="S10" i="25"/>
  <c r="O44" i="25"/>
  <c r="T39" i="25"/>
  <c r="W10" i="25"/>
  <c r="P224" i="25"/>
  <c r="X232" i="25"/>
  <c r="P210" i="25"/>
  <c r="O73" i="25"/>
  <c r="X38" i="25"/>
  <c r="Q19" i="25"/>
  <c r="N48" i="25"/>
  <c r="P11" i="25"/>
  <c r="U10" i="25"/>
  <c r="X194" i="25"/>
  <c r="G13" i="25"/>
  <c r="H84" i="32"/>
  <c r="H109" i="33"/>
  <c r="S109" i="32"/>
  <c r="H115" i="32"/>
  <c r="H49" i="33"/>
  <c r="N230" i="31"/>
  <c r="G257" i="25"/>
  <c r="G260" i="25"/>
  <c r="T274" i="25"/>
  <c r="S110" i="32"/>
  <c r="U87" i="32"/>
  <c r="H71" i="32"/>
  <c r="N78" i="33"/>
  <c r="V266" i="25"/>
  <c r="T105" i="32"/>
  <c r="T83" i="32"/>
  <c r="H271" i="31"/>
  <c r="H236" i="31"/>
  <c r="O17" i="32"/>
  <c r="Z257" i="25"/>
  <c r="AA13" i="25"/>
  <c r="O25" i="32"/>
  <c r="H112" i="32"/>
  <c r="I112" i="32" s="1"/>
  <c r="F17" i="22" s="1"/>
  <c r="G16" i="33"/>
  <c r="G115" i="32"/>
  <c r="O24" i="32"/>
  <c r="AB44" i="32"/>
  <c r="AB46" i="32"/>
  <c r="N238" i="31"/>
  <c r="O209" i="31"/>
  <c r="H275" i="31"/>
  <c r="T269" i="25"/>
  <c r="H46" i="25"/>
  <c r="H116" i="33"/>
  <c r="H50" i="33"/>
  <c r="H193" i="25"/>
  <c r="I193" i="25" s="1"/>
  <c r="F9" i="21" s="1"/>
  <c r="AB109" i="32"/>
  <c r="H69" i="33"/>
  <c r="O199" i="31"/>
  <c r="AB111" i="32"/>
  <c r="H278" i="31"/>
  <c r="H226" i="31"/>
  <c r="R205" i="31"/>
  <c r="U265" i="25"/>
  <c r="N253" i="25"/>
  <c r="M13" i="25"/>
  <c r="H69" i="32"/>
  <c r="N88" i="33"/>
  <c r="AA231" i="25"/>
  <c r="V17" i="32"/>
  <c r="W20" i="32"/>
  <c r="R225" i="31"/>
  <c r="O208" i="31"/>
  <c r="AB103" i="32"/>
  <c r="H71" i="33"/>
  <c r="H83" i="32"/>
  <c r="T46" i="32"/>
  <c r="H66" i="32"/>
  <c r="N80" i="33"/>
  <c r="M75" i="25"/>
  <c r="W15" i="32"/>
  <c r="V22" i="32"/>
  <c r="T71" i="32"/>
  <c r="M226" i="31"/>
  <c r="R192" i="31"/>
  <c r="T253" i="25"/>
  <c r="S254" i="25"/>
  <c r="U80" i="32"/>
  <c r="X18" i="32"/>
  <c r="Q104" i="33"/>
  <c r="H241" i="25"/>
  <c r="Y103" i="32"/>
  <c r="T67" i="32"/>
  <c r="X23" i="32"/>
  <c r="H111" i="33"/>
  <c r="M232" i="31"/>
  <c r="N70" i="31"/>
  <c r="AA112" i="32"/>
  <c r="H104" i="32"/>
  <c r="G209" i="31"/>
  <c r="Q72" i="33"/>
  <c r="H88" i="32"/>
  <c r="V24" i="32"/>
  <c r="G81" i="33"/>
  <c r="S101" i="32"/>
  <c r="N71" i="31"/>
  <c r="H110" i="33"/>
  <c r="N229" i="31"/>
  <c r="O194" i="31"/>
  <c r="O71" i="31"/>
  <c r="H71" i="31"/>
  <c r="H75" i="31"/>
  <c r="U263" i="25"/>
  <c r="S258" i="25"/>
  <c r="H204" i="25"/>
  <c r="I204" i="25" s="1"/>
  <c r="F20" i="21" s="1"/>
  <c r="H203" i="25"/>
  <c r="I203" i="25" s="1"/>
  <c r="F19" i="21" s="1"/>
  <c r="H238" i="25"/>
  <c r="I238" i="25" s="1"/>
  <c r="G22" i="21" s="1"/>
  <c r="M238" i="25"/>
  <c r="H73" i="25"/>
  <c r="G11" i="25"/>
  <c r="M72" i="25"/>
  <c r="S271" i="25"/>
  <c r="U258" i="25"/>
  <c r="AA190" i="25"/>
  <c r="M232" i="25"/>
  <c r="S225" i="25"/>
  <c r="M70" i="25"/>
  <c r="O21" i="25"/>
  <c r="H42" i="25"/>
  <c r="Z265" i="25"/>
  <c r="H235" i="25"/>
  <c r="H244" i="25"/>
  <c r="U235" i="25"/>
  <c r="AB262" i="25"/>
  <c r="AA253" i="25"/>
  <c r="M222" i="25"/>
  <c r="H208" i="25"/>
  <c r="I208" i="25" s="1"/>
  <c r="F24" i="21" s="1"/>
  <c r="G70" i="25"/>
  <c r="S46" i="25"/>
  <c r="M240" i="25"/>
  <c r="AB241" i="25"/>
  <c r="U223" i="25"/>
  <c r="M233" i="25"/>
  <c r="H228" i="25"/>
  <c r="S268" i="25"/>
  <c r="S194" i="25"/>
  <c r="H70" i="25"/>
  <c r="H258" i="25"/>
  <c r="AB230" i="25"/>
  <c r="AB242" i="25"/>
  <c r="M223" i="25"/>
  <c r="M230" i="25"/>
  <c r="AA262" i="25"/>
  <c r="AA105" i="32"/>
  <c r="R209" i="31"/>
  <c r="T203" i="25"/>
  <c r="T64" i="25"/>
  <c r="AB256" i="25"/>
  <c r="G244" i="25"/>
  <c r="O255" i="25"/>
  <c r="N69" i="31"/>
  <c r="V256" i="25"/>
  <c r="AA208" i="25"/>
  <c r="H74" i="25"/>
  <c r="I74" i="25" s="1"/>
  <c r="E16" i="34" s="1"/>
  <c r="AB201" i="25"/>
  <c r="U273" i="25"/>
  <c r="S40" i="25"/>
  <c r="G224" i="25"/>
  <c r="O20" i="25"/>
  <c r="M229" i="31"/>
  <c r="O265" i="25"/>
  <c r="S241" i="25"/>
  <c r="AB236" i="25"/>
  <c r="Z224" i="25"/>
  <c r="U238" i="25"/>
  <c r="U64" i="25"/>
  <c r="T195" i="25"/>
  <c r="AB223" i="25"/>
  <c r="T236" i="25"/>
  <c r="AB225" i="25"/>
  <c r="AB235" i="25"/>
  <c r="T68" i="25"/>
  <c r="Z237" i="25"/>
  <c r="AA65" i="25"/>
  <c r="Z70" i="25"/>
  <c r="AA193" i="25"/>
  <c r="G17" i="25"/>
  <c r="AB17" i="25"/>
  <c r="H76" i="25"/>
  <c r="R11" i="25"/>
  <c r="R18" i="25"/>
  <c r="R86" i="33"/>
  <c r="P83" i="32"/>
  <c r="O103" i="33"/>
  <c r="W41" i="32"/>
  <c r="Q25" i="33"/>
  <c r="AB13" i="32"/>
  <c r="Y82" i="32"/>
  <c r="H25" i="33"/>
  <c r="M68" i="33"/>
  <c r="AC68" i="33" s="1"/>
  <c r="AD68" i="33" s="1"/>
  <c r="Q21" i="33"/>
  <c r="O74" i="33"/>
  <c r="S49" i="25"/>
  <c r="H38" i="25"/>
  <c r="AB11" i="25"/>
  <c r="Q52" i="33"/>
  <c r="S78" i="32"/>
  <c r="R43" i="32"/>
  <c r="P114" i="33"/>
  <c r="V18" i="25"/>
  <c r="W65" i="25"/>
  <c r="M10" i="25"/>
  <c r="W196" i="25"/>
  <c r="G45" i="25"/>
  <c r="I45" i="25" s="1"/>
  <c r="D13" i="34" s="1"/>
  <c r="X63" i="25"/>
  <c r="X43" i="25"/>
  <c r="N19" i="25"/>
  <c r="O72" i="25"/>
  <c r="U204" i="25"/>
  <c r="Q257" i="25"/>
  <c r="M19" i="25"/>
  <c r="R64" i="25"/>
  <c r="H24" i="25"/>
  <c r="N64" i="25"/>
  <c r="X234" i="25"/>
  <c r="Q232" i="25"/>
  <c r="W191" i="25"/>
  <c r="O47" i="25"/>
  <c r="P74" i="25"/>
  <c r="V40" i="25"/>
  <c r="H15" i="25"/>
  <c r="Z49" i="25"/>
  <c r="O37" i="25"/>
  <c r="N49" i="25"/>
  <c r="Q75" i="25"/>
  <c r="P63" i="25"/>
  <c r="G43" i="25"/>
  <c r="X67" i="25"/>
  <c r="O42" i="25"/>
  <c r="M22" i="25"/>
  <c r="T47" i="25"/>
  <c r="M21" i="25"/>
  <c r="O75" i="25"/>
  <c r="H80" i="33"/>
  <c r="U84" i="32"/>
  <c r="O102" i="32"/>
  <c r="G18" i="33"/>
  <c r="G192" i="31"/>
  <c r="T110" i="32"/>
  <c r="H79" i="31"/>
  <c r="O22" i="32"/>
  <c r="H279" i="31"/>
  <c r="H240" i="31"/>
  <c r="AB52" i="32"/>
  <c r="Z272" i="25"/>
  <c r="G76" i="33"/>
  <c r="T101" i="32"/>
  <c r="V16" i="32"/>
  <c r="Q78" i="33"/>
  <c r="G214" i="31"/>
  <c r="Y106" i="32"/>
  <c r="AA102" i="32"/>
  <c r="R240" i="31"/>
  <c r="AB257" i="25"/>
  <c r="H73" i="32"/>
  <c r="U72" i="32"/>
  <c r="Q83" i="33"/>
  <c r="Y112" i="32"/>
  <c r="H227" i="31"/>
  <c r="H114" i="32"/>
  <c r="G78" i="33"/>
  <c r="I78" i="33" s="1"/>
  <c r="AA271" i="25"/>
  <c r="M239" i="31"/>
  <c r="N255" i="25"/>
  <c r="H87" i="33"/>
  <c r="W18" i="32"/>
  <c r="H244" i="31"/>
  <c r="G85" i="33"/>
  <c r="R241" i="31"/>
  <c r="AB110" i="32"/>
  <c r="S108" i="32"/>
  <c r="U70" i="32"/>
  <c r="Q71" i="33"/>
  <c r="G204" i="31"/>
  <c r="R113" i="32"/>
  <c r="T69" i="32"/>
  <c r="G208" i="31"/>
  <c r="AB104" i="32"/>
  <c r="H48" i="33"/>
  <c r="S269" i="25"/>
  <c r="R233" i="31"/>
  <c r="N234" i="31"/>
  <c r="H270" i="31"/>
  <c r="S104" i="32"/>
  <c r="O16" i="32"/>
  <c r="V21" i="32"/>
  <c r="H72" i="33"/>
  <c r="I72" i="33" s="1"/>
  <c r="Z191" i="25"/>
  <c r="R112" i="32"/>
  <c r="T70" i="32"/>
  <c r="AA108" i="32"/>
  <c r="M240" i="31"/>
  <c r="H67" i="31"/>
  <c r="AB45" i="32"/>
  <c r="G13" i="33"/>
  <c r="S259" i="25"/>
  <c r="H264" i="31"/>
  <c r="H52" i="33"/>
  <c r="T51" i="32"/>
  <c r="X15" i="32"/>
  <c r="H78" i="32"/>
  <c r="U81" i="32"/>
  <c r="G201" i="31"/>
  <c r="R204" i="31"/>
  <c r="H102" i="33"/>
  <c r="Y73" i="25"/>
  <c r="O18" i="32"/>
  <c r="H81" i="33"/>
  <c r="Z255" i="25"/>
  <c r="AB113" i="32"/>
  <c r="U86" i="32"/>
  <c r="H265" i="31"/>
  <c r="H234" i="31"/>
  <c r="O197" i="31"/>
  <c r="O193" i="31"/>
  <c r="T271" i="25"/>
  <c r="Z232" i="25"/>
  <c r="Y64" i="25"/>
  <c r="S195" i="25"/>
  <c r="AB221" i="25"/>
  <c r="V267" i="25"/>
  <c r="Z241" i="25"/>
  <c r="X11" i="25"/>
  <c r="Q43" i="25"/>
  <c r="R194" i="31"/>
  <c r="G255" i="25"/>
  <c r="M253" i="25"/>
  <c r="S204" i="25"/>
  <c r="T204" i="25"/>
  <c r="Z73" i="25"/>
  <c r="Y12" i="25"/>
  <c r="H275" i="25"/>
  <c r="U233" i="25"/>
  <c r="U225" i="25"/>
  <c r="AA265" i="25"/>
  <c r="S196" i="25"/>
  <c r="T260" i="25"/>
  <c r="H237" i="25"/>
  <c r="I237" i="25" s="1"/>
  <c r="G21" i="21" s="1"/>
  <c r="Z242" i="25"/>
  <c r="M69" i="25"/>
  <c r="Y70" i="25"/>
  <c r="Z256" i="25"/>
  <c r="S263" i="25"/>
  <c r="M229" i="25"/>
  <c r="S209" i="25"/>
  <c r="U230" i="25"/>
  <c r="N267" i="25"/>
  <c r="U232" i="25"/>
  <c r="O262" i="25"/>
  <c r="Z273" i="25"/>
  <c r="G229" i="25"/>
  <c r="H205" i="25"/>
  <c r="I205" i="25" s="1"/>
  <c r="F21" i="21" s="1"/>
  <c r="G76" i="25"/>
  <c r="S38" i="25"/>
  <c r="T241" i="25"/>
  <c r="S191" i="25"/>
  <c r="Z238" i="25"/>
  <c r="S257" i="25"/>
  <c r="G228" i="25"/>
  <c r="U272" i="25"/>
  <c r="N270" i="25"/>
  <c r="AB224" i="25"/>
  <c r="AB64" i="25"/>
  <c r="Q47" i="25"/>
  <c r="Q44" i="25"/>
  <c r="H253" i="25"/>
  <c r="I253" i="25" s="1"/>
  <c r="O257" i="25"/>
  <c r="S221" i="25"/>
  <c r="G236" i="25"/>
  <c r="G230" i="25"/>
  <c r="T65" i="25"/>
  <c r="G63" i="25"/>
  <c r="T224" i="25"/>
  <c r="Z231" i="25"/>
  <c r="O18" i="25"/>
  <c r="H221" i="25"/>
  <c r="I221" i="25" s="1"/>
  <c r="AA242" i="25"/>
  <c r="S233" i="25"/>
  <c r="S235" i="25"/>
  <c r="M254" i="25"/>
  <c r="R229" i="31"/>
  <c r="M260" i="25"/>
  <c r="AA195" i="25"/>
  <c r="U68" i="25"/>
  <c r="AB73" i="25"/>
  <c r="T49" i="32"/>
  <c r="G269" i="25"/>
  <c r="M226" i="25"/>
  <c r="AA240" i="25"/>
  <c r="T228" i="25"/>
  <c r="S240" i="25"/>
  <c r="AB263" i="25"/>
  <c r="T255" i="25"/>
  <c r="AB204" i="25"/>
  <c r="U66" i="25"/>
  <c r="S70" i="25"/>
  <c r="X18" i="25"/>
  <c r="AB190" i="25"/>
  <c r="Y21" i="25"/>
  <c r="O15" i="33"/>
  <c r="M41" i="33"/>
  <c r="N45" i="32"/>
  <c r="M20" i="33"/>
  <c r="R43" i="33"/>
  <c r="P71" i="33"/>
  <c r="X79" i="32"/>
  <c r="N113" i="33"/>
  <c r="P111" i="32"/>
  <c r="H255" i="25"/>
  <c r="Y15" i="25"/>
  <c r="X47" i="25"/>
  <c r="X73" i="25"/>
  <c r="S15" i="25"/>
  <c r="V14" i="25"/>
  <c r="X40" i="25"/>
  <c r="W22" i="25"/>
  <c r="Q268" i="25"/>
  <c r="Y273" i="25"/>
  <c r="R238" i="25"/>
  <c r="N67" i="25"/>
  <c r="M49" i="25"/>
  <c r="G42" i="25"/>
  <c r="Z18" i="25"/>
  <c r="X72" i="25"/>
  <c r="H20" i="25"/>
  <c r="I20" i="25" s="1"/>
  <c r="C15" i="34" s="1"/>
  <c r="N227" i="25"/>
  <c r="Q245" i="31"/>
  <c r="P39" i="25"/>
  <c r="O41" i="25"/>
  <c r="AB47" i="25"/>
  <c r="P73" i="25"/>
  <c r="AB39" i="25"/>
  <c r="Q236" i="25"/>
  <c r="G39" i="25"/>
  <c r="I39" i="25" s="1"/>
  <c r="D7" i="34" s="1"/>
  <c r="M18" i="25"/>
  <c r="V74" i="25"/>
  <c r="G44" i="25"/>
  <c r="H23" i="25"/>
  <c r="W47" i="25"/>
  <c r="V42" i="25"/>
  <c r="N10" i="25"/>
  <c r="O68" i="25"/>
  <c r="Z12" i="25"/>
  <c r="Q68" i="25"/>
  <c r="G38" i="25"/>
  <c r="I38" i="25" s="1"/>
  <c r="D6" i="34" s="1"/>
  <c r="Z40" i="25"/>
  <c r="G51" i="25"/>
  <c r="U45" i="25"/>
  <c r="X49" i="25"/>
  <c r="T41" i="25"/>
  <c r="W16" i="25"/>
  <c r="U18" i="25"/>
  <c r="M41" i="25"/>
  <c r="V22" i="25"/>
  <c r="Y236" i="25"/>
  <c r="N231" i="25"/>
  <c r="H47" i="33"/>
  <c r="Y66" i="25"/>
  <c r="T111" i="32"/>
  <c r="V13" i="32"/>
  <c r="Q75" i="33"/>
  <c r="Y102" i="32"/>
  <c r="G103" i="32"/>
  <c r="N225" i="31"/>
  <c r="O206" i="31"/>
  <c r="N73" i="31"/>
  <c r="N68" i="31"/>
  <c r="O75" i="31"/>
  <c r="U271" i="25"/>
  <c r="M268" i="25"/>
  <c r="V13" i="25"/>
  <c r="H67" i="33"/>
  <c r="I67" i="33" s="1"/>
  <c r="N83" i="33"/>
  <c r="T79" i="32"/>
  <c r="G22" i="33"/>
  <c r="O74" i="31"/>
  <c r="AA106" i="32"/>
  <c r="H67" i="32"/>
  <c r="M244" i="31"/>
  <c r="O207" i="31"/>
  <c r="H228" i="31"/>
  <c r="S261" i="25"/>
  <c r="U268" i="25"/>
  <c r="H54" i="33"/>
  <c r="Z112" i="32"/>
  <c r="T106" i="32"/>
  <c r="O15" i="32"/>
  <c r="H85" i="33"/>
  <c r="I85" i="33" s="1"/>
  <c r="S262" i="25"/>
  <c r="W23" i="32"/>
  <c r="R236" i="31"/>
  <c r="O198" i="31"/>
  <c r="R101" i="32"/>
  <c r="G268" i="25"/>
  <c r="T254" i="25"/>
  <c r="G207" i="31"/>
  <c r="Z240" i="25"/>
  <c r="H75" i="32"/>
  <c r="V25" i="32"/>
  <c r="G106" i="32"/>
  <c r="N85" i="33"/>
  <c r="W17" i="32"/>
  <c r="AB42" i="32"/>
  <c r="T44" i="32"/>
  <c r="R244" i="31"/>
  <c r="R109" i="32"/>
  <c r="H258" i="31"/>
  <c r="G15" i="33"/>
  <c r="T78" i="32"/>
  <c r="Q109" i="33"/>
  <c r="AB274" i="25"/>
  <c r="R228" i="31"/>
  <c r="H69" i="31"/>
  <c r="H267" i="25"/>
  <c r="I267" i="25" s="1"/>
  <c r="H19" i="21" s="1"/>
  <c r="H41" i="33"/>
  <c r="AB105" i="32"/>
  <c r="T76" i="32"/>
  <c r="Z103" i="32"/>
  <c r="H70" i="32"/>
  <c r="Z102" i="32"/>
  <c r="X14" i="32"/>
  <c r="G210" i="31"/>
  <c r="R207" i="31"/>
  <c r="N69" i="33"/>
  <c r="N274" i="25"/>
  <c r="O267" i="25"/>
  <c r="S106" i="32"/>
  <c r="O13" i="32"/>
  <c r="H73" i="33"/>
  <c r="I73" i="33" s="1"/>
  <c r="AB189" i="25"/>
  <c r="R102" i="32"/>
  <c r="U69" i="32"/>
  <c r="AA104" i="32"/>
  <c r="H273" i="25"/>
  <c r="M245" i="31"/>
  <c r="O67" i="31"/>
  <c r="O111" i="32"/>
  <c r="V14" i="32"/>
  <c r="G272" i="25"/>
  <c r="G107" i="32"/>
  <c r="Q87" i="33"/>
  <c r="G25" i="33"/>
  <c r="G19" i="33"/>
  <c r="H68" i="32"/>
  <c r="G74" i="33"/>
  <c r="AB210" i="25"/>
  <c r="AA107" i="32"/>
  <c r="H106" i="33"/>
  <c r="R227" i="31"/>
  <c r="R203" i="31"/>
  <c r="N236" i="31"/>
  <c r="AB107" i="32"/>
  <c r="O196" i="31"/>
  <c r="S267" i="25"/>
  <c r="AB267" i="25"/>
  <c r="AB271" i="25"/>
  <c r="O253" i="25"/>
  <c r="Z202" i="25"/>
  <c r="H206" i="25"/>
  <c r="I206" i="25" s="1"/>
  <c r="F22" i="21" s="1"/>
  <c r="U73" i="25"/>
  <c r="AA236" i="25"/>
  <c r="Z192" i="25"/>
  <c r="X15" i="25"/>
  <c r="H225" i="31"/>
  <c r="O261" i="25"/>
  <c r="G275" i="25"/>
  <c r="M263" i="25"/>
  <c r="H238" i="31"/>
  <c r="H199" i="25"/>
  <c r="I199" i="25" s="1"/>
  <c r="F15" i="21" s="1"/>
  <c r="Z74" i="25"/>
  <c r="T197" i="25"/>
  <c r="AB239" i="25"/>
  <c r="M221" i="25"/>
  <c r="S205" i="25"/>
  <c r="Y19" i="25"/>
  <c r="AA263" i="25"/>
  <c r="G235" i="25"/>
  <c r="S207" i="25"/>
  <c r="S199" i="25"/>
  <c r="H276" i="25"/>
  <c r="AB198" i="25"/>
  <c r="H222" i="25"/>
  <c r="I222" i="25" s="1"/>
  <c r="G6" i="21" s="1"/>
  <c r="U236" i="25"/>
  <c r="N67" i="31"/>
  <c r="AB193" i="25"/>
  <c r="G14" i="25"/>
  <c r="T22" i="25"/>
  <c r="H68" i="25"/>
  <c r="O213" i="31"/>
  <c r="H268" i="25"/>
  <c r="AB200" i="25"/>
  <c r="S201" i="25"/>
  <c r="U256" i="25"/>
  <c r="S208" i="25"/>
  <c r="AB237" i="25"/>
  <c r="M224" i="25"/>
  <c r="AA229" i="25"/>
  <c r="M73" i="25"/>
  <c r="Q38" i="25"/>
  <c r="H37" i="25"/>
  <c r="G258" i="25"/>
  <c r="O200" i="31"/>
  <c r="Z198" i="25"/>
  <c r="T205" i="25"/>
  <c r="V271" i="25"/>
  <c r="T196" i="25"/>
  <c r="G232" i="25"/>
  <c r="S226" i="25"/>
  <c r="AA225" i="25"/>
  <c r="S65" i="25"/>
  <c r="T261" i="25"/>
  <c r="H231" i="25"/>
  <c r="I231" i="25" s="1"/>
  <c r="G15" i="21" s="1"/>
  <c r="Z236" i="25"/>
  <c r="S236" i="25"/>
  <c r="U222" i="25"/>
  <c r="Z258" i="25"/>
  <c r="T191" i="25"/>
  <c r="S37" i="25"/>
  <c r="H261" i="25"/>
  <c r="I261" i="25" s="1"/>
  <c r="H13" i="21" s="1"/>
  <c r="G271" i="25"/>
  <c r="U241" i="25"/>
  <c r="T207" i="25"/>
  <c r="AA237" i="25"/>
  <c r="M269" i="25"/>
  <c r="Z227" i="25"/>
  <c r="N272" i="25"/>
  <c r="M258" i="25"/>
  <c r="M242" i="25"/>
  <c r="H201" i="25"/>
  <c r="I201" i="25" s="1"/>
  <c r="F17" i="21" s="1"/>
  <c r="Y45" i="25"/>
  <c r="V253" i="25"/>
  <c r="U231" i="25"/>
  <c r="AA205" i="25"/>
  <c r="AA234" i="25"/>
  <c r="U262" i="25"/>
  <c r="AA221" i="25"/>
  <c r="N257" i="25"/>
  <c r="AB260" i="25"/>
  <c r="S223" i="25"/>
  <c r="AB71" i="25"/>
  <c r="Y43" i="25"/>
  <c r="S68" i="25"/>
  <c r="H43" i="25"/>
  <c r="Q48" i="33"/>
  <c r="S80" i="32"/>
  <c r="X102" i="32"/>
  <c r="P53" i="33"/>
  <c r="O43" i="33"/>
  <c r="AA85" i="32"/>
  <c r="R75" i="33"/>
  <c r="O70" i="32"/>
  <c r="M71" i="33"/>
  <c r="AC71" i="33" s="1"/>
  <c r="AD71" i="33" s="1"/>
  <c r="G41" i="33"/>
  <c r="AA16" i="32"/>
  <c r="N211" i="31"/>
  <c r="AA228" i="25"/>
  <c r="H207" i="25"/>
  <c r="I207" i="25" s="1"/>
  <c r="F23" i="21" s="1"/>
  <c r="H44" i="25"/>
  <c r="Q46" i="25"/>
  <c r="T194" i="25"/>
  <c r="T266" i="25"/>
  <c r="O254" i="25"/>
  <c r="AA197" i="25"/>
  <c r="AA198" i="25"/>
  <c r="R17" i="25"/>
  <c r="T19" i="25"/>
  <c r="R52" i="33"/>
  <c r="O52" i="33"/>
  <c r="X108" i="32"/>
  <c r="AB22" i="32"/>
  <c r="AA15" i="25"/>
  <c r="S20" i="32"/>
  <c r="R108" i="33"/>
  <c r="N44" i="33"/>
  <c r="H14" i="32"/>
  <c r="N82" i="32"/>
  <c r="R42" i="32"/>
  <c r="P41" i="33"/>
  <c r="H194" i="25"/>
  <c r="I194" i="25" s="1"/>
  <c r="F10" i="21" s="1"/>
  <c r="R16" i="25"/>
  <c r="AA44" i="25"/>
  <c r="AA14" i="25"/>
  <c r="S72" i="32"/>
  <c r="N18" i="33"/>
  <c r="X111" i="32"/>
  <c r="R23" i="33"/>
  <c r="X83" i="32"/>
  <c r="O84" i="33"/>
  <c r="AA71" i="32"/>
  <c r="P109" i="32"/>
  <c r="R70" i="33"/>
  <c r="O85" i="32"/>
  <c r="P21" i="33"/>
  <c r="Y47" i="32"/>
  <c r="Y18" i="25"/>
  <c r="AB14" i="25"/>
  <c r="N20" i="33"/>
  <c r="Z18" i="32"/>
  <c r="R16" i="33"/>
  <c r="X75" i="32"/>
  <c r="G105" i="33"/>
  <c r="I105" i="33" s="1"/>
  <c r="P9" i="22" s="1"/>
  <c r="P106" i="32"/>
  <c r="R82" i="33"/>
  <c r="P82" i="32"/>
  <c r="P42" i="33"/>
  <c r="N107" i="33"/>
  <c r="R102" i="33"/>
  <c r="G21" i="25"/>
  <c r="M24" i="33"/>
  <c r="S52" i="32"/>
  <c r="O68" i="33"/>
  <c r="N87" i="32"/>
  <c r="R46" i="32"/>
  <c r="P52" i="33"/>
  <c r="U48" i="32"/>
  <c r="O47" i="33"/>
  <c r="AB78" i="32"/>
  <c r="H21" i="33"/>
  <c r="I21" i="33" s="1"/>
  <c r="M14" i="22" s="1"/>
  <c r="O69" i="32"/>
  <c r="P20" i="33"/>
  <c r="Q16" i="32"/>
  <c r="Y42" i="25"/>
  <c r="AA40" i="25"/>
  <c r="G73" i="25"/>
  <c r="G18" i="25"/>
  <c r="P112" i="33"/>
  <c r="U51" i="32"/>
  <c r="AB85" i="32"/>
  <c r="R78" i="33"/>
  <c r="O78" i="32"/>
  <c r="O110" i="33"/>
  <c r="N14" i="32"/>
  <c r="N102" i="33"/>
  <c r="S25" i="32"/>
  <c r="Q51" i="33"/>
  <c r="X69" i="32"/>
  <c r="W84" i="32"/>
  <c r="Z68" i="25"/>
  <c r="AA41" i="25"/>
  <c r="O10" i="25"/>
  <c r="R112" i="33"/>
  <c r="N17" i="33"/>
  <c r="Z16" i="32"/>
  <c r="X81" i="32"/>
  <c r="N67" i="32"/>
  <c r="P107" i="33"/>
  <c r="P75" i="32"/>
  <c r="N24" i="32"/>
  <c r="G44" i="33"/>
  <c r="I44" i="33" s="1"/>
  <c r="N9" i="22" s="1"/>
  <c r="Y24" i="32"/>
  <c r="AB20" i="25"/>
  <c r="S41" i="25"/>
  <c r="Q37" i="25"/>
  <c r="AB10" i="25"/>
  <c r="O18" i="33"/>
  <c r="P45" i="32"/>
  <c r="M51" i="33"/>
  <c r="N48" i="32"/>
  <c r="M18" i="33"/>
  <c r="W103" i="32"/>
  <c r="P67" i="33"/>
  <c r="P89" i="33" s="1"/>
  <c r="X71" i="32"/>
  <c r="R24" i="32"/>
  <c r="Q75" i="32"/>
  <c r="N208" i="31"/>
  <c r="H13" i="32"/>
  <c r="G73" i="32"/>
  <c r="W76" i="32"/>
  <c r="X44" i="32"/>
  <c r="Q193" i="31"/>
  <c r="O277" i="31"/>
  <c r="Q15" i="32"/>
  <c r="M14" i="34"/>
  <c r="P110" i="32"/>
  <c r="G21" i="32"/>
  <c r="U111" i="32"/>
  <c r="O44" i="32"/>
  <c r="M16" i="32"/>
  <c r="AB112" i="32"/>
  <c r="M50" i="32"/>
  <c r="M208" i="31"/>
  <c r="R72" i="31"/>
  <c r="G70" i="31"/>
  <c r="G278" i="31"/>
  <c r="O50" i="32"/>
  <c r="M112" i="32"/>
  <c r="M50" i="33"/>
  <c r="Q41" i="32"/>
  <c r="M263" i="31"/>
  <c r="V77" i="32"/>
  <c r="Q68" i="31"/>
  <c r="Y48" i="32"/>
  <c r="Q265" i="31"/>
  <c r="Q80" i="32"/>
  <c r="R77" i="32"/>
  <c r="P77" i="31"/>
  <c r="P199" i="31"/>
  <c r="P73" i="31"/>
  <c r="R258" i="31"/>
  <c r="V81" i="32"/>
  <c r="Y43" i="32"/>
  <c r="U19" i="32"/>
  <c r="P243" i="31"/>
  <c r="N212" i="31"/>
  <c r="P15" i="32"/>
  <c r="Q74" i="32"/>
  <c r="M273" i="31"/>
  <c r="M200" i="31"/>
  <c r="G89" i="32"/>
  <c r="I89" i="32" s="1"/>
  <c r="AD89" i="32" s="1"/>
  <c r="Q113" i="32"/>
  <c r="M257" i="31"/>
  <c r="V67" i="32"/>
  <c r="Y46" i="32"/>
  <c r="P26" i="33"/>
  <c r="Q51" i="32"/>
  <c r="G79" i="31"/>
  <c r="U15" i="32"/>
  <c r="Q260" i="31"/>
  <c r="V103" i="32"/>
  <c r="Y15" i="32"/>
  <c r="H44" i="32"/>
  <c r="P67" i="32"/>
  <c r="M69" i="32"/>
  <c r="AC69" i="32" s="1"/>
  <c r="Y68" i="32"/>
  <c r="G82" i="32"/>
  <c r="P76" i="31"/>
  <c r="O267" i="31"/>
  <c r="M111" i="32"/>
  <c r="Y22" i="32"/>
  <c r="P261" i="31"/>
  <c r="G81" i="32"/>
  <c r="I81" i="32" s="1"/>
  <c r="W81" i="32"/>
  <c r="H14" i="33"/>
  <c r="M49" i="32"/>
  <c r="M260" i="31"/>
  <c r="V82" i="32"/>
  <c r="M109" i="32"/>
  <c r="N275" i="31"/>
  <c r="R259" i="31"/>
  <c r="Q70" i="32"/>
  <c r="Y16" i="32"/>
  <c r="P262" i="31"/>
  <c r="P41" i="32"/>
  <c r="G72" i="32"/>
  <c r="I72" i="32" s="1"/>
  <c r="W71" i="32"/>
  <c r="N196" i="31"/>
  <c r="M203" i="31"/>
  <c r="T18" i="32"/>
  <c r="P75" i="31"/>
  <c r="P200" i="31"/>
  <c r="P266" i="25"/>
  <c r="Y200" i="25"/>
  <c r="Y224" i="25"/>
  <c r="V231" i="25"/>
  <c r="P196" i="25"/>
  <c r="Q224" i="25"/>
  <c r="O53" i="33"/>
  <c r="M207" i="31"/>
  <c r="W270" i="25"/>
  <c r="W195" i="25"/>
  <c r="Y241" i="25"/>
  <c r="P269" i="25"/>
  <c r="Q203" i="25"/>
  <c r="U208" i="25"/>
  <c r="V238" i="25"/>
  <c r="Q210" i="31"/>
  <c r="N233" i="25"/>
  <c r="X189" i="25"/>
  <c r="W237" i="25"/>
  <c r="H235" i="31"/>
  <c r="Z222" i="25"/>
  <c r="Z69" i="25"/>
  <c r="AA63" i="25"/>
  <c r="Z266" i="25"/>
  <c r="T199" i="25"/>
  <c r="AB194" i="25"/>
  <c r="U67" i="25"/>
  <c r="O256" i="25"/>
  <c r="S231" i="25"/>
  <c r="Z209" i="25"/>
  <c r="U69" i="25"/>
  <c r="O43" i="32"/>
  <c r="G20" i="32"/>
  <c r="AA12" i="25"/>
  <c r="M64" i="25"/>
  <c r="Y22" i="25"/>
  <c r="G55" i="33"/>
  <c r="X86" i="32"/>
  <c r="AA66" i="32"/>
  <c r="AA88" i="32" s="1"/>
  <c r="P110" i="33"/>
  <c r="X104" i="32"/>
  <c r="U40" i="32"/>
  <c r="G104" i="33"/>
  <c r="I104" i="33" s="1"/>
  <c r="P8" i="22" s="1"/>
  <c r="M104" i="33"/>
  <c r="O41" i="32"/>
  <c r="M106" i="32"/>
  <c r="S200" i="25"/>
  <c r="R14" i="33"/>
  <c r="U43" i="32"/>
  <c r="G103" i="33"/>
  <c r="I103" i="33" s="1"/>
  <c r="P7" i="22" s="1"/>
  <c r="AB76" i="32"/>
  <c r="O76" i="32"/>
  <c r="M86" i="33"/>
  <c r="AC86" i="33" s="1"/>
  <c r="AD86" i="33" s="1"/>
  <c r="N111" i="33"/>
  <c r="Z43" i="32"/>
  <c r="M107" i="33"/>
  <c r="N51" i="33"/>
  <c r="H16" i="32"/>
  <c r="V75" i="32"/>
  <c r="AA17" i="25"/>
  <c r="T17" i="25"/>
  <c r="AB74" i="25"/>
  <c r="G226" i="25"/>
  <c r="O74" i="32"/>
  <c r="M76" i="33"/>
  <c r="AC76" i="33" s="1"/>
  <c r="AD76" i="33" s="1"/>
  <c r="N16" i="32"/>
  <c r="G54" i="33"/>
  <c r="Z42" i="32"/>
  <c r="M108" i="33"/>
  <c r="O16" i="33"/>
  <c r="P25" i="33"/>
  <c r="G49" i="33"/>
  <c r="Q102" i="32"/>
  <c r="X101" i="32"/>
  <c r="Q41" i="25"/>
  <c r="P47" i="33"/>
  <c r="W46" i="32"/>
  <c r="N112" i="33"/>
  <c r="AB25" i="32"/>
  <c r="R103" i="32"/>
  <c r="O25" i="33"/>
  <c r="M80" i="33"/>
  <c r="AC80" i="33" s="1"/>
  <c r="AD80" i="33" s="1"/>
  <c r="Q26" i="33"/>
  <c r="M110" i="33"/>
  <c r="H21" i="32"/>
  <c r="N24" i="33"/>
  <c r="Z80" i="32"/>
  <c r="X14" i="25"/>
  <c r="S74" i="25"/>
  <c r="H18" i="33"/>
  <c r="I18" i="33" s="1"/>
  <c r="M11" i="22" s="1"/>
  <c r="G41" i="32"/>
  <c r="P24" i="33"/>
  <c r="G46" i="33"/>
  <c r="I46" i="33" s="1"/>
  <c r="N11" i="22" s="1"/>
  <c r="N46" i="33"/>
  <c r="H23" i="32"/>
  <c r="G19" i="32"/>
  <c r="Q111" i="32"/>
  <c r="G48" i="32"/>
  <c r="G84" i="32"/>
  <c r="I84" i="32" s="1"/>
  <c r="X22" i="25"/>
  <c r="Q45" i="25"/>
  <c r="G19" i="25"/>
  <c r="T16" i="25"/>
  <c r="O51" i="33"/>
  <c r="AA72" i="32"/>
  <c r="AB70" i="32"/>
  <c r="H27" i="33"/>
  <c r="O84" i="32"/>
  <c r="M83" i="33"/>
  <c r="AC83" i="33" s="1"/>
  <c r="AD83" i="33" s="1"/>
  <c r="X45" i="32"/>
  <c r="O19" i="33"/>
  <c r="G24" i="32"/>
  <c r="R24" i="33"/>
  <c r="Q82" i="32"/>
  <c r="AB222" i="25"/>
  <c r="AA46" i="25"/>
  <c r="H40" i="25"/>
  <c r="Y14" i="25"/>
  <c r="S87" i="32"/>
  <c r="R51" i="32"/>
  <c r="N16" i="33"/>
  <c r="Z13" i="32"/>
  <c r="P51" i="33"/>
  <c r="AA81" i="32"/>
  <c r="R74" i="33"/>
  <c r="P68" i="32"/>
  <c r="O102" i="33"/>
  <c r="N19" i="32"/>
  <c r="AA25" i="32"/>
  <c r="N104" i="32"/>
  <c r="Q75" i="31"/>
  <c r="AA42" i="32"/>
  <c r="Q66" i="32"/>
  <c r="Q88" i="32" s="1"/>
  <c r="Y25" i="32"/>
  <c r="P256" i="31"/>
  <c r="G78" i="32"/>
  <c r="I78" i="32" s="1"/>
  <c r="V106" i="32"/>
  <c r="G262" i="31"/>
  <c r="G66" i="31"/>
  <c r="I66" i="31" s="1"/>
  <c r="O5" i="34" s="1"/>
  <c r="P269" i="31"/>
  <c r="Q206" i="31"/>
  <c r="P23" i="32"/>
  <c r="N210" i="31"/>
  <c r="AB68" i="32"/>
  <c r="P20" i="32"/>
  <c r="G13" i="32"/>
  <c r="N66" i="32"/>
  <c r="N88" i="32" s="1"/>
  <c r="V42" i="32"/>
  <c r="O50" i="33"/>
  <c r="Z73" i="32"/>
  <c r="Q237" i="31"/>
  <c r="H211" i="31"/>
  <c r="R265" i="31"/>
  <c r="G17" i="32"/>
  <c r="M77" i="32"/>
  <c r="AC77" i="32" s="1"/>
  <c r="AD77" i="32" s="1"/>
  <c r="R44" i="33"/>
  <c r="Q50" i="32"/>
  <c r="M259" i="31"/>
  <c r="V79" i="32"/>
  <c r="H54" i="32"/>
  <c r="M71" i="32"/>
  <c r="AC71" i="32" s="1"/>
  <c r="AD71" i="32" s="1"/>
  <c r="Q52" i="32"/>
  <c r="V87" i="32"/>
  <c r="R71" i="32"/>
  <c r="N204" i="31"/>
  <c r="AA48" i="32"/>
  <c r="G235" i="31"/>
  <c r="N257" i="31"/>
  <c r="Q43" i="32"/>
  <c r="X48" i="32"/>
  <c r="H43" i="32"/>
  <c r="O67" i="32"/>
  <c r="G79" i="32"/>
  <c r="I79" i="32" s="1"/>
  <c r="M104" i="32"/>
  <c r="Q46" i="32"/>
  <c r="R263" i="31"/>
  <c r="V71" i="32"/>
  <c r="O49" i="32"/>
  <c r="N271" i="31"/>
  <c r="Q78" i="31"/>
  <c r="G259" i="31"/>
  <c r="Q74" i="31"/>
  <c r="Q268" i="31"/>
  <c r="V108" i="32"/>
  <c r="X40" i="32"/>
  <c r="G27" i="32"/>
  <c r="M80" i="32"/>
  <c r="AC80" i="32" s="1"/>
  <c r="AD80" i="32" s="1"/>
  <c r="AA14" i="32"/>
  <c r="M206" i="31"/>
  <c r="M74" i="32"/>
  <c r="AC74" i="32" s="1"/>
  <c r="AD74" i="32" s="1"/>
  <c r="R76" i="31"/>
  <c r="G76" i="31"/>
  <c r="N195" i="31"/>
  <c r="Y13" i="32"/>
  <c r="P270" i="31"/>
  <c r="H20" i="32"/>
  <c r="G75" i="32"/>
  <c r="Q112" i="32"/>
  <c r="W80" i="32"/>
  <c r="R48" i="33"/>
  <c r="X112" i="32"/>
  <c r="R85" i="32"/>
  <c r="P68" i="31"/>
  <c r="O231" i="31"/>
  <c r="N272" i="31"/>
  <c r="Q72" i="31"/>
  <c r="AA52" i="32"/>
  <c r="Q267" i="31"/>
  <c r="Q67" i="32"/>
  <c r="P274" i="31"/>
  <c r="P79" i="32"/>
  <c r="M84" i="32"/>
  <c r="AC84" i="32" s="1"/>
  <c r="AD84" i="32" s="1"/>
  <c r="G279" i="31"/>
  <c r="M71" i="31"/>
  <c r="H49" i="32"/>
  <c r="Q192" i="31"/>
  <c r="R270" i="31"/>
  <c r="O256" i="31"/>
  <c r="M72" i="32"/>
  <c r="AC72" i="32" s="1"/>
  <c r="AD72" i="32" s="1"/>
  <c r="AB66" i="32"/>
  <c r="AB88" i="32" s="1"/>
  <c r="R235" i="25"/>
  <c r="P201" i="31"/>
  <c r="P227" i="25"/>
  <c r="Y259" i="25"/>
  <c r="N259" i="31"/>
  <c r="N224" i="25"/>
  <c r="W269" i="25"/>
  <c r="W238" i="25"/>
  <c r="W68" i="32"/>
  <c r="R262" i="31"/>
  <c r="N261" i="31"/>
  <c r="X256" i="25"/>
  <c r="P206" i="31"/>
  <c r="P221" i="25"/>
  <c r="G228" i="31"/>
  <c r="R234" i="25"/>
  <c r="R191" i="25"/>
  <c r="X255" i="25"/>
  <c r="X200" i="25"/>
  <c r="N239" i="25"/>
  <c r="M66" i="31"/>
  <c r="G230" i="31"/>
  <c r="Q67" i="31"/>
  <c r="G258" i="31"/>
  <c r="Q201" i="31"/>
  <c r="Q226" i="25"/>
  <c r="W208" i="25"/>
  <c r="Q196" i="25"/>
  <c r="P255" i="25"/>
  <c r="P235" i="25"/>
  <c r="R258" i="25"/>
  <c r="Q202" i="25"/>
  <c r="G226" i="31"/>
  <c r="I226" i="31" s="1"/>
  <c r="W7" i="21" s="1"/>
  <c r="U261" i="25"/>
  <c r="O211" i="31"/>
  <c r="Z228" i="25"/>
  <c r="V270" i="25"/>
  <c r="O271" i="25"/>
  <c r="U226" i="25"/>
  <c r="AA204" i="25"/>
  <c r="T192" i="25"/>
  <c r="AA75" i="25"/>
  <c r="S39" i="25"/>
  <c r="N76" i="32"/>
  <c r="R20" i="33"/>
  <c r="M113" i="33"/>
  <c r="X19" i="25"/>
  <c r="G108" i="33"/>
  <c r="N15" i="32"/>
  <c r="P73" i="33"/>
  <c r="W44" i="32"/>
  <c r="Z50" i="32"/>
  <c r="O22" i="33"/>
  <c r="G51" i="32"/>
  <c r="S44" i="32"/>
  <c r="O79" i="33"/>
  <c r="M85" i="32"/>
  <c r="AC85" i="32" s="1"/>
  <c r="AD85" i="32" s="1"/>
  <c r="H72" i="25"/>
  <c r="I72" i="25" s="1"/>
  <c r="E14" i="34" s="1"/>
  <c r="AA227" i="25"/>
  <c r="S44" i="25"/>
  <c r="P22" i="33"/>
  <c r="T16" i="32"/>
  <c r="S15" i="32"/>
  <c r="W104" i="32"/>
  <c r="H26" i="32"/>
  <c r="M43" i="33"/>
  <c r="M22" i="33"/>
  <c r="O86" i="33"/>
  <c r="AA75" i="32"/>
  <c r="Q49" i="32"/>
  <c r="R20" i="25"/>
  <c r="Y39" i="25"/>
  <c r="G69" i="25"/>
  <c r="H24" i="32"/>
  <c r="P74" i="33"/>
  <c r="Q49" i="33"/>
  <c r="S73" i="32"/>
  <c r="N19" i="33"/>
  <c r="P46" i="33"/>
  <c r="X49" i="32"/>
  <c r="AB191" i="25"/>
  <c r="AA39" i="25"/>
  <c r="M53" i="33"/>
  <c r="S47" i="32"/>
  <c r="Q44" i="33"/>
  <c r="S71" i="32"/>
  <c r="R42" i="33"/>
  <c r="G22" i="32"/>
  <c r="P75" i="33"/>
  <c r="X85" i="32"/>
  <c r="O70" i="33"/>
  <c r="AA86" i="32"/>
  <c r="P101" i="32"/>
  <c r="M46" i="32"/>
  <c r="AA16" i="25"/>
  <c r="Y41" i="25"/>
  <c r="Y37" i="25"/>
  <c r="R109" i="33"/>
  <c r="W110" i="32"/>
  <c r="R22" i="32"/>
  <c r="Z21" i="32"/>
  <c r="X82" i="32"/>
  <c r="O71" i="33"/>
  <c r="N75" i="32"/>
  <c r="R44" i="32"/>
  <c r="P102" i="33"/>
  <c r="P70" i="32"/>
  <c r="Q23" i="33"/>
  <c r="P271" i="31"/>
  <c r="Y49" i="25"/>
  <c r="S189" i="25"/>
  <c r="G12" i="25"/>
  <c r="T73" i="25"/>
  <c r="U75" i="25"/>
  <c r="Q14" i="33"/>
  <c r="H27" i="32"/>
  <c r="R49" i="33"/>
  <c r="G18" i="32"/>
  <c r="P83" i="33"/>
  <c r="Q53" i="33"/>
  <c r="N84" i="32"/>
  <c r="P104" i="33"/>
  <c r="X105" i="32"/>
  <c r="AA47" i="32"/>
  <c r="G64" i="25"/>
  <c r="G15" i="25"/>
  <c r="T18" i="25"/>
  <c r="AA20" i="25"/>
  <c r="G112" i="33"/>
  <c r="AA68" i="32"/>
  <c r="AB77" i="32"/>
  <c r="H20" i="33"/>
  <c r="I20" i="33" s="1"/>
  <c r="M13" i="22" s="1"/>
  <c r="M75" i="33"/>
  <c r="AC75" i="33" s="1"/>
  <c r="AD75" i="33" s="1"/>
  <c r="T20" i="32"/>
  <c r="W111" i="32"/>
  <c r="O23" i="33"/>
  <c r="P49" i="32"/>
  <c r="M48" i="33"/>
  <c r="R13" i="33"/>
  <c r="Q71" i="32"/>
  <c r="M13" i="32"/>
  <c r="M270" i="31"/>
  <c r="Q258" i="31"/>
  <c r="Q79" i="32"/>
  <c r="X47" i="32"/>
  <c r="P277" i="31"/>
  <c r="U13" i="32"/>
  <c r="H197" i="31"/>
  <c r="H199" i="31"/>
  <c r="I199" i="31" s="1"/>
  <c r="V12" i="21" s="1"/>
  <c r="Q73" i="32"/>
  <c r="N199" i="31"/>
  <c r="AB83" i="32"/>
  <c r="P24" i="32"/>
  <c r="N43" i="33"/>
  <c r="M40" i="32"/>
  <c r="P213" i="31"/>
  <c r="G231" i="31"/>
  <c r="I231" i="31" s="1"/>
  <c r="W12" i="21" s="1"/>
  <c r="P14" i="33"/>
  <c r="O238" i="31"/>
  <c r="Z84" i="32"/>
  <c r="AB72" i="32"/>
  <c r="H45" i="32"/>
  <c r="Z23" i="32"/>
  <c r="M76" i="32"/>
  <c r="AC76" i="32" s="1"/>
  <c r="AD76" i="32" s="1"/>
  <c r="M105" i="32"/>
  <c r="P77" i="33"/>
  <c r="R273" i="31"/>
  <c r="N113" i="32"/>
  <c r="S85" i="32"/>
  <c r="V44" i="32"/>
  <c r="H193" i="31"/>
  <c r="M212" i="31"/>
  <c r="P240" i="31"/>
  <c r="G264" i="31"/>
  <c r="I264" i="31" s="1"/>
  <c r="X13" i="21" s="1"/>
  <c r="Z51" i="32"/>
  <c r="M102" i="32"/>
  <c r="R73" i="33"/>
  <c r="M271" i="31"/>
  <c r="V85" i="32"/>
  <c r="R76" i="32"/>
  <c r="N103" i="32"/>
  <c r="O275" i="31"/>
  <c r="P70" i="31"/>
  <c r="P208" i="31"/>
  <c r="G247" i="31"/>
  <c r="AC247" i="31" s="1"/>
  <c r="V107" i="32"/>
  <c r="H48" i="32"/>
  <c r="V105" i="32"/>
  <c r="O80" i="32"/>
  <c r="M83" i="32"/>
  <c r="AC83" i="32" s="1"/>
  <c r="AD83" i="32" s="1"/>
  <c r="Z40" i="32"/>
  <c r="M107" i="32"/>
  <c r="Q45" i="32"/>
  <c r="Y72" i="32"/>
  <c r="O240" i="31"/>
  <c r="N277" i="31"/>
  <c r="M258" i="31"/>
  <c r="Z77" i="32"/>
  <c r="R275" i="31"/>
  <c r="Q25" i="32"/>
  <c r="U24" i="32"/>
  <c r="P224" i="31"/>
  <c r="V104" i="32"/>
  <c r="Y76" i="32"/>
  <c r="R70" i="32"/>
  <c r="Q266" i="31"/>
  <c r="G276" i="31"/>
  <c r="I276" i="31" s="1"/>
  <c r="X25" i="21" s="1"/>
  <c r="U14" i="32"/>
  <c r="Q269" i="31"/>
  <c r="Q76" i="32"/>
  <c r="Y19" i="32"/>
  <c r="P264" i="31"/>
  <c r="G54" i="32"/>
  <c r="G86" i="32"/>
  <c r="I86" i="32" s="1"/>
  <c r="Z48" i="32"/>
  <c r="M108" i="32"/>
  <c r="X46" i="32"/>
  <c r="H41" i="32"/>
  <c r="I41" i="32" s="1"/>
  <c r="D7" i="22" s="1"/>
  <c r="V102" i="32"/>
  <c r="M18" i="32"/>
  <c r="R276" i="31"/>
  <c r="AA51" i="32"/>
  <c r="Q273" i="31"/>
  <c r="Q83" i="32"/>
  <c r="H209" i="31"/>
  <c r="I209" i="31" s="1"/>
  <c r="V22" i="21" s="1"/>
  <c r="G69" i="31"/>
  <c r="I69" i="31" s="1"/>
  <c r="O8" i="34" s="1"/>
  <c r="G273" i="31"/>
  <c r="I273" i="31" s="1"/>
  <c r="X22" i="21" s="1"/>
  <c r="Q230" i="25"/>
  <c r="P197" i="25"/>
  <c r="U199" i="25"/>
  <c r="R264" i="25"/>
  <c r="M67" i="31"/>
  <c r="X236" i="25"/>
  <c r="X268" i="25"/>
  <c r="Q199" i="25"/>
  <c r="Q204" i="31"/>
  <c r="P242" i="31"/>
  <c r="M211" i="31"/>
  <c r="R48" i="32"/>
  <c r="P66" i="31"/>
  <c r="P204" i="31"/>
  <c r="P259" i="25"/>
  <c r="U201" i="25"/>
  <c r="Q242" i="25"/>
  <c r="V235" i="25"/>
  <c r="W201" i="25"/>
  <c r="X240" i="25"/>
  <c r="O270" i="31"/>
  <c r="M68" i="31"/>
  <c r="H192" i="31"/>
  <c r="I192" i="31" s="1"/>
  <c r="V5" i="21" s="1"/>
  <c r="W222" i="25"/>
  <c r="Q265" i="25"/>
  <c r="R192" i="25"/>
  <c r="O235" i="25"/>
  <c r="Q210" i="25"/>
  <c r="O228" i="25"/>
  <c r="R209" i="25"/>
  <c r="M74" i="31"/>
  <c r="Z210" i="25"/>
  <c r="AB69" i="25"/>
  <c r="H259" i="31"/>
  <c r="T190" i="25"/>
  <c r="Z200" i="25"/>
  <c r="Y71" i="25"/>
  <c r="AB233" i="25"/>
  <c r="S69" i="25"/>
  <c r="Y68" i="25"/>
  <c r="Y83" i="32"/>
  <c r="T23" i="32"/>
  <c r="R26" i="33"/>
  <c r="Z71" i="25"/>
  <c r="G26" i="32"/>
  <c r="N40" i="32"/>
  <c r="P68" i="33"/>
  <c r="Q110" i="32"/>
  <c r="AB108" i="32"/>
  <c r="N22" i="33"/>
  <c r="R15" i="33"/>
  <c r="U44" i="32"/>
  <c r="N104" i="33"/>
  <c r="AB75" i="32"/>
  <c r="AB66" i="25"/>
  <c r="Z65" i="25"/>
  <c r="H51" i="25"/>
  <c r="R21" i="33"/>
  <c r="X87" i="32"/>
  <c r="O48" i="33"/>
  <c r="AA78" i="32"/>
  <c r="P78" i="32"/>
  <c r="P49" i="33"/>
  <c r="W51" i="32"/>
  <c r="G116" i="33"/>
  <c r="AC116" i="33" s="1"/>
  <c r="AB24" i="32"/>
  <c r="M109" i="33"/>
  <c r="U74" i="25"/>
  <c r="AA19" i="25"/>
  <c r="O72" i="33"/>
  <c r="N73" i="32"/>
  <c r="P107" i="32"/>
  <c r="R88" i="33"/>
  <c r="P80" i="32"/>
  <c r="O114" i="33"/>
  <c r="W52" i="32"/>
  <c r="O51" i="32"/>
  <c r="Y77" i="32"/>
  <c r="H19" i="33"/>
  <c r="I19" i="33" s="1"/>
  <c r="M12" i="22" s="1"/>
  <c r="G43" i="32"/>
  <c r="M15" i="33"/>
  <c r="Y47" i="25"/>
  <c r="AA43" i="25"/>
  <c r="T12" i="25"/>
  <c r="N13" i="33"/>
  <c r="Z15" i="32"/>
  <c r="U52" i="32"/>
  <c r="O45" i="32"/>
  <c r="AB80" i="32"/>
  <c r="R77" i="33"/>
  <c r="P71" i="32"/>
  <c r="O111" i="33"/>
  <c r="N18" i="32"/>
  <c r="Z41" i="32"/>
  <c r="S45" i="32"/>
  <c r="W70" i="32"/>
  <c r="S63" i="25"/>
  <c r="AA42" i="25"/>
  <c r="AA82" i="32"/>
  <c r="AB81" i="32"/>
  <c r="R72" i="33"/>
  <c r="O73" i="32"/>
  <c r="M87" i="33"/>
  <c r="AC87" i="33" s="1"/>
  <c r="AD87" i="33" s="1"/>
  <c r="N22" i="32"/>
  <c r="AB18" i="32"/>
  <c r="Y74" i="32"/>
  <c r="N41" i="32"/>
  <c r="P80" i="33"/>
  <c r="Q69" i="32"/>
  <c r="H209" i="25"/>
  <c r="I209" i="25" s="1"/>
  <c r="F25" i="21" s="1"/>
  <c r="AA21" i="25"/>
  <c r="P81" i="33"/>
  <c r="Q108" i="32"/>
  <c r="O73" i="33"/>
  <c r="AA74" i="32"/>
  <c r="P112" i="32"/>
  <c r="R84" i="33"/>
  <c r="P87" i="32"/>
  <c r="P44" i="33"/>
  <c r="U41" i="32"/>
  <c r="O42" i="33"/>
  <c r="AB19" i="32"/>
  <c r="Y69" i="32"/>
  <c r="G45" i="32"/>
  <c r="AB205" i="25"/>
  <c r="S47" i="25"/>
  <c r="G52" i="33"/>
  <c r="W109" i="32"/>
  <c r="H19" i="32"/>
  <c r="I19" i="32" s="1"/>
  <c r="C12" i="22" s="1"/>
  <c r="R47" i="33"/>
  <c r="P79" i="33"/>
  <c r="Q107" i="32"/>
  <c r="N70" i="32"/>
  <c r="P85" i="32"/>
  <c r="M78" i="33"/>
  <c r="AC78" i="33" s="1"/>
  <c r="AD78" i="33" s="1"/>
  <c r="AA41" i="32"/>
  <c r="S68" i="32"/>
  <c r="V43" i="32"/>
  <c r="Q19" i="33"/>
  <c r="M25" i="32"/>
  <c r="R268" i="31"/>
  <c r="N107" i="32"/>
  <c r="Q274" i="31"/>
  <c r="V110" i="32"/>
  <c r="X42" i="32"/>
  <c r="O226" i="31"/>
  <c r="P194" i="31"/>
  <c r="AA40" i="32"/>
  <c r="R87" i="32"/>
  <c r="AA22" i="32"/>
  <c r="N201" i="31"/>
  <c r="R47" i="32"/>
  <c r="W72" i="32"/>
  <c r="Y14" i="32"/>
  <c r="Q205" i="31"/>
  <c r="O263" i="31"/>
  <c r="V70" i="32"/>
  <c r="M13" i="34"/>
  <c r="P25" i="32"/>
  <c r="Y78" i="32"/>
  <c r="M81" i="32"/>
  <c r="AC81" i="32" s="1"/>
  <c r="AD81" i="32" s="1"/>
  <c r="AA80" i="32"/>
  <c r="V41" i="32"/>
  <c r="G106" i="33"/>
  <c r="M22" i="32"/>
  <c r="Q235" i="31"/>
  <c r="H200" i="31"/>
  <c r="I200" i="31" s="1"/>
  <c r="V13" i="21" s="1"/>
  <c r="M274" i="31"/>
  <c r="M82" i="32"/>
  <c r="AC82" i="32" s="1"/>
  <c r="AD82" i="32" s="1"/>
  <c r="S13" i="32"/>
  <c r="M113" i="32"/>
  <c r="R80" i="33"/>
  <c r="M264" i="31"/>
  <c r="V76" i="32"/>
  <c r="AA43" i="32"/>
  <c r="M20" i="32"/>
  <c r="G74" i="31"/>
  <c r="N203" i="31"/>
  <c r="P14" i="32"/>
  <c r="Q264" i="31"/>
  <c r="R66" i="32"/>
  <c r="R88" i="32" s="1"/>
  <c r="Q276" i="31"/>
  <c r="V109" i="32"/>
  <c r="X43" i="32"/>
  <c r="H53" i="32"/>
  <c r="X103" i="32"/>
  <c r="M68" i="32"/>
  <c r="AC68" i="32" s="1"/>
  <c r="AD68" i="32" s="1"/>
  <c r="AA73" i="32"/>
  <c r="V40" i="32"/>
  <c r="AB74" i="32"/>
  <c r="M87" i="32"/>
  <c r="AC87" i="32" s="1"/>
  <c r="AD87" i="32" s="1"/>
  <c r="P73" i="32"/>
  <c r="P195" i="31"/>
  <c r="G234" i="31"/>
  <c r="I234" i="31" s="1"/>
  <c r="W15" i="21" s="1"/>
  <c r="M51" i="32"/>
  <c r="Z81" i="32"/>
  <c r="U17" i="32"/>
  <c r="P235" i="31"/>
  <c r="N193" i="31"/>
  <c r="Q243" i="31"/>
  <c r="O244" i="31"/>
  <c r="Q21" i="32"/>
  <c r="AA49" i="32"/>
  <c r="Q256" i="31"/>
  <c r="Q68" i="32"/>
  <c r="X50" i="32"/>
  <c r="H51" i="32"/>
  <c r="M66" i="32"/>
  <c r="G257" i="31"/>
  <c r="I257" i="31" s="1"/>
  <c r="X6" i="21" s="1"/>
  <c r="P17" i="32"/>
  <c r="W108" i="32"/>
  <c r="M23" i="32"/>
  <c r="R256" i="31"/>
  <c r="P244" i="31"/>
  <c r="O239" i="31"/>
  <c r="H210" i="31"/>
  <c r="I210" i="31" s="1"/>
  <c r="V23" i="21" s="1"/>
  <c r="O227" i="31"/>
  <c r="P233" i="25"/>
  <c r="Y264" i="25"/>
  <c r="R208" i="25"/>
  <c r="G225" i="31"/>
  <c r="O225" i="25"/>
  <c r="U197" i="25"/>
  <c r="O232" i="25"/>
  <c r="X195" i="25"/>
  <c r="M268" i="31"/>
  <c r="O258" i="31"/>
  <c r="G69" i="32"/>
  <c r="I69" i="32" s="1"/>
  <c r="M79" i="32"/>
  <c r="AC79" i="32" s="1"/>
  <c r="AD79" i="32" s="1"/>
  <c r="R224" i="25"/>
  <c r="X199" i="25"/>
  <c r="W224" i="25"/>
  <c r="Q271" i="25"/>
  <c r="N222" i="25"/>
  <c r="Y271" i="25"/>
  <c r="V194" i="25"/>
  <c r="W234" i="25"/>
  <c r="O235" i="31"/>
  <c r="W50" i="32"/>
  <c r="O225" i="31"/>
  <c r="Q209" i="25"/>
  <c r="P274" i="25"/>
  <c r="W264" i="25"/>
  <c r="Q237" i="25"/>
  <c r="R205" i="25"/>
  <c r="Z190" i="25"/>
  <c r="Z269" i="25"/>
  <c r="T198" i="25"/>
  <c r="U266" i="25"/>
  <c r="W16" i="32"/>
  <c r="T221" i="25"/>
  <c r="M255" i="25"/>
  <c r="T11" i="25"/>
  <c r="P87" i="33"/>
  <c r="R49" i="32"/>
  <c r="AA67" i="32"/>
  <c r="H226" i="25"/>
  <c r="I226" i="25" s="1"/>
  <c r="G10" i="21" s="1"/>
  <c r="M85" i="33"/>
  <c r="AC85" i="33" s="1"/>
  <c r="AD85" i="33" s="1"/>
  <c r="O79" i="32"/>
  <c r="X113" i="32"/>
  <c r="G111" i="33"/>
  <c r="I111" i="33" s="1"/>
  <c r="P15" i="22" s="1"/>
  <c r="O47" i="32"/>
  <c r="AB86" i="32"/>
  <c r="R83" i="33"/>
  <c r="O82" i="32"/>
  <c r="M74" i="33"/>
  <c r="AC74" i="33" s="1"/>
  <c r="AD74" i="33" s="1"/>
  <c r="T25" i="32"/>
  <c r="M26" i="33"/>
  <c r="G23" i="25"/>
  <c r="M65" i="25"/>
  <c r="AA199" i="25"/>
  <c r="M264" i="25"/>
  <c r="R76" i="33"/>
  <c r="O81" i="32"/>
  <c r="M88" i="33"/>
  <c r="AC88" i="33" s="1"/>
  <c r="AD88" i="33" s="1"/>
  <c r="N20" i="32"/>
  <c r="Q13" i="33"/>
  <c r="Z47" i="32"/>
  <c r="G40" i="32"/>
  <c r="P18" i="33"/>
  <c r="N51" i="32"/>
  <c r="G43" i="33"/>
  <c r="I43" i="33" s="1"/>
  <c r="N8" i="22" s="1"/>
  <c r="S42" i="32"/>
  <c r="O44" i="33"/>
  <c r="Z24" i="32"/>
  <c r="M70" i="32"/>
  <c r="AC70" i="32" s="1"/>
  <c r="AD70" i="32" s="1"/>
  <c r="S237" i="25"/>
  <c r="H189" i="25"/>
  <c r="I189" i="25" s="1"/>
  <c r="F5" i="21" s="1"/>
  <c r="AB23" i="32"/>
  <c r="AA22" i="25"/>
  <c r="P40" i="32"/>
  <c r="N42" i="32"/>
  <c r="G42" i="33"/>
  <c r="I42" i="33" s="1"/>
  <c r="N7" i="22" s="1"/>
  <c r="S17" i="32"/>
  <c r="AB102" i="32"/>
  <c r="R14" i="32"/>
  <c r="Z20" i="32"/>
  <c r="P45" i="33"/>
  <c r="G68" i="25"/>
  <c r="T14" i="25"/>
  <c r="S71" i="25"/>
  <c r="G47" i="32"/>
  <c r="M72" i="33"/>
  <c r="AC72" i="33" s="1"/>
  <c r="AD72" i="33" s="1"/>
  <c r="S24" i="32"/>
  <c r="M105" i="33"/>
  <c r="N50" i="33"/>
  <c r="P51" i="32"/>
  <c r="M23" i="33"/>
  <c r="Q106" i="32"/>
  <c r="O46" i="33"/>
  <c r="O77" i="32"/>
  <c r="G77" i="32"/>
  <c r="I77" i="32" s="1"/>
  <c r="AA235" i="25"/>
  <c r="X12" i="25"/>
  <c r="Y67" i="25"/>
  <c r="Q20" i="33"/>
  <c r="M103" i="33"/>
  <c r="M44" i="33"/>
  <c r="G16" i="32"/>
  <c r="S48" i="32"/>
  <c r="R105" i="33"/>
  <c r="S84" i="32"/>
  <c r="R15" i="32"/>
  <c r="N14" i="33"/>
  <c r="X107" i="32"/>
  <c r="O104" i="33"/>
  <c r="AA50" i="32"/>
  <c r="O272" i="25"/>
  <c r="AA206" i="25"/>
  <c r="X20" i="25"/>
  <c r="N108" i="33"/>
  <c r="Z44" i="32"/>
  <c r="O21" i="33"/>
  <c r="P42" i="32"/>
  <c r="T14" i="32"/>
  <c r="Q16" i="33"/>
  <c r="S50" i="32"/>
  <c r="R113" i="33"/>
  <c r="S79" i="32"/>
  <c r="R16" i="32"/>
  <c r="P109" i="33"/>
  <c r="O11" i="25"/>
  <c r="P70" i="33"/>
  <c r="X76" i="32"/>
  <c r="AA70" i="32"/>
  <c r="P113" i="32"/>
  <c r="R79" i="33"/>
  <c r="P74" i="32"/>
  <c r="O105" i="33"/>
  <c r="W43" i="32"/>
  <c r="AB16" i="32"/>
  <c r="Y75" i="32"/>
  <c r="O20" i="33"/>
  <c r="N101" i="32"/>
  <c r="N17" i="32"/>
  <c r="AA76" i="32"/>
  <c r="V51" i="32"/>
  <c r="P82" i="33"/>
  <c r="M21" i="32"/>
  <c r="R261" i="31"/>
  <c r="N102" i="32"/>
  <c r="U25" i="32"/>
  <c r="Z74" i="32"/>
  <c r="R73" i="31"/>
  <c r="M75" i="32"/>
  <c r="AC75" i="32" s="1"/>
  <c r="AD75" i="32" s="1"/>
  <c r="O259" i="31"/>
  <c r="W78" i="32"/>
  <c r="R277" i="31"/>
  <c r="Q66" i="31"/>
  <c r="R82" i="32"/>
  <c r="Y17" i="32"/>
  <c r="P257" i="31"/>
  <c r="P50" i="32"/>
  <c r="G80" i="32"/>
  <c r="I80" i="32" s="1"/>
  <c r="Q85" i="32"/>
  <c r="N200" i="31"/>
  <c r="Q194" i="31"/>
  <c r="R67" i="32"/>
  <c r="P238" i="31"/>
  <c r="AA13" i="32"/>
  <c r="Y80" i="32"/>
  <c r="P19" i="32"/>
  <c r="N44" i="32"/>
  <c r="U107" i="32"/>
  <c r="S67" i="32"/>
  <c r="P202" i="31"/>
  <c r="M24" i="32"/>
  <c r="Y67" i="32"/>
  <c r="P77" i="32"/>
  <c r="M86" i="32"/>
  <c r="AC86" i="32" s="1"/>
  <c r="AD86" i="32" s="1"/>
  <c r="S22" i="32"/>
  <c r="M69" i="33"/>
  <c r="AC69" i="33" s="1"/>
  <c r="AD69" i="33" s="1"/>
  <c r="R272" i="31"/>
  <c r="N108" i="32"/>
  <c r="N83" i="32"/>
  <c r="V50" i="32"/>
  <c r="H205" i="31"/>
  <c r="I205" i="31" s="1"/>
  <c r="V18" i="21" s="1"/>
  <c r="M198" i="31"/>
  <c r="Q271" i="31"/>
  <c r="Q69" i="31"/>
  <c r="Y44" i="32"/>
  <c r="P232" i="31"/>
  <c r="V101" i="32"/>
  <c r="Y71" i="32"/>
  <c r="H42" i="32"/>
  <c r="N49" i="32"/>
  <c r="U108" i="32"/>
  <c r="AA24" i="32"/>
  <c r="Q277" i="31"/>
  <c r="M193" i="31"/>
  <c r="U113" i="32"/>
  <c r="S51" i="32"/>
  <c r="W85" i="32"/>
  <c r="Q43" i="33"/>
  <c r="Z72" i="32"/>
  <c r="Q13" i="32"/>
  <c r="R73" i="32"/>
  <c r="V66" i="32"/>
  <c r="V88" i="32" s="1"/>
  <c r="O261" i="31"/>
  <c r="M11" i="34"/>
  <c r="G224" i="31"/>
  <c r="Q18" i="32"/>
  <c r="M269" i="31"/>
  <c r="Z69" i="32"/>
  <c r="R260" i="31"/>
  <c r="Q17" i="32"/>
  <c r="Q275" i="31"/>
  <c r="Y66" i="32"/>
  <c r="Y88" i="32" s="1"/>
  <c r="H47" i="32"/>
  <c r="R81" i="32"/>
  <c r="H212" i="31"/>
  <c r="I212" i="31" s="1"/>
  <c r="V25" i="21" s="1"/>
  <c r="G267" i="31"/>
  <c r="U49" i="32"/>
  <c r="W67" i="32"/>
  <c r="N80" i="32"/>
  <c r="V48" i="32"/>
  <c r="Q17" i="33"/>
  <c r="M15" i="32"/>
  <c r="R267" i="31"/>
  <c r="N112" i="32"/>
  <c r="O41" i="33"/>
  <c r="Z87" i="32"/>
  <c r="R68" i="31"/>
  <c r="U105" i="32"/>
  <c r="Q224" i="31"/>
  <c r="Q244" i="31"/>
  <c r="O242" i="31"/>
  <c r="G233" i="31"/>
  <c r="U205" i="25"/>
  <c r="R256" i="25"/>
  <c r="Y242" i="25"/>
  <c r="X198" i="25"/>
  <c r="Y239" i="25"/>
  <c r="W261" i="25"/>
  <c r="W204" i="25"/>
  <c r="G244" i="31"/>
  <c r="I244" i="31" s="1"/>
  <c r="W25" i="21" s="1"/>
  <c r="G260" i="31"/>
  <c r="I260" i="31" s="1"/>
  <c r="X9" i="21" s="1"/>
  <c r="Q234" i="25"/>
  <c r="P209" i="25"/>
  <c r="Q198" i="25"/>
  <c r="R263" i="25"/>
  <c r="P230" i="25"/>
  <c r="R271" i="25"/>
  <c r="Q197" i="25"/>
  <c r="N268" i="31"/>
  <c r="W66" i="32"/>
  <c r="W88" i="32" s="1"/>
  <c r="R66" i="31"/>
  <c r="X209" i="25"/>
  <c r="R227" i="25"/>
  <c r="X271" i="25"/>
  <c r="W229" i="25"/>
  <c r="T273" i="25"/>
  <c r="T258" i="25"/>
  <c r="T70" i="25"/>
  <c r="AB18" i="25"/>
  <c r="AA238" i="25"/>
  <c r="T21" i="25"/>
  <c r="Q18" i="33"/>
  <c r="R75" i="32"/>
  <c r="X17" i="25"/>
  <c r="Q42" i="25"/>
  <c r="R45" i="33"/>
  <c r="P48" i="32"/>
  <c r="G44" i="32"/>
  <c r="M111" i="33"/>
  <c r="P50" i="33"/>
  <c r="R79" i="32"/>
  <c r="M106" i="33"/>
  <c r="N53" i="33"/>
  <c r="H15" i="32"/>
  <c r="P85" i="33"/>
  <c r="Q47" i="33"/>
  <c r="S66" i="32"/>
  <c r="S88" i="32" s="1"/>
  <c r="N26" i="33"/>
  <c r="X110" i="32"/>
  <c r="R17" i="33"/>
  <c r="U50" i="32"/>
  <c r="Y70" i="32"/>
  <c r="H50" i="32"/>
  <c r="AB203" i="25"/>
  <c r="M17" i="33"/>
  <c r="S46" i="32"/>
  <c r="Q46" i="33"/>
  <c r="N71" i="32"/>
  <c r="P105" i="33"/>
  <c r="R18" i="33"/>
  <c r="X72" i="32"/>
  <c r="O75" i="33"/>
  <c r="AB87" i="32"/>
  <c r="R71" i="33"/>
  <c r="O72" i="32"/>
  <c r="P19" i="33"/>
  <c r="Y44" i="25"/>
  <c r="W102" i="32"/>
  <c r="R46" i="33"/>
  <c r="R19" i="33"/>
  <c r="X78" i="32"/>
  <c r="O88" i="33"/>
  <c r="N78" i="32"/>
  <c r="X109" i="32"/>
  <c r="P275" i="31"/>
  <c r="Y16" i="25"/>
  <c r="Y10" i="25"/>
  <c r="O16" i="25"/>
  <c r="P88" i="33"/>
  <c r="Q109" i="32"/>
  <c r="O85" i="33"/>
  <c r="N77" i="32"/>
  <c r="P103" i="32"/>
  <c r="P86" i="32"/>
  <c r="U42" i="32"/>
  <c r="O49" i="33"/>
  <c r="AB79" i="32"/>
  <c r="H15" i="33"/>
  <c r="I15" i="33" s="1"/>
  <c r="M8" i="22" s="1"/>
  <c r="M46" i="33"/>
  <c r="AB16" i="25"/>
  <c r="M47" i="33"/>
  <c r="M13" i="33"/>
  <c r="S40" i="32"/>
  <c r="O83" i="33"/>
  <c r="N86" i="32"/>
  <c r="R50" i="32"/>
  <c r="N25" i="33"/>
  <c r="P72" i="33"/>
  <c r="X74" i="32"/>
  <c r="O45" i="33"/>
  <c r="AB84" i="32"/>
  <c r="V52" i="32"/>
  <c r="AB228" i="25"/>
  <c r="Q24" i="33"/>
  <c r="Z45" i="32"/>
  <c r="N45" i="33"/>
  <c r="P47" i="32"/>
  <c r="P16" i="33"/>
  <c r="N47" i="32"/>
  <c r="G47" i="33"/>
  <c r="R104" i="33"/>
  <c r="S77" i="32"/>
  <c r="R17" i="32"/>
  <c r="M102" i="33"/>
  <c r="U23" i="32"/>
  <c r="T24" i="32"/>
  <c r="U103" i="32"/>
  <c r="AA84" i="32"/>
  <c r="G50" i="33"/>
  <c r="I50" i="33" s="1"/>
  <c r="N15" i="22" s="1"/>
  <c r="Q23" i="32"/>
  <c r="N41" i="33"/>
  <c r="M43" i="32"/>
  <c r="Q259" i="31"/>
  <c r="Q202" i="31"/>
  <c r="M192" i="31"/>
  <c r="Q50" i="33"/>
  <c r="M17" i="32"/>
  <c r="M265" i="31"/>
  <c r="V80" i="32"/>
  <c r="Y49" i="32"/>
  <c r="R84" i="32"/>
  <c r="P259" i="31"/>
  <c r="U21" i="32"/>
  <c r="N269" i="31"/>
  <c r="Q70" i="31"/>
  <c r="H204" i="31"/>
  <c r="I204" i="31" s="1"/>
  <c r="V17" i="21" s="1"/>
  <c r="Y51" i="32"/>
  <c r="R86" i="32"/>
  <c r="N209" i="31"/>
  <c r="W49" i="32"/>
  <c r="U112" i="32"/>
  <c r="Q195" i="31"/>
  <c r="O262" i="31"/>
  <c r="Q48" i="32"/>
  <c r="N6" i="34"/>
  <c r="AA15" i="32"/>
  <c r="X41" i="32"/>
  <c r="H40" i="32"/>
  <c r="I40" i="32" s="1"/>
  <c r="D6" i="22" s="1"/>
  <c r="P69" i="32"/>
  <c r="M78" i="32"/>
  <c r="AC78" i="32" s="1"/>
  <c r="AD78" i="32" s="1"/>
  <c r="M110" i="32"/>
  <c r="G45" i="33"/>
  <c r="I45" i="33" s="1"/>
  <c r="N10" i="22" s="1"/>
  <c r="T21" i="32"/>
  <c r="Z25" i="32"/>
  <c r="Q229" i="31"/>
  <c r="H214" i="31"/>
  <c r="M272" i="31"/>
  <c r="Z76" i="32"/>
  <c r="Q14" i="32"/>
  <c r="U20" i="32"/>
  <c r="P228" i="31"/>
  <c r="N198" i="31"/>
  <c r="P105" i="32"/>
  <c r="P13" i="32"/>
  <c r="R68" i="32"/>
  <c r="P245" i="31"/>
  <c r="G275" i="31"/>
  <c r="O83" i="32"/>
  <c r="G88" i="32"/>
  <c r="AC88" i="32" s="1"/>
  <c r="X68" i="32"/>
  <c r="W77" i="32"/>
  <c r="N48" i="33"/>
  <c r="M44" i="32"/>
  <c r="Z75" i="32"/>
  <c r="N23" i="33"/>
  <c r="Q47" i="32"/>
  <c r="G68" i="31"/>
  <c r="I68" i="31" s="1"/>
  <c r="O7" i="34" s="1"/>
  <c r="M75" i="31"/>
  <c r="P276" i="31"/>
  <c r="Q207" i="31"/>
  <c r="O69" i="33"/>
  <c r="Z71" i="32"/>
  <c r="R274" i="31"/>
  <c r="P227" i="31"/>
  <c r="AA17" i="32"/>
  <c r="S21" i="32"/>
  <c r="Q232" i="31"/>
  <c r="V113" i="32"/>
  <c r="N13" i="32"/>
  <c r="N72" i="32"/>
  <c r="O67" i="33"/>
  <c r="O89" i="33" s="1"/>
  <c r="Z86" i="32"/>
  <c r="Q24" i="32"/>
  <c r="O24" i="33"/>
  <c r="M48" i="32"/>
  <c r="P230" i="31"/>
  <c r="Q197" i="31"/>
  <c r="R70" i="31"/>
  <c r="H196" i="31"/>
  <c r="I196" i="31" s="1"/>
  <c r="V9" i="21" s="1"/>
  <c r="M19" i="32"/>
  <c r="M12" i="34"/>
  <c r="R77" i="31"/>
  <c r="X207" i="25"/>
  <c r="AA18" i="32"/>
  <c r="O221" i="25"/>
  <c r="Q274" i="25"/>
  <c r="P210" i="31"/>
  <c r="P228" i="25"/>
  <c r="W207" i="25"/>
  <c r="P240" i="25"/>
  <c r="X270" i="25"/>
  <c r="H206" i="31"/>
  <c r="W240" i="25"/>
  <c r="Q272" i="25"/>
  <c r="R195" i="25"/>
  <c r="O230" i="25"/>
  <c r="U206" i="25"/>
  <c r="O236" i="25"/>
  <c r="R189" i="25"/>
  <c r="P69" i="31"/>
  <c r="P234" i="31"/>
  <c r="M195" i="31"/>
  <c r="W268" i="25"/>
  <c r="W198" i="25"/>
  <c r="Q222" i="25"/>
  <c r="P265" i="25"/>
  <c r="Z201" i="25"/>
  <c r="T223" i="25"/>
  <c r="H262" i="25"/>
  <c r="I262" i="25" s="1"/>
  <c r="H14" i="21" s="1"/>
  <c r="S197" i="25"/>
  <c r="R195" i="31"/>
  <c r="Z193" i="25"/>
  <c r="N240" i="31"/>
  <c r="AB266" i="25"/>
  <c r="X16" i="32"/>
  <c r="AB227" i="25"/>
  <c r="U72" i="25"/>
  <c r="Q48" i="25"/>
  <c r="Q103" i="32"/>
  <c r="P111" i="33"/>
  <c r="G113" i="33"/>
  <c r="R87" i="33"/>
  <c r="Y87" i="32"/>
  <c r="S69" i="32"/>
  <c r="R20" i="32"/>
  <c r="N15" i="33"/>
  <c r="Z19" i="32"/>
  <c r="X70" i="32"/>
  <c r="O87" i="33"/>
  <c r="AA79" i="32"/>
  <c r="P102" i="32"/>
  <c r="R81" i="33"/>
  <c r="P66" i="32"/>
  <c r="P88" i="32" s="1"/>
  <c r="M67" i="33"/>
  <c r="Y40" i="32"/>
  <c r="Y48" i="25"/>
  <c r="R12" i="25"/>
  <c r="T15" i="25"/>
  <c r="R15" i="25"/>
  <c r="O76" i="33"/>
  <c r="N79" i="32"/>
  <c r="P113" i="33"/>
  <c r="P76" i="32"/>
  <c r="G110" i="33"/>
  <c r="I110" i="33" s="1"/>
  <c r="P14" i="22" s="1"/>
  <c r="O42" i="32"/>
  <c r="AB69" i="32"/>
  <c r="O66" i="32"/>
  <c r="O88" i="32" s="1"/>
  <c r="M73" i="33"/>
  <c r="AC73" i="33" s="1"/>
  <c r="AD73" i="33" s="1"/>
  <c r="T17" i="32"/>
  <c r="M21" i="33"/>
  <c r="O22" i="25"/>
  <c r="P43" i="33"/>
  <c r="G107" i="33"/>
  <c r="I107" i="33" s="1"/>
  <c r="P11" i="22" s="1"/>
  <c r="Y81" i="32"/>
  <c r="H13" i="33"/>
  <c r="I13" i="33" s="1"/>
  <c r="M6" i="22" s="1"/>
  <c r="G46" i="32"/>
  <c r="M84" i="33"/>
  <c r="AC84" i="33" s="1"/>
  <c r="AD84" i="33" s="1"/>
  <c r="N110" i="33"/>
  <c r="Z46" i="32"/>
  <c r="N47" i="33"/>
  <c r="H18" i="32"/>
  <c r="I18" i="32" s="1"/>
  <c r="C11" i="22" s="1"/>
  <c r="N21" i="33"/>
  <c r="Z63" i="25"/>
  <c r="O81" i="33"/>
  <c r="N74" i="32"/>
  <c r="P104" i="32"/>
  <c r="R85" i="33"/>
  <c r="O71" i="32"/>
  <c r="O108" i="33"/>
  <c r="W40" i="32"/>
  <c r="N105" i="33"/>
  <c r="Y73" i="32"/>
  <c r="H16" i="33"/>
  <c r="I16" i="33" s="1"/>
  <c r="M9" i="22" s="1"/>
  <c r="G49" i="32"/>
  <c r="P84" i="33"/>
  <c r="G273" i="25"/>
  <c r="I273" i="25" s="1"/>
  <c r="H25" i="21" s="1"/>
  <c r="S227" i="25"/>
  <c r="AB21" i="25"/>
  <c r="O106" i="33"/>
  <c r="W48" i="32"/>
  <c r="N103" i="33"/>
  <c r="AB15" i="32"/>
  <c r="O17" i="33"/>
  <c r="G53" i="32"/>
  <c r="P23" i="33"/>
  <c r="T15" i="32"/>
  <c r="S18" i="32"/>
  <c r="R110" i="33"/>
  <c r="S83" i="32"/>
  <c r="R25" i="32"/>
  <c r="Z79" i="32"/>
  <c r="AB22" i="25"/>
  <c r="H67" i="25"/>
  <c r="I67" i="25" s="1"/>
  <c r="E9" i="34" s="1"/>
  <c r="Z66" i="25"/>
  <c r="P103" i="33"/>
  <c r="X106" i="32"/>
  <c r="U47" i="32"/>
  <c r="AB20" i="32"/>
  <c r="Y85" i="32"/>
  <c r="O75" i="32"/>
  <c r="M79" i="33"/>
  <c r="AC79" i="33" s="1"/>
  <c r="AD79" i="33" s="1"/>
  <c r="Q22" i="33"/>
  <c r="S16" i="32"/>
  <c r="Q42" i="33"/>
  <c r="U45" i="32"/>
  <c r="W74" i="32"/>
  <c r="Y69" i="25"/>
  <c r="G24" i="25"/>
  <c r="AB67" i="25"/>
  <c r="R53" i="33"/>
  <c r="G23" i="32"/>
  <c r="P76" i="33"/>
  <c r="Q101" i="32"/>
  <c r="O78" i="33"/>
  <c r="N85" i="32"/>
  <c r="R52" i="32"/>
  <c r="AB71" i="32"/>
  <c r="S76" i="32"/>
  <c r="M67" i="32"/>
  <c r="AC67" i="32" s="1"/>
  <c r="AD67" i="32" s="1"/>
  <c r="N202" i="31"/>
  <c r="P108" i="32"/>
  <c r="P21" i="32"/>
  <c r="N52" i="32"/>
  <c r="S75" i="32"/>
  <c r="V47" i="32"/>
  <c r="Z78" i="32"/>
  <c r="Y23" i="32"/>
  <c r="AA87" i="32"/>
  <c r="P86" i="33"/>
  <c r="M267" i="31"/>
  <c r="V72" i="32"/>
  <c r="Q71" i="31"/>
  <c r="AA46" i="32"/>
  <c r="Q261" i="31"/>
  <c r="Q81" i="32"/>
  <c r="N105" i="32"/>
  <c r="V112" i="32"/>
  <c r="P211" i="31"/>
  <c r="G42" i="32"/>
  <c r="R264" i="31"/>
  <c r="V74" i="32"/>
  <c r="R69" i="32"/>
  <c r="AA20" i="32"/>
  <c r="N206" i="31"/>
  <c r="H17" i="32"/>
  <c r="I17" i="32" s="1"/>
  <c r="C10" i="22" s="1"/>
  <c r="G68" i="32"/>
  <c r="I68" i="32" s="1"/>
  <c r="Q87" i="32"/>
  <c r="R269" i="31"/>
  <c r="G77" i="31"/>
  <c r="M204" i="31"/>
  <c r="P233" i="31"/>
  <c r="R74" i="32"/>
  <c r="P225" i="31"/>
  <c r="V111" i="32"/>
  <c r="X52" i="32"/>
  <c r="G14" i="32"/>
  <c r="M73" i="32"/>
  <c r="AC73" i="32" s="1"/>
  <c r="AD73" i="32" s="1"/>
  <c r="N81" i="32"/>
  <c r="V49" i="32"/>
  <c r="R40" i="32"/>
  <c r="N12" i="34"/>
  <c r="P209" i="31"/>
  <c r="G239" i="31"/>
  <c r="I239" i="31" s="1"/>
  <c r="W20" i="21" s="1"/>
  <c r="O109" i="33"/>
  <c r="Q44" i="32"/>
  <c r="R106" i="33"/>
  <c r="Z68" i="32"/>
  <c r="Q19" i="32"/>
  <c r="AA19" i="32"/>
  <c r="N207" i="31"/>
  <c r="Y41" i="32"/>
  <c r="G232" i="31"/>
  <c r="I232" i="31" s="1"/>
  <c r="W13" i="21" s="1"/>
  <c r="V46" i="32"/>
  <c r="P267" i="31"/>
  <c r="P46" i="32"/>
  <c r="G83" i="32"/>
  <c r="I83" i="32" s="1"/>
  <c r="X66" i="32"/>
  <c r="X88" i="32" s="1"/>
  <c r="W83" i="32"/>
  <c r="R68" i="33"/>
  <c r="M52" i="32"/>
  <c r="M277" i="31"/>
  <c r="V68" i="32"/>
  <c r="M103" i="32"/>
  <c r="N264" i="31"/>
  <c r="G269" i="31"/>
  <c r="I269" i="31" s="1"/>
  <c r="X18" i="21" s="1"/>
  <c r="W105" i="32"/>
  <c r="X84" i="32"/>
  <c r="W73" i="32"/>
  <c r="W101" i="32"/>
  <c r="O80" i="33"/>
  <c r="Z66" i="32"/>
  <c r="Z88" i="32" s="1"/>
  <c r="Q20" i="32"/>
  <c r="U18" i="32"/>
  <c r="V69" i="32"/>
  <c r="R71" i="31"/>
  <c r="M8" i="34"/>
  <c r="U110" i="32"/>
  <c r="P268" i="31"/>
  <c r="R19" i="32"/>
  <c r="P16" i="32"/>
  <c r="N25" i="32"/>
  <c r="M41" i="32"/>
  <c r="Z67" i="32"/>
  <c r="W86" i="32"/>
  <c r="M276" i="31"/>
  <c r="Q213" i="31"/>
  <c r="W257" i="25"/>
  <c r="P193" i="25"/>
  <c r="G263" i="31"/>
  <c r="Y235" i="25"/>
  <c r="P263" i="25"/>
  <c r="Q190" i="25"/>
  <c r="V210" i="25"/>
  <c r="U195" i="25"/>
  <c r="V233" i="25"/>
  <c r="O230" i="31"/>
  <c r="S86" i="32"/>
  <c r="O229" i="31"/>
  <c r="U189" i="25"/>
  <c r="P271" i="25"/>
  <c r="O265" i="31"/>
  <c r="Y234" i="25"/>
  <c r="X202" i="25"/>
  <c r="Y229" i="25"/>
  <c r="Y263" i="25"/>
  <c r="U109" i="32"/>
  <c r="M266" i="31"/>
  <c r="Q239" i="31"/>
  <c r="X254" i="25"/>
  <c r="V201" i="25"/>
  <c r="P226" i="25"/>
  <c r="R231" i="25"/>
  <c r="P194" i="25"/>
  <c r="X253" i="25"/>
  <c r="S190" i="25"/>
  <c r="P239" i="31"/>
  <c r="H28" i="33"/>
  <c r="P44" i="32"/>
  <c r="P48" i="33"/>
  <c r="S74" i="32"/>
  <c r="N50" i="32"/>
  <c r="O113" i="33"/>
  <c r="Z22" i="32"/>
  <c r="S45" i="25"/>
  <c r="M19" i="33"/>
  <c r="AB21" i="32"/>
  <c r="O77" i="33"/>
  <c r="N194" i="31"/>
  <c r="P207" i="31"/>
  <c r="M14" i="33"/>
  <c r="AC14" i="33" s="1"/>
  <c r="AD14" i="33" s="1"/>
  <c r="Q7" i="22" s="1"/>
  <c r="M77" i="31"/>
  <c r="Y50" i="32"/>
  <c r="G241" i="31"/>
  <c r="U102" i="32"/>
  <c r="V73" i="32"/>
  <c r="U22" i="32"/>
  <c r="AA23" i="32"/>
  <c r="H17" i="33"/>
  <c r="I17" i="33" s="1"/>
  <c r="M10" i="22" s="1"/>
  <c r="Q84" i="32"/>
  <c r="N267" i="31"/>
  <c r="N263" i="31"/>
  <c r="Q256" i="25"/>
  <c r="N258" i="31"/>
  <c r="G67" i="32"/>
  <c r="I67" i="32" s="1"/>
  <c r="O236" i="31"/>
  <c r="X190" i="25"/>
  <c r="N236" i="25"/>
  <c r="V189" i="25"/>
  <c r="P198" i="31"/>
  <c r="U101" i="32"/>
  <c r="G80" i="31"/>
  <c r="AC80" i="31" s="1"/>
  <c r="R198" i="25"/>
  <c r="G246" i="31"/>
  <c r="I246" i="31" s="1"/>
  <c r="AD246" i="31" s="1"/>
  <c r="AD27" i="21" s="1"/>
  <c r="R232" i="25"/>
  <c r="X269" i="25"/>
  <c r="Y198" i="25"/>
  <c r="P196" i="31"/>
  <c r="W241" i="25"/>
  <c r="R268" i="25"/>
  <c r="G261" i="31"/>
  <c r="G237" i="31"/>
  <c r="N109" i="32"/>
  <c r="N14" i="34"/>
  <c r="V227" i="25"/>
  <c r="Q206" i="25"/>
  <c r="X221" i="25"/>
  <c r="W256" i="25"/>
  <c r="O234" i="25"/>
  <c r="P232" i="25"/>
  <c r="Y232" i="25"/>
  <c r="O276" i="31"/>
  <c r="R78" i="31"/>
  <c r="M73" i="31"/>
  <c r="P226" i="31"/>
  <c r="M205" i="31"/>
  <c r="Y238" i="25"/>
  <c r="R203" i="25"/>
  <c r="Y204" i="25"/>
  <c r="X261" i="25"/>
  <c r="Q229" i="25"/>
  <c r="Q253" i="25"/>
  <c r="U202" i="25"/>
  <c r="N9" i="34"/>
  <c r="O229" i="25"/>
  <c r="Q192" i="25"/>
  <c r="Q225" i="31"/>
  <c r="P223" i="25"/>
  <c r="W266" i="25"/>
  <c r="R241" i="25"/>
  <c r="N205" i="31"/>
  <c r="Q212" i="31"/>
  <c r="P205" i="25"/>
  <c r="Q198" i="31"/>
  <c r="Y230" i="25"/>
  <c r="R255" i="25"/>
  <c r="U191" i="25"/>
  <c r="V192" i="25"/>
  <c r="Y195" i="25"/>
  <c r="U19" i="25"/>
  <c r="P65" i="25"/>
  <c r="AB37" i="25"/>
  <c r="M11" i="25"/>
  <c r="R67" i="25"/>
  <c r="P19" i="25"/>
  <c r="Q63" i="25"/>
  <c r="U39" i="25"/>
  <c r="U15" i="25"/>
  <c r="U192" i="25"/>
  <c r="AB43" i="25"/>
  <c r="T42" i="25"/>
  <c r="P40" i="25"/>
  <c r="V16" i="25"/>
  <c r="O65" i="25"/>
  <c r="X37" i="25"/>
  <c r="P12" i="25"/>
  <c r="Q65" i="25"/>
  <c r="X48" i="25"/>
  <c r="U200" i="25"/>
  <c r="P193" i="31"/>
  <c r="Y266" i="25"/>
  <c r="V203" i="25"/>
  <c r="R266" i="25"/>
  <c r="Y193" i="25"/>
  <c r="W209" i="25"/>
  <c r="H19" i="25"/>
  <c r="I19" i="25" s="1"/>
  <c r="C14" i="34" s="1"/>
  <c r="Q194" i="25"/>
  <c r="W73" i="25"/>
  <c r="R21" i="25"/>
  <c r="Y65" i="25"/>
  <c r="G265" i="25"/>
  <c r="I265" i="25" s="1"/>
  <c r="H17" i="21" s="1"/>
  <c r="O87" i="32"/>
  <c r="R78" i="32"/>
  <c r="P17" i="33"/>
  <c r="M25" i="33"/>
  <c r="N43" i="32"/>
  <c r="P78" i="33"/>
  <c r="M16" i="33"/>
  <c r="X77" i="32"/>
  <c r="AA48" i="25"/>
  <c r="Y86" i="32"/>
  <c r="H22" i="33"/>
  <c r="I22" i="33" s="1"/>
  <c r="G70" i="32"/>
  <c r="I70" i="32" s="1"/>
  <c r="M70" i="33"/>
  <c r="AC70" i="33" s="1"/>
  <c r="AD70" i="33" s="1"/>
  <c r="Y20" i="32"/>
  <c r="H24" i="33"/>
  <c r="I24" i="33" s="1"/>
  <c r="M16" i="22" s="1"/>
  <c r="S49" i="32"/>
  <c r="G74" i="32"/>
  <c r="I74" i="32" s="1"/>
  <c r="E15" i="22" s="1"/>
  <c r="Q42" i="32"/>
  <c r="X67" i="32"/>
  <c r="P81" i="32"/>
  <c r="G240" i="31"/>
  <c r="I240" i="31" s="1"/>
  <c r="W21" i="21" s="1"/>
  <c r="R257" i="31"/>
  <c r="R202" i="25"/>
  <c r="N226" i="25"/>
  <c r="R75" i="31"/>
  <c r="X197" i="25"/>
  <c r="W239" i="25"/>
  <c r="G270" i="31"/>
  <c r="U207" i="25"/>
  <c r="N110" i="32"/>
  <c r="W199" i="25"/>
  <c r="O245" i="31"/>
  <c r="X222" i="25"/>
  <c r="Q272" i="31"/>
  <c r="M210" i="31"/>
  <c r="Y270" i="25"/>
  <c r="W202" i="25"/>
  <c r="Q235" i="25"/>
  <c r="V224" i="25"/>
  <c r="W274" i="25"/>
  <c r="Q207" i="25"/>
  <c r="O224" i="25"/>
  <c r="Q208" i="31"/>
  <c r="N235" i="25"/>
  <c r="R190" i="25"/>
  <c r="Y206" i="25"/>
  <c r="X263" i="25"/>
  <c r="Q239" i="25"/>
  <c r="Q255" i="25"/>
  <c r="Y202" i="25"/>
  <c r="O274" i="31"/>
  <c r="M262" i="31"/>
  <c r="X233" i="25"/>
  <c r="W260" i="25"/>
  <c r="V234" i="25"/>
  <c r="Q230" i="31"/>
  <c r="Y190" i="25"/>
  <c r="V241" i="25"/>
  <c r="O264" i="31"/>
  <c r="R69" i="31"/>
  <c r="M76" i="31"/>
  <c r="Q270" i="31"/>
  <c r="M202" i="31"/>
  <c r="Y228" i="25"/>
  <c r="R199" i="25"/>
  <c r="Y208" i="25"/>
  <c r="X265" i="25"/>
  <c r="O271" i="31"/>
  <c r="Q240" i="25"/>
  <c r="Q258" i="25"/>
  <c r="N273" i="31"/>
  <c r="N13" i="34"/>
  <c r="N276" i="31"/>
  <c r="Q260" i="25"/>
  <c r="Q234" i="31"/>
  <c r="X226" i="25"/>
  <c r="O227" i="25"/>
  <c r="R210" i="25"/>
  <c r="Q261" i="25"/>
  <c r="O64" i="25"/>
  <c r="T44" i="25"/>
  <c r="W17" i="25"/>
  <c r="AB38" i="25"/>
  <c r="M15" i="25"/>
  <c r="N45" i="25"/>
  <c r="O66" i="25"/>
  <c r="V46" i="25"/>
  <c r="M20" i="25"/>
  <c r="W70" i="25"/>
  <c r="W203" i="25"/>
  <c r="P262" i="25"/>
  <c r="P15" i="33"/>
  <c r="N114" i="33"/>
  <c r="Q266" i="25"/>
  <c r="P254" i="25"/>
  <c r="O273" i="31"/>
  <c r="P260" i="31"/>
  <c r="R254" i="25"/>
  <c r="W192" i="25"/>
  <c r="O231" i="25"/>
  <c r="R229" i="25"/>
  <c r="Q196" i="31"/>
  <c r="V198" i="25"/>
  <c r="W15" i="25"/>
  <c r="U14" i="25"/>
  <c r="V196" i="25"/>
  <c r="G227" i="25"/>
  <c r="O107" i="33"/>
  <c r="V84" i="32"/>
  <c r="N106" i="33"/>
  <c r="R51" i="33"/>
  <c r="O19" i="25"/>
  <c r="N109" i="33"/>
  <c r="Q257" i="31"/>
  <c r="H197" i="25"/>
  <c r="I197" i="25" s="1"/>
  <c r="F13" i="21" s="1"/>
  <c r="X80" i="32"/>
  <c r="M225" i="25"/>
  <c r="G66" i="25"/>
  <c r="S14" i="32"/>
  <c r="G115" i="33"/>
  <c r="AC115" i="33" s="1"/>
  <c r="H23" i="33"/>
  <c r="I23" i="33" s="1"/>
  <c r="M15" i="22" s="1"/>
  <c r="R80" i="32"/>
  <c r="M275" i="31"/>
  <c r="P231" i="31"/>
  <c r="Y42" i="32"/>
  <c r="P272" i="31"/>
  <c r="W79" i="32"/>
  <c r="Z70" i="32"/>
  <c r="Q200" i="31"/>
  <c r="W87" i="32"/>
  <c r="Y52" i="32"/>
  <c r="G109" i="33"/>
  <c r="N16" i="34"/>
  <c r="M9" i="34"/>
  <c r="Q227" i="25"/>
  <c r="V204" i="25"/>
  <c r="Y207" i="25"/>
  <c r="U46" i="32"/>
  <c r="Q233" i="31"/>
  <c r="X259" i="25"/>
  <c r="V191" i="25"/>
  <c r="W232" i="25"/>
  <c r="N240" i="25"/>
  <c r="P202" i="25"/>
  <c r="R253" i="25"/>
  <c r="X203" i="25"/>
  <c r="M194" i="31"/>
  <c r="Y231" i="25"/>
  <c r="G73" i="31"/>
  <c r="R271" i="31"/>
  <c r="X237" i="25"/>
  <c r="W262" i="25"/>
  <c r="W194" i="25"/>
  <c r="P236" i="31"/>
  <c r="P257" i="25"/>
  <c r="W221" i="25"/>
  <c r="P268" i="25"/>
  <c r="Q240" i="31"/>
  <c r="Y197" i="25"/>
  <c r="X258" i="25"/>
  <c r="V195" i="25"/>
  <c r="P201" i="25"/>
  <c r="M6" i="34"/>
  <c r="R223" i="25"/>
  <c r="N234" i="25"/>
  <c r="P203" i="25"/>
  <c r="O260" i="31"/>
  <c r="P239" i="25"/>
  <c r="Y262" i="25"/>
  <c r="X191" i="25"/>
  <c r="M256" i="31"/>
  <c r="V239" i="25"/>
  <c r="P205" i="31"/>
  <c r="Y203" i="25"/>
  <c r="V223" i="25"/>
  <c r="M209" i="31"/>
  <c r="N69" i="32"/>
  <c r="O232" i="31"/>
  <c r="P256" i="25"/>
  <c r="Y189" i="25"/>
  <c r="Y227" i="25"/>
  <c r="V226" i="25"/>
  <c r="P198" i="25"/>
  <c r="S12" i="25"/>
  <c r="N70" i="25"/>
  <c r="W40" i="25"/>
  <c r="W20" i="25"/>
  <c r="Z17" i="25"/>
  <c r="O237" i="25"/>
  <c r="V230" i="25"/>
  <c r="U194" i="25"/>
  <c r="N69" i="25"/>
  <c r="Q70" i="25"/>
  <c r="P21" i="25"/>
  <c r="Z22" i="25"/>
  <c r="Y199" i="25"/>
  <c r="O48" i="32"/>
  <c r="P237" i="25"/>
  <c r="G234" i="25"/>
  <c r="AA77" i="32"/>
  <c r="G243" i="31"/>
  <c r="G76" i="32"/>
  <c r="I76" i="32" s="1"/>
  <c r="E17" i="22" s="1"/>
  <c r="W197" i="25"/>
  <c r="Y237" i="25"/>
  <c r="Y221" i="25"/>
  <c r="M14" i="32"/>
  <c r="X227" i="25"/>
  <c r="P208" i="25"/>
  <c r="Q241" i="31"/>
  <c r="H14" i="25"/>
  <c r="I14" i="25" s="1"/>
  <c r="C9" i="34" s="1"/>
  <c r="R37" i="25"/>
  <c r="X68" i="25"/>
  <c r="AA45" i="25"/>
  <c r="AB14" i="32"/>
  <c r="M114" i="33"/>
  <c r="P237" i="31"/>
  <c r="S193" i="25"/>
  <c r="G15" i="32"/>
  <c r="R107" i="33"/>
  <c r="S41" i="32"/>
  <c r="M68" i="25"/>
  <c r="R114" i="33"/>
  <c r="H22" i="32"/>
  <c r="I22" i="32" s="1"/>
  <c r="C15" i="22" s="1"/>
  <c r="T67" i="25"/>
  <c r="P108" i="33"/>
  <c r="O68" i="32"/>
  <c r="P22" i="32"/>
  <c r="O237" i="31"/>
  <c r="T13" i="32"/>
  <c r="G66" i="32"/>
  <c r="I66" i="32" s="1"/>
  <c r="O269" i="31"/>
  <c r="M261" i="31"/>
  <c r="Y84" i="32"/>
  <c r="W47" i="32"/>
  <c r="Y18" i="32"/>
  <c r="P231" i="25"/>
  <c r="Z82" i="32"/>
  <c r="M47" i="32"/>
  <c r="P222" i="25"/>
  <c r="G236" i="31"/>
  <c r="I236" i="31" s="1"/>
  <c r="W17" i="21" s="1"/>
  <c r="N192" i="31"/>
  <c r="G272" i="31"/>
  <c r="I272" i="31" s="1"/>
  <c r="X21" i="21" s="1"/>
  <c r="G238" i="31"/>
  <c r="AA44" i="32"/>
  <c r="V222" i="25"/>
  <c r="U196" i="25"/>
  <c r="X231" i="25"/>
  <c r="Q262" i="31"/>
  <c r="O222" i="25"/>
  <c r="W189" i="25"/>
  <c r="P203" i="31"/>
  <c r="X241" i="25"/>
  <c r="M78" i="31"/>
  <c r="M70" i="31"/>
  <c r="N262" i="31"/>
  <c r="Y191" i="25"/>
  <c r="X274" i="25"/>
  <c r="V206" i="25"/>
  <c r="P189" i="25"/>
  <c r="N274" i="31"/>
  <c r="R226" i="25"/>
  <c r="R233" i="25"/>
  <c r="P190" i="25"/>
  <c r="Q78" i="32"/>
  <c r="P74" i="31"/>
  <c r="V242" i="25"/>
  <c r="Y254" i="25"/>
  <c r="X235" i="25"/>
  <c r="P206" i="25"/>
  <c r="Q233" i="25"/>
  <c r="Q273" i="25"/>
  <c r="Q242" i="31"/>
  <c r="Q226" i="31"/>
  <c r="G242" i="31"/>
  <c r="I242" i="31" s="1"/>
  <c r="W23" i="21" s="1"/>
  <c r="Y209" i="25"/>
  <c r="R274" i="25"/>
  <c r="W200" i="25"/>
  <c r="N232" i="25"/>
  <c r="N242" i="25"/>
  <c r="O268" i="31"/>
  <c r="W82" i="32"/>
  <c r="R230" i="25"/>
  <c r="O224" i="31"/>
  <c r="P236" i="25"/>
  <c r="Y274" i="25"/>
  <c r="H195" i="31"/>
  <c r="I195" i="31" s="1"/>
  <c r="V8" i="21" s="1"/>
  <c r="R225" i="25"/>
  <c r="W271" i="25"/>
  <c r="U43" i="25"/>
  <c r="O70" i="25"/>
  <c r="R65" i="25"/>
  <c r="G46" i="25"/>
  <c r="I46" i="25" s="1"/>
  <c r="D14" i="34" s="1"/>
  <c r="H18" i="25"/>
  <c r="I18" i="25" s="1"/>
  <c r="C13" i="34" s="1"/>
  <c r="W44" i="25"/>
  <c r="T37" i="25"/>
  <c r="U37" i="25"/>
  <c r="R66" i="25"/>
  <c r="M14" i="25"/>
  <c r="V70" i="25"/>
  <c r="R43" i="25"/>
  <c r="Z15" i="25"/>
  <c r="U41" i="25"/>
  <c r="P10" i="25"/>
  <c r="P234" i="25"/>
  <c r="AB67" i="32"/>
  <c r="M42" i="32"/>
  <c r="N23" i="32"/>
  <c r="Q269" i="25"/>
  <c r="V236" i="25"/>
  <c r="W254" i="25"/>
  <c r="W242" i="25"/>
  <c r="R257" i="25"/>
  <c r="H215" i="31"/>
  <c r="R39" i="25"/>
  <c r="Z38" i="25"/>
  <c r="Q12" i="25"/>
  <c r="O274" i="25"/>
  <c r="X10" i="25"/>
  <c r="H236" i="25"/>
  <c r="I236" i="25" s="1"/>
  <c r="G20" i="21" s="1"/>
  <c r="H270" i="25"/>
  <c r="I270" i="25" s="1"/>
  <c r="H22" i="21" s="1"/>
  <c r="H263" i="25"/>
  <c r="I263" i="25" s="1"/>
  <c r="H15" i="21" s="1"/>
  <c r="N52" i="33"/>
  <c r="AA11" i="25"/>
  <c r="T22" i="32"/>
  <c r="M112" i="33"/>
  <c r="S81" i="32"/>
  <c r="Q41" i="33"/>
  <c r="O46" i="32"/>
  <c r="S67" i="25"/>
  <c r="N42" i="33"/>
  <c r="P84" i="32"/>
  <c r="M82" i="33"/>
  <c r="AC82" i="33" s="1"/>
  <c r="AD82" i="33" s="1"/>
  <c r="Q72" i="32"/>
  <c r="G227" i="31"/>
  <c r="I227" i="31" s="1"/>
  <c r="W8" i="21" s="1"/>
  <c r="R22" i="33"/>
  <c r="U104" i="32"/>
  <c r="R266" i="31"/>
  <c r="V83" i="32"/>
  <c r="N260" i="31"/>
  <c r="N11" i="34"/>
  <c r="R72" i="32"/>
  <c r="O257" i="31"/>
  <c r="P258" i="31"/>
  <c r="W75" i="32"/>
  <c r="N213" i="31"/>
  <c r="X260" i="25"/>
  <c r="M196" i="31"/>
  <c r="Y261" i="25"/>
  <c r="R67" i="31"/>
  <c r="P266" i="31"/>
  <c r="Q209" i="31"/>
  <c r="N223" i="25"/>
  <c r="X201" i="25"/>
  <c r="W227" i="25"/>
  <c r="Q259" i="25"/>
  <c r="M197" i="31"/>
  <c r="Y240" i="25"/>
  <c r="Y272" i="25"/>
  <c r="V205" i="25"/>
  <c r="Y210" i="25"/>
  <c r="P192" i="31"/>
  <c r="Y21" i="32"/>
  <c r="P78" i="31"/>
  <c r="P197" i="31"/>
  <c r="O272" i="31"/>
  <c r="Q208" i="25"/>
  <c r="V232" i="25"/>
  <c r="W258" i="25"/>
  <c r="X223" i="25"/>
  <c r="R207" i="25"/>
  <c r="Q221" i="25"/>
  <c r="Q270" i="25"/>
  <c r="P18" i="32"/>
  <c r="G75" i="31"/>
  <c r="I75" i="31" s="1"/>
  <c r="O14" i="34" s="1"/>
  <c r="R193" i="25"/>
  <c r="N237" i="25"/>
  <c r="R269" i="25"/>
  <c r="Y192" i="25"/>
  <c r="W236" i="25"/>
  <c r="P272" i="25"/>
  <c r="H194" i="31"/>
  <c r="I194" i="31" s="1"/>
  <c r="V7" i="21" s="1"/>
  <c r="O241" i="25"/>
  <c r="Y267" i="25"/>
  <c r="V208" i="25"/>
  <c r="X225" i="25"/>
  <c r="P204" i="25"/>
  <c r="M72" i="31"/>
  <c r="X230" i="25"/>
  <c r="R74" i="31"/>
  <c r="G72" i="31"/>
  <c r="I72" i="31" s="1"/>
  <c r="O11" i="34" s="1"/>
  <c r="M199" i="31"/>
  <c r="Y225" i="25"/>
  <c r="P199" i="25"/>
  <c r="U193" i="25"/>
  <c r="R261" i="25"/>
  <c r="X238" i="25"/>
  <c r="X273" i="25"/>
  <c r="N40" i="25"/>
  <c r="N14" i="25"/>
  <c r="O67" i="25"/>
  <c r="M40" i="25"/>
  <c r="Z10" i="25"/>
  <c r="N37" i="25"/>
  <c r="G48" i="25"/>
  <c r="I48" i="25" s="1"/>
  <c r="D16" i="34" s="1"/>
  <c r="W206" i="25"/>
  <c r="V207" i="25"/>
  <c r="N20" i="25"/>
  <c r="Z14" i="25"/>
  <c r="V73" i="25"/>
  <c r="N46" i="25"/>
  <c r="W63" i="25"/>
  <c r="V190" i="25"/>
  <c r="V209" i="25"/>
  <c r="M42" i="33"/>
  <c r="T75" i="25"/>
  <c r="AA21" i="32"/>
  <c r="M101" i="32"/>
  <c r="Z14" i="32"/>
  <c r="Q201" i="25"/>
  <c r="Q231" i="25"/>
  <c r="N238" i="25"/>
  <c r="R197" i="25"/>
  <c r="Q204" i="25"/>
  <c r="P242" i="25"/>
  <c r="Y222" i="25"/>
  <c r="Y256" i="25"/>
  <c r="Q67" i="25"/>
  <c r="W253" i="25"/>
  <c r="P66" i="25"/>
  <c r="X193" i="25"/>
  <c r="M66" i="25"/>
  <c r="U65" i="25"/>
  <c r="G50" i="32"/>
  <c r="Q45" i="33"/>
  <c r="Z52" i="32"/>
  <c r="O13" i="33"/>
  <c r="Q104" i="32"/>
  <c r="R18" i="32"/>
  <c r="S70" i="32"/>
  <c r="AB82" i="32"/>
  <c r="O26" i="33"/>
  <c r="O112" i="33"/>
  <c r="T19" i="32"/>
  <c r="W42" i="32"/>
  <c r="V78" i="32"/>
  <c r="N266" i="31"/>
  <c r="G71" i="32"/>
  <c r="I71" i="32" s="1"/>
  <c r="Q73" i="31"/>
  <c r="P241" i="31"/>
  <c r="P212" i="31"/>
  <c r="Z85" i="32"/>
  <c r="R222" i="25"/>
  <c r="Q267" i="25"/>
  <c r="Q263" i="31"/>
  <c r="W259" i="25"/>
  <c r="Y233" i="25"/>
  <c r="Y253" i="25"/>
  <c r="G256" i="31"/>
  <c r="I256" i="31" s="1"/>
  <c r="X5" i="21" s="1"/>
  <c r="X224" i="25"/>
  <c r="W272" i="25"/>
  <c r="W190" i="25"/>
  <c r="Q200" i="25"/>
  <c r="P261" i="25"/>
  <c r="W231" i="25"/>
  <c r="P270" i="25"/>
  <c r="G85" i="32"/>
  <c r="I85" i="32" s="1"/>
  <c r="R196" i="25"/>
  <c r="N225" i="25"/>
  <c r="X257" i="25"/>
  <c r="Y196" i="25"/>
  <c r="W223" i="25"/>
  <c r="R273" i="25"/>
  <c r="Q77" i="32"/>
  <c r="G271" i="31"/>
  <c r="I271" i="31" s="1"/>
  <c r="X20" i="21" s="1"/>
  <c r="H198" i="31"/>
  <c r="I198" i="31" s="1"/>
  <c r="V11" i="21" s="1"/>
  <c r="Y257" i="25"/>
  <c r="X239" i="25"/>
  <c r="H46" i="32"/>
  <c r="O233" i="25"/>
  <c r="X206" i="25"/>
  <c r="Y265" i="25"/>
  <c r="Q193" i="25"/>
  <c r="O226" i="25"/>
  <c r="Q76" i="31"/>
  <c r="P273" i="31"/>
  <c r="Q211" i="31"/>
  <c r="P207" i="25"/>
  <c r="N221" i="25"/>
  <c r="R259" i="25"/>
  <c r="U210" i="25"/>
  <c r="V202" i="25"/>
  <c r="Y201" i="25"/>
  <c r="O266" i="31"/>
  <c r="Q238" i="31"/>
  <c r="P229" i="25"/>
  <c r="Y260" i="25"/>
  <c r="X204" i="25"/>
  <c r="V229" i="25"/>
  <c r="U203" i="25"/>
  <c r="V228" i="25"/>
  <c r="X41" i="25"/>
  <c r="N15" i="25"/>
  <c r="O63" i="25"/>
  <c r="X42" i="25"/>
  <c r="Q71" i="25"/>
  <c r="Q262" i="25"/>
  <c r="Y255" i="25"/>
  <c r="U190" i="25"/>
  <c r="S16" i="25"/>
  <c r="R48" i="25"/>
  <c r="U38" i="25"/>
  <c r="W45" i="25"/>
  <c r="X45" i="25"/>
  <c r="P264" i="25"/>
  <c r="R262" i="25"/>
  <c r="M52" i="33"/>
  <c r="V45" i="32"/>
  <c r="AA45" i="32"/>
  <c r="Q86" i="32"/>
  <c r="M201" i="31"/>
  <c r="P72" i="31"/>
  <c r="Q241" i="25"/>
  <c r="P67" i="31"/>
  <c r="Q231" i="31"/>
  <c r="Q203" i="31"/>
  <c r="N111" i="32"/>
  <c r="P238" i="25"/>
  <c r="P15" i="25"/>
  <c r="X39" i="25"/>
  <c r="Z49" i="32"/>
  <c r="O52" i="32"/>
  <c r="X51" i="32"/>
  <c r="AB238" i="25"/>
  <c r="P52" i="32"/>
  <c r="O82" i="33"/>
  <c r="U227" i="25"/>
  <c r="P43" i="32"/>
  <c r="Q40" i="25"/>
  <c r="R23" i="32"/>
  <c r="M45" i="33"/>
  <c r="U106" i="32"/>
  <c r="O40" i="32"/>
  <c r="P263" i="31"/>
  <c r="P229" i="31"/>
  <c r="M213" i="31"/>
  <c r="S23" i="32"/>
  <c r="Z83" i="32"/>
  <c r="V86" i="32"/>
  <c r="Q40" i="32"/>
  <c r="N256" i="31"/>
  <c r="M45" i="32"/>
  <c r="Q22" i="32"/>
  <c r="R13" i="32"/>
  <c r="R67" i="33"/>
  <c r="R89" i="33" s="1"/>
  <c r="R242" i="25"/>
  <c r="V197" i="25"/>
  <c r="O240" i="25"/>
  <c r="P225" i="25"/>
  <c r="R270" i="25"/>
  <c r="G266" i="31"/>
  <c r="I266" i="31" s="1"/>
  <c r="X15" i="21" s="1"/>
  <c r="N265" i="31"/>
  <c r="W226" i="25"/>
  <c r="X266" i="25"/>
  <c r="V193" i="25"/>
  <c r="P191" i="25"/>
  <c r="H208" i="31"/>
  <c r="I208" i="31" s="1"/>
  <c r="V21" i="21" s="1"/>
  <c r="R237" i="25"/>
  <c r="Q195" i="25"/>
  <c r="R221" i="25"/>
  <c r="P200" i="25"/>
  <c r="G268" i="31"/>
  <c r="I268" i="31" s="1"/>
  <c r="X17" i="21" s="1"/>
  <c r="H207" i="31"/>
  <c r="I207" i="31" s="1"/>
  <c r="V20" i="21" s="1"/>
  <c r="Y268" i="25"/>
  <c r="Q225" i="25"/>
  <c r="R83" i="32"/>
  <c r="V237" i="25"/>
  <c r="Y269" i="25"/>
  <c r="Q205" i="25"/>
  <c r="O242" i="25"/>
  <c r="N197" i="31"/>
  <c r="Q199" i="31"/>
  <c r="O241" i="31"/>
  <c r="R272" i="25"/>
  <c r="W235" i="25"/>
  <c r="M15" i="34"/>
  <c r="N228" i="25"/>
  <c r="W205" i="25"/>
  <c r="P273" i="25"/>
  <c r="R200" i="25"/>
  <c r="Y226" i="25"/>
  <c r="H202" i="31"/>
  <c r="I202" i="31" s="1"/>
  <c r="V15" i="21" s="1"/>
  <c r="U16" i="32"/>
  <c r="G274" i="31"/>
  <c r="H203" i="31"/>
  <c r="I203" i="31" s="1"/>
  <c r="V16" i="21" s="1"/>
  <c r="Q254" i="25"/>
  <c r="X229" i="25"/>
  <c r="O238" i="25"/>
  <c r="X196" i="25"/>
  <c r="Q263" i="25"/>
  <c r="Q228" i="31"/>
  <c r="Q227" i="31"/>
  <c r="G67" i="31"/>
  <c r="I67" i="31" s="1"/>
  <c r="O6" i="34" s="1"/>
  <c r="Q236" i="31"/>
  <c r="G229" i="31"/>
  <c r="U209" i="25"/>
  <c r="R267" i="25"/>
  <c r="W210" i="25"/>
  <c r="N230" i="25"/>
  <c r="X208" i="25"/>
  <c r="N270" i="31"/>
  <c r="N229" i="25"/>
  <c r="V49" i="25"/>
  <c r="Z48" i="25"/>
  <c r="O46" i="25"/>
  <c r="P47" i="25"/>
  <c r="M17" i="25"/>
  <c r="T43" i="25"/>
  <c r="P260" i="25"/>
  <c r="R69" i="25"/>
  <c r="N44" i="25"/>
  <c r="T46" i="25"/>
  <c r="W69" i="32"/>
  <c r="P265" i="31"/>
  <c r="Z268" i="25"/>
  <c r="P13" i="33"/>
  <c r="S19" i="32"/>
  <c r="Q77" i="31"/>
  <c r="O234" i="31"/>
  <c r="O233" i="31"/>
  <c r="V240" i="25"/>
  <c r="U198" i="25"/>
  <c r="R21" i="32"/>
  <c r="P258" i="25"/>
  <c r="R194" i="25"/>
  <c r="H201" i="31"/>
  <c r="I201" i="31" s="1"/>
  <c r="V14" i="21" s="1"/>
  <c r="W267" i="25"/>
  <c r="M5" i="34"/>
  <c r="O228" i="31"/>
  <c r="P253" i="25"/>
  <c r="O223" i="25"/>
  <c r="X228" i="25"/>
  <c r="V38" i="25"/>
  <c r="R201" i="25"/>
  <c r="P29" i="21"/>
  <c r="J20" i="34"/>
  <c r="H5" i="21"/>
  <c r="D5" i="21"/>
  <c r="E5" i="21"/>
  <c r="E6" i="22"/>
  <c r="AD77" i="33" l="1"/>
  <c r="I111" i="32"/>
  <c r="F16" i="22" s="1"/>
  <c r="I110" i="32"/>
  <c r="F15" i="22" s="1"/>
  <c r="I46" i="32"/>
  <c r="D12" i="22" s="1"/>
  <c r="I24" i="32"/>
  <c r="C17" i="22" s="1"/>
  <c r="I258" i="31"/>
  <c r="X7" i="21" s="1"/>
  <c r="I228" i="31"/>
  <c r="W9" i="21" s="1"/>
  <c r="AC201" i="31"/>
  <c r="AD201" i="31" s="1"/>
  <c r="AC14" i="21" s="1"/>
  <c r="I206" i="31"/>
  <c r="V19" i="21" s="1"/>
  <c r="I238" i="31"/>
  <c r="W19" i="21" s="1"/>
  <c r="I70" i="31"/>
  <c r="O9" i="34" s="1"/>
  <c r="I259" i="25"/>
  <c r="H11" i="21" s="1"/>
  <c r="I79" i="31"/>
  <c r="AD79" i="31" s="1"/>
  <c r="S18" i="34" s="1"/>
  <c r="AC70" i="31"/>
  <c r="I274" i="31"/>
  <c r="X23" i="21" s="1"/>
  <c r="I225" i="31"/>
  <c r="W6" i="21" s="1"/>
  <c r="I197" i="31"/>
  <c r="V10" i="21" s="1"/>
  <c r="I73" i="31"/>
  <c r="O12" i="34" s="1"/>
  <c r="I237" i="31"/>
  <c r="W18" i="21" s="1"/>
  <c r="I261" i="31"/>
  <c r="X10" i="21" s="1"/>
  <c r="I263" i="31"/>
  <c r="X12" i="21" s="1"/>
  <c r="I77" i="31"/>
  <c r="O16" i="34" s="1"/>
  <c r="I74" i="31"/>
  <c r="O13" i="34" s="1"/>
  <c r="I278" i="31"/>
  <c r="AD278" i="31" s="1"/>
  <c r="AE27" i="21" s="1"/>
  <c r="AC196" i="31"/>
  <c r="AD196" i="31" s="1"/>
  <c r="AC9" i="21" s="1"/>
  <c r="I42" i="25"/>
  <c r="D10" i="34" s="1"/>
  <c r="I256" i="25"/>
  <c r="H8" i="21" s="1"/>
  <c r="I47" i="25"/>
  <c r="D15" i="34" s="1"/>
  <c r="I239" i="25"/>
  <c r="G23" i="21" s="1"/>
  <c r="I68" i="33"/>
  <c r="I268" i="25"/>
  <c r="H20" i="21" s="1"/>
  <c r="AC194" i="31"/>
  <c r="AD194" i="31" s="1"/>
  <c r="AC7" i="21" s="1"/>
  <c r="I51" i="32"/>
  <c r="D17" i="22" s="1"/>
  <c r="I48" i="32"/>
  <c r="D14" i="22" s="1"/>
  <c r="AC191" i="25"/>
  <c r="AD191" i="25" s="1"/>
  <c r="M7" i="21" s="1"/>
  <c r="AC19" i="33"/>
  <c r="AD19" i="33" s="1"/>
  <c r="Q12" i="22" s="1"/>
  <c r="Z23" i="25"/>
  <c r="X23" i="25"/>
  <c r="I20" i="32"/>
  <c r="C13" i="22" s="1"/>
  <c r="AC103" i="32"/>
  <c r="AD103" i="32" s="1"/>
  <c r="J8" i="22" s="1"/>
  <c r="I10" i="25"/>
  <c r="C5" i="34" s="1"/>
  <c r="AC17" i="25"/>
  <c r="AD17" i="25" s="1"/>
  <c r="G12" i="34" s="1"/>
  <c r="I12" i="25"/>
  <c r="C7" i="34" s="1"/>
  <c r="AC52" i="33"/>
  <c r="AD52" i="33" s="1"/>
  <c r="R17" i="22" s="1"/>
  <c r="O27" i="33"/>
  <c r="W275" i="25"/>
  <c r="W76" i="25"/>
  <c r="AC112" i="33"/>
  <c r="AD112" i="33" s="1"/>
  <c r="T16" i="22" s="1"/>
  <c r="AD70" i="31"/>
  <c r="S9" i="34" s="1"/>
  <c r="T26" i="32"/>
  <c r="Y243" i="25"/>
  <c r="Y211" i="25"/>
  <c r="AC201" i="25"/>
  <c r="AD201" i="25" s="1"/>
  <c r="M17" i="21" s="1"/>
  <c r="AC210" i="31"/>
  <c r="AD210" i="31" s="1"/>
  <c r="AC23" i="21" s="1"/>
  <c r="AC25" i="33"/>
  <c r="AD25" i="33" s="1"/>
  <c r="Q17" i="22" s="1"/>
  <c r="AC11" i="25"/>
  <c r="AD11" i="25" s="1"/>
  <c r="G6" i="34" s="1"/>
  <c r="R211" i="25"/>
  <c r="AC75" i="31"/>
  <c r="AD75" i="31" s="1"/>
  <c r="S14" i="34" s="1"/>
  <c r="AC24" i="32"/>
  <c r="AD24" i="32" s="1"/>
  <c r="G17" i="22" s="1"/>
  <c r="AC109" i="33"/>
  <c r="AD109" i="33" s="1"/>
  <c r="T13" i="22" s="1"/>
  <c r="AC207" i="31"/>
  <c r="AD207" i="31" s="1"/>
  <c r="AC20" i="21" s="1"/>
  <c r="O23" i="25"/>
  <c r="I51" i="25"/>
  <c r="AD51" i="25" s="1"/>
  <c r="H19" i="34" s="1"/>
  <c r="R15" i="34"/>
  <c r="I279" i="31"/>
  <c r="AD279" i="31" s="1"/>
  <c r="AD280" i="31" s="1"/>
  <c r="AE29" i="21" s="1"/>
  <c r="I258" i="25"/>
  <c r="H10" i="21" s="1"/>
  <c r="I228" i="25"/>
  <c r="G12" i="21" s="1"/>
  <c r="R214" i="31"/>
  <c r="I13" i="25"/>
  <c r="C8" i="34" s="1"/>
  <c r="I76" i="33"/>
  <c r="O16" i="22" s="1"/>
  <c r="N5" i="34"/>
  <c r="I266" i="25"/>
  <c r="H18" i="21" s="1"/>
  <c r="AC202" i="25"/>
  <c r="AD202" i="25" s="1"/>
  <c r="M18" i="21" s="1"/>
  <c r="R13" i="34"/>
  <c r="I45" i="32"/>
  <c r="D11" i="22" s="1"/>
  <c r="I43" i="32"/>
  <c r="D9" i="22" s="1"/>
  <c r="R243" i="25"/>
  <c r="O76" i="25"/>
  <c r="AC16" i="33"/>
  <c r="AD16" i="33" s="1"/>
  <c r="Q9" i="22" s="1"/>
  <c r="Q76" i="25"/>
  <c r="I47" i="32"/>
  <c r="D13" i="22" s="1"/>
  <c r="I255" i="25"/>
  <c r="H7" i="21" s="1"/>
  <c r="I73" i="32"/>
  <c r="I41" i="33"/>
  <c r="N6" i="22" s="1"/>
  <c r="V26" i="32"/>
  <c r="I21" i="32"/>
  <c r="C14" i="22" s="1"/>
  <c r="I109" i="32"/>
  <c r="F14" i="22" s="1"/>
  <c r="I108" i="32"/>
  <c r="F13" i="22" s="1"/>
  <c r="X50" i="25"/>
  <c r="R79" i="31"/>
  <c r="AC258" i="31"/>
  <c r="AD258" i="31" s="1"/>
  <c r="AE7" i="21" s="1"/>
  <c r="AC102" i="32"/>
  <c r="AD102" i="32" s="1"/>
  <c r="J7" i="22" s="1"/>
  <c r="AC206" i="31"/>
  <c r="AD206" i="31" s="1"/>
  <c r="AC19" i="21" s="1"/>
  <c r="I44" i="32"/>
  <c r="D10" i="22" s="1"/>
  <c r="AC50" i="32"/>
  <c r="AD50" i="32" s="1"/>
  <c r="H16" i="22" s="1"/>
  <c r="AC51" i="33"/>
  <c r="AD51" i="33" s="1"/>
  <c r="R16" i="22" s="1"/>
  <c r="AC258" i="25"/>
  <c r="AD258" i="25" s="1"/>
  <c r="O10" i="21" s="1"/>
  <c r="I68" i="25"/>
  <c r="E10" i="34" s="1"/>
  <c r="AC263" i="25"/>
  <c r="AD263" i="25" s="1"/>
  <c r="O15" i="21" s="1"/>
  <c r="N23" i="25"/>
  <c r="AC69" i="25"/>
  <c r="AD69" i="25" s="1"/>
  <c r="I11" i="34" s="1"/>
  <c r="AC275" i="25"/>
  <c r="I275" i="25"/>
  <c r="AD275" i="25" s="1"/>
  <c r="O27" i="21" s="1"/>
  <c r="M275" i="25"/>
  <c r="AC253" i="25"/>
  <c r="AD253" i="25" s="1"/>
  <c r="AB243" i="25"/>
  <c r="AB26" i="32"/>
  <c r="Z243" i="25"/>
  <c r="AB114" i="32"/>
  <c r="AC90" i="33"/>
  <c r="I90" i="33"/>
  <c r="AD90" i="33" s="1"/>
  <c r="I113" i="33"/>
  <c r="P17" i="22" s="1"/>
  <c r="AC262" i="25"/>
  <c r="AD262" i="25" s="1"/>
  <c r="O14" i="21" s="1"/>
  <c r="I241" i="25"/>
  <c r="G25" i="21" s="1"/>
  <c r="AC227" i="25"/>
  <c r="AD227" i="25" s="1"/>
  <c r="N11" i="21" s="1"/>
  <c r="AC233" i="31"/>
  <c r="AD233" i="31" s="1"/>
  <c r="AD14" i="21" s="1"/>
  <c r="AC195" i="25"/>
  <c r="AD195" i="25" s="1"/>
  <c r="M11" i="21" s="1"/>
  <c r="V50" i="25"/>
  <c r="AC239" i="25"/>
  <c r="AD239" i="25" s="1"/>
  <c r="N23" i="21" s="1"/>
  <c r="AC236" i="25"/>
  <c r="AD236" i="25" s="1"/>
  <c r="N20" i="21" s="1"/>
  <c r="AC211" i="25"/>
  <c r="I211" i="25"/>
  <c r="AD211" i="25" s="1"/>
  <c r="M27" i="21" s="1"/>
  <c r="AA211" i="25"/>
  <c r="Z211" i="25"/>
  <c r="I234" i="25"/>
  <c r="G18" i="21" s="1"/>
  <c r="AB76" i="25"/>
  <c r="P50" i="25"/>
  <c r="AC37" i="25"/>
  <c r="AD37" i="25" s="1"/>
  <c r="H5" i="34" s="1"/>
  <c r="M50" i="25"/>
  <c r="AC42" i="25"/>
  <c r="AD42" i="25" s="1"/>
  <c r="H10" i="34" s="1"/>
  <c r="Z53" i="32"/>
  <c r="U53" i="32"/>
  <c r="X211" i="25"/>
  <c r="Q19" i="34"/>
  <c r="R26" i="32"/>
  <c r="N243" i="25"/>
  <c r="Y275" i="25"/>
  <c r="AC215" i="31"/>
  <c r="I215" i="31"/>
  <c r="AD215" i="31" s="1"/>
  <c r="P23" i="25"/>
  <c r="AC68" i="25"/>
  <c r="AD68" i="25" s="1"/>
  <c r="I10" i="34" s="1"/>
  <c r="R50" i="25"/>
  <c r="R275" i="25"/>
  <c r="AC202" i="31"/>
  <c r="AD202" i="31" s="1"/>
  <c r="AC15" i="21" s="1"/>
  <c r="I270" i="31"/>
  <c r="X19" i="21" s="1"/>
  <c r="AB50" i="25"/>
  <c r="U114" i="32"/>
  <c r="X275" i="25"/>
  <c r="AC266" i="31"/>
  <c r="AD266" i="31" s="1"/>
  <c r="AE15" i="21" s="1"/>
  <c r="U211" i="25"/>
  <c r="I50" i="32"/>
  <c r="D16" i="22" s="1"/>
  <c r="AC106" i="33"/>
  <c r="AD106" i="33" s="1"/>
  <c r="T10" i="22" s="1"/>
  <c r="AC15" i="32"/>
  <c r="AD15" i="32" s="1"/>
  <c r="G8" i="22" s="1"/>
  <c r="I42" i="32"/>
  <c r="D8" i="22" s="1"/>
  <c r="AC198" i="31"/>
  <c r="AD198" i="31" s="1"/>
  <c r="AC11" i="21" s="1"/>
  <c r="AC23" i="33"/>
  <c r="AD23" i="33" s="1"/>
  <c r="Q15" i="22" s="1"/>
  <c r="AC26" i="33"/>
  <c r="AD26" i="33" s="1"/>
  <c r="Q18" i="22" s="1"/>
  <c r="AC264" i="31"/>
  <c r="AD264" i="31" s="1"/>
  <c r="AE13" i="21" s="1"/>
  <c r="R14" i="34"/>
  <c r="AC211" i="31"/>
  <c r="AD211" i="31" s="1"/>
  <c r="AC24" i="21" s="1"/>
  <c r="AC18" i="32"/>
  <c r="AD18" i="32" s="1"/>
  <c r="G11" i="22" s="1"/>
  <c r="AC48" i="33"/>
  <c r="AD48" i="33" s="1"/>
  <c r="R13" i="22" s="1"/>
  <c r="AC113" i="33"/>
  <c r="AD113" i="33" s="1"/>
  <c r="T17" i="22" s="1"/>
  <c r="O278" i="31"/>
  <c r="AC109" i="32"/>
  <c r="AD109" i="32" s="1"/>
  <c r="J14" i="22" s="1"/>
  <c r="N115" i="33"/>
  <c r="AC24" i="33"/>
  <c r="AD24" i="33" s="1"/>
  <c r="Q16" i="22" s="1"/>
  <c r="S50" i="25"/>
  <c r="M243" i="25"/>
  <c r="AC221" i="25"/>
  <c r="AD221" i="25" s="1"/>
  <c r="N5" i="21" s="1"/>
  <c r="AC244" i="31"/>
  <c r="AD244" i="31" s="1"/>
  <c r="AD25" i="21" s="1"/>
  <c r="AC20" i="33"/>
  <c r="AD20" i="33" s="1"/>
  <c r="Q13" i="22" s="1"/>
  <c r="AC260" i="25"/>
  <c r="AD260" i="25" s="1"/>
  <c r="O12" i="21" s="1"/>
  <c r="S243" i="25"/>
  <c r="AC239" i="31"/>
  <c r="AD239" i="31" s="1"/>
  <c r="AD20" i="21" s="1"/>
  <c r="T114" i="32"/>
  <c r="AC19" i="25"/>
  <c r="AD19" i="25" s="1"/>
  <c r="G14" i="34" s="1"/>
  <c r="AC76" i="25"/>
  <c r="I76" i="25"/>
  <c r="AD76" i="25" s="1"/>
  <c r="I18" i="34" s="1"/>
  <c r="I70" i="25"/>
  <c r="E12" i="34" s="1"/>
  <c r="AC233" i="25"/>
  <c r="AD233" i="25" s="1"/>
  <c r="N17" i="21" s="1"/>
  <c r="AC238" i="25"/>
  <c r="AD238" i="25" s="1"/>
  <c r="N22" i="21" s="1"/>
  <c r="AC226" i="31"/>
  <c r="AD226" i="31" s="1"/>
  <c r="AD7" i="21" s="1"/>
  <c r="AC13" i="25"/>
  <c r="AD13" i="25" s="1"/>
  <c r="G8" i="34" s="1"/>
  <c r="I116" i="33"/>
  <c r="AD116" i="33" s="1"/>
  <c r="AC210" i="25"/>
  <c r="AD210" i="25" s="1"/>
  <c r="M26" i="21" s="1"/>
  <c r="AC236" i="31"/>
  <c r="AD236" i="31" s="1"/>
  <c r="AD17" i="21" s="1"/>
  <c r="AC89" i="33"/>
  <c r="I89" i="33"/>
  <c r="AD89" i="33" s="1"/>
  <c r="AC242" i="31"/>
  <c r="AD242" i="31" s="1"/>
  <c r="AD23" i="21" s="1"/>
  <c r="I115" i="33"/>
  <c r="AD115" i="33" s="1"/>
  <c r="T19" i="22" s="1"/>
  <c r="M7" i="34"/>
  <c r="R10" i="34"/>
  <c r="AC212" i="25"/>
  <c r="I212" i="25"/>
  <c r="AD212" i="25" s="1"/>
  <c r="I66" i="25"/>
  <c r="E8" i="34" s="1"/>
  <c r="I232" i="25"/>
  <c r="G16" i="21" s="1"/>
  <c r="I262" i="31"/>
  <c r="X11" i="21" s="1"/>
  <c r="I40" i="25"/>
  <c r="D8" i="34" s="1"/>
  <c r="I102" i="33"/>
  <c r="P6" i="22" s="1"/>
  <c r="T211" i="25"/>
  <c r="AC243" i="25"/>
  <c r="I243" i="25"/>
  <c r="AD243" i="25" s="1"/>
  <c r="N27" i="21" s="1"/>
  <c r="AC71" i="25"/>
  <c r="AD71" i="25" s="1"/>
  <c r="I13" i="34" s="1"/>
  <c r="I79" i="33"/>
  <c r="T23" i="25"/>
  <c r="I74" i="33"/>
  <c r="R246" i="31"/>
  <c r="I41" i="25"/>
  <c r="D9" i="34" s="1"/>
  <c r="I71" i="31"/>
  <c r="O10" i="34" s="1"/>
  <c r="AC192" i="25"/>
  <c r="AD192" i="25" s="1"/>
  <c r="M8" i="21" s="1"/>
  <c r="Z50" i="25"/>
  <c r="Y76" i="25"/>
  <c r="I64" i="25"/>
  <c r="E6" i="34" s="1"/>
  <c r="Q115" i="33"/>
  <c r="T76" i="25"/>
  <c r="I224" i="31"/>
  <c r="W5" i="21" s="1"/>
  <c r="M114" i="32"/>
  <c r="AC101" i="32"/>
  <c r="AD101" i="32" s="1"/>
  <c r="J6" i="22" s="1"/>
  <c r="M89" i="33"/>
  <c r="AC67" i="33"/>
  <c r="AD67" i="33" s="1"/>
  <c r="M27" i="33"/>
  <c r="AC13" i="33"/>
  <c r="AD13" i="33" s="1"/>
  <c r="Q6" i="22" s="1"/>
  <c r="Q14" i="34"/>
  <c r="AC72" i="31"/>
  <c r="AD72" i="31" s="1"/>
  <c r="S11" i="34" s="1"/>
  <c r="P214" i="31"/>
  <c r="W243" i="25"/>
  <c r="AC41" i="32"/>
  <c r="AD41" i="32" s="1"/>
  <c r="H7" i="22" s="1"/>
  <c r="AC204" i="31"/>
  <c r="AD204" i="31" s="1"/>
  <c r="AC17" i="21" s="1"/>
  <c r="AC44" i="32"/>
  <c r="AD44" i="32" s="1"/>
  <c r="H10" i="22" s="1"/>
  <c r="AC102" i="33"/>
  <c r="AD102" i="33" s="1"/>
  <c r="T6" i="22" s="1"/>
  <c r="M115" i="33"/>
  <c r="AC47" i="33"/>
  <c r="AD47" i="33" s="1"/>
  <c r="R12" i="22" s="1"/>
  <c r="AC197" i="25"/>
  <c r="AD197" i="25" s="1"/>
  <c r="M13" i="21" s="1"/>
  <c r="U26" i="32"/>
  <c r="Y50" i="25"/>
  <c r="AC22" i="33"/>
  <c r="AD22" i="33" s="1"/>
  <c r="I16" i="32"/>
  <c r="C9" i="22" s="1"/>
  <c r="AA76" i="25"/>
  <c r="I82" i="32"/>
  <c r="AC273" i="31"/>
  <c r="AD273" i="31" s="1"/>
  <c r="AE22" i="21" s="1"/>
  <c r="AC276" i="25"/>
  <c r="I276" i="25"/>
  <c r="AD276" i="25" s="1"/>
  <c r="I272" i="25"/>
  <c r="H24" i="21" s="1"/>
  <c r="AC18" i="25"/>
  <c r="AD18" i="25" s="1"/>
  <c r="G13" i="34" s="1"/>
  <c r="Y23" i="25"/>
  <c r="AC229" i="25"/>
  <c r="AD229" i="25" s="1"/>
  <c r="N13" i="21" s="1"/>
  <c r="AC79" i="31"/>
  <c r="I43" i="25"/>
  <c r="D11" i="34" s="1"/>
  <c r="O50" i="25"/>
  <c r="AC222" i="25"/>
  <c r="AD222" i="25" s="1"/>
  <c r="N6" i="21" s="1"/>
  <c r="I88" i="32"/>
  <c r="AD88" i="32" s="1"/>
  <c r="AD90" i="32" s="1"/>
  <c r="N275" i="25"/>
  <c r="I49" i="33"/>
  <c r="N14" i="22" s="1"/>
  <c r="I265" i="31"/>
  <c r="X14" i="21" s="1"/>
  <c r="AC228" i="31"/>
  <c r="AD228" i="31" s="1"/>
  <c r="AD9" i="21" s="1"/>
  <c r="N15" i="34"/>
  <c r="N79" i="31"/>
  <c r="I65" i="25"/>
  <c r="E7" i="34" s="1"/>
  <c r="AB275" i="25"/>
  <c r="I82" i="33"/>
  <c r="I71" i="33"/>
  <c r="I241" i="31"/>
  <c r="W22" i="21" s="1"/>
  <c r="I103" i="32"/>
  <c r="F8" i="22" s="1"/>
  <c r="AC273" i="25"/>
  <c r="AD273" i="25" s="1"/>
  <c r="O25" i="21" s="1"/>
  <c r="AC45" i="25"/>
  <c r="AD45" i="25" s="1"/>
  <c r="H13" i="34" s="1"/>
  <c r="S275" i="25"/>
  <c r="I264" i="25"/>
  <c r="H16" i="21" s="1"/>
  <c r="AC266" i="25"/>
  <c r="AD266" i="25" s="1"/>
  <c r="O18" i="21" s="1"/>
  <c r="AA50" i="25"/>
  <c r="Z114" i="32"/>
  <c r="AC16" i="25"/>
  <c r="AD16" i="25" s="1"/>
  <c r="G11" i="34" s="1"/>
  <c r="U243" i="25"/>
  <c r="AC261" i="25"/>
  <c r="AD261" i="25" s="1"/>
  <c r="O13" i="21" s="1"/>
  <c r="Q5" i="34"/>
  <c r="R17" i="34"/>
  <c r="N50" i="25"/>
  <c r="AA53" i="32"/>
  <c r="Q7" i="34"/>
  <c r="R12" i="34"/>
  <c r="AC194" i="25"/>
  <c r="AD194" i="25" s="1"/>
  <c r="M10" i="21" s="1"/>
  <c r="AC277" i="31"/>
  <c r="AD277" i="31" s="1"/>
  <c r="AE26" i="21" s="1"/>
  <c r="AC200" i="25"/>
  <c r="AD200" i="25" s="1"/>
  <c r="M16" i="21" s="1"/>
  <c r="AC207" i="25"/>
  <c r="AD207" i="25" s="1"/>
  <c r="M23" i="21" s="1"/>
  <c r="Q15" i="34"/>
  <c r="AC40" i="25"/>
  <c r="AD40" i="25" s="1"/>
  <c r="H8" i="34" s="1"/>
  <c r="AC199" i="25"/>
  <c r="AD199" i="25" s="1"/>
  <c r="M15" i="21" s="1"/>
  <c r="AC204" i="25"/>
  <c r="AD204" i="25" s="1"/>
  <c r="M20" i="21" s="1"/>
  <c r="R9" i="34"/>
  <c r="R19" i="34"/>
  <c r="AC42" i="32"/>
  <c r="AD42" i="32" s="1"/>
  <c r="H8" i="22" s="1"/>
  <c r="P211" i="25"/>
  <c r="AC189" i="25"/>
  <c r="AD189" i="25" s="1"/>
  <c r="M5" i="21" s="1"/>
  <c r="AC78" i="31"/>
  <c r="AD78" i="31" s="1"/>
  <c r="S17" i="34" s="1"/>
  <c r="N214" i="31"/>
  <c r="AC114" i="33"/>
  <c r="AD114" i="33" s="1"/>
  <c r="T18" i="22" s="1"/>
  <c r="Q11" i="34"/>
  <c r="AC76" i="31"/>
  <c r="AD76" i="31" s="1"/>
  <c r="S15" i="34" s="1"/>
  <c r="Q17" i="34"/>
  <c r="AC205" i="25"/>
  <c r="AD205" i="25" s="1"/>
  <c r="M21" i="21" s="1"/>
  <c r="AC205" i="31"/>
  <c r="AD205" i="31" s="1"/>
  <c r="AC18" i="21" s="1"/>
  <c r="V211" i="25"/>
  <c r="AC77" i="31"/>
  <c r="AD77" i="31" s="1"/>
  <c r="S16" i="34" s="1"/>
  <c r="AC52" i="32"/>
  <c r="AD52" i="32" s="1"/>
  <c r="H18" i="22" s="1"/>
  <c r="R11" i="34"/>
  <c r="AC19" i="32"/>
  <c r="AD19" i="32" s="1"/>
  <c r="G12" i="22" s="1"/>
  <c r="AC48" i="32"/>
  <c r="AD48" i="32" s="1"/>
  <c r="H14" i="22" s="1"/>
  <c r="AC265" i="31"/>
  <c r="AD265" i="31" s="1"/>
  <c r="AE14" i="21" s="1"/>
  <c r="AC111" i="33"/>
  <c r="AD111" i="33" s="1"/>
  <c r="T15" i="22" s="1"/>
  <c r="AC209" i="25"/>
  <c r="AD209" i="25" s="1"/>
  <c r="M25" i="21" s="1"/>
  <c r="Q8" i="34"/>
  <c r="V114" i="32"/>
  <c r="N114" i="32"/>
  <c r="AC44" i="33"/>
  <c r="AD44" i="33" s="1"/>
  <c r="R9" i="22" s="1"/>
  <c r="P53" i="32"/>
  <c r="AC264" i="25"/>
  <c r="AD264" i="25" s="1"/>
  <c r="O16" i="21" s="1"/>
  <c r="Q278" i="31"/>
  <c r="I53" i="32"/>
  <c r="AD53" i="32" s="1"/>
  <c r="H19" i="22" s="1"/>
  <c r="AC53" i="32"/>
  <c r="AC15" i="33"/>
  <c r="AD15" i="33" s="1"/>
  <c r="Q8" i="22" s="1"/>
  <c r="P246" i="31"/>
  <c r="AC270" i="31"/>
  <c r="AD270" i="31" s="1"/>
  <c r="AE19" i="21" s="1"/>
  <c r="Q214" i="31"/>
  <c r="R7" i="34"/>
  <c r="AC259" i="31"/>
  <c r="AD259" i="31" s="1"/>
  <c r="AE8" i="21" s="1"/>
  <c r="P278" i="31"/>
  <c r="AC106" i="32"/>
  <c r="AD106" i="32" s="1"/>
  <c r="J11" i="22" s="1"/>
  <c r="AB23" i="25"/>
  <c r="V275" i="25"/>
  <c r="AC269" i="25"/>
  <c r="AD269" i="25" s="1"/>
  <c r="O21" i="21" s="1"/>
  <c r="AB211" i="25"/>
  <c r="AC54" i="33"/>
  <c r="I54" i="33"/>
  <c r="AD54" i="33" s="1"/>
  <c r="R19" i="22" s="1"/>
  <c r="I47" i="33"/>
  <c r="N12" i="22" s="1"/>
  <c r="AC49" i="25"/>
  <c r="AD49" i="25" s="1"/>
  <c r="H17" i="34" s="1"/>
  <c r="M54" i="33"/>
  <c r="AC41" i="33"/>
  <c r="AD41" i="33" s="1"/>
  <c r="R6" i="22" s="1"/>
  <c r="AC226" i="25"/>
  <c r="AD226" i="25" s="1"/>
  <c r="N10" i="21" s="1"/>
  <c r="AC254" i="25"/>
  <c r="AD254" i="25" s="1"/>
  <c r="O6" i="21" s="1"/>
  <c r="AC22" i="25"/>
  <c r="AD22" i="25" s="1"/>
  <c r="G17" i="34" s="1"/>
  <c r="P76" i="25"/>
  <c r="AA275" i="25"/>
  <c r="AC232" i="31"/>
  <c r="AD232" i="31" s="1"/>
  <c r="AD13" i="21" s="1"/>
  <c r="AC115" i="32"/>
  <c r="I115" i="32"/>
  <c r="AD115" i="32" s="1"/>
  <c r="V76" i="25"/>
  <c r="Z275" i="25"/>
  <c r="AC241" i="25"/>
  <c r="AD241" i="25" s="1"/>
  <c r="N25" i="21" s="1"/>
  <c r="AC234" i="31"/>
  <c r="AD234" i="31" s="1"/>
  <c r="AD15" i="21" s="1"/>
  <c r="AC234" i="25"/>
  <c r="AD234" i="25" s="1"/>
  <c r="N18" i="21" s="1"/>
  <c r="AC228" i="25"/>
  <c r="AD228" i="25" s="1"/>
  <c r="N12" i="21" s="1"/>
  <c r="I21" i="25"/>
  <c r="C16" i="34" s="1"/>
  <c r="Q211" i="25"/>
  <c r="R23" i="25"/>
  <c r="I63" i="25"/>
  <c r="E5" i="34" s="1"/>
  <c r="AC77" i="25"/>
  <c r="I77" i="25"/>
  <c r="AD77" i="25" s="1"/>
  <c r="I247" i="31"/>
  <c r="AD247" i="31" s="1"/>
  <c r="AC241" i="31"/>
  <c r="AD241" i="31" s="1"/>
  <c r="AD22" i="21" s="1"/>
  <c r="I267" i="31"/>
  <c r="X16" i="21" s="1"/>
  <c r="AC39" i="25"/>
  <c r="AD39" i="25" s="1"/>
  <c r="H7" i="34" s="1"/>
  <c r="I51" i="33"/>
  <c r="N16" i="22" s="1"/>
  <c r="I102" i="32"/>
  <c r="F7" i="22" s="1"/>
  <c r="M246" i="31"/>
  <c r="AC224" i="31"/>
  <c r="AD224" i="31" s="1"/>
  <c r="AD5" i="21" s="1"/>
  <c r="V243" i="25"/>
  <c r="V23" i="25"/>
  <c r="AC267" i="31"/>
  <c r="AD267" i="31" s="1"/>
  <c r="AE16" i="21" s="1"/>
  <c r="Q114" i="32"/>
  <c r="AC21" i="33"/>
  <c r="AD21" i="33" s="1"/>
  <c r="Q14" i="22" s="1"/>
  <c r="AC195" i="31"/>
  <c r="AD195" i="31" s="1"/>
  <c r="AC8" i="21" s="1"/>
  <c r="N26" i="32"/>
  <c r="AC17" i="32"/>
  <c r="AD17" i="32" s="1"/>
  <c r="G10" i="22" s="1"/>
  <c r="AC17" i="33"/>
  <c r="AD17" i="33" s="1"/>
  <c r="Q10" i="22" s="1"/>
  <c r="Q13" i="34"/>
  <c r="AC269" i="31"/>
  <c r="AD269" i="31" s="1"/>
  <c r="AE18" i="21" s="1"/>
  <c r="AC193" i="31"/>
  <c r="AD193" i="31" s="1"/>
  <c r="AC6" i="21" s="1"/>
  <c r="AC268" i="31"/>
  <c r="AD268" i="31" s="1"/>
  <c r="AE17" i="21" s="1"/>
  <c r="R278" i="31"/>
  <c r="AC113" i="32"/>
  <c r="AD113" i="32" s="1"/>
  <c r="J18" i="22" s="1"/>
  <c r="R5" i="34"/>
  <c r="AC25" i="32"/>
  <c r="AD25" i="32" s="1"/>
  <c r="G18" i="22" s="1"/>
  <c r="S76" i="25"/>
  <c r="AC68" i="31"/>
  <c r="AD68" i="31" s="1"/>
  <c r="S7" i="34" s="1"/>
  <c r="AC40" i="32"/>
  <c r="AD40" i="32" s="1"/>
  <c r="H6" i="22" s="1"/>
  <c r="M53" i="32"/>
  <c r="AC13" i="32"/>
  <c r="AD13" i="32" s="1"/>
  <c r="G6" i="22" s="1"/>
  <c r="M26" i="32"/>
  <c r="AC53" i="33"/>
  <c r="AD53" i="33" s="1"/>
  <c r="R18" i="22" s="1"/>
  <c r="AC43" i="33"/>
  <c r="AD43" i="33" s="1"/>
  <c r="R8" i="22" s="1"/>
  <c r="N7" i="34"/>
  <c r="I49" i="32"/>
  <c r="D15" i="22" s="1"/>
  <c r="I75" i="32"/>
  <c r="E16" i="22" s="1"/>
  <c r="I259" i="31"/>
  <c r="X8" i="21" s="1"/>
  <c r="I211" i="31"/>
  <c r="V24" i="21" s="1"/>
  <c r="I27" i="33"/>
  <c r="AD27" i="33" s="1"/>
  <c r="Q19" i="22" s="1"/>
  <c r="AC27" i="33"/>
  <c r="I23" i="32"/>
  <c r="C16" i="22" s="1"/>
  <c r="X114" i="32"/>
  <c r="AC108" i="33"/>
  <c r="AD108" i="33" s="1"/>
  <c r="T12" i="22" s="1"/>
  <c r="AC107" i="33"/>
  <c r="AD107" i="33" s="1"/>
  <c r="T11" i="22" s="1"/>
  <c r="AC64" i="25"/>
  <c r="AD64" i="25" s="1"/>
  <c r="I6" i="34" s="1"/>
  <c r="AC260" i="31"/>
  <c r="AD260" i="31" s="1"/>
  <c r="AE9" i="21" s="1"/>
  <c r="AC263" i="31"/>
  <c r="AD263" i="31" s="1"/>
  <c r="AE12" i="21" s="1"/>
  <c r="AC16" i="32"/>
  <c r="AD16" i="32" s="1"/>
  <c r="G9" i="22" s="1"/>
  <c r="Q50" i="25"/>
  <c r="I23" i="25"/>
  <c r="AD23" i="25" s="1"/>
  <c r="G18" i="34" s="1"/>
  <c r="AC23" i="25"/>
  <c r="AC114" i="32"/>
  <c r="I114" i="32"/>
  <c r="AD114" i="32" s="1"/>
  <c r="J19" i="22" s="1"/>
  <c r="I15" i="25"/>
  <c r="C10" i="34" s="1"/>
  <c r="M23" i="25"/>
  <c r="AC10" i="25"/>
  <c r="AD10" i="25" s="1"/>
  <c r="G5" i="34" s="1"/>
  <c r="AC230" i="25"/>
  <c r="AD230" i="25" s="1"/>
  <c r="N14" i="21" s="1"/>
  <c r="AC72" i="25"/>
  <c r="AD72" i="25" s="1"/>
  <c r="I14" i="34" s="1"/>
  <c r="I69" i="33"/>
  <c r="S23" i="25"/>
  <c r="AC74" i="25"/>
  <c r="AD74" i="25" s="1"/>
  <c r="I16" i="34" s="1"/>
  <c r="I76" i="31"/>
  <c r="O15" i="34" s="1"/>
  <c r="I48" i="33"/>
  <c r="N13" i="22" s="1"/>
  <c r="O114" i="32"/>
  <c r="AC259" i="25"/>
  <c r="AD259" i="25" s="1"/>
  <c r="O11" i="21" s="1"/>
  <c r="AC69" i="31"/>
  <c r="AD69" i="31" s="1"/>
  <c r="S8" i="34" s="1"/>
  <c r="N76" i="25"/>
  <c r="I11" i="25"/>
  <c r="C6" i="34" s="1"/>
  <c r="I229" i="31"/>
  <c r="W10" i="21" s="1"/>
  <c r="AC225" i="31"/>
  <c r="AD225" i="31" s="1"/>
  <c r="AD6" i="21" s="1"/>
  <c r="I260" i="25"/>
  <c r="H12" i="21" s="1"/>
  <c r="I240" i="25"/>
  <c r="G24" i="21" s="1"/>
  <c r="I69" i="25"/>
  <c r="E11" i="34" s="1"/>
  <c r="M10" i="34"/>
  <c r="AC38" i="25"/>
  <c r="AD38" i="25" s="1"/>
  <c r="H6" i="34" s="1"/>
  <c r="AC44" i="25"/>
  <c r="AD44" i="25" s="1"/>
  <c r="H12" i="34" s="1"/>
  <c r="I271" i="25"/>
  <c r="H23" i="21" s="1"/>
  <c r="I84" i="33"/>
  <c r="I104" i="32"/>
  <c r="F9" i="22" s="1"/>
  <c r="AC257" i="25"/>
  <c r="AD257" i="25" s="1"/>
  <c r="O9" i="21" s="1"/>
  <c r="AA114" i="32"/>
  <c r="Q246" i="31"/>
  <c r="AC45" i="33"/>
  <c r="AD45" i="33" s="1"/>
  <c r="R10" i="22" s="1"/>
  <c r="O246" i="31"/>
  <c r="AC256" i="31"/>
  <c r="AD256" i="31" s="1"/>
  <c r="AE5" i="21" s="1"/>
  <c r="M278" i="31"/>
  <c r="Q12" i="34"/>
  <c r="AC45" i="32"/>
  <c r="AD45" i="32" s="1"/>
  <c r="H11" i="22" s="1"/>
  <c r="AC66" i="25"/>
  <c r="AD66" i="25" s="1"/>
  <c r="I8" i="34" s="1"/>
  <c r="AC42" i="33"/>
  <c r="AD42" i="33" s="1"/>
  <c r="R7" i="22" s="1"/>
  <c r="U50" i="25"/>
  <c r="AC261" i="31"/>
  <c r="AD261" i="31" s="1"/>
  <c r="AE10" i="21" s="1"/>
  <c r="AC208" i="25"/>
  <c r="AD208" i="25" s="1"/>
  <c r="M24" i="21" s="1"/>
  <c r="AC198" i="25"/>
  <c r="AD198" i="25" s="1"/>
  <c r="M14" i="21" s="1"/>
  <c r="AC275" i="31"/>
  <c r="AD275" i="31" s="1"/>
  <c r="AE24" i="21" s="1"/>
  <c r="AC262" i="31"/>
  <c r="AD262" i="31" s="1"/>
  <c r="AE11" i="21" s="1"/>
  <c r="AA23" i="25"/>
  <c r="Q9" i="34"/>
  <c r="Q275" i="25"/>
  <c r="AC73" i="31"/>
  <c r="AD73" i="31" s="1"/>
  <c r="S12" i="34" s="1"/>
  <c r="X243" i="25"/>
  <c r="AC28" i="33"/>
  <c r="I28" i="33"/>
  <c r="AD28" i="33" s="1"/>
  <c r="R6" i="34"/>
  <c r="Z76" i="25"/>
  <c r="O243" i="25"/>
  <c r="R16" i="34"/>
  <c r="P26" i="32"/>
  <c r="AC43" i="32"/>
  <c r="AD43" i="32" s="1"/>
  <c r="H9" i="22" s="1"/>
  <c r="O54" i="33"/>
  <c r="AA26" i="32"/>
  <c r="AC21" i="32"/>
  <c r="AD21" i="32" s="1"/>
  <c r="G14" i="22" s="1"/>
  <c r="AC65" i="25"/>
  <c r="AD65" i="25" s="1"/>
  <c r="I7" i="34" s="1"/>
  <c r="AC23" i="32"/>
  <c r="AD23" i="32" s="1"/>
  <c r="G16" i="22" s="1"/>
  <c r="AC66" i="32"/>
  <c r="AD66" i="32" s="1"/>
  <c r="M88" i="32"/>
  <c r="AC51" i="32"/>
  <c r="AD51" i="32" s="1"/>
  <c r="H17" i="22" s="1"/>
  <c r="AC20" i="32"/>
  <c r="AD20" i="32" s="1"/>
  <c r="G13" i="22" s="1"/>
  <c r="S26" i="32"/>
  <c r="N27" i="33"/>
  <c r="AC271" i="31"/>
  <c r="AD271" i="31" s="1"/>
  <c r="AE20" i="21" s="1"/>
  <c r="AC212" i="31"/>
  <c r="AD212" i="31" s="1"/>
  <c r="AC25" i="21" s="1"/>
  <c r="AC46" i="32"/>
  <c r="AD46" i="32" s="1"/>
  <c r="H12" i="22" s="1"/>
  <c r="AC26" i="32"/>
  <c r="I26" i="32"/>
  <c r="AD26" i="32" s="1"/>
  <c r="G19" i="22" s="1"/>
  <c r="AC71" i="31"/>
  <c r="AD71" i="31" s="1"/>
  <c r="S10" i="34" s="1"/>
  <c r="Q10" i="34"/>
  <c r="X53" i="32"/>
  <c r="AC54" i="32"/>
  <c r="I54" i="32"/>
  <c r="AD54" i="32" s="1"/>
  <c r="AC104" i="33"/>
  <c r="AD104" i="33" s="1"/>
  <c r="T8" i="22" s="1"/>
  <c r="I235" i="31"/>
  <c r="W16" i="21" s="1"/>
  <c r="AC49" i="32"/>
  <c r="AD49" i="32" s="1"/>
  <c r="H15" i="22" s="1"/>
  <c r="AC111" i="32"/>
  <c r="AD111" i="32" s="1"/>
  <c r="J16" i="22" s="1"/>
  <c r="AC208" i="31"/>
  <c r="AD208" i="31" s="1"/>
  <c r="AC21" i="21" s="1"/>
  <c r="AC73" i="25"/>
  <c r="AD73" i="25" s="1"/>
  <c r="I15" i="34" s="1"/>
  <c r="AC268" i="25"/>
  <c r="AD268" i="25" s="1"/>
  <c r="O20" i="21" s="1"/>
  <c r="I44" i="25"/>
  <c r="D12" i="34" s="1"/>
  <c r="Q18" i="34"/>
  <c r="AC223" i="25"/>
  <c r="AD223" i="25" s="1"/>
  <c r="N7" i="21" s="1"/>
  <c r="AC240" i="25"/>
  <c r="AD240" i="25" s="1"/>
  <c r="N24" i="21" s="1"/>
  <c r="AC70" i="25"/>
  <c r="AD70" i="25" s="1"/>
  <c r="I12" i="34" s="1"/>
  <c r="T275" i="25"/>
  <c r="AC75" i="25"/>
  <c r="AD75" i="25" s="1"/>
  <c r="I17" i="34" s="1"/>
  <c r="I37" i="25"/>
  <c r="D5" i="34" s="1"/>
  <c r="N246" i="31"/>
  <c r="AC246" i="31"/>
  <c r="I233" i="31"/>
  <c r="W14" i="21" s="1"/>
  <c r="AC55" i="33"/>
  <c r="I55" i="33"/>
  <c r="AD55" i="33" s="1"/>
  <c r="T53" i="32"/>
  <c r="AC243" i="31"/>
  <c r="AD243" i="31" s="1"/>
  <c r="AD24" i="21" s="1"/>
  <c r="U76" i="25"/>
  <c r="X26" i="32"/>
  <c r="M16" i="34"/>
  <c r="U275" i="25"/>
  <c r="I87" i="33"/>
  <c r="AC238" i="31"/>
  <c r="AD238" i="31" s="1"/>
  <c r="AD19" i="21" s="1"/>
  <c r="Y114" i="32"/>
  <c r="AD81" i="33"/>
  <c r="I224" i="25"/>
  <c r="G8" i="21" s="1"/>
  <c r="I233" i="25"/>
  <c r="G17" i="21" s="1"/>
  <c r="I243" i="31"/>
  <c r="W24" i="21" s="1"/>
  <c r="M76" i="25"/>
  <c r="AC63" i="25"/>
  <c r="AD63" i="25" s="1"/>
  <c r="I5" i="34" s="1"/>
  <c r="W50" i="25"/>
  <c r="I16" i="25"/>
  <c r="C11" i="34" s="1"/>
  <c r="AC235" i="25"/>
  <c r="AD235" i="25" s="1"/>
  <c r="N19" i="21" s="1"/>
  <c r="I227" i="25"/>
  <c r="G11" i="21" s="1"/>
  <c r="AC265" i="25"/>
  <c r="AD265" i="25" s="1"/>
  <c r="O17" i="21" s="1"/>
  <c r="AC203" i="25"/>
  <c r="AD203" i="25" s="1"/>
  <c r="M19" i="21" s="1"/>
  <c r="P275" i="25"/>
  <c r="P27" i="33"/>
  <c r="N278" i="31"/>
  <c r="AC199" i="31"/>
  <c r="AD199" i="31" s="1"/>
  <c r="AC12" i="21" s="1"/>
  <c r="Q243" i="25"/>
  <c r="Q54" i="33"/>
  <c r="T50" i="25"/>
  <c r="W211" i="25"/>
  <c r="AC47" i="32"/>
  <c r="AD47" i="32" s="1"/>
  <c r="H13" i="22" s="1"/>
  <c r="AC209" i="31"/>
  <c r="AD209" i="31" s="1"/>
  <c r="AC22" i="21" s="1"/>
  <c r="AC276" i="31"/>
  <c r="AD276" i="31" s="1"/>
  <c r="AE25" i="21" s="1"/>
  <c r="W114" i="32"/>
  <c r="R53" i="32"/>
  <c r="W53" i="32"/>
  <c r="AC272" i="31"/>
  <c r="AD272" i="31" s="1"/>
  <c r="AE21" i="21" s="1"/>
  <c r="AC110" i="32"/>
  <c r="AD110" i="32" s="1"/>
  <c r="J15" i="22" s="1"/>
  <c r="M214" i="31"/>
  <c r="AC192" i="31"/>
  <c r="AD192" i="31" s="1"/>
  <c r="AC5" i="21" s="1"/>
  <c r="N54" i="33"/>
  <c r="Q79" i="31"/>
  <c r="AC103" i="33"/>
  <c r="AD103" i="33" s="1"/>
  <c r="T7" i="22" s="1"/>
  <c r="AC105" i="33"/>
  <c r="AD105" i="33" s="1"/>
  <c r="T9" i="22" s="1"/>
  <c r="Q27" i="33"/>
  <c r="AC255" i="25"/>
  <c r="AD255" i="25" s="1"/>
  <c r="O7" i="21" s="1"/>
  <c r="AC51" i="25"/>
  <c r="N53" i="32"/>
  <c r="AC105" i="32"/>
  <c r="AD105" i="32" s="1"/>
  <c r="J10" i="22" s="1"/>
  <c r="AC27" i="32"/>
  <c r="I27" i="32"/>
  <c r="AD27" i="32" s="1"/>
  <c r="S211" i="25"/>
  <c r="P115" i="33"/>
  <c r="I230" i="31"/>
  <c r="W11" i="21" s="1"/>
  <c r="AC279" i="31"/>
  <c r="AC104" i="32"/>
  <c r="AD104" i="32" s="1"/>
  <c r="J9" i="22" s="1"/>
  <c r="O115" i="33"/>
  <c r="Z26" i="32"/>
  <c r="AC110" i="33"/>
  <c r="AD110" i="33" s="1"/>
  <c r="T14" i="22" s="1"/>
  <c r="AC196" i="25"/>
  <c r="AD196" i="25" s="1"/>
  <c r="M12" i="21" s="1"/>
  <c r="AC203" i="31"/>
  <c r="AD203" i="31" s="1"/>
  <c r="AC16" i="21" s="1"/>
  <c r="I14" i="33"/>
  <c r="M7" i="22" s="1"/>
  <c r="AD69" i="32"/>
  <c r="AC50" i="33"/>
  <c r="AD50" i="33" s="1"/>
  <c r="R15" i="22" s="1"/>
  <c r="I13" i="32"/>
  <c r="C6" i="22" s="1"/>
  <c r="AC18" i="33"/>
  <c r="AD18" i="33" s="1"/>
  <c r="Q11" i="22" s="1"/>
  <c r="R115" i="33"/>
  <c r="P54" i="33"/>
  <c r="I14" i="32"/>
  <c r="C7" i="22" s="1"/>
  <c r="AA243" i="25"/>
  <c r="O275" i="25"/>
  <c r="AC245" i="31"/>
  <c r="AD245" i="31" s="1"/>
  <c r="AD26" i="21" s="1"/>
  <c r="O26" i="32"/>
  <c r="R114" i="32"/>
  <c r="I81" i="33"/>
  <c r="AC21" i="25"/>
  <c r="AD21" i="25" s="1"/>
  <c r="G16" i="34" s="1"/>
  <c r="R8" i="34"/>
  <c r="I24" i="25"/>
  <c r="AD24" i="25" s="1"/>
  <c r="AC24" i="25"/>
  <c r="X76" i="25"/>
  <c r="I25" i="33"/>
  <c r="M17" i="22" s="1"/>
  <c r="AC244" i="25"/>
  <c r="I244" i="25"/>
  <c r="AD244" i="25" s="1"/>
  <c r="AC278" i="31"/>
  <c r="I275" i="31"/>
  <c r="X24" i="21" s="1"/>
  <c r="I230" i="25"/>
  <c r="G14" i="21" s="1"/>
  <c r="I108" i="33"/>
  <c r="P12" i="22" s="1"/>
  <c r="AC12" i="25"/>
  <c r="AD12" i="25" s="1"/>
  <c r="G7" i="34" s="1"/>
  <c r="AC49" i="33"/>
  <c r="AD49" i="33" s="1"/>
  <c r="R14" i="22" s="1"/>
  <c r="AC272" i="25"/>
  <c r="AD272" i="25" s="1"/>
  <c r="O24" i="21" s="1"/>
  <c r="AC271" i="25"/>
  <c r="AD271" i="25" s="1"/>
  <c r="O23" i="21" s="1"/>
  <c r="AB53" i="32"/>
  <c r="O214" i="31"/>
  <c r="Q23" i="25"/>
  <c r="AC231" i="31"/>
  <c r="AD231" i="31" s="1"/>
  <c r="AD12" i="21" s="1"/>
  <c r="N10" i="34"/>
  <c r="AC47" i="25"/>
  <c r="AD47" i="25" s="1"/>
  <c r="H15" i="34" s="1"/>
  <c r="R54" i="33"/>
  <c r="AC227" i="31"/>
  <c r="AD227" i="31" s="1"/>
  <c r="AD8" i="21" s="1"/>
  <c r="I80" i="33"/>
  <c r="I83" i="33"/>
  <c r="I106" i="32"/>
  <c r="F11" i="22" s="1"/>
  <c r="AC46" i="25"/>
  <c r="AD46" i="25" s="1"/>
  <c r="H14" i="34" s="1"/>
  <c r="AC225" i="25"/>
  <c r="AD225" i="25" s="1"/>
  <c r="N9" i="21" s="1"/>
  <c r="AC274" i="31"/>
  <c r="AD274" i="31" s="1"/>
  <c r="AE23" i="21" s="1"/>
  <c r="AC213" i="31"/>
  <c r="AD213" i="31" s="1"/>
  <c r="AC26" i="21" s="1"/>
  <c r="Q53" i="32"/>
  <c r="O53" i="32"/>
  <c r="AC197" i="31"/>
  <c r="AD197" i="31" s="1"/>
  <c r="AC10" i="21" s="1"/>
  <c r="AC14" i="25"/>
  <c r="AD14" i="25" s="1"/>
  <c r="G9" i="34" s="1"/>
  <c r="AC206" i="25"/>
  <c r="AD206" i="25" s="1"/>
  <c r="M22" i="21" s="1"/>
  <c r="AC190" i="25"/>
  <c r="AD190" i="25" s="1"/>
  <c r="M6" i="21" s="1"/>
  <c r="AC14" i="32"/>
  <c r="AD14" i="32" s="1"/>
  <c r="G7" i="22" s="1"/>
  <c r="AC20" i="25"/>
  <c r="AD20" i="25" s="1"/>
  <c r="G15" i="34" s="1"/>
  <c r="AC15" i="25"/>
  <c r="AD15" i="25" s="1"/>
  <c r="G10" i="34" s="1"/>
  <c r="AC193" i="25"/>
  <c r="AD193" i="25" s="1"/>
  <c r="M9" i="21" s="1"/>
  <c r="Y53" i="32"/>
  <c r="I214" i="31"/>
  <c r="AD214" i="31" s="1"/>
  <c r="AC27" i="21" s="1"/>
  <c r="AC214" i="31"/>
  <c r="S53" i="32"/>
  <c r="AC46" i="33"/>
  <c r="AD46" i="33" s="1"/>
  <c r="R11" i="22" s="1"/>
  <c r="I15" i="32"/>
  <c r="C8" i="22" s="1"/>
  <c r="Q26" i="32"/>
  <c r="T243" i="25"/>
  <c r="V53" i="32"/>
  <c r="AC22" i="32"/>
  <c r="AD22" i="32" s="1"/>
  <c r="G15" i="22" s="1"/>
  <c r="I52" i="33"/>
  <c r="N17" i="22" s="1"/>
  <c r="AC74" i="31"/>
  <c r="AD74" i="31" s="1"/>
  <c r="S13" i="34" s="1"/>
  <c r="P79" i="31"/>
  <c r="AC67" i="31"/>
  <c r="AD67" i="31" s="1"/>
  <c r="S6" i="34" s="1"/>
  <c r="AC108" i="32"/>
  <c r="AD108" i="32" s="1"/>
  <c r="J13" i="22" s="1"/>
  <c r="AC107" i="32"/>
  <c r="AD107" i="32" s="1"/>
  <c r="J12" i="22" s="1"/>
  <c r="I193" i="31"/>
  <c r="V6" i="21" s="1"/>
  <c r="R27" i="33"/>
  <c r="P114" i="32"/>
  <c r="M79" i="31"/>
  <c r="AC66" i="31"/>
  <c r="AD66" i="31" s="1"/>
  <c r="S5" i="34" s="1"/>
  <c r="P243" i="25"/>
  <c r="Q6" i="34"/>
  <c r="Y26" i="32"/>
  <c r="Q16" i="34"/>
  <c r="AC257" i="31"/>
  <c r="AD257" i="31" s="1"/>
  <c r="AE6" i="21" s="1"/>
  <c r="AC200" i="31"/>
  <c r="AD200" i="31" s="1"/>
  <c r="AC13" i="21" s="1"/>
  <c r="AC112" i="32"/>
  <c r="AD112" i="32" s="1"/>
  <c r="J17" i="22" s="1"/>
  <c r="AC242" i="25"/>
  <c r="AD242" i="25" s="1"/>
  <c r="N26" i="21" s="1"/>
  <c r="AC224" i="25"/>
  <c r="AD224" i="25" s="1"/>
  <c r="N8" i="21" s="1"/>
  <c r="I106" i="33"/>
  <c r="P10" i="22" s="1"/>
  <c r="AC41" i="25"/>
  <c r="AD41" i="25" s="1"/>
  <c r="H9" i="34" s="1"/>
  <c r="AC240" i="31"/>
  <c r="AD240" i="31" s="1"/>
  <c r="AD21" i="21" s="1"/>
  <c r="AC229" i="31"/>
  <c r="AD229" i="31" s="1"/>
  <c r="AD10" i="21" s="1"/>
  <c r="I235" i="25"/>
  <c r="G19" i="21" s="1"/>
  <c r="AC232" i="25"/>
  <c r="AD232" i="25" s="1"/>
  <c r="N16" i="21" s="1"/>
  <c r="I73" i="25"/>
  <c r="E15" i="34" s="1"/>
  <c r="S114" i="32"/>
  <c r="I109" i="33"/>
  <c r="P13" i="22" s="1"/>
  <c r="U23" i="25"/>
  <c r="W23" i="25"/>
  <c r="AC231" i="25"/>
  <c r="AD231" i="25" s="1"/>
  <c r="N15" i="21" s="1"/>
  <c r="AC274" i="25"/>
  <c r="AD274" i="25" s="1"/>
  <c r="O26" i="21" s="1"/>
  <c r="R18" i="34"/>
  <c r="AC267" i="25"/>
  <c r="AD267" i="25" s="1"/>
  <c r="O19" i="21" s="1"/>
  <c r="AC270" i="25"/>
  <c r="AD270" i="25" s="1"/>
  <c r="O22" i="21" s="1"/>
  <c r="AC256" i="25"/>
  <c r="AD256" i="25" s="1"/>
  <c r="O8" i="21" s="1"/>
  <c r="AC237" i="25"/>
  <c r="AD237" i="25" s="1"/>
  <c r="N21" i="21" s="1"/>
  <c r="O79" i="31"/>
  <c r="I112" i="33"/>
  <c r="P16" i="22" s="1"/>
  <c r="I229" i="25"/>
  <c r="G13" i="21" s="1"/>
  <c r="AC67" i="25"/>
  <c r="AD67" i="25" s="1"/>
  <c r="I9" i="34" s="1"/>
  <c r="I80" i="31"/>
  <c r="AD80" i="31" s="1"/>
  <c r="N8" i="34"/>
  <c r="AC48" i="25"/>
  <c r="AD48" i="25" s="1"/>
  <c r="H16" i="34" s="1"/>
  <c r="R76" i="25"/>
  <c r="I50" i="25"/>
  <c r="AD50" i="25" s="1"/>
  <c r="H18" i="34" s="1"/>
  <c r="I223" i="25"/>
  <c r="G7" i="21" s="1"/>
  <c r="I70" i="33"/>
  <c r="I257" i="25"/>
  <c r="H9" i="21" s="1"/>
  <c r="I269" i="25"/>
  <c r="H21" i="21" s="1"/>
  <c r="I17" i="25"/>
  <c r="C12" i="34" s="1"/>
  <c r="AC43" i="25"/>
  <c r="AD43" i="25" s="1"/>
  <c r="H11" i="34" s="1"/>
  <c r="AC230" i="31"/>
  <c r="AD230" i="31" s="1"/>
  <c r="AD11" i="21" s="1"/>
  <c r="AC235" i="31"/>
  <c r="AD235" i="31" s="1"/>
  <c r="AD16" i="21" s="1"/>
  <c r="AC89" i="32"/>
  <c r="AC237" i="31"/>
  <c r="AD237" i="31" s="1"/>
  <c r="AD18" i="21" s="1"/>
  <c r="W26" i="32"/>
  <c r="I107" i="32"/>
  <c r="F12" i="22" s="1"/>
  <c r="G5" i="21"/>
  <c r="O5" i="21"/>
  <c r="C5" i="21"/>
  <c r="J5" i="21"/>
  <c r="AE28" i="21" l="1"/>
  <c r="Q20" i="34"/>
  <c r="M28" i="21"/>
  <c r="AD213" i="25"/>
  <c r="M29" i="21" s="1"/>
  <c r="Q20" i="22"/>
  <c r="AD29" i="33"/>
  <c r="Q21" i="22" s="1"/>
  <c r="R20" i="34"/>
  <c r="AD91" i="33"/>
  <c r="AD52" i="25"/>
  <c r="H20" i="34" s="1"/>
  <c r="J20" i="22"/>
  <c r="AD116" i="32"/>
  <c r="J21" i="22" s="1"/>
  <c r="AD248" i="31"/>
  <c r="AD29" i="21" s="1"/>
  <c r="AD28" i="21"/>
  <c r="AD56" i="33"/>
  <c r="R21" i="22" s="1"/>
  <c r="R20" i="22"/>
  <c r="AD78" i="25"/>
  <c r="I20" i="34" s="1"/>
  <c r="I19" i="34"/>
  <c r="T20" i="22"/>
  <c r="AD117" i="33"/>
  <c r="T21" i="22" s="1"/>
  <c r="AD216" i="31"/>
  <c r="AC29" i="21" s="1"/>
  <c r="AC28" i="21"/>
  <c r="G19" i="34"/>
  <c r="AD25" i="25"/>
  <c r="G20" i="34" s="1"/>
  <c r="G20" i="22"/>
  <c r="AD28" i="32"/>
  <c r="G21" i="22" s="1"/>
  <c r="AD55" i="32"/>
  <c r="H21" i="22" s="1"/>
  <c r="H20" i="22"/>
  <c r="O28" i="21"/>
  <c r="AD277" i="25"/>
  <c r="O29" i="21" s="1"/>
  <c r="S19" i="34"/>
  <c r="AD81" i="31"/>
  <c r="S20" i="34" s="1"/>
  <c r="N28" i="21"/>
  <c r="AD245" i="25"/>
  <c r="N29" i="21" s="1"/>
</calcChain>
</file>

<file path=xl/sharedStrings.xml><?xml version="1.0" encoding="utf-8"?>
<sst xmlns="http://schemas.openxmlformats.org/spreadsheetml/2006/main" count="2118" uniqueCount="111">
  <si>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</si>
  <si>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</si>
  <si>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</si>
  <si>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</si>
  <si>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</si>
  <si>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</si>
  <si>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</si>
  <si>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</si>
  <si>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</si>
  <si>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</si>
  <si>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</si>
  <si>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</si>
  <si>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</si>
  <si>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</si>
  <si>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</si>
  <si>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</si>
  <si>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</si>
  <si>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</si>
  <si>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</si>
  <si>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</si>
  <si>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</si>
  <si>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</si>
  <si>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</si>
  <si>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</si>
  <si>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</si>
  <si>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</si>
  <si>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</si>
  <si>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</si>
  <si>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</si>
  <si>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</si>
  <si>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</si>
  <si>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</si>
  <si>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</si>
  <si>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</si>
  <si>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</si>
  <si>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</si>
  <si>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</si>
  <si>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</si>
  <si>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</si>
  <si>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</si>
  <si>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</si>
  <si>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</si>
  <si>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</si>
  <si>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</si>
  <si>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</si>
  <si>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</si>
  <si>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</si>
  <si>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</si>
  <si>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</si>
  <si>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</si>
  <si>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</si>
  <si>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</si>
  <si>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</si>
  <si>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</si>
  <si>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</si>
  <si>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</si>
  <si>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</si>
  <si>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</si>
  <si>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</si>
  <si>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</si>
  <si>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</si>
  <si>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</si>
  <si>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</si>
  <si>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</si>
  <si>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</si>
  <si>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</si>
  <si>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</si>
  <si>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</si>
  <si>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</si>
  <si>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</si>
  <si>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</si>
  <si>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</si>
  <si>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</si>
  <si>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</si>
  <si>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</si>
  <si>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</si>
  <si>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</si>
  <si>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</si>
  <si>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</si>
  <si>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</si>
  <si>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</si>
  <si>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</si>
  <si>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</si>
  <si>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</si>
  <si>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</si>
  <si>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</si>
  <si>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</si>
  <si>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</si>
  <si>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</si>
  <si>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</si>
  <si>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</si>
  <si>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</si>
  <si>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>TNC_TRIPS_PER_CAPITA_CLUSTER_BUS_HI_OPEX_FAV_FAC</t>
  </si>
  <si>
    <t>TNC_TRIPS_PER_CAPITA_CLUSTER_BUS_MID_OPEX_FAV_FAC</t>
  </si>
  <si>
    <t>TNC_TRIPS_PER_CAPITA_CLUSTER_BUS_LOW_OPEX_FAV_FAC</t>
  </si>
  <si>
    <t>TNC_TRIPS_PER_CAPITA_CLUSTER_BUS_HI_OPEX_UNFAV_FAC</t>
  </si>
  <si>
    <t>TNC_TRIPS_PER_CAPITA_CLUSTER_BUS_MID_OPEX_UNFAV_FAC</t>
  </si>
  <si>
    <t>TNC_TRIPS_PER_CAPITA_CLUSTER_BUS_LOW_OPEX_UNFAV_FAC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</si>
  <si>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</si>
  <si>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</si>
  <si>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</si>
  <si>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</si>
  <si>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</si>
  <si>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</si>
  <si>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</si>
  <si>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</si>
  <si>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</si>
  <si>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</si>
  <si>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</si>
  <si>
    <t>TNC_TRIPS_PER_CAPITA_CLUSTER</t>
  </si>
  <si>
    <t>TNC_TRIPS_PER_CAPITA_CLUSTER_FAC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</si>
</sst>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  <numFmt numFmtId="170" formatCode="0.00%;[Red]\-0.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3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167" fontId="4" fillId="0" borderId="3" xfId="0" applyNumberFormat="1" applyFont="1" applyBorder="1"/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70" fontId="4" fillId="0" borderId="0" xfId="0" applyNumberFormat="1" applyFont="1"/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21"/>
  <sheetViews>
    <sheetView showGridLines="0" workbookViewId="0">
      <selection activeCell="B1" sqref="B1:T20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1:21" ht="15" customHeight="1" x14ac:dyDescent="0.2">
      <c r="B1" s="54" t="s">
        <v>62</v>
      </c>
      <c r="L1" s="54" t="s">
        <v>63</v>
      </c>
    </row>
    <row r="2" spans="1:21" ht="17" thickBot="1" x14ac:dyDescent="0.25"/>
    <row r="3" spans="1:21" ht="17" thickTop="1" x14ac:dyDescent="0.2">
      <c r="B3" s="49"/>
      <c r="C3" s="82" t="s">
        <v>64</v>
      </c>
      <c r="D3" s="82"/>
      <c r="E3" s="82"/>
      <c r="F3" s="82"/>
      <c r="G3" s="82" t="s">
        <v>58</v>
      </c>
      <c r="H3" s="82"/>
      <c r="I3" s="82"/>
      <c r="J3" s="82"/>
      <c r="L3" s="49"/>
      <c r="M3" s="82" t="s">
        <v>64</v>
      </c>
      <c r="N3" s="82"/>
      <c r="O3" s="82"/>
      <c r="P3" s="82"/>
      <c r="Q3" s="82" t="s">
        <v>58</v>
      </c>
      <c r="R3" s="82"/>
      <c r="S3" s="82"/>
      <c r="T3" s="82"/>
    </row>
    <row r="4" spans="1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1:21" ht="14" customHeight="1" x14ac:dyDescent="0.2">
      <c r="B5" s="26" t="s">
        <v>36</v>
      </c>
      <c r="C5" s="51">
        <f>'FAC 2002-2018 BUS'!I10</f>
        <v>-2.701547488108802E-3</v>
      </c>
      <c r="D5" s="51">
        <f>'FAC 2002-2018 BUS'!I37</f>
        <v>-4.5100424261234839E-2</v>
      </c>
      <c r="E5" s="51">
        <f>'FAC 2002-2018 BUS'!I63</f>
        <v>-0.14190550994109097</v>
      </c>
      <c r="F5" s="51">
        <f>'FAC 2002-2018 BUS'!I285</f>
        <v>-9.1542864082622688E-2</v>
      </c>
      <c r="G5" s="51">
        <f>'FAC 2002-2018 BUS'!AD10</f>
        <v>-1.8879752590879383E-2</v>
      </c>
      <c r="H5" s="51">
        <f>'FAC 2002-2018 BUS'!AD37</f>
        <v>8.7420571737150357E-2</v>
      </c>
      <c r="I5" s="51">
        <f>'FAC 2002-2018 BUS'!AD63</f>
        <v>0.38609875943700234</v>
      </c>
      <c r="J5" s="51">
        <f>'FAC 2002-2018 BUS'!AD285</f>
        <v>-5.8319015585192126E-2</v>
      </c>
      <c r="L5" s="26" t="s">
        <v>36</v>
      </c>
      <c r="M5" s="51">
        <f>'FAC 2012-2018 BUS'!I13</f>
        <v>5.2755247725843279E-2</v>
      </c>
      <c r="N5" s="51">
        <f>'FAC 2012-2018 BUS'!I40</f>
        <v>0.12000258669428976</v>
      </c>
      <c r="O5" s="51">
        <f>'FAC 2012-2018 BUS'!I66</f>
        <v>7.7968347007619565E-2</v>
      </c>
      <c r="P5" s="51">
        <f>'FAC 2012-2018 BUS'!I288</f>
        <v>1.1857274652532057E-2</v>
      </c>
      <c r="Q5" s="51">
        <f>'FAC 2012-2018 BUS'!AD13</f>
        <v>3.9372921475495662E-2</v>
      </c>
      <c r="R5" s="51">
        <f>'FAC 2012-2018 BUS'!AD40</f>
        <v>7.3908399697511382E-2</v>
      </c>
      <c r="S5" s="51">
        <f>'FAC 2012-2018 BUS'!AD66</f>
        <v>6.5961245266302482E-2</v>
      </c>
      <c r="T5" s="51">
        <f>'FAC 2012-2018 BUS'!AD288</f>
        <v>8.6008175640961311E-3</v>
      </c>
    </row>
    <row r="6" spans="1:21" ht="14" customHeight="1" x14ac:dyDescent="0.2">
      <c r="B6" s="26" t="s">
        <v>55</v>
      </c>
      <c r="C6" s="51">
        <f>'FAC 2002-2018 BUS'!I11</f>
        <v>0.16528981779400342</v>
      </c>
      <c r="D6" s="51">
        <f>'FAC 2002-2018 BUS'!I38</f>
        <v>9.6556094219701238E-2</v>
      </c>
      <c r="E6" s="51">
        <f>'FAC 2002-2018 BUS'!I64</f>
        <v>7.5662795166893559E-2</v>
      </c>
      <c r="F6" s="51">
        <f>'FAC 2002-2018 BUS'!I286</f>
        <v>0.75919208340029121</v>
      </c>
      <c r="G6" s="51">
        <f>'FAC 2002-2018 BUS'!AD11</f>
        <v>-3.3173469112545297E-2</v>
      </c>
      <c r="H6" s="51">
        <f>'FAC 2002-2018 BUS'!AD38</f>
        <v>-3.7824679228349346E-2</v>
      </c>
      <c r="I6" s="51">
        <f>'FAC 2002-2018 BUS'!AD64</f>
        <v>-8.06483286168755E-2</v>
      </c>
      <c r="J6" s="51">
        <f>'FAC 2002-2018 BUS'!AD286</f>
        <v>-7.368041111982343E-2</v>
      </c>
      <c r="L6" s="26" t="s">
        <v>55</v>
      </c>
      <c r="M6" s="51">
        <f>'FAC 2012-2018 BUS'!I14</f>
        <v>-1.4491526452749204E-2</v>
      </c>
      <c r="N6" s="51">
        <f>'FAC 2012-2018 BUS'!I41</f>
        <v>1.7462127618174117E-2</v>
      </c>
      <c r="O6" s="51">
        <f>'FAC 2012-2018 BUS'!I67</f>
        <v>0.17182137603862047</v>
      </c>
      <c r="P6" s="51">
        <f>'FAC 2012-2018 BUS'!I289</f>
        <v>0.25866623537223865</v>
      </c>
      <c r="Q6" s="51">
        <f>'FAC 2012-2018 BUS'!AD14</f>
        <v>-2.1885669907597024E-3</v>
      </c>
      <c r="R6" s="51">
        <f>'FAC 2012-2018 BUS'!AD41</f>
        <v>-2.9066931368240557E-3</v>
      </c>
      <c r="S6" s="51">
        <f>'FAC 2012-2018 BUS'!AD67</f>
        <v>-2.9500634840063166E-2</v>
      </c>
      <c r="T6" s="51">
        <f>'FAC 2012-2018 BUS'!AD289</f>
        <v>-5.6162506022960433E-2</v>
      </c>
      <c r="U6" s="55"/>
    </row>
    <row r="7" spans="1:21" ht="14" customHeight="1" x14ac:dyDescent="0.2">
      <c r="B7" s="26" t="s">
        <v>51</v>
      </c>
      <c r="C7" s="51">
        <f>'FAC 2002-2018 BUS'!I12</f>
        <v>0.16104018291321065</v>
      </c>
      <c r="D7" s="51">
        <f>'FAC 2002-2018 BUS'!I39</f>
        <v>0.15275576827316439</v>
      </c>
      <c r="E7" s="51">
        <f>'FAC 2002-2018 BUS'!I65</f>
        <v>2.5740680587510667E-2</v>
      </c>
      <c r="F7" s="51">
        <f>'FAC 2002-2018 BUS'!I287</f>
        <v>0.15994463230777156</v>
      </c>
      <c r="G7" s="51">
        <f>'FAC 2002-2018 BUS'!AD12</f>
        <v>6.3454534454622805E-2</v>
      </c>
      <c r="H7" s="51">
        <f>'FAC 2002-2018 BUS'!AD39</f>
        <v>8.5918666846213174E-2</v>
      </c>
      <c r="I7" s="51">
        <f>'FAC 2002-2018 BUS'!AD65</f>
        <v>0.13875303749287346</v>
      </c>
      <c r="J7" s="51">
        <f>'FAC 2002-2018 BUS'!AD287</f>
        <v>3.9051531217956133E-2</v>
      </c>
      <c r="L7" s="26" t="s">
        <v>51</v>
      </c>
      <c r="M7" s="51">
        <f>'FAC 2012-2018 BUS'!I15</f>
        <v>7.0602523326082967E-2</v>
      </c>
      <c r="N7" s="51">
        <f>'FAC 2012-2018 BUS'!I42</f>
        <v>7.9326333507582225E-2</v>
      </c>
      <c r="O7" s="51">
        <f>'FAC 2012-2018 BUS'!I68</f>
        <v>3.7004333076915641E-2</v>
      </c>
      <c r="P7" s="51">
        <f>'FAC 2012-2018 BUS'!I290</f>
        <v>6.8027813555046501E-2</v>
      </c>
      <c r="Q7" s="51">
        <f>'FAC 2012-2018 BUS'!AD15</f>
        <v>1.9511679071273987E-2</v>
      </c>
      <c r="R7" s="51">
        <f>'FAC 2012-2018 BUS'!AD42</f>
        <v>2.2302981529593799E-2</v>
      </c>
      <c r="S7" s="51">
        <f>'FAC 2012-2018 BUS'!AD68</f>
        <v>1.5275554469955672E-2</v>
      </c>
      <c r="T7" s="51">
        <f>'FAC 2012-2018 BUS'!AD290</f>
        <v>1.8912522801083607E-2</v>
      </c>
      <c r="U7" s="55"/>
    </row>
    <row r="8" spans="1:21" ht="14" customHeight="1" x14ac:dyDescent="0.2">
      <c r="B8" s="26" t="s">
        <v>108</v>
      </c>
      <c r="C8" s="51">
        <f>'FAC 2002-2018 BUS'!I13</f>
        <v>3.0696377275758469E-3</v>
      </c>
      <c r="D8" s="51">
        <f>'FAC 2002-2018 BUS'!I40</f>
        <v>-7.9521600424430461E-2</v>
      </c>
      <c r="E8" s="51">
        <f>'FAC 2002-2018 BUS'!I66</f>
        <v>-0.1640062452047728</v>
      </c>
      <c r="F8" s="51">
        <f>'FAC 2002-2018 BUS'!I288</f>
        <v>-4.75040529289813E-2</v>
      </c>
      <c r="G8" s="51">
        <f>'FAC 2002-2018 BUS'!AD13</f>
        <v>5.2202415401279465E-4</v>
      </c>
      <c r="H8" s="51">
        <f>'FAC 2002-2018 BUS'!AD40</f>
        <v>-1.0041520559670284E-3</v>
      </c>
      <c r="I8" s="51">
        <f>'FAC 2002-2018 BUS'!AD66</f>
        <v>-1.7478293808149191E-3</v>
      </c>
      <c r="J8" s="51">
        <f>'FAC 2002-2018 BUS'!AD288</f>
        <v>-5.3160124167136481E-4</v>
      </c>
      <c r="L8" s="26" t="s">
        <v>108</v>
      </c>
      <c r="M8" s="51">
        <f>'FAC 2012-2018 BUS'!I16</f>
        <v>-3.1163597843237856E-3</v>
      </c>
      <c r="N8" s="51">
        <f>'FAC 2012-2018 BUS'!I43</f>
        <v>-1.1982332886727565E-2</v>
      </c>
      <c r="O8" s="51">
        <f>'FAC 2012-2018 BUS'!I69</f>
        <v>-3.0663850338850329E-2</v>
      </c>
      <c r="P8" s="51">
        <f>'FAC 2012-2018 BUS'!I291</f>
        <v>-4.6506920664753926E-3</v>
      </c>
      <c r="Q8" s="51">
        <f>'FAC 2012-2018 BUS'!AD16</f>
        <v>-3.1978662283983871E-5</v>
      </c>
      <c r="R8" s="51">
        <f>'FAC 2012-2018 BUS'!AD43</f>
        <v>-9.8189542974329579E-5</v>
      </c>
      <c r="S8" s="51">
        <f>'FAC 2012-2018 BUS'!AD69</f>
        <v>-8.0225298028975466E-5</v>
      </c>
      <c r="T8" s="51">
        <f>'FAC 2012-2018 BUS'!AD291</f>
        <v>-4.7572265356129239E-5</v>
      </c>
      <c r="U8" s="55"/>
    </row>
    <row r="9" spans="1:21" ht="14" customHeight="1" x14ac:dyDescent="0.2">
      <c r="B9" s="26" t="s">
        <v>52</v>
      </c>
      <c r="C9" s="51">
        <f>'FAC 2002-2018 BUS'!I14</f>
        <v>0.52492774099192041</v>
      </c>
      <c r="D9" s="51">
        <f>'FAC 2002-2018 BUS'!I41</f>
        <v>0.47290131377875722</v>
      </c>
      <c r="E9" s="51">
        <f>'FAC 2002-2018 BUS'!I67</f>
        <v>0.45520219362972236</v>
      </c>
      <c r="F9" s="51">
        <f>'FAC 2002-2018 BUS'!I289</f>
        <v>0.4792299898682828</v>
      </c>
      <c r="G9" s="51">
        <f>'FAC 2002-2018 BUS'!AD14</f>
        <v>5.2013427756100919E-2</v>
      </c>
      <c r="H9" s="51">
        <f>'FAC 2002-2018 BUS'!AD41</f>
        <v>4.3014255668409239E-2</v>
      </c>
      <c r="I9" s="51">
        <f>'FAC 2002-2018 BUS'!AD67</f>
        <v>1.6753204508692023E-2</v>
      </c>
      <c r="J9" s="51">
        <f>'FAC 2002-2018 BUS'!AD289</f>
        <v>4.8015102692886585E-2</v>
      </c>
      <c r="L9" s="26" t="s">
        <v>52</v>
      </c>
      <c r="M9" s="51">
        <f>'FAC 2012-2018 BUS'!I17</f>
        <v>-0.26682819750242248</v>
      </c>
      <c r="N9" s="51">
        <f>'FAC 2012-2018 BUS'!I44</f>
        <v>-0.28918013648693042</v>
      </c>
      <c r="O9" s="51">
        <f>'FAC 2012-2018 BUS'!I70</f>
        <v>-0.29641522420035649</v>
      </c>
      <c r="P9" s="51">
        <f>'FAC 2012-2018 BUS'!I292</f>
        <v>-0.28941668897379358</v>
      </c>
      <c r="Q9" s="51">
        <f>'FAC 2012-2018 BUS'!AD17</f>
        <v>-4.0644470493923529E-2</v>
      </c>
      <c r="R9" s="51">
        <f>'FAC 2012-2018 BUS'!AD44</f>
        <v>-4.3688741906963646E-2</v>
      </c>
      <c r="S9" s="51">
        <f>'FAC 2012-2018 BUS'!AD70</f>
        <v>-4.6268300189875843E-2</v>
      </c>
      <c r="T9" s="51">
        <f>'FAC 2012-2018 BUS'!AD292</f>
        <v>-4.3303497076449933E-2</v>
      </c>
      <c r="U9" s="55"/>
    </row>
    <row r="10" spans="1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BUS'!I42</f>
        <v>-0.11558099368023211</v>
      </c>
      <c r="E10" s="51">
        <f>'FAC 2002-2018 BUS'!I68</f>
        <v>-0.18079071948694259</v>
      </c>
      <c r="F10" s="51">
        <f>'FAC 2002-2018 BUS'!I290</f>
        <v>-0.13283925250491235</v>
      </c>
      <c r="G10" s="51">
        <f>'FAC 2002-2018 BUS'!AD15</f>
        <v>2.7148393043455066E-2</v>
      </c>
      <c r="H10" s="51">
        <f>'FAC 2002-2018 BUS'!AD42</f>
        <v>3.8189530333773848E-2</v>
      </c>
      <c r="I10" s="51">
        <f>'FAC 2002-2018 BUS'!AD68</f>
        <v>4.4258190540078887E-2</v>
      </c>
      <c r="J10" s="51">
        <f>'FAC 2002-2018 BUS'!AD290</f>
        <v>3.5419988517079427E-2</v>
      </c>
      <c r="L10" s="26" t="s">
        <v>49</v>
      </c>
      <c r="M10" s="51">
        <f>'FAC 2012-2018 BUS'!I18</f>
        <v>0.12309232342332521</v>
      </c>
      <c r="N10" s="51">
        <f>'FAC 2012-2018 BUS'!I45</f>
        <v>9.4942307880358845E-2</v>
      </c>
      <c r="O10" s="51">
        <f>'FAC 2012-2018 BUS'!I71</f>
        <v>7.8101104540354793E-2</v>
      </c>
      <c r="P10" s="51">
        <f>'FAC 2012-2018 BUS'!I293</f>
        <v>8.3566354398319831E-2</v>
      </c>
      <c r="Q10" s="51">
        <f>'FAC 2012-2018 BUS'!AD18</f>
        <v>-2.6961833500730857E-2</v>
      </c>
      <c r="R10" s="51">
        <f>'FAC 2012-2018 BUS'!AD45</f>
        <v>-2.0501750523648027E-2</v>
      </c>
      <c r="S10" s="51">
        <f>'FAC 2012-2018 BUS'!AD71</f>
        <v>-1.9573771766496832E-2</v>
      </c>
      <c r="T10" s="51">
        <f>'FAC 2012-2018 BUS'!AD293</f>
        <v>-1.851740179487681E-2</v>
      </c>
      <c r="U10" s="55"/>
    </row>
    <row r="11" spans="1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BUS'!I43</f>
        <v>-6.8041562577928816E-2</v>
      </c>
      <c r="E11" s="51">
        <f>'FAC 2002-2018 BUS'!I69</f>
        <v>4.479945901126281E-2</v>
      </c>
      <c r="F11" s="51">
        <f>'FAC 2002-2018 BUS'!I291</f>
        <v>-5.3610848312832027E-2</v>
      </c>
      <c r="G11" s="51">
        <f>'FAC 2002-2018 BUS'!AD16</f>
        <v>-8.6572884051192168E-3</v>
      </c>
      <c r="H11" s="51">
        <f>'FAC 2002-2018 BUS'!AD43</f>
        <v>-4.7554572367700335E-3</v>
      </c>
      <c r="I11" s="51">
        <f>'FAC 2002-2018 BUS'!AD69</f>
        <v>9.5763286954050637E-3</v>
      </c>
      <c r="J11" s="51">
        <f>'FAC 2002-2018 BUS'!AD291</f>
        <v>-1.5636822298536752E-2</v>
      </c>
      <c r="L11" s="26" t="s">
        <v>67</v>
      </c>
      <c r="M11" s="51">
        <f>'FAC 2012-2018 BUS'!I19</f>
        <v>-9.2024235762826478E-2</v>
      </c>
      <c r="N11" s="51">
        <f>'FAC 2012-2018 BUS'!I46</f>
        <v>-0.12796195723045345</v>
      </c>
      <c r="O11" s="51">
        <f>'FAC 2012-2018 BUS'!I72</f>
        <v>-5.7073578223168164E-2</v>
      </c>
      <c r="P11" s="51">
        <f>'FAC 2012-2018 BUS'!I294</f>
        <v>-4.7603935258648034E-2</v>
      </c>
      <c r="Q11" s="51">
        <f>'FAC 2012-2018 BUS'!AD19</f>
        <v>-8.2864703533634398E-3</v>
      </c>
      <c r="R11" s="51">
        <f>'FAC 2012-2018 BUS'!AD46</f>
        <v>-9.5922850754798367E-3</v>
      </c>
      <c r="S11" s="51">
        <f>'FAC 2012-2018 BUS'!AD72</f>
        <v>-2.977609762366992E-3</v>
      </c>
      <c r="T11" s="51">
        <f>'FAC 2012-2018 BUS'!AD294</f>
        <v>-1.4967546867890249E-2</v>
      </c>
      <c r="U11" s="55"/>
    </row>
    <row r="12" spans="1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BUS'!I44</f>
        <v>0.65478869385608696</v>
      </c>
      <c r="E12" s="51">
        <f>'FAC 2002-2018 BUS'!I70</f>
        <v>0.55592232021843468</v>
      </c>
      <c r="F12" s="51">
        <f>'FAC 2002-2018 BUS'!I292</f>
        <v>0.31428571428571428</v>
      </c>
      <c r="G12" s="51">
        <f>'FAC 2002-2018 BUS'!AD17</f>
        <v>-9.0810483928311196E-3</v>
      </c>
      <c r="H12" s="51">
        <f>'FAC 2002-2018 BUS'!AD44</f>
        <v>-9.6767605347506599E-3</v>
      </c>
      <c r="I12" s="51">
        <f>'FAC 2002-2018 BUS'!AD70</f>
        <v>-1.7766751605339644E-2</v>
      </c>
      <c r="J12" s="51">
        <f>'FAC 2002-2018 BUS'!AD292</f>
        <v>-3.3548644928341142E-3</v>
      </c>
      <c r="L12" s="26" t="s">
        <v>50</v>
      </c>
      <c r="M12" s="51">
        <f>'FAC 2012-2018 BUS'!I20</f>
        <v>0.24474684954218007</v>
      </c>
      <c r="N12" s="51">
        <f>'FAC 2012-2018 BUS'!I47</f>
        <v>0.33011745078689625</v>
      </c>
      <c r="O12" s="51">
        <f>'FAC 2012-2018 BUS'!I73</f>
        <v>0.35406552719956808</v>
      </c>
      <c r="P12" s="51">
        <f>'FAC 2012-2018 BUS'!I295</f>
        <v>0.12195121951219523</v>
      </c>
      <c r="Q12" s="51">
        <f>'FAC 2012-2018 BUS'!AD20</f>
        <v>-3.7594027613799689E-3</v>
      </c>
      <c r="R12" s="51">
        <f>'FAC 2012-2018 BUS'!AD47</f>
        <v>-4.3406918827774039E-3</v>
      </c>
      <c r="S12" s="51">
        <f>'FAC 2012-2018 BUS'!AD73</f>
        <v>-4.3018014934349891E-3</v>
      </c>
      <c r="T12" s="51">
        <f>'FAC 2012-2018 BUS'!AD295</f>
        <v>-1.6728640099476499E-3</v>
      </c>
      <c r="U12" s="55"/>
    </row>
    <row r="13" spans="1:21" ht="14" customHeight="1" x14ac:dyDescent="0.2">
      <c r="B13" s="12" t="s">
        <v>72</v>
      </c>
      <c r="C13" s="51" t="str">
        <f>'FAC 2002-2018 BUS'!I18</f>
        <v>-</v>
      </c>
      <c r="D13" s="51" t="str">
        <f>'FAC 2002-2018 BUS'!I45</f>
        <v>-</v>
      </c>
      <c r="E13" s="51" t="str">
        <f>'FAC 2002-2018 BUS'!I71</f>
        <v>-</v>
      </c>
      <c r="F13" s="51" t="str">
        <f>'FAC 2002-2018 BUS'!I293</f>
        <v>-</v>
      </c>
      <c r="G13" s="51">
        <f>'FAC 2002-2018 BUS'!AD18</f>
        <v>-0.10611242998673656</v>
      </c>
      <c r="H13" s="51">
        <f>'FAC 2002-2018 BUS'!AD45</f>
        <v>-0.12339101449431358</v>
      </c>
      <c r="I13" s="51">
        <f>'FAC 2002-2018 BUS'!AD71</f>
        <v>-0.20831419231400342</v>
      </c>
      <c r="J13" s="51">
        <f>'FAC 2002-2018 BUS'!AD293</f>
        <v>-3.1402609700592971E-2</v>
      </c>
      <c r="L13" s="12" t="s">
        <v>72</v>
      </c>
      <c r="M13" s="51">
        <f>'FAC 2012-2018 BUS'!I21</f>
        <v>51.192936237685885</v>
      </c>
      <c r="N13" s="51" t="str">
        <f>'FAC 2012-2018 BUS'!I48</f>
        <v>-</v>
      </c>
      <c r="O13" s="51" t="str">
        <f>'FAC 2012-2018 BUS'!I74</f>
        <v>-</v>
      </c>
      <c r="P13" s="51">
        <f>'FAC 2012-2018 BUS'!I296</f>
        <v>27.6</v>
      </c>
      <c r="Q13" s="51">
        <f>'FAC 2012-2018 BUS'!AD21</f>
        <v>-8.4545033451137633E-2</v>
      </c>
      <c r="R13" s="51">
        <f>'FAC 2012-2018 BUS'!AD48</f>
        <v>-8.7102704829920552E-2</v>
      </c>
      <c r="S13" s="51">
        <f>'FAC 2012-2018 BUS'!AD74</f>
        <v>-6.4137244209530556E-2</v>
      </c>
      <c r="T13" s="51">
        <f>'FAC 2012-2018 BUS'!AD296</f>
        <v>-3.5187850639450728E-2</v>
      </c>
      <c r="U13" s="55"/>
    </row>
    <row r="14" spans="1:21" s="74" customFormat="1" ht="14" customHeight="1" x14ac:dyDescent="0.2">
      <c r="A14"/>
      <c r="B14" s="26" t="s">
        <v>68</v>
      </c>
      <c r="C14" s="51" t="str">
        <f>'FAC 2002-2018 BUS'!I19</f>
        <v>-</v>
      </c>
      <c r="D14" s="51">
        <f>'FAC 2002-2018 BUS'!I46</f>
        <v>14.371746436499318</v>
      </c>
      <c r="E14" s="51">
        <f>'FAC 2002-2018 BUS'!I72</f>
        <v>18.345314475304011</v>
      </c>
      <c r="F14" s="51" t="str">
        <f>'FAC 2002-2018 BUS'!I294</f>
        <v>-</v>
      </c>
      <c r="G14" s="51">
        <f>'FAC 2002-2018 BUS'!AD19</f>
        <v>4.4924483874237125E-4</v>
      </c>
      <c r="H14" s="51">
        <f>'FAC 2002-2018 BUS'!AD46</f>
        <v>3.9767322491760296E-4</v>
      </c>
      <c r="I14" s="51">
        <f>'FAC 2002-2018 BUS'!AD72</f>
        <v>6.1317706902732955E-4</v>
      </c>
      <c r="J14" s="51">
        <f>'FAC 2002-2018 BUS'!AD294</f>
        <v>3.2216767213789254E-4</v>
      </c>
      <c r="K14"/>
      <c r="L14" s="26" t="s">
        <v>68</v>
      </c>
      <c r="M14" s="51">
        <f>'FAC 2012-2018 BUS'!I22</f>
        <v>3.5145760044780792</v>
      </c>
      <c r="N14" s="51">
        <f>'FAC 2012-2018 BUS'!I49</f>
        <v>8.1112945284873792</v>
      </c>
      <c r="O14" s="51">
        <f>'FAC 2012-2018 BUS'!I75</f>
        <v>13.459172747407424</v>
      </c>
      <c r="P14" s="51" t="str">
        <f>'FAC 2012-2018 BUS'!I297</f>
        <v>-</v>
      </c>
      <c r="Q14" s="51">
        <f>'FAC 2012-2018 BUS'!AD22</f>
        <v>2.9046719114792055E-4</v>
      </c>
      <c r="R14" s="51">
        <f>'FAC 2012-2018 BUS'!AD49</f>
        <v>2.6021736013664211E-4</v>
      </c>
      <c r="S14" s="51">
        <f>'FAC 2012-2018 BUS'!AD75</f>
        <v>1.8019843165164304E-4</v>
      </c>
      <c r="T14" s="51">
        <f>'FAC 2012-2018 BUS'!AD297</f>
        <v>3.7468814801200372E-4</v>
      </c>
    </row>
    <row r="15" spans="1:21" s="74" customFormat="1" ht="14" customHeight="1" x14ac:dyDescent="0.2">
      <c r="B15" s="26" t="s">
        <v>69</v>
      </c>
      <c r="C15" s="51" t="str">
        <f>'FAC 2002-2018 BUS'!I20</f>
        <v>-</v>
      </c>
      <c r="D15" s="51" t="str">
        <f>'FAC 2002-2018 BUS'!I47</f>
        <v>-</v>
      </c>
      <c r="E15" s="51" t="str">
        <f>'FAC 2002-2018 BUS'!I73</f>
        <v>-</v>
      </c>
      <c r="F15" s="51" t="str">
        <f>'FAC 2002-2018 BUS'!I295</f>
        <v>-</v>
      </c>
      <c r="G15" s="51">
        <f>'FAC 2002-2018 BUS'!AD20</f>
        <v>-2.970120317621136E-2</v>
      </c>
      <c r="H15" s="51">
        <f>'FAC 2002-2018 BUS'!AD47</f>
        <v>-2.2923553215167664E-2</v>
      </c>
      <c r="I15" s="51">
        <f>'FAC 2002-2018 BUS'!AD73</f>
        <v>-1.0325293481374755E-2</v>
      </c>
      <c r="J15" s="51">
        <f>'FAC 2002-2018 BUS'!AD295</f>
        <v>-3.8080431166634433E-2</v>
      </c>
      <c r="L15" s="26" t="s">
        <v>69</v>
      </c>
      <c r="M15" s="51" t="str">
        <f>'FAC 2012-2018 BUS'!I23</f>
        <v>-</v>
      </c>
      <c r="N15" s="51" t="str">
        <f>'FAC 2012-2018 BUS'!I50</f>
        <v>-</v>
      </c>
      <c r="O15" s="51" t="str">
        <f>'FAC 2012-2018 BUS'!I76</f>
        <v>-</v>
      </c>
      <c r="P15" s="51" t="str">
        <f>'FAC 2012-2018 BUS'!I298</f>
        <v>-</v>
      </c>
      <c r="Q15" s="51">
        <f>'FAC 2012-2018 BUS'!AD23</f>
        <v>-2.4168389319102049E-2</v>
      </c>
      <c r="R15" s="51">
        <f>'FAC 2012-2018 BUS'!AD50</f>
        <v>-1.6181919708956948E-2</v>
      </c>
      <c r="S15" s="51">
        <f>'FAC 2012-2018 BUS'!AD76</f>
        <v>-3.1790242527104553E-3</v>
      </c>
      <c r="T15" s="51">
        <f>'FAC 2012-2018 BUS'!AD298</f>
        <v>-4.4288386027812883E-2</v>
      </c>
    </row>
    <row r="16" spans="1:21" s="74" customFormat="1" ht="14" customHeight="1" x14ac:dyDescent="0.2">
      <c r="B16" s="9" t="s">
        <v>69</v>
      </c>
      <c r="C16" s="52" t="str">
        <f>'FAC 2002-2018 BUS'!I21</f>
        <v>-</v>
      </c>
      <c r="D16" s="52" t="str">
        <f>'FAC 2002-2018 BUS'!I48</f>
        <v>-</v>
      </c>
      <c r="E16" s="52" t="str">
        <f>'FAC 2002-2018 BUS'!I74</f>
        <v>-</v>
      </c>
      <c r="F16" s="52" t="str">
        <f>'FAC 2002-2018 BUS'!I296</f>
        <v>-</v>
      </c>
      <c r="G16" s="52">
        <f>'FAC 2002-2018 BUS'!AD21</f>
        <v>0</v>
      </c>
      <c r="H16" s="52">
        <f>'FAC 2002-2018 BUS'!AD48</f>
        <v>0</v>
      </c>
      <c r="I16" s="52">
        <f>'FAC 2002-2018 BUS'!AD74</f>
        <v>0</v>
      </c>
      <c r="J16" s="52">
        <f>'FAC 2002-2018 BUS'!AD296</f>
        <v>0</v>
      </c>
      <c r="L16" s="9" t="s">
        <v>69</v>
      </c>
      <c r="M16" s="52" t="str">
        <f>'FAC 2012-2018 BUS'!I24</f>
        <v>-</v>
      </c>
      <c r="N16" s="52" t="str">
        <f>'FAC 2012-2018 BUS'!I51</f>
        <v>-</v>
      </c>
      <c r="O16" s="52" t="str">
        <f>'FAC 2012-2018 BUS'!I77</f>
        <v>-</v>
      </c>
      <c r="P16" s="52" t="str">
        <f>'FAC 2012-2018 BUS'!I299</f>
        <v>-</v>
      </c>
      <c r="Q16" s="52">
        <f>'FAC 2012-2018 BUS'!AD24</f>
        <v>0</v>
      </c>
      <c r="R16" s="52">
        <f>'FAC 2012-2018 BUS'!AD51</f>
        <v>0</v>
      </c>
      <c r="S16" s="52">
        <f>'FAC 2012-2018 BUS'!AD77</f>
        <v>0</v>
      </c>
      <c r="T16" s="52">
        <f>'FAC 2012-2018 BUS'!AD299</f>
        <v>0</v>
      </c>
    </row>
    <row r="17" spans="2:20" s="74" customFormat="1" ht="14" customHeight="1" x14ac:dyDescent="0.2">
      <c r="B17" s="76" t="s">
        <v>56</v>
      </c>
      <c r="C17" s="67"/>
      <c r="D17" s="67"/>
      <c r="E17" s="67"/>
      <c r="F17" s="67"/>
      <c r="G17" s="53">
        <f>'FAC 2002-2018 BUS'!AD22</f>
        <v>0.14745462102812684</v>
      </c>
      <c r="H17" s="53">
        <f>'FAC 2002-2018 BUS'!AD49</f>
        <v>0.20887737945891771</v>
      </c>
      <c r="I17" s="53">
        <f>'FAC 2002-2018 BUS'!AD75</f>
        <v>1.6393513079505562</v>
      </c>
      <c r="J17" s="53">
        <f>'FAC 2002-2018 BUS'!AD297</f>
        <v>0</v>
      </c>
      <c r="L17" s="76" t="s">
        <v>56</v>
      </c>
      <c r="M17" s="67"/>
      <c r="N17" s="67"/>
      <c r="O17" s="67"/>
      <c r="P17" s="67"/>
      <c r="Q17" s="53">
        <f>'FAC 2012-2018 BUS'!AD25</f>
        <v>0</v>
      </c>
      <c r="R17" s="53">
        <f>'FAC 2012-2018 BUS'!AD52</f>
        <v>0</v>
      </c>
      <c r="S17" s="53">
        <f>'FAC 2012-2018 BUS'!AD78</f>
        <v>2.5405785200228227E-2</v>
      </c>
      <c r="T17" s="53">
        <f>'FAC 2012-2018 BUS'!AD300</f>
        <v>0</v>
      </c>
    </row>
    <row r="18" spans="2:20" s="74" customFormat="1" ht="14" customHeight="1" x14ac:dyDescent="0.2">
      <c r="B18" s="76" t="s">
        <v>70</v>
      </c>
      <c r="C18" s="67"/>
      <c r="D18" s="67"/>
      <c r="E18" s="67"/>
      <c r="F18" s="67"/>
      <c r="G18" s="53">
        <f>'FAC 2002-2018 BUS'!AD23</f>
        <v>0.1930663613931749</v>
      </c>
      <c r="H18" s="53">
        <f>'FAC 2002-2018 BUS'!AD50</f>
        <v>0.30277552051215251</v>
      </c>
      <c r="I18" s="53">
        <f>'FAC 2002-2018 BUS'!AD76</f>
        <v>2.0243196923981901</v>
      </c>
      <c r="J18" s="53">
        <f>'FAC 2002-2018 BUS'!AD298</f>
        <v>-0.16852061389674622</v>
      </c>
      <c r="L18" s="76" t="s">
        <v>70</v>
      </c>
      <c r="M18" s="67"/>
      <c r="N18" s="67"/>
      <c r="O18" s="67"/>
      <c r="P18" s="67"/>
      <c r="Q18" s="53">
        <f>'FAC 2012-2018 BUS'!AD26</f>
        <v>-0.12995326968819376</v>
      </c>
      <c r="R18" s="53">
        <f>'FAC 2012-2018 BUS'!AD53</f>
        <v>-8.8316136280205071E-2</v>
      </c>
      <c r="S18" s="53">
        <f>'FAC 2012-2018 BUS'!AD79</f>
        <v>-6.3765094600515271E-2</v>
      </c>
      <c r="T18" s="53">
        <f>'FAC 2012-2018 BUS'!AD301</f>
        <v>-0.17882183924126049</v>
      </c>
    </row>
    <row r="19" spans="2:20" s="74" customFormat="1" ht="14" customHeight="1" thickBot="1" x14ac:dyDescent="0.25">
      <c r="B19" s="77" t="s">
        <v>53</v>
      </c>
      <c r="C19" s="68"/>
      <c r="D19" s="68"/>
      <c r="E19" s="68"/>
      <c r="F19" s="68"/>
      <c r="G19" s="78">
        <f>'FAC 2002-2018 BUS'!AD24</f>
        <v>5.256267595242381E-2</v>
      </c>
      <c r="H19" s="78">
        <f>'FAC 2002-2018 BUS'!AD51</f>
        <v>0.19306628256791569</v>
      </c>
      <c r="I19" s="78">
        <f>'FAC 2002-2018 BUS'!AD77</f>
        <v>1.8430312629402876</v>
      </c>
      <c r="J19" s="78">
        <f>'FAC 2002-2018 BUS'!AD299</f>
        <v>-0.22081445979118186</v>
      </c>
      <c r="L19" s="77" t="s">
        <v>53</v>
      </c>
      <c r="M19" s="68"/>
      <c r="N19" s="68"/>
      <c r="O19" s="68"/>
      <c r="P19" s="68"/>
      <c r="Q19" s="78">
        <f>'FAC 2012-2018 BUS'!AD27</f>
        <v>-0.14351131217644642</v>
      </c>
      <c r="R19" s="78">
        <f>'FAC 2012-2018 BUS'!AD54</f>
        <v>-0.15780496109112685</v>
      </c>
      <c r="S19" s="78">
        <f>'FAC 2012-2018 BUS'!AD80</f>
        <v>-0.12466746321501743</v>
      </c>
      <c r="T19" s="78">
        <f>'FAC 2012-2018 BUS'!AD302</f>
        <v>-9.3789935280610415E-2</v>
      </c>
    </row>
    <row r="20" spans="2:20" s="74" customFormat="1" ht="18" thickTop="1" thickBot="1" x14ac:dyDescent="0.25">
      <c r="B20" s="45" t="s">
        <v>71</v>
      </c>
      <c r="C20" s="69"/>
      <c r="D20" s="69"/>
      <c r="E20" s="69"/>
      <c r="F20" s="69"/>
      <c r="G20" s="79">
        <f>'FAC 2002-2018 BUS'!AD25</f>
        <v>-0.14050368544075109</v>
      </c>
      <c r="H20" s="79">
        <f>'FAC 2002-2018 BUS'!AD52</f>
        <v>-0.10970923794423681</v>
      </c>
      <c r="I20" s="79">
        <f>'FAC 2002-2018 BUS'!AD78</f>
        <v>-0.18128842945790247</v>
      </c>
      <c r="J20" s="79">
        <f>'FAC 2002-2018 BUS'!AD300</f>
        <v>-5.2293845894435642E-2</v>
      </c>
      <c r="L20" s="45" t="s">
        <v>71</v>
      </c>
      <c r="M20" s="69"/>
      <c r="N20" s="69"/>
      <c r="O20" s="69"/>
      <c r="P20" s="69"/>
      <c r="Q20" s="79">
        <f>'FAC 2012-2018 BUS'!AD28</f>
        <v>-1.3558042488252653E-2</v>
      </c>
      <c r="R20" s="79">
        <f>'FAC 2012-2018 BUS'!AD55</f>
        <v>-6.9488824810921779E-2</v>
      </c>
      <c r="S20" s="79">
        <f>'FAC 2012-2018 BUS'!AD81</f>
        <v>-6.0902368614502156E-2</v>
      </c>
      <c r="T20" s="79">
        <f>'FAC 2012-2018 BUS'!AD303</f>
        <v>8.5031903960650079E-2</v>
      </c>
    </row>
    <row r="21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topLeftCell="A2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82" t="s">
        <v>64</v>
      </c>
      <c r="D3" s="82"/>
      <c r="E3" s="82"/>
      <c r="F3" s="82"/>
      <c r="G3" s="82"/>
      <c r="H3" s="82"/>
      <c r="I3" s="82"/>
      <c r="J3" s="82" t="s">
        <v>58</v>
      </c>
      <c r="K3" s="82"/>
      <c r="L3" s="82"/>
      <c r="M3" s="82"/>
      <c r="N3" s="82"/>
      <c r="O3" s="82"/>
      <c r="P3" s="82"/>
      <c r="R3" s="49"/>
      <c r="S3" s="82" t="s">
        <v>64</v>
      </c>
      <c r="T3" s="82"/>
      <c r="U3" s="82"/>
      <c r="V3" s="82"/>
      <c r="W3" s="82"/>
      <c r="X3" s="82"/>
      <c r="Y3" s="82"/>
      <c r="Z3" s="82" t="s">
        <v>58</v>
      </c>
      <c r="AA3" s="82"/>
      <c r="AB3" s="82"/>
      <c r="AC3" s="82"/>
      <c r="AD3" s="82"/>
      <c r="AE3" s="82"/>
      <c r="AF3" s="82"/>
    </row>
    <row r="4" spans="2:32" s="73" customFormat="1" ht="135" x14ac:dyDescent="0.2">
      <c r="B4" s="9" t="s">
        <v>20</v>
      </c>
      <c r="C4" s="72" t="s">
        <v>104</v>
      </c>
      <c r="D4" s="72" t="s">
        <v>105</v>
      </c>
      <c r="E4" s="72" t="s">
        <v>100</v>
      </c>
      <c r="F4" s="72" t="s">
        <v>101</v>
      </c>
      <c r="G4" s="72" t="s">
        <v>102</v>
      </c>
      <c r="H4" s="72" t="s">
        <v>103</v>
      </c>
      <c r="I4" s="72" t="s">
        <v>30</v>
      </c>
      <c r="J4" s="72" t="s">
        <v>104</v>
      </c>
      <c r="K4" s="72" t="s">
        <v>105</v>
      </c>
      <c r="L4" s="72" t="s">
        <v>100</v>
      </c>
      <c r="M4" s="72" t="s">
        <v>101</v>
      </c>
      <c r="N4" s="72" t="s">
        <v>102</v>
      </c>
      <c r="O4" s="72" t="s">
        <v>103</v>
      </c>
      <c r="P4" s="72" t="s">
        <v>30</v>
      </c>
      <c r="R4" s="9" t="s">
        <v>20</v>
      </c>
      <c r="S4" s="72" t="s">
        <v>104</v>
      </c>
      <c r="T4" s="72" t="s">
        <v>105</v>
      </c>
      <c r="U4" s="72" t="s">
        <v>100</v>
      </c>
      <c r="V4" s="72" t="s">
        <v>101</v>
      </c>
      <c r="W4" s="72" t="s">
        <v>102</v>
      </c>
      <c r="X4" s="72" t="s">
        <v>103</v>
      </c>
      <c r="Y4" s="72" t="s">
        <v>30</v>
      </c>
      <c r="Z4" s="72" t="s">
        <v>104</v>
      </c>
      <c r="AA4" s="72" t="s">
        <v>105</v>
      </c>
      <c r="AB4" s="72" t="s">
        <v>100</v>
      </c>
      <c r="AC4" s="72" t="s">
        <v>101</v>
      </c>
      <c r="AD4" s="72" t="s">
        <v>102</v>
      </c>
      <c r="AE4" s="72" t="s">
        <v>103</v>
      </c>
      <c r="AF4" s="72" t="s">
        <v>30</v>
      </c>
    </row>
    <row r="5" spans="2:32" x14ac:dyDescent="0.2">
      <c r="B5" s="26" t="s">
        <v>36</v>
      </c>
      <c r="C5" s="51">
        <f>'FAC 2002-2018 BUS'!I89</f>
        <v>-7.4820120609021878E-2</v>
      </c>
      <c r="D5" s="51">
        <f>'FAC 2002-2018 BUS'!I124</f>
        <v>0.19882203507098439</v>
      </c>
      <c r="E5" s="51">
        <f>'FAC 2002-2018 BUS'!I156</f>
        <v>-0.12092078627466418</v>
      </c>
      <c r="F5" s="51">
        <f>'FAC 2002-2018 BUS'!I189</f>
        <v>6.3500310522627279E-2</v>
      </c>
      <c r="G5" s="51">
        <f>'FAC 2002-2018 BUS'!I221</f>
        <v>4.8262749071331212E-2</v>
      </c>
      <c r="H5" s="51">
        <f>'FAC 2002-2018 BUS'!I253</f>
        <v>-0.25911778563059007</v>
      </c>
      <c r="I5" s="51">
        <f>'FAC 2002-2018 BUS'!I285</f>
        <v>-9.1542864082622688E-2</v>
      </c>
      <c r="J5" s="51">
        <f>'FAC 2002-2018 BUS'!AD89</f>
        <v>-3.9761307910667724E-2</v>
      </c>
      <c r="K5" s="51">
        <f>'FAC 2002-2018 BUS'!AD124</f>
        <v>3.4787078452866153E-2</v>
      </c>
      <c r="L5" s="51">
        <f>'FAC 2002-2018 BUS'!AD156</f>
        <v>2.2109244737852873E-2</v>
      </c>
      <c r="M5" s="51">
        <f>'FAC 2002-2018 BUS'!AD189</f>
        <v>0.16625095361370001</v>
      </c>
      <c r="N5" s="51">
        <f>'FAC 2002-2018 BUS'!AD221</f>
        <v>0.46806309916484734</v>
      </c>
      <c r="O5" s="51">
        <f>'FAC 2002-2018 BUS'!AD253</f>
        <v>0.29817802358675677</v>
      </c>
      <c r="P5" s="51">
        <f>'FAC 2002-2018 BUS'!AD285</f>
        <v>-5.8319015585192126E-2</v>
      </c>
      <c r="R5" s="26" t="s">
        <v>36</v>
      </c>
      <c r="S5" s="51">
        <f>'FAC 2012-2018 BUS'!I92</f>
        <v>3.0268705746608227E-2</v>
      </c>
      <c r="T5" s="51">
        <f>'FAC 2012-2018 BUS'!I127</f>
        <v>0.10475337648845451</v>
      </c>
      <c r="U5" s="51">
        <f>'FAC 2012-2018 BUS'!I159</f>
        <v>0.12699710500671779</v>
      </c>
      <c r="V5" s="51">
        <f>'FAC 2012-2018 BUS'!I192</f>
        <v>0.11183277991772056</v>
      </c>
      <c r="W5" s="51">
        <f>'FAC 2012-2018 BUS'!I224</f>
        <v>4.3291441522893326E-2</v>
      </c>
      <c r="X5" s="51">
        <f>'FAC 2012-2018 BUS'!I256</f>
        <v>0.11014725718061213</v>
      </c>
      <c r="Y5" s="51">
        <f>'FAC 2012-2018 BUS'!I288</f>
        <v>1.1857274652532057E-2</v>
      </c>
      <c r="Z5" s="51">
        <f>'FAC 2012-2018 BUS'!AD92</f>
        <v>2.29827292766407E-2</v>
      </c>
      <c r="AA5" s="51">
        <f>'FAC 2012-2018 BUS'!AD127</f>
        <v>7.9528538281360139E-2</v>
      </c>
      <c r="AB5" s="51">
        <f>'FAC 2012-2018 BUS'!AD159</f>
        <v>6.5073479760589484E-2</v>
      </c>
      <c r="AC5" s="51">
        <f>'FAC 2012-2018 BUS'!AD192</f>
        <v>8.1841708454658976E-2</v>
      </c>
      <c r="AD5" s="51">
        <f>'FAC 2012-2018 BUS'!AD224</f>
        <v>5.1809794572233475E-2</v>
      </c>
      <c r="AE5" s="51">
        <f>'FAC 2012-2018 BUS'!AD256</f>
        <v>8.0895181690897128E-2</v>
      </c>
      <c r="AF5" s="51">
        <f>'FAC 2012-2018 BUS'!AD288</f>
        <v>8.6008175640961311E-3</v>
      </c>
    </row>
    <row r="6" spans="2:32" x14ac:dyDescent="0.2">
      <c r="B6" s="26" t="s">
        <v>55</v>
      </c>
      <c r="C6" s="51">
        <f>'FAC 2002-2018 BUS'!I90</f>
        <v>6.8340598995229263E-2</v>
      </c>
      <c r="D6" s="51">
        <f>'FAC 2002-2018 BUS'!I125</f>
        <v>0.2613103950392679</v>
      </c>
      <c r="E6" s="51">
        <f>'FAC 2002-2018 BUS'!I157</f>
        <v>0.12373960155965613</v>
      </c>
      <c r="F6" s="51">
        <f>'FAC 2002-2018 BUS'!I190</f>
        <v>6.6746490365575895E-2</v>
      </c>
      <c r="G6" s="51">
        <f>'FAC 2002-2018 BUS'!I222</f>
        <v>0.17871637686871011</v>
      </c>
      <c r="H6" s="51">
        <f>'FAC 2002-2018 BUS'!I254</f>
        <v>-1.7049076018063158E-2</v>
      </c>
      <c r="I6" s="51">
        <f>'FAC 2002-2018 BUS'!I286</f>
        <v>0.75919208340029121</v>
      </c>
      <c r="J6" s="51">
        <f>'FAC 2002-2018 BUS'!AD90</f>
        <v>-2.7868025129726526E-2</v>
      </c>
      <c r="K6" s="51">
        <f>'FAC 2002-2018 BUS'!AD125</f>
        <v>-4.6808773642192651E-2</v>
      </c>
      <c r="L6" s="51">
        <f>'FAC 2002-2018 BUS'!AD157</f>
        <v>-2.6342048884523375E-2</v>
      </c>
      <c r="M6" s="51">
        <f>'FAC 2002-2018 BUS'!AD190</f>
        <v>-5.168414551910154E-2</v>
      </c>
      <c r="N6" s="51">
        <f>'FAC 2002-2018 BUS'!AD222</f>
        <v>-8.0474405617570383E-2</v>
      </c>
      <c r="O6" s="51">
        <f>'FAC 2002-2018 BUS'!AD254</f>
        <v>-8.0834890701447421E-2</v>
      </c>
      <c r="P6" s="51">
        <f>'FAC 2002-2018 BUS'!AD286</f>
        <v>-7.368041111982343E-2</v>
      </c>
      <c r="R6" s="26" t="s">
        <v>55</v>
      </c>
      <c r="S6" s="51">
        <f>'FAC 2012-2018 BUS'!I93</f>
        <v>6.1254289161611908E-3</v>
      </c>
      <c r="T6" s="51">
        <f>'FAC 2012-2018 BUS'!I128</f>
        <v>-3.1146286113064803E-2</v>
      </c>
      <c r="U6" s="51">
        <f>'FAC 2012-2018 BUS'!I160</f>
        <v>4.8948309575627347E-2</v>
      </c>
      <c r="V6" s="51">
        <f>'FAC 2012-2018 BUS'!I193</f>
        <v>-1.6636369103347981E-2</v>
      </c>
      <c r="W6" s="51">
        <f>'FAC 2012-2018 BUS'!I225</f>
        <v>0.13210167302729792</v>
      </c>
      <c r="X6" s="51">
        <f>'FAC 2012-2018 BUS'!I257</f>
        <v>0.21792012122953275</v>
      </c>
      <c r="Y6" s="51">
        <f>'FAC 2012-2018 BUS'!I289</f>
        <v>0.25866623537223865</v>
      </c>
      <c r="Z6" s="51">
        <f>'FAC 2012-2018 BUS'!AD93</f>
        <v>-5.9006060452352167E-3</v>
      </c>
      <c r="AA6" s="51">
        <f>'FAC 2012-2018 BUS'!AD128</f>
        <v>6.9058485006178623E-3</v>
      </c>
      <c r="AB6" s="51">
        <f>'FAC 2012-2018 BUS'!AD160</f>
        <v>-6.0658776108427001E-3</v>
      </c>
      <c r="AC6" s="51">
        <f>'FAC 2012-2018 BUS'!AD193</f>
        <v>-6.990615605727953E-5</v>
      </c>
      <c r="AD6" s="51">
        <f>'FAC 2012-2018 BUS'!AD225</f>
        <v>-2.4527733351363112E-2</v>
      </c>
      <c r="AE6" s="51">
        <f>'FAC 2012-2018 BUS'!AD257</f>
        <v>-3.4748506332781863E-2</v>
      </c>
      <c r="AF6" s="51">
        <f>'FAC 2012-2018 BUS'!AD289</f>
        <v>-5.6162506022960433E-2</v>
      </c>
    </row>
    <row r="7" spans="2:32" x14ac:dyDescent="0.2">
      <c r="B7" s="26" t="s">
        <v>51</v>
      </c>
      <c r="C7" s="51">
        <f>'FAC 2002-2018 BUS'!I91</f>
        <v>8.8324014087523439E-2</v>
      </c>
      <c r="D7" s="51">
        <f>'FAC 2002-2018 BUS'!I126</f>
        <v>0.3394215460704344</v>
      </c>
      <c r="E7" s="51">
        <f>'FAC 2002-2018 BUS'!I158</f>
        <v>9.4385615745984142E-2</v>
      </c>
      <c r="F7" s="51">
        <f>'FAC 2002-2018 BUS'!I191</f>
        <v>0.22745328324017411</v>
      </c>
      <c r="G7" s="51">
        <f>'FAC 2002-2018 BUS'!I223</f>
        <v>9.0714111986216484E-3</v>
      </c>
      <c r="H7" s="51">
        <f>'FAC 2002-2018 BUS'!I255</f>
        <v>3.9410850555898547E-2</v>
      </c>
      <c r="I7" s="51">
        <f>'FAC 2002-2018 BUS'!I287</f>
        <v>0.15994463230777156</v>
      </c>
      <c r="J7" s="51">
        <f>'FAC 2002-2018 BUS'!AD91</f>
        <v>5.0191697949531787E-2</v>
      </c>
      <c r="K7" s="51">
        <f>'FAC 2002-2018 BUS'!AD126</f>
        <v>9.7540807961511891E-2</v>
      </c>
      <c r="L7" s="51">
        <f>'FAC 2002-2018 BUS'!AD158</f>
        <v>5.8985054942473171E-2</v>
      </c>
      <c r="M7" s="51">
        <f>'FAC 2002-2018 BUS'!AD191</f>
        <v>0.11842737566037405</v>
      </c>
      <c r="N7" s="51">
        <f>'FAC 2002-2018 BUS'!AD223</f>
        <v>0.16484713799648654</v>
      </c>
      <c r="O7" s="51">
        <f>'FAC 2002-2018 BUS'!AD255</f>
        <v>0.11076266356628973</v>
      </c>
      <c r="P7" s="51">
        <f>'FAC 2002-2018 BUS'!AD287</f>
        <v>3.9051531217956133E-2</v>
      </c>
      <c r="R7" s="26" t="s">
        <v>51</v>
      </c>
      <c r="S7" s="51">
        <f>'FAC 2012-2018 BUS'!I94</f>
        <v>5.1818217747938489E-2</v>
      </c>
      <c r="T7" s="51">
        <f>'FAC 2012-2018 BUS'!I129</f>
        <v>0.11011949030119794</v>
      </c>
      <c r="U7" s="51">
        <f>'FAC 2012-2018 BUS'!I161</f>
        <v>5.8484772258729611E-2</v>
      </c>
      <c r="V7" s="51">
        <f>'FAC 2012-2018 BUS'!I194</f>
        <v>0.10413179321842403</v>
      </c>
      <c r="W7" s="51">
        <f>'FAC 2012-2018 BUS'!I226</f>
        <v>2.3847527920066947E-2</v>
      </c>
      <c r="X7" s="51">
        <f>'FAC 2012-2018 BUS'!I258</f>
        <v>4.7723320786184242E-2</v>
      </c>
      <c r="Y7" s="51">
        <f>'FAC 2012-2018 BUS'!I290</f>
        <v>6.8027813555046501E-2</v>
      </c>
      <c r="Z7" s="51">
        <f>'FAC 2012-2018 BUS'!AD94</f>
        <v>1.5918373238650949E-2</v>
      </c>
      <c r="AA7" s="51">
        <f>'FAC 2012-2018 BUS'!AD129</f>
        <v>2.8315200734135824E-2</v>
      </c>
      <c r="AB7" s="51">
        <f>'FAC 2012-2018 BUS'!AD161</f>
        <v>1.6465699362270894E-2</v>
      </c>
      <c r="AC7" s="51">
        <f>'FAC 2012-2018 BUS'!AD194</f>
        <v>2.7544564030238222E-2</v>
      </c>
      <c r="AD7" s="51">
        <f>'FAC 2012-2018 BUS'!AD226</f>
        <v>1.7325321787528592E-2</v>
      </c>
      <c r="AE7" s="51">
        <f>'FAC 2012-2018 BUS'!AD258</f>
        <v>1.3112447982316538E-2</v>
      </c>
      <c r="AF7" s="51">
        <f>'FAC 2012-2018 BUS'!AD290</f>
        <v>1.8912522801083607E-2</v>
      </c>
    </row>
    <row r="8" spans="2:32" x14ac:dyDescent="0.2">
      <c r="B8" s="26" t="s">
        <v>108</v>
      </c>
      <c r="C8" s="51">
        <f>'FAC 2002-2018 BUS'!I92</f>
        <v>2.1223738388799873E-2</v>
      </c>
      <c r="D8" s="51">
        <f>'FAC 2002-2018 BUS'!I127</f>
        <v>-2.6833561351175317E-2</v>
      </c>
      <c r="E8" s="51">
        <f>'FAC 2002-2018 BUS'!I159</f>
        <v>-9.1397181005608563E-2</v>
      </c>
      <c r="F8" s="51">
        <f>'FAC 2002-2018 BUS'!I192</f>
        <v>-5.7832200497577313E-2</v>
      </c>
      <c r="G8" s="51">
        <f>'FAC 2002-2018 BUS'!I224</f>
        <v>-0.1336828749843606</v>
      </c>
      <c r="H8" s="51">
        <f>'FAC 2002-2018 BUS'!I256</f>
        <v>-0.20227906968812726</v>
      </c>
      <c r="I8" s="51">
        <f>'FAC 2002-2018 BUS'!I288</f>
        <v>-4.75040529289813E-2</v>
      </c>
      <c r="J8" s="51">
        <f>'FAC 2002-2018 BUS'!AD92</f>
        <v>1.0643827051495087E-3</v>
      </c>
      <c r="K8" s="51">
        <f>'FAC 2002-2018 BUS'!AD127</f>
        <v>-9.3234406885159314E-4</v>
      </c>
      <c r="L8" s="51">
        <f>'FAC 2002-2018 BUS'!AD159</f>
        <v>-1.1258396351614976E-3</v>
      </c>
      <c r="M8" s="51">
        <f>'FAC 2002-2018 BUS'!AD192</f>
        <v>-8.5284838260107302E-4</v>
      </c>
      <c r="N8" s="51">
        <f>'FAC 2002-2018 BUS'!AD224</f>
        <v>-2.028943463106257E-3</v>
      </c>
      <c r="O8" s="51">
        <f>'FAC 2002-2018 BUS'!AD256</f>
        <v>-1.4809110553221042E-3</v>
      </c>
      <c r="P8" s="51">
        <f>'FAC 2002-2018 BUS'!AD288</f>
        <v>-5.3160124167136481E-4</v>
      </c>
      <c r="R8" s="26" t="s">
        <v>108</v>
      </c>
      <c r="S8" s="51">
        <f>'FAC 2012-2018 BUS'!I95</f>
        <v>-1.3334844776651256E-3</v>
      </c>
      <c r="T8" s="51">
        <f>'FAC 2012-2018 BUS'!I130</f>
        <v>-6.1831461946771915E-3</v>
      </c>
      <c r="U8" s="51">
        <f>'FAC 2012-2018 BUS'!I162</f>
        <v>-8.170233310359154E-3</v>
      </c>
      <c r="V8" s="51">
        <f>'FAC 2012-2018 BUS'!I195</f>
        <v>-1.8625882863200327E-2</v>
      </c>
      <c r="W8" s="51">
        <f>'FAC 2012-2018 BUS'!I227</f>
        <v>-2.8182860215300032E-2</v>
      </c>
      <c r="X8" s="51">
        <f>'FAC 2012-2018 BUS'!I259</f>
        <v>-3.4044006620389644E-2</v>
      </c>
      <c r="Y8" s="51">
        <f>'FAC 2012-2018 BUS'!I291</f>
        <v>-4.6506920664753926E-3</v>
      </c>
      <c r="Z8" s="51">
        <f>'FAC 2012-2018 BUS'!AD95</f>
        <v>-2.0647121972733787E-5</v>
      </c>
      <c r="AA8" s="51">
        <f>'FAC 2012-2018 BUS'!AD130</f>
        <v>-5.8889751378923583E-5</v>
      </c>
      <c r="AB8" s="51">
        <f>'FAC 2012-2018 BUS'!AD162</f>
        <v>-9.4304011721267129E-5</v>
      </c>
      <c r="AC8" s="51">
        <f>'FAC 2012-2018 BUS'!AD195</f>
        <v>-1.0169613824688211E-4</v>
      </c>
      <c r="AD8" s="51">
        <f>'FAC 2012-2018 BUS'!AD227</f>
        <v>-5.555183883590333E-5</v>
      </c>
      <c r="AE8" s="51">
        <f>'FAC 2012-2018 BUS'!AD259</f>
        <v>-1.0750917217443747E-4</v>
      </c>
      <c r="AF8" s="51">
        <f>'FAC 2012-2018 BUS'!AD291</f>
        <v>-4.7572265356129239E-5</v>
      </c>
    </row>
    <row r="9" spans="2:32" x14ac:dyDescent="0.2">
      <c r="B9" s="26" t="s">
        <v>52</v>
      </c>
      <c r="C9" s="51">
        <f>'FAC 2002-2018 BUS'!I93</f>
        <v>0.52912703280350737</v>
      </c>
      <c r="D9" s="51">
        <f>'FAC 2002-2018 BUS'!I128</f>
        <v>0.52052371457742197</v>
      </c>
      <c r="E9" s="51">
        <f>'FAC 2002-2018 BUS'!I160</f>
        <v>0.49729587780532869</v>
      </c>
      <c r="F9" s="51">
        <f>'FAC 2002-2018 BUS'!I193</f>
        <v>0.44763674819847643</v>
      </c>
      <c r="G9" s="51">
        <f>'FAC 2002-2018 BUS'!I225</f>
        <v>0.46249218565348982</v>
      </c>
      <c r="H9" s="51">
        <f>'FAC 2002-2018 BUS'!I257</f>
        <v>0.44790532595103927</v>
      </c>
      <c r="I9" s="51">
        <f>'FAC 2002-2018 BUS'!I289</f>
        <v>0.4792299898682828</v>
      </c>
      <c r="J9" s="51">
        <f>'FAC 2002-2018 BUS'!AD93</f>
        <v>5.414820479785297E-2</v>
      </c>
      <c r="K9" s="51">
        <f>'FAC 2002-2018 BUS'!AD128</f>
        <v>4.652692461678707E-2</v>
      </c>
      <c r="L9" s="51">
        <f>'FAC 2002-2018 BUS'!AD160</f>
        <v>4.6405322755922775E-2</v>
      </c>
      <c r="M9" s="51">
        <f>'FAC 2002-2018 BUS'!AD193</f>
        <v>3.8921257933413431E-2</v>
      </c>
      <c r="N9" s="51">
        <f>'FAC 2002-2018 BUS'!AD225</f>
        <v>1.4880818311840212E-2</v>
      </c>
      <c r="O9" s="51">
        <f>'FAC 2002-2018 BUS'!AD257</f>
        <v>1.8761658096797154E-2</v>
      </c>
      <c r="P9" s="51">
        <f>'FAC 2002-2018 BUS'!AD289</f>
        <v>4.8015102692886585E-2</v>
      </c>
      <c r="R9" s="26" t="s">
        <v>52</v>
      </c>
      <c r="S9" s="51">
        <f>'FAC 2012-2018 BUS'!I96</f>
        <v>-0.25803830464165267</v>
      </c>
      <c r="T9" s="51">
        <f>'FAC 2012-2018 BUS'!I131</f>
        <v>-0.27587592087779422</v>
      </c>
      <c r="U9" s="51">
        <f>'FAC 2012-2018 BUS'!I163</f>
        <v>-0.27549115267960023</v>
      </c>
      <c r="V9" s="51">
        <f>'FAC 2012-2018 BUS'!I196</f>
        <v>-0.30328119940440013</v>
      </c>
      <c r="W9" s="51">
        <f>'FAC 2012-2018 BUS'!I228</f>
        <v>-0.29374219976042981</v>
      </c>
      <c r="X9" s="51">
        <f>'FAC 2012-2018 BUS'!I260</f>
        <v>-0.29909723333572202</v>
      </c>
      <c r="Y9" s="51">
        <f>'FAC 2012-2018 BUS'!I292</f>
        <v>-0.28941668897379358</v>
      </c>
      <c r="Z9" s="51">
        <f>'FAC 2012-2018 BUS'!AD96</f>
        <v>-4.0369698839843579E-2</v>
      </c>
      <c r="AA9" s="51">
        <f>'FAC 2012-2018 BUS'!AD131</f>
        <v>-4.1317655110460198E-2</v>
      </c>
      <c r="AB9" s="51">
        <f>'FAC 2012-2018 BUS'!AD163</f>
        <v>-4.1260250334087097E-2</v>
      </c>
      <c r="AC9" s="51">
        <f>'FAC 2012-2018 BUS'!AD196</f>
        <v>-4.5869403825726081E-2</v>
      </c>
      <c r="AD9" s="51">
        <f>'FAC 2012-2018 BUS'!AD228</f>
        <v>-4.7070334519481519E-2</v>
      </c>
      <c r="AE9" s="51">
        <f>'FAC 2012-2018 BUS'!AD260</f>
        <v>-4.5421918433856033E-2</v>
      </c>
      <c r="AF9" s="51">
        <f>'FAC 2012-2018 BUS'!AD292</f>
        <v>-4.3303497076449933E-2</v>
      </c>
    </row>
    <row r="10" spans="2:32" x14ac:dyDescent="0.2">
      <c r="B10" s="26" t="s">
        <v>49</v>
      </c>
      <c r="C10" s="51">
        <f>'FAC 2002-2018 BUS'!I94</f>
        <v>-6.794416647077417E-2</v>
      </c>
      <c r="D10" s="51">
        <f>'FAC 2002-2018 BUS'!I129</f>
        <v>-3.3848578943978969E-2</v>
      </c>
      <c r="E10" s="51">
        <f>'FAC 2002-2018 BUS'!I161</f>
        <v>-0.12005862390767486</v>
      </c>
      <c r="F10" s="51">
        <f>'FAC 2002-2018 BUS'!I194</f>
        <v>-0.11114492021734712</v>
      </c>
      <c r="G10" s="51">
        <f>'FAC 2002-2018 BUS'!I226</f>
        <v>-0.15673335277361589</v>
      </c>
      <c r="H10" s="51">
        <f>'FAC 2002-2018 BUS'!I258</f>
        <v>-0.20397512583481547</v>
      </c>
      <c r="I10" s="51">
        <f>'FAC 2002-2018 BUS'!I290</f>
        <v>-0.13283925250491235</v>
      </c>
      <c r="J10" s="51">
        <f>'FAC 2002-2018 BUS'!AD94</f>
        <v>3.2351246360549944E-2</v>
      </c>
      <c r="K10" s="51">
        <f>'FAC 2002-2018 BUS'!AD129</f>
        <v>1.3776752586706202E-2</v>
      </c>
      <c r="L10" s="51">
        <f>'FAC 2002-2018 BUS'!AD161</f>
        <v>3.6957071916505942E-2</v>
      </c>
      <c r="M10" s="51">
        <f>'FAC 2002-2018 BUS'!AD194</f>
        <v>3.967710028747027E-2</v>
      </c>
      <c r="N10" s="51">
        <f>'FAC 2002-2018 BUS'!AD226</f>
        <v>3.859777014870916E-2</v>
      </c>
      <c r="O10" s="51">
        <f>'FAC 2002-2018 BUS'!AD258</f>
        <v>5.0329956965373471E-2</v>
      </c>
      <c r="P10" s="51">
        <f>'FAC 2002-2018 BUS'!AD290</f>
        <v>3.5419988517079427E-2</v>
      </c>
      <c r="R10" s="26" t="s">
        <v>49</v>
      </c>
      <c r="S10" s="51">
        <f>'FAC 2012-2018 BUS'!I97</f>
        <v>0.12398906988292291</v>
      </c>
      <c r="T10" s="51">
        <f>'FAC 2012-2018 BUS'!I132</f>
        <v>0.1222023514007351</v>
      </c>
      <c r="U10" s="51">
        <f>'FAC 2012-2018 BUS'!I164</f>
        <v>9.4295471041369483E-2</v>
      </c>
      <c r="V10" s="51">
        <f>'FAC 2012-2018 BUS'!I197</f>
        <v>9.557745819372121E-2</v>
      </c>
      <c r="W10" s="51">
        <f>'FAC 2012-2018 BUS'!I229</f>
        <v>7.9006197204755324E-2</v>
      </c>
      <c r="X10" s="51">
        <f>'FAC 2012-2018 BUS'!I261</f>
        <v>7.7178654145613201E-2</v>
      </c>
      <c r="Y10" s="51">
        <f>'FAC 2012-2018 BUS'!I293</f>
        <v>8.3566354398319831E-2</v>
      </c>
      <c r="Z10" s="51">
        <f>'FAC 2012-2018 BUS'!AD97</f>
        <v>-2.6609100476011779E-2</v>
      </c>
      <c r="AA10" s="51">
        <f>'FAC 2012-2018 BUS'!AD132</f>
        <v>-2.7826021791114798E-2</v>
      </c>
      <c r="AB10" s="51">
        <f>'FAC 2012-2018 BUS'!AD164</f>
        <v>-1.9838761389937568E-2</v>
      </c>
      <c r="AC10" s="51">
        <f>'FAC 2012-2018 BUS'!AD197</f>
        <v>-2.1097081045929063E-2</v>
      </c>
      <c r="AD10" s="51">
        <f>'FAC 2012-2018 BUS'!AD229</f>
        <v>-2.1680245423162221E-2</v>
      </c>
      <c r="AE10" s="51">
        <f>'FAC 2012-2018 BUS'!AD261</f>
        <v>-1.7350823437820628E-2</v>
      </c>
      <c r="AF10" s="51">
        <f>'FAC 2012-2018 BUS'!AD293</f>
        <v>-1.851740179487681E-2</v>
      </c>
    </row>
    <row r="11" spans="2:32" x14ac:dyDescent="0.2">
      <c r="B11" s="26" t="s">
        <v>67</v>
      </c>
      <c r="C11" s="51">
        <f>'FAC 2002-2018 BUS'!I95</f>
        <v>-8.1539957633736004E-2</v>
      </c>
      <c r="D11" s="51">
        <f>'FAC 2002-2018 BUS'!I130</f>
        <v>-8.2834755233983093E-2</v>
      </c>
      <c r="E11" s="51">
        <f>'FAC 2002-2018 BUS'!I162</f>
        <v>-0.11189501475521657</v>
      </c>
      <c r="F11" s="51">
        <f>'FAC 2002-2018 BUS'!I195</f>
        <v>-9.8893579696641698E-3</v>
      </c>
      <c r="G11" s="51">
        <f>'FAC 2002-2018 BUS'!I227</f>
        <v>5.962538492495284E-2</v>
      </c>
      <c r="H11" s="51">
        <f>'FAC 2002-2018 BUS'!I259</f>
        <v>3.0030529321589006E-2</v>
      </c>
      <c r="I11" s="51">
        <f>'FAC 2002-2018 BUS'!I291</f>
        <v>-5.3610848312832027E-2</v>
      </c>
      <c r="J11" s="51">
        <f>'FAC 2002-2018 BUS'!AD95</f>
        <v>-8.7640944191250559E-3</v>
      </c>
      <c r="K11" s="51">
        <f>'FAC 2002-2018 BUS'!AD130</f>
        <v>-8.3827906380551237E-3</v>
      </c>
      <c r="L11" s="51">
        <f>'FAC 2002-2018 BUS'!AD162</f>
        <v>-8.0354243149011167E-3</v>
      </c>
      <c r="M11" s="51">
        <f>'FAC 2002-2018 BUS'!AD195</f>
        <v>-7.9655654999689169E-4</v>
      </c>
      <c r="N11" s="51">
        <f>'FAC 2002-2018 BUS'!AD227</f>
        <v>1.2606686212476027E-2</v>
      </c>
      <c r="O11" s="51">
        <f>'FAC 2002-2018 BUS'!AD259</f>
        <v>6.3257533394043674E-3</v>
      </c>
      <c r="P11" s="51">
        <f>'FAC 2002-2018 BUS'!AD291</f>
        <v>-1.5636822298536752E-2</v>
      </c>
      <c r="R11" s="26" t="s">
        <v>67</v>
      </c>
      <c r="S11" s="51">
        <f>'FAC 2012-2018 BUS'!I98</f>
        <v>-7.9137735723805336E-2</v>
      </c>
      <c r="T11" s="51">
        <f>'FAC 2012-2018 BUS'!I133</f>
        <v>-0.10973584382950086</v>
      </c>
      <c r="U11" s="51">
        <f>'FAC 2012-2018 BUS'!I165</f>
        <v>-0.14214875046477227</v>
      </c>
      <c r="V11" s="51">
        <f>'FAC 2012-2018 BUS'!I198</f>
        <v>-0.11046435322118242</v>
      </c>
      <c r="W11" s="51">
        <f>'FAC 2012-2018 BUS'!I230</f>
        <v>-3.9100149695549424E-2</v>
      </c>
      <c r="X11" s="51">
        <f>'FAC 2012-2018 BUS'!I262</f>
        <v>-7.4807883537733599E-2</v>
      </c>
      <c r="Y11" s="51">
        <f>'FAC 2012-2018 BUS'!I294</f>
        <v>-4.7603935258648034E-2</v>
      </c>
      <c r="Z11" s="51">
        <f>'FAC 2012-2018 BUS'!AD98</f>
        <v>-8.0977682623793075E-3</v>
      </c>
      <c r="AA11" s="51">
        <f>'FAC 2012-2018 BUS'!AD133</f>
        <v>-8.7487863996971449E-3</v>
      </c>
      <c r="AB11" s="51">
        <f>'FAC 2012-2018 BUS'!AD165</f>
        <v>-1.1020064670014797E-2</v>
      </c>
      <c r="AC11" s="51">
        <f>'FAC 2012-2018 BUS'!AD198</f>
        <v>-8.3102116168099725E-3</v>
      </c>
      <c r="AD11" s="51">
        <f>'FAC 2012-2018 BUS'!AD230</f>
        <v>-1.6636529003166013E-3</v>
      </c>
      <c r="AE11" s="51">
        <f>'FAC 2012-2018 BUS'!AD262</f>
        <v>-4.364220129510793E-3</v>
      </c>
      <c r="AF11" s="51">
        <f>'FAC 2012-2018 BUS'!AD294</f>
        <v>-1.4967546867890249E-2</v>
      </c>
    </row>
    <row r="12" spans="2:32" x14ac:dyDescent="0.2">
      <c r="B12" s="26" t="s">
        <v>50</v>
      </c>
      <c r="C12" s="51">
        <f>'FAC 2002-2018 BUS'!I96</f>
        <v>0.52742585676560694</v>
      </c>
      <c r="D12" s="51">
        <f>'FAC 2002-2018 BUS'!I131</f>
        <v>0.59944547187473307</v>
      </c>
      <c r="E12" s="51">
        <f>'FAC 2002-2018 BUS'!I163</f>
        <v>0.60622119695702081</v>
      </c>
      <c r="F12" s="51">
        <f>'FAC 2002-2018 BUS'!I196</f>
        <v>0.69942835101575129</v>
      </c>
      <c r="G12" s="51">
        <f>'FAC 2002-2018 BUS'!I228</f>
        <v>0.46980286801953941</v>
      </c>
      <c r="H12" s="51">
        <f>'FAC 2002-2018 BUS'!I260</f>
        <v>0.65552433045891378</v>
      </c>
      <c r="I12" s="51">
        <f>'FAC 2002-2018 BUS'!I292</f>
        <v>0.31428571428571428</v>
      </c>
      <c r="J12" s="51">
        <f>'FAC 2002-2018 BUS'!AD96</f>
        <v>-8.5073796383887158E-3</v>
      </c>
      <c r="K12" s="51">
        <f>'FAC 2002-2018 BUS'!AD131</f>
        <v>-1.0555410989306926E-2</v>
      </c>
      <c r="L12" s="51">
        <f>'FAC 2002-2018 BUS'!AD163</f>
        <v>-7.2926959959709031E-3</v>
      </c>
      <c r="M12" s="51">
        <f>'FAC 2002-2018 BUS'!AD196</f>
        <v>-1.2554312203734054E-2</v>
      </c>
      <c r="N12" s="51">
        <f>'FAC 2002-2018 BUS'!AD228</f>
        <v>-1.7392924718142359E-2</v>
      </c>
      <c r="O12" s="51">
        <f>'FAC 2002-2018 BUS'!AD260</f>
        <v>-1.8167744709317844E-2</v>
      </c>
      <c r="P12" s="51">
        <f>'FAC 2002-2018 BUS'!AD292</f>
        <v>-3.3548644928341142E-3</v>
      </c>
      <c r="R12" s="26" t="s">
        <v>50</v>
      </c>
      <c r="S12" s="51">
        <f>'FAC 2012-2018 BUS'!I99</f>
        <v>0.19812659891472717</v>
      </c>
      <c r="T12" s="51">
        <f>'FAC 2012-2018 BUS'!I134</f>
        <v>0.29157242368198477</v>
      </c>
      <c r="U12" s="51">
        <f>'FAC 2012-2018 BUS'!I166</f>
        <v>0.3524393233131986</v>
      </c>
      <c r="V12" s="51">
        <f>'FAC 2012-2018 BUS'!I199</f>
        <v>0.3113157244974416</v>
      </c>
      <c r="W12" s="51">
        <f>'FAC 2012-2018 BUS'!I231</f>
        <v>0.25745157735005098</v>
      </c>
      <c r="X12" s="51">
        <f>'FAC 2012-2018 BUS'!I263</f>
        <v>0.47004164690930184</v>
      </c>
      <c r="Y12" s="51">
        <f>'FAC 2012-2018 BUS'!I295</f>
        <v>0.12195121951219523</v>
      </c>
      <c r="Z12" s="51">
        <f>'FAC 2012-2018 BUS'!AD99</f>
        <v>-3.264986005673251E-3</v>
      </c>
      <c r="AA12" s="51">
        <f>'FAC 2012-2018 BUS'!AD134</f>
        <v>-4.9707131318553477E-3</v>
      </c>
      <c r="AB12" s="51">
        <f>'FAC 2012-2018 BUS'!AD166</f>
        <v>-4.2367417569660684E-3</v>
      </c>
      <c r="AC12" s="51">
        <f>'FAC 2012-2018 BUS'!AD199</f>
        <v>-4.4340338088269303E-3</v>
      </c>
      <c r="AD12" s="51">
        <f>'FAC 2012-2018 BUS'!AD231</f>
        <v>-3.9978763993695765E-3</v>
      </c>
      <c r="AE12" s="51">
        <f>'FAC 2012-2018 BUS'!AD263</f>
        <v>-4.6225317231996348E-3</v>
      </c>
      <c r="AF12" s="51">
        <f>'FAC 2012-2018 BUS'!AD295</f>
        <v>-1.6728640099476499E-3</v>
      </c>
    </row>
    <row r="13" spans="2:32" x14ac:dyDescent="0.2">
      <c r="B13" s="12" t="s">
        <v>72</v>
      </c>
      <c r="C13" s="51" t="str">
        <f>'FAC 2002-2018 BUS'!I97</f>
        <v>-</v>
      </c>
      <c r="D13" s="51" t="str">
        <f>'FAC 2002-2018 BUS'!I132</f>
        <v>-</v>
      </c>
      <c r="E13" s="51" t="str">
        <f>'FAC 2002-2018 BUS'!I164</f>
        <v>-</v>
      </c>
      <c r="F13" s="51" t="str">
        <f>'FAC 2002-2018 BUS'!I197</f>
        <v>-</v>
      </c>
      <c r="G13" s="51" t="str">
        <f>'FAC 2002-2018 BUS'!I229</f>
        <v>-</v>
      </c>
      <c r="H13" s="51" t="str">
        <f>'FAC 2002-2018 BUS'!I261</f>
        <v>-</v>
      </c>
      <c r="I13" s="51" t="str">
        <f>'FAC 2002-2018 BUS'!I293</f>
        <v>-</v>
      </c>
      <c r="J13" s="51">
        <f>'FAC 2002-2018 BUS'!AD97</f>
        <v>-9.9507464825354414E-2</v>
      </c>
      <c r="K13" s="51">
        <f>'FAC 2002-2018 BUS'!AD132</f>
        <v>0</v>
      </c>
      <c r="L13" s="51">
        <f>'FAC 2002-2018 BUS'!AD164</f>
        <v>0</v>
      </c>
      <c r="M13" s="51">
        <f>'FAC 2002-2018 BUS'!AD197</f>
        <v>0</v>
      </c>
      <c r="N13" s="51">
        <f>'FAC 2002-2018 BUS'!AD229</f>
        <v>0</v>
      </c>
      <c r="O13" s="51">
        <f>'FAC 2002-2018 BUS'!AD261</f>
        <v>0</v>
      </c>
      <c r="P13" s="51">
        <f>'FAC 2002-2018 BUS'!AD293</f>
        <v>-3.1402609700592971E-2</v>
      </c>
      <c r="R13" s="12" t="s">
        <v>72</v>
      </c>
      <c r="S13" s="51">
        <f>'FAC 2012-2018 BUS'!I100</f>
        <v>41.426256103341117</v>
      </c>
      <c r="T13" s="51" t="str">
        <f>'FAC 2012-2018 BUS'!I135</f>
        <v>-</v>
      </c>
      <c r="U13" s="51" t="str">
        <f>'FAC 2012-2018 BUS'!I167</f>
        <v>-</v>
      </c>
      <c r="V13" s="51" t="str">
        <f>'FAC 2012-2018 BUS'!I200</f>
        <v>-</v>
      </c>
      <c r="W13" s="51" t="str">
        <f>'FAC 2012-2018 BUS'!I232</f>
        <v>-</v>
      </c>
      <c r="X13" s="51" t="str">
        <f>'FAC 2012-2018 BUS'!I264</f>
        <v>-</v>
      </c>
      <c r="Y13" s="51">
        <f>'FAC 2012-2018 BUS'!I296</f>
        <v>27.6</v>
      </c>
      <c r="Z13" s="51">
        <f>'FAC 2012-2018 BUS'!AD100</f>
        <v>-7.9988166415638579E-2</v>
      </c>
      <c r="AA13" s="51">
        <f>'FAC 2012-2018 BUS'!AD135</f>
        <v>0</v>
      </c>
      <c r="AB13" s="51">
        <f>'FAC 2012-2018 BUS'!AD167</f>
        <v>0</v>
      </c>
      <c r="AC13" s="51">
        <f>'FAC 2012-2018 BUS'!AD200</f>
        <v>0</v>
      </c>
      <c r="AD13" s="51">
        <f>'FAC 2012-2018 BUS'!AD232</f>
        <v>0</v>
      </c>
      <c r="AE13" s="51">
        <f>'FAC 2012-2018 BUS'!AD264</f>
        <v>0</v>
      </c>
      <c r="AF13" s="51">
        <f>'FAC 2012-2018 BUS'!AD296</f>
        <v>-3.5187850639450728E-2</v>
      </c>
    </row>
    <row r="14" spans="2:32" x14ac:dyDescent="0.2">
      <c r="B14" s="12" t="s">
        <v>72</v>
      </c>
      <c r="C14" s="51" t="str">
        <f>'FAC 2002-2018 BUS'!I98</f>
        <v>-</v>
      </c>
      <c r="D14" s="51" t="str">
        <f>'FAC 2002-2018 BUS'!I133</f>
        <v>-</v>
      </c>
      <c r="E14" s="51" t="str">
        <f>'FAC 2002-2018 BUS'!I165</f>
        <v>-</v>
      </c>
      <c r="F14" s="51" t="str">
        <f>'FAC 2002-2018 BUS'!I198</f>
        <v>-</v>
      </c>
      <c r="G14" s="51" t="str">
        <f>'FAC 2002-2018 BUS'!I230</f>
        <v>-</v>
      </c>
      <c r="H14" s="51" t="str">
        <f>'FAC 2002-2018 BUS'!I262</f>
        <v>-</v>
      </c>
      <c r="I14" s="51" t="e">
        <f>'FAC 2002-2018 BUS'!#REF!</f>
        <v>#REF!</v>
      </c>
      <c r="J14" s="51">
        <f>'FAC 2002-2018 BUS'!AD98</f>
        <v>0</v>
      </c>
      <c r="K14" s="51">
        <f>'FAC 2002-2018 BUS'!AD133</f>
        <v>0</v>
      </c>
      <c r="L14" s="51">
        <f>'FAC 2002-2018 BUS'!AD165</f>
        <v>-0.10492826586326157</v>
      </c>
      <c r="M14" s="51">
        <f>'FAC 2002-2018 BUS'!AD198</f>
        <v>0</v>
      </c>
      <c r="N14" s="51">
        <f>'FAC 2002-2018 BUS'!AD230</f>
        <v>0</v>
      </c>
      <c r="O14" s="51">
        <f>'FAC 2002-2018 BUS'!AD262</f>
        <v>0</v>
      </c>
      <c r="P14" s="51" t="e">
        <f>'FAC 2002-2018 BUS'!#REF!</f>
        <v>#REF!</v>
      </c>
      <c r="R14" s="12" t="s">
        <v>72</v>
      </c>
      <c r="S14" s="51" t="str">
        <f>'FAC 2012-2018 BUS'!I101</f>
        <v>-</v>
      </c>
      <c r="T14" s="51" t="str">
        <f>'FAC 2012-2018 BUS'!I136</f>
        <v>-</v>
      </c>
      <c r="U14" s="51" t="str">
        <f>'FAC 2012-2018 BUS'!I168</f>
        <v>-</v>
      </c>
      <c r="V14" s="51" t="str">
        <f>'FAC 2012-2018 BUS'!I201</f>
        <v>-</v>
      </c>
      <c r="W14" s="51" t="str">
        <f>'FAC 2012-2018 BUS'!I233</f>
        <v>-</v>
      </c>
      <c r="X14" s="51" t="str">
        <f>'FAC 2012-2018 BUS'!I265</f>
        <v>-</v>
      </c>
      <c r="Y14" s="51" t="e">
        <f>'FAC 2012-2018 BUS'!#REF!</f>
        <v>#REF!</v>
      </c>
      <c r="Z14" s="51">
        <f>'FAC 2012-2018 BUS'!AD101</f>
        <v>0</v>
      </c>
      <c r="AA14" s="51">
        <f>'FAC 2012-2018 BUS'!AD136</f>
        <v>0</v>
      </c>
      <c r="AB14" s="51">
        <f>'FAC 2012-2018 BUS'!AD168</f>
        <v>-8.5620428574991053E-2</v>
      </c>
      <c r="AC14" s="51">
        <f>'FAC 2012-2018 BUS'!AD201</f>
        <v>0</v>
      </c>
      <c r="AD14" s="51">
        <f>'FAC 2012-2018 BUS'!AD233</f>
        <v>0</v>
      </c>
      <c r="AE14" s="51">
        <f>'FAC 2012-2018 BUS'!AD265</f>
        <v>0</v>
      </c>
      <c r="AF14" s="51" t="e">
        <f>'FAC 2012-2018 BUS'!#REF!</f>
        <v>#REF!</v>
      </c>
    </row>
    <row r="15" spans="2:32" x14ac:dyDescent="0.2">
      <c r="B15" s="12" t="s">
        <v>72</v>
      </c>
      <c r="C15" s="51" t="str">
        <f>'FAC 2002-2018 BUS'!I99</f>
        <v>-</v>
      </c>
      <c r="D15" s="51" t="str">
        <f>'FAC 2002-2018 BUS'!I134</f>
        <v>-</v>
      </c>
      <c r="E15" s="51" t="str">
        <f>'FAC 2002-2018 BUS'!I166</f>
        <v>-</v>
      </c>
      <c r="F15" s="51" t="str">
        <f>'FAC 2002-2018 BUS'!I199</f>
        <v>-</v>
      </c>
      <c r="G15" s="51" t="str">
        <f>'FAC 2002-2018 BUS'!I231</f>
        <v>-</v>
      </c>
      <c r="H15" s="51" t="str">
        <f>'FAC 2002-2018 BUS'!I263</f>
        <v>-</v>
      </c>
      <c r="I15" s="51" t="e">
        <f>'FAC 2002-2018 BUS'!#REF!</f>
        <v>#REF!</v>
      </c>
      <c r="J15" s="51">
        <f>'FAC 2002-2018 BUS'!AD99</f>
        <v>0</v>
      </c>
      <c r="K15" s="51">
        <f>'FAC 2002-2018 BUS'!AD134</f>
        <v>0</v>
      </c>
      <c r="L15" s="51">
        <f>'FAC 2002-2018 BUS'!AD166</f>
        <v>0</v>
      </c>
      <c r="M15" s="51">
        <f>'FAC 2002-2018 BUS'!AD199</f>
        <v>0</v>
      </c>
      <c r="N15" s="51">
        <f>'FAC 2002-2018 BUS'!AD231</f>
        <v>-0.15574988654196806</v>
      </c>
      <c r="O15" s="51">
        <f>'FAC 2002-2018 BUS'!AD263</f>
        <v>0</v>
      </c>
      <c r="P15" s="51" t="e">
        <f>'FAC 2002-2018 BUS'!#REF!</f>
        <v>#REF!</v>
      </c>
      <c r="R15" s="12" t="s">
        <v>72</v>
      </c>
      <c r="S15" s="51" t="str">
        <f>'FAC 2012-2018 BUS'!I102</f>
        <v>-</v>
      </c>
      <c r="T15" s="51" t="str">
        <f>'FAC 2012-2018 BUS'!I137</f>
        <v>-</v>
      </c>
      <c r="U15" s="51" t="str">
        <f>'FAC 2012-2018 BUS'!I169</f>
        <v>-</v>
      </c>
      <c r="V15" s="51" t="str">
        <f>'FAC 2012-2018 BUS'!I202</f>
        <v>-</v>
      </c>
      <c r="W15" s="51" t="str">
        <f>'FAC 2012-2018 BUS'!I234</f>
        <v>-</v>
      </c>
      <c r="X15" s="51" t="str">
        <f>'FAC 2012-2018 BUS'!I266</f>
        <v>-</v>
      </c>
      <c r="Y15" s="51" t="e">
        <f>'FAC 2012-2018 BUS'!#REF!</f>
        <v>#REF!</v>
      </c>
      <c r="Z15" s="51">
        <f>'FAC 2012-2018 BUS'!AD102</f>
        <v>0</v>
      </c>
      <c r="AA15" s="51">
        <f>'FAC 2012-2018 BUS'!AD137</f>
        <v>0</v>
      </c>
      <c r="AB15" s="51">
        <f>'FAC 2012-2018 BUS'!AD169</f>
        <v>0</v>
      </c>
      <c r="AC15" s="51">
        <f>'FAC 2012-2018 BUS'!AD202</f>
        <v>0</v>
      </c>
      <c r="AD15" s="51">
        <f>'FAC 2012-2018 BUS'!AD234</f>
        <v>-4.8334342178570418E-2</v>
      </c>
      <c r="AE15" s="51">
        <f>'FAC 2012-2018 BUS'!AD266</f>
        <v>0</v>
      </c>
      <c r="AF15" s="51" t="e">
        <f>'FAC 2012-2018 BUS'!#REF!</f>
        <v>#REF!</v>
      </c>
    </row>
    <row r="16" spans="2:32" x14ac:dyDescent="0.2">
      <c r="B16" s="12" t="s">
        <v>72</v>
      </c>
      <c r="C16" s="51" t="str">
        <f>'FAC 2002-2018 BUS'!I100</f>
        <v>-</v>
      </c>
      <c r="D16" s="51" t="str">
        <f>'FAC 2002-2018 BUS'!I135</f>
        <v>-</v>
      </c>
      <c r="E16" s="51" t="str">
        <f>'FAC 2002-2018 BUS'!I167</f>
        <v>-</v>
      </c>
      <c r="F16" s="51" t="str">
        <f>'FAC 2002-2018 BUS'!I200</f>
        <v>-</v>
      </c>
      <c r="G16" s="51" t="str">
        <f>'FAC 2002-2018 BUS'!I232</f>
        <v>-</v>
      </c>
      <c r="H16" s="51" t="str">
        <f>'FAC 2002-2018 BUS'!I264</f>
        <v>-</v>
      </c>
      <c r="I16" s="51" t="e">
        <f>'FAC 2002-2018 BUS'!#REF!</f>
        <v>#REF!</v>
      </c>
      <c r="J16" s="51">
        <f>'FAC 2002-2018 BUS'!AD100</f>
        <v>0</v>
      </c>
      <c r="K16" s="51">
        <f>'FAC 2002-2018 BUS'!AD135</f>
        <v>-0.12308758073280242</v>
      </c>
      <c r="L16" s="51">
        <f>'FAC 2002-2018 BUS'!AD167</f>
        <v>0</v>
      </c>
      <c r="M16" s="51">
        <f>'FAC 2002-2018 BUS'!AD200</f>
        <v>0</v>
      </c>
      <c r="N16" s="51">
        <f>'FAC 2002-2018 BUS'!AD232</f>
        <v>0</v>
      </c>
      <c r="O16" s="51">
        <f>'FAC 2002-2018 BUS'!AD264</f>
        <v>0</v>
      </c>
      <c r="P16" s="51" t="e">
        <f>'FAC 2002-2018 BUS'!#REF!</f>
        <v>#REF!</v>
      </c>
      <c r="R16" s="12" t="s">
        <v>72</v>
      </c>
      <c r="S16" s="51" t="str">
        <f>'FAC 2012-2018 BUS'!I103</f>
        <v>-</v>
      </c>
      <c r="T16" s="51">
        <f>'FAC 2012-2018 BUS'!I138</f>
        <v>102.88891672970506</v>
      </c>
      <c r="U16" s="51" t="str">
        <f>'FAC 2012-2018 BUS'!I170</f>
        <v>-</v>
      </c>
      <c r="V16" s="51" t="str">
        <f>'FAC 2012-2018 BUS'!I203</f>
        <v>-</v>
      </c>
      <c r="W16" s="51" t="str">
        <f>'FAC 2012-2018 BUS'!I235</f>
        <v>-</v>
      </c>
      <c r="X16" s="51" t="str">
        <f>'FAC 2012-2018 BUS'!I267</f>
        <v>-</v>
      </c>
      <c r="Y16" s="51" t="e">
        <f>'FAC 2012-2018 BUS'!#REF!</f>
        <v>#REF!</v>
      </c>
      <c r="Z16" s="51">
        <f>'FAC 2012-2018 BUS'!AD103</f>
        <v>0</v>
      </c>
      <c r="AA16" s="51">
        <f>'FAC 2012-2018 BUS'!AD138</f>
        <v>-9.570925924499743E-2</v>
      </c>
      <c r="AB16" s="51">
        <f>'FAC 2012-2018 BUS'!AD170</f>
        <v>0</v>
      </c>
      <c r="AC16" s="51">
        <f>'FAC 2012-2018 BUS'!AD203</f>
        <v>0</v>
      </c>
      <c r="AD16" s="51">
        <f>'FAC 2012-2018 BUS'!AD235</f>
        <v>0</v>
      </c>
      <c r="AE16" s="51">
        <f>'FAC 2012-2018 BUS'!AD267</f>
        <v>0</v>
      </c>
      <c r="AF16" s="51" t="e">
        <f>'FAC 2012-2018 BUS'!#REF!</f>
        <v>#REF!</v>
      </c>
    </row>
    <row r="17" spans="2:32" x14ac:dyDescent="0.2">
      <c r="B17" s="12" t="s">
        <v>72</v>
      </c>
      <c r="C17" s="51" t="str">
        <f>'FAC 2002-2018 BUS'!I101</f>
        <v>-</v>
      </c>
      <c r="D17" s="51" t="str">
        <f>'FAC 2002-2018 BUS'!I136</f>
        <v>-</v>
      </c>
      <c r="E17" s="51" t="str">
        <f>'FAC 2002-2018 BUS'!I168</f>
        <v>-</v>
      </c>
      <c r="F17" s="51" t="str">
        <f>'FAC 2002-2018 BUS'!I201</f>
        <v>-</v>
      </c>
      <c r="G17" s="51" t="str">
        <f>'FAC 2002-2018 BUS'!I233</f>
        <v>-</v>
      </c>
      <c r="H17" s="51" t="str">
        <f>'FAC 2002-2018 BUS'!I265</f>
        <v>-</v>
      </c>
      <c r="I17" s="51" t="e">
        <f>'FAC 2002-2018 BUS'!#REF!</f>
        <v>#REF!</v>
      </c>
      <c r="J17" s="51">
        <f>'FAC 2002-2018 BUS'!AD101</f>
        <v>0</v>
      </c>
      <c r="K17" s="51">
        <f>'FAC 2002-2018 BUS'!AD136</f>
        <v>0</v>
      </c>
      <c r="L17" s="51">
        <f>'FAC 2002-2018 BUS'!AD168</f>
        <v>0</v>
      </c>
      <c r="M17" s="51">
        <f>'FAC 2002-2018 BUS'!AD201</f>
        <v>-0.14567544189681039</v>
      </c>
      <c r="N17" s="51">
        <f>'FAC 2002-2018 BUS'!AD233</f>
        <v>0</v>
      </c>
      <c r="O17" s="51">
        <f>'FAC 2002-2018 BUS'!AD265</f>
        <v>0</v>
      </c>
      <c r="P17" s="51" t="e">
        <f>'FAC 2002-2018 BUS'!#REF!</f>
        <v>#REF!</v>
      </c>
      <c r="R17" s="12" t="s">
        <v>72</v>
      </c>
      <c r="S17" s="51" t="str">
        <f>'FAC 2012-2018 BUS'!I104</f>
        <v>-</v>
      </c>
      <c r="T17" s="51" t="str">
        <f>'FAC 2012-2018 BUS'!I139</f>
        <v>-</v>
      </c>
      <c r="U17" s="51" t="str">
        <f>'FAC 2012-2018 BUS'!I171</f>
        <v>-</v>
      </c>
      <c r="V17" s="51" t="str">
        <f>'FAC 2012-2018 BUS'!I204</f>
        <v>-</v>
      </c>
      <c r="W17" s="51" t="str">
        <f>'FAC 2012-2018 BUS'!I236</f>
        <v>-</v>
      </c>
      <c r="X17" s="51" t="str">
        <f>'FAC 2012-2018 BUS'!I268</f>
        <v>-</v>
      </c>
      <c r="Y17" s="51" t="e">
        <f>'FAC 2012-2018 BUS'!#REF!</f>
        <v>#REF!</v>
      </c>
      <c r="Z17" s="51">
        <f>'FAC 2012-2018 BUS'!AD104</f>
        <v>0</v>
      </c>
      <c r="AA17" s="51">
        <f>'FAC 2012-2018 BUS'!AD139</f>
        <v>0</v>
      </c>
      <c r="AB17" s="51">
        <f>'FAC 2012-2018 BUS'!AD171</f>
        <v>0</v>
      </c>
      <c r="AC17" s="51">
        <f>'FAC 2012-2018 BUS'!AD204</f>
        <v>-8.8433713517911128E-2</v>
      </c>
      <c r="AD17" s="51">
        <f>'FAC 2012-2018 BUS'!AD236</f>
        <v>0</v>
      </c>
      <c r="AE17" s="51">
        <f>'FAC 2012-2018 BUS'!AD268</f>
        <v>0</v>
      </c>
      <c r="AF17" s="51" t="e">
        <f>'FAC 2012-2018 BUS'!#REF!</f>
        <v>#REF!</v>
      </c>
    </row>
    <row r="18" spans="2:32" x14ac:dyDescent="0.2">
      <c r="B18" s="12" t="s">
        <v>72</v>
      </c>
      <c r="C18" s="51" t="str">
        <f>'FAC 2002-2018 BUS'!I102</f>
        <v>-</v>
      </c>
      <c r="D18" s="51" t="str">
        <f>'FAC 2002-2018 BUS'!I137</f>
        <v>-</v>
      </c>
      <c r="E18" s="51" t="str">
        <f>'FAC 2002-2018 BUS'!I169</f>
        <v>-</v>
      </c>
      <c r="F18" s="51" t="str">
        <f>'FAC 2002-2018 BUS'!I202</f>
        <v>-</v>
      </c>
      <c r="G18" s="51" t="str">
        <f>'FAC 2002-2018 BUS'!I234</f>
        <v>-</v>
      </c>
      <c r="H18" s="51" t="str">
        <f>'FAC 2002-2018 BUS'!I266</f>
        <v>-</v>
      </c>
      <c r="I18" s="51" t="e">
        <f>'FAC 2002-2018 BUS'!#REF!</f>
        <v>#REF!</v>
      </c>
      <c r="J18" s="51">
        <f>'FAC 2002-2018 BUS'!AD102</f>
        <v>0</v>
      </c>
      <c r="K18" s="51">
        <f>'FAC 2002-2018 BUS'!AD137</f>
        <v>0</v>
      </c>
      <c r="L18" s="51">
        <f>'FAC 2002-2018 BUS'!AD169</f>
        <v>0</v>
      </c>
      <c r="M18" s="51">
        <f>'FAC 2002-2018 BUS'!AD202</f>
        <v>0</v>
      </c>
      <c r="N18" s="51">
        <f>'FAC 2002-2018 BUS'!AD234</f>
        <v>0</v>
      </c>
      <c r="O18" s="51">
        <f>'FAC 2002-2018 BUS'!AD266</f>
        <v>-0.26469837668344859</v>
      </c>
      <c r="P18" s="51" t="e">
        <f>'FAC 2002-2018 BUS'!#REF!</f>
        <v>#REF!</v>
      </c>
      <c r="R18" s="12" t="s">
        <v>72</v>
      </c>
      <c r="S18" s="51" t="str">
        <f>'FAC 2012-2018 BUS'!I105</f>
        <v>-</v>
      </c>
      <c r="T18" s="51" t="str">
        <f>'FAC 2012-2018 BUS'!I140</f>
        <v>-</v>
      </c>
      <c r="U18" s="51" t="str">
        <f>'FAC 2012-2018 BUS'!I172</f>
        <v>-</v>
      </c>
      <c r="V18" s="51" t="str">
        <f>'FAC 2012-2018 BUS'!I205</f>
        <v>-</v>
      </c>
      <c r="W18" s="51" t="str">
        <f>'FAC 2012-2018 BUS'!I237</f>
        <v>-</v>
      </c>
      <c r="X18" s="51" t="str">
        <f>'FAC 2012-2018 BUS'!I269</f>
        <v>-</v>
      </c>
      <c r="Y18" s="51" t="e">
        <f>'FAC 2012-2018 BUS'!#REF!</f>
        <v>#REF!</v>
      </c>
      <c r="Z18" s="51">
        <f>'FAC 2012-2018 BUS'!AD105</f>
        <v>0</v>
      </c>
      <c r="AA18" s="51">
        <f>'FAC 2012-2018 BUS'!AD140</f>
        <v>0</v>
      </c>
      <c r="AB18" s="51">
        <f>'FAC 2012-2018 BUS'!AD172</f>
        <v>0</v>
      </c>
      <c r="AC18" s="51">
        <f>'FAC 2012-2018 BUS'!AD205</f>
        <v>0</v>
      </c>
      <c r="AD18" s="51">
        <f>'FAC 2012-2018 BUS'!AD237</f>
        <v>0</v>
      </c>
      <c r="AE18" s="51">
        <f>'FAC 2012-2018 BUS'!AD269</f>
        <v>-8.0813946786275292E-2</v>
      </c>
      <c r="AF18" s="51" t="e">
        <f>'FAC 2012-2018 BUS'!#REF!</f>
        <v>#REF!</v>
      </c>
    </row>
    <row r="19" spans="2:32" x14ac:dyDescent="0.2">
      <c r="B19" s="12" t="s">
        <v>72</v>
      </c>
      <c r="C19" s="51" t="str">
        <f>'FAC 2002-2018 BUS'!I103</f>
        <v>-</v>
      </c>
      <c r="D19" s="51" t="str">
        <f>'FAC 2002-2018 BUS'!I138</f>
        <v>-</v>
      </c>
      <c r="E19" s="51" t="str">
        <f>'FAC 2002-2018 BUS'!I170</f>
        <v>-</v>
      </c>
      <c r="F19" s="51" t="str">
        <f>'FAC 2002-2018 BUS'!I203</f>
        <v>-</v>
      </c>
      <c r="G19" s="51" t="str">
        <f>'FAC 2002-2018 BUS'!I235</f>
        <v>-</v>
      </c>
      <c r="H19" s="51" t="str">
        <f>'FAC 2002-2018 BUS'!I267</f>
        <v>-</v>
      </c>
      <c r="I19" s="51" t="e">
        <f>'FAC 2002-2018 BUS'!#REF!</f>
        <v>#REF!</v>
      </c>
      <c r="J19" s="51">
        <f>'FAC 2002-2018 BUS'!AD103</f>
        <v>0</v>
      </c>
      <c r="K19" s="51">
        <f>'FAC 2002-2018 BUS'!AD138</f>
        <v>0</v>
      </c>
      <c r="L19" s="51">
        <f>'FAC 2002-2018 BUS'!AD170</f>
        <v>0</v>
      </c>
      <c r="M19" s="51">
        <f>'FAC 2002-2018 BUS'!AD203</f>
        <v>0</v>
      </c>
      <c r="N19" s="51">
        <f>'FAC 2002-2018 BUS'!AD235</f>
        <v>0</v>
      </c>
      <c r="O19" s="51">
        <f>'FAC 2002-2018 BUS'!AD267</f>
        <v>0</v>
      </c>
      <c r="P19" s="51" t="e">
        <f>'FAC 2002-2018 BUS'!#REF!</f>
        <v>#REF!</v>
      </c>
      <c r="R19" s="12" t="s">
        <v>72</v>
      </c>
      <c r="S19" s="51" t="str">
        <f>'FAC 2012-2018 BUS'!I106</f>
        <v>-</v>
      </c>
      <c r="T19" s="51" t="str">
        <f>'FAC 2012-2018 BUS'!I141</f>
        <v>-</v>
      </c>
      <c r="U19" s="51" t="str">
        <f>'FAC 2012-2018 BUS'!I173</f>
        <v>-</v>
      </c>
      <c r="V19" s="51" t="str">
        <f>'FAC 2012-2018 BUS'!I206</f>
        <v>-</v>
      </c>
      <c r="W19" s="51" t="str">
        <f>'FAC 2012-2018 BUS'!I238</f>
        <v>-</v>
      </c>
      <c r="X19" s="51" t="str">
        <f>'FAC 2012-2018 BUS'!I270</f>
        <v>-</v>
      </c>
      <c r="Y19" s="51" t="e">
        <f>'FAC 2012-2018 BUS'!#REF!</f>
        <v>#REF!</v>
      </c>
      <c r="Z19" s="51">
        <f>'FAC 2012-2018 BUS'!AD106</f>
        <v>0</v>
      </c>
      <c r="AA19" s="51">
        <f>'FAC 2012-2018 BUS'!AD141</f>
        <v>0</v>
      </c>
      <c r="AB19" s="51">
        <f>'FAC 2012-2018 BUS'!AD173</f>
        <v>0</v>
      </c>
      <c r="AC19" s="51">
        <f>'FAC 2012-2018 BUS'!AD206</f>
        <v>0</v>
      </c>
      <c r="AD19" s="51">
        <f>'FAC 2012-2018 BUS'!AD238</f>
        <v>0</v>
      </c>
      <c r="AE19" s="51">
        <f>'FAC 2012-2018 BUS'!AD270</f>
        <v>0</v>
      </c>
      <c r="AF19" s="51" t="e">
        <f>'FAC 2012-2018 BUS'!#REF!</f>
        <v>#REF!</v>
      </c>
    </row>
    <row r="20" spans="2:32" hidden="1" x14ac:dyDescent="0.2">
      <c r="B20" s="12" t="s">
        <v>72</v>
      </c>
      <c r="C20" s="51" t="str">
        <f>'FAC 2002-2018 BUS'!I104</f>
        <v>-</v>
      </c>
      <c r="D20" s="51" t="str">
        <f>'FAC 2002-2018 BUS'!I139</f>
        <v>-</v>
      </c>
      <c r="E20" s="51" t="str">
        <f>'FAC 2002-2018 BUS'!I171</f>
        <v>-</v>
      </c>
      <c r="F20" s="51" t="str">
        <f>'FAC 2002-2018 BUS'!I204</f>
        <v>-</v>
      </c>
      <c r="G20" s="51" t="str">
        <f>'FAC 2002-2018 BUS'!I236</f>
        <v>-</v>
      </c>
      <c r="H20" s="51" t="str">
        <f>'FAC 2002-2018 BUS'!I268</f>
        <v>-</v>
      </c>
      <c r="I20" s="51" t="e">
        <f>'FAC 2002-2018 BUS'!#REF!</f>
        <v>#REF!</v>
      </c>
      <c r="J20" s="51">
        <f>'FAC 2002-2018 BUS'!AD104</f>
        <v>0</v>
      </c>
      <c r="K20" s="51">
        <f>'FAC 2002-2018 BUS'!AD139</f>
        <v>0</v>
      </c>
      <c r="L20" s="51">
        <f>'FAC 2002-2018 BUS'!AD171</f>
        <v>0</v>
      </c>
      <c r="M20" s="51">
        <f>'FAC 2002-2018 BUS'!AD204</f>
        <v>0</v>
      </c>
      <c r="N20" s="51">
        <f>'FAC 2002-2018 BUS'!AD236</f>
        <v>0</v>
      </c>
      <c r="O20" s="51">
        <f>'FAC 2002-2018 BUS'!AD268</f>
        <v>0</v>
      </c>
      <c r="P20" s="51" t="e">
        <f>'FAC 2002-2018 BUS'!#REF!</f>
        <v>#REF!</v>
      </c>
      <c r="R20" s="12" t="s">
        <v>72</v>
      </c>
      <c r="S20" s="51" t="str">
        <f>'FAC 2012-2018 BUS'!I107</f>
        <v>-</v>
      </c>
      <c r="T20" s="51" t="str">
        <f>'FAC 2012-2018 BUS'!I142</f>
        <v>-</v>
      </c>
      <c r="U20" s="51" t="str">
        <f>'FAC 2012-2018 BUS'!I174</f>
        <v>-</v>
      </c>
      <c r="V20" s="51" t="str">
        <f>'FAC 2012-2018 BUS'!I207</f>
        <v>-</v>
      </c>
      <c r="W20" s="51" t="str">
        <f>'FAC 2012-2018 BUS'!I239</f>
        <v>-</v>
      </c>
      <c r="X20" s="51" t="str">
        <f>'FAC 2012-2018 BUS'!I271</f>
        <v>-</v>
      </c>
      <c r="Y20" s="51" t="e">
        <f>'FAC 2012-2018 BUS'!#REF!</f>
        <v>#REF!</v>
      </c>
      <c r="Z20" s="51">
        <f>'FAC 2012-2018 BUS'!AD107</f>
        <v>0</v>
      </c>
      <c r="AA20" s="51">
        <f>'FAC 2012-2018 BUS'!AD142</f>
        <v>0</v>
      </c>
      <c r="AB20" s="51">
        <f>'FAC 2012-2018 BUS'!AD174</f>
        <v>0</v>
      </c>
      <c r="AC20" s="51">
        <f>'FAC 2012-2018 BUS'!AD207</f>
        <v>0</v>
      </c>
      <c r="AD20" s="51">
        <f>'FAC 2012-2018 BUS'!AD239</f>
        <v>0</v>
      </c>
      <c r="AE20" s="51">
        <f>'FAC 2012-2018 BUS'!AD271</f>
        <v>0</v>
      </c>
      <c r="AF20" s="51" t="e">
        <f>'FAC 2012-2018 BUS'!#REF!</f>
        <v>#REF!</v>
      </c>
    </row>
    <row r="21" spans="2:32" hidden="1" x14ac:dyDescent="0.2">
      <c r="B21" s="12" t="s">
        <v>72</v>
      </c>
      <c r="C21" s="51" t="str">
        <f>'FAC 2002-2018 BUS'!I105</f>
        <v>-</v>
      </c>
      <c r="D21" s="51" t="str">
        <f>'FAC 2002-2018 BUS'!I140</f>
        <v>-</v>
      </c>
      <c r="E21" s="51" t="str">
        <f>'FAC 2002-2018 BUS'!I172</f>
        <v>-</v>
      </c>
      <c r="F21" s="51" t="str">
        <f>'FAC 2002-2018 BUS'!I205</f>
        <v>-</v>
      </c>
      <c r="G21" s="51" t="str">
        <f>'FAC 2002-2018 BUS'!I237</f>
        <v>-</v>
      </c>
      <c r="H21" s="51" t="str">
        <f>'FAC 2002-2018 BUS'!I269</f>
        <v>-</v>
      </c>
      <c r="I21" s="51" t="e">
        <f>'FAC 2002-2018 BUS'!#REF!</f>
        <v>#REF!</v>
      </c>
      <c r="J21" s="51">
        <f>'FAC 2002-2018 BUS'!AD105</f>
        <v>0</v>
      </c>
      <c r="K21" s="51">
        <f>'FAC 2002-2018 BUS'!AD140</f>
        <v>0</v>
      </c>
      <c r="L21" s="51">
        <f>'FAC 2002-2018 BUS'!AD172</f>
        <v>0</v>
      </c>
      <c r="M21" s="51">
        <f>'FAC 2002-2018 BUS'!AD205</f>
        <v>0</v>
      </c>
      <c r="N21" s="51">
        <f>'FAC 2002-2018 BUS'!AD237</f>
        <v>0</v>
      </c>
      <c r="O21" s="51">
        <f>'FAC 2002-2018 BUS'!AD269</f>
        <v>0</v>
      </c>
      <c r="P21" s="51" t="e">
        <f>'FAC 2002-2018 BUS'!#REF!</f>
        <v>#REF!</v>
      </c>
      <c r="R21" s="12" t="s">
        <v>72</v>
      </c>
      <c r="S21" s="51" t="str">
        <f>'FAC 2012-2018 BUS'!I108</f>
        <v>-</v>
      </c>
      <c r="T21" s="51" t="str">
        <f>'FAC 2012-2018 BUS'!I143</f>
        <v>-</v>
      </c>
      <c r="U21" s="51" t="str">
        <f>'FAC 2012-2018 BUS'!I175</f>
        <v>-</v>
      </c>
      <c r="V21" s="51" t="str">
        <f>'FAC 2012-2018 BUS'!I208</f>
        <v>-</v>
      </c>
      <c r="W21" s="51" t="str">
        <f>'FAC 2012-2018 BUS'!I240</f>
        <v>-</v>
      </c>
      <c r="X21" s="51" t="str">
        <f>'FAC 2012-2018 BUS'!I272</f>
        <v>-</v>
      </c>
      <c r="Y21" s="51" t="e">
        <f>'FAC 2012-2018 BUS'!#REF!</f>
        <v>#REF!</v>
      </c>
      <c r="Z21" s="51">
        <f>'FAC 2012-2018 BUS'!AD108</f>
        <v>0</v>
      </c>
      <c r="AA21" s="51">
        <f>'FAC 2012-2018 BUS'!AD143</f>
        <v>0</v>
      </c>
      <c r="AB21" s="51">
        <f>'FAC 2012-2018 BUS'!AD175</f>
        <v>0</v>
      </c>
      <c r="AC21" s="51">
        <f>'FAC 2012-2018 BUS'!AD208</f>
        <v>0</v>
      </c>
      <c r="AD21" s="51">
        <f>'FAC 2012-2018 BUS'!AD240</f>
        <v>0</v>
      </c>
      <c r="AE21" s="51">
        <f>'FAC 2012-2018 BUS'!AD272</f>
        <v>0</v>
      </c>
      <c r="AF21" s="51" t="e">
        <f>'FAC 2012-2018 BUS'!#REF!</f>
        <v>#REF!</v>
      </c>
    </row>
    <row r="22" spans="2:32" hidden="1" x14ac:dyDescent="0.2">
      <c r="B22" s="12" t="s">
        <v>72</v>
      </c>
      <c r="C22" s="51" t="str">
        <f>'FAC 2002-2018 BUS'!I106</f>
        <v>-</v>
      </c>
      <c r="D22" s="51" t="str">
        <f>'FAC 2002-2018 BUS'!I141</f>
        <v>-</v>
      </c>
      <c r="E22" s="51" t="str">
        <f>'FAC 2002-2018 BUS'!I173</f>
        <v>-</v>
      </c>
      <c r="F22" s="51" t="str">
        <f>'FAC 2002-2018 BUS'!I206</f>
        <v>-</v>
      </c>
      <c r="G22" s="51" t="str">
        <f>'FAC 2002-2018 BUS'!I238</f>
        <v>-</v>
      </c>
      <c r="H22" s="51" t="str">
        <f>'FAC 2002-2018 BUS'!I270</f>
        <v>-</v>
      </c>
      <c r="I22" s="51" t="e">
        <f>'FAC 2002-2018 BUS'!#REF!</f>
        <v>#REF!</v>
      </c>
      <c r="J22" s="51">
        <f>'FAC 2002-2018 BUS'!AD106</f>
        <v>0</v>
      </c>
      <c r="K22" s="51">
        <f>'FAC 2002-2018 BUS'!AD141</f>
        <v>0</v>
      </c>
      <c r="L22" s="51">
        <f>'FAC 2002-2018 BUS'!AD173</f>
        <v>0</v>
      </c>
      <c r="M22" s="51">
        <f>'FAC 2002-2018 BUS'!AD206</f>
        <v>0</v>
      </c>
      <c r="N22" s="51">
        <f>'FAC 2002-2018 BUS'!AD238</f>
        <v>0</v>
      </c>
      <c r="O22" s="51">
        <f>'FAC 2002-2018 BUS'!AD270</f>
        <v>0</v>
      </c>
      <c r="P22" s="51" t="e">
        <f>'FAC 2002-2018 BUS'!#REF!</f>
        <v>#REF!</v>
      </c>
      <c r="R22" s="12" t="s">
        <v>72</v>
      </c>
      <c r="S22" s="51" t="str">
        <f>'FAC 2012-2018 BUS'!I109</f>
        <v>-</v>
      </c>
      <c r="T22" s="51" t="str">
        <f>'FAC 2012-2018 BUS'!I144</f>
        <v>-</v>
      </c>
      <c r="U22" s="51" t="str">
        <f>'FAC 2012-2018 BUS'!I176</f>
        <v>-</v>
      </c>
      <c r="V22" s="51" t="str">
        <f>'FAC 2012-2018 BUS'!I209</f>
        <v>-</v>
      </c>
      <c r="W22" s="51" t="str">
        <f>'FAC 2012-2018 BUS'!I241</f>
        <v>-</v>
      </c>
      <c r="X22" s="51" t="str">
        <f>'FAC 2012-2018 BUS'!I273</f>
        <v>-</v>
      </c>
      <c r="Y22" s="51" t="e">
        <f>'FAC 2012-2018 BUS'!#REF!</f>
        <v>#REF!</v>
      </c>
      <c r="Z22" s="51">
        <f>'FAC 2012-2018 BUS'!AD109</f>
        <v>0</v>
      </c>
      <c r="AA22" s="51">
        <f>'FAC 2012-2018 BUS'!AD144</f>
        <v>0</v>
      </c>
      <c r="AB22" s="51">
        <f>'FAC 2012-2018 BUS'!AD176</f>
        <v>0</v>
      </c>
      <c r="AC22" s="51">
        <f>'FAC 2012-2018 BUS'!AD209</f>
        <v>0</v>
      </c>
      <c r="AD22" s="51">
        <f>'FAC 2012-2018 BUS'!AD241</f>
        <v>0</v>
      </c>
      <c r="AE22" s="51">
        <f>'FAC 2012-2018 BUS'!AD273</f>
        <v>0</v>
      </c>
      <c r="AF22" s="51" t="e">
        <f>'FAC 2012-2018 BUS'!#REF!</f>
        <v>#REF!</v>
      </c>
    </row>
    <row r="23" spans="2:32" x14ac:dyDescent="0.2">
      <c r="B23" s="26" t="s">
        <v>68</v>
      </c>
      <c r="C23" s="51" t="str">
        <f>'FAC 2002-2018 BUS'!I107</f>
        <v>-</v>
      </c>
      <c r="D23" s="51" t="str">
        <f>'FAC 2002-2018 BUS'!I142</f>
        <v>-</v>
      </c>
      <c r="E23" s="51" t="str">
        <f>'FAC 2002-2018 BUS'!I174</f>
        <v>-</v>
      </c>
      <c r="F23" s="51">
        <f>'FAC 2002-2018 BUS'!I207</f>
        <v>7.249005575095353</v>
      </c>
      <c r="G23" s="51">
        <f>'FAC 2002-2018 BUS'!I239</f>
        <v>8.7096767808671025</v>
      </c>
      <c r="H23" s="51" t="str">
        <f>'FAC 2002-2018 BUS'!I271</f>
        <v>-</v>
      </c>
      <c r="I23" s="51" t="str">
        <f>'FAC 2002-2018 BUS'!I294</f>
        <v>-</v>
      </c>
      <c r="J23" s="51">
        <f>'FAC 2002-2018 BUS'!AD107</f>
        <v>4.3662242588614071E-4</v>
      </c>
      <c r="K23" s="51">
        <f>'FAC 2002-2018 BUS'!AD142</f>
        <v>4.8168518562964499E-4</v>
      </c>
      <c r="L23" s="51">
        <f>'FAC 2002-2018 BUS'!AD174</f>
        <v>3.2627951315565085E-4</v>
      </c>
      <c r="M23" s="51">
        <f>'FAC 2002-2018 BUS'!AD207</f>
        <v>4.8384500889987487E-4</v>
      </c>
      <c r="N23" s="51">
        <f>'FAC 2002-2018 BUS'!AD239</f>
        <v>6.2647243954797992E-4</v>
      </c>
      <c r="O23" s="51">
        <f>'FAC 2002-2018 BUS'!AD271</f>
        <v>5.9891551621718575E-4</v>
      </c>
      <c r="P23" s="51">
        <f>'FAC 2002-2018 BUS'!AD294</f>
        <v>3.2216767213789254E-4</v>
      </c>
      <c r="R23" s="26" t="s">
        <v>68</v>
      </c>
      <c r="S23" s="51">
        <f>'FAC 2012-2018 BUS'!I110</f>
        <v>8.3053254109276189</v>
      </c>
      <c r="T23" s="51">
        <f>'FAC 2012-2018 BUS'!I145</f>
        <v>1.9802338139015805</v>
      </c>
      <c r="U23" s="51">
        <f>'FAC 2012-2018 BUS'!I177</f>
        <v>27.55650336886502</v>
      </c>
      <c r="V23" s="51">
        <f>'FAC 2012-2018 BUS'!I210</f>
        <v>4.7377093745699614</v>
      </c>
      <c r="W23" s="51">
        <f>'FAC 2012-2018 BUS'!I242</f>
        <v>9.3337320944995721</v>
      </c>
      <c r="X23" s="51">
        <f>'FAC 2012-2018 BUS'!I274</f>
        <v>23.190883302908802</v>
      </c>
      <c r="Y23" s="51" t="str">
        <f>'FAC 2012-2018 BUS'!I297</f>
        <v>-</v>
      </c>
      <c r="Z23" s="51">
        <f>'FAC 2012-2018 BUS'!AD110</f>
        <v>3.0036993732119997E-4</v>
      </c>
      <c r="AA23" s="51">
        <f>'FAC 2012-2018 BUS'!AD145</f>
        <v>2.6620567695483343E-4</v>
      </c>
      <c r="AB23" s="51">
        <f>'FAC 2012-2018 BUS'!AD177</f>
        <v>2.5504633236789572E-4</v>
      </c>
      <c r="AC23" s="51">
        <f>'FAC 2012-2018 BUS'!AD210</f>
        <v>2.6486068007322783E-4</v>
      </c>
      <c r="AD23" s="51">
        <f>'FAC 2012-2018 BUS'!AD242</f>
        <v>1.8427010602758669E-4</v>
      </c>
      <c r="AE23" s="51">
        <f>'FAC 2012-2018 BUS'!AD274</f>
        <v>1.7590161943171437E-4</v>
      </c>
      <c r="AF23" s="51">
        <f>'FAC 2012-2018 BUS'!AD297</f>
        <v>3.7468814801200372E-4</v>
      </c>
    </row>
    <row r="24" spans="2:32" x14ac:dyDescent="0.2">
      <c r="B24" s="26" t="s">
        <v>69</v>
      </c>
      <c r="C24" s="51" t="str">
        <f>'FAC 2002-2018 BUS'!I108</f>
        <v>-</v>
      </c>
      <c r="D24" s="51" t="str">
        <f>'FAC 2002-2018 BUS'!I143</f>
        <v>-</v>
      </c>
      <c r="E24" s="51" t="str">
        <f>'FAC 2002-2018 BUS'!I175</f>
        <v>-</v>
      </c>
      <c r="F24" s="51" t="str">
        <f>'FAC 2002-2018 BUS'!I208</f>
        <v>-</v>
      </c>
      <c r="G24" s="51" t="str">
        <f>'FAC 2002-2018 BUS'!I240</f>
        <v>-</v>
      </c>
      <c r="H24" s="51" t="str">
        <f>'FAC 2002-2018 BUS'!I272</f>
        <v>-</v>
      </c>
      <c r="I24" s="51" t="str">
        <f>'FAC 2002-2018 BUS'!I295</f>
        <v>-</v>
      </c>
      <c r="J24" s="51">
        <f>'FAC 2002-2018 BUS'!AD108</f>
        <v>-2.2572338136095958E-2</v>
      </c>
      <c r="K24" s="51">
        <f>'FAC 2002-2018 BUS'!AD143</f>
        <v>-4.8022807567383467E-2</v>
      </c>
      <c r="L24" s="51">
        <f>'FAC 2002-2018 BUS'!AD175</f>
        <v>-1.1181912199531088E-2</v>
      </c>
      <c r="M24" s="51">
        <f>'FAC 2002-2018 BUS'!AD208</f>
        <v>-3.7095643840886317E-2</v>
      </c>
      <c r="N24" s="51">
        <f>'FAC 2002-2018 BUS'!AD240</f>
        <v>-9.96759584077982E-3</v>
      </c>
      <c r="O24" s="51">
        <f>'FAC 2002-2018 BUS'!AD272</f>
        <v>-1.0708985217042085E-2</v>
      </c>
      <c r="P24" s="51">
        <f>'FAC 2002-2018 BUS'!AD295</f>
        <v>-3.8080431166634433E-2</v>
      </c>
      <c r="Q24" s="74"/>
      <c r="R24" s="26" t="s">
        <v>69</v>
      </c>
      <c r="S24" s="51" t="str">
        <f>'FAC 2012-2018 BUS'!I111</f>
        <v>-</v>
      </c>
      <c r="T24" s="51" t="str">
        <f>'FAC 2012-2018 BUS'!I146</f>
        <v>-</v>
      </c>
      <c r="U24" s="51" t="str">
        <f>'FAC 2012-2018 BUS'!I178</f>
        <v>-</v>
      </c>
      <c r="V24" s="51" t="str">
        <f>'FAC 2012-2018 BUS'!I211</f>
        <v>-</v>
      </c>
      <c r="W24" s="51" t="str">
        <f>'FAC 2012-2018 BUS'!I243</f>
        <v>-</v>
      </c>
      <c r="X24" s="51" t="str">
        <f>'FAC 2012-2018 BUS'!I275</f>
        <v>-</v>
      </c>
      <c r="Y24" s="51" t="str">
        <f>'FAC 2012-2018 BUS'!I298</f>
        <v>-</v>
      </c>
      <c r="Z24" s="51">
        <f>'FAC 2012-2018 BUS'!AD111</f>
        <v>-1.8619672494985917E-2</v>
      </c>
      <c r="AA24" s="51">
        <f>'FAC 2012-2018 BUS'!AD146</f>
        <v>-3.7762625667900118E-2</v>
      </c>
      <c r="AB24" s="51">
        <f>'FAC 2012-2018 BUS'!AD178</f>
        <v>-9.124329911822035E-3</v>
      </c>
      <c r="AC24" s="51">
        <f>'FAC 2012-2018 BUS'!AD211</f>
        <v>-2.2519276396025353E-2</v>
      </c>
      <c r="AD24" s="51">
        <f>'FAC 2012-2018 BUS'!AD243</f>
        <v>-3.0932747288783956E-3</v>
      </c>
      <c r="AE24" s="51">
        <f>'FAC 2012-2018 BUS'!AD275</f>
        <v>-3.2695151829360003E-3</v>
      </c>
      <c r="AF24" s="51">
        <f>'FAC 2012-2018 BUS'!AD298</f>
        <v>-4.4288386027812883E-2</v>
      </c>
    </row>
    <row r="25" spans="2:32" s="74" customFormat="1" hidden="1" x14ac:dyDescent="0.2">
      <c r="B25" s="9" t="s">
        <v>69</v>
      </c>
      <c r="C25" s="52" t="str">
        <f>'FAC 2002-2018 BUS'!I109</f>
        <v>-</v>
      </c>
      <c r="D25" s="52" t="str">
        <f>'FAC 2002-2018 BUS'!I144</f>
        <v>-</v>
      </c>
      <c r="E25" s="52" t="str">
        <f>'FAC 2002-2018 BUS'!I176</f>
        <v>-</v>
      </c>
      <c r="F25" s="52" t="str">
        <f>'FAC 2002-2018 BUS'!I209</f>
        <v>-</v>
      </c>
      <c r="G25" s="52" t="str">
        <f>'FAC 2002-2018 BUS'!I241</f>
        <v>-</v>
      </c>
      <c r="H25" s="52" t="str">
        <f>'FAC 2002-2018 BUS'!I273</f>
        <v>-</v>
      </c>
      <c r="I25" s="52" t="str">
        <f>'FAC 2002-2018 BUS'!I296</f>
        <v>-</v>
      </c>
      <c r="J25" s="52">
        <f>'FAC 2002-2018 BUS'!AD109</f>
        <v>0</v>
      </c>
      <c r="K25" s="52">
        <f>'FAC 2002-2018 BUS'!AD144</f>
        <v>0</v>
      </c>
      <c r="L25" s="52">
        <f>'FAC 2002-2018 BUS'!AD176</f>
        <v>0</v>
      </c>
      <c r="M25" s="52">
        <f>'FAC 2002-2018 BUS'!AD209</f>
        <v>0</v>
      </c>
      <c r="N25" s="52">
        <f>'FAC 2002-2018 BUS'!AD241</f>
        <v>0</v>
      </c>
      <c r="O25" s="52">
        <f>'FAC 2002-2018 BUS'!AD273</f>
        <v>0</v>
      </c>
      <c r="P25" s="52">
        <f>'FAC 2002-2018 BUS'!AD296</f>
        <v>0</v>
      </c>
      <c r="R25" s="9" t="s">
        <v>69</v>
      </c>
      <c r="S25" s="52" t="str">
        <f>'FAC 2012-2018 BUS'!I112</f>
        <v>-</v>
      </c>
      <c r="T25" s="52" t="str">
        <f>'FAC 2012-2018 BUS'!I147</f>
        <v>-</v>
      </c>
      <c r="U25" s="52" t="str">
        <f>'FAC 2012-2018 BUS'!I179</f>
        <v>-</v>
      </c>
      <c r="V25" s="52" t="str">
        <f>'FAC 2012-2018 BUS'!I212</f>
        <v>-</v>
      </c>
      <c r="W25" s="52" t="str">
        <f>'FAC 2012-2018 BUS'!I244</f>
        <v>-</v>
      </c>
      <c r="X25" s="52" t="str">
        <f>'FAC 2012-2018 BUS'!I276</f>
        <v>-</v>
      </c>
      <c r="Y25" s="52" t="str">
        <f>'FAC 2012-2018 BUS'!I299</f>
        <v>-</v>
      </c>
      <c r="Z25" s="52">
        <f>'FAC 2012-2018 BUS'!AD112</f>
        <v>0</v>
      </c>
      <c r="AA25" s="52">
        <f>'FAC 2012-2018 BUS'!AD147</f>
        <v>0</v>
      </c>
      <c r="AB25" s="52">
        <f>'FAC 2012-2018 BUS'!AD179</f>
        <v>0</v>
      </c>
      <c r="AC25" s="52">
        <f>'FAC 2012-2018 BUS'!AD212</f>
        <v>0</v>
      </c>
      <c r="AD25" s="52">
        <f>'FAC 2012-2018 BUS'!AD244</f>
        <v>0</v>
      </c>
      <c r="AE25" s="52">
        <f>'FAC 2012-2018 BUS'!AD276</f>
        <v>0</v>
      </c>
      <c r="AF25" s="52">
        <f>'FAC 2012-2018 BUS'!AD299</f>
        <v>0</v>
      </c>
    </row>
    <row r="26" spans="2:32" s="74" customFormat="1" x14ac:dyDescent="0.2">
      <c r="B26" s="9" t="s">
        <v>56</v>
      </c>
      <c r="C26" s="52"/>
      <c r="D26" s="52"/>
      <c r="E26" s="52"/>
      <c r="F26" s="52"/>
      <c r="G26" s="52"/>
      <c r="H26" s="52"/>
      <c r="I26" s="52"/>
      <c r="J26" s="52">
        <f>'FAC 2002-2018 BUS'!AD110</f>
        <v>0.12040467417258179</v>
      </c>
      <c r="K26" s="52">
        <f>'FAC 2002-2018 BUS'!AD145</f>
        <v>0.21697458280334703</v>
      </c>
      <c r="L26" s="52">
        <f>'FAC 2002-2018 BUS'!AD177</f>
        <v>9.1506308188047406E-2</v>
      </c>
      <c r="M26" s="52">
        <f>'FAC 2002-2018 BUS'!AD210</f>
        <v>0.35054356195191694</v>
      </c>
      <c r="N26" s="52">
        <f>'FAC 2002-2018 BUS'!AD242</f>
        <v>1.6679738841983827</v>
      </c>
      <c r="O26" s="52">
        <f>'FAC 2002-2018 BUS'!AD274</f>
        <v>1.6086487124804454</v>
      </c>
      <c r="P26" s="52">
        <f>'FAC 2002-2018 BUS'!AD297</f>
        <v>0</v>
      </c>
      <c r="R26" s="9" t="s">
        <v>56</v>
      </c>
      <c r="S26" s="52"/>
      <c r="T26" s="52"/>
      <c r="U26" s="52"/>
      <c r="V26" s="52"/>
      <c r="W26" s="71"/>
      <c r="X26" s="71"/>
      <c r="Y26" s="71"/>
      <c r="Z26" s="52">
        <f>'FAC 2012-2018 BUS'!AD113</f>
        <v>0</v>
      </c>
      <c r="AA26" s="52">
        <f>'FAC 2012-2018 BUS'!AD148</f>
        <v>0</v>
      </c>
      <c r="AB26" s="52">
        <f>'FAC 2012-2018 BUS'!AD180</f>
        <v>0</v>
      </c>
      <c r="AC26" s="52">
        <f>'FAC 2012-2018 BUS'!AD213</f>
        <v>0</v>
      </c>
      <c r="AD26" s="52">
        <f>'FAC 2012-2018 BUS'!AD245</f>
        <v>4.2799429424705909E-2</v>
      </c>
      <c r="AE26" s="52">
        <f>'FAC 2012-2018 BUS'!AD277</f>
        <v>7.050382446414886E-3</v>
      </c>
      <c r="AF26" s="52">
        <f>'FAC 2012-2018 BUS'!AD300</f>
        <v>0</v>
      </c>
    </row>
    <row r="27" spans="2:32" s="74" customFormat="1" x14ac:dyDescent="0.2">
      <c r="B27" s="9" t="s">
        <v>70</v>
      </c>
      <c r="C27" s="71"/>
      <c r="D27" s="71"/>
      <c r="E27" s="71"/>
      <c r="F27" s="71"/>
      <c r="G27" s="71"/>
      <c r="H27" s="71"/>
      <c r="I27" s="71"/>
      <c r="J27" s="52">
        <f>'FAC 2002-2018 BUS'!AD111</f>
        <v>0.13524861258215615</v>
      </c>
      <c r="K27" s="52">
        <f>'FAC 2002-2018 BUS'!AD146</f>
        <v>0.34810825464269146</v>
      </c>
      <c r="L27" s="52">
        <f>'FAC 2002-2018 BUS'!AD178</f>
        <v>0.10702422033315995</v>
      </c>
      <c r="M27" s="52">
        <f>'FAC 2002-2018 BUS'!AD211</f>
        <v>0.54616840398722744</v>
      </c>
      <c r="N27" s="52">
        <f>'FAC 2002-2018 BUS'!AD243</f>
        <v>2.3483134191292812</v>
      </c>
      <c r="O27" s="52">
        <f>'FAC 2002-2018 BUS'!AD275</f>
        <v>1.7166870675778716</v>
      </c>
      <c r="P27" s="52">
        <f>'FAC 2002-2018 BUS'!AD298</f>
        <v>-0.16852061389674622</v>
      </c>
      <c r="R27" s="9" t="s">
        <v>70</v>
      </c>
      <c r="S27" s="71"/>
      <c r="T27" s="71"/>
      <c r="U27" s="71"/>
      <c r="V27" s="71"/>
      <c r="W27" s="71"/>
      <c r="X27" s="71"/>
      <c r="Y27" s="71"/>
      <c r="Z27" s="52">
        <f>'FAC 2012-2018 BUS'!AD114</f>
        <v>-0.143078253018742</v>
      </c>
      <c r="AA27" s="52">
        <f>'FAC 2012-2018 BUS'!AD149</f>
        <v>-9.8782962203401437E-2</v>
      </c>
      <c r="AB27" s="52">
        <f>'FAC 2012-2018 BUS'!AD181</f>
        <v>-9.4858888364909522E-2</v>
      </c>
      <c r="AC27" s="52">
        <f>'FAC 2012-2018 BUS'!AD214</f>
        <v>-8.2411465326490463E-2</v>
      </c>
      <c r="AD27" s="52">
        <f>'FAC 2012-2018 BUS'!AD246</f>
        <v>-3.8617525275572606E-2</v>
      </c>
      <c r="AE27" s="52">
        <f>'FAC 2012-2018 BUS'!AD278</f>
        <v>-9.1573239018249208E-2</v>
      </c>
      <c r="AF27" s="52">
        <f>'FAC 2012-2018 BUS'!AD301</f>
        <v>-0.17882183924126049</v>
      </c>
    </row>
    <row r="28" spans="2:32" s="74" customFormat="1" ht="17" thickBot="1" x14ac:dyDescent="0.25">
      <c r="B28" s="10" t="s">
        <v>53</v>
      </c>
      <c r="C28" s="70"/>
      <c r="D28" s="70"/>
      <c r="E28" s="70"/>
      <c r="F28" s="70"/>
      <c r="G28" s="70"/>
      <c r="H28" s="70"/>
      <c r="I28" s="70"/>
      <c r="J28" s="75">
        <f>'FAC 2002-2018 BUS'!AD112</f>
        <v>-4.4881110483863118E-4</v>
      </c>
      <c r="K28" s="75">
        <f>'FAC 2002-2018 BUS'!AD147</f>
        <v>0.18880533008957956</v>
      </c>
      <c r="L28" s="75">
        <f>'FAC 2002-2018 BUS'!AD179</f>
        <v>2.0849452092087217E-2</v>
      </c>
      <c r="M28" s="75">
        <f>'FAC 2002-2018 BUS'!AD212</f>
        <v>0.40093096907359027</v>
      </c>
      <c r="N28" s="75">
        <f>'FAC 2002-2018 BUS'!AD244</f>
        <v>1.9605430680810096</v>
      </c>
      <c r="O28" s="75">
        <f>'FAC 2002-2018 BUS'!AD276</f>
        <v>1.7169798067415498</v>
      </c>
      <c r="P28" s="75">
        <f>'FAC 2002-2018 BUS'!AD299</f>
        <v>-0.22081445979118186</v>
      </c>
      <c r="R28" s="10" t="s">
        <v>53</v>
      </c>
      <c r="S28" s="70"/>
      <c r="T28" s="70"/>
      <c r="U28" s="70"/>
      <c r="V28" s="70"/>
      <c r="W28" s="70"/>
      <c r="X28" s="70"/>
      <c r="Y28" s="70"/>
      <c r="Z28" s="75">
        <f>'FAC 2012-2018 BUS'!AD115</f>
        <v>-0.17548126086947469</v>
      </c>
      <c r="AA28" s="75">
        <f>'FAC 2012-2018 BUS'!AD150</f>
        <v>-6.5185628533146467E-2</v>
      </c>
      <c r="AB28" s="75">
        <f>'FAC 2012-2018 BUS'!AD182</f>
        <v>-0.1669969299542905</v>
      </c>
      <c r="AC28" s="75">
        <f>'FAC 2012-2018 BUS'!AD215</f>
        <v>-0.14955104055781065</v>
      </c>
      <c r="AD28" s="75">
        <f>'FAC 2012-2018 BUS'!AD247</f>
        <v>-8.1245547819620012E-2</v>
      </c>
      <c r="AE28" s="75">
        <f>'FAC 2012-2018 BUS'!AD279</f>
        <v>-0.17049033593440355</v>
      </c>
      <c r="AF28" s="75">
        <f>'FAC 2012-2018 BUS'!AD302</f>
        <v>-9.3789935280610415E-2</v>
      </c>
    </row>
    <row r="29" spans="2:32" s="74" customFormat="1" ht="18" thickTop="1" thickBot="1" x14ac:dyDescent="0.25">
      <c r="B29" s="66" t="s">
        <v>71</v>
      </c>
      <c r="C29" s="70"/>
      <c r="D29" s="70"/>
      <c r="E29" s="70"/>
      <c r="F29" s="70"/>
      <c r="G29" s="70"/>
      <c r="H29" s="70"/>
      <c r="I29" s="70"/>
      <c r="J29" s="75">
        <f>'FAC 2002-2018 BUS'!AD113</f>
        <v>-0.13569742368699478</v>
      </c>
      <c r="K29" s="75">
        <f>'FAC 2002-2018 BUS'!AD148</f>
        <v>-0.1593029245531119</v>
      </c>
      <c r="L29" s="75">
        <f>'FAC 2002-2018 BUS'!AD180</f>
        <v>-8.617476824107273E-2</v>
      </c>
      <c r="M29" s="75">
        <f>'FAC 2002-2018 BUS'!AD213</f>
        <v>-0.14523743491363716</v>
      </c>
      <c r="N29" s="75">
        <f>'FAC 2002-2018 BUS'!AD245</f>
        <v>-0.38777035104827151</v>
      </c>
      <c r="O29" s="75">
        <f>'FAC 2002-2018 BUS'!AD277</f>
        <v>2.9273916367822395E-4</v>
      </c>
      <c r="P29" s="75">
        <f>'FAC 2002-2018 BUS'!AD300</f>
        <v>-5.2293845894435642E-2</v>
      </c>
      <c r="R29" s="66" t="s">
        <v>71</v>
      </c>
      <c r="S29" s="70"/>
      <c r="T29" s="70"/>
      <c r="U29" s="70"/>
      <c r="V29" s="70"/>
      <c r="W29" s="70"/>
      <c r="X29" s="70"/>
      <c r="Y29" s="70"/>
      <c r="Z29" s="75">
        <f>'FAC 2012-2018 BUS'!AD116</f>
        <v>-3.240300785073269E-2</v>
      </c>
      <c r="AA29" s="75">
        <f>'FAC 2012-2018 BUS'!AD151</f>
        <v>3.359733367025497E-2</v>
      </c>
      <c r="AB29" s="75">
        <f>'FAC 2012-2018 BUS'!AD183</f>
        <v>-7.2138041589380975E-2</v>
      </c>
      <c r="AC29" s="75">
        <f>'FAC 2012-2018 BUS'!AD216</f>
        <v>-6.7139575231320192E-2</v>
      </c>
      <c r="AD29" s="75">
        <f>'FAC 2012-2018 BUS'!AD248</f>
        <v>-4.2628022544047406E-2</v>
      </c>
      <c r="AE29" s="75">
        <f>'FAC 2012-2018 BUS'!AD280</f>
        <v>-7.8917096916154339E-2</v>
      </c>
      <c r="AF29" s="75">
        <f>'FAC 2012-2018 BUS'!AD303</f>
        <v>8.5031903960650079E-2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showGridLines="0" tabSelected="1" workbookViewId="0">
      <selection activeCell="B2" sqref="B2:T2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1:21" customFormat="1" x14ac:dyDescent="0.2"/>
    <row r="2" spans="1:21" customFormat="1" x14ac:dyDescent="0.2">
      <c r="B2" s="54" t="s">
        <v>65</v>
      </c>
      <c r="L2" s="54" t="s">
        <v>66</v>
      </c>
    </row>
    <row r="3" spans="1:21" customFormat="1" ht="17" thickBot="1" x14ac:dyDescent="0.25"/>
    <row r="4" spans="1:21" customFormat="1" ht="17" thickTop="1" x14ac:dyDescent="0.2">
      <c r="B4" s="49"/>
      <c r="C4" s="82" t="s">
        <v>64</v>
      </c>
      <c r="D4" s="82"/>
      <c r="E4" s="82"/>
      <c r="F4" s="82"/>
      <c r="G4" s="82" t="s">
        <v>58</v>
      </c>
      <c r="H4" s="82"/>
      <c r="I4" s="82"/>
      <c r="J4" s="82"/>
      <c r="L4" s="49"/>
      <c r="M4" s="82" t="s">
        <v>64</v>
      </c>
      <c r="N4" s="82"/>
      <c r="O4" s="82"/>
      <c r="P4" s="82"/>
      <c r="Q4" s="82" t="s">
        <v>58</v>
      </c>
      <c r="R4" s="82"/>
      <c r="S4" s="82"/>
      <c r="T4" s="82"/>
    </row>
    <row r="5" spans="1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1:21" customFormat="1" x14ac:dyDescent="0.2">
      <c r="B6" s="26" t="s">
        <v>36</v>
      </c>
      <c r="C6" s="51">
        <f>'FAC 2002-2018 RAIL'!I13</f>
        <v>0.38541373407580837</v>
      </c>
      <c r="D6" s="51">
        <f>'FAC 2002-2018 RAIL'!I40</f>
        <v>0.31632749081972822</v>
      </c>
      <c r="E6" s="51">
        <f>'FAC 2002-2018 RAIL'!I56</f>
        <v>0</v>
      </c>
      <c r="F6" s="51">
        <f>'FAC 2002-2018 RAIL'!I101</f>
        <v>0.18137465287922283</v>
      </c>
      <c r="G6" s="51">
        <f>'FAC 2002-2018 RAIL'!AD13</f>
        <v>0.42844488059596603</v>
      </c>
      <c r="H6" s="51">
        <f>'FAC 2002-2018 RAIL'!AD40</f>
        <v>0.9506571715856984</v>
      </c>
      <c r="I6" s="51"/>
      <c r="J6" s="51">
        <f>'FAC 2002-2018 RAIL'!AD101</f>
        <v>0.13446256266057022</v>
      </c>
      <c r="L6" s="26" t="s">
        <v>36</v>
      </c>
      <c r="M6" s="51">
        <f>'FAC 2012-2018 RAIL'!I13</f>
        <v>0.14006413725639866</v>
      </c>
      <c r="N6" s="51">
        <f>'FAC 2012-2018 RAIL'!I41</f>
        <v>8.2208536725669079E-2</v>
      </c>
      <c r="O6" s="51">
        <f>'FAC 2012-2018 RAIL'!I57</f>
        <v>0</v>
      </c>
      <c r="P6" s="51">
        <f>'FAC 2012-2018 RAIL'!I102</f>
        <v>3.3807372825378934E-2</v>
      </c>
      <c r="Q6" s="51">
        <f>'FAC 2012-2018 RAIL'!AD13</f>
        <v>0.10685556616381889</v>
      </c>
      <c r="R6" s="51">
        <f>'FAC 2012-2018 RAIL'!AD41</f>
        <v>0.18675034415936689</v>
      </c>
      <c r="S6" s="51"/>
      <c r="T6" s="51">
        <f>'FAC 2012-2018 RAIL'!AD102</f>
        <v>2.3801712619014623E-2</v>
      </c>
    </row>
    <row r="7" spans="1:21" customFormat="1" x14ac:dyDescent="0.2">
      <c r="B7" s="26" t="s">
        <v>55</v>
      </c>
      <c r="C7" s="51">
        <f>'FAC 2002-2018 RAIL'!I14</f>
        <v>0.36770932650067856</v>
      </c>
      <c r="D7" s="51">
        <f>'FAC 2002-2018 RAIL'!I41</f>
        <v>7.3155663604620003E-2</v>
      </c>
      <c r="E7" s="51">
        <f>'FAC 2002-2018 RAIL'!I57</f>
        <v>0</v>
      </c>
      <c r="F7" s="51">
        <f>'FAC 2002-2018 RAIL'!I102</f>
        <v>0.11047617118090347</v>
      </c>
      <c r="G7" s="51">
        <f>'FAC 2002-2018 RAIL'!AD14</f>
        <v>-0.10247220397250288</v>
      </c>
      <c r="H7" s="51">
        <f>'FAC 2002-2018 RAIL'!AD41</f>
        <v>-4.4132391652365266E-2</v>
      </c>
      <c r="I7" s="51"/>
      <c r="J7" s="51">
        <f>'FAC 2002-2018 RAIL'!AD102</f>
        <v>-5.0114621242319135E-2</v>
      </c>
      <c r="L7" s="26" t="s">
        <v>55</v>
      </c>
      <c r="M7" s="51">
        <f>'FAC 2012-2018 RAIL'!I14</f>
        <v>0.11408327468523938</v>
      </c>
      <c r="N7" s="51">
        <f>'FAC 2012-2018 RAIL'!I42</f>
        <v>-5.1324847307856469E-3</v>
      </c>
      <c r="O7" s="51">
        <f>'FAC 2012-2018 RAIL'!I58</f>
        <v>0</v>
      </c>
      <c r="P7" s="51">
        <f>'FAC 2012-2018 RAIL'!I103</f>
        <v>0.15271427994669717</v>
      </c>
      <c r="Q7" s="51">
        <f>'FAC 2012-2018 RAIL'!AD14</f>
        <v>-3.3282184862918951E-2</v>
      </c>
      <c r="R7" s="51">
        <f>'FAC 2012-2018 RAIL'!AD42</f>
        <v>-7.4478933504237973E-3</v>
      </c>
      <c r="S7" s="51"/>
      <c r="T7" s="51">
        <f>'FAC 2012-2018 RAIL'!AD103</f>
        <v>-3.9382507993906371E-2</v>
      </c>
      <c r="U7" s="55"/>
    </row>
    <row r="8" spans="1:21" customFormat="1" x14ac:dyDescent="0.2">
      <c r="B8" s="26" t="s">
        <v>51</v>
      </c>
      <c r="C8" s="51">
        <f>'FAC 2002-2018 RAIL'!I15</f>
        <v>0.21337346996298678</v>
      </c>
      <c r="D8" s="51">
        <f>'FAC 2002-2018 RAIL'!I42</f>
        <v>3.0949089227063853E-2</v>
      </c>
      <c r="E8" s="51">
        <f>'FAC 2002-2018 RAIL'!I58</f>
        <v>0</v>
      </c>
      <c r="F8" s="51">
        <f>'FAC 2002-2018 RAIL'!I103</f>
        <v>0.15994463230777156</v>
      </c>
      <c r="G8" s="51">
        <f>'FAC 2002-2018 RAIL'!AD15</f>
        <v>7.8736415635723311E-2</v>
      </c>
      <c r="H8" s="51">
        <f>'FAC 2002-2018 RAIL'!AD42</f>
        <v>7.2707485561545035E-2</v>
      </c>
      <c r="I8" s="51"/>
      <c r="J8" s="51">
        <f>'FAC 2002-2018 RAIL'!AD103</f>
        <v>5.5067294039930388E-2</v>
      </c>
      <c r="L8" s="26" t="s">
        <v>51</v>
      </c>
      <c r="M8" s="51">
        <f>'FAC 2012-2018 RAIL'!I15</f>
        <v>7.4209093944898497E-2</v>
      </c>
      <c r="N8" s="51">
        <f>'FAC 2012-2018 RAIL'!I43</f>
        <v>3.302468913519041E-2</v>
      </c>
      <c r="O8" s="51">
        <f>'FAC 2012-2018 RAIL'!I59</f>
        <v>0</v>
      </c>
      <c r="P8" s="51">
        <f>'FAC 2012-2018 RAIL'!I104</f>
        <v>6.8027813555046501E-2</v>
      </c>
      <c r="Q8" s="51">
        <f>'FAC 2012-2018 RAIL'!AD15</f>
        <v>1.9365670363316937E-2</v>
      </c>
      <c r="R8" s="51">
        <f>'FAC 2012-2018 RAIL'!AD43</f>
        <v>1.9937533928843138E-2</v>
      </c>
      <c r="S8" s="51"/>
      <c r="T8" s="51">
        <f>'FAC 2012-2018 RAIL'!AD104</f>
        <v>1.9657065430486207E-2</v>
      </c>
      <c r="U8" s="55"/>
    </row>
    <row r="9" spans="1:21" customFormat="1" x14ac:dyDescent="0.2">
      <c r="B9" s="26" t="s">
        <v>108</v>
      </c>
      <c r="C9" s="51">
        <f>'FAC 2002-2018 RAIL'!I16</f>
        <v>0.13542923080021674</v>
      </c>
      <c r="D9" s="51">
        <f>'FAC 2002-2018 RAIL'!I43</f>
        <v>2.8240837294944088E-2</v>
      </c>
      <c r="E9" s="51">
        <f>'FAC 2002-2018 RAIL'!I59</f>
        <v>0</v>
      </c>
      <c r="F9" s="51">
        <f>'FAC 2002-2018 RAIL'!I104</f>
        <v>-4.75040529289813E-2</v>
      </c>
      <c r="G9" s="51">
        <f>'FAC 2002-2018 RAIL'!AD16</f>
        <v>2.869618135279639E-3</v>
      </c>
      <c r="H9" s="51">
        <f>'FAC 2002-2018 RAIL'!AD43</f>
        <v>-9.6332073356269186E-4</v>
      </c>
      <c r="I9" s="51"/>
      <c r="J9" s="51">
        <f>'FAC 2002-2018 RAIL'!AD104</f>
        <v>-6.6006503928541546E-4</v>
      </c>
      <c r="L9" s="26" t="s">
        <v>108</v>
      </c>
      <c r="M9" s="51">
        <f>'FAC 2012-2018 RAIL'!I16</f>
        <v>-8.1473703988121926E-4</v>
      </c>
      <c r="N9" s="51">
        <f>'FAC 2012-2018 RAIL'!I44</f>
        <v>4.8383228548142698E-2</v>
      </c>
      <c r="O9" s="51">
        <f>'FAC 2012-2018 RAIL'!I60</f>
        <v>0</v>
      </c>
      <c r="P9" s="51">
        <f>'FAC 2012-2018 RAIL'!I105</f>
        <v>-4.6506920664753926E-3</v>
      </c>
      <c r="Q9" s="51">
        <f>'FAC 2012-2018 RAIL'!AD16</f>
        <v>-7.9635071106374429E-6</v>
      </c>
      <c r="R9" s="51">
        <f>'FAC 2012-2018 RAIL'!AD44</f>
        <v>-1.4761072624667272E-4</v>
      </c>
      <c r="S9" s="51"/>
      <c r="T9" s="51">
        <f>'FAC 2012-2018 RAIL'!AD105</f>
        <v>-5.612847041197353E-5</v>
      </c>
      <c r="U9" s="55"/>
    </row>
    <row r="10" spans="1:21" customFormat="1" x14ac:dyDescent="0.2">
      <c r="B10" s="26" t="s">
        <v>52</v>
      </c>
      <c r="C10" s="51">
        <f>'FAC 2002-2018 RAIL'!I17</f>
        <v>0.50089054497425045</v>
      </c>
      <c r="D10" s="51">
        <f>'FAC 2002-2018 RAIL'!I44</f>
        <v>0.46628289151331481</v>
      </c>
      <c r="E10" s="51">
        <f>'FAC 2002-2018 RAIL'!I60</f>
        <v>0</v>
      </c>
      <c r="F10" s="51">
        <f>'FAC 2002-2018 RAIL'!I105</f>
        <v>0.4792299898682828</v>
      </c>
      <c r="G10" s="51">
        <f>'FAC 2002-2018 RAIL'!AD17</f>
        <v>4.7953514404582155E-2</v>
      </c>
      <c r="H10" s="51">
        <f>'FAC 2002-2018 RAIL'!AD44</f>
        <v>2.3942795531853269E-2</v>
      </c>
      <c r="I10" s="51"/>
      <c r="J10" s="51">
        <f>'FAC 2002-2018 RAIL'!AD105</f>
        <v>3.9124805937354908E-2</v>
      </c>
      <c r="L10" s="26" t="s">
        <v>52</v>
      </c>
      <c r="M10" s="51">
        <f>'FAC 2012-2018 RAIL'!I17</f>
        <v>-0.28284848271592922</v>
      </c>
      <c r="N10" s="51">
        <f>'FAC 2012-2018 RAIL'!I45</f>
        <v>-0.28578528255612468</v>
      </c>
      <c r="O10" s="51">
        <f>'FAC 2012-2018 RAIL'!I61</f>
        <v>0</v>
      </c>
      <c r="P10" s="51">
        <f>'FAC 2012-2018 RAIL'!I106</f>
        <v>-0.28941668897379358</v>
      </c>
      <c r="Q10" s="51">
        <f>'FAC 2012-2018 RAIL'!AD17</f>
        <v>-4.3396766088005065E-2</v>
      </c>
      <c r="R10" s="51">
        <f>'FAC 2012-2018 RAIL'!AD45</f>
        <v>-4.2862957759035175E-2</v>
      </c>
      <c r="S10" s="51"/>
      <c r="T10" s="51">
        <f>'FAC 2012-2018 RAIL'!AD106</f>
        <v>-4.5395987675791366E-2</v>
      </c>
      <c r="U10" s="55"/>
    </row>
    <row r="11" spans="1:21" customFormat="1" x14ac:dyDescent="0.2">
      <c r="B11" s="26" t="s">
        <v>49</v>
      </c>
      <c r="C11" s="51">
        <f>'FAC 2002-2018 RAIL'!I18</f>
        <v>-0.10640627166391547</v>
      </c>
      <c r="D11" s="51">
        <f>'FAC 2002-2018 RAIL'!I45</f>
        <v>-0.11927491324544848</v>
      </c>
      <c r="E11" s="51">
        <f>'FAC 2002-2018 RAIL'!I61</f>
        <v>0</v>
      </c>
      <c r="F11" s="51">
        <f>'FAC 2002-2018 RAIL'!I106</f>
        <v>-0.13283925250491235</v>
      </c>
      <c r="G11" s="51">
        <f>'FAC 2002-2018 RAIL'!AD18</f>
        <v>2.5743782721941201E-2</v>
      </c>
      <c r="H11" s="51">
        <f>'FAC 2002-2018 RAIL'!AD45</f>
        <v>2.6813041528984463E-2</v>
      </c>
      <c r="I11" s="51"/>
      <c r="J11" s="51">
        <f>'FAC 2002-2018 RAIL'!AD106</f>
        <v>3.4286482572939751E-2</v>
      </c>
      <c r="L11" s="26" t="s">
        <v>49</v>
      </c>
      <c r="M11" s="51">
        <f>'FAC 2012-2018 RAIL'!I18</f>
        <v>0.10341376768534993</v>
      </c>
      <c r="N11" s="51">
        <f>'FAC 2012-2018 RAIL'!I46</f>
        <v>9.3129053179390242E-2</v>
      </c>
      <c r="O11" s="51">
        <f>'FAC 2012-2018 RAIL'!I62</f>
        <v>0</v>
      </c>
      <c r="P11" s="51">
        <f>'FAC 2012-2018 RAIL'!I107</f>
        <v>8.3566354398319831E-2</v>
      </c>
      <c r="Q11" s="51">
        <f>'FAC 2012-2018 RAIL'!AD18</f>
        <v>-2.7248851053548035E-2</v>
      </c>
      <c r="R11" s="51">
        <f>'FAC 2012-2018 RAIL'!AD46</f>
        <v>-2.3920783914527448E-2</v>
      </c>
      <c r="S11" s="51"/>
      <c r="T11" s="51">
        <f>'FAC 2012-2018 RAIL'!AD107</f>
        <v>-2.0604116616353724E-2</v>
      </c>
      <c r="U11" s="55"/>
    </row>
    <row r="12" spans="1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RAIL'!I46</f>
        <v>-2.6870645185520736E-2</v>
      </c>
      <c r="E12" s="51" t="str">
        <f>'FAC 2002-2018 RAIL'!I62</f>
        <v>% Diff</v>
      </c>
      <c r="F12" s="51">
        <f>'FAC 2002-2018 RAIL'!I107</f>
        <v>-5.3610848312835024E-2</v>
      </c>
      <c r="G12" s="51">
        <f>'FAC 2002-2018 RAIL'!AD19</f>
        <v>-8.6077588798266647E-3</v>
      </c>
      <c r="H12" s="51">
        <f>'FAC 2002-2018 RAIL'!AD46</f>
        <v>-6.9264877144510229E-3</v>
      </c>
      <c r="I12" s="51"/>
      <c r="J12" s="51">
        <f>'FAC 2002-2018 RAIL'!AD107</f>
        <v>-2.0030341857302254E-2</v>
      </c>
      <c r="L12" s="26" t="s">
        <v>67</v>
      </c>
      <c r="M12" s="51">
        <f>'FAC 2012-2018 RAIL'!I19</f>
        <v>-9.6225630049772803E-2</v>
      </c>
      <c r="N12" s="51">
        <f>'FAC 2012-2018 RAIL'!I47</f>
        <v>-0.14864888870109816</v>
      </c>
      <c r="O12" s="51" t="str">
        <f>'FAC 2012-2018 RAIL'!I63</f>
        <v>% Diff</v>
      </c>
      <c r="P12" s="51">
        <f>'FAC 2012-2018 RAIL'!I108</f>
        <v>-4.7603935258648034E-2</v>
      </c>
      <c r="Q12" s="51">
        <f>'FAC 2012-2018 RAIL'!AD19</f>
        <v>-8.0430982641736051E-3</v>
      </c>
      <c r="R12" s="51">
        <f>'FAC 2012-2018 RAIL'!AD47</f>
        <v>-1.262359619003413E-2</v>
      </c>
      <c r="S12" s="51"/>
      <c r="T12" s="51">
        <f>'FAC 2012-2018 RAIL'!AD108</f>
        <v>-1.5004483836877643E-2</v>
      </c>
      <c r="U12" s="55"/>
    </row>
    <row r="13" spans="1:21" customFormat="1" x14ac:dyDescent="0.2">
      <c r="B13" s="26" t="s">
        <v>50</v>
      </c>
      <c r="C13" s="51">
        <f>'FAC 2002-2018 RAIL'!I20</f>
        <v>0.54503585396484411</v>
      </c>
      <c r="D13" s="51">
        <f>'FAC 2002-2018 RAIL'!I47</f>
        <v>0.67158485704132009</v>
      </c>
      <c r="E13" s="51">
        <f>'FAC 2002-2018 RAIL'!I63</f>
        <v>0</v>
      </c>
      <c r="F13" s="51">
        <f>'FAC 2002-2018 RAIL'!I108</f>
        <v>0.31428571428571428</v>
      </c>
      <c r="G13" s="51">
        <f>'FAC 2002-2018 RAIL'!AD20</f>
        <v>-1.133587971667311E-2</v>
      </c>
      <c r="H13" s="51">
        <f>'FAC 2002-2018 RAIL'!AD47</f>
        <v>-1.4772516069634126E-2</v>
      </c>
      <c r="I13" s="51"/>
      <c r="J13" s="51">
        <f>'FAC 2002-2018 RAIL'!AD108</f>
        <v>-5.4504831881163817E-3</v>
      </c>
      <c r="L13" s="26" t="s">
        <v>50</v>
      </c>
      <c r="M13" s="51">
        <f>'FAC 2012-2018 RAIL'!I20</f>
        <v>0.26248677896491213</v>
      </c>
      <c r="N13" s="51">
        <f>'FAC 2012-2018 RAIL'!I48</f>
        <v>0.29703489878686518</v>
      </c>
      <c r="O13" s="51">
        <f>'FAC 2012-2018 RAIL'!I64</f>
        <v>0</v>
      </c>
      <c r="P13" s="51">
        <f>'FAC 2012-2018 RAIL'!I109</f>
        <v>0.12195121951219523</v>
      </c>
      <c r="Q13" s="51">
        <f>'FAC 2012-2018 RAIL'!AD20</f>
        <v>-4.1106518179554775E-3</v>
      </c>
      <c r="R13" s="51">
        <f>'FAC 2012-2018 RAIL'!AD48</f>
        <v>-5.9271967283264313E-3</v>
      </c>
      <c r="S13" s="51"/>
      <c r="T13" s="51">
        <f>'FAC 2012-2018 RAIL'!AD109</f>
        <v>-1.7994033960319941E-3</v>
      </c>
      <c r="U13" s="55"/>
    </row>
    <row r="14" spans="1:21" customFormat="1" x14ac:dyDescent="0.2">
      <c r="B14" s="12" t="s">
        <v>72</v>
      </c>
      <c r="C14" s="51" t="str">
        <f>'FAC 2002-2018 RAIL'!I21</f>
        <v>-</v>
      </c>
      <c r="D14" s="51" t="str">
        <f>'FAC 2002-2018 RAIL'!I48</f>
        <v>-</v>
      </c>
      <c r="E14" s="51">
        <f>'FAC 2002-2018 RAIL'!I64</f>
        <v>0</v>
      </c>
      <c r="F14" s="51" t="str">
        <f>'FAC 2002-2018 RAIL'!I109</f>
        <v>-</v>
      </c>
      <c r="G14" s="51">
        <f>'FAC 2002-2018 RAIL'!AD21</f>
        <v>-4.0024196879811132E-2</v>
      </c>
      <c r="H14" s="51">
        <f>'FAC 2002-2018 RAIL'!AD48</f>
        <v>-0.1424202990298733</v>
      </c>
      <c r="I14" s="51"/>
      <c r="J14" s="51">
        <f>'FAC 2002-2018 RAIL'!AD109</f>
        <v>0.36063377286798315</v>
      </c>
      <c r="L14" s="12" t="s">
        <v>72</v>
      </c>
      <c r="M14" s="51">
        <f>'FAC 2012-2018 RAIL'!I21</f>
        <v>45.630050995921835</v>
      </c>
      <c r="N14" s="51" t="str">
        <f>'FAC 2012-2018 RAIL'!I49</f>
        <v>-</v>
      </c>
      <c r="O14" s="51">
        <f>'FAC 2012-2018 RAIL'!I65</f>
        <v>0</v>
      </c>
      <c r="P14" s="51">
        <f>'FAC 2012-2018 RAIL'!I110</f>
        <v>27.6</v>
      </c>
      <c r="Q14" s="51">
        <f>'FAC 2012-2018 RAIL'!AD21</f>
        <v>-2.4719416381348568E-2</v>
      </c>
      <c r="R14" s="51">
        <f>'FAC 2012-2018 RAIL'!AD49</f>
        <v>-7.9431537420270273E-2</v>
      </c>
      <c r="S14" s="51"/>
      <c r="T14" s="51">
        <f>'FAC 2012-2018 RAIL'!AD110</f>
        <v>0.24170403981061644</v>
      </c>
      <c r="U14" s="55"/>
    </row>
    <row r="15" spans="1:21" x14ac:dyDescent="0.2">
      <c r="B15" s="26" t="s">
        <v>68</v>
      </c>
      <c r="C15" s="51" t="str">
        <f>'FAC 2002-2018 RAIL'!I22</f>
        <v>-</v>
      </c>
      <c r="D15" s="51">
        <f>'FAC 2002-2018 RAIL'!I49</f>
        <v>0.78362838332497486</v>
      </c>
      <c r="E15" s="51" t="str">
        <f>'FAC 2002-2018 RAIL'!I74</f>
        <v>-</v>
      </c>
      <c r="F15" s="51" t="str">
        <f>'FAC 2002-2018 RAIL'!I110</f>
        <v>-</v>
      </c>
      <c r="G15" s="51">
        <f>'FAC 2002-2018 RAIL'!AD22</f>
        <v>5.8764056541543231E-4</v>
      </c>
      <c r="H15" s="51">
        <f>'FAC 2002-2018 RAIL'!AD49</f>
        <v>4.2111935350084071E-4</v>
      </c>
      <c r="I15" s="51"/>
      <c r="J15" s="51">
        <f>'FAC 2002-2018 RAIL'!AD110</f>
        <v>5.4112485221323849E-4</v>
      </c>
      <c r="L15" s="26" t="s">
        <v>68</v>
      </c>
      <c r="M15" s="51">
        <f>'FAC 2012-2018 RAIL'!I23</f>
        <v>4.0398594527158354</v>
      </c>
      <c r="N15" s="51">
        <f>'FAC 2012-2018 RAIL'!I50</f>
        <v>0.84460994006339818</v>
      </c>
      <c r="O15" s="51" t="str">
        <f>'FAC 2012-2018 RAIL'!I75</f>
        <v>-</v>
      </c>
      <c r="P15" s="51" t="str">
        <f>'FAC 2012-2018 RAIL'!I111</f>
        <v>-</v>
      </c>
      <c r="Q15" s="51">
        <f>'FAC 2012-2018 RAIL'!AD23</f>
        <v>2.4829546366837219E-4</v>
      </c>
      <c r="R15" s="51">
        <f>'FAC 2012-2018 RAIL'!AD50</f>
        <v>2.1584932836818713E-4</v>
      </c>
      <c r="S15" s="51"/>
      <c r="T15" s="80">
        <f>'FAC 2012-2018 RAIL'!AD111</f>
        <v>3.7468814801200134E-4</v>
      </c>
    </row>
    <row r="16" spans="1:21" x14ac:dyDescent="0.2">
      <c r="A16" s="74"/>
      <c r="B16" s="26" t="s">
        <v>69</v>
      </c>
      <c r="C16" s="51" t="str">
        <f>'FAC 2002-2018 RAIL'!I23</f>
        <v>-</v>
      </c>
      <c r="D16" s="51" t="str">
        <f>'FAC 2002-2018 RAIL'!I50</f>
        <v>-</v>
      </c>
      <c r="E16" s="51" t="str">
        <f>'FAC 2002-2018 RAIL'!I75</f>
        <v>-</v>
      </c>
      <c r="F16" s="51" t="str">
        <f>'FAC 2002-2018 RAIL'!I111</f>
        <v>-</v>
      </c>
      <c r="G16" s="51">
        <f>'FAC 2002-2018 RAIL'!AD23</f>
        <v>0</v>
      </c>
      <c r="H16" s="51">
        <f>'FAC 2002-2018 RAIL'!AD50</f>
        <v>0</v>
      </c>
      <c r="I16" s="51"/>
      <c r="J16" s="51">
        <f>'FAC 2002-2018 RAIL'!AD111</f>
        <v>0</v>
      </c>
      <c r="K16" s="74"/>
      <c r="L16" s="26" t="s">
        <v>69</v>
      </c>
      <c r="M16" s="51" t="str">
        <f>'FAC 2012-2018 RAIL'!I24</f>
        <v>-</v>
      </c>
      <c r="N16" s="51" t="str">
        <f>'FAC 2012-2018 RAIL'!I51</f>
        <v>-</v>
      </c>
      <c r="O16" s="51" t="str">
        <f>'FAC 2012-2018 RAIL'!I76</f>
        <v>-</v>
      </c>
      <c r="P16" s="51" t="str">
        <f>'FAC 2012-2018 RAIL'!I112</f>
        <v>-</v>
      </c>
      <c r="Q16" s="51">
        <f>'FAC 2012-2018 RAIL'!AD24</f>
        <v>0</v>
      </c>
      <c r="R16" s="51">
        <f>'FAC 2012-2018 RAIL'!AD51</f>
        <v>0</v>
      </c>
      <c r="S16" s="51"/>
      <c r="T16" s="51">
        <f>'FAC 2012-2018 RAIL'!AD112</f>
        <v>0</v>
      </c>
    </row>
    <row r="17" spans="1:20" x14ac:dyDescent="0.2">
      <c r="A17" s="74"/>
      <c r="B17" s="9" t="s">
        <v>69</v>
      </c>
      <c r="C17" s="52" t="str">
        <f>'FAC 2002-2018 RAIL'!I24</f>
        <v>-</v>
      </c>
      <c r="D17" s="52" t="str">
        <f>'FAC 2002-2018 RAIL'!I51</f>
        <v>-</v>
      </c>
      <c r="E17" s="52" t="str">
        <f>'FAC 2002-2018 RAIL'!I76</f>
        <v>-</v>
      </c>
      <c r="F17" s="52" t="str">
        <f>'FAC 2002-2018 RAIL'!I112</f>
        <v>-</v>
      </c>
      <c r="G17" s="52">
        <f>'FAC 2002-2018 RAIL'!AD24</f>
        <v>5.1642925515148199E-3</v>
      </c>
      <c r="H17" s="52">
        <f>'FAC 2002-2018 RAIL'!AD51</f>
        <v>5.6288862934377138E-3</v>
      </c>
      <c r="I17" s="52"/>
      <c r="J17" s="52">
        <f>'FAC 2002-2018 RAIL'!AD112</f>
        <v>8.0201475729886635E-3</v>
      </c>
      <c r="K17" s="74"/>
      <c r="L17" s="9" t="s">
        <v>69</v>
      </c>
      <c r="M17" s="52" t="str">
        <f>'FAC 2012-2018 RAIL'!I25</f>
        <v>-</v>
      </c>
      <c r="N17" s="52" t="str">
        <f>'FAC 2012-2018 RAIL'!I52</f>
        <v>-</v>
      </c>
      <c r="O17" s="52" t="str">
        <f>'FAC 2012-2018 RAIL'!I77</f>
        <v>-</v>
      </c>
      <c r="P17" s="52" t="str">
        <f>'FAC 2012-2018 RAIL'!I113</f>
        <v>-</v>
      </c>
      <c r="Q17" s="52">
        <f>'FAC 2012-2018 RAIL'!AD25</f>
        <v>3.2808931888153123E-3</v>
      </c>
      <c r="R17" s="52">
        <f>'FAC 2012-2018 RAIL'!AD52</f>
        <v>3.1393775697512098E-3</v>
      </c>
      <c r="S17" s="52"/>
      <c r="T17" s="52">
        <f>'FAC 2012-2018 RAIL'!AD113</f>
        <v>5.5533473072160479E-3</v>
      </c>
    </row>
    <row r="18" spans="1:20" x14ac:dyDescent="0.2">
      <c r="A18" s="74"/>
      <c r="B18" s="9" t="s">
        <v>56</v>
      </c>
      <c r="C18" s="71"/>
      <c r="D18" s="71"/>
      <c r="E18" s="71"/>
      <c r="F18" s="71"/>
      <c r="G18" s="52">
        <f>'FAC 2002-2018 RAIL'!AD25</f>
        <v>5.2750395249627914E-2</v>
      </c>
      <c r="H18" s="52">
        <f>'FAC 2002-2018 RAIL'!AD52</f>
        <v>0.31256999616775372</v>
      </c>
      <c r="I18" s="52"/>
      <c r="J18" s="52">
        <f>'FAC 2002-2018 RAIL'!AD113</f>
        <v>0</v>
      </c>
      <c r="K18" s="74"/>
      <c r="L18" s="9" t="s">
        <v>56</v>
      </c>
      <c r="M18" s="71"/>
      <c r="N18" s="71"/>
      <c r="O18" s="71"/>
      <c r="P18" s="71"/>
      <c r="Q18" s="52">
        <f>'FAC 2012-2018 RAIL'!AD26</f>
        <v>0</v>
      </c>
      <c r="R18" s="52">
        <f>'FAC 2012-2018 RAIL'!AD53</f>
        <v>5.1846237541278775E-2</v>
      </c>
      <c r="S18" s="52"/>
      <c r="T18" s="52">
        <f>'FAC 2012-2018 RAIL'!AD114</f>
        <v>0</v>
      </c>
    </row>
    <row r="19" spans="1:20" x14ac:dyDescent="0.2">
      <c r="A19" s="74"/>
      <c r="B19" s="9" t="s">
        <v>70</v>
      </c>
      <c r="C19" s="71"/>
      <c r="D19" s="71"/>
      <c r="E19" s="71"/>
      <c r="F19" s="71"/>
      <c r="G19" s="52">
        <f>'FAC 2002-2018 RAIL'!AD26</f>
        <v>0.75126212572658968</v>
      </c>
      <c r="H19" s="52">
        <f>'FAC 2002-2018 RAIL'!AD53</f>
        <v>1.2716420856552855</v>
      </c>
      <c r="I19" s="52"/>
      <c r="J19" s="52">
        <f>'FAC 2002-2018 RAIL'!AD114</f>
        <v>0.53600283598995979</v>
      </c>
      <c r="K19" s="74"/>
      <c r="L19" s="9" t="s">
        <v>70</v>
      </c>
      <c r="M19" s="71"/>
      <c r="N19" s="71"/>
      <c r="O19" s="71"/>
      <c r="P19" s="71"/>
      <c r="Q19" s="52">
        <f>'FAC 2012-2018 RAIL'!AD27</f>
        <v>-1.0348712018271811E-2</v>
      </c>
      <c r="R19" s="52">
        <f>'FAC 2012-2018 RAIL'!AD54</f>
        <v>8.1288546251611749E-2</v>
      </c>
      <c r="S19" s="52"/>
      <c r="T19" s="52">
        <f>'FAC 2012-2018 RAIL'!AD115</f>
        <v>0.16653278795751358</v>
      </c>
    </row>
    <row r="20" spans="1:20" ht="17" thickBot="1" x14ac:dyDescent="0.25">
      <c r="A20" s="74"/>
      <c r="B20" s="10" t="s">
        <v>53</v>
      </c>
      <c r="C20" s="70"/>
      <c r="D20" s="70"/>
      <c r="E20" s="70"/>
      <c r="F20" s="70"/>
      <c r="G20" s="75">
        <f>'FAC 2002-2018 RAIL'!AD27</f>
        <v>0.52907541737111385</v>
      </c>
      <c r="H20" s="75">
        <f>'FAC 2002-2018 RAIL'!AD54</f>
        <v>0.82157762143969992</v>
      </c>
      <c r="I20" s="75"/>
      <c r="J20" s="75">
        <f>'FAC 2002-2018 RAIL'!AD115</f>
        <v>0.49309529238476402</v>
      </c>
      <c r="K20" s="74"/>
      <c r="L20" s="10" t="s">
        <v>53</v>
      </c>
      <c r="M20" s="70"/>
      <c r="N20" s="70"/>
      <c r="O20" s="70"/>
      <c r="P20" s="70"/>
      <c r="Q20" s="75">
        <f>'FAC 2012-2018 RAIL'!AD28</f>
        <v>-2.8573019054414117E-2</v>
      </c>
      <c r="R20" s="75">
        <f>'FAC 2012-2018 RAIL'!AD55</f>
        <v>1.5941631824301306E-2</v>
      </c>
      <c r="S20" s="75"/>
      <c r="T20" s="75">
        <f>'FAC 2012-2018 RAIL'!AD116</f>
        <v>3.3855879324180549E-2</v>
      </c>
    </row>
    <row r="21" spans="1:20" ht="18" thickTop="1" thickBot="1" x14ac:dyDescent="0.25">
      <c r="A21" s="74"/>
      <c r="B21" s="66" t="s">
        <v>71</v>
      </c>
      <c r="C21" s="70"/>
      <c r="D21" s="70"/>
      <c r="E21" s="70"/>
      <c r="F21" s="70"/>
      <c r="G21" s="75">
        <f>'FAC 2002-2018 RAIL'!AD28</f>
        <v>-0.22218670835547583</v>
      </c>
      <c r="H21" s="75">
        <f>'FAC 2002-2018 RAIL'!AD55</f>
        <v>-0.45006446421558555</v>
      </c>
      <c r="I21" s="75"/>
      <c r="J21" s="75">
        <f>'FAC 2002-2018 RAIL'!AD116</f>
        <v>-4.2907543605195775E-2</v>
      </c>
      <c r="K21" s="74"/>
      <c r="L21" s="66" t="s">
        <v>71</v>
      </c>
      <c r="M21" s="70"/>
      <c r="N21" s="70"/>
      <c r="O21" s="70"/>
      <c r="P21" s="70"/>
      <c r="Q21" s="75">
        <f>'FAC 2012-2018 RAIL'!AD29</f>
        <v>-1.8224307036142307E-2</v>
      </c>
      <c r="R21" s="75">
        <f>'FAC 2012-2018 RAIL'!AD56</f>
        <v>-6.5346914427310443E-2</v>
      </c>
      <c r="S21" s="75"/>
      <c r="T21" s="75">
        <f>'FAC 2012-2018 RAIL'!AD117</f>
        <v>-0.13267690863333303</v>
      </c>
    </row>
    <row r="22" spans="1:20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01"/>
  <sheetViews>
    <sheetView showGridLines="0" workbookViewId="0">
      <selection activeCell="I293" sqref="I293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82" t="s">
        <v>54</v>
      </c>
      <c r="H5" s="82"/>
      <c r="I5" s="82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2" t="s">
        <v>58</v>
      </c>
      <c r="AD5" s="82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MATCH($D10,FAC_TOTALS_APTA!$A$2:$BS$2,)</f>
        <v>11</v>
      </c>
      <c r="G10" s="29">
        <f>VLOOKUP(G8,FAC_TOTALS_APTA!$A$4:$BS$227,$F10,FALSE)</f>
        <v>120248191.2119294</v>
      </c>
      <c r="H10" s="29">
        <f>VLOOKUP(H8,FAC_TOTALS_APTA!$A$4:$BS$227,$F10,FALSE)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MATCH($K10,FAC_TOTALS_APTA!$A$2:$BS$2,)</f>
        <v>33</v>
      </c>
      <c r="M10" s="29">
        <f>IF(M8=0,0,VLOOKUP(M8,FAC_TOTALS_APTA!$A$4:$BS$227,$L10,FALSE))</f>
        <v>3339157.1868017497</v>
      </c>
      <c r="N10" s="29">
        <f>IF(N8=0,0,VLOOKUP(N8,FAC_TOTALS_APTA!$A$4:$BS$227,$L10,FALSE))</f>
        <v>28652002.933309209</v>
      </c>
      <c r="O10" s="29">
        <f>IF(O8=0,0,VLOOKUP(O8,FAC_TOTALS_APTA!$A$4:$BS$227,$L10,FALSE))</f>
        <v>-28282738.4865335</v>
      </c>
      <c r="P10" s="29">
        <f>IF(P8=0,0,VLOOKUP(P8,FAC_TOTALS_APTA!$A$4:$BS$227,$L10,FALSE))</f>
        <v>-6652215.8804130098</v>
      </c>
      <c r="Q10" s="29">
        <f>IF(Q8=0,0,VLOOKUP(Q8,FAC_TOTALS_APTA!$A$4:$BS$227,$L10,FALSE))</f>
        <v>30221020.916563999</v>
      </c>
      <c r="R10" s="29">
        <f>IF(R8=0,0,VLOOKUP(R8,FAC_TOTALS_APTA!$A$4:$BS$227,$L10,FALSE))</f>
        <v>14412470.64501607</v>
      </c>
      <c r="S10" s="29">
        <f>IF(S8=0,0,VLOOKUP(S8,FAC_TOTALS_APTA!$A$4:$BS$227,$L10,FALSE))</f>
        <v>-19184651.439782578</v>
      </c>
      <c r="T10" s="29">
        <f>IF(T8=0,0,VLOOKUP(T8,FAC_TOTALS_APTA!$A$4:$BS$227,$L10,FALSE))</f>
        <v>-83820917.826830193</v>
      </c>
      <c r="U10" s="29">
        <f>IF(U8=0,0,VLOOKUP(U8,FAC_TOTALS_APTA!$A$4:$BS$227,$L10,FALSE))</f>
        <v>-56083450.265900403</v>
      </c>
      <c r="V10" s="29">
        <f>IF(V8=0,0,VLOOKUP(V8,FAC_TOTALS_APTA!$A$4:$BS$227,$L10,FALSE))</f>
        <v>-21687230.639810123</v>
      </c>
      <c r="W10" s="29">
        <f>IF(W8=0,0,VLOOKUP(W8,FAC_TOTALS_APTA!$A$4:$BS$227,$L10,FALSE))</f>
        <v>24028266.644760851</v>
      </c>
      <c r="X10" s="29">
        <f>IF(X8=0,0,VLOOKUP(X8,FAC_TOTALS_APTA!$A$4:$BS$227,$L10,FALSE))</f>
        <v>4425256.1844624896</v>
      </c>
      <c r="Y10" s="29">
        <f>IF(Y8=0,0,VLOOKUP(Y8,FAC_TOTALS_APTA!$A$4:$BS$227,$L10,FALSE))</f>
        <v>25358394.944210298</v>
      </c>
      <c r="Z10" s="29">
        <f>IF(Z8=0,0,VLOOKUP(Z8,FAC_TOTALS_APTA!$A$4:$BS$227,$L10,FALSE))</f>
        <v>24299347.737393301</v>
      </c>
      <c r="AA10" s="29">
        <f>IF(AA8=0,0,VLOOKUP(AA8,FAC_TOTALS_APTA!$A$4:$BS$227,$L10,FALSE))</f>
        <v>12398078.585390801</v>
      </c>
      <c r="AB10" s="29">
        <f>IF(AB8=0,0,VLOOKUP(AB8,FAC_TOTALS_APTA!$A$4:$BS$227,$L10,FALSE))</f>
        <v>9539494.8682129011</v>
      </c>
      <c r="AC10" s="32">
        <f>SUM(M10:AB10)</f>
        <v>-39037713.893148154</v>
      </c>
      <c r="AD10" s="33">
        <f>AC10/G24</f>
        <v>-1.8879752590879383E-2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MATCH($D11,FAC_TOTALS_APTA!$A$2:$BS$2,)</f>
        <v>12</v>
      </c>
      <c r="G11" s="29">
        <f>VLOOKUP(G8,FAC_TOTALS_APTA!$A$4:$BS$227,$F11,FALSE)</f>
        <v>1.855449762506026</v>
      </c>
      <c r="H11" s="29">
        <f>VLOOKUP(H8,FAC_TOTALS_APTA!$A$4:$BS$227,$F11,FALSE)</f>
        <v>2.1621367156765738</v>
      </c>
      <c r="I11" s="30">
        <f t="shared" ref="I11:I21" si="1">IFERROR(H11/G11-1,"-")</f>
        <v>0.16528981779400342</v>
      </c>
      <c r="J11" s="31" t="str">
        <f t="shared" ref="J11:J21" si="2">IF(C11="Log","_log","")</f>
        <v>_log</v>
      </c>
      <c r="K11" s="31" t="str">
        <f t="shared" ref="K11:K22" si="3">CONCATENATE(D11,J11,"_FAC")</f>
        <v>FARE_per_UPT_2018_log_FAC</v>
      </c>
      <c r="L11" s="7">
        <f>MATCH($K11,FAC_TOTALS_APTA!$A$2:$BS$2,)</f>
        <v>34</v>
      </c>
      <c r="M11" s="29">
        <f>IF(M8=0,0,VLOOKUP(M8,FAC_TOTALS_APTA!$A$4:$BS$227,$L11,FALSE))</f>
        <v>4145646.1003212603</v>
      </c>
      <c r="N11" s="29">
        <f>IF(N8=0,0,VLOOKUP(N8,FAC_TOTALS_APTA!$A$4:$BS$227,$L11,FALSE))</f>
        <v>9391411.9675058015</v>
      </c>
      <c r="O11" s="29">
        <f>IF(O8=0,0,VLOOKUP(O8,FAC_TOTALS_APTA!$A$4:$BS$227,$L11,FALSE))</f>
        <v>-7869803.1989964107</v>
      </c>
      <c r="P11" s="29">
        <f>IF(P8=0,0,VLOOKUP(P8,FAC_TOTALS_APTA!$A$4:$BS$227,$L11,FALSE))</f>
        <v>11274835.04515709</v>
      </c>
      <c r="Q11" s="29">
        <f>IF(Q8=0,0,VLOOKUP(Q8,FAC_TOTALS_APTA!$A$4:$BS$227,$L11,FALSE))</f>
        <v>-19386262.640323941</v>
      </c>
      <c r="R11" s="29">
        <f>IF(R8=0,0,VLOOKUP(R8,FAC_TOTALS_APTA!$A$4:$BS$227,$L11,FALSE))</f>
        <v>10328524.42792565</v>
      </c>
      <c r="S11" s="29">
        <f>IF(S8=0,0,VLOOKUP(S8,FAC_TOTALS_APTA!$A$4:$BS$227,$L11,FALSE))</f>
        <v>-51860354.834367998</v>
      </c>
      <c r="T11" s="29">
        <f>IF(T8=0,0,VLOOKUP(T8,FAC_TOTALS_APTA!$A$4:$BS$227,$L11,FALSE))</f>
        <v>-9238033.3107843101</v>
      </c>
      <c r="U11" s="29">
        <f>IF(U8=0,0,VLOOKUP(U8,FAC_TOTALS_APTA!$A$4:$BS$227,$L11,FALSE))</f>
        <v>-10144789.64844639</v>
      </c>
      <c r="V11" s="29">
        <f>IF(V8=0,0,VLOOKUP(V8,FAC_TOTALS_APTA!$A$4:$BS$227,$L11,FALSE))</f>
        <v>327230.64116819948</v>
      </c>
      <c r="W11" s="29">
        <f>IF(W8=0,0,VLOOKUP(W8,FAC_TOTALS_APTA!$A$4:$BS$227,$L11,FALSE))</f>
        <v>-8806440.5690579209</v>
      </c>
      <c r="X11" s="29">
        <f>IF(X8=0,0,VLOOKUP(X8,FAC_TOTALS_APTA!$A$4:$BS$227,$L11,FALSE))</f>
        <v>-2547332.0330762304</v>
      </c>
      <c r="Y11" s="29">
        <f>IF(Y8=0,0,VLOOKUP(Y8,FAC_TOTALS_APTA!$A$4:$BS$227,$L11,FALSE))</f>
        <v>-14325913.82858146</v>
      </c>
      <c r="Z11" s="29">
        <f>IF(Z8=0,0,VLOOKUP(Z8,FAC_TOTALS_APTA!$A$4:$BS$227,$L11,FALSE))</f>
        <v>-11383977.01162577</v>
      </c>
      <c r="AA11" s="29">
        <f>IF(AA8=0,0,VLOOKUP(AA8,FAC_TOTALS_APTA!$A$4:$BS$227,$L11,FALSE))</f>
        <v>17295241.446649812</v>
      </c>
      <c r="AB11" s="29">
        <f>IF(AB8=0,0,VLOOKUP(AB8,FAC_TOTALS_APTA!$A$4:$BS$227,$L11,FALSE))</f>
        <v>14207148.455000382</v>
      </c>
      <c r="AC11" s="32">
        <f t="shared" ref="AC11:AC21" si="4">SUM(M11:AB11)</f>
        <v>-68592868.991532221</v>
      </c>
      <c r="AD11" s="33">
        <f>AC11/G24</f>
        <v>-3.3173469112545297E-2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MATCH($D12,FAC_TOTALS_APTA!$A$2:$BS$2,)</f>
        <v>13</v>
      </c>
      <c r="G12" s="29">
        <f>VLOOKUP(G8,FAC_TOTALS_APTA!$A$4:$BS$227,$F12,FALSE)</f>
        <v>16629658.684496518</v>
      </c>
      <c r="H12" s="29">
        <f>VLOOKUP(H8,FAC_TOTALS_APTA!$A$4:$BS$227,$F12,FALSE)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MATCH($K12,FAC_TOTALS_APTA!$A$2:$BS$2,)</f>
        <v>35</v>
      </c>
      <c r="M12" s="29">
        <f>IF(M8=0,0,VLOOKUP(M8,FAC_TOTALS_APTA!$A$4:$BS$227,$L12,FALSE))</f>
        <v>9798704.8348351903</v>
      </c>
      <c r="N12" s="29">
        <f>IF(N8=0,0,VLOOKUP(N8,FAC_TOTALS_APTA!$A$4:$BS$227,$L12,FALSE))</f>
        <v>12561258.982531041</v>
      </c>
      <c r="O12" s="29">
        <f>IF(O8=0,0,VLOOKUP(O8,FAC_TOTALS_APTA!$A$4:$BS$227,$L12,FALSE))</f>
        <v>15254323.957431531</v>
      </c>
      <c r="P12" s="29">
        <f>IF(P8=0,0,VLOOKUP(P8,FAC_TOTALS_APTA!$A$4:$BS$227,$L12,FALSE))</f>
        <v>20668678.50597949</v>
      </c>
      <c r="Q12" s="29">
        <f>IF(Q8=0,0,VLOOKUP(Q8,FAC_TOTALS_APTA!$A$4:$BS$227,$L12,FALSE))</f>
        <v>5694619.7075896198</v>
      </c>
      <c r="R12" s="29">
        <f>IF(R8=0,0,VLOOKUP(R8,FAC_TOTALS_APTA!$A$4:$BS$227,$L12,FALSE))</f>
        <v>3765529.2503142399</v>
      </c>
      <c r="S12" s="29">
        <f>IF(S8=0,0,VLOOKUP(S8,FAC_TOTALS_APTA!$A$4:$BS$227,$L12,FALSE))</f>
        <v>-3557894.3930836711</v>
      </c>
      <c r="T12" s="29">
        <f>IF(T8=0,0,VLOOKUP(T8,FAC_TOTALS_APTA!$A$4:$BS$227,$L12,FALSE))</f>
        <v>410780.79434097221</v>
      </c>
      <c r="U12" s="29">
        <f>IF(U8=0,0,VLOOKUP(U8,FAC_TOTALS_APTA!$A$4:$BS$227,$L12,FALSE))</f>
        <v>7524006.1566111296</v>
      </c>
      <c r="V12" s="29">
        <f>IF(V8=0,0,VLOOKUP(V8,FAC_TOTALS_APTA!$A$4:$BS$227,$L12,FALSE))</f>
        <v>9504810.0331765711</v>
      </c>
      <c r="W12" s="29">
        <f>IF(W8=0,0,VLOOKUP(W8,FAC_TOTALS_APTA!$A$4:$BS$227,$L12,FALSE))</f>
        <v>8893954.3931148201</v>
      </c>
      <c r="X12" s="29">
        <f>IF(X8=0,0,VLOOKUP(X8,FAC_TOTALS_APTA!$A$4:$BS$227,$L12,FALSE))</f>
        <v>10556718.50183735</v>
      </c>
      <c r="Y12" s="29">
        <f>IF(Y8=0,0,VLOOKUP(Y8,FAC_TOTALS_APTA!$A$4:$BS$227,$L12,FALSE))</f>
        <v>9111225.6272500195</v>
      </c>
      <c r="Z12" s="29">
        <f>IF(Z8=0,0,VLOOKUP(Z8,FAC_TOTALS_APTA!$A$4:$BS$227,$L12,FALSE))</f>
        <v>6868956.09906884</v>
      </c>
      <c r="AA12" s="29">
        <f>IF(AA8=0,0,VLOOKUP(AA8,FAC_TOTALS_APTA!$A$4:$BS$227,$L12,FALSE))</f>
        <v>7975207.7807676699</v>
      </c>
      <c r="AB12" s="29">
        <f>IF(AB8=0,0,VLOOKUP(AB8,FAC_TOTALS_APTA!$A$4:$BS$227,$L12,FALSE))</f>
        <v>6174226.8976129703</v>
      </c>
      <c r="AC12" s="32">
        <f t="shared" si="4"/>
        <v>131205107.12937777</v>
      </c>
      <c r="AD12" s="33">
        <f>AC12/G24</f>
        <v>6.3454534454622805E-2</v>
      </c>
      <c r="AE12" s="7"/>
    </row>
    <row r="13" spans="1:31" s="14" customFormat="1" ht="15" x14ac:dyDescent="0.2">
      <c r="A13" s="7"/>
      <c r="B13" s="26" t="s">
        <v>108</v>
      </c>
      <c r="C13" s="28"/>
      <c r="D13" s="34" t="s">
        <v>106</v>
      </c>
      <c r="E13" s="43">
        <v>0.16120000000000001</v>
      </c>
      <c r="F13" s="7">
        <f>MATCH($D13,FAC_TOTALS_APTA!$A$2:$BS$2,)</f>
        <v>17</v>
      </c>
      <c r="G13" s="29">
        <f>VLOOKUP(G8,FAC_TOTALS_APTA!$A$4:$BS$227,$F13,FALSE)</f>
        <v>1.0892580391401629</v>
      </c>
      <c r="H13" s="29">
        <f>VLOOKUP(H8,FAC_TOTALS_APTA!$A$4:$BS$227,$F13,FALSE)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MATCH($K13,FAC_TOTALS_APTA!$A$2:$BS$2,)</f>
        <v>39</v>
      </c>
      <c r="M13" s="29">
        <f>IF(M8=0,0,VLOOKUP(M8,FAC_TOTALS_APTA!$A$4:$BS$227,$L13,FALSE))</f>
        <v>-112275.9501386669</v>
      </c>
      <c r="N13" s="29">
        <f>IF(N8=0,0,VLOOKUP(N8,FAC_TOTALS_APTA!$A$4:$BS$227,$L13,FALSE))</f>
        <v>-106485.1667182911</v>
      </c>
      <c r="O13" s="29">
        <f>IF(O8=0,0,VLOOKUP(O8,FAC_TOTALS_APTA!$A$4:$BS$227,$L13,FALSE))</f>
        <v>-112801.97016046666</v>
      </c>
      <c r="P13" s="29">
        <f>IF(P8=0,0,VLOOKUP(P8,FAC_TOTALS_APTA!$A$4:$BS$227,$L13,FALSE))</f>
        <v>-88315.638764067495</v>
      </c>
      <c r="Q13" s="29">
        <f>IF(Q8=0,0,VLOOKUP(Q8,FAC_TOTALS_APTA!$A$4:$BS$227,$L13,FALSE))</f>
        <v>-309712.449012394</v>
      </c>
      <c r="R13" s="29">
        <f>IF(R8=0,0,VLOOKUP(R8,FAC_TOTALS_APTA!$A$4:$BS$227,$L13,FALSE))</f>
        <v>198158.80491063339</v>
      </c>
      <c r="S13" s="29">
        <f>IF(S8=0,0,VLOOKUP(S8,FAC_TOTALS_APTA!$A$4:$BS$227,$L13,FALSE))</f>
        <v>137297.45292305131</v>
      </c>
      <c r="T13" s="29">
        <f>IF(T8=0,0,VLOOKUP(T8,FAC_TOTALS_APTA!$A$4:$BS$227,$L13,FALSE))</f>
        <v>1897226.204100321</v>
      </c>
      <c r="U13" s="29">
        <f>IF(U8=0,0,VLOOKUP(U8,FAC_TOTALS_APTA!$A$4:$BS$227,$L13,FALSE))</f>
        <v>-213357.47762798209</v>
      </c>
      <c r="V13" s="29">
        <f>IF(V8=0,0,VLOOKUP(V8,FAC_TOTALS_APTA!$A$4:$BS$227,$L13,FALSE))</f>
        <v>-235486.95494796772</v>
      </c>
      <c r="W13" s="29">
        <f>IF(W8=0,0,VLOOKUP(W8,FAC_TOTALS_APTA!$A$4:$BS$227,$L13,FALSE))</f>
        <v>3355.4746268329</v>
      </c>
      <c r="X13" s="29">
        <f>IF(X8=0,0,VLOOKUP(X8,FAC_TOTALS_APTA!$A$4:$BS$227,$L13,FALSE))</f>
        <v>-66099.535992369158</v>
      </c>
      <c r="Y13" s="29">
        <f>IF(Y8=0,0,VLOOKUP(Y8,FAC_TOTALS_APTA!$A$4:$BS$227,$L13,FALSE))</f>
        <v>47558.048180893005</v>
      </c>
      <c r="Z13" s="29">
        <f>IF(Z8=0,0,VLOOKUP(Z8,FAC_TOTALS_APTA!$A$4:$BS$227,$L13,FALSE))</f>
        <v>-44188.224611881902</v>
      </c>
      <c r="AA13" s="29">
        <f>IF(AA8=0,0,VLOOKUP(AA8,FAC_TOTALS_APTA!$A$4:$BS$227,$L13,FALSE))</f>
        <v>-92134.6673391027</v>
      </c>
      <c r="AB13" s="29">
        <f>IF(AB8=0,0,VLOOKUP(AB8,FAC_TOTALS_APTA!$A$4:$BS$227,$L13,FALSE))</f>
        <v>69812.342415261606</v>
      </c>
      <c r="AC13" s="32">
        <f t="shared" ref="AC13" si="8">SUM(M13:AB13)</f>
        <v>972550.29184380313</v>
      </c>
      <c r="AD13" s="33">
        <f>AC13/G23</f>
        <v>5.2202415401279465E-4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MATCH($D14,FAC_TOTALS_APTA!$A$2:$BS$2,)</f>
        <v>14</v>
      </c>
      <c r="G14" s="29">
        <f>VLOOKUP(G8,FAC_TOTALS_APTA!$A$4:$BS$227,$F14,FALSE)</f>
        <v>3.9543921170859599</v>
      </c>
      <c r="H14" s="29">
        <f>VLOOKUP(H8,FAC_TOTALS_APTA!$A$4:$BS$227,$F14,FALSE)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MATCH($K14,FAC_TOTALS_APTA!$A$2:$BS$2,)</f>
        <v>36</v>
      </c>
      <c r="M14" s="29">
        <f>IF(M8=0,0,VLOOKUP(M8,FAC_TOTALS_APTA!$A$4:$BS$227,$L14,FALSE))</f>
        <v>33644082.337193877</v>
      </c>
      <c r="N14" s="29">
        <f>IF(N8=0,0,VLOOKUP(N8,FAC_TOTALS_APTA!$A$4:$BS$227,$L14,FALSE))</f>
        <v>31999710.887682378</v>
      </c>
      <c r="O14" s="29">
        <f>IF(O8=0,0,VLOOKUP(O8,FAC_TOTALS_APTA!$A$4:$BS$227,$L14,FALSE))</f>
        <v>47554171.364003003</v>
      </c>
      <c r="P14" s="29">
        <f>IF(P8=0,0,VLOOKUP(P8,FAC_TOTALS_APTA!$A$4:$BS$227,$L14,FALSE))</f>
        <v>29902382.766773138</v>
      </c>
      <c r="Q14" s="29">
        <f>IF(Q8=0,0,VLOOKUP(Q8,FAC_TOTALS_APTA!$A$4:$BS$227,$L14,FALSE))</f>
        <v>17078896.211311691</v>
      </c>
      <c r="R14" s="29">
        <f>IF(R8=0,0,VLOOKUP(R8,FAC_TOTALS_APTA!$A$4:$BS$227,$L14,FALSE))</f>
        <v>39148027.555181004</v>
      </c>
      <c r="S14" s="29">
        <f>IF(S8=0,0,VLOOKUP(S8,FAC_TOTALS_APTA!$A$4:$BS$227,$L14,FALSE))</f>
        <v>-104089933.13864499</v>
      </c>
      <c r="T14" s="29">
        <f>IF(T8=0,0,VLOOKUP(T8,FAC_TOTALS_APTA!$A$4:$BS$227,$L14,FALSE))</f>
        <v>47128018.563369602</v>
      </c>
      <c r="U14" s="29">
        <f>IF(U8=0,0,VLOOKUP(U8,FAC_TOTALS_APTA!$A$4:$BS$227,$L14,FALSE))</f>
        <v>64748678.259883597</v>
      </c>
      <c r="V14" s="29">
        <f>IF(V8=0,0,VLOOKUP(V8,FAC_TOTALS_APTA!$A$4:$BS$227,$L14,FALSE))</f>
        <v>3714183.567346829</v>
      </c>
      <c r="W14" s="29">
        <f>IF(W8=0,0,VLOOKUP(W8,FAC_TOTALS_APTA!$A$4:$BS$227,$L14,FALSE))</f>
        <v>-14411354.96450885</v>
      </c>
      <c r="X14" s="29">
        <f>IF(X8=0,0,VLOOKUP(X8,FAC_TOTALS_APTA!$A$4:$BS$227,$L14,FALSE))</f>
        <v>-17963969.102308512</v>
      </c>
      <c r="Y14" s="29">
        <f>IF(Y8=0,0,VLOOKUP(Y8,FAC_TOTALS_APTA!$A$4:$BS$227,$L14,FALSE))</f>
        <v>-87065041.850220099</v>
      </c>
      <c r="Z14" s="29">
        <f>IF(Z8=0,0,VLOOKUP(Z8,FAC_TOTALS_APTA!$A$4:$BS$227,$L14,FALSE))</f>
        <v>-36604710.347362898</v>
      </c>
      <c r="AA14" s="29">
        <f>IF(AA8=0,0,VLOOKUP(AA8,FAC_TOTALS_APTA!$A$4:$BS$227,$L14,FALSE))</f>
        <v>23686269.745034751</v>
      </c>
      <c r="AB14" s="29">
        <f>IF(AB8=0,0,VLOOKUP(AB8,FAC_TOTALS_APTA!$A$4:$BS$227,$L14,FALSE))</f>
        <v>29078888.980812758</v>
      </c>
      <c r="AC14" s="32">
        <f t="shared" si="4"/>
        <v>107548300.83554725</v>
      </c>
      <c r="AD14" s="33">
        <f>AC14/G24</f>
        <v>5.2013427756100919E-2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MATCH($D15,FAC_TOTALS_APTA!$A$2:$BS$2,)</f>
        <v>15</v>
      </c>
      <c r="G15" s="29">
        <f>VLOOKUP(G8,FAC_TOTALS_APTA!$A$4:$BS$227,$F15,FALSE)</f>
        <v>77823.029472963099</v>
      </c>
      <c r="H15" s="29">
        <f>VLOOKUP(H8,FAC_TOTALS_APTA!$A$4:$BS$227,$F15,FALSE)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MATCH($K15,FAC_TOTALS_APTA!$A$2:$BS$2,)</f>
        <v>37</v>
      </c>
      <c r="M15" s="29">
        <f>IF(M8=0,0,VLOOKUP(M8,FAC_TOTALS_APTA!$A$4:$BS$227,$L15,FALSE))</f>
        <v>11103806.852351069</v>
      </c>
      <c r="N15" s="29">
        <f>IF(N8=0,0,VLOOKUP(N8,FAC_TOTALS_APTA!$A$4:$BS$227,$L15,FALSE))</f>
        <v>16240674.627940942</v>
      </c>
      <c r="O15" s="29">
        <f>IF(O8=0,0,VLOOKUP(O8,FAC_TOTALS_APTA!$A$4:$BS$227,$L15,FALSE))</f>
        <v>15730990.12384712</v>
      </c>
      <c r="P15" s="29">
        <f>IF(P8=0,0,VLOOKUP(P8,FAC_TOTALS_APTA!$A$4:$BS$227,$L15,FALSE))</f>
        <v>25479244.803289533</v>
      </c>
      <c r="Q15" s="29">
        <f>IF(Q8=0,0,VLOOKUP(Q8,FAC_TOTALS_APTA!$A$4:$BS$227,$L15,FALSE))</f>
        <v>-8799528.7434660792</v>
      </c>
      <c r="R15" s="29">
        <f>IF(R8=0,0,VLOOKUP(R8,FAC_TOTALS_APTA!$A$4:$BS$227,$L15,FALSE))</f>
        <v>829349.00677999598</v>
      </c>
      <c r="S15" s="29">
        <f>IF(S8=0,0,VLOOKUP(S8,FAC_TOTALS_APTA!$A$4:$BS$227,$L15,FALSE))</f>
        <v>32717164.123176873</v>
      </c>
      <c r="T15" s="29">
        <f>IF(T8=0,0,VLOOKUP(T8,FAC_TOTALS_APTA!$A$4:$BS$227,$L15,FALSE))</f>
        <v>15565110.38647126</v>
      </c>
      <c r="U15" s="29">
        <f>IF(U8=0,0,VLOOKUP(U8,FAC_TOTALS_APTA!$A$4:$BS$227,$L15,FALSE))</f>
        <v>12122592.577302629</v>
      </c>
      <c r="V15" s="29">
        <f>IF(V8=0,0,VLOOKUP(V8,FAC_TOTALS_APTA!$A$4:$BS$227,$L15,FALSE))</f>
        <v>3656956.2594329324</v>
      </c>
      <c r="W15" s="29">
        <f>IF(W8=0,0,VLOOKUP(W8,FAC_TOTALS_APTA!$A$4:$BS$227,$L15,FALSE))</f>
        <v>-3623559.9535286399</v>
      </c>
      <c r="X15" s="29">
        <f>IF(X8=0,0,VLOOKUP(X8,FAC_TOTALS_APTA!$A$4:$BS$227,$L15,FALSE))</f>
        <v>-5272357.4203106603</v>
      </c>
      <c r="Y15" s="29">
        <f>IF(Y8=0,0,VLOOKUP(Y8,FAC_TOTALS_APTA!$A$4:$BS$227,$L15,FALSE))</f>
        <v>-20369780.60210079</v>
      </c>
      <c r="Z15" s="29">
        <f>IF(Z8=0,0,VLOOKUP(Z8,FAC_TOTALS_APTA!$A$4:$BS$227,$L15,FALSE))</f>
        <v>-13105560.251058329</v>
      </c>
      <c r="AA15" s="29">
        <f>IF(AA8=0,0,VLOOKUP(AA8,FAC_TOTALS_APTA!$A$4:$BS$227,$L15,FALSE))</f>
        <v>-12963628.71624599</v>
      </c>
      <c r="AB15" s="29">
        <f>IF(AB8=0,0,VLOOKUP(AB8,FAC_TOTALS_APTA!$A$4:$BS$227,$L15,FALSE))</f>
        <v>-13176669.65484149</v>
      </c>
      <c r="AC15" s="32">
        <f t="shared" si="4"/>
        <v>56134803.419040374</v>
      </c>
      <c r="AD15" s="33">
        <f>AC15/G24</f>
        <v>2.7148393043455066E-2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MATCH($D16,FAC_TOTALS_APTA!$A$2:$BS$2,)</f>
        <v>16</v>
      </c>
      <c r="G16" s="29">
        <f>VLOOKUP(G8,FAC_TOTALS_APTA!$A$4:$BS$227,$F16,FALSE)</f>
        <v>18.38028740282714</v>
      </c>
      <c r="H16" s="29">
        <f>VLOOKUP(H8,FAC_TOTALS_APTA!$A$4:$BS$227,$F16,FALSE)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MATCH($K16,FAC_TOTALS_APTA!$A$2:$BS$2,)</f>
        <v>38</v>
      </c>
      <c r="M16" s="29">
        <f>IF(M8=0,0,VLOOKUP(M8,FAC_TOTALS_APTA!$A$4:$BS$227,$L16,FALSE))</f>
        <v>-2114743.813563528</v>
      </c>
      <c r="N16" s="29">
        <f>IF(N8=0,0,VLOOKUP(N8,FAC_TOTALS_APTA!$A$4:$BS$227,$L16,FALSE))</f>
        <v>-1748208.9850749059</v>
      </c>
      <c r="O16" s="29">
        <f>IF(O8=0,0,VLOOKUP(O8,FAC_TOTALS_APTA!$A$4:$BS$227,$L16,FALSE))</f>
        <v>-2893257.6634122902</v>
      </c>
      <c r="P16" s="29">
        <f>IF(P8=0,0,VLOOKUP(P8,FAC_TOTALS_APTA!$A$4:$BS$227,$L16,FALSE))</f>
        <v>-3227659.2962054419</v>
      </c>
      <c r="Q16" s="29">
        <f>IF(Q8=0,0,VLOOKUP(Q8,FAC_TOTALS_APTA!$A$4:$BS$227,$L16,FALSE))</f>
        <v>-4287633.0500058802</v>
      </c>
      <c r="R16" s="29">
        <f>IF(R8=0,0,VLOOKUP(R8,FAC_TOTALS_APTA!$A$4:$BS$227,$L16,FALSE))</f>
        <v>4246125.6402429966</v>
      </c>
      <c r="S16" s="29">
        <f>IF(S8=0,0,VLOOKUP(S8,FAC_TOTALS_APTA!$A$4:$BS$227,$L16,FALSE))</f>
        <v>3018519.07074292</v>
      </c>
      <c r="T16" s="29">
        <f>IF(T8=0,0,VLOOKUP(T8,FAC_TOTALS_APTA!$A$4:$BS$227,$L16,FALSE))</f>
        <v>5627875.7575984094</v>
      </c>
      <c r="U16" s="29">
        <f>IF(U8=0,0,VLOOKUP(U8,FAC_TOTALS_APTA!$A$4:$BS$227,$L16,FALSE))</f>
        <v>7317267.9546463899</v>
      </c>
      <c r="V16" s="29">
        <f>IF(V8=0,0,VLOOKUP(V8,FAC_TOTALS_APTA!$A$4:$BS$227,$L16,FALSE))</f>
        <v>-2782589.77311219</v>
      </c>
      <c r="W16" s="29">
        <f>IF(W8=0,0,VLOOKUP(W8,FAC_TOTALS_APTA!$A$4:$BS$227,$L16,FALSE))</f>
        <v>-6518812.8429493932</v>
      </c>
      <c r="X16" s="29">
        <f>IF(X8=0,0,VLOOKUP(X8,FAC_TOTALS_APTA!$A$4:$BS$227,$L16,FALSE))</f>
        <v>-1603469.5744490591</v>
      </c>
      <c r="Y16" s="29">
        <f>IF(Y8=0,0,VLOOKUP(Y8,FAC_TOTALS_APTA!$A$4:$BS$227,$L16,FALSE))</f>
        <v>-3213364.5466589397</v>
      </c>
      <c r="Z16" s="29">
        <f>IF(Z8=0,0,VLOOKUP(Z8,FAC_TOTALS_APTA!$A$4:$BS$227,$L16,FALSE))</f>
        <v>-3244095.6911166599</v>
      </c>
      <c r="AA16" s="29">
        <f>IF(AA8=0,0,VLOOKUP(AA8,FAC_TOTALS_APTA!$A$4:$BS$227,$L16,FALSE))</f>
        <v>-3384201.0812249798</v>
      </c>
      <c r="AB16" s="29">
        <f>IF(AB8=0,0,VLOOKUP(AB8,FAC_TOTALS_APTA!$A$4:$BS$227,$L16,FALSE))</f>
        <v>-3092450.0209999597</v>
      </c>
      <c r="AC16" s="32">
        <f t="shared" si="4"/>
        <v>-17900697.915542509</v>
      </c>
      <c r="AD16" s="33">
        <f>AC16/G24</f>
        <v>-8.6572884051192168E-3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MATCH($D17,FAC_TOTALS_APTA!$A$2:$BS$2,)</f>
        <v>18</v>
      </c>
      <c r="G17" s="29">
        <f>VLOOKUP(G8,FAC_TOTALS_APTA!$A$4:$BS$227,$F17,FALSE)</f>
        <v>7.9537049482222493</v>
      </c>
      <c r="H17" s="29">
        <f>VLOOKUP(H8,FAC_TOTALS_APTA!$A$4:$BS$227,$F17,FALSE)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MATCH($K17,FAC_TOTALS_APTA!$A$2:$BS$2,)</f>
        <v>40</v>
      </c>
      <c r="M17" s="29">
        <f>IF(M8=0,0,VLOOKUP(M8,FAC_TOTALS_APTA!$A$4:$BS$227,$L17,FALSE))</f>
        <v>0</v>
      </c>
      <c r="N17" s="29">
        <f>IF(N8=0,0,VLOOKUP(N8,FAC_TOTALS_APTA!$A$4:$BS$227,$L17,FALSE))</f>
        <v>0</v>
      </c>
      <c r="O17" s="29">
        <f>IF(O8=0,0,VLOOKUP(O8,FAC_TOTALS_APTA!$A$4:$BS$227,$L17,FALSE))</f>
        <v>0</v>
      </c>
      <c r="P17" s="29">
        <f>IF(P8=0,0,VLOOKUP(P8,FAC_TOTALS_APTA!$A$4:$BS$227,$L17,FALSE))</f>
        <v>-2819625.260587458</v>
      </c>
      <c r="Q17" s="29">
        <f>IF(Q8=0,0,VLOOKUP(Q8,FAC_TOTALS_APTA!$A$4:$BS$227,$L17,FALSE))</f>
        <v>-1214715.2586215355</v>
      </c>
      <c r="R17" s="29">
        <f>IF(R8=0,0,VLOOKUP(R8,FAC_TOTALS_APTA!$A$4:$BS$227,$L17,FALSE))</f>
        <v>-737320.15882335196</v>
      </c>
      <c r="S17" s="29">
        <f>IF(S8=0,0,VLOOKUP(S8,FAC_TOTALS_APTA!$A$4:$BS$227,$L17,FALSE))</f>
        <v>-1982334.3049888369</v>
      </c>
      <c r="T17" s="29">
        <f>IF(T8=0,0,VLOOKUP(T8,FAC_TOTALS_APTA!$A$4:$BS$227,$L17,FALSE))</f>
        <v>-2049869.4001831491</v>
      </c>
      <c r="U17" s="29">
        <f>IF(U8=0,0,VLOOKUP(U8,FAC_TOTALS_APTA!$A$4:$BS$227,$L17,FALSE))</f>
        <v>484452.29787599231</v>
      </c>
      <c r="V17" s="29">
        <f>IF(V8=0,0,VLOOKUP(V8,FAC_TOTALS_APTA!$A$4:$BS$227,$L17,FALSE))</f>
        <v>-904638.64607353811</v>
      </c>
      <c r="W17" s="29">
        <f>IF(W8=0,0,VLOOKUP(W8,FAC_TOTALS_APTA!$A$4:$BS$227,$L17,FALSE))</f>
        <v>-14107.669499737967</v>
      </c>
      <c r="X17" s="29">
        <f>IF(X8=0,0,VLOOKUP(X8,FAC_TOTALS_APTA!$A$4:$BS$227,$L17,FALSE))</f>
        <v>-1437730.7377668426</v>
      </c>
      <c r="Y17" s="29">
        <f>IF(Y8=0,0,VLOOKUP(Y8,FAC_TOTALS_APTA!$A$4:$BS$227,$L17,FALSE))</f>
        <v>-1180918.0389914941</v>
      </c>
      <c r="Z17" s="29">
        <f>IF(Z8=0,0,VLOOKUP(Z8,FAC_TOTALS_APTA!$A$4:$BS$227,$L17,FALSE))</f>
        <v>-3711300.5196998101</v>
      </c>
      <c r="AA17" s="29">
        <f>IF(AA8=0,0,VLOOKUP(AA8,FAC_TOTALS_APTA!$A$4:$BS$227,$L17,FALSE))</f>
        <v>-1369026.1364365532</v>
      </c>
      <c r="AB17" s="29">
        <f>IF(AB8=0,0,VLOOKUP(AB8,FAC_TOTALS_APTA!$A$4:$BS$227,$L17,FALSE))</f>
        <v>-1839773.7185002689</v>
      </c>
      <c r="AC17" s="32">
        <f t="shared" si="4"/>
        <v>-18776907.552296583</v>
      </c>
      <c r="AD17" s="33">
        <f>AC17/G24</f>
        <v>-9.0810483928311196E-3</v>
      </c>
      <c r="AE17" s="7"/>
    </row>
    <row r="18" spans="1:31" s="14" customFormat="1" ht="17" x14ac:dyDescent="0.2">
      <c r="A18" s="7"/>
      <c r="B18" s="12" t="s">
        <v>72</v>
      </c>
      <c r="C18" s="28"/>
      <c r="D18" s="5" t="s">
        <v>109</v>
      </c>
      <c r="E18" s="43">
        <v>-5.7999999999999996E-3</v>
      </c>
      <c r="F18" s="7">
        <f>MATCH($D18,FAC_TOTALS_APTA!$A$2:$BS$2,)</f>
        <v>29</v>
      </c>
      <c r="G18" s="29">
        <f>VLOOKUP(G8,FAC_TOTALS_APTA!$A$4:$BS$227,$F18,FALSE)</f>
        <v>0</v>
      </c>
      <c r="H18" s="29">
        <f>VLOOKUP(H8,FAC_TOTALS_APTA!$A$4:$BS$227,$F18,FALSE)</f>
        <v>23.424129860684207</v>
      </c>
      <c r="I18" s="30" t="str">
        <f t="shared" si="1"/>
        <v>-</v>
      </c>
      <c r="J18" s="31" t="str">
        <f t="shared" si="2"/>
        <v/>
      </c>
      <c r="K18" s="31" t="str">
        <f t="shared" si="3"/>
        <v>TNC_TRIPS_PER_CAPITA_CLUSTER_FAC</v>
      </c>
      <c r="L18" s="7">
        <f>MATCH($K18,FAC_TOTALS_APTA!$A$2:$BS$2,)</f>
        <v>51</v>
      </c>
      <c r="M18" s="29">
        <f>IF(M8=0,0,VLOOKUP(M8,FAC_TOTALS_APTA!$A$4:$BS$227,$L18,FALSE))</f>
        <v>0</v>
      </c>
      <c r="N18" s="29">
        <f>IF(N8=0,0,VLOOKUP(N8,FAC_TOTALS_APTA!$A$4:$BS$227,$L18,FALSE))</f>
        <v>0</v>
      </c>
      <c r="O18" s="29">
        <f>IF(O8=0,0,VLOOKUP(O8,FAC_TOTALS_APTA!$A$4:$BS$227,$L18,FALSE))</f>
        <v>0</v>
      </c>
      <c r="P18" s="29">
        <f>IF(P8=0,0,VLOOKUP(P8,FAC_TOTALS_APTA!$A$4:$BS$227,$L18,FALSE))</f>
        <v>0</v>
      </c>
      <c r="Q18" s="29">
        <f>IF(Q8=0,0,VLOOKUP(Q8,FAC_TOTALS_APTA!$A$4:$BS$227,$L18,FALSE))</f>
        <v>0</v>
      </c>
      <c r="R18" s="29">
        <f>IF(R8=0,0,VLOOKUP(R8,FAC_TOTALS_APTA!$A$4:$BS$227,$L18,FALSE))</f>
        <v>0</v>
      </c>
      <c r="S18" s="29">
        <f>IF(S8=0,0,VLOOKUP(S8,FAC_TOTALS_APTA!$A$4:$BS$227,$L18,FALSE))</f>
        <v>0</v>
      </c>
      <c r="T18" s="29">
        <f>IF(T8=0,0,VLOOKUP(T8,FAC_TOTALS_APTA!$A$4:$BS$227,$L18,FALSE))</f>
        <v>0</v>
      </c>
      <c r="U18" s="29">
        <f>IF(U8=0,0,VLOOKUP(U8,FAC_TOTALS_APTA!$A$4:$BS$227,$L18,FALSE))</f>
        <v>0</v>
      </c>
      <c r="V18" s="29">
        <f>IF(V8=0,0,VLOOKUP(V8,FAC_TOTALS_APTA!$A$4:$BS$227,$L18,FALSE))</f>
        <v>-4575197.7498229239</v>
      </c>
      <c r="W18" s="29">
        <f>IF(W8=0,0,VLOOKUP(W8,FAC_TOTALS_APTA!$A$4:$BS$227,$L18,FALSE))</f>
        <v>-13190390.00999143</v>
      </c>
      <c r="X18" s="29">
        <f>IF(X8=0,0,VLOOKUP(X8,FAC_TOTALS_APTA!$A$4:$BS$227,$L18,FALSE))</f>
        <v>-19919207.188151341</v>
      </c>
      <c r="Y18" s="29">
        <f>IF(Y8=0,0,VLOOKUP(Y8,FAC_TOTALS_APTA!$A$4:$BS$227,$L18,FALSE))</f>
        <v>-17119694.947139069</v>
      </c>
      <c r="Z18" s="29">
        <f>IF(Z8=0,0,VLOOKUP(Z8,FAC_TOTALS_APTA!$A$4:$BS$227,$L18,FALSE))</f>
        <v>-37584930.1150169</v>
      </c>
      <c r="AA18" s="29">
        <f>IF(AA8=0,0,VLOOKUP(AA8,FAC_TOTALS_APTA!$A$4:$BS$227,$L18,FALSE))</f>
        <v>-47266876.1863961</v>
      </c>
      <c r="AB18" s="29">
        <f>IF(AB8=0,0,VLOOKUP(AB8,FAC_TOTALS_APTA!$A$4:$BS$227,$L18,FALSE))</f>
        <v>-79752653.279339299</v>
      </c>
      <c r="AC18" s="32">
        <f t="shared" si="4"/>
        <v>-219408949.47585708</v>
      </c>
      <c r="AD18" s="33">
        <f>AC18/G24</f>
        <v>-0.10611242998673656</v>
      </c>
      <c r="AE18" s="7"/>
    </row>
    <row r="19" spans="1:31" s="14" customFormat="1" ht="15" x14ac:dyDescent="0.2">
      <c r="A19" s="7"/>
      <c r="B19" s="26" t="s">
        <v>68</v>
      </c>
      <c r="C19" s="28"/>
      <c r="D19" s="7" t="s">
        <v>46</v>
      </c>
      <c r="E19" s="43">
        <v>-1.5E-3</v>
      </c>
      <c r="F19" s="7">
        <f>MATCH($D19,FAC_TOTALS_APTA!$A$2:$BS$2,)</f>
        <v>30</v>
      </c>
      <c r="G19" s="29">
        <f>VLOOKUP(G8,FAC_TOTALS_APTA!$A$4:$BS$227,$F19,FALSE)</f>
        <v>0</v>
      </c>
      <c r="H19" s="29">
        <f>VLOOKUP(H8,FAC_TOTALS_APTA!$A$4:$BS$227,$F19,FALSE)</f>
        <v>2</v>
      </c>
      <c r="I19" s="30" t="str">
        <f t="shared" si="1"/>
        <v>-</v>
      </c>
      <c r="J19" s="31" t="str">
        <f t="shared" si="2"/>
        <v/>
      </c>
      <c r="K19" s="31" t="str">
        <f t="shared" si="3"/>
        <v>BIKE_SHARE_FAC</v>
      </c>
      <c r="L19" s="7">
        <f>MATCH($K19,FAC_TOTALS_APTA!$A$2:$BS$2,)</f>
        <v>52</v>
      </c>
      <c r="M19" s="29">
        <f>IF(M8=0,0,VLOOKUP(M8,FAC_TOTALS_APTA!$A$4:$BS$227,$L19,FALSE))</f>
        <v>0</v>
      </c>
      <c r="N19" s="29">
        <f>IF(N8=0,0,VLOOKUP(N8,FAC_TOTALS_APTA!$A$4:$BS$227,$L19,FALSE))</f>
        <v>0</v>
      </c>
      <c r="O19" s="29">
        <f>IF(O8=0,0,VLOOKUP(O8,FAC_TOTALS_APTA!$A$4:$BS$227,$L19,FALSE))</f>
        <v>0</v>
      </c>
      <c r="P19" s="29">
        <f>IF(P8=0,0,VLOOKUP(P8,FAC_TOTALS_APTA!$A$4:$BS$227,$L19,FALSE))</f>
        <v>0</v>
      </c>
      <c r="Q19" s="29">
        <f>IF(Q8=0,0,VLOOKUP(Q8,FAC_TOTALS_APTA!$A$4:$BS$227,$L19,FALSE))</f>
        <v>0</v>
      </c>
      <c r="R19" s="29">
        <f>IF(R8=0,0,VLOOKUP(R8,FAC_TOTALS_APTA!$A$4:$BS$227,$L19,FALSE))</f>
        <v>67844.585387473096</v>
      </c>
      <c r="S19" s="29">
        <f>IF(S8=0,0,VLOOKUP(S8,FAC_TOTALS_APTA!$A$4:$BS$227,$L19,FALSE))</f>
        <v>0</v>
      </c>
      <c r="T19" s="29">
        <f>IF(T8=0,0,VLOOKUP(T8,FAC_TOTALS_APTA!$A$4:$BS$227,$L19,FALSE))</f>
        <v>57854.836208933397</v>
      </c>
      <c r="U19" s="29">
        <f>IF(U8=0,0,VLOOKUP(U8,FAC_TOTALS_APTA!$A$4:$BS$227,$L19,FALSE))</f>
        <v>40056.483990747198</v>
      </c>
      <c r="V19" s="29">
        <f>IF(V8=0,0,VLOOKUP(V8,FAC_TOTALS_APTA!$A$4:$BS$227,$L19,FALSE))</f>
        <v>25055.125932719799</v>
      </c>
      <c r="W19" s="29">
        <f>IF(W8=0,0,VLOOKUP(W8,FAC_TOTALS_APTA!$A$4:$BS$227,$L19,FALSE))</f>
        <v>0</v>
      </c>
      <c r="X19" s="29">
        <f>IF(X8=0,0,VLOOKUP(X8,FAC_TOTALS_APTA!$A$4:$BS$227,$L19,FALSE))</f>
        <v>270869.02869967476</v>
      </c>
      <c r="Y19" s="29">
        <f>IF(Y8=0,0,VLOOKUP(Y8,FAC_TOTALS_APTA!$A$4:$BS$227,$L19,FALSE))</f>
        <v>231680.6440845358</v>
      </c>
      <c r="Z19" s="29">
        <f>IF(Z8=0,0,VLOOKUP(Z8,FAC_TOTALS_APTA!$A$4:$BS$227,$L19,FALSE))</f>
        <v>224745.7884059436</v>
      </c>
      <c r="AA19" s="29">
        <f>IF(AA8=0,0,VLOOKUP(AA8,FAC_TOTALS_APTA!$A$4:$BS$227,$L19,FALSE))</f>
        <v>0</v>
      </c>
      <c r="AB19" s="29">
        <f>IF(AB8=0,0,VLOOKUP(AB8,FAC_TOTALS_APTA!$A$4:$BS$227,$L19,FALSE))</f>
        <v>10798.237284704999</v>
      </c>
      <c r="AC19" s="32">
        <f t="shared" si="4"/>
        <v>928904.72999473265</v>
      </c>
      <c r="AD19" s="33">
        <f>AC19/G24</f>
        <v>4.4924483874237125E-4</v>
      </c>
      <c r="AE19" s="7"/>
    </row>
    <row r="20" spans="1:31" s="14" customFormat="1" ht="15" x14ac:dyDescent="0.2">
      <c r="A20" s="7"/>
      <c r="B20" s="26" t="s">
        <v>69</v>
      </c>
      <c r="C20" s="28"/>
      <c r="D20" s="7" t="s">
        <v>77</v>
      </c>
      <c r="E20" s="43">
        <v>-4.8399999999999999E-2</v>
      </c>
      <c r="F20" s="7">
        <f>MATCH($D20,FAC_TOTALS_APTA!$A$2:$BS$2,)</f>
        <v>31</v>
      </c>
      <c r="G20" s="29">
        <f>VLOOKUP(G8,FAC_TOTALS_APTA!$A$4:$BS$227,$F20,FALSE)</f>
        <v>0</v>
      </c>
      <c r="H20" s="29">
        <f>VLOOKUP(H8,FAC_TOTALS_APTA!$A$4:$BS$227,$F20,FALSE)</f>
        <v>1.1691461839603481</v>
      </c>
      <c r="I20" s="30" t="str">
        <f t="shared" si="1"/>
        <v>-</v>
      </c>
      <c r="J20" s="31" t="str">
        <f t="shared" si="2"/>
        <v/>
      </c>
      <c r="K20" s="31" t="str">
        <f t="shared" si="3"/>
        <v>scooter_flag_BUS_FAC</v>
      </c>
      <c r="L20" s="7">
        <f>MATCH($K20,FAC_TOTALS_APTA!$A$2:$BS$2,)</f>
        <v>53</v>
      </c>
      <c r="M20" s="29">
        <f>IF(M8=0,0,VLOOKUP(M8,FAC_TOTALS_APTA!$A$4:$BS$227,$L20,FALSE))</f>
        <v>0</v>
      </c>
      <c r="N20" s="29">
        <f>IF(N8=0,0,VLOOKUP(N8,FAC_TOTALS_APTA!$A$4:$BS$227,$L20,FALSE))</f>
        <v>0</v>
      </c>
      <c r="O20" s="29">
        <f>IF(O8=0,0,VLOOKUP(O8,FAC_TOTALS_APTA!$A$4:$BS$227,$L20,FALSE))</f>
        <v>0</v>
      </c>
      <c r="P20" s="29">
        <f>IF(P8=0,0,VLOOKUP(P8,FAC_TOTALS_APTA!$A$4:$BS$227,$L20,FALSE))</f>
        <v>0</v>
      </c>
      <c r="Q20" s="29">
        <f>IF(Q8=0,0,VLOOKUP(Q8,FAC_TOTALS_APTA!$A$4:$BS$227,$L20,FALSE))</f>
        <v>0</v>
      </c>
      <c r="R20" s="29">
        <f>IF(R8=0,0,VLOOKUP(R8,FAC_TOTALS_APTA!$A$4:$BS$227,$L20,FALSE))</f>
        <v>0</v>
      </c>
      <c r="S20" s="29">
        <f>IF(S8=0,0,VLOOKUP(S8,FAC_TOTALS_APTA!$A$4:$BS$227,$L20,FALSE))</f>
        <v>0</v>
      </c>
      <c r="T20" s="29">
        <f>IF(T8=0,0,VLOOKUP(T8,FAC_TOTALS_APTA!$A$4:$BS$227,$L20,FALSE))</f>
        <v>0</v>
      </c>
      <c r="U20" s="29">
        <f>IF(U8=0,0,VLOOKUP(U8,FAC_TOTALS_APTA!$A$4:$BS$227,$L20,FALSE))</f>
        <v>0</v>
      </c>
      <c r="V20" s="29">
        <f>IF(V8=0,0,VLOOKUP(V8,FAC_TOTALS_APTA!$A$4:$BS$227,$L20,FALSE))</f>
        <v>0</v>
      </c>
      <c r="W20" s="29">
        <f>IF(W8=0,0,VLOOKUP(W8,FAC_TOTALS_APTA!$A$4:$BS$227,$L20,FALSE))</f>
        <v>0</v>
      </c>
      <c r="X20" s="29">
        <f>IF(X8=0,0,VLOOKUP(X8,FAC_TOTALS_APTA!$A$4:$BS$227,$L20,FALSE))</f>
        <v>0</v>
      </c>
      <c r="Y20" s="29">
        <f>IF(Y8=0,0,VLOOKUP(Y8,FAC_TOTALS_APTA!$A$4:$BS$227,$L20,FALSE))</f>
        <v>0</v>
      </c>
      <c r="Z20" s="29">
        <f>IF(Z8=0,0,VLOOKUP(Z8,FAC_TOTALS_APTA!$A$4:$BS$227,$L20,FALSE))</f>
        <v>0</v>
      </c>
      <c r="AA20" s="29">
        <f>IF(AA8=0,0,VLOOKUP(AA8,FAC_TOTALS_APTA!$A$4:$BS$227,$L20,FALSE))</f>
        <v>0</v>
      </c>
      <c r="AB20" s="29">
        <f>IF(AB8=0,0,VLOOKUP(AB8,FAC_TOTALS_APTA!$A$4:$BS$227,$L20,FALSE))</f>
        <v>-61413255.618367001</v>
      </c>
      <c r="AC20" s="32">
        <f t="shared" si="4"/>
        <v>-61413255.618367001</v>
      </c>
      <c r="AD20" s="33">
        <f>AC20/G24</f>
        <v>-2.970120317621136E-2</v>
      </c>
      <c r="AE20" s="7"/>
    </row>
    <row r="21" spans="1:31" s="7" customFormat="1" ht="15" x14ac:dyDescent="0.2">
      <c r="B21" s="9" t="s">
        <v>69</v>
      </c>
      <c r="C21" s="27"/>
      <c r="D21" s="8" t="s">
        <v>78</v>
      </c>
      <c r="E21" s="44">
        <v>5.3E-3</v>
      </c>
      <c r="F21" s="8">
        <f>MATCH($D21,FAC_TOTALS_APTA!$A$2:$BS$2,)</f>
        <v>32</v>
      </c>
      <c r="G21" s="29">
        <f>VLOOKUP(G8,FAC_TOTALS_APTA!$A$4:$BS$227,$F21,FALSE)</f>
        <v>0</v>
      </c>
      <c r="H21" s="29">
        <f>VLOOKUP(H8,FAC_TOTALS_APTA!$A$4:$BS$227,$F21,FALSE)</f>
        <v>0</v>
      </c>
      <c r="I21" s="35" t="str">
        <f t="shared" si="1"/>
        <v>-</v>
      </c>
      <c r="J21" s="36" t="str">
        <f t="shared" si="2"/>
        <v/>
      </c>
      <c r="K21" s="36" t="str">
        <f t="shared" si="3"/>
        <v>scooter_flag_RAIL_FAC</v>
      </c>
      <c r="L21" s="7">
        <f>MATCH($K21,FAC_TOTALS_APTA!$A$2:$BS$2,)</f>
        <v>54</v>
      </c>
      <c r="M21" s="37">
        <f>IF(M8=0,0,VLOOKUP(M8,FAC_TOTALS_APTA!$A$4:$BS$227,$L21,FALSE))</f>
        <v>0</v>
      </c>
      <c r="N21" s="37">
        <f>IF(N8=0,0,VLOOKUP(N8,FAC_TOTALS_APTA!$A$4:$BS$227,$L21,FALSE))</f>
        <v>0</v>
      </c>
      <c r="O21" s="37">
        <f>IF(O8=0,0,VLOOKUP(O8,FAC_TOTALS_APTA!$A$4:$BS$227,$L21,FALSE))</f>
        <v>0</v>
      </c>
      <c r="P21" s="37">
        <f>IF(P8=0,0,VLOOKUP(P8,FAC_TOTALS_APTA!$A$4:$BS$227,$L21,FALSE))</f>
        <v>0</v>
      </c>
      <c r="Q21" s="37">
        <f>IF(Q8=0,0,VLOOKUP(Q8,FAC_TOTALS_APTA!$A$4:$BS$227,$L21,FALSE))</f>
        <v>0</v>
      </c>
      <c r="R21" s="37">
        <f>IF(R8=0,0,VLOOKUP(R8,FAC_TOTALS_APTA!$A$4:$BS$227,$L21,FALSE))</f>
        <v>0</v>
      </c>
      <c r="S21" s="37">
        <f>IF(S8=0,0,VLOOKUP(S8,FAC_TOTALS_APTA!$A$4:$BS$227,$L21,FALSE))</f>
        <v>0</v>
      </c>
      <c r="T21" s="37">
        <f>IF(T8=0,0,VLOOKUP(T8,FAC_TOTALS_APTA!$A$4:$BS$227,$L21,FALSE))</f>
        <v>0</v>
      </c>
      <c r="U21" s="37">
        <f>IF(U8=0,0,VLOOKUP(U8,FAC_TOTALS_APTA!$A$4:$BS$227,$L21,FALSE))</f>
        <v>0</v>
      </c>
      <c r="V21" s="37">
        <f>IF(V8=0,0,VLOOKUP(V8,FAC_TOTALS_APTA!$A$4:$BS$227,$L21,FALSE))</f>
        <v>0</v>
      </c>
      <c r="W21" s="37">
        <f>IF(W8=0,0,VLOOKUP(W8,FAC_TOTALS_APTA!$A$4:$BS$227,$L21,FALSE))</f>
        <v>0</v>
      </c>
      <c r="X21" s="37">
        <f>IF(X8=0,0,VLOOKUP(X8,FAC_TOTALS_APTA!$A$4:$BS$227,$L21,FALSE))</f>
        <v>0</v>
      </c>
      <c r="Y21" s="37">
        <f>IF(Y8=0,0,VLOOKUP(Y8,FAC_TOTALS_APTA!$A$4:$BS$227,$L21,FALSE))</f>
        <v>0</v>
      </c>
      <c r="Z21" s="37">
        <f>IF(Z8=0,0,VLOOKUP(Z8,FAC_TOTALS_APTA!$A$4:$BS$227,$L21,FALSE))</f>
        <v>0</v>
      </c>
      <c r="AA21" s="37">
        <f>IF(AA8=0,0,VLOOKUP(AA8,FAC_TOTALS_APTA!$A$4:$BS$227,$L21,FALSE))</f>
        <v>0</v>
      </c>
      <c r="AB21" s="37">
        <f>IF(AB8=0,0,VLOOKUP(AB8,FAC_TOTALS_APTA!$A$4:$BS$227,$L21,FALSE))</f>
        <v>0</v>
      </c>
      <c r="AC21" s="38">
        <f t="shared" si="4"/>
        <v>0</v>
      </c>
      <c r="AD21" s="39">
        <f>AC21/G24</f>
        <v>0</v>
      </c>
    </row>
    <row r="22" spans="1:31" s="14" customFormat="1" ht="15" x14ac:dyDescent="0.2">
      <c r="A22" s="7"/>
      <c r="B22" s="9" t="s">
        <v>56</v>
      </c>
      <c r="C22" s="27"/>
      <c r="D22" s="9" t="s">
        <v>48</v>
      </c>
      <c r="E22" s="65"/>
      <c r="F22" s="8"/>
      <c r="G22" s="37"/>
      <c r="H22" s="37"/>
      <c r="I22" s="35"/>
      <c r="J22" s="36"/>
      <c r="K22" s="36" t="str">
        <f t="shared" si="3"/>
        <v>New_Reporter_FAC</v>
      </c>
      <c r="L22" s="7">
        <f>MATCH($K22,FAC_TOTALS_APTA!$A$2:$BS$2,)</f>
        <v>58</v>
      </c>
      <c r="M22" s="37">
        <f>IF(M8=0,0,VLOOKUP(M8,FAC_TOTALS_APTA!$A$4:$BS$227,$L22,FALSE))</f>
        <v>0</v>
      </c>
      <c r="N22" s="37">
        <f>IF(N8=0,0,VLOOKUP(N8,FAC_TOTALS_APTA!$A$4:$BS$227,$L22,FALSE))</f>
        <v>179225222.799999</v>
      </c>
      <c r="O22" s="37">
        <f>IF(O8=0,0,VLOOKUP(O8,FAC_TOTALS_APTA!$A$4:$BS$227,$L22,FALSE))</f>
        <v>125667083.39999899</v>
      </c>
      <c r="P22" s="37">
        <f>IF(P8=0,0,VLOOKUP(P8,FAC_TOTALS_APTA!$A$4:$BS$227,$L22,FALSE))</f>
        <v>0</v>
      </c>
      <c r="Q22" s="37">
        <f>IF(Q8=0,0,VLOOKUP(Q8,FAC_TOTALS_APTA!$A$4:$BS$227,$L22,FALSE))</f>
        <v>0</v>
      </c>
      <c r="R22" s="37">
        <f>IF(R8=0,0,VLOOKUP(R8,FAC_TOTALS_APTA!$A$4:$BS$227,$L22,FALSE))</f>
        <v>0</v>
      </c>
      <c r="S22" s="37">
        <f>IF(S8=0,0,VLOOKUP(S8,FAC_TOTALS_APTA!$A$4:$BS$227,$L22,FALSE))</f>
        <v>0</v>
      </c>
      <c r="T22" s="37">
        <f>IF(T8=0,0,VLOOKUP(T8,FAC_TOTALS_APTA!$A$4:$BS$227,$L22,FALSE))</f>
        <v>0</v>
      </c>
      <c r="U22" s="37">
        <f>IF(U8=0,0,VLOOKUP(U8,FAC_TOTALS_APTA!$A$4:$BS$227,$L22,FALSE))</f>
        <v>0</v>
      </c>
      <c r="V22" s="37">
        <f>IF(V8=0,0,VLOOKUP(V8,FAC_TOTALS_APTA!$A$4:$BS$227,$L22,FALSE))</f>
        <v>0</v>
      </c>
      <c r="W22" s="37">
        <f>IF(W8=0,0,VLOOKUP(W8,FAC_TOTALS_APTA!$A$4:$BS$227,$L22,FALSE))</f>
        <v>0</v>
      </c>
      <c r="X22" s="37">
        <f>IF(X8=0,0,VLOOKUP(X8,FAC_TOTALS_APTA!$A$4:$BS$227,$L22,FALSE))</f>
        <v>0</v>
      </c>
      <c r="Y22" s="37">
        <f>IF(Y8=0,0,VLOOKUP(Y8,FAC_TOTALS_APTA!$A$4:$BS$227,$L22,FALSE))</f>
        <v>0</v>
      </c>
      <c r="Z22" s="37">
        <f>IF(Z8=0,0,VLOOKUP(Z8,FAC_TOTALS_APTA!$A$4:$BS$227,$L22,FALSE))</f>
        <v>0</v>
      </c>
      <c r="AA22" s="37">
        <f>IF(AA8=0,0,VLOOKUP(AA8,FAC_TOTALS_APTA!$A$4:$BS$227,$L22,FALSE))</f>
        <v>0</v>
      </c>
      <c r="AB22" s="37">
        <f>IF(AB8=0,0,VLOOKUP(AB8,FAC_TOTALS_APTA!$A$4:$BS$227,$L22,FALSE))</f>
        <v>0</v>
      </c>
      <c r="AC22" s="38">
        <f>SUM(M22:AB22)</f>
        <v>304892306.19999802</v>
      </c>
      <c r="AD22" s="39">
        <f>AC22/G24</f>
        <v>0.14745462102812684</v>
      </c>
      <c r="AE22" s="7"/>
    </row>
    <row r="23" spans="1:31" s="59" customFormat="1" ht="15" x14ac:dyDescent="0.2">
      <c r="A23" s="58"/>
      <c r="B23" s="26" t="s">
        <v>70</v>
      </c>
      <c r="C23" s="28"/>
      <c r="D23" s="7" t="s">
        <v>6</v>
      </c>
      <c r="E23" s="43"/>
      <c r="F23" s="7">
        <f>MATCH($D23,FAC_TOTALS_APTA!$A$2:$BQ$2,)</f>
        <v>9</v>
      </c>
      <c r="G23" s="60">
        <f>VLOOKUP(G8,FAC_TOTALS_APTA!$A$4:$BS$227,$F23,FALSE)</f>
        <v>1863036957.9028449</v>
      </c>
      <c r="H23" s="60">
        <f>VLOOKUP(H8,FAC_TOTALS_APTA!$A$4:$BS$227,$F23,FALSE)</f>
        <v>2222726724.5061569</v>
      </c>
      <c r="I23" s="62">
        <f t="shared" ref="I23:I24" si="9">H23/G23-1</f>
        <v>0.1930663613931749</v>
      </c>
      <c r="J23" s="31"/>
      <c r="K23" s="31"/>
      <c r="L23" s="7"/>
      <c r="M23" s="29">
        <f>SUM(M10:M21)</f>
        <v>59804377.547800958</v>
      </c>
      <c r="N23" s="29">
        <f>SUM(N10:N21)</f>
        <v>96990365.24717617</v>
      </c>
      <c r="O23" s="29">
        <f>SUM(O10:O21)</f>
        <v>39380884.126178995</v>
      </c>
      <c r="P23" s="29">
        <f>SUM(P10:P21)</f>
        <v>74537325.045229271</v>
      </c>
      <c r="Q23" s="29">
        <f>SUM(Q10:Q21)</f>
        <v>18996684.694035482</v>
      </c>
      <c r="R23" s="29">
        <f>SUM(R10:R21)</f>
        <v>72258709.756934702</v>
      </c>
      <c r="S23" s="29">
        <f>SUM(S10:S21)</f>
        <v>-144802187.46402523</v>
      </c>
      <c r="T23" s="29">
        <f>SUM(T10:T21)</f>
        <v>-24421953.995708153</v>
      </c>
      <c r="U23" s="29">
        <f>SUM(U10:U21)</f>
        <v>25795456.338335708</v>
      </c>
      <c r="V23" s="29">
        <f>SUM(V10:V21)</f>
        <v>-12956908.136709491</v>
      </c>
      <c r="W23" s="29">
        <f>SUM(W10:W21)</f>
        <v>-13639089.497033471</v>
      </c>
      <c r="X23" s="29">
        <f>SUM(X10:X21)</f>
        <v>-33557321.877055503</v>
      </c>
      <c r="Y23" s="29">
        <f>SUM(Y10:Y21)</f>
        <v>-108525854.5499661</v>
      </c>
      <c r="Z23" s="29">
        <f>SUM(Z10:Z21)</f>
        <v>-74285712.535624161</v>
      </c>
      <c r="AA23" s="29">
        <f>SUM(AA10:AA21)</f>
        <v>-3721069.2297996953</v>
      </c>
      <c r="AB23" s="29">
        <f>SUM(AB10:AB21)</f>
        <v>-100194432.51070905</v>
      </c>
      <c r="AC23" s="32">
        <f>H23-G23</f>
        <v>359689766.60331202</v>
      </c>
      <c r="AD23" s="33">
        <f>I23</f>
        <v>0.1930663613931749</v>
      </c>
      <c r="AE23" s="58"/>
    </row>
    <row r="24" spans="1:31" ht="16" thickBot="1" x14ac:dyDescent="0.25">
      <c r="B24" s="10" t="s">
        <v>53</v>
      </c>
      <c r="C24" s="24"/>
      <c r="D24" s="24" t="s">
        <v>4</v>
      </c>
      <c r="E24" s="24"/>
      <c r="F24" s="24">
        <f>MATCH($D24,FAC_TOTALS_APTA!$A$2:$BQ$2,)</f>
        <v>7</v>
      </c>
      <c r="G24" s="61">
        <f>VLOOKUP(G8,FAC_TOTALS_APTA!$A$4:$BS$227,$F24,FALSE)</f>
        <v>2067702619.7899899</v>
      </c>
      <c r="H24" s="61">
        <f>VLOOKUP(H8,FAC_TOTALS_APTA!$A$4:$BQ$227,$F24,FALSE)</f>
        <v>2176386602.559989</v>
      </c>
      <c r="I24" s="63">
        <f t="shared" si="9"/>
        <v>5.256267595242381E-2</v>
      </c>
      <c r="J24" s="40"/>
      <c r="K24" s="4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41">
        <f>H24-G24</f>
        <v>108683982.76999903</v>
      </c>
      <c r="AD24" s="42">
        <f>I24</f>
        <v>5.256267595242381E-2</v>
      </c>
    </row>
    <row r="25" spans="1:31" ht="17" thickTop="1" thickBot="1" x14ac:dyDescent="0.25">
      <c r="B25" s="45" t="s">
        <v>71</v>
      </c>
      <c r="C25" s="46"/>
      <c r="D25" s="46"/>
      <c r="E25" s="47"/>
      <c r="F25" s="46"/>
      <c r="G25" s="46"/>
      <c r="H25" s="46"/>
      <c r="I25" s="48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2">
        <f>AD24-AD23</f>
        <v>-0.14050368544075109</v>
      </c>
    </row>
    <row r="26" spans="1:31" ht="16" thickTop="1" x14ac:dyDescent="0.2">
      <c r="B26" s="16" t="s">
        <v>18</v>
      </c>
      <c r="C26" s="17" t="s">
        <v>19</v>
      </c>
      <c r="D26" s="11"/>
      <c r="E26" s="7"/>
      <c r="F26" s="11"/>
      <c r="G26" s="11"/>
      <c r="H26" s="11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1" ht="15" x14ac:dyDescent="0.2">
      <c r="B27" s="19" t="s">
        <v>27</v>
      </c>
      <c r="C27" s="11"/>
      <c r="D27" s="11"/>
      <c r="E27" s="7"/>
      <c r="F27" s="11"/>
      <c r="G27" s="11"/>
      <c r="H27" s="11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1" ht="15" x14ac:dyDescent="0.2">
      <c r="B28" s="16" t="s">
        <v>18</v>
      </c>
      <c r="C28" s="17" t="s">
        <v>19</v>
      </c>
      <c r="D28" s="11"/>
      <c r="E28" s="7"/>
      <c r="F28" s="11"/>
      <c r="G28" s="11"/>
      <c r="H28" s="11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1" x14ac:dyDescent="0.2">
      <c r="B29" s="16"/>
      <c r="C29" s="17"/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29</v>
      </c>
      <c r="C30" s="20">
        <v>0</v>
      </c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6" thickBot="1" x14ac:dyDescent="0.25">
      <c r="B31" s="21" t="s">
        <v>37</v>
      </c>
      <c r="C31" s="22">
        <v>2</v>
      </c>
      <c r="D31" s="23"/>
      <c r="E31" s="24"/>
      <c r="F31" s="23"/>
      <c r="G31" s="23"/>
      <c r="H31" s="23"/>
      <c r="I31" s="2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1" ht="15" thickTop="1" x14ac:dyDescent="0.2">
      <c r="B32" s="49"/>
      <c r="C32" s="50"/>
      <c r="D32" s="50"/>
      <c r="E32" s="50"/>
      <c r="F32" s="50"/>
      <c r="G32" s="82" t="s">
        <v>54</v>
      </c>
      <c r="H32" s="82"/>
      <c r="I32" s="82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82" t="s">
        <v>58</v>
      </c>
      <c r="AD32" s="82"/>
    </row>
    <row r="33" spans="1:31" ht="15" x14ac:dyDescent="0.2">
      <c r="B33" s="9" t="s">
        <v>20</v>
      </c>
      <c r="C33" s="27" t="s">
        <v>21</v>
      </c>
      <c r="D33" s="8" t="s">
        <v>22</v>
      </c>
      <c r="E33" s="8" t="s">
        <v>28</v>
      </c>
      <c r="F33" s="8"/>
      <c r="G33" s="27">
        <f>$C$1</f>
        <v>2002</v>
      </c>
      <c r="H33" s="27">
        <f>$C$2</f>
        <v>2018</v>
      </c>
      <c r="I33" s="27" t="s">
        <v>24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 t="s">
        <v>26</v>
      </c>
      <c r="AD33" s="27" t="s">
        <v>24</v>
      </c>
    </row>
    <row r="34" spans="1:31" s="14" customFormat="1" x14ac:dyDescent="0.2">
      <c r="A34" s="7"/>
      <c r="B34" s="26"/>
      <c r="C34" s="28"/>
      <c r="D34" s="7"/>
      <c r="E34" s="7"/>
      <c r="F34" s="7"/>
      <c r="G34" s="7"/>
      <c r="H34" s="7"/>
      <c r="I34" s="28"/>
      <c r="J34" s="7"/>
      <c r="K34" s="7"/>
      <c r="L34" s="7"/>
      <c r="M34" s="7">
        <v>1</v>
      </c>
      <c r="N34" s="7">
        <v>2</v>
      </c>
      <c r="O34" s="7">
        <v>3</v>
      </c>
      <c r="P34" s="7">
        <v>4</v>
      </c>
      <c r="Q34" s="7">
        <v>5</v>
      </c>
      <c r="R34" s="7">
        <v>6</v>
      </c>
      <c r="S34" s="7">
        <v>7</v>
      </c>
      <c r="T34" s="7">
        <v>8</v>
      </c>
      <c r="U34" s="7">
        <v>9</v>
      </c>
      <c r="V34" s="7">
        <v>10</v>
      </c>
      <c r="W34" s="7">
        <v>11</v>
      </c>
      <c r="X34" s="7">
        <v>12</v>
      </c>
      <c r="Y34" s="7">
        <v>13</v>
      </c>
      <c r="Z34" s="7">
        <v>14</v>
      </c>
      <c r="AA34" s="7">
        <v>15</v>
      </c>
      <c r="AB34" s="7">
        <v>16</v>
      </c>
      <c r="AC34" s="7"/>
      <c r="AD34" s="7"/>
      <c r="AE34" s="7"/>
    </row>
    <row r="35" spans="1:31" x14ac:dyDescent="0.2">
      <c r="B35" s="26"/>
      <c r="C35" s="28"/>
      <c r="D35" s="7"/>
      <c r="E35" s="7"/>
      <c r="F35" s="7"/>
      <c r="G35" s="7" t="str">
        <f>CONCATENATE($C30,"_",$C31,"_",G33)</f>
        <v>0_2_2002</v>
      </c>
      <c r="H35" s="7" t="str">
        <f>CONCATENATE($C30,"_",$C31,"_",H33)</f>
        <v>0_2_2018</v>
      </c>
      <c r="I35" s="28"/>
      <c r="J35" s="7"/>
      <c r="K35" s="7"/>
      <c r="L35" s="7"/>
      <c r="M35" s="7" t="str">
        <f>IF($G33+M34&gt;$H33,0,CONCATENATE($C30,"_",$C31,"_",$G33+M34))</f>
        <v>0_2_2003</v>
      </c>
      <c r="N35" s="7" t="str">
        <f t="shared" ref="N35:AB35" si="10">IF($G33+N34&gt;$H33,0,CONCATENATE($C30,"_",$C31,"_",$G33+N34))</f>
        <v>0_2_2004</v>
      </c>
      <c r="O35" s="7" t="str">
        <f t="shared" si="10"/>
        <v>0_2_2005</v>
      </c>
      <c r="P35" s="7" t="str">
        <f t="shared" si="10"/>
        <v>0_2_2006</v>
      </c>
      <c r="Q35" s="7" t="str">
        <f t="shared" si="10"/>
        <v>0_2_2007</v>
      </c>
      <c r="R35" s="7" t="str">
        <f t="shared" si="10"/>
        <v>0_2_2008</v>
      </c>
      <c r="S35" s="7" t="str">
        <f t="shared" si="10"/>
        <v>0_2_2009</v>
      </c>
      <c r="T35" s="7" t="str">
        <f t="shared" si="10"/>
        <v>0_2_2010</v>
      </c>
      <c r="U35" s="7" t="str">
        <f t="shared" si="10"/>
        <v>0_2_2011</v>
      </c>
      <c r="V35" s="7" t="str">
        <f t="shared" si="10"/>
        <v>0_2_2012</v>
      </c>
      <c r="W35" s="7" t="str">
        <f t="shared" si="10"/>
        <v>0_2_2013</v>
      </c>
      <c r="X35" s="7" t="str">
        <f t="shared" si="10"/>
        <v>0_2_2014</v>
      </c>
      <c r="Y35" s="7" t="str">
        <f t="shared" si="10"/>
        <v>0_2_2015</v>
      </c>
      <c r="Z35" s="7" t="str">
        <f t="shared" si="10"/>
        <v>0_2_2016</v>
      </c>
      <c r="AA35" s="7" t="str">
        <f t="shared" si="10"/>
        <v>0_2_2017</v>
      </c>
      <c r="AB35" s="7" t="str">
        <f t="shared" si="10"/>
        <v>0_2_2018</v>
      </c>
      <c r="AC35" s="7"/>
      <c r="AD35" s="7"/>
    </row>
    <row r="36" spans="1:31" x14ac:dyDescent="0.2">
      <c r="B36" s="26"/>
      <c r="C36" s="28"/>
      <c r="D36" s="7"/>
      <c r="E36" s="7"/>
      <c r="F36" s="7" t="s">
        <v>25</v>
      </c>
      <c r="G36" s="29"/>
      <c r="H36" s="29"/>
      <c r="I36" s="28"/>
      <c r="J36" s="7"/>
      <c r="K36" s="7"/>
      <c r="L36" s="7" t="s">
        <v>25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1" s="14" customFormat="1" ht="15" x14ac:dyDescent="0.2">
      <c r="A37" s="7"/>
      <c r="B37" s="26" t="s">
        <v>36</v>
      </c>
      <c r="C37" s="28" t="s">
        <v>23</v>
      </c>
      <c r="D37" s="7" t="s">
        <v>8</v>
      </c>
      <c r="E37" s="43">
        <v>0.7087</v>
      </c>
      <c r="F37" s="7">
        <f>MATCH($D37,FAC_TOTALS_APTA!$A$2:$BS$2,)</f>
        <v>11</v>
      </c>
      <c r="G37" s="29">
        <f>VLOOKUP(G35,FAC_TOTALS_APTA!$A$4:$BS$227,$F37,FALSE)</f>
        <v>26588711.067135498</v>
      </c>
      <c r="H37" s="29">
        <f>VLOOKUP(H35,FAC_TOTALS_APTA!$A$4:$BS$227,$F37,FALSE)</f>
        <v>25389548.917448297</v>
      </c>
      <c r="I37" s="30">
        <f>IFERROR(H37/G37-1,"-")</f>
        <v>-4.5100424261234839E-2</v>
      </c>
      <c r="J37" s="31" t="str">
        <f>IF(C37="Log","_log","")</f>
        <v>_log</v>
      </c>
      <c r="K37" s="31" t="str">
        <f>CONCATENATE(D37,J37,"_FAC")</f>
        <v>VRM_ADJ_log_FAC</v>
      </c>
      <c r="L37" s="7">
        <f>MATCH($K37,FAC_TOTALS_APTA!$A$2:$BS$2,)</f>
        <v>33</v>
      </c>
      <c r="M37" s="29">
        <f>IF(M35=0,0,VLOOKUP(M35,FAC_TOTALS_APTA!$A$4:$BS$227,$L37,FALSE))</f>
        <v>974233.65206774499</v>
      </c>
      <c r="N37" s="29">
        <f>IF(N35=0,0,VLOOKUP(N35,FAC_TOTALS_APTA!$A$4:$BS$227,$L37,FALSE))</f>
        <v>-1444682.268882514</v>
      </c>
      <c r="O37" s="29">
        <f>IF(O35=0,0,VLOOKUP(O35,FAC_TOTALS_APTA!$A$4:$BS$227,$L37,FALSE))</f>
        <v>2012619.1713567269</v>
      </c>
      <c r="P37" s="29">
        <f>IF(P35=0,0,VLOOKUP(P35,FAC_TOTALS_APTA!$A$4:$BS$227,$L37,FALSE))</f>
        <v>4139242.9837224521</v>
      </c>
      <c r="Q37" s="29">
        <f>IF(Q35=0,0,VLOOKUP(Q35,FAC_TOTALS_APTA!$A$4:$BS$227,$L37,FALSE))</f>
        <v>5260955.1252608802</v>
      </c>
      <c r="R37" s="29">
        <f>IF(R35=0,0,VLOOKUP(R35,FAC_TOTALS_APTA!$A$4:$BS$227,$L37,FALSE))</f>
        <v>11404859.56754512</v>
      </c>
      <c r="S37" s="29">
        <f>IF(S35=0,0,VLOOKUP(S35,FAC_TOTALS_APTA!$A$4:$BS$227,$L37,FALSE))</f>
        <v>-10542751.890368719</v>
      </c>
      <c r="T37" s="29">
        <f>IF(T35=0,0,VLOOKUP(T35,FAC_TOTALS_APTA!$A$4:$BS$227,$L37,FALSE))</f>
        <v>-9329365.3767161705</v>
      </c>
      <c r="U37" s="29">
        <f>IF(U35=0,0,VLOOKUP(U35,FAC_TOTALS_APTA!$A$4:$BS$227,$L37,FALSE))</f>
        <v>-9042439.6943735778</v>
      </c>
      <c r="V37" s="29">
        <f>IF(V35=0,0,VLOOKUP(V35,FAC_TOTALS_APTA!$A$4:$BS$227,$L37,FALSE))</f>
        <v>-5157127.3881905191</v>
      </c>
      <c r="W37" s="29">
        <f>IF(W35=0,0,VLOOKUP(W35,FAC_TOTALS_APTA!$A$4:$BS$227,$L37,FALSE))</f>
        <v>4565523.3491962794</v>
      </c>
      <c r="X37" s="29">
        <f>IF(X35=0,0,VLOOKUP(X35,FAC_TOTALS_APTA!$A$4:$BS$227,$L37,FALSE))</f>
        <v>10236481.780167889</v>
      </c>
      <c r="Y37" s="29">
        <f>IF(Y35=0,0,VLOOKUP(Y35,FAC_TOTALS_APTA!$A$4:$BS$227,$L37,FALSE))</f>
        <v>20214234.34131344</v>
      </c>
      <c r="Z37" s="29">
        <f>IF(Z35=0,0,VLOOKUP(Z35,FAC_TOTALS_APTA!$A$4:$BS$227,$L37,FALSE))</f>
        <v>19392492.305288702</v>
      </c>
      <c r="AA37" s="29">
        <f>IF(AA35=0,0,VLOOKUP(AA35,FAC_TOTALS_APTA!$A$4:$BS$227,$L37,FALSE))</f>
        <v>5915486.3961322</v>
      </c>
      <c r="AB37" s="29">
        <f>IF(AB35=0,0,VLOOKUP(AB35,FAC_TOTALS_APTA!$A$4:$BS$227,$L37,FALSE))</f>
        <v>10717756.508156169</v>
      </c>
      <c r="AC37" s="32">
        <f>SUM(M37:AB37)</f>
        <v>59317518.5616761</v>
      </c>
      <c r="AD37" s="33">
        <f>AC37/G51</f>
        <v>8.7420571737150357E-2</v>
      </c>
      <c r="AE37" s="7"/>
    </row>
    <row r="38" spans="1:31" s="14" customFormat="1" ht="15" x14ac:dyDescent="0.2">
      <c r="A38" s="7"/>
      <c r="B38" s="26" t="s">
        <v>55</v>
      </c>
      <c r="C38" s="28" t="s">
        <v>23</v>
      </c>
      <c r="D38" s="7" t="s">
        <v>17</v>
      </c>
      <c r="E38" s="43">
        <v>-0.40350000000000003</v>
      </c>
      <c r="F38" s="7">
        <f>MATCH($D38,FAC_TOTALS_APTA!$A$2:$BS$2,)</f>
        <v>12</v>
      </c>
      <c r="G38" s="29">
        <f>VLOOKUP(G35,FAC_TOTALS_APTA!$A$4:$BS$227,$F38,FALSE)</f>
        <v>1.8519490697723671</v>
      </c>
      <c r="H38" s="29">
        <f>VLOOKUP(H35,FAC_TOTALS_APTA!$A$4:$BS$227,$F38,FALSE)</f>
        <v>2.0307660386433959</v>
      </c>
      <c r="I38" s="30">
        <f t="shared" ref="I38:I48" si="11">IFERROR(H38/G38-1,"-")</f>
        <v>9.6556094219701238E-2</v>
      </c>
      <c r="J38" s="31" t="str">
        <f t="shared" ref="J38:J48" si="12">IF(C38="Log","_log","")</f>
        <v>_log</v>
      </c>
      <c r="K38" s="31" t="str">
        <f t="shared" ref="K38:K49" si="13">CONCATENATE(D38,J38,"_FAC")</f>
        <v>FARE_per_UPT_2018_log_FAC</v>
      </c>
      <c r="L38" s="7">
        <f>MATCH($K38,FAC_TOTALS_APTA!$A$2:$BS$2,)</f>
        <v>34</v>
      </c>
      <c r="M38" s="29">
        <f>IF(M35=0,0,VLOOKUP(M35,FAC_TOTALS_APTA!$A$4:$BS$227,$L38,FALSE))</f>
        <v>429351.18943219201</v>
      </c>
      <c r="N38" s="29">
        <f>IF(N35=0,0,VLOOKUP(N35,FAC_TOTALS_APTA!$A$4:$BS$227,$L38,FALSE))</f>
        <v>3233087.2205679151</v>
      </c>
      <c r="O38" s="29">
        <f>IF(O35=0,0,VLOOKUP(O35,FAC_TOTALS_APTA!$A$4:$BS$227,$L38,FALSE))</f>
        <v>-1586220.4645540998</v>
      </c>
      <c r="P38" s="29">
        <f>IF(P35=0,0,VLOOKUP(P35,FAC_TOTALS_APTA!$A$4:$BS$227,$L38,FALSE))</f>
        <v>3087488.850879401</v>
      </c>
      <c r="Q38" s="29">
        <f>IF(Q35=0,0,VLOOKUP(Q35,FAC_TOTALS_APTA!$A$4:$BS$227,$L38,FALSE))</f>
        <v>-8156570.6611324502</v>
      </c>
      <c r="R38" s="29">
        <f>IF(R35=0,0,VLOOKUP(R35,FAC_TOTALS_APTA!$A$4:$BS$227,$L38,FALSE))</f>
        <v>1014126.9179103598</v>
      </c>
      <c r="S38" s="29">
        <f>IF(S35=0,0,VLOOKUP(S35,FAC_TOTALS_APTA!$A$4:$BS$227,$L38,FALSE))</f>
        <v>-24110586.9492363</v>
      </c>
      <c r="T38" s="29">
        <f>IF(T35=0,0,VLOOKUP(T35,FAC_TOTALS_APTA!$A$4:$BS$227,$L38,FALSE))</f>
        <v>419343.69355731999</v>
      </c>
      <c r="U38" s="29">
        <f>IF(U35=0,0,VLOOKUP(U35,FAC_TOTALS_APTA!$A$4:$BS$227,$L38,FALSE))</f>
        <v>2833261.1240992281</v>
      </c>
      <c r="V38" s="29">
        <f>IF(V35=0,0,VLOOKUP(V35,FAC_TOTALS_APTA!$A$4:$BS$227,$L38,FALSE))</f>
        <v>-34515.510300499853</v>
      </c>
      <c r="W38" s="29">
        <f>IF(W35=0,0,VLOOKUP(W35,FAC_TOTALS_APTA!$A$4:$BS$227,$L38,FALSE))</f>
        <v>-5578212.5246779099</v>
      </c>
      <c r="X38" s="29">
        <f>IF(X35=0,0,VLOOKUP(X35,FAC_TOTALS_APTA!$A$4:$BS$227,$L38,FALSE))</f>
        <v>2440732.7826374909</v>
      </c>
      <c r="Y38" s="29">
        <f>IF(Y35=0,0,VLOOKUP(Y35,FAC_TOTALS_APTA!$A$4:$BS$227,$L38,FALSE))</f>
        <v>-1417282.9674896521</v>
      </c>
      <c r="Z38" s="29">
        <f>IF(Z35=0,0,VLOOKUP(Z35,FAC_TOTALS_APTA!$A$4:$BS$227,$L38,FALSE))</f>
        <v>-2587962.452613581</v>
      </c>
      <c r="AA38" s="29">
        <f>IF(AA35=0,0,VLOOKUP(AA35,FAC_TOTALS_APTA!$A$4:$BS$227,$L38,FALSE))</f>
        <v>1838385.1390327001</v>
      </c>
      <c r="AB38" s="29">
        <f>IF(AB35=0,0,VLOOKUP(AB35,FAC_TOTALS_APTA!$A$4:$BS$227,$L38,FALSE))</f>
        <v>2510378.5644044159</v>
      </c>
      <c r="AC38" s="32">
        <f t="shared" ref="AC38:AC48" si="14">SUM(M38:AB38)</f>
        <v>-25665196.04748347</v>
      </c>
      <c r="AD38" s="33">
        <f>AC38/G51</f>
        <v>-3.7824679228349346E-2</v>
      </c>
      <c r="AE38" s="7"/>
    </row>
    <row r="39" spans="1:31" s="14" customFormat="1" ht="15" x14ac:dyDescent="0.2">
      <c r="A39" s="7"/>
      <c r="B39" s="26" t="s">
        <v>51</v>
      </c>
      <c r="C39" s="28" t="s">
        <v>23</v>
      </c>
      <c r="D39" s="7" t="s">
        <v>9</v>
      </c>
      <c r="E39" s="43">
        <v>0.29659999999999997</v>
      </c>
      <c r="F39" s="7">
        <f>MATCH($D39,FAC_TOTALS_APTA!$A$2:$BS$2,)</f>
        <v>13</v>
      </c>
      <c r="G39" s="29">
        <f>VLOOKUP(G35,FAC_TOTALS_APTA!$A$4:$BS$227,$F39,FALSE)</f>
        <v>4822211.5132262297</v>
      </c>
      <c r="H39" s="29">
        <f>VLOOKUP(H35,FAC_TOTALS_APTA!$A$4:$BS$227,$F39,FALSE)</f>
        <v>5558832.1377048008</v>
      </c>
      <c r="I39" s="30">
        <f t="shared" si="11"/>
        <v>0.15275576827316439</v>
      </c>
      <c r="J39" s="31" t="str">
        <f t="shared" si="12"/>
        <v>_log</v>
      </c>
      <c r="K39" s="31" t="str">
        <f t="shared" si="13"/>
        <v>POP_EMP_log_FAC</v>
      </c>
      <c r="L39" s="7">
        <f>MATCH($K39,FAC_TOTALS_APTA!$A$2:$BS$2,)</f>
        <v>35</v>
      </c>
      <c r="M39" s="29">
        <f>IF(M35=0,0,VLOOKUP(M35,FAC_TOTALS_APTA!$A$4:$BS$227,$L39,FALSE))</f>
        <v>4928055.9441894293</v>
      </c>
      <c r="N39" s="29">
        <f>IF(N35=0,0,VLOOKUP(N35,FAC_TOTALS_APTA!$A$4:$BS$227,$L39,FALSE))</f>
        <v>6277241.3246808406</v>
      </c>
      <c r="O39" s="29">
        <f>IF(O35=0,0,VLOOKUP(O35,FAC_TOTALS_APTA!$A$4:$BS$227,$L39,FALSE))</f>
        <v>6691742.3138034604</v>
      </c>
      <c r="P39" s="29">
        <f>IF(P35=0,0,VLOOKUP(P35,FAC_TOTALS_APTA!$A$4:$BS$227,$L39,FALSE))</f>
        <v>8108909.1070646197</v>
      </c>
      <c r="Q39" s="29">
        <f>IF(Q35=0,0,VLOOKUP(Q35,FAC_TOTALS_APTA!$A$4:$BS$227,$L39,FALSE))</f>
        <v>3377741.8266757401</v>
      </c>
      <c r="R39" s="29">
        <f>IF(R35=0,0,VLOOKUP(R35,FAC_TOTALS_APTA!$A$4:$BS$227,$L39,FALSE))</f>
        <v>1520879.7173795521</v>
      </c>
      <c r="S39" s="29">
        <f>IF(S35=0,0,VLOOKUP(S35,FAC_TOTALS_APTA!$A$4:$BS$227,$L39,FALSE))</f>
        <v>-1418979.3734418512</v>
      </c>
      <c r="T39" s="29">
        <f>IF(T35=0,0,VLOOKUP(T35,FAC_TOTALS_APTA!$A$4:$BS$227,$L39,FALSE))</f>
        <v>2531017.6568026738</v>
      </c>
      <c r="U39" s="29">
        <f>IF(U35=0,0,VLOOKUP(U35,FAC_TOTALS_APTA!$A$4:$BS$227,$L39,FALSE))</f>
        <v>2060585.832364154</v>
      </c>
      <c r="V39" s="29">
        <f>IF(V35=0,0,VLOOKUP(V35,FAC_TOTALS_APTA!$A$4:$BS$227,$L39,FALSE))</f>
        <v>2783241.76466307</v>
      </c>
      <c r="W39" s="29">
        <f>IF(W35=0,0,VLOOKUP(W35,FAC_TOTALS_APTA!$A$4:$BS$227,$L39,FALSE))</f>
        <v>4771633.7399383802</v>
      </c>
      <c r="X39" s="29">
        <f>IF(X35=0,0,VLOOKUP(X35,FAC_TOTALS_APTA!$A$4:$BS$227,$L39,FALSE))</f>
        <v>3604400.67447657</v>
      </c>
      <c r="Y39" s="29">
        <f>IF(Y35=0,0,VLOOKUP(Y35,FAC_TOTALS_APTA!$A$4:$BS$227,$L39,FALSE))</f>
        <v>3531860.1659407802</v>
      </c>
      <c r="Z39" s="29">
        <f>IF(Z35=0,0,VLOOKUP(Z35,FAC_TOTALS_APTA!$A$4:$BS$227,$L39,FALSE))</f>
        <v>3289949.8354930403</v>
      </c>
      <c r="AA39" s="29">
        <f>IF(AA35=0,0,VLOOKUP(AA35,FAC_TOTALS_APTA!$A$4:$BS$227,$L39,FALSE))</f>
        <v>3340686.0266018603</v>
      </c>
      <c r="AB39" s="29">
        <f>IF(AB35=0,0,VLOOKUP(AB35,FAC_TOTALS_APTA!$A$4:$BS$227,$L39,FALSE))</f>
        <v>2899463.8261892004</v>
      </c>
      <c r="AC39" s="32">
        <f t="shared" si="14"/>
        <v>58298430.382821515</v>
      </c>
      <c r="AD39" s="33">
        <f>AC39/G51</f>
        <v>8.5918666846213174E-2</v>
      </c>
      <c r="AE39" s="7"/>
    </row>
    <row r="40" spans="1:31" s="14" customFormat="1" ht="15" x14ac:dyDescent="0.2">
      <c r="A40" s="7"/>
      <c r="B40" s="26" t="s">
        <v>108</v>
      </c>
      <c r="C40" s="28"/>
      <c r="D40" s="34" t="s">
        <v>106</v>
      </c>
      <c r="E40" s="43">
        <v>0.16120000000000001</v>
      </c>
      <c r="F40" s="7">
        <f>MATCH($D40,FAC_TOTALS_APTA!$A$2:$BS$2,)</f>
        <v>17</v>
      </c>
      <c r="G40" s="29">
        <f>VLOOKUP(G35,FAC_TOTALS_APTA!$A$4:$BS$227,$F40,FALSE)</f>
        <v>0.68153326603147601</v>
      </c>
      <c r="H40" s="29">
        <f>VLOOKUP(H35,FAC_TOTALS_APTA!$A$4:$BS$227,$F40,FALSE)</f>
        <v>0.62733664997416394</v>
      </c>
      <c r="I40" s="30">
        <f t="shared" si="11"/>
        <v>-7.9521600424430461E-2</v>
      </c>
      <c r="J40" s="31" t="str">
        <f t="shared" si="12"/>
        <v/>
      </c>
      <c r="K40" s="31" t="str">
        <f t="shared" si="13"/>
        <v>TSD_POP_EMP_PCT_FAC</v>
      </c>
      <c r="L40" s="7">
        <f>MATCH($K40,FAC_TOTALS_APTA!$A$2:$BS$2,)</f>
        <v>39</v>
      </c>
      <c r="M40" s="29">
        <f>IF(M35=0,0,VLOOKUP(M35,FAC_TOTALS_APTA!$A$4:$BS$227,$L40,FALSE))</f>
        <v>-34535.657267337752</v>
      </c>
      <c r="N40" s="29">
        <f>IF(N35=0,0,VLOOKUP(N35,FAC_TOTALS_APTA!$A$4:$BS$227,$L40,FALSE))</f>
        <v>-84010.645551077498</v>
      </c>
      <c r="O40" s="29">
        <f>IF(O35=0,0,VLOOKUP(O35,FAC_TOTALS_APTA!$A$4:$BS$227,$L40,FALSE))</f>
        <v>-57457.515528108299</v>
      </c>
      <c r="P40" s="29">
        <f>IF(P35=0,0,VLOOKUP(P35,FAC_TOTALS_APTA!$A$4:$BS$227,$L40,FALSE))</f>
        <v>-4035.7855201952389</v>
      </c>
      <c r="Q40" s="29">
        <f>IF(Q35=0,0,VLOOKUP(Q35,FAC_TOTALS_APTA!$A$4:$BS$227,$L40,FALSE))</f>
        <v>-63745.035074530999</v>
      </c>
      <c r="R40" s="29">
        <f>IF(R35=0,0,VLOOKUP(R35,FAC_TOTALS_APTA!$A$4:$BS$227,$L40,FALSE))</f>
        <v>-8613.7925194693998</v>
      </c>
      <c r="S40" s="29">
        <f>IF(S35=0,0,VLOOKUP(S35,FAC_TOTALS_APTA!$A$4:$BS$227,$L40,FALSE))</f>
        <v>94616.97771965721</v>
      </c>
      <c r="T40" s="29">
        <f>IF(T35=0,0,VLOOKUP(T35,FAC_TOTALS_APTA!$A$4:$BS$227,$L40,FALSE))</f>
        <v>10984.1169327323</v>
      </c>
      <c r="U40" s="29">
        <f>IF(U35=0,0,VLOOKUP(U35,FAC_TOTALS_APTA!$A$4:$BS$227,$L40,FALSE))</f>
        <v>-151768.01450305711</v>
      </c>
      <c r="V40" s="29">
        <f>IF(V35=0,0,VLOOKUP(V35,FAC_TOTALS_APTA!$A$4:$BS$227,$L40,FALSE))</f>
        <v>-272390.43559129501</v>
      </c>
      <c r="W40" s="29">
        <f>IF(W35=0,0,VLOOKUP(W35,FAC_TOTALS_APTA!$A$4:$BS$227,$L40,FALSE))</f>
        <v>-18149.08689667295</v>
      </c>
      <c r="X40" s="29">
        <f>IF(X35=0,0,VLOOKUP(X35,FAC_TOTALS_APTA!$A$4:$BS$227,$L40,FALSE))</f>
        <v>-30894.044270431979</v>
      </c>
      <c r="Y40" s="29">
        <f>IF(Y35=0,0,VLOOKUP(Y35,FAC_TOTALS_APTA!$A$4:$BS$227,$L40,FALSE))</f>
        <v>17275.852446983292</v>
      </c>
      <c r="Z40" s="29">
        <f>IF(Z35=0,0,VLOOKUP(Z35,FAC_TOTALS_APTA!$A$4:$BS$227,$L40,FALSE))</f>
        <v>-72324.830240743395</v>
      </c>
      <c r="AA40" s="29">
        <f>IF(AA35=0,0,VLOOKUP(AA35,FAC_TOTALS_APTA!$A$4:$BS$227,$L40,FALSE))</f>
        <v>-25817.4656811061</v>
      </c>
      <c r="AB40" s="29">
        <f>IF(AB35=0,0,VLOOKUP(AB35,FAC_TOTALS_APTA!$A$4:$BS$227,$L40,FALSE))</f>
        <v>37171.300454288299</v>
      </c>
      <c r="AC40" s="32">
        <f t="shared" si="14"/>
        <v>-663694.06109036459</v>
      </c>
      <c r="AD40" s="33">
        <f>AC40/G50</f>
        <v>-1.0041520559670284E-3</v>
      </c>
      <c r="AE40" s="7"/>
    </row>
    <row r="41" spans="1:31" s="14" customFormat="1" ht="15" x14ac:dyDescent="0.2">
      <c r="A41" s="7"/>
      <c r="B41" s="26" t="s">
        <v>52</v>
      </c>
      <c r="C41" s="28" t="s">
        <v>23</v>
      </c>
      <c r="D41" s="34" t="s">
        <v>16</v>
      </c>
      <c r="E41" s="43">
        <v>0.16120000000000001</v>
      </c>
      <c r="F41" s="7">
        <f>MATCH($D41,FAC_TOTALS_APTA!$A$2:$BS$2,)</f>
        <v>14</v>
      </c>
      <c r="G41" s="29">
        <f>VLOOKUP(G35,FAC_TOTALS_APTA!$A$4:$BS$227,$F41,FALSE)</f>
        <v>3.8807825902838697</v>
      </c>
      <c r="H41" s="29">
        <f>VLOOKUP(H35,FAC_TOTALS_APTA!$A$4:$BS$227,$F41,FALSE)</f>
        <v>5.7160097757188399</v>
      </c>
      <c r="I41" s="30">
        <f t="shared" si="11"/>
        <v>0.47290131377875722</v>
      </c>
      <c r="J41" s="31" t="str">
        <f t="shared" si="12"/>
        <v>_log</v>
      </c>
      <c r="K41" s="31" t="str">
        <f t="shared" si="13"/>
        <v>GAS_PRICE_2018_log_FAC</v>
      </c>
      <c r="L41" s="7">
        <f>MATCH($K41,FAC_TOTALS_APTA!$A$2:$BS$2,)</f>
        <v>36</v>
      </c>
      <c r="M41" s="29">
        <f>IF(M35=0,0,VLOOKUP(M35,FAC_TOTALS_APTA!$A$4:$BS$227,$L41,FALSE))</f>
        <v>9657450.6885547489</v>
      </c>
      <c r="N41" s="29">
        <f>IF(N35=0,0,VLOOKUP(N35,FAC_TOTALS_APTA!$A$4:$BS$227,$L41,FALSE))</f>
        <v>11990223.067578468</v>
      </c>
      <c r="O41" s="29">
        <f>IF(O35=0,0,VLOOKUP(O35,FAC_TOTALS_APTA!$A$4:$BS$227,$L41,FALSE))</f>
        <v>16775439.709581539</v>
      </c>
      <c r="P41" s="29">
        <f>IF(P35=0,0,VLOOKUP(P35,FAC_TOTALS_APTA!$A$4:$BS$227,$L41,FALSE))</f>
        <v>9847796.1347924899</v>
      </c>
      <c r="Q41" s="29">
        <f>IF(Q35=0,0,VLOOKUP(Q35,FAC_TOTALS_APTA!$A$4:$BS$227,$L41,FALSE))</f>
        <v>6540060.0105484901</v>
      </c>
      <c r="R41" s="29">
        <f>IF(R35=0,0,VLOOKUP(R35,FAC_TOTALS_APTA!$A$4:$BS$227,$L41,FALSE))</f>
        <v>13740182.66711621</v>
      </c>
      <c r="S41" s="29">
        <f>IF(S35=0,0,VLOOKUP(S35,FAC_TOTALS_APTA!$A$4:$BS$227,$L41,FALSE))</f>
        <v>-39344374.891291402</v>
      </c>
      <c r="T41" s="29">
        <f>IF(T35=0,0,VLOOKUP(T35,FAC_TOTALS_APTA!$A$4:$BS$227,$L41,FALSE))</f>
        <v>17308236.312164899</v>
      </c>
      <c r="U41" s="29">
        <f>IF(U35=0,0,VLOOKUP(U35,FAC_TOTALS_APTA!$A$4:$BS$227,$L41,FALSE))</f>
        <v>24202323.659686901</v>
      </c>
      <c r="V41" s="29">
        <f>IF(V35=0,0,VLOOKUP(V35,FAC_TOTALS_APTA!$A$4:$BS$227,$L41,FALSE))</f>
        <v>463484.66187905549</v>
      </c>
      <c r="W41" s="29">
        <f>IF(W35=0,0,VLOOKUP(W35,FAC_TOTALS_APTA!$A$4:$BS$227,$L41,FALSE))</f>
        <v>-5057937.9790436495</v>
      </c>
      <c r="X41" s="29">
        <f>IF(X35=0,0,VLOOKUP(X35,FAC_TOTALS_APTA!$A$4:$BS$227,$L41,FALSE))</f>
        <v>-7158960.8744216394</v>
      </c>
      <c r="Y41" s="29">
        <f>IF(Y35=0,0,VLOOKUP(Y35,FAC_TOTALS_APTA!$A$4:$BS$227,$L41,FALSE))</f>
        <v>-35911207.414572403</v>
      </c>
      <c r="Z41" s="29">
        <f>IF(Z35=0,0,VLOOKUP(Z35,FAC_TOTALS_APTA!$A$4:$BS$227,$L41,FALSE))</f>
        <v>-12895363.97600048</v>
      </c>
      <c r="AA41" s="29">
        <f>IF(AA35=0,0,VLOOKUP(AA35,FAC_TOTALS_APTA!$A$4:$BS$227,$L41,FALSE))</f>
        <v>8808459.7886078693</v>
      </c>
      <c r="AB41" s="29">
        <f>IF(AB35=0,0,VLOOKUP(AB35,FAC_TOTALS_APTA!$A$4:$BS$227,$L41,FALSE))</f>
        <v>10220670.041221591</v>
      </c>
      <c r="AC41" s="32">
        <f t="shared" si="14"/>
        <v>29186481.606402695</v>
      </c>
      <c r="AD41" s="33">
        <f>AC41/G51</f>
        <v>4.3014255668409239E-2</v>
      </c>
      <c r="AE41" s="7"/>
    </row>
    <row r="42" spans="1:31" s="14" customFormat="1" ht="15" x14ac:dyDescent="0.2">
      <c r="A42" s="7"/>
      <c r="B42" s="26" t="s">
        <v>49</v>
      </c>
      <c r="C42" s="28" t="s">
        <v>23</v>
      </c>
      <c r="D42" s="7" t="s">
        <v>15</v>
      </c>
      <c r="E42" s="43">
        <v>-0.2555</v>
      </c>
      <c r="F42" s="7">
        <f>MATCH($D42,FAC_TOTALS_APTA!$A$2:$BS$2,)</f>
        <v>15</v>
      </c>
      <c r="G42" s="29">
        <f>VLOOKUP(G35,FAC_TOTALS_APTA!$A$4:$BS$227,$F42,FALSE)</f>
        <v>71631.870117790211</v>
      </c>
      <c r="H42" s="29">
        <f>VLOOKUP(H35,FAC_TOTALS_APTA!$A$4:$BS$227,$F42,FALSE)</f>
        <v>63352.587390402696</v>
      </c>
      <c r="I42" s="30">
        <f t="shared" si="11"/>
        <v>-0.11558099368023211</v>
      </c>
      <c r="J42" s="31" t="str">
        <f t="shared" si="12"/>
        <v>_log</v>
      </c>
      <c r="K42" s="31" t="str">
        <f t="shared" si="13"/>
        <v>TOTAL_MED_INC_INDIV_2018_log_FAC</v>
      </c>
      <c r="L42" s="7">
        <f>MATCH($K42,FAC_TOTALS_APTA!$A$2:$BS$2,)</f>
        <v>37</v>
      </c>
      <c r="M42" s="29">
        <f>IF(M35=0,0,VLOOKUP(M35,FAC_TOTALS_APTA!$A$4:$BS$227,$L42,FALSE))</f>
        <v>3334558.0644394499</v>
      </c>
      <c r="N42" s="29">
        <f>IF(N35=0,0,VLOOKUP(N35,FAC_TOTALS_APTA!$A$4:$BS$227,$L42,FALSE))</f>
        <v>5641380.9765935102</v>
      </c>
      <c r="O42" s="29">
        <f>IF(O35=0,0,VLOOKUP(O35,FAC_TOTALS_APTA!$A$4:$BS$227,$L42,FALSE))</f>
        <v>5579255.9694714397</v>
      </c>
      <c r="P42" s="29">
        <f>IF(P35=0,0,VLOOKUP(P35,FAC_TOTALS_APTA!$A$4:$BS$227,$L42,FALSE))</f>
        <v>9234988.504166849</v>
      </c>
      <c r="Q42" s="29">
        <f>IF(Q35=0,0,VLOOKUP(Q35,FAC_TOTALS_APTA!$A$4:$BS$227,$L42,FALSE))</f>
        <v>-2476911.40274374</v>
      </c>
      <c r="R42" s="29">
        <f>IF(R35=0,0,VLOOKUP(R35,FAC_TOTALS_APTA!$A$4:$BS$227,$L42,FALSE))</f>
        <v>1552184.0525840714</v>
      </c>
      <c r="S42" s="29">
        <f>IF(S35=0,0,VLOOKUP(S35,FAC_TOTALS_APTA!$A$4:$BS$227,$L42,FALSE))</f>
        <v>12541601.675824691</v>
      </c>
      <c r="T42" s="29">
        <f>IF(T35=0,0,VLOOKUP(T35,FAC_TOTALS_APTA!$A$4:$BS$227,$L42,FALSE))</f>
        <v>3602341.1553383004</v>
      </c>
      <c r="U42" s="29">
        <f>IF(U35=0,0,VLOOKUP(U35,FAC_TOTALS_APTA!$A$4:$BS$227,$L42,FALSE))</f>
        <v>4399772.1968731796</v>
      </c>
      <c r="V42" s="29">
        <f>IF(V35=0,0,VLOOKUP(V35,FAC_TOTALS_APTA!$A$4:$BS$227,$L42,FALSE))</f>
        <v>2210208.7054148829</v>
      </c>
      <c r="W42" s="29">
        <f>IF(W35=0,0,VLOOKUP(W35,FAC_TOTALS_APTA!$A$4:$BS$227,$L42,FALSE))</f>
        <v>-1032860.1199371929</v>
      </c>
      <c r="X42" s="29">
        <f>IF(X35=0,0,VLOOKUP(X35,FAC_TOTALS_APTA!$A$4:$BS$227,$L42,FALSE))</f>
        <v>-792224.9261056839</v>
      </c>
      <c r="Y42" s="29">
        <f>IF(Y35=0,0,VLOOKUP(Y35,FAC_TOTALS_APTA!$A$4:$BS$227,$L42,FALSE))</f>
        <v>-8846855.4931966588</v>
      </c>
      <c r="Z42" s="29">
        <f>IF(Z35=0,0,VLOOKUP(Z35,FAC_TOTALS_APTA!$A$4:$BS$227,$L42,FALSE))</f>
        <v>-5420478.7682082504</v>
      </c>
      <c r="AA42" s="29">
        <f>IF(AA35=0,0,VLOOKUP(AA35,FAC_TOTALS_APTA!$A$4:$BS$227,$L42,FALSE))</f>
        <v>-1085339.055941713</v>
      </c>
      <c r="AB42" s="29">
        <f>IF(AB35=0,0,VLOOKUP(AB35,FAC_TOTALS_APTA!$A$4:$BS$227,$L42,FALSE))</f>
        <v>-2528862.9078453002</v>
      </c>
      <c r="AC42" s="32">
        <f t="shared" si="14"/>
        <v>25912758.626727834</v>
      </c>
      <c r="AD42" s="33">
        <f>AC42/G51</f>
        <v>3.8189530333773848E-2</v>
      </c>
      <c r="AE42" s="7"/>
    </row>
    <row r="43" spans="1:31" s="14" customFormat="1" ht="15" x14ac:dyDescent="0.2">
      <c r="A43" s="7"/>
      <c r="B43" s="26" t="s">
        <v>67</v>
      </c>
      <c r="C43" s="28"/>
      <c r="D43" s="7" t="s">
        <v>10</v>
      </c>
      <c r="E43" s="43">
        <v>1.0699999999999999E-2</v>
      </c>
      <c r="F43" s="7">
        <f>MATCH($D43,FAC_TOTALS_APTA!$A$2:$BS$2,)</f>
        <v>16</v>
      </c>
      <c r="G43" s="29">
        <f>VLOOKUP(G35,FAC_TOTALS_APTA!$A$4:$BS$227,$F43,FALSE)</f>
        <v>15.436621585341179</v>
      </c>
      <c r="H43" s="29">
        <f>VLOOKUP(H35,FAC_TOTALS_APTA!$A$4:$BS$227,$F43,FALSE)</f>
        <v>14.386289731750381</v>
      </c>
      <c r="I43" s="30">
        <f t="shared" si="11"/>
        <v>-6.8041562577928816E-2</v>
      </c>
      <c r="J43" s="31" t="str">
        <f t="shared" si="12"/>
        <v/>
      </c>
      <c r="K43" s="31" t="str">
        <f t="shared" si="13"/>
        <v>PCT_HH_NO_VEH_FAC</v>
      </c>
      <c r="L43" s="7">
        <f>MATCH($K43,FAC_TOTALS_APTA!$A$2:$BS$2,)</f>
        <v>38</v>
      </c>
      <c r="M43" s="29">
        <f>IF(M35=0,0,VLOOKUP(M35,FAC_TOTALS_APTA!$A$4:$BS$227,$L43,FALSE))</f>
        <v>-280307.40849288797</v>
      </c>
      <c r="N43" s="29">
        <f>IF(N35=0,0,VLOOKUP(N35,FAC_TOTALS_APTA!$A$4:$BS$227,$L43,FALSE))</f>
        <v>-299032.86657094106</v>
      </c>
      <c r="O43" s="29">
        <f>IF(O35=0,0,VLOOKUP(O35,FAC_TOTALS_APTA!$A$4:$BS$227,$L43,FALSE))</f>
        <v>-219803.75617286999</v>
      </c>
      <c r="P43" s="29">
        <f>IF(P35=0,0,VLOOKUP(P35,FAC_TOTALS_APTA!$A$4:$BS$227,$L43,FALSE))</f>
        <v>47208.299295525008</v>
      </c>
      <c r="Q43" s="29">
        <f>IF(Q35=0,0,VLOOKUP(Q35,FAC_TOTALS_APTA!$A$4:$BS$227,$L43,FALSE))</f>
        <v>-798469.8591189502</v>
      </c>
      <c r="R43" s="29">
        <f>IF(R35=0,0,VLOOKUP(R35,FAC_TOTALS_APTA!$A$4:$BS$227,$L43,FALSE))</f>
        <v>1617468.7649993799</v>
      </c>
      <c r="S43" s="29">
        <f>IF(S35=0,0,VLOOKUP(S35,FAC_TOTALS_APTA!$A$4:$BS$227,$L43,FALSE))</f>
        <v>916478.01335089188</v>
      </c>
      <c r="T43" s="29">
        <f>IF(T35=0,0,VLOOKUP(T35,FAC_TOTALS_APTA!$A$4:$BS$227,$L43,FALSE))</f>
        <v>2334934.9764603199</v>
      </c>
      <c r="U43" s="29">
        <f>IF(U35=0,0,VLOOKUP(U35,FAC_TOTALS_APTA!$A$4:$BS$227,$L43,FALSE))</f>
        <v>2403797.971340558</v>
      </c>
      <c r="V43" s="29">
        <f>IF(V35=0,0,VLOOKUP(V35,FAC_TOTALS_APTA!$A$4:$BS$227,$L43,FALSE))</f>
        <v>271266.26707326301</v>
      </c>
      <c r="W43" s="29">
        <f>IF(W35=0,0,VLOOKUP(W35,FAC_TOTALS_APTA!$A$4:$BS$227,$L43,FALSE))</f>
        <v>-1737375.6452163309</v>
      </c>
      <c r="X43" s="29">
        <f>IF(X35=0,0,VLOOKUP(X35,FAC_TOTALS_APTA!$A$4:$BS$227,$L43,FALSE))</f>
        <v>357856.70040830394</v>
      </c>
      <c r="Y43" s="29">
        <f>IF(Y35=0,0,VLOOKUP(Y35,FAC_TOTALS_APTA!$A$4:$BS$227,$L43,FALSE))</f>
        <v>-1959717.5464227181</v>
      </c>
      <c r="Z43" s="29">
        <f>IF(Z35=0,0,VLOOKUP(Z35,FAC_TOTALS_APTA!$A$4:$BS$227,$L43,FALSE))</f>
        <v>-1223619.6505188697</v>
      </c>
      <c r="AA43" s="29">
        <f>IF(AA35=0,0,VLOOKUP(AA35,FAC_TOTALS_APTA!$A$4:$BS$227,$L43,FALSE))</f>
        <v>-2575252.6368126818</v>
      </c>
      <c r="AB43" s="29">
        <f>IF(AB35=0,0,VLOOKUP(AB35,FAC_TOTALS_APTA!$A$4:$BS$227,$L43,FALSE))</f>
        <v>-2082154.0907062599</v>
      </c>
      <c r="AC43" s="32">
        <f t="shared" si="14"/>
        <v>-3226722.4671042673</v>
      </c>
      <c r="AD43" s="33">
        <f>AC43/G51</f>
        <v>-4.7554572367700335E-3</v>
      </c>
      <c r="AE43" s="7"/>
    </row>
    <row r="44" spans="1:31" s="14" customFormat="1" ht="15" x14ac:dyDescent="0.2">
      <c r="A44" s="7"/>
      <c r="B44" s="26" t="s">
        <v>50</v>
      </c>
      <c r="C44" s="28"/>
      <c r="D44" s="7" t="s">
        <v>31</v>
      </c>
      <c r="E44" s="43">
        <v>-3.3999999999999998E-3</v>
      </c>
      <c r="F44" s="7">
        <f>MATCH($D44,FAC_TOTALS_APTA!$A$2:$BS$2,)</f>
        <v>18</v>
      </c>
      <c r="G44" s="29">
        <f>VLOOKUP(G35,FAC_TOTALS_APTA!$A$4:$BS$227,$F44,FALSE)</f>
        <v>6.6027710778555599</v>
      </c>
      <c r="H44" s="29">
        <f>VLOOKUP(H35,FAC_TOTALS_APTA!$A$4:$BS$227,$F44,FALSE)</f>
        <v>10.92619092775535</v>
      </c>
      <c r="I44" s="30">
        <f t="shared" si="11"/>
        <v>0.65478869385608696</v>
      </c>
      <c r="J44" s="31" t="str">
        <f t="shared" si="12"/>
        <v/>
      </c>
      <c r="K44" s="31" t="str">
        <f t="shared" si="13"/>
        <v>JTW_HOME_PCT_FAC</v>
      </c>
      <c r="L44" s="7">
        <f>MATCH($K44,FAC_TOTALS_APTA!$A$2:$BS$2,)</f>
        <v>40</v>
      </c>
      <c r="M44" s="29">
        <f>IF(M35=0,0,VLOOKUP(M35,FAC_TOTALS_APTA!$A$4:$BS$227,$L44,FALSE))</f>
        <v>0</v>
      </c>
      <c r="N44" s="29">
        <f>IF(N35=0,0,VLOOKUP(N35,FAC_TOTALS_APTA!$A$4:$BS$227,$L44,FALSE))</f>
        <v>0</v>
      </c>
      <c r="O44" s="29">
        <f>IF(O35=0,0,VLOOKUP(O35,FAC_TOTALS_APTA!$A$4:$BS$227,$L44,FALSE))</f>
        <v>0</v>
      </c>
      <c r="P44" s="29">
        <f>IF(P35=0,0,VLOOKUP(P35,FAC_TOTALS_APTA!$A$4:$BS$227,$L44,FALSE))</f>
        <v>-558662.70882315596</v>
      </c>
      <c r="Q44" s="29">
        <f>IF(Q35=0,0,VLOOKUP(Q35,FAC_TOTALS_APTA!$A$4:$BS$227,$L44,FALSE))</f>
        <v>-578155.70914303605</v>
      </c>
      <c r="R44" s="29">
        <f>IF(R35=0,0,VLOOKUP(R35,FAC_TOTALS_APTA!$A$4:$BS$227,$L44,FALSE))</f>
        <v>-128846.9108367576</v>
      </c>
      <c r="S44" s="29">
        <f>IF(S35=0,0,VLOOKUP(S35,FAC_TOTALS_APTA!$A$4:$BS$227,$L44,FALSE))</f>
        <v>-747459.38918290101</v>
      </c>
      <c r="T44" s="29">
        <f>IF(T35=0,0,VLOOKUP(T35,FAC_TOTALS_APTA!$A$4:$BS$227,$L44,FALSE))</f>
        <v>-5275.169807717999</v>
      </c>
      <c r="U44" s="29">
        <f>IF(U35=0,0,VLOOKUP(U35,FAC_TOTALS_APTA!$A$4:$BS$227,$L44,FALSE))</f>
        <v>-381317.08486951503</v>
      </c>
      <c r="V44" s="29">
        <f>IF(V35=0,0,VLOOKUP(V35,FAC_TOTALS_APTA!$A$4:$BS$227,$L44,FALSE))</f>
        <v>6085.1799180477101</v>
      </c>
      <c r="W44" s="29">
        <f>IF(W35=0,0,VLOOKUP(W35,FAC_TOTALS_APTA!$A$4:$BS$227,$L44,FALSE))</f>
        <v>-225275.90012189708</v>
      </c>
      <c r="X44" s="29">
        <f>IF(X35=0,0,VLOOKUP(X35,FAC_TOTALS_APTA!$A$4:$BS$227,$L44,FALSE))</f>
        <v>-281864.89855747268</v>
      </c>
      <c r="Y44" s="29">
        <f>IF(Y35=0,0,VLOOKUP(Y35,FAC_TOTALS_APTA!$A$4:$BS$227,$L44,FALSE))</f>
        <v>-489793.93585438404</v>
      </c>
      <c r="Z44" s="29">
        <f>IF(Z35=0,0,VLOOKUP(Z35,FAC_TOTALS_APTA!$A$4:$BS$227,$L44,FALSE))</f>
        <v>-1620632.7294943701</v>
      </c>
      <c r="AA44" s="29">
        <f>IF(AA35=0,0,VLOOKUP(AA35,FAC_TOTALS_APTA!$A$4:$BS$227,$L44,FALSE))</f>
        <v>-696817.53997353499</v>
      </c>
      <c r="AB44" s="29">
        <f>IF(AB35=0,0,VLOOKUP(AB35,FAC_TOTALS_APTA!$A$4:$BS$227,$L44,FALSE))</f>
        <v>-857959.73750466702</v>
      </c>
      <c r="AC44" s="32">
        <f t="shared" si="14"/>
        <v>-6565976.5342513612</v>
      </c>
      <c r="AD44" s="33">
        <f>AC44/G51</f>
        <v>-9.6767605347506599E-3</v>
      </c>
      <c r="AE44" s="7"/>
    </row>
    <row r="45" spans="1:31" s="14" customFormat="1" ht="17" x14ac:dyDescent="0.2">
      <c r="A45" s="7"/>
      <c r="B45" s="12" t="s">
        <v>72</v>
      </c>
      <c r="C45" s="28"/>
      <c r="D45" s="5" t="s">
        <v>109</v>
      </c>
      <c r="E45" s="43">
        <v>-5.7999999999999996E-3</v>
      </c>
      <c r="F45" s="7">
        <f>MATCH($D45,FAC_TOTALS_APTA!$A$2:$BS$2,)</f>
        <v>29</v>
      </c>
      <c r="G45" s="29">
        <f>VLOOKUP(G35,FAC_TOTALS_APTA!$A$4:$BS$227,$F45,FALSE)</f>
        <v>0</v>
      </c>
      <c r="H45" s="29">
        <f>VLOOKUP(H35,FAC_TOTALS_APTA!$A$4:$BS$227,$F45,FALSE)</f>
        <v>5.4592891911590797</v>
      </c>
      <c r="I45" s="30" t="str">
        <f t="shared" si="11"/>
        <v>-</v>
      </c>
      <c r="J45" s="31" t="str">
        <f t="shared" si="12"/>
        <v/>
      </c>
      <c r="K45" s="31" t="str">
        <f t="shared" si="13"/>
        <v>TNC_TRIPS_PER_CAPITA_CLUSTER_FAC</v>
      </c>
      <c r="L45" s="7">
        <f>MATCH($K45,FAC_TOTALS_APTA!$A$2:$BS$2,)</f>
        <v>51</v>
      </c>
      <c r="M45" s="29">
        <f>IF(M35=0,0,VLOOKUP(M35,FAC_TOTALS_APTA!$A$4:$BS$227,$L45,FALSE))</f>
        <v>0</v>
      </c>
      <c r="N45" s="29">
        <f>IF(N35=0,0,VLOOKUP(N35,FAC_TOTALS_APTA!$A$4:$BS$227,$L45,FALSE))</f>
        <v>0</v>
      </c>
      <c r="O45" s="29">
        <f>IF(O35=0,0,VLOOKUP(O35,FAC_TOTALS_APTA!$A$4:$BS$227,$L45,FALSE))</f>
        <v>0</v>
      </c>
      <c r="P45" s="29">
        <f>IF(P35=0,0,VLOOKUP(P35,FAC_TOTALS_APTA!$A$4:$BS$227,$L45,FALSE))</f>
        <v>0</v>
      </c>
      <c r="Q45" s="29">
        <f>IF(Q35=0,0,VLOOKUP(Q35,FAC_TOTALS_APTA!$A$4:$BS$227,$L45,FALSE))</f>
        <v>0</v>
      </c>
      <c r="R45" s="29">
        <f>IF(R35=0,0,VLOOKUP(R35,FAC_TOTALS_APTA!$A$4:$BS$227,$L45,FALSE))</f>
        <v>0</v>
      </c>
      <c r="S45" s="29">
        <f>IF(S35=0,0,VLOOKUP(S35,FAC_TOTALS_APTA!$A$4:$BS$227,$L45,FALSE))</f>
        <v>0</v>
      </c>
      <c r="T45" s="29">
        <f>IF(T35=0,0,VLOOKUP(T35,FAC_TOTALS_APTA!$A$4:$BS$227,$L45,FALSE))</f>
        <v>0</v>
      </c>
      <c r="U45" s="29">
        <f>IF(U35=0,0,VLOOKUP(U35,FAC_TOTALS_APTA!$A$4:$BS$227,$L45,FALSE))</f>
        <v>0</v>
      </c>
      <c r="V45" s="29">
        <f>IF(V35=0,0,VLOOKUP(V35,FAC_TOTALS_APTA!$A$4:$BS$227,$L45,FALSE))</f>
        <v>0</v>
      </c>
      <c r="W45" s="29">
        <f>IF(W35=0,0,VLOOKUP(W35,FAC_TOTALS_APTA!$A$4:$BS$227,$L45,FALSE))</f>
        <v>0</v>
      </c>
      <c r="X45" s="29">
        <f>IF(X35=0,0,VLOOKUP(X35,FAC_TOTALS_APTA!$A$4:$BS$227,$L45,FALSE))</f>
        <v>-14636469.339025471</v>
      </c>
      <c r="Y45" s="29">
        <f>IF(Y35=0,0,VLOOKUP(Y35,FAC_TOTALS_APTA!$A$4:$BS$227,$L45,FALSE))</f>
        <v>-22005961.449326701</v>
      </c>
      <c r="Z45" s="29">
        <f>IF(Z35=0,0,VLOOKUP(Z35,FAC_TOTALS_APTA!$A$4:$BS$227,$L45,FALSE))</f>
        <v>-31967270.637724802</v>
      </c>
      <c r="AA45" s="29">
        <f>IF(AA35=0,0,VLOOKUP(AA35,FAC_TOTALS_APTA!$A$4:$BS$227,$L45,FALSE))</f>
        <v>-36047841.596489906</v>
      </c>
      <c r="AB45" s="29">
        <f>IF(AB35=0,0,VLOOKUP(AB35,FAC_TOTALS_APTA!$A$4:$BS$227,$L45,FALSE))</f>
        <v>20932984.292643901</v>
      </c>
      <c r="AC45" s="32">
        <f t="shared" si="14"/>
        <v>-83724558.72992298</v>
      </c>
      <c r="AD45" s="33">
        <f>AC45/G51</f>
        <v>-0.12339101449431358</v>
      </c>
      <c r="AE45" s="7"/>
    </row>
    <row r="46" spans="1:31" s="14" customFormat="1" ht="15" x14ac:dyDescent="0.2">
      <c r="A46" s="7"/>
      <c r="B46" s="26" t="s">
        <v>68</v>
      </c>
      <c r="C46" s="28"/>
      <c r="D46" s="7" t="s">
        <v>46</v>
      </c>
      <c r="E46" s="43">
        <v>-1.5E-3</v>
      </c>
      <c r="F46" s="7">
        <f>MATCH($D46,FAC_TOTALS_APTA!$A$2:$BS$2,)</f>
        <v>30</v>
      </c>
      <c r="G46" s="29">
        <f>VLOOKUP(G35,FAC_TOTALS_APTA!$A$4:$BS$227,$F46,FALSE)</f>
        <v>0.10681222366829</v>
      </c>
      <c r="H46" s="29">
        <f>VLOOKUP(H35,FAC_TOTALS_APTA!$A$4:$BS$227,$F46,FALSE)</f>
        <v>1.6418904185476051</v>
      </c>
      <c r="I46" s="30">
        <f t="shared" si="11"/>
        <v>14.371746436499318</v>
      </c>
      <c r="J46" s="31" t="str">
        <f t="shared" si="12"/>
        <v/>
      </c>
      <c r="K46" s="31" t="str">
        <f t="shared" si="13"/>
        <v>BIKE_SHARE_FAC</v>
      </c>
      <c r="L46" s="7">
        <f>MATCH($K46,FAC_TOTALS_APTA!$A$2:$BS$2,)</f>
        <v>52</v>
      </c>
      <c r="M46" s="29">
        <f>IF(M35=0,0,VLOOKUP(M35,FAC_TOTALS_APTA!$A$4:$BS$227,$L46,FALSE))</f>
        <v>0</v>
      </c>
      <c r="N46" s="29">
        <f>IF(N35=0,0,VLOOKUP(N35,FAC_TOTALS_APTA!$A$4:$BS$227,$L46,FALSE))</f>
        <v>0</v>
      </c>
      <c r="O46" s="29">
        <f>IF(O35=0,0,VLOOKUP(O35,FAC_TOTALS_APTA!$A$4:$BS$227,$L46,FALSE))</f>
        <v>0</v>
      </c>
      <c r="P46" s="29">
        <f>IF(P35=0,0,VLOOKUP(P35,FAC_TOTALS_APTA!$A$4:$BS$227,$L46,FALSE))</f>
        <v>0</v>
      </c>
      <c r="Q46" s="29">
        <f>IF(Q35=0,0,VLOOKUP(Q35,FAC_TOTALS_APTA!$A$4:$BS$227,$L46,FALSE))</f>
        <v>0</v>
      </c>
      <c r="R46" s="29">
        <f>IF(R35=0,0,VLOOKUP(R35,FAC_TOTALS_APTA!$A$4:$BS$227,$L46,FALSE))</f>
        <v>0</v>
      </c>
      <c r="S46" s="29">
        <f>IF(S35=0,0,VLOOKUP(S35,FAC_TOTALS_APTA!$A$4:$BS$227,$L46,FALSE))</f>
        <v>0</v>
      </c>
      <c r="T46" s="29">
        <f>IF(T35=0,0,VLOOKUP(T35,FAC_TOTALS_APTA!$A$4:$BS$227,$L46,FALSE))</f>
        <v>0</v>
      </c>
      <c r="U46" s="29">
        <f>IF(U35=0,0,VLOOKUP(U35,FAC_TOTALS_APTA!$A$4:$BS$227,$L46,FALSE))</f>
        <v>5090.8953608020402</v>
      </c>
      <c r="V46" s="29">
        <f>IF(V35=0,0,VLOOKUP(V35,FAC_TOTALS_APTA!$A$4:$BS$227,$L46,FALSE))</f>
        <v>14617.2658107731</v>
      </c>
      <c r="W46" s="29">
        <f>IF(W35=0,0,VLOOKUP(W35,FAC_TOTALS_APTA!$A$4:$BS$227,$L46,FALSE))</f>
        <v>22555.936149489091</v>
      </c>
      <c r="X46" s="29">
        <f>IF(X35=0,0,VLOOKUP(X35,FAC_TOTALS_APTA!$A$4:$BS$227,$L46,FALSE))</f>
        <v>34598.952005670399</v>
      </c>
      <c r="Y46" s="29">
        <f>IF(Y35=0,0,VLOOKUP(Y35,FAC_TOTALS_APTA!$A$4:$BS$227,$L46,FALSE))</f>
        <v>75456.977561171792</v>
      </c>
      <c r="Z46" s="29">
        <f>IF(Z35=0,0,VLOOKUP(Z35,FAC_TOTALS_APTA!$A$4:$BS$227,$L46,FALSE))</f>
        <v>48719.464943840023</v>
      </c>
      <c r="AA46" s="29">
        <f>IF(AA35=0,0,VLOOKUP(AA35,FAC_TOTALS_APTA!$A$4:$BS$227,$L46,FALSE))</f>
        <v>35160.55599098379</v>
      </c>
      <c r="AB46" s="29">
        <f>IF(AB35=0,0,VLOOKUP(AB35,FAC_TOTALS_APTA!$A$4:$BS$227,$L46,FALSE))</f>
        <v>33633.338436251404</v>
      </c>
      <c r="AC46" s="32">
        <f t="shared" si="14"/>
        <v>269833.38625898166</v>
      </c>
      <c r="AD46" s="33">
        <f>AC46/G51</f>
        <v>3.9767322491760296E-4</v>
      </c>
      <c r="AE46" s="7"/>
    </row>
    <row r="47" spans="1:31" s="14" customFormat="1" ht="15" x14ac:dyDescent="0.2">
      <c r="A47" s="7"/>
      <c r="B47" s="26" t="s">
        <v>69</v>
      </c>
      <c r="C47" s="28"/>
      <c r="D47" s="7" t="s">
        <v>77</v>
      </c>
      <c r="E47" s="43">
        <v>-4.8399999999999999E-2</v>
      </c>
      <c r="F47" s="7">
        <f>MATCH($D47,FAC_TOTALS_APTA!$A$2:$BS$2,)</f>
        <v>31</v>
      </c>
      <c r="G47" s="29">
        <f>VLOOKUP(G35,FAC_TOTALS_APTA!$A$4:$BS$227,$F47,FALSE)</f>
        <v>0</v>
      </c>
      <c r="H47" s="29">
        <f>VLOOKUP(H35,FAC_TOTALS_APTA!$A$4:$BS$227,$F47,FALSE)</f>
        <v>0.83133898802390105</v>
      </c>
      <c r="I47" s="30" t="str">
        <f t="shared" si="11"/>
        <v>-</v>
      </c>
      <c r="J47" s="31" t="str">
        <f t="shared" si="12"/>
        <v/>
      </c>
      <c r="K47" s="31" t="str">
        <f t="shared" si="13"/>
        <v>scooter_flag_BUS_FAC</v>
      </c>
      <c r="L47" s="7">
        <f>MATCH($K47,FAC_TOTALS_APTA!$A$2:$BS$2,)</f>
        <v>53</v>
      </c>
      <c r="M47" s="29">
        <f>IF(M35=0,0,VLOOKUP(M35,FAC_TOTALS_APTA!$A$4:$BS$227,$L47,FALSE))</f>
        <v>0</v>
      </c>
      <c r="N47" s="29">
        <f>IF(N35=0,0,VLOOKUP(N35,FAC_TOTALS_APTA!$A$4:$BS$227,$L47,FALSE))</f>
        <v>0</v>
      </c>
      <c r="O47" s="29">
        <f>IF(O35=0,0,VLOOKUP(O35,FAC_TOTALS_APTA!$A$4:$BS$227,$L47,FALSE))</f>
        <v>0</v>
      </c>
      <c r="P47" s="29">
        <f>IF(P35=0,0,VLOOKUP(P35,FAC_TOTALS_APTA!$A$4:$BS$227,$L47,FALSE))</f>
        <v>0</v>
      </c>
      <c r="Q47" s="29">
        <f>IF(Q35=0,0,VLOOKUP(Q35,FAC_TOTALS_APTA!$A$4:$BS$227,$L47,FALSE))</f>
        <v>0</v>
      </c>
      <c r="R47" s="29">
        <f>IF(R35=0,0,VLOOKUP(R35,FAC_TOTALS_APTA!$A$4:$BS$227,$L47,FALSE))</f>
        <v>0</v>
      </c>
      <c r="S47" s="29">
        <f>IF(S35=0,0,VLOOKUP(S35,FAC_TOTALS_APTA!$A$4:$BS$227,$L47,FALSE))</f>
        <v>0</v>
      </c>
      <c r="T47" s="29">
        <f>IF(T35=0,0,VLOOKUP(T35,FAC_TOTALS_APTA!$A$4:$BS$227,$L47,FALSE))</f>
        <v>0</v>
      </c>
      <c r="U47" s="29">
        <f>IF(U35=0,0,VLOOKUP(U35,FAC_TOTALS_APTA!$A$4:$BS$227,$L47,FALSE))</f>
        <v>0</v>
      </c>
      <c r="V47" s="29">
        <f>IF(V35=0,0,VLOOKUP(V35,FAC_TOTALS_APTA!$A$4:$BS$227,$L47,FALSE))</f>
        <v>0</v>
      </c>
      <c r="W47" s="29">
        <f>IF(W35=0,0,VLOOKUP(W35,FAC_TOTALS_APTA!$A$4:$BS$227,$L47,FALSE))</f>
        <v>0</v>
      </c>
      <c r="X47" s="29">
        <f>IF(X35=0,0,VLOOKUP(X35,FAC_TOTALS_APTA!$A$4:$BS$227,$L47,FALSE))</f>
        <v>0</v>
      </c>
      <c r="Y47" s="29">
        <f>IF(Y35=0,0,VLOOKUP(Y35,FAC_TOTALS_APTA!$A$4:$BS$227,$L47,FALSE))</f>
        <v>0</v>
      </c>
      <c r="Z47" s="29">
        <f>IF(Z35=0,0,VLOOKUP(Z35,FAC_TOTALS_APTA!$A$4:$BS$227,$L47,FALSE))</f>
        <v>0</v>
      </c>
      <c r="AA47" s="29">
        <f>IF(AA35=0,0,VLOOKUP(AA35,FAC_TOTALS_APTA!$A$4:$BS$227,$L47,FALSE))</f>
        <v>0</v>
      </c>
      <c r="AB47" s="29">
        <f>IF(AB35=0,0,VLOOKUP(AB35,FAC_TOTALS_APTA!$A$4:$BS$227,$L47,FALSE))</f>
        <v>-15554328.53297651</v>
      </c>
      <c r="AC47" s="32">
        <f t="shared" si="14"/>
        <v>-15554328.53297651</v>
      </c>
      <c r="AD47" s="33">
        <f>AC47/G51</f>
        <v>-2.2923553215167664E-2</v>
      </c>
      <c r="AE47" s="7"/>
    </row>
    <row r="48" spans="1:31" s="7" customFormat="1" ht="15" x14ac:dyDescent="0.2">
      <c r="B48" s="9" t="s">
        <v>69</v>
      </c>
      <c r="C48" s="27"/>
      <c r="D48" s="8" t="s">
        <v>78</v>
      </c>
      <c r="E48" s="44">
        <v>5.3E-3</v>
      </c>
      <c r="F48" s="8">
        <f>MATCH($D48,FAC_TOTALS_APTA!$A$2:$BS$2,)</f>
        <v>32</v>
      </c>
      <c r="G48" s="29">
        <f>VLOOKUP(G35,FAC_TOTALS_APTA!$A$4:$BS$227,$F48,FALSE)</f>
        <v>0</v>
      </c>
      <c r="H48" s="29">
        <f>VLOOKUP(H35,FAC_TOTALS_APTA!$A$4:$BS$227,$F48,FALSE)</f>
        <v>0</v>
      </c>
      <c r="I48" s="35" t="str">
        <f t="shared" si="11"/>
        <v>-</v>
      </c>
      <c r="J48" s="36" t="str">
        <f t="shared" si="12"/>
        <v/>
      </c>
      <c r="K48" s="36" t="str">
        <f t="shared" si="13"/>
        <v>scooter_flag_RAIL_FAC</v>
      </c>
      <c r="L48" s="7">
        <f>MATCH($K48,FAC_TOTALS_APTA!$A$2:$BS$2,)</f>
        <v>54</v>
      </c>
      <c r="M48" s="37">
        <f>IF(M35=0,0,VLOOKUP(M35,FAC_TOTALS_APTA!$A$4:$BS$227,$L48,FALSE))</f>
        <v>0</v>
      </c>
      <c r="N48" s="37">
        <f>IF(N35=0,0,VLOOKUP(N35,FAC_TOTALS_APTA!$A$4:$BS$227,$L48,FALSE))</f>
        <v>0</v>
      </c>
      <c r="O48" s="37">
        <f>IF(O35=0,0,VLOOKUP(O35,FAC_TOTALS_APTA!$A$4:$BS$227,$L48,FALSE))</f>
        <v>0</v>
      </c>
      <c r="P48" s="37">
        <f>IF(P35=0,0,VLOOKUP(P35,FAC_TOTALS_APTA!$A$4:$BS$227,$L48,FALSE))</f>
        <v>0</v>
      </c>
      <c r="Q48" s="37">
        <f>IF(Q35=0,0,VLOOKUP(Q35,FAC_TOTALS_APTA!$A$4:$BS$227,$L48,FALSE))</f>
        <v>0</v>
      </c>
      <c r="R48" s="37">
        <f>IF(R35=0,0,VLOOKUP(R35,FAC_TOTALS_APTA!$A$4:$BS$227,$L48,FALSE))</f>
        <v>0</v>
      </c>
      <c r="S48" s="37">
        <f>IF(S35=0,0,VLOOKUP(S35,FAC_TOTALS_APTA!$A$4:$BS$227,$L48,FALSE))</f>
        <v>0</v>
      </c>
      <c r="T48" s="37">
        <f>IF(T35=0,0,VLOOKUP(T35,FAC_TOTALS_APTA!$A$4:$BS$227,$L48,FALSE))</f>
        <v>0</v>
      </c>
      <c r="U48" s="37">
        <f>IF(U35=0,0,VLOOKUP(U35,FAC_TOTALS_APTA!$A$4:$BS$227,$L48,FALSE))</f>
        <v>0</v>
      </c>
      <c r="V48" s="37">
        <f>IF(V35=0,0,VLOOKUP(V35,FAC_TOTALS_APTA!$A$4:$BS$227,$L48,FALSE))</f>
        <v>0</v>
      </c>
      <c r="W48" s="37">
        <f>IF(W35=0,0,VLOOKUP(W35,FAC_TOTALS_APTA!$A$4:$BS$227,$L48,FALSE))</f>
        <v>0</v>
      </c>
      <c r="X48" s="37">
        <f>IF(X35=0,0,VLOOKUP(X35,FAC_TOTALS_APTA!$A$4:$BS$227,$L48,FALSE))</f>
        <v>0</v>
      </c>
      <c r="Y48" s="37">
        <f>IF(Y35=0,0,VLOOKUP(Y35,FAC_TOTALS_APTA!$A$4:$BS$227,$L48,FALSE))</f>
        <v>0</v>
      </c>
      <c r="Z48" s="37">
        <f>IF(Z35=0,0,VLOOKUP(Z35,FAC_TOTALS_APTA!$A$4:$BS$227,$L48,FALSE))</f>
        <v>0</v>
      </c>
      <c r="AA48" s="37">
        <f>IF(AA35=0,0,VLOOKUP(AA35,FAC_TOTALS_APTA!$A$4:$BS$227,$L48,FALSE))</f>
        <v>0</v>
      </c>
      <c r="AB48" s="37">
        <f>IF(AB35=0,0,VLOOKUP(AB35,FAC_TOTALS_APTA!$A$4:$BS$227,$L48,FALSE))</f>
        <v>0</v>
      </c>
      <c r="AC48" s="38">
        <f t="shared" si="14"/>
        <v>0</v>
      </c>
      <c r="AD48" s="39">
        <f>AC48/G51</f>
        <v>0</v>
      </c>
    </row>
    <row r="49" spans="1:31" s="14" customFormat="1" ht="15" x14ac:dyDescent="0.2">
      <c r="A49" s="7"/>
      <c r="B49" s="9" t="s">
        <v>56</v>
      </c>
      <c r="C49" s="27"/>
      <c r="D49" s="9" t="s">
        <v>48</v>
      </c>
      <c r="E49" s="65"/>
      <c r="F49" s="8"/>
      <c r="G49" s="37"/>
      <c r="H49" s="37"/>
      <c r="I49" s="35"/>
      <c r="J49" s="36"/>
      <c r="K49" s="36" t="str">
        <f t="shared" si="13"/>
        <v>New_Reporter_FAC</v>
      </c>
      <c r="L49" s="7">
        <f>MATCH($K49,FAC_TOTALS_APTA!$A$2:$BS$2,)</f>
        <v>58</v>
      </c>
      <c r="M49" s="37">
        <f>IF(M35=0,0,VLOOKUP(M35,FAC_TOTALS_APTA!$A$4:$BS$227,$L49,FALSE))</f>
        <v>64490436.887999989</v>
      </c>
      <c r="N49" s="37">
        <f>IF(N35=0,0,VLOOKUP(N35,FAC_TOTALS_APTA!$A$4:$BS$227,$L49,FALSE))</f>
        <v>27575193.975999996</v>
      </c>
      <c r="O49" s="37">
        <f>IF(O35=0,0,VLOOKUP(O35,FAC_TOTALS_APTA!$A$4:$BS$227,$L49,FALSE))</f>
        <v>22919974</v>
      </c>
      <c r="P49" s="37">
        <f>IF(P35=0,0,VLOOKUP(P35,FAC_TOTALS_APTA!$A$4:$BS$227,$L49,FALSE))</f>
        <v>15747264</v>
      </c>
      <c r="Q49" s="37">
        <f>IF(Q35=0,0,VLOOKUP(Q35,FAC_TOTALS_APTA!$A$4:$BS$227,$L49,FALSE))</f>
        <v>8688267.9989999998</v>
      </c>
      <c r="R49" s="37">
        <f>IF(R35=0,0,VLOOKUP(R35,FAC_TOTALS_APTA!$A$4:$BS$227,$L49,FALSE))</f>
        <v>0</v>
      </c>
      <c r="S49" s="37">
        <f>IF(S35=0,0,VLOOKUP(S35,FAC_TOTALS_APTA!$A$4:$BS$227,$L49,FALSE))</f>
        <v>0</v>
      </c>
      <c r="T49" s="37">
        <f>IF(T35=0,0,VLOOKUP(T35,FAC_TOTALS_APTA!$A$4:$BS$227,$L49,FALSE))</f>
        <v>2308522.2659999998</v>
      </c>
      <c r="U49" s="37">
        <f>IF(U35=0,0,VLOOKUP(U35,FAC_TOTALS_APTA!$A$4:$BS$227,$L49,FALSE))</f>
        <v>0</v>
      </c>
      <c r="V49" s="37">
        <f>IF(V35=0,0,VLOOKUP(V35,FAC_TOTALS_APTA!$A$4:$BS$227,$L49,FALSE))</f>
        <v>0</v>
      </c>
      <c r="W49" s="37">
        <f>IF(W35=0,0,VLOOKUP(W35,FAC_TOTALS_APTA!$A$4:$BS$227,$L49,FALSE))</f>
        <v>0</v>
      </c>
      <c r="X49" s="37">
        <f>IF(X35=0,0,VLOOKUP(X35,FAC_TOTALS_APTA!$A$4:$BS$227,$L49,FALSE))</f>
        <v>0</v>
      </c>
      <c r="Y49" s="37">
        <f>IF(Y35=0,0,VLOOKUP(Y35,FAC_TOTALS_APTA!$A$4:$BS$227,$L49,FALSE))</f>
        <v>0</v>
      </c>
      <c r="Z49" s="37">
        <f>IF(Z35=0,0,VLOOKUP(Z35,FAC_TOTALS_APTA!$A$4:$BS$227,$L49,FALSE))</f>
        <v>0</v>
      </c>
      <c r="AA49" s="37">
        <f>IF(AA35=0,0,VLOOKUP(AA35,FAC_TOTALS_APTA!$A$4:$BS$227,$L49,FALSE))</f>
        <v>0</v>
      </c>
      <c r="AB49" s="37">
        <f>IF(AB35=0,0,VLOOKUP(AB35,FAC_TOTALS_APTA!$A$4:$BS$227,$L49,FALSE))</f>
        <v>0</v>
      </c>
      <c r="AC49" s="38">
        <f>SUM(M49:AB49)</f>
        <v>141729659.12900001</v>
      </c>
      <c r="AD49" s="39">
        <f>AC49/G51</f>
        <v>0.20887737945891771</v>
      </c>
      <c r="AE49" s="7"/>
    </row>
    <row r="50" spans="1:31" s="59" customFormat="1" ht="15" x14ac:dyDescent="0.2">
      <c r="A50" s="58"/>
      <c r="B50" s="26" t="s">
        <v>70</v>
      </c>
      <c r="C50" s="28"/>
      <c r="D50" s="7" t="s">
        <v>6</v>
      </c>
      <c r="E50" s="43"/>
      <c r="F50" s="7">
        <f>MATCH($D50,FAC_TOTALS_APTA!$A$2:$BQ$2,)</f>
        <v>9</v>
      </c>
      <c r="G50" s="60">
        <f>VLOOKUP(G35,FAC_TOTALS_APTA!$A$4:$BS$227,$F50,FALSE)</f>
        <v>660949760.69257498</v>
      </c>
      <c r="H50" s="60">
        <f>VLOOKUP(H35,FAC_TOTALS_APTA!$A$4:$BS$227,$F50,FALSE)</f>
        <v>861069168.51865196</v>
      </c>
      <c r="I50" s="62">
        <f t="shared" ref="I50:I51" si="15">H50/G50-1</f>
        <v>0.30277552051215251</v>
      </c>
      <c r="J50" s="31"/>
      <c r="K50" s="31"/>
      <c r="L50" s="7"/>
      <c r="M50" s="29">
        <f>SUM(M37:M48)</f>
        <v>19008806.472923338</v>
      </c>
      <c r="N50" s="29">
        <f>SUM(N37:N48)</f>
        <v>25314206.808416199</v>
      </c>
      <c r="O50" s="29">
        <f>SUM(O37:O48)</f>
        <v>29195575.42795809</v>
      </c>
      <c r="P50" s="29">
        <f>SUM(P37:P48)</f>
        <v>33902935.385577977</v>
      </c>
      <c r="Q50" s="29">
        <f>SUM(Q37:Q48)</f>
        <v>3104904.2952724029</v>
      </c>
      <c r="R50" s="29">
        <f>SUM(R37:R48)</f>
        <v>30712240.984178465</v>
      </c>
      <c r="S50" s="29">
        <f>SUM(S37:S48)</f>
        <v>-62611455.826625951</v>
      </c>
      <c r="T50" s="29">
        <f>SUM(T37:T48)</f>
        <v>16872217.364732359</v>
      </c>
      <c r="U50" s="29">
        <f>SUM(U37:U48)</f>
        <v>26329306.885978676</v>
      </c>
      <c r="V50" s="29">
        <f>SUM(V37:V48)</f>
        <v>284870.51067677804</v>
      </c>
      <c r="W50" s="29">
        <f>SUM(W37:W48)</f>
        <v>-4290098.2306095045</v>
      </c>
      <c r="X50" s="29">
        <f>SUM(X37:X48)</f>
        <v>-6226343.1926847743</v>
      </c>
      <c r="Y50" s="29">
        <f>SUM(Y37:Y48)</f>
        <v>-46791991.469600141</v>
      </c>
      <c r="Z50" s="29">
        <f>SUM(Z37:Z48)</f>
        <v>-33056491.439075515</v>
      </c>
      <c r="AA50" s="29">
        <f>SUM(AA37:AA48)</f>
        <v>-20492890.388533328</v>
      </c>
      <c r="AB50" s="29">
        <f>SUM(AB37:AB48)</f>
        <v>26328752.602473088</v>
      </c>
      <c r="AC50" s="32">
        <f>H50-G50</f>
        <v>200119407.82607698</v>
      </c>
      <c r="AD50" s="33">
        <f>I50</f>
        <v>0.30277552051215251</v>
      </c>
      <c r="AE50" s="58"/>
    </row>
    <row r="51" spans="1:31" ht="16" thickBot="1" x14ac:dyDescent="0.25">
      <c r="B51" s="10" t="s">
        <v>53</v>
      </c>
      <c r="C51" s="24"/>
      <c r="D51" s="24" t="s">
        <v>4</v>
      </c>
      <c r="E51" s="24"/>
      <c r="F51" s="24">
        <f>MATCH($D51,FAC_TOTALS_APTA!$A$2:$BQ$2,)</f>
        <v>7</v>
      </c>
      <c r="G51" s="61">
        <f>VLOOKUP(G35,FAC_TOTALS_APTA!$A$4:$BS$227,$F51,FALSE)</f>
        <v>678530434.918998</v>
      </c>
      <c r="H51" s="61">
        <f>VLOOKUP(H35,FAC_TOTALS_APTA!$A$4:$BQ$227,$F51,FALSE)</f>
        <v>809531783.59800005</v>
      </c>
      <c r="I51" s="63">
        <f t="shared" si="15"/>
        <v>0.19306628256791569</v>
      </c>
      <c r="J51" s="40"/>
      <c r="K51" s="40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41">
        <f>H51-G51</f>
        <v>131001348.67900205</v>
      </c>
      <c r="AD51" s="42">
        <f>I51</f>
        <v>0.19306628256791569</v>
      </c>
    </row>
    <row r="52" spans="1:31" ht="17" thickTop="1" thickBot="1" x14ac:dyDescent="0.25">
      <c r="B52" s="45" t="s">
        <v>71</v>
      </c>
      <c r="C52" s="46"/>
      <c r="D52" s="46"/>
      <c r="E52" s="47"/>
      <c r="F52" s="46"/>
      <c r="G52" s="46"/>
      <c r="H52" s="46"/>
      <c r="I52" s="48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2">
        <f>AD51-AD50</f>
        <v>-0.10970923794423681</v>
      </c>
    </row>
    <row r="53" spans="1:31" ht="16" thickTop="1" x14ac:dyDescent="0.2">
      <c r="B53" s="19" t="s">
        <v>27</v>
      </c>
      <c r="C53" s="11"/>
      <c r="D53" s="11"/>
      <c r="E53" s="7"/>
      <c r="F53" s="11"/>
      <c r="G53" s="11"/>
      <c r="H53" s="11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1" ht="15" x14ac:dyDescent="0.2">
      <c r="B54" s="16" t="s">
        <v>18</v>
      </c>
      <c r="C54" s="17" t="s">
        <v>19</v>
      </c>
      <c r="D54" s="11"/>
      <c r="E54" s="7"/>
      <c r="F54" s="11"/>
      <c r="G54" s="11"/>
      <c r="H54" s="11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1" x14ac:dyDescent="0.2">
      <c r="B55" s="16"/>
      <c r="C55" s="17"/>
      <c r="D55" s="11"/>
      <c r="E55" s="7"/>
      <c r="F55" s="11"/>
      <c r="G55" s="11"/>
      <c r="H55" s="11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1" ht="15" x14ac:dyDescent="0.2">
      <c r="B56" s="19" t="s">
        <v>29</v>
      </c>
      <c r="C56" s="20">
        <v>0</v>
      </c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6" thickBot="1" x14ac:dyDescent="0.25">
      <c r="B57" s="21" t="s">
        <v>37</v>
      </c>
      <c r="C57" s="22">
        <v>3</v>
      </c>
      <c r="D57" s="23"/>
      <c r="E57" s="24"/>
      <c r="F57" s="23"/>
      <c r="G57" s="23"/>
      <c r="H57" s="23"/>
      <c r="I57" s="25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1" ht="15" thickTop="1" x14ac:dyDescent="0.2">
      <c r="B58" s="49"/>
      <c r="C58" s="50"/>
      <c r="D58" s="50"/>
      <c r="E58" s="50"/>
      <c r="F58" s="50"/>
      <c r="G58" s="82" t="s">
        <v>54</v>
      </c>
      <c r="H58" s="82"/>
      <c r="I58" s="82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82" t="s">
        <v>58</v>
      </c>
      <c r="AD58" s="82"/>
    </row>
    <row r="59" spans="1:31" ht="15" x14ac:dyDescent="0.2">
      <c r="B59" s="9" t="s">
        <v>20</v>
      </c>
      <c r="C59" s="27" t="s">
        <v>21</v>
      </c>
      <c r="D59" s="8" t="s">
        <v>22</v>
      </c>
      <c r="E59" s="8" t="s">
        <v>28</v>
      </c>
      <c r="F59" s="8"/>
      <c r="G59" s="27">
        <f>$C$1</f>
        <v>2002</v>
      </c>
      <c r="H59" s="27">
        <f>$C$2</f>
        <v>2018</v>
      </c>
      <c r="I59" s="27" t="s">
        <v>24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 t="s">
        <v>26</v>
      </c>
      <c r="AD59" s="27" t="s">
        <v>24</v>
      </c>
    </row>
    <row r="60" spans="1:31" s="14" customFormat="1" x14ac:dyDescent="0.2">
      <c r="A60" s="7"/>
      <c r="B60" s="26"/>
      <c r="C60" s="28"/>
      <c r="D60" s="7"/>
      <c r="E60" s="7"/>
      <c r="F60" s="7"/>
      <c r="G60" s="7"/>
      <c r="H60" s="7"/>
      <c r="I60" s="28"/>
      <c r="J60" s="7"/>
      <c r="K60" s="7"/>
      <c r="L60" s="7"/>
      <c r="M60" s="7">
        <v>1</v>
      </c>
      <c r="N60" s="7">
        <v>2</v>
      </c>
      <c r="O60" s="7">
        <v>3</v>
      </c>
      <c r="P60" s="7">
        <v>4</v>
      </c>
      <c r="Q60" s="7">
        <v>5</v>
      </c>
      <c r="R60" s="7">
        <v>6</v>
      </c>
      <c r="S60" s="7">
        <v>7</v>
      </c>
      <c r="T60" s="7">
        <v>8</v>
      </c>
      <c r="U60" s="7">
        <v>9</v>
      </c>
      <c r="V60" s="7">
        <v>10</v>
      </c>
      <c r="W60" s="7">
        <v>11</v>
      </c>
      <c r="X60" s="7">
        <v>12</v>
      </c>
      <c r="Y60" s="7">
        <v>13</v>
      </c>
      <c r="Z60" s="7">
        <v>14</v>
      </c>
      <c r="AA60" s="7">
        <v>15</v>
      </c>
      <c r="AB60" s="7">
        <v>16</v>
      </c>
      <c r="AC60" s="7"/>
      <c r="AD60" s="7"/>
      <c r="AE60" s="7"/>
    </row>
    <row r="61" spans="1:31" x14ac:dyDescent="0.2">
      <c r="B61" s="26"/>
      <c r="C61" s="28"/>
      <c r="D61" s="7"/>
      <c r="E61" s="7"/>
      <c r="F61" s="7"/>
      <c r="G61" s="7" t="str">
        <f>CONCATENATE($C56,"_",$C57,"_",G59)</f>
        <v>0_3_2002</v>
      </c>
      <c r="H61" s="7" t="str">
        <f>CONCATENATE($C56,"_",$C57,"_",H59)</f>
        <v>0_3_2018</v>
      </c>
      <c r="I61" s="28"/>
      <c r="J61" s="7"/>
      <c r="K61" s="7"/>
      <c r="L61" s="7"/>
      <c r="M61" s="7" t="str">
        <f>IF($G59+M60&gt;$H59,0,CONCATENATE($C56,"_",$C57,"_",$G59+M60))</f>
        <v>0_3_2003</v>
      </c>
      <c r="N61" s="7" t="str">
        <f t="shared" ref="N61:AB61" si="16">IF($G59+N60&gt;$H59,0,CONCATENATE($C56,"_",$C57,"_",$G59+N60))</f>
        <v>0_3_2004</v>
      </c>
      <c r="O61" s="7" t="str">
        <f t="shared" si="16"/>
        <v>0_3_2005</v>
      </c>
      <c r="P61" s="7" t="str">
        <f t="shared" si="16"/>
        <v>0_3_2006</v>
      </c>
      <c r="Q61" s="7" t="str">
        <f t="shared" si="16"/>
        <v>0_3_2007</v>
      </c>
      <c r="R61" s="7" t="str">
        <f t="shared" si="16"/>
        <v>0_3_2008</v>
      </c>
      <c r="S61" s="7" t="str">
        <f t="shared" si="16"/>
        <v>0_3_2009</v>
      </c>
      <c r="T61" s="7" t="str">
        <f t="shared" si="16"/>
        <v>0_3_2010</v>
      </c>
      <c r="U61" s="7" t="str">
        <f t="shared" si="16"/>
        <v>0_3_2011</v>
      </c>
      <c r="V61" s="7" t="str">
        <f t="shared" si="16"/>
        <v>0_3_2012</v>
      </c>
      <c r="W61" s="7" t="str">
        <f t="shared" si="16"/>
        <v>0_3_2013</v>
      </c>
      <c r="X61" s="7" t="str">
        <f t="shared" si="16"/>
        <v>0_3_2014</v>
      </c>
      <c r="Y61" s="7" t="str">
        <f t="shared" si="16"/>
        <v>0_3_2015</v>
      </c>
      <c r="Z61" s="7" t="str">
        <f t="shared" si="16"/>
        <v>0_3_2016</v>
      </c>
      <c r="AA61" s="7" t="str">
        <f t="shared" si="16"/>
        <v>0_3_2017</v>
      </c>
      <c r="AB61" s="7" t="str">
        <f t="shared" si="16"/>
        <v>0_3_2018</v>
      </c>
      <c r="AC61" s="7"/>
      <c r="AD61" s="7"/>
    </row>
    <row r="62" spans="1:31" x14ac:dyDescent="0.2">
      <c r="B62" s="26"/>
      <c r="C62" s="28"/>
      <c r="D62" s="7"/>
      <c r="E62" s="7"/>
      <c r="F62" s="7" t="s">
        <v>25</v>
      </c>
      <c r="G62" s="29"/>
      <c r="H62" s="29"/>
      <c r="I62" s="28"/>
      <c r="J62" s="7"/>
      <c r="K62" s="7"/>
      <c r="L62" s="7" t="s">
        <v>25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1" s="14" customFormat="1" ht="15" x14ac:dyDescent="0.2">
      <c r="A63" s="7"/>
      <c r="B63" s="26" t="s">
        <v>36</v>
      </c>
      <c r="C63" s="28" t="s">
        <v>23</v>
      </c>
      <c r="D63" s="7" t="s">
        <v>8</v>
      </c>
      <c r="E63" s="43">
        <v>0.7087</v>
      </c>
      <c r="F63" s="7">
        <f>MATCH($D63,FAC_TOTALS_APTA!$A$2:$BS$2,)</f>
        <v>11</v>
      </c>
      <c r="G63" s="29">
        <f>VLOOKUP(G61,FAC_TOTALS_APTA!$A$4:$BS$227,$F63,FALSE)</f>
        <v>4917710.6125874696</v>
      </c>
      <c r="H63" s="29">
        <f>VLOOKUP(H61,FAC_TOTALS_APTA!$A$4:$BS$227,$F63,FALSE)</f>
        <v>4219860.38036553</v>
      </c>
      <c r="I63" s="30">
        <f>IFERROR(H63/G63-1,"-")</f>
        <v>-0.14190550994109097</v>
      </c>
      <c r="J63" s="31" t="str">
        <f>IF(C63="Log","_log","")</f>
        <v>_log</v>
      </c>
      <c r="K63" s="31" t="str">
        <f>CONCATENATE(D63,J63,"_FAC")</f>
        <v>VRM_ADJ_log_FAC</v>
      </c>
      <c r="L63" s="7">
        <f>MATCH($K63,FAC_TOTALS_APTA!$A$2:$BS$2,)</f>
        <v>33</v>
      </c>
      <c r="M63" s="29">
        <f>IF(M61=0,0,VLOOKUP(M61,FAC_TOTALS_APTA!$A$4:$BS$227,$L63,FALSE))</f>
        <v>474957.14624980901</v>
      </c>
      <c r="N63" s="29">
        <f>IF(N61=0,0,VLOOKUP(N61,FAC_TOTALS_APTA!$A$4:$BS$227,$L63,FALSE))</f>
        <v>1829601.224686482</v>
      </c>
      <c r="O63" s="29">
        <f>IF(O61=0,0,VLOOKUP(O61,FAC_TOTALS_APTA!$A$4:$BS$227,$L63,FALSE))</f>
        <v>-2177572.7415688201</v>
      </c>
      <c r="P63" s="29">
        <f>IF(P61=0,0,VLOOKUP(P61,FAC_TOTALS_APTA!$A$4:$BS$227,$L63,FALSE))</f>
        <v>4816490.933266866</v>
      </c>
      <c r="Q63" s="29">
        <f>IF(Q61=0,0,VLOOKUP(Q61,FAC_TOTALS_APTA!$A$4:$BS$227,$L63,FALSE))</f>
        <v>4714797.3246248802</v>
      </c>
      <c r="R63" s="29">
        <f>IF(R61=0,0,VLOOKUP(R61,FAC_TOTALS_APTA!$A$4:$BS$227,$L63,FALSE))</f>
        <v>2658189.7441590261</v>
      </c>
      <c r="S63" s="29">
        <f>IF(S61=0,0,VLOOKUP(S61,FAC_TOTALS_APTA!$A$4:$BS$227,$L63,FALSE))</f>
        <v>2307145.4631881099</v>
      </c>
      <c r="T63" s="29">
        <f>IF(T61=0,0,VLOOKUP(T61,FAC_TOTALS_APTA!$A$4:$BS$227,$L63,FALSE))</f>
        <v>1016489.4855588321</v>
      </c>
      <c r="U63" s="29">
        <f>IF(U61=0,0,VLOOKUP(U61,FAC_TOTALS_APTA!$A$4:$BS$227,$L63,FALSE))</f>
        <v>-349011.72454587597</v>
      </c>
      <c r="V63" s="29">
        <f>IF(V61=0,0,VLOOKUP(V61,FAC_TOTALS_APTA!$A$4:$BS$227,$L63,FALSE))</f>
        <v>740688.05026127701</v>
      </c>
      <c r="W63" s="29">
        <f>IF(W61=0,0,VLOOKUP(W61,FAC_TOTALS_APTA!$A$4:$BS$227,$L63,FALSE))</f>
        <v>1714880.0430337279</v>
      </c>
      <c r="X63" s="29">
        <f>IF(X61=0,0,VLOOKUP(X61,FAC_TOTALS_APTA!$A$4:$BS$227,$L63,FALSE))</f>
        <v>5025937.7742141103</v>
      </c>
      <c r="Y63" s="29">
        <f>IF(Y61=0,0,VLOOKUP(Y61,FAC_TOTALS_APTA!$A$4:$BS$227,$L63,FALSE))</f>
        <v>4773727.3154108208</v>
      </c>
      <c r="Z63" s="29">
        <f>IF(Z61=0,0,VLOOKUP(Z61,FAC_TOTALS_APTA!$A$4:$BS$227,$L63,FALSE))</f>
        <v>3244757.2537576603</v>
      </c>
      <c r="AA63" s="29">
        <f>IF(AA61=0,0,VLOOKUP(AA61,FAC_TOTALS_APTA!$A$4:$BS$227,$L63,FALSE))</f>
        <v>2535037.4627608308</v>
      </c>
      <c r="AB63" s="29">
        <f>IF(AB61=0,0,VLOOKUP(AB61,FAC_TOTALS_APTA!$A$4:$BS$227,$L63,FALSE))</f>
        <v>2690626.2818248169</v>
      </c>
      <c r="AC63" s="32">
        <f>SUM(M63:AB63)</f>
        <v>36016741.036882557</v>
      </c>
      <c r="AD63" s="33">
        <f>AC63/G77</f>
        <v>0.38609875943700234</v>
      </c>
      <c r="AE63" s="7"/>
    </row>
    <row r="64" spans="1:31" s="14" customFormat="1" ht="15" x14ac:dyDescent="0.2">
      <c r="A64" s="7"/>
      <c r="B64" s="26" t="s">
        <v>55</v>
      </c>
      <c r="C64" s="28" t="s">
        <v>23</v>
      </c>
      <c r="D64" s="7" t="s">
        <v>17</v>
      </c>
      <c r="E64" s="43">
        <v>-0.40350000000000003</v>
      </c>
      <c r="F64" s="7">
        <f>MATCH($D64,FAC_TOTALS_APTA!$A$2:$BS$2,)</f>
        <v>12</v>
      </c>
      <c r="G64" s="29">
        <f>VLOOKUP(G61,FAC_TOTALS_APTA!$A$4:$BS$227,$F64,FALSE)</f>
        <v>1.8097464263980201</v>
      </c>
      <c r="H64" s="29">
        <f>VLOOKUP(H61,FAC_TOTALS_APTA!$A$4:$BS$227,$F64,FALSE)</f>
        <v>1.9466768995625912</v>
      </c>
      <c r="I64" s="30">
        <f t="shared" ref="I64:I74" si="17">IFERROR(H64/G64-1,"-")</f>
        <v>7.5662795166893559E-2</v>
      </c>
      <c r="J64" s="31" t="str">
        <f t="shared" ref="J64:J74" si="18">IF(C64="Log","_log","")</f>
        <v>_log</v>
      </c>
      <c r="K64" s="31" t="str">
        <f t="shared" ref="K64:K75" si="19">CONCATENATE(D64,J64,"_FAC")</f>
        <v>FARE_per_UPT_2018_log_FAC</v>
      </c>
      <c r="L64" s="7">
        <f>MATCH($K64,FAC_TOTALS_APTA!$A$2:$BS$2,)</f>
        <v>34</v>
      </c>
      <c r="M64" s="29">
        <f>IF(M61=0,0,VLOOKUP(M61,FAC_TOTALS_APTA!$A$4:$BS$227,$L64,FALSE))</f>
        <v>984971.42425297387</v>
      </c>
      <c r="N64" s="29">
        <f>IF(N61=0,0,VLOOKUP(N61,FAC_TOTALS_APTA!$A$4:$BS$227,$L64,FALSE))</f>
        <v>-309448.39872781798</v>
      </c>
      <c r="O64" s="29">
        <f>IF(O61=0,0,VLOOKUP(O61,FAC_TOTALS_APTA!$A$4:$BS$227,$L64,FALSE))</f>
        <v>363171.63452535594</v>
      </c>
      <c r="P64" s="29">
        <f>IF(P61=0,0,VLOOKUP(P61,FAC_TOTALS_APTA!$A$4:$BS$227,$L64,FALSE))</f>
        <v>-205361.89661109922</v>
      </c>
      <c r="Q64" s="29">
        <f>IF(Q61=0,0,VLOOKUP(Q61,FAC_TOTALS_APTA!$A$4:$BS$227,$L64,FALSE))</f>
        <v>130195.00443740679</v>
      </c>
      <c r="R64" s="29">
        <f>IF(R61=0,0,VLOOKUP(R61,FAC_TOTALS_APTA!$A$4:$BS$227,$L64,FALSE))</f>
        <v>1135086.86809977</v>
      </c>
      <c r="S64" s="29">
        <f>IF(S61=0,0,VLOOKUP(S61,FAC_TOTALS_APTA!$A$4:$BS$227,$L64,FALSE))</f>
        <v>-3222541.0496686222</v>
      </c>
      <c r="T64" s="29">
        <f>IF(T61=0,0,VLOOKUP(T61,FAC_TOTALS_APTA!$A$4:$BS$227,$L64,FALSE))</f>
        <v>1031763.858693714</v>
      </c>
      <c r="U64" s="29">
        <f>IF(U61=0,0,VLOOKUP(U61,FAC_TOTALS_APTA!$A$4:$BS$227,$L64,FALSE))</f>
        <v>2058205.7681280589</v>
      </c>
      <c r="V64" s="29">
        <f>IF(V61=0,0,VLOOKUP(V61,FAC_TOTALS_APTA!$A$4:$BS$227,$L64,FALSE))</f>
        <v>-551107.03826089296</v>
      </c>
      <c r="W64" s="29">
        <f>IF(W61=0,0,VLOOKUP(W61,FAC_TOTALS_APTA!$A$4:$BS$227,$L64,FALSE))</f>
        <v>-4454655.8832512368</v>
      </c>
      <c r="X64" s="29">
        <f>IF(X61=0,0,VLOOKUP(X61,FAC_TOTALS_APTA!$A$4:$BS$227,$L64,FALSE))</f>
        <v>281272.08527142002</v>
      </c>
      <c r="Y64" s="29">
        <f>IF(Y61=0,0,VLOOKUP(Y61,FAC_TOTALS_APTA!$A$4:$BS$227,$L64,FALSE))</f>
        <v>-2093178.728366517</v>
      </c>
      <c r="Z64" s="29">
        <f>IF(Z61=0,0,VLOOKUP(Z61,FAC_TOTALS_APTA!$A$4:$BS$227,$L64,FALSE))</f>
        <v>-3581871.8009904497</v>
      </c>
      <c r="AA64" s="29">
        <f>IF(AA61=0,0,VLOOKUP(AA61,FAC_TOTALS_APTA!$A$4:$BS$227,$L64,FALSE))</f>
        <v>338041.66187134222</v>
      </c>
      <c r="AB64" s="29">
        <f>IF(AB61=0,0,VLOOKUP(AB61,FAC_TOTALS_APTA!$A$4:$BS$227,$L64,FALSE))</f>
        <v>572277.78086196026</v>
      </c>
      <c r="AC64" s="32">
        <f t="shared" ref="AC64:AC74" si="20">SUM(M64:AB64)</f>
        <v>-7523178.7097346336</v>
      </c>
      <c r="AD64" s="33">
        <f>AC64/G77</f>
        <v>-8.06483286168755E-2</v>
      </c>
      <c r="AE64" s="7"/>
    </row>
    <row r="65" spans="1:31" s="14" customFormat="1" ht="15" x14ac:dyDescent="0.2">
      <c r="A65" s="7"/>
      <c r="B65" s="26" t="s">
        <v>51</v>
      </c>
      <c r="C65" s="28" t="s">
        <v>23</v>
      </c>
      <c r="D65" s="7" t="s">
        <v>9</v>
      </c>
      <c r="E65" s="43">
        <v>0.29659999999999997</v>
      </c>
      <c r="F65" s="7">
        <f>MATCH($D65,FAC_TOTALS_APTA!$A$2:$BS$2,)</f>
        <v>13</v>
      </c>
      <c r="G65" s="29">
        <f>VLOOKUP(G61,FAC_TOTALS_APTA!$A$4:$BS$227,$F65,FALSE)</f>
        <v>1255538.363915748</v>
      </c>
      <c r="H65" s="29">
        <f>VLOOKUP(H61,FAC_TOTALS_APTA!$A$4:$BS$227,$F65,FALSE)</f>
        <v>1287856.775906669</v>
      </c>
      <c r="I65" s="30">
        <f t="shared" si="17"/>
        <v>2.5740680587510667E-2</v>
      </c>
      <c r="J65" s="31" t="str">
        <f t="shared" si="18"/>
        <v>_log</v>
      </c>
      <c r="K65" s="31" t="str">
        <f t="shared" si="19"/>
        <v>POP_EMP_log_FAC</v>
      </c>
      <c r="L65" s="7">
        <f>MATCH($K65,FAC_TOTALS_APTA!$A$2:$BS$2,)</f>
        <v>35</v>
      </c>
      <c r="M65" s="29">
        <f>IF(M61=0,0,VLOOKUP(M61,FAC_TOTALS_APTA!$A$4:$BS$227,$L65,FALSE))</f>
        <v>805578.30421278998</v>
      </c>
      <c r="N65" s="29">
        <f>IF(N61=0,0,VLOOKUP(N61,FAC_TOTALS_APTA!$A$4:$BS$227,$L65,FALSE))</f>
        <v>1069242.241994801</v>
      </c>
      <c r="O65" s="29">
        <f>IF(O61=0,0,VLOOKUP(O61,FAC_TOTALS_APTA!$A$4:$BS$227,$L65,FALSE))</f>
        <v>1661725.7558451081</v>
      </c>
      <c r="P65" s="29">
        <f>IF(P61=0,0,VLOOKUP(P61,FAC_TOTALS_APTA!$A$4:$BS$227,$L65,FALSE))</f>
        <v>2133904.6106246058</v>
      </c>
      <c r="Q65" s="29">
        <f>IF(Q61=0,0,VLOOKUP(Q61,FAC_TOTALS_APTA!$A$4:$BS$227,$L65,FALSE))</f>
        <v>840627.2418986191</v>
      </c>
      <c r="R65" s="29">
        <f>IF(R61=0,0,VLOOKUP(R61,FAC_TOTALS_APTA!$A$4:$BS$227,$L65,FALSE))</f>
        <v>300853.88749444502</v>
      </c>
      <c r="S65" s="29">
        <f>IF(S61=0,0,VLOOKUP(S61,FAC_TOTALS_APTA!$A$4:$BS$227,$L65,FALSE))</f>
        <v>-302241.35461693432</v>
      </c>
      <c r="T65" s="29">
        <f>IF(T61=0,0,VLOOKUP(T61,FAC_TOTALS_APTA!$A$4:$BS$227,$L65,FALSE))</f>
        <v>655227.52662134892</v>
      </c>
      <c r="U65" s="29">
        <f>IF(U61=0,0,VLOOKUP(U61,FAC_TOTALS_APTA!$A$4:$BS$227,$L65,FALSE))</f>
        <v>493545.13129934203</v>
      </c>
      <c r="V65" s="29">
        <f>IF(V61=0,0,VLOOKUP(V61,FAC_TOTALS_APTA!$A$4:$BS$227,$L65,FALSE))</f>
        <v>656746.64737868495</v>
      </c>
      <c r="W65" s="29">
        <f>IF(W61=0,0,VLOOKUP(W61,FAC_TOTALS_APTA!$A$4:$BS$227,$L65,FALSE))</f>
        <v>1157189.450884704</v>
      </c>
      <c r="X65" s="29">
        <f>IF(X61=0,0,VLOOKUP(X61,FAC_TOTALS_APTA!$A$4:$BS$227,$L65,FALSE))</f>
        <v>688989.57800029102</v>
      </c>
      <c r="Y65" s="29">
        <f>IF(Y61=0,0,VLOOKUP(Y61,FAC_TOTALS_APTA!$A$4:$BS$227,$L65,FALSE))</f>
        <v>789537.70110963401</v>
      </c>
      <c r="Z65" s="29">
        <f>IF(Z61=0,0,VLOOKUP(Z61,FAC_TOTALS_APTA!$A$4:$BS$227,$L65,FALSE))</f>
        <v>727596.90489909495</v>
      </c>
      <c r="AA65" s="29">
        <f>IF(AA61=0,0,VLOOKUP(AA61,FAC_TOTALS_APTA!$A$4:$BS$227,$L65,FALSE))</f>
        <v>618784.58853154792</v>
      </c>
      <c r="AB65" s="29">
        <f>IF(AB61=0,0,VLOOKUP(AB61,FAC_TOTALS_APTA!$A$4:$BS$227,$L65,FALSE))</f>
        <v>646095.76354147296</v>
      </c>
      <c r="AC65" s="32">
        <f t="shared" si="20"/>
        <v>12943403.979719555</v>
      </c>
      <c r="AD65" s="33">
        <f>AC65/G77</f>
        <v>0.13875303749287346</v>
      </c>
      <c r="AE65" s="7"/>
    </row>
    <row r="66" spans="1:31" s="14" customFormat="1" ht="15" x14ac:dyDescent="0.2">
      <c r="A66" s="7"/>
      <c r="B66" s="26" t="s">
        <v>108</v>
      </c>
      <c r="C66" s="28"/>
      <c r="D66" s="34" t="s">
        <v>106</v>
      </c>
      <c r="E66" s="43">
        <v>0.16120000000000001</v>
      </c>
      <c r="F66" s="7">
        <f>MATCH($D66,FAC_TOTALS_APTA!$A$2:$BS$2,)</f>
        <v>17</v>
      </c>
      <c r="G66" s="29">
        <f>VLOOKUP(G61,FAC_TOTALS_APTA!$A$4:$BS$227,$F66,FALSE)</f>
        <v>0.46605264966997495</v>
      </c>
      <c r="H66" s="29">
        <f>VLOOKUP(H61,FAC_TOTALS_APTA!$A$4:$BS$227,$F66,FALSE)</f>
        <v>0.38961710452986698</v>
      </c>
      <c r="I66" s="30">
        <f t="shared" si="17"/>
        <v>-0.1640062452047728</v>
      </c>
      <c r="J66" s="31" t="str">
        <f t="shared" si="18"/>
        <v/>
      </c>
      <c r="K66" s="31" t="str">
        <f t="shared" si="19"/>
        <v>TSD_POP_EMP_PCT_FAC</v>
      </c>
      <c r="L66" s="7">
        <f>MATCH($K66,FAC_TOTALS_APTA!$A$2:$BS$2,)</f>
        <v>39</v>
      </c>
      <c r="M66" s="29">
        <f>IF(M61=0,0,VLOOKUP(M61,FAC_TOTALS_APTA!$A$4:$BS$227,$L66,FALSE))</f>
        <v>-9139.5762748513407</v>
      </c>
      <c r="N66" s="29">
        <f>IF(N61=0,0,VLOOKUP(N61,FAC_TOTALS_APTA!$A$4:$BS$227,$L66,FALSE))</f>
        <v>-349.58629099456016</v>
      </c>
      <c r="O66" s="29">
        <f>IF(O61=0,0,VLOOKUP(O61,FAC_TOTALS_APTA!$A$4:$BS$227,$L66,FALSE))</f>
        <v>-21495.619513730751</v>
      </c>
      <c r="P66" s="29">
        <f>IF(P61=0,0,VLOOKUP(P61,FAC_TOTALS_APTA!$A$4:$BS$227,$L66,FALSE))</f>
        <v>-2202.1944714842102</v>
      </c>
      <c r="Q66" s="29">
        <f>IF(Q61=0,0,VLOOKUP(Q61,FAC_TOTALS_APTA!$A$4:$BS$227,$L66,FALSE))</f>
        <v>-19184.093239650541</v>
      </c>
      <c r="R66" s="29">
        <f>IF(R61=0,0,VLOOKUP(R61,FAC_TOTALS_APTA!$A$4:$BS$227,$L66,FALSE))</f>
        <v>-24717.831535333611</v>
      </c>
      <c r="S66" s="29">
        <f>IF(S61=0,0,VLOOKUP(S61,FAC_TOTALS_APTA!$A$4:$BS$227,$L66,FALSE))</f>
        <v>40247.681592072448</v>
      </c>
      <c r="T66" s="29">
        <f>IF(T61=0,0,VLOOKUP(T61,FAC_TOTALS_APTA!$A$4:$BS$227,$L66,FALSE))</f>
        <v>15751.561158105362</v>
      </c>
      <c r="U66" s="29">
        <f>IF(U61=0,0,VLOOKUP(U61,FAC_TOTALS_APTA!$A$4:$BS$227,$L66,FALSE))</f>
        <v>-41207.434544695301</v>
      </c>
      <c r="V66" s="29">
        <f>IF(V61=0,0,VLOOKUP(V61,FAC_TOTALS_APTA!$A$4:$BS$227,$L66,FALSE))</f>
        <v>-71574.798189810506</v>
      </c>
      <c r="W66" s="29">
        <f>IF(W61=0,0,VLOOKUP(W61,FAC_TOTALS_APTA!$A$4:$BS$227,$L66,FALSE))</f>
        <v>-2751.1976928562258</v>
      </c>
      <c r="X66" s="29">
        <f>IF(X61=0,0,VLOOKUP(X61,FAC_TOTALS_APTA!$A$4:$BS$227,$L66,FALSE))</f>
        <v>-16422.732485970369</v>
      </c>
      <c r="Y66" s="29">
        <f>IF(Y61=0,0,VLOOKUP(Y61,FAC_TOTALS_APTA!$A$4:$BS$227,$L66,FALSE))</f>
        <v>-21353.886253922079</v>
      </c>
      <c r="Z66" s="29">
        <f>IF(Z61=0,0,VLOOKUP(Z61,FAC_TOTALS_APTA!$A$4:$BS$227,$L66,FALSE))</f>
        <v>28219.31186502524</v>
      </c>
      <c r="AA66" s="29">
        <f>IF(AA61=0,0,VLOOKUP(AA61,FAC_TOTALS_APTA!$A$4:$BS$227,$L66,FALSE))</f>
        <v>-4211.0267876890402</v>
      </c>
      <c r="AB66" s="29">
        <f>IF(AB61=0,0,VLOOKUP(AB61,FAC_TOTALS_APTA!$A$4:$BS$227,$L66,FALSE))</f>
        <v>-6785.1384970257295</v>
      </c>
      <c r="AC66" s="32">
        <f t="shared" si="20"/>
        <v>-157176.56116281124</v>
      </c>
      <c r="AD66" s="33">
        <f>AC66/G76</f>
        <v>-1.7478293808149191E-3</v>
      </c>
      <c r="AE66" s="7"/>
    </row>
    <row r="67" spans="1:31" s="14" customFormat="1" ht="15" x14ac:dyDescent="0.2">
      <c r="A67" s="7"/>
      <c r="B67" s="26" t="s">
        <v>52</v>
      </c>
      <c r="C67" s="28" t="s">
        <v>23</v>
      </c>
      <c r="D67" s="34" t="s">
        <v>16</v>
      </c>
      <c r="E67" s="43">
        <v>0.16120000000000001</v>
      </c>
      <c r="F67" s="7">
        <f>MATCH($D67,FAC_TOTALS_APTA!$A$2:$BS$2,)</f>
        <v>14</v>
      </c>
      <c r="G67" s="29">
        <f>VLOOKUP(G61,FAC_TOTALS_APTA!$A$4:$BS$227,$F67,FALSE)</f>
        <v>3.8669752137565601</v>
      </c>
      <c r="H67" s="29">
        <f>VLOOKUP(H61,FAC_TOTALS_APTA!$A$4:$BS$227,$F67,FALSE)</f>
        <v>5.6272308137703106</v>
      </c>
      <c r="I67" s="30">
        <f t="shared" si="17"/>
        <v>0.45520219362972236</v>
      </c>
      <c r="J67" s="31" t="str">
        <f t="shared" si="18"/>
        <v>_log</v>
      </c>
      <c r="K67" s="31" t="str">
        <f t="shared" si="19"/>
        <v>GAS_PRICE_2018_log_FAC</v>
      </c>
      <c r="L67" s="7">
        <f>MATCH($K67,FAC_TOTALS_APTA!$A$2:$BS$2,)</f>
        <v>36</v>
      </c>
      <c r="M67" s="29">
        <f>IF(M61=0,0,VLOOKUP(M61,FAC_TOTALS_APTA!$A$4:$BS$227,$L67,FALSE))</f>
        <v>1272058.0607592058</v>
      </c>
      <c r="N67" s="29">
        <f>IF(N61=0,0,VLOOKUP(N61,FAC_TOTALS_APTA!$A$4:$BS$227,$L67,FALSE))</f>
        <v>1710857.405006211</v>
      </c>
      <c r="O67" s="29">
        <f>IF(O61=0,0,VLOOKUP(O61,FAC_TOTALS_APTA!$A$4:$BS$227,$L67,FALSE))</f>
        <v>3236179.5859916899</v>
      </c>
      <c r="P67" s="29">
        <f>IF(P61=0,0,VLOOKUP(P61,FAC_TOTALS_APTA!$A$4:$BS$227,$L67,FALSE))</f>
        <v>2115725.8533671801</v>
      </c>
      <c r="Q67" s="29">
        <f>IF(Q61=0,0,VLOOKUP(Q61,FAC_TOTALS_APTA!$A$4:$BS$227,$L67,FALSE))</f>
        <v>1540023.909900676</v>
      </c>
      <c r="R67" s="29">
        <f>IF(R61=0,0,VLOOKUP(R61,FAC_TOTALS_APTA!$A$4:$BS$227,$L67,FALSE))</f>
        <v>3711515.0480877897</v>
      </c>
      <c r="S67" s="29">
        <f>IF(S61=0,0,VLOOKUP(S61,FAC_TOTALS_APTA!$A$4:$BS$227,$L67,FALSE))</f>
        <v>-10776742.820337661</v>
      </c>
      <c r="T67" s="29">
        <f>IF(T61=0,0,VLOOKUP(T61,FAC_TOTALS_APTA!$A$4:$BS$227,$L67,FALSE))</f>
        <v>5189769.6086461199</v>
      </c>
      <c r="U67" s="29">
        <f>IF(U61=0,0,VLOOKUP(U61,FAC_TOTALS_APTA!$A$4:$BS$227,$L67,FALSE))</f>
        <v>7501253.8880609795</v>
      </c>
      <c r="V67" s="29">
        <f>IF(V61=0,0,VLOOKUP(V61,FAC_TOTALS_APTA!$A$4:$BS$227,$L67,FALSE))</f>
        <v>80550.500308535295</v>
      </c>
      <c r="W67" s="29">
        <f>IF(W61=0,0,VLOOKUP(W61,FAC_TOTALS_APTA!$A$4:$BS$227,$L67,FALSE))</f>
        <v>-1523832.6795074712</v>
      </c>
      <c r="X67" s="29">
        <f>IF(X61=0,0,VLOOKUP(X61,FAC_TOTALS_APTA!$A$4:$BS$227,$L67,FALSE))</f>
        <v>-2283758.1452457001</v>
      </c>
      <c r="Y67" s="29">
        <f>IF(Y61=0,0,VLOOKUP(Y61,FAC_TOTALS_APTA!$A$4:$BS$227,$L67,FALSE))</f>
        <v>-12199039.10474949</v>
      </c>
      <c r="Z67" s="29">
        <f>IF(Z61=0,0,VLOOKUP(Z61,FAC_TOTALS_APTA!$A$4:$BS$227,$L67,FALSE))</f>
        <v>-3969559.6779817604</v>
      </c>
      <c r="AA67" s="29">
        <f>IF(AA61=0,0,VLOOKUP(AA61,FAC_TOTALS_APTA!$A$4:$BS$227,$L67,FALSE))</f>
        <v>2842034.5114395702</v>
      </c>
      <c r="AB67" s="29">
        <f>IF(AB61=0,0,VLOOKUP(AB61,FAC_TOTALS_APTA!$A$4:$BS$227,$L67,FALSE))</f>
        <v>3115765.8357971301</v>
      </c>
      <c r="AC67" s="32">
        <f t="shared" si="20"/>
        <v>1562801.7795430049</v>
      </c>
      <c r="AD67" s="33">
        <f>AC67/G77</f>
        <v>1.6753204508692023E-2</v>
      </c>
      <c r="AE67" s="7"/>
    </row>
    <row r="68" spans="1:31" s="14" customFormat="1" ht="15" x14ac:dyDescent="0.2">
      <c r="A68" s="7"/>
      <c r="B68" s="26" t="s">
        <v>49</v>
      </c>
      <c r="C68" s="28" t="s">
        <v>23</v>
      </c>
      <c r="D68" s="7" t="s">
        <v>15</v>
      </c>
      <c r="E68" s="43">
        <v>-0.2555</v>
      </c>
      <c r="F68" s="7">
        <f>MATCH($D68,FAC_TOTALS_APTA!$A$2:$BS$2,)</f>
        <v>15</v>
      </c>
      <c r="G68" s="29">
        <f>VLOOKUP(G61,FAC_TOTALS_APTA!$A$4:$BS$227,$F68,FALSE)</f>
        <v>68468.666278298188</v>
      </c>
      <c r="H68" s="29">
        <f>VLOOKUP(H61,FAC_TOTALS_APTA!$A$4:$BS$227,$F68,FALSE)</f>
        <v>56090.166839533296</v>
      </c>
      <c r="I68" s="30">
        <f t="shared" si="17"/>
        <v>-0.18079071948694259</v>
      </c>
      <c r="J68" s="31" t="str">
        <f t="shared" si="18"/>
        <v>_log</v>
      </c>
      <c r="K68" s="31" t="str">
        <f t="shared" si="19"/>
        <v>TOTAL_MED_INC_INDIV_2018_log_FAC</v>
      </c>
      <c r="L68" s="7">
        <f>MATCH($K68,FAC_TOTALS_APTA!$A$2:$BS$2,)</f>
        <v>37</v>
      </c>
      <c r="M68" s="29">
        <f>IF(M61=0,0,VLOOKUP(M61,FAC_TOTALS_APTA!$A$4:$BS$227,$L68,FALSE))</f>
        <v>821262.90467429499</v>
      </c>
      <c r="N68" s="29">
        <f>IF(N61=0,0,VLOOKUP(N61,FAC_TOTALS_APTA!$A$4:$BS$227,$L68,FALSE))</f>
        <v>1257820.1080353959</v>
      </c>
      <c r="O68" s="29">
        <f>IF(O61=0,0,VLOOKUP(O61,FAC_TOTALS_APTA!$A$4:$BS$227,$L68,FALSE))</f>
        <v>1570299.1081786649</v>
      </c>
      <c r="P68" s="29">
        <f>IF(P61=0,0,VLOOKUP(P61,FAC_TOTALS_APTA!$A$4:$BS$227,$L68,FALSE))</f>
        <v>2634305.3855212098</v>
      </c>
      <c r="Q68" s="29">
        <f>IF(Q61=0,0,VLOOKUP(Q61,FAC_TOTALS_APTA!$A$4:$BS$227,$L68,FALSE))</f>
        <v>-617239.53562847106</v>
      </c>
      <c r="R68" s="29">
        <f>IF(R61=0,0,VLOOKUP(R61,FAC_TOTALS_APTA!$A$4:$BS$227,$L68,FALSE))</f>
        <v>-435206.87149716326</v>
      </c>
      <c r="S68" s="29">
        <f>IF(S61=0,0,VLOOKUP(S61,FAC_TOTALS_APTA!$A$4:$BS$227,$L68,FALSE))</f>
        <v>3409738.0059921099</v>
      </c>
      <c r="T68" s="29">
        <f>IF(T61=0,0,VLOOKUP(T61,FAC_TOTALS_APTA!$A$4:$BS$227,$L68,FALSE))</f>
        <v>-205178.71904891101</v>
      </c>
      <c r="U68" s="29">
        <f>IF(U61=0,0,VLOOKUP(U61,FAC_TOTALS_APTA!$A$4:$BS$227,$L68,FALSE))</f>
        <v>418241.82202046999</v>
      </c>
      <c r="V68" s="29">
        <f>IF(V61=0,0,VLOOKUP(V61,FAC_TOTALS_APTA!$A$4:$BS$227,$L68,FALSE))</f>
        <v>1204997.5657867079</v>
      </c>
      <c r="W68" s="29">
        <f>IF(W61=0,0,VLOOKUP(W61,FAC_TOTALS_APTA!$A$4:$BS$227,$L68,FALSE))</f>
        <v>-54622.125748758503</v>
      </c>
      <c r="X68" s="29">
        <f>IF(X61=0,0,VLOOKUP(X61,FAC_TOTALS_APTA!$A$4:$BS$227,$L68,FALSE))</f>
        <v>-1030419.315161934</v>
      </c>
      <c r="Y68" s="29">
        <f>IF(Y61=0,0,VLOOKUP(Y61,FAC_TOTALS_APTA!$A$4:$BS$227,$L68,FALSE))</f>
        <v>-2340044.1902107098</v>
      </c>
      <c r="Z68" s="29">
        <f>IF(Z61=0,0,VLOOKUP(Z61,FAC_TOTALS_APTA!$A$4:$BS$227,$L68,FALSE))</f>
        <v>-902436.82209217502</v>
      </c>
      <c r="AA68" s="29">
        <f>IF(AA61=0,0,VLOOKUP(AA61,FAC_TOTALS_APTA!$A$4:$BS$227,$L68,FALSE))</f>
        <v>-736667.80121940095</v>
      </c>
      <c r="AB68" s="29">
        <f>IF(AB61=0,0,VLOOKUP(AB61,FAC_TOTALS_APTA!$A$4:$BS$227,$L68,FALSE))</f>
        <v>-866279.43621799303</v>
      </c>
      <c r="AC68" s="32">
        <f t="shared" si="20"/>
        <v>4128570.0833833343</v>
      </c>
      <c r="AD68" s="33">
        <f>AC68/G77</f>
        <v>4.4258190540078887E-2</v>
      </c>
      <c r="AE68" s="7"/>
    </row>
    <row r="69" spans="1:31" s="14" customFormat="1" ht="15" x14ac:dyDescent="0.2">
      <c r="A69" s="7"/>
      <c r="B69" s="26" t="s">
        <v>67</v>
      </c>
      <c r="C69" s="28"/>
      <c r="D69" s="7" t="s">
        <v>10</v>
      </c>
      <c r="E69" s="43">
        <v>1.0699999999999999E-2</v>
      </c>
      <c r="F69" s="7">
        <f>MATCH($D69,FAC_TOTALS_APTA!$A$2:$BS$2,)</f>
        <v>16</v>
      </c>
      <c r="G69" s="29">
        <f>VLOOKUP(G61,FAC_TOTALS_APTA!$A$4:$BS$227,$F69,FALSE)</f>
        <v>13.301268655900349</v>
      </c>
      <c r="H69" s="29">
        <f>VLOOKUP(H61,FAC_TOTALS_APTA!$A$4:$BS$227,$F69,FALSE)</f>
        <v>13.897158295848151</v>
      </c>
      <c r="I69" s="30">
        <f t="shared" si="17"/>
        <v>4.479945901126281E-2</v>
      </c>
      <c r="J69" s="31" t="str">
        <f t="shared" si="18"/>
        <v/>
      </c>
      <c r="K69" s="31" t="str">
        <f t="shared" si="19"/>
        <v>PCT_HH_NO_VEH_FAC</v>
      </c>
      <c r="L69" s="7">
        <f>MATCH($K69,FAC_TOTALS_APTA!$A$2:$BS$2,)</f>
        <v>38</v>
      </c>
      <c r="M69" s="29">
        <f>IF(M61=0,0,VLOOKUP(M61,FAC_TOTALS_APTA!$A$4:$BS$227,$L69,FALSE))</f>
        <v>147860.2776763186</v>
      </c>
      <c r="N69" s="29">
        <f>IF(N61=0,0,VLOOKUP(N61,FAC_TOTALS_APTA!$A$4:$BS$227,$L69,FALSE))</f>
        <v>124369.78564809776</v>
      </c>
      <c r="O69" s="29">
        <f>IF(O61=0,0,VLOOKUP(O61,FAC_TOTALS_APTA!$A$4:$BS$227,$L69,FALSE))</f>
        <v>173222.44908912139</v>
      </c>
      <c r="P69" s="29">
        <f>IF(P61=0,0,VLOOKUP(P61,FAC_TOTALS_APTA!$A$4:$BS$227,$L69,FALSE))</f>
        <v>255782.8099346438</v>
      </c>
      <c r="Q69" s="29">
        <f>IF(Q61=0,0,VLOOKUP(Q61,FAC_TOTALS_APTA!$A$4:$BS$227,$L69,FALSE))</f>
        <v>208619.21965231688</v>
      </c>
      <c r="R69" s="29">
        <f>IF(R61=0,0,VLOOKUP(R61,FAC_TOTALS_APTA!$A$4:$BS$227,$L69,FALSE))</f>
        <v>-62961.495762975595</v>
      </c>
      <c r="S69" s="29">
        <f>IF(S61=0,0,VLOOKUP(S61,FAC_TOTALS_APTA!$A$4:$BS$227,$L69,FALSE))</f>
        <v>234556.45425616158</v>
      </c>
      <c r="T69" s="29">
        <f>IF(T61=0,0,VLOOKUP(T61,FAC_TOTALS_APTA!$A$4:$BS$227,$L69,FALSE))</f>
        <v>757221.71523416799</v>
      </c>
      <c r="U69" s="29">
        <f>IF(U61=0,0,VLOOKUP(U61,FAC_TOTALS_APTA!$A$4:$BS$227,$L69,FALSE))</f>
        <v>284678.60269547062</v>
      </c>
      <c r="V69" s="29">
        <f>IF(V61=0,0,VLOOKUP(V61,FAC_TOTALS_APTA!$A$4:$BS$227,$L69,FALSE))</f>
        <v>-327876.47291379899</v>
      </c>
      <c r="W69" s="29">
        <f>IF(W61=0,0,VLOOKUP(W61,FAC_TOTALS_APTA!$A$4:$BS$227,$L69,FALSE))</f>
        <v>73426.87191252</v>
      </c>
      <c r="X69" s="29">
        <f>IF(X61=0,0,VLOOKUP(X61,FAC_TOTALS_APTA!$A$4:$BS$227,$L69,FALSE))</f>
        <v>145509.2233272701</v>
      </c>
      <c r="Y69" s="29">
        <f>IF(Y61=0,0,VLOOKUP(Y61,FAC_TOTALS_APTA!$A$4:$BS$227,$L69,FALSE))</f>
        <v>-514248.91436057398</v>
      </c>
      <c r="Z69" s="29">
        <f>IF(Z61=0,0,VLOOKUP(Z61,FAC_TOTALS_APTA!$A$4:$BS$227,$L69,FALSE))</f>
        <v>-333175.395236874</v>
      </c>
      <c r="AA69" s="29">
        <f>IF(AA61=0,0,VLOOKUP(AA61,FAC_TOTALS_APTA!$A$4:$BS$227,$L69,FALSE))</f>
        <v>-124214.92511267203</v>
      </c>
      <c r="AB69" s="29">
        <f>IF(AB61=0,0,VLOOKUP(AB61,FAC_TOTALS_APTA!$A$4:$BS$227,$L69,FALSE))</f>
        <v>-149454.33211769699</v>
      </c>
      <c r="AC69" s="32">
        <f t="shared" si="20"/>
        <v>893315.87392149691</v>
      </c>
      <c r="AD69" s="33">
        <f>AC69/G77</f>
        <v>9.5763286954050637E-3</v>
      </c>
      <c r="AE69" s="7"/>
    </row>
    <row r="70" spans="1:31" s="14" customFormat="1" ht="15" x14ac:dyDescent="0.2">
      <c r="A70" s="7"/>
      <c r="B70" s="26" t="s">
        <v>50</v>
      </c>
      <c r="C70" s="28"/>
      <c r="D70" s="7" t="s">
        <v>31</v>
      </c>
      <c r="E70" s="43">
        <v>-3.3999999999999998E-3</v>
      </c>
      <c r="F70" s="7">
        <f>MATCH($D70,FAC_TOTALS_APTA!$A$2:$BS$2,)</f>
        <v>18</v>
      </c>
      <c r="G70" s="29">
        <f>VLOOKUP(G61,FAC_TOTALS_APTA!$A$4:$BS$227,$F70,FALSE)</f>
        <v>6.5941745022303202</v>
      </c>
      <c r="H70" s="29">
        <f>VLOOKUP(H61,FAC_TOTALS_APTA!$A$4:$BS$227,$F70,FALSE)</f>
        <v>10.260023291435441</v>
      </c>
      <c r="I70" s="30">
        <f t="shared" si="17"/>
        <v>0.55592232021843468</v>
      </c>
      <c r="J70" s="31" t="str">
        <f t="shared" si="18"/>
        <v/>
      </c>
      <c r="K70" s="31" t="str">
        <f t="shared" si="19"/>
        <v>JTW_HOME_PCT_FAC</v>
      </c>
      <c r="L70" s="7">
        <f>MATCH($K70,FAC_TOTALS_APTA!$A$2:$BS$2,)</f>
        <v>40</v>
      </c>
      <c r="M70" s="29">
        <f>IF(M61=0,0,VLOOKUP(M61,FAC_TOTALS_APTA!$A$4:$BS$227,$L70,FALSE))</f>
        <v>0</v>
      </c>
      <c r="N70" s="29">
        <f>IF(N61=0,0,VLOOKUP(N61,FAC_TOTALS_APTA!$A$4:$BS$227,$L70,FALSE))</f>
        <v>0</v>
      </c>
      <c r="O70" s="29">
        <f>IF(O61=0,0,VLOOKUP(O61,FAC_TOTALS_APTA!$A$4:$BS$227,$L70,FALSE))</f>
        <v>0</v>
      </c>
      <c r="P70" s="29">
        <f>IF(P61=0,0,VLOOKUP(P61,FAC_TOTALS_APTA!$A$4:$BS$227,$L70,FALSE))</f>
        <v>-216740.6307408791</v>
      </c>
      <c r="Q70" s="29">
        <f>IF(Q61=0,0,VLOOKUP(Q61,FAC_TOTALS_APTA!$A$4:$BS$227,$L70,FALSE))</f>
        <v>-105947.99732836732</v>
      </c>
      <c r="R70" s="29">
        <f>IF(R61=0,0,VLOOKUP(R61,FAC_TOTALS_APTA!$A$4:$BS$227,$L70,FALSE))</f>
        <v>15131.489326148101</v>
      </c>
      <c r="S70" s="29">
        <f>IF(S61=0,0,VLOOKUP(S61,FAC_TOTALS_APTA!$A$4:$BS$227,$L70,FALSE))</f>
        <v>41238.129064955196</v>
      </c>
      <c r="T70" s="29">
        <f>IF(T61=0,0,VLOOKUP(T61,FAC_TOTALS_APTA!$A$4:$BS$227,$L70,FALSE))</f>
        <v>-290308.36260319501</v>
      </c>
      <c r="U70" s="29">
        <f>IF(U61=0,0,VLOOKUP(U61,FAC_TOTALS_APTA!$A$4:$BS$227,$L70,FALSE))</f>
        <v>86591.599229511907</v>
      </c>
      <c r="V70" s="29">
        <f>IF(V61=0,0,VLOOKUP(V61,FAC_TOTALS_APTA!$A$4:$BS$227,$L70,FALSE))</f>
        <v>116048.16238818833</v>
      </c>
      <c r="W70" s="29">
        <f>IF(W61=0,0,VLOOKUP(W61,FAC_TOTALS_APTA!$A$4:$BS$227,$L70,FALSE))</f>
        <v>85312.982355199405</v>
      </c>
      <c r="X70" s="29">
        <f>IF(X61=0,0,VLOOKUP(X61,FAC_TOTALS_APTA!$A$4:$BS$227,$L70,FALSE))</f>
        <v>-174198.0007832007</v>
      </c>
      <c r="Y70" s="29">
        <f>IF(Y61=0,0,VLOOKUP(Y61,FAC_TOTALS_APTA!$A$4:$BS$227,$L70,FALSE))</f>
        <v>-2136.5514209565608</v>
      </c>
      <c r="Z70" s="29">
        <f>IF(Z61=0,0,VLOOKUP(Z61,FAC_TOTALS_APTA!$A$4:$BS$227,$L70,FALSE))</f>
        <v>-580840.41462608706</v>
      </c>
      <c r="AA70" s="29">
        <f>IF(AA61=0,0,VLOOKUP(AA61,FAC_TOTALS_APTA!$A$4:$BS$227,$L70,FALSE))</f>
        <v>-283932.14237606298</v>
      </c>
      <c r="AB70" s="29">
        <f>IF(AB61=0,0,VLOOKUP(AB61,FAC_TOTALS_APTA!$A$4:$BS$227,$L70,FALSE))</f>
        <v>-347567.51833165798</v>
      </c>
      <c r="AC70" s="32">
        <f t="shared" si="20"/>
        <v>-1657349.2558464035</v>
      </c>
      <c r="AD70" s="33">
        <f>AC70/G77</f>
        <v>-1.7766751605339644E-2</v>
      </c>
      <c r="AE70" s="7"/>
    </row>
    <row r="71" spans="1:31" s="14" customFormat="1" ht="17" x14ac:dyDescent="0.2">
      <c r="A71" s="7"/>
      <c r="B71" s="12" t="s">
        <v>72</v>
      </c>
      <c r="C71" s="28"/>
      <c r="D71" s="5" t="s">
        <v>109</v>
      </c>
      <c r="E71" s="43">
        <v>-5.7999999999999996E-3</v>
      </c>
      <c r="F71" s="7">
        <f>MATCH($D71,FAC_TOTALS_APTA!$A$2:$BS$2,)</f>
        <v>29</v>
      </c>
      <c r="G71" s="29">
        <f>VLOOKUP(G61,FAC_TOTALS_APTA!$A$4:$BS$227,$F71,FALSE)</f>
        <v>0</v>
      </c>
      <c r="H71" s="29">
        <f>VLOOKUP(H61,FAC_TOTALS_APTA!$A$4:$BS$227,$F71,FALSE)</f>
        <v>6.1877319274021296</v>
      </c>
      <c r="I71" s="30" t="str">
        <f t="shared" si="17"/>
        <v>-</v>
      </c>
      <c r="J71" s="31" t="str">
        <f t="shared" si="18"/>
        <v/>
      </c>
      <c r="K71" s="31" t="str">
        <f t="shared" si="19"/>
        <v>TNC_TRIPS_PER_CAPITA_CLUSTER_FAC</v>
      </c>
      <c r="L71" s="7">
        <f>MATCH($K71,FAC_TOTALS_APTA!$A$2:$BS$2,)</f>
        <v>51</v>
      </c>
      <c r="M71" s="29">
        <f>IF(M61=0,0,VLOOKUP(M61,FAC_TOTALS_APTA!$A$4:$BS$227,$L71,FALSE))</f>
        <v>0</v>
      </c>
      <c r="N71" s="29">
        <f>IF(N61=0,0,VLOOKUP(N61,FAC_TOTALS_APTA!$A$4:$BS$227,$L71,FALSE))</f>
        <v>0</v>
      </c>
      <c r="O71" s="29">
        <f>IF(O61=0,0,VLOOKUP(O61,FAC_TOTALS_APTA!$A$4:$BS$227,$L71,FALSE))</f>
        <v>0</v>
      </c>
      <c r="P71" s="29">
        <f>IF(P61=0,0,VLOOKUP(P61,FAC_TOTALS_APTA!$A$4:$BS$227,$L71,FALSE))</f>
        <v>0</v>
      </c>
      <c r="Q71" s="29">
        <f>IF(Q61=0,0,VLOOKUP(Q61,FAC_TOTALS_APTA!$A$4:$BS$227,$L71,FALSE))</f>
        <v>0</v>
      </c>
      <c r="R71" s="29">
        <f>IF(R61=0,0,VLOOKUP(R61,FAC_TOTALS_APTA!$A$4:$BS$227,$L71,FALSE))</f>
        <v>0</v>
      </c>
      <c r="S71" s="29">
        <f>IF(S61=0,0,VLOOKUP(S61,FAC_TOTALS_APTA!$A$4:$BS$227,$L71,FALSE))</f>
        <v>0</v>
      </c>
      <c r="T71" s="29">
        <f>IF(T61=0,0,VLOOKUP(T61,FAC_TOTALS_APTA!$A$4:$BS$227,$L71,FALSE))</f>
        <v>0</v>
      </c>
      <c r="U71" s="29">
        <f>IF(U61=0,0,VLOOKUP(U61,FAC_TOTALS_APTA!$A$4:$BS$227,$L71,FALSE))</f>
        <v>0</v>
      </c>
      <c r="V71" s="29">
        <f>IF(V61=0,0,VLOOKUP(V61,FAC_TOTALS_APTA!$A$4:$BS$227,$L71,FALSE))</f>
        <v>0</v>
      </c>
      <c r="W71" s="29">
        <f>IF(W61=0,0,VLOOKUP(W61,FAC_TOTALS_APTA!$A$4:$BS$227,$L71,FALSE))</f>
        <v>0</v>
      </c>
      <c r="X71" s="29">
        <f>IF(X61=0,0,VLOOKUP(X61,FAC_TOTALS_APTA!$A$4:$BS$227,$L71,FALSE))</f>
        <v>0</v>
      </c>
      <c r="Y71" s="29">
        <f>IF(Y61=0,0,VLOOKUP(Y61,FAC_TOTALS_APTA!$A$4:$BS$227,$L71,FALSE))</f>
        <v>-4790668.1382354703</v>
      </c>
      <c r="Z71" s="29">
        <f>IF(Z61=0,0,VLOOKUP(Z61,FAC_TOTALS_APTA!$A$4:$BS$227,$L71,FALSE))</f>
        <v>-3298573.6053015403</v>
      </c>
      <c r="AA71" s="29">
        <f>IF(AA61=0,0,VLOOKUP(AA61,FAC_TOTALS_APTA!$A$4:$BS$227,$L71,FALSE))</f>
        <v>-4275905.2889652401</v>
      </c>
      <c r="AB71" s="29">
        <f>IF(AB61=0,0,VLOOKUP(AB61,FAC_TOTALS_APTA!$A$4:$BS$227,$L71,FALSE))</f>
        <v>-7067182.4829335604</v>
      </c>
      <c r="AC71" s="32">
        <f t="shared" si="20"/>
        <v>-19432329.515435811</v>
      </c>
      <c r="AD71" s="33">
        <f>AC71/G77</f>
        <v>-0.20831419231400342</v>
      </c>
      <c r="AE71" s="7"/>
    </row>
    <row r="72" spans="1:31" s="14" customFormat="1" ht="15" x14ac:dyDescent="0.2">
      <c r="A72" s="7"/>
      <c r="B72" s="26" t="s">
        <v>68</v>
      </c>
      <c r="C72" s="28"/>
      <c r="D72" s="7" t="s">
        <v>46</v>
      </c>
      <c r="E72" s="43">
        <v>-1.5E-3</v>
      </c>
      <c r="F72" s="7">
        <f>MATCH($D72,FAC_TOTALS_APTA!$A$2:$BS$2,)</f>
        <v>30</v>
      </c>
      <c r="G72" s="29">
        <f>VLOOKUP(G61,FAC_TOTALS_APTA!$A$4:$BS$227,$F72,FALSE)</f>
        <v>5.8736543765946898E-2</v>
      </c>
      <c r="H72" s="29">
        <f>VLOOKUP(H61,FAC_TOTALS_APTA!$A$4:$BS$227,$F72,FALSE)</f>
        <v>1.1362769103447001</v>
      </c>
      <c r="I72" s="30">
        <f t="shared" si="17"/>
        <v>18.345314475304011</v>
      </c>
      <c r="J72" s="31" t="str">
        <f t="shared" si="18"/>
        <v/>
      </c>
      <c r="K72" s="31" t="str">
        <f t="shared" si="19"/>
        <v>BIKE_SHARE_FAC</v>
      </c>
      <c r="L72" s="7">
        <f>MATCH($K72,FAC_TOTALS_APTA!$A$2:$BS$2,)</f>
        <v>52</v>
      </c>
      <c r="M72" s="29">
        <f>IF(M61=0,0,VLOOKUP(M61,FAC_TOTALS_APTA!$A$4:$BS$227,$L72,FALSE))</f>
        <v>0</v>
      </c>
      <c r="N72" s="29">
        <f>IF(N61=0,0,VLOOKUP(N61,FAC_TOTALS_APTA!$A$4:$BS$227,$L72,FALSE))</f>
        <v>0</v>
      </c>
      <c r="O72" s="29">
        <f>IF(O61=0,0,VLOOKUP(O61,FAC_TOTALS_APTA!$A$4:$BS$227,$L72,FALSE))</f>
        <v>0</v>
      </c>
      <c r="P72" s="29">
        <f>IF(P61=0,0,VLOOKUP(P61,FAC_TOTALS_APTA!$A$4:$BS$227,$L72,FALSE))</f>
        <v>0</v>
      </c>
      <c r="Q72" s="29">
        <f>IF(Q61=0,0,VLOOKUP(Q61,FAC_TOTALS_APTA!$A$4:$BS$227,$L72,FALSE))</f>
        <v>0</v>
      </c>
      <c r="R72" s="29">
        <f>IF(R61=0,0,VLOOKUP(R61,FAC_TOTALS_APTA!$A$4:$BS$227,$L72,FALSE))</f>
        <v>0</v>
      </c>
      <c r="S72" s="29">
        <f>IF(S61=0,0,VLOOKUP(S61,FAC_TOTALS_APTA!$A$4:$BS$227,$L72,FALSE))</f>
        <v>0</v>
      </c>
      <c r="T72" s="29">
        <f>IF(T61=0,0,VLOOKUP(T61,FAC_TOTALS_APTA!$A$4:$BS$227,$L72,FALSE))</f>
        <v>1578.2172038546901</v>
      </c>
      <c r="U72" s="29">
        <f>IF(U61=0,0,VLOOKUP(U61,FAC_TOTALS_APTA!$A$4:$BS$227,$L72,FALSE))</f>
        <v>0</v>
      </c>
      <c r="V72" s="29">
        <f>IF(V61=0,0,VLOOKUP(V61,FAC_TOTALS_APTA!$A$4:$BS$227,$L72,FALSE))</f>
        <v>1024.6431920899099</v>
      </c>
      <c r="W72" s="29">
        <f>IF(W61=0,0,VLOOKUP(W61,FAC_TOTALS_APTA!$A$4:$BS$227,$L72,FALSE))</f>
        <v>0</v>
      </c>
      <c r="X72" s="29">
        <f>IF(X61=0,0,VLOOKUP(X61,FAC_TOTALS_APTA!$A$4:$BS$227,$L72,FALSE))</f>
        <v>2365.3260951360999</v>
      </c>
      <c r="Y72" s="29">
        <f>IF(Y61=0,0,VLOOKUP(Y61,FAC_TOTALS_APTA!$A$4:$BS$227,$L72,FALSE))</f>
        <v>5903.5655067665002</v>
      </c>
      <c r="Z72" s="29">
        <f>IF(Z61=0,0,VLOOKUP(Z61,FAC_TOTALS_APTA!$A$4:$BS$227,$L72,FALSE))</f>
        <v>9351.7006994081003</v>
      </c>
      <c r="AA72" s="29">
        <f>IF(AA61=0,0,VLOOKUP(AA61,FAC_TOTALS_APTA!$A$4:$BS$227,$L72,FALSE))</f>
        <v>21954.47980590431</v>
      </c>
      <c r="AB72" s="29">
        <f>IF(AB61=0,0,VLOOKUP(AB61,FAC_TOTALS_APTA!$A$4:$BS$227,$L72,FALSE))</f>
        <v>15021.525317205191</v>
      </c>
      <c r="AC72" s="32">
        <f t="shared" si="20"/>
        <v>57199.457820364798</v>
      </c>
      <c r="AD72" s="33">
        <f>AC72/G77</f>
        <v>6.1317706902732955E-4</v>
      </c>
      <c r="AE72" s="7"/>
    </row>
    <row r="73" spans="1:31" s="14" customFormat="1" ht="15" x14ac:dyDescent="0.2">
      <c r="A73" s="7"/>
      <c r="B73" s="26" t="s">
        <v>69</v>
      </c>
      <c r="C73" s="28"/>
      <c r="D73" s="7" t="s">
        <v>77</v>
      </c>
      <c r="E73" s="43">
        <v>-4.8399999999999999E-2</v>
      </c>
      <c r="F73" s="7">
        <f>MATCH($D73,FAC_TOTALS_APTA!$A$2:$BS$2,)</f>
        <v>31</v>
      </c>
      <c r="G73" s="29">
        <f>VLOOKUP(G61,FAC_TOTALS_APTA!$A$4:$BS$227,$F73,FALSE)</f>
        <v>0</v>
      </c>
      <c r="H73" s="29">
        <f>VLOOKUP(H61,FAC_TOTALS_APTA!$A$4:$BS$227,$F73,FALSE)</f>
        <v>0.13349404937705431</v>
      </c>
      <c r="I73" s="30" t="str">
        <f t="shared" si="17"/>
        <v>-</v>
      </c>
      <c r="J73" s="31" t="str">
        <f t="shared" si="18"/>
        <v/>
      </c>
      <c r="K73" s="31" t="str">
        <f t="shared" si="19"/>
        <v>scooter_flag_BUS_FAC</v>
      </c>
      <c r="L73" s="7">
        <f>MATCH($K73,FAC_TOTALS_APTA!$A$2:$BS$2,)</f>
        <v>53</v>
      </c>
      <c r="M73" s="29">
        <f>IF(M61=0,0,VLOOKUP(M61,FAC_TOTALS_APTA!$A$4:$BS$227,$L73,FALSE))</f>
        <v>0</v>
      </c>
      <c r="N73" s="29">
        <f>IF(N61=0,0,VLOOKUP(N61,FAC_TOTALS_APTA!$A$4:$BS$227,$L73,FALSE))</f>
        <v>0</v>
      </c>
      <c r="O73" s="29">
        <f>IF(O61=0,0,VLOOKUP(O61,FAC_TOTALS_APTA!$A$4:$BS$227,$L73,FALSE))</f>
        <v>0</v>
      </c>
      <c r="P73" s="29">
        <f>IF(P61=0,0,VLOOKUP(P61,FAC_TOTALS_APTA!$A$4:$BS$227,$L73,FALSE))</f>
        <v>0</v>
      </c>
      <c r="Q73" s="29">
        <f>IF(Q61=0,0,VLOOKUP(Q61,FAC_TOTALS_APTA!$A$4:$BS$227,$L73,FALSE))</f>
        <v>0</v>
      </c>
      <c r="R73" s="29">
        <f>IF(R61=0,0,VLOOKUP(R61,FAC_TOTALS_APTA!$A$4:$BS$227,$L73,FALSE))</f>
        <v>0</v>
      </c>
      <c r="S73" s="29">
        <f>IF(S61=0,0,VLOOKUP(S61,FAC_TOTALS_APTA!$A$4:$BS$227,$L73,FALSE))</f>
        <v>0</v>
      </c>
      <c r="T73" s="29">
        <f>IF(T61=0,0,VLOOKUP(T61,FAC_TOTALS_APTA!$A$4:$BS$227,$L73,FALSE))</f>
        <v>0</v>
      </c>
      <c r="U73" s="29">
        <f>IF(U61=0,0,VLOOKUP(U61,FAC_TOTALS_APTA!$A$4:$BS$227,$L73,FALSE))</f>
        <v>0</v>
      </c>
      <c r="V73" s="29">
        <f>IF(V61=0,0,VLOOKUP(V61,FAC_TOTALS_APTA!$A$4:$BS$227,$L73,FALSE))</f>
        <v>0</v>
      </c>
      <c r="W73" s="29">
        <f>IF(W61=0,0,VLOOKUP(W61,FAC_TOTALS_APTA!$A$4:$BS$227,$L73,FALSE))</f>
        <v>0</v>
      </c>
      <c r="X73" s="29">
        <f>IF(X61=0,0,VLOOKUP(X61,FAC_TOTALS_APTA!$A$4:$BS$227,$L73,FALSE))</f>
        <v>0</v>
      </c>
      <c r="Y73" s="29">
        <f>IF(Y61=0,0,VLOOKUP(Y61,FAC_TOTALS_APTA!$A$4:$BS$227,$L73,FALSE))</f>
        <v>0</v>
      </c>
      <c r="Z73" s="29">
        <f>IF(Z61=0,0,VLOOKUP(Z61,FAC_TOTALS_APTA!$A$4:$BS$227,$L73,FALSE))</f>
        <v>0</v>
      </c>
      <c r="AA73" s="29">
        <f>IF(AA61=0,0,VLOOKUP(AA61,FAC_TOTALS_APTA!$A$4:$BS$227,$L73,FALSE))</f>
        <v>0</v>
      </c>
      <c r="AB73" s="29">
        <f>IF(AB61=0,0,VLOOKUP(AB61,FAC_TOTALS_APTA!$A$4:$BS$227,$L73,FALSE))</f>
        <v>-963182.119493871</v>
      </c>
      <c r="AC73" s="32">
        <f t="shared" si="20"/>
        <v>-963182.119493871</v>
      </c>
      <c r="AD73" s="33">
        <f>AC73/G77</f>
        <v>-1.0325293481374755E-2</v>
      </c>
      <c r="AE73" s="7"/>
    </row>
    <row r="74" spans="1:31" s="7" customFormat="1" ht="15" x14ac:dyDescent="0.2">
      <c r="B74" s="9" t="s">
        <v>69</v>
      </c>
      <c r="C74" s="27"/>
      <c r="D74" s="8" t="s">
        <v>78</v>
      </c>
      <c r="E74" s="44">
        <v>5.3E-3</v>
      </c>
      <c r="F74" s="8">
        <f>MATCH($D74,FAC_TOTALS_APTA!$A$2:$BS$2,)</f>
        <v>32</v>
      </c>
      <c r="G74" s="29">
        <f>VLOOKUP(G61,FAC_TOTALS_APTA!$A$4:$BS$227,$F74,FALSE)</f>
        <v>0</v>
      </c>
      <c r="H74" s="29">
        <f>VLOOKUP(H61,FAC_TOTALS_APTA!$A$4:$BS$227,$F74,FALSE)</f>
        <v>0</v>
      </c>
      <c r="I74" s="35" t="str">
        <f t="shared" si="17"/>
        <v>-</v>
      </c>
      <c r="J74" s="36" t="str">
        <f t="shared" si="18"/>
        <v/>
      </c>
      <c r="K74" s="36" t="str">
        <f t="shared" si="19"/>
        <v>scooter_flag_RAIL_FAC</v>
      </c>
      <c r="L74" s="7">
        <f>MATCH($K74,FAC_TOTALS_APTA!$A$2:$BS$2,)</f>
        <v>54</v>
      </c>
      <c r="M74" s="37">
        <f>IF(M61=0,0,VLOOKUP(M61,FAC_TOTALS_APTA!$A$4:$BS$227,$L74,FALSE))</f>
        <v>0</v>
      </c>
      <c r="N74" s="37">
        <f>IF(N61=0,0,VLOOKUP(N61,FAC_TOTALS_APTA!$A$4:$BS$227,$L74,FALSE))</f>
        <v>0</v>
      </c>
      <c r="O74" s="37">
        <f>IF(O61=0,0,VLOOKUP(O61,FAC_TOTALS_APTA!$A$4:$BS$227,$L74,FALSE))</f>
        <v>0</v>
      </c>
      <c r="P74" s="37">
        <f>IF(P61=0,0,VLOOKUP(P61,FAC_TOTALS_APTA!$A$4:$BS$227,$L74,FALSE))</f>
        <v>0</v>
      </c>
      <c r="Q74" s="37">
        <f>IF(Q61=0,0,VLOOKUP(Q61,FAC_TOTALS_APTA!$A$4:$BS$227,$L74,FALSE))</f>
        <v>0</v>
      </c>
      <c r="R74" s="37">
        <f>IF(R61=0,0,VLOOKUP(R61,FAC_TOTALS_APTA!$A$4:$BS$227,$L74,FALSE))</f>
        <v>0</v>
      </c>
      <c r="S74" s="37">
        <f>IF(S61=0,0,VLOOKUP(S61,FAC_TOTALS_APTA!$A$4:$BS$227,$L74,FALSE))</f>
        <v>0</v>
      </c>
      <c r="T74" s="37">
        <f>IF(T61=0,0,VLOOKUP(T61,FAC_TOTALS_APTA!$A$4:$BS$227,$L74,FALSE))</f>
        <v>0</v>
      </c>
      <c r="U74" s="37">
        <f>IF(U61=0,0,VLOOKUP(U61,FAC_TOTALS_APTA!$A$4:$BS$227,$L74,FALSE))</f>
        <v>0</v>
      </c>
      <c r="V74" s="37">
        <f>IF(V61=0,0,VLOOKUP(V61,FAC_TOTALS_APTA!$A$4:$BS$227,$L74,FALSE))</f>
        <v>0</v>
      </c>
      <c r="W74" s="37">
        <f>IF(W61=0,0,VLOOKUP(W61,FAC_TOTALS_APTA!$A$4:$BS$227,$L74,FALSE))</f>
        <v>0</v>
      </c>
      <c r="X74" s="37">
        <f>IF(X61=0,0,VLOOKUP(X61,FAC_TOTALS_APTA!$A$4:$BS$227,$L74,FALSE))</f>
        <v>0</v>
      </c>
      <c r="Y74" s="37">
        <f>IF(Y61=0,0,VLOOKUP(Y61,FAC_TOTALS_APTA!$A$4:$BS$227,$L74,FALSE))</f>
        <v>0</v>
      </c>
      <c r="Z74" s="37">
        <f>IF(Z61=0,0,VLOOKUP(Z61,FAC_TOTALS_APTA!$A$4:$BS$227,$L74,FALSE))</f>
        <v>0</v>
      </c>
      <c r="AA74" s="37">
        <f>IF(AA61=0,0,VLOOKUP(AA61,FAC_TOTALS_APTA!$A$4:$BS$227,$L74,FALSE))</f>
        <v>0</v>
      </c>
      <c r="AB74" s="37">
        <f>IF(AB61=0,0,VLOOKUP(AB61,FAC_TOTALS_APTA!$A$4:$BS$227,$L74,FALSE))</f>
        <v>0</v>
      </c>
      <c r="AC74" s="38">
        <f t="shared" si="20"/>
        <v>0</v>
      </c>
      <c r="AD74" s="39">
        <f>AC74/G77</f>
        <v>0</v>
      </c>
    </row>
    <row r="75" spans="1:31" s="14" customFormat="1" ht="15" x14ac:dyDescent="0.2">
      <c r="A75" s="7"/>
      <c r="B75" s="9" t="s">
        <v>56</v>
      </c>
      <c r="C75" s="27"/>
      <c r="D75" s="9" t="s">
        <v>48</v>
      </c>
      <c r="E75" s="65"/>
      <c r="F75" s="8"/>
      <c r="G75" s="37"/>
      <c r="H75" s="37"/>
      <c r="I75" s="35"/>
      <c r="J75" s="36"/>
      <c r="K75" s="36" t="str">
        <f t="shared" si="19"/>
        <v>New_Reporter_FAC</v>
      </c>
      <c r="L75" s="7">
        <f>MATCH($K75,FAC_TOTALS_APTA!$A$2:$BS$2,)</f>
        <v>58</v>
      </c>
      <c r="M75" s="37">
        <f>IF(M61=0,0,VLOOKUP(M61,FAC_TOTALS_APTA!$A$4:$BS$227,$L75,FALSE))</f>
        <v>13259611.397799989</v>
      </c>
      <c r="N75" s="37">
        <f>IF(N61=0,0,VLOOKUP(N61,FAC_TOTALS_APTA!$A$4:$BS$227,$L75,FALSE))</f>
        <v>44457488.274199903</v>
      </c>
      <c r="O75" s="37">
        <f>IF(O61=0,0,VLOOKUP(O61,FAC_TOTALS_APTA!$A$4:$BS$227,$L75,FALSE))</f>
        <v>27514218.554200001</v>
      </c>
      <c r="P75" s="37">
        <f>IF(P61=0,0,VLOOKUP(P61,FAC_TOTALS_APTA!$A$4:$BS$227,$L75,FALSE))</f>
        <v>27681073.270699799</v>
      </c>
      <c r="Q75" s="37">
        <f>IF(Q61=0,0,VLOOKUP(Q61,FAC_TOTALS_APTA!$A$4:$BS$227,$L75,FALSE))</f>
        <v>12183549.753299991</v>
      </c>
      <c r="R75" s="37">
        <f>IF(R61=0,0,VLOOKUP(R61,FAC_TOTALS_APTA!$A$4:$BS$227,$L75,FALSE))</f>
        <v>4015598.9999999902</v>
      </c>
      <c r="S75" s="37">
        <f>IF(S61=0,0,VLOOKUP(S61,FAC_TOTALS_APTA!$A$4:$BS$227,$L75,FALSE))</f>
        <v>13103110.859999999</v>
      </c>
      <c r="T75" s="37">
        <f>IF(T61=0,0,VLOOKUP(T61,FAC_TOTALS_APTA!$A$4:$BS$227,$L75,FALSE))</f>
        <v>1770537</v>
      </c>
      <c r="U75" s="37">
        <f>IF(U61=0,0,VLOOKUP(U61,FAC_TOTALS_APTA!$A$4:$BS$227,$L75,FALSE))</f>
        <v>816795.62579999794</v>
      </c>
      <c r="V75" s="37">
        <f>IF(V61=0,0,VLOOKUP(V61,FAC_TOTALS_APTA!$A$4:$BS$227,$L75,FALSE))</f>
        <v>425401.99999999901</v>
      </c>
      <c r="W75" s="37">
        <f>IF(W61=0,0,VLOOKUP(W61,FAC_TOTALS_APTA!$A$4:$BS$227,$L75,FALSE))</f>
        <v>7697455.5999999791</v>
      </c>
      <c r="X75" s="37">
        <f>IF(X61=0,0,VLOOKUP(X61,FAC_TOTALS_APTA!$A$4:$BS$227,$L75,FALSE))</f>
        <v>0</v>
      </c>
      <c r="Y75" s="37">
        <f>IF(Y61=0,0,VLOOKUP(Y61,FAC_TOTALS_APTA!$A$4:$BS$227,$L75,FALSE))</f>
        <v>0</v>
      </c>
      <c r="Z75" s="37">
        <f>IF(Z61=0,0,VLOOKUP(Z61,FAC_TOTALS_APTA!$A$4:$BS$227,$L75,FALSE))</f>
        <v>0</v>
      </c>
      <c r="AA75" s="37">
        <f>IF(AA61=0,0,VLOOKUP(AA61,FAC_TOTALS_APTA!$A$4:$BS$227,$L75,FALSE))</f>
        <v>0</v>
      </c>
      <c r="AB75" s="37">
        <f>IF(AB61=0,0,VLOOKUP(AB61,FAC_TOTALS_APTA!$A$4:$BS$227,$L75,FALSE))</f>
        <v>0</v>
      </c>
      <c r="AC75" s="38">
        <f>SUM(M75:AB75)</f>
        <v>152924841.33599967</v>
      </c>
      <c r="AD75" s="39">
        <f>AC75/G77</f>
        <v>1.6393513079505562</v>
      </c>
      <c r="AE75" s="7"/>
    </row>
    <row r="76" spans="1:31" s="59" customFormat="1" ht="15" x14ac:dyDescent="0.2">
      <c r="A76" s="58"/>
      <c r="B76" s="26" t="s">
        <v>70</v>
      </c>
      <c r="C76" s="28"/>
      <c r="D76" s="7" t="s">
        <v>6</v>
      </c>
      <c r="E76" s="43"/>
      <c r="F76" s="7">
        <f>MATCH($D76,FAC_TOTALS_APTA!$A$2:$BQ$2,)</f>
        <v>9</v>
      </c>
      <c r="G76" s="60">
        <f>VLOOKUP(G61,FAC_TOTALS_APTA!$A$4:$BS$227,$F76,FALSE)</f>
        <v>89926718.756454498</v>
      </c>
      <c r="H76" s="60">
        <f>VLOOKUP(H61,FAC_TOTALS_APTA!$A$4:$BS$227,$F76,FALSE)</f>
        <v>271967146.40789902</v>
      </c>
      <c r="I76" s="62">
        <f t="shared" ref="I76:I77" si="21">H76/G76-1</f>
        <v>2.0243196923981901</v>
      </c>
      <c r="J76" s="31"/>
      <c r="K76" s="31"/>
      <c r="L76" s="7"/>
      <c r="M76" s="29">
        <f>SUM(M63:M74)</f>
        <v>4497548.5415505413</v>
      </c>
      <c r="N76" s="29">
        <f>SUM(N63:N74)</f>
        <v>5682092.7803521752</v>
      </c>
      <c r="O76" s="29">
        <f>SUM(O63:O74)</f>
        <v>4805530.1725473888</v>
      </c>
      <c r="P76" s="29">
        <f>SUM(P63:P74)</f>
        <v>11531904.870891042</v>
      </c>
      <c r="Q76" s="29">
        <f>SUM(Q63:Q74)</f>
        <v>6691891.0743174097</v>
      </c>
      <c r="R76" s="29">
        <f>SUM(R63:R74)</f>
        <v>7297890.8383717062</v>
      </c>
      <c r="S76" s="29">
        <f>SUM(S63:S74)</f>
        <v>-8268599.4905298091</v>
      </c>
      <c r="T76" s="29">
        <f>SUM(T63:T74)</f>
        <v>8172314.8914640369</v>
      </c>
      <c r="U76" s="29">
        <f>SUM(U63:U74)</f>
        <v>10452297.652343262</v>
      </c>
      <c r="V76" s="29">
        <f>SUM(V63:V74)</f>
        <v>1849497.2599509808</v>
      </c>
      <c r="W76" s="29">
        <f>SUM(W63:W74)</f>
        <v>-3005052.5380141716</v>
      </c>
      <c r="X76" s="29">
        <f>SUM(X63:X74)</f>
        <v>2639275.7932314221</v>
      </c>
      <c r="Y76" s="29">
        <f>SUM(Y63:Y74)</f>
        <v>-16391500.931570418</v>
      </c>
      <c r="Z76" s="29">
        <f>SUM(Z63:Z74)</f>
        <v>-8656532.5450076982</v>
      </c>
      <c r="AA76" s="29">
        <f>SUM(AA63:AA74)</f>
        <v>930921.51994813036</v>
      </c>
      <c r="AB76" s="29">
        <f>SUM(AB63:AB74)</f>
        <v>-2360663.8402492208</v>
      </c>
      <c r="AC76" s="32">
        <f>H76-G76</f>
        <v>182040427.65144452</v>
      </c>
      <c r="AD76" s="33">
        <f>I76</f>
        <v>2.0243196923981901</v>
      </c>
      <c r="AE76" s="58"/>
    </row>
    <row r="77" spans="1:31" ht="16" thickBot="1" x14ac:dyDescent="0.25">
      <c r="B77" s="10" t="s">
        <v>53</v>
      </c>
      <c r="C77" s="24"/>
      <c r="D77" s="24" t="s">
        <v>4</v>
      </c>
      <c r="E77" s="24"/>
      <c r="F77" s="24">
        <f>MATCH($D77,FAC_TOTALS_APTA!$A$2:$BQ$2,)</f>
        <v>7</v>
      </c>
      <c r="G77" s="61">
        <f>VLOOKUP(G61,FAC_TOTALS_APTA!$A$4:$BS$227,$F77,FALSE)</f>
        <v>93283752.295399994</v>
      </c>
      <c r="H77" s="61">
        <f>VLOOKUP(H61,FAC_TOTALS_APTA!$A$4:$BQ$227,$F77,FALSE)</f>
        <v>265208624.1002</v>
      </c>
      <c r="I77" s="63">
        <f t="shared" si="21"/>
        <v>1.8430312629402876</v>
      </c>
      <c r="J77" s="40"/>
      <c r="K77" s="40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41">
        <f>H77-G77</f>
        <v>171924871.8048</v>
      </c>
      <c r="AD77" s="42">
        <f>I77</f>
        <v>1.8430312629402876</v>
      </c>
    </row>
    <row r="78" spans="1:31" ht="17" thickTop="1" thickBot="1" x14ac:dyDescent="0.25">
      <c r="B78" s="45" t="s">
        <v>71</v>
      </c>
      <c r="C78" s="46"/>
      <c r="D78" s="46"/>
      <c r="E78" s="47"/>
      <c r="F78" s="46"/>
      <c r="G78" s="46"/>
      <c r="H78" s="46"/>
      <c r="I78" s="48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2">
        <f>AD77-AD76</f>
        <v>-0.18128842945790247</v>
      </c>
    </row>
    <row r="79" spans="1:31" ht="16" thickTop="1" x14ac:dyDescent="0.2">
      <c r="B79" s="19" t="s">
        <v>27</v>
      </c>
      <c r="C79" s="11"/>
      <c r="D79" s="11"/>
      <c r="E79" s="7"/>
      <c r="F79" s="11"/>
      <c r="G79" s="11"/>
      <c r="H79" s="11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1" ht="15" x14ac:dyDescent="0.2">
      <c r="B80" s="16" t="s">
        <v>18</v>
      </c>
      <c r="C80" s="17" t="s">
        <v>19</v>
      </c>
      <c r="D80" s="11"/>
      <c r="E80" s="7"/>
      <c r="F80" s="11"/>
      <c r="G80" s="11"/>
      <c r="H80" s="11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1" x14ac:dyDescent="0.2">
      <c r="B81" s="16"/>
      <c r="C81" s="17"/>
      <c r="D81" s="11"/>
      <c r="E81" s="7"/>
      <c r="F81" s="11"/>
      <c r="G81" s="11"/>
      <c r="H81" s="11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1" ht="15" x14ac:dyDescent="0.2">
      <c r="B82" s="19" t="s">
        <v>29</v>
      </c>
      <c r="C82" s="20">
        <v>0</v>
      </c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31" thickBot="1" x14ac:dyDescent="0.25">
      <c r="B83" s="21" t="s">
        <v>98</v>
      </c>
      <c r="C83" s="22">
        <v>11</v>
      </c>
      <c r="D83" s="23"/>
      <c r="E83" s="24"/>
      <c r="F83" s="23"/>
      <c r="G83" s="23"/>
      <c r="H83" s="23"/>
      <c r="I83" s="25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spans="1:31" ht="15" thickTop="1" x14ac:dyDescent="0.2">
      <c r="B84" s="49"/>
      <c r="C84" s="50"/>
      <c r="D84" s="50"/>
      <c r="E84" s="50"/>
      <c r="F84" s="50"/>
      <c r="G84" s="82" t="s">
        <v>54</v>
      </c>
      <c r="H84" s="82"/>
      <c r="I84" s="82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82" t="s">
        <v>58</v>
      </c>
      <c r="AD84" s="82"/>
    </row>
    <row r="85" spans="1:31" ht="15" x14ac:dyDescent="0.2">
      <c r="B85" s="9" t="s">
        <v>20</v>
      </c>
      <c r="C85" s="27" t="s">
        <v>21</v>
      </c>
      <c r="D85" s="8" t="s">
        <v>22</v>
      </c>
      <c r="E85" s="8" t="s">
        <v>28</v>
      </c>
      <c r="F85" s="8"/>
      <c r="G85" s="27">
        <f>$C$1</f>
        <v>2002</v>
      </c>
      <c r="H85" s="27">
        <f>$C$2</f>
        <v>2018</v>
      </c>
      <c r="I85" s="27" t="s">
        <v>24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 t="s">
        <v>26</v>
      </c>
      <c r="AD85" s="27" t="s">
        <v>24</v>
      </c>
    </row>
    <row r="86" spans="1:31" s="14" customFormat="1" x14ac:dyDescent="0.2">
      <c r="A86" s="7"/>
      <c r="B86" s="26"/>
      <c r="C86" s="28"/>
      <c r="D86" s="7"/>
      <c r="E86" s="7"/>
      <c r="F86" s="7"/>
      <c r="G86" s="7"/>
      <c r="H86" s="7"/>
      <c r="I86" s="28"/>
      <c r="J86" s="7"/>
      <c r="K86" s="7"/>
      <c r="L86" s="7"/>
      <c r="M86" s="7">
        <v>1</v>
      </c>
      <c r="N86" s="7">
        <v>2</v>
      </c>
      <c r="O86" s="7">
        <v>3</v>
      </c>
      <c r="P86" s="7">
        <v>4</v>
      </c>
      <c r="Q86" s="7">
        <v>5</v>
      </c>
      <c r="R86" s="7">
        <v>6</v>
      </c>
      <c r="S86" s="7">
        <v>7</v>
      </c>
      <c r="T86" s="7">
        <v>8</v>
      </c>
      <c r="U86" s="7">
        <v>9</v>
      </c>
      <c r="V86" s="7">
        <v>10</v>
      </c>
      <c r="W86" s="7">
        <v>11</v>
      </c>
      <c r="X86" s="7">
        <v>12</v>
      </c>
      <c r="Y86" s="7">
        <v>13</v>
      </c>
      <c r="Z86" s="7">
        <v>14</v>
      </c>
      <c r="AA86" s="7">
        <v>15</v>
      </c>
      <c r="AB86" s="7">
        <v>16</v>
      </c>
      <c r="AC86" s="7"/>
      <c r="AD86" s="7"/>
      <c r="AE86" s="7"/>
    </row>
    <row r="87" spans="1:31" x14ac:dyDescent="0.2">
      <c r="B87" s="26"/>
      <c r="C87" s="28"/>
      <c r="D87" s="7"/>
      <c r="E87" s="7"/>
      <c r="F87" s="7"/>
      <c r="G87" s="7" t="str">
        <f>CONCATENATE($C82,"_",$C83,"_",G85)</f>
        <v>0_11_2002</v>
      </c>
      <c r="H87" s="7" t="str">
        <f>CONCATENATE($C82,"_",$C83,"_",H85)</f>
        <v>0_11_2018</v>
      </c>
      <c r="I87" s="28"/>
      <c r="J87" s="7"/>
      <c r="K87" s="7"/>
      <c r="L87" s="7"/>
      <c r="M87" s="7" t="str">
        <f>IF($G85+M86&gt;$H85,0,CONCATENATE($C82,"_",$C83,"_",$G85+M86))</f>
        <v>0_11_2003</v>
      </c>
      <c r="N87" s="7" t="str">
        <f t="shared" ref="N87:AB87" si="22">IF($G85+N86&gt;$H85,0,CONCATENATE($C82,"_",$C83,"_",$G85+N86))</f>
        <v>0_11_2004</v>
      </c>
      <c r="O87" s="7" t="str">
        <f t="shared" si="22"/>
        <v>0_11_2005</v>
      </c>
      <c r="P87" s="7" t="str">
        <f t="shared" si="22"/>
        <v>0_11_2006</v>
      </c>
      <c r="Q87" s="7" t="str">
        <f t="shared" si="22"/>
        <v>0_11_2007</v>
      </c>
      <c r="R87" s="7" t="str">
        <f t="shared" si="22"/>
        <v>0_11_2008</v>
      </c>
      <c r="S87" s="7" t="str">
        <f t="shared" si="22"/>
        <v>0_11_2009</v>
      </c>
      <c r="T87" s="7" t="str">
        <f t="shared" si="22"/>
        <v>0_11_2010</v>
      </c>
      <c r="U87" s="7" t="str">
        <f t="shared" si="22"/>
        <v>0_11_2011</v>
      </c>
      <c r="V87" s="7" t="str">
        <f t="shared" si="22"/>
        <v>0_11_2012</v>
      </c>
      <c r="W87" s="7" t="str">
        <f t="shared" si="22"/>
        <v>0_11_2013</v>
      </c>
      <c r="X87" s="7" t="str">
        <f t="shared" si="22"/>
        <v>0_11_2014</v>
      </c>
      <c r="Y87" s="7" t="str">
        <f t="shared" si="22"/>
        <v>0_11_2015</v>
      </c>
      <c r="Z87" s="7" t="str">
        <f t="shared" si="22"/>
        <v>0_11_2016</v>
      </c>
      <c r="AA87" s="7" t="str">
        <f t="shared" si="22"/>
        <v>0_11_2017</v>
      </c>
      <c r="AB87" s="7" t="str">
        <f t="shared" si="22"/>
        <v>0_11_2018</v>
      </c>
      <c r="AC87" s="7"/>
      <c r="AD87" s="7"/>
    </row>
    <row r="88" spans="1:31" x14ac:dyDescent="0.2">
      <c r="B88" s="26"/>
      <c r="C88" s="28"/>
      <c r="D88" s="7"/>
      <c r="E88" s="7"/>
      <c r="F88" s="7" t="s">
        <v>25</v>
      </c>
      <c r="G88" s="29"/>
      <c r="H88" s="29"/>
      <c r="I88" s="28"/>
      <c r="J88" s="7"/>
      <c r="K88" s="7"/>
      <c r="L88" s="7" t="s">
        <v>25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1" s="14" customFormat="1" ht="15" x14ac:dyDescent="0.2">
      <c r="A89" s="7"/>
      <c r="B89" s="26" t="s">
        <v>36</v>
      </c>
      <c r="C89" s="28" t="s">
        <v>23</v>
      </c>
      <c r="D89" s="7" t="s">
        <v>8</v>
      </c>
      <c r="E89" s="43">
        <v>0.7087</v>
      </c>
      <c r="F89" s="7">
        <f>MATCH($D89,FAC_TOTALS_APTA!$A$2:$BS$2,)</f>
        <v>11</v>
      </c>
      <c r="G89" s="29">
        <f>VLOOKUP(G87,FAC_TOTALS_APTA!$A$4:$BS$227,$F89,FALSE)</f>
        <v>88556700.005011097</v>
      </c>
      <c r="H89" s="29">
        <f>VLOOKUP(H87,FAC_TOTALS_APTA!$A$4:$BS$227,$F89,FALSE)</f>
        <v>81930877.029899195</v>
      </c>
      <c r="I89" s="30">
        <f>IFERROR(H89/G89-1,"-")</f>
        <v>-7.4820120609021878E-2</v>
      </c>
      <c r="J89" s="31" t="str">
        <f>IF(C89="Log","_log","")</f>
        <v>_log</v>
      </c>
      <c r="K89" s="31" t="str">
        <f>CONCATENATE(D89,J89,"_FAC")</f>
        <v>VRM_ADJ_log_FAC</v>
      </c>
      <c r="L89" s="7">
        <f>MATCH($K89,FAC_TOTALS_APTA!$A$2:$BS$2,)</f>
        <v>33</v>
      </c>
      <c r="M89" s="29">
        <f>IF(M87=0,0,VLOOKUP(M87,FAC_TOTALS_APTA!$A$4:$BS$227,$L89,FALSE))</f>
        <v>6062473.6158364099</v>
      </c>
      <c r="N89" s="29">
        <f>IF(N87=0,0,VLOOKUP(N87,FAC_TOTALS_APTA!$A$4:$BS$227,$L89,FALSE))</f>
        <v>25198011.9465199</v>
      </c>
      <c r="O89" s="29">
        <f>IF(O87=0,0,VLOOKUP(O87,FAC_TOTALS_APTA!$A$4:$BS$227,$L89,FALSE))</f>
        <v>-14933461.381671799</v>
      </c>
      <c r="P89" s="29">
        <f>IF(P87=0,0,VLOOKUP(P87,FAC_TOTALS_APTA!$A$4:$BS$227,$L89,FALSE))</f>
        <v>8251554.5387981897</v>
      </c>
      <c r="Q89" s="29">
        <f>IF(Q87=0,0,VLOOKUP(Q87,FAC_TOTALS_APTA!$A$4:$BS$227,$L89,FALSE))</f>
        <v>18923017.632805899</v>
      </c>
      <c r="R89" s="29">
        <f>IF(R87=0,0,VLOOKUP(R87,FAC_TOTALS_APTA!$A$4:$BS$227,$L89,FALSE))</f>
        <v>-1151216.0527038299</v>
      </c>
      <c r="S89" s="29">
        <f>IF(S87=0,0,VLOOKUP(S87,FAC_TOTALS_APTA!$A$4:$BS$227,$L89,FALSE))</f>
        <v>-23169957.644506499</v>
      </c>
      <c r="T89" s="29">
        <f>IF(T87=0,0,VLOOKUP(T87,FAC_TOTALS_APTA!$A$4:$BS$227,$L89,FALSE))</f>
        <v>-73601986.437880397</v>
      </c>
      <c r="U89" s="29">
        <f>IF(U87=0,0,VLOOKUP(U87,FAC_TOTALS_APTA!$A$4:$BS$227,$L89,FALSE))</f>
        <v>-34028534.778154902</v>
      </c>
      <c r="V89" s="29">
        <f>IF(V87=0,0,VLOOKUP(V87,FAC_TOTALS_APTA!$A$4:$BS$227,$L89,FALSE))</f>
        <v>-12208214.6429362</v>
      </c>
      <c r="W89" s="29">
        <f>IF(W87=0,0,VLOOKUP(W87,FAC_TOTALS_APTA!$A$4:$BS$227,$L89,FALSE))</f>
        <v>17542267.760262601</v>
      </c>
      <c r="X89" s="29">
        <f>IF(X87=0,0,VLOOKUP(X87,FAC_TOTALS_APTA!$A$4:$BS$227,$L89,FALSE))</f>
        <v>-1602858.49485269</v>
      </c>
      <c r="Y89" s="29">
        <f>IF(Y87=0,0,VLOOKUP(Y87,FAC_TOTALS_APTA!$A$4:$BS$227,$L89,FALSE))</f>
        <v>12286194.433695</v>
      </c>
      <c r="Z89" s="29">
        <f>IF(Z87=0,0,VLOOKUP(Z87,FAC_TOTALS_APTA!$A$4:$BS$227,$L89,FALSE))</f>
        <v>13601337.7726654</v>
      </c>
      <c r="AA89" s="29">
        <f>IF(AA87=0,0,VLOOKUP(AA87,FAC_TOTALS_APTA!$A$4:$BS$227,$L89,FALSE))</f>
        <v>1300774.1327871999</v>
      </c>
      <c r="AB89" s="29">
        <f>IF(AB87=0,0,VLOOKUP(AB87,FAC_TOTALS_APTA!$A$4:$BS$227,$L89,FALSE))</f>
        <v>-1655055.4334894</v>
      </c>
      <c r="AC89" s="32">
        <f>SUM(M89:AB89)</f>
        <v>-59185653.032825127</v>
      </c>
      <c r="AD89" s="33">
        <f>AC89/G112</f>
        <v>-3.9761307910667724E-2</v>
      </c>
      <c r="AE89" s="7"/>
    </row>
    <row r="90" spans="1:31" s="14" customFormat="1" ht="15" x14ac:dyDescent="0.2">
      <c r="A90" s="7"/>
      <c r="B90" s="26" t="s">
        <v>55</v>
      </c>
      <c r="C90" s="28" t="s">
        <v>23</v>
      </c>
      <c r="D90" s="7" t="s">
        <v>17</v>
      </c>
      <c r="E90" s="43">
        <v>-0.40350000000000003</v>
      </c>
      <c r="F90" s="7">
        <f>MATCH($D90,FAC_TOTALS_APTA!$A$2:$BS$2,)</f>
        <v>12</v>
      </c>
      <c r="G90" s="29">
        <f>VLOOKUP(G87,FAC_TOTALS_APTA!$A$4:$BS$227,$F90,FALSE)</f>
        <v>0.92326032828867399</v>
      </c>
      <c r="H90" s="29">
        <f>VLOOKUP(H87,FAC_TOTALS_APTA!$A$4:$BS$227,$F90,FALSE)</f>
        <v>0.98635649215245402</v>
      </c>
      <c r="I90" s="30">
        <f t="shared" ref="I90:I109" si="23">IFERROR(H90/G90-1,"-")</f>
        <v>6.8340598995229263E-2</v>
      </c>
      <c r="J90" s="31" t="str">
        <f t="shared" ref="J90:J109" si="24">IF(C90="Log","_log","")</f>
        <v>_log</v>
      </c>
      <c r="K90" s="31" t="str">
        <f t="shared" ref="K90:K110" si="25">CONCATENATE(D90,J90,"_FAC")</f>
        <v>FARE_per_UPT_2018_log_FAC</v>
      </c>
      <c r="L90" s="7">
        <f>MATCH($K90,FAC_TOTALS_APTA!$A$2:$BS$2,)</f>
        <v>34</v>
      </c>
      <c r="M90" s="29">
        <f>IF(M87=0,0,VLOOKUP(M87,FAC_TOTALS_APTA!$A$4:$BS$227,$L90,FALSE))</f>
        <v>-2042228.33072</v>
      </c>
      <c r="N90" s="29">
        <f>IF(N87=0,0,VLOOKUP(N87,FAC_TOTALS_APTA!$A$4:$BS$227,$L90,FALSE))</f>
        <v>20561626.424226701</v>
      </c>
      <c r="O90" s="29">
        <f>IF(O87=0,0,VLOOKUP(O87,FAC_TOTALS_APTA!$A$4:$BS$227,$L90,FALSE))</f>
        <v>-13866847.492761301</v>
      </c>
      <c r="P90" s="29">
        <f>IF(P87=0,0,VLOOKUP(P87,FAC_TOTALS_APTA!$A$4:$BS$227,$L90,FALSE))</f>
        <v>4188731.9068818302</v>
      </c>
      <c r="Q90" s="29">
        <f>IF(Q87=0,0,VLOOKUP(Q87,FAC_TOTALS_APTA!$A$4:$BS$227,$L90,FALSE))</f>
        <v>-11870260.797279</v>
      </c>
      <c r="R90" s="29">
        <f>IF(R87=0,0,VLOOKUP(R87,FAC_TOTALS_APTA!$A$4:$BS$227,$L90,FALSE))</f>
        <v>7275655.0282736998</v>
      </c>
      <c r="S90" s="29">
        <f>IF(S87=0,0,VLOOKUP(S87,FAC_TOTALS_APTA!$A$4:$BS$227,$L90,FALSE))</f>
        <v>-28366252.303869098</v>
      </c>
      <c r="T90" s="29">
        <f>IF(T87=0,0,VLOOKUP(T87,FAC_TOTALS_APTA!$A$4:$BS$227,$L90,FALSE))</f>
        <v>-5208598.0675246296</v>
      </c>
      <c r="U90" s="29">
        <f>IF(U87=0,0,VLOOKUP(U87,FAC_TOTALS_APTA!$A$4:$BS$227,$L90,FALSE))</f>
        <v>-6700596.0627713399</v>
      </c>
      <c r="V90" s="29">
        <f>IF(V87=0,0,VLOOKUP(V87,FAC_TOTALS_APTA!$A$4:$BS$227,$L90,FALSE))</f>
        <v>5194278.2075219797</v>
      </c>
      <c r="W90" s="29">
        <f>IF(W87=0,0,VLOOKUP(W87,FAC_TOTALS_APTA!$A$4:$BS$227,$L90,FALSE))</f>
        <v>-8323989.2052615602</v>
      </c>
      <c r="X90" s="29">
        <f>IF(X87=0,0,VLOOKUP(X87,FAC_TOTALS_APTA!$A$4:$BS$227,$L90,FALSE))</f>
        <v>-4394427.5192275504</v>
      </c>
      <c r="Y90" s="29">
        <f>IF(Y87=0,0,VLOOKUP(Y87,FAC_TOTALS_APTA!$A$4:$BS$227,$L90,FALSE))</f>
        <v>-9717727.4676274899</v>
      </c>
      <c r="Z90" s="29">
        <f>IF(Z87=0,0,VLOOKUP(Z87,FAC_TOTALS_APTA!$A$4:$BS$227,$L90,FALSE))</f>
        <v>-9332904.9562485199</v>
      </c>
      <c r="AA90" s="29">
        <f>IF(AA87=0,0,VLOOKUP(AA87,FAC_TOTALS_APTA!$A$4:$BS$227,$L90,FALSE))</f>
        <v>12014022.775168501</v>
      </c>
      <c r="AB90" s="29">
        <f>IF(AB87=0,0,VLOOKUP(AB87,FAC_TOTALS_APTA!$A$4:$BS$227,$L90,FALSE))</f>
        <v>9107299.2746525109</v>
      </c>
      <c r="AC90" s="32">
        <f t="shared" ref="AC90:AC109" si="26">SUM(M90:AB90)</f>
        <v>-41482218.586565271</v>
      </c>
      <c r="AD90" s="33">
        <f>AC90/G112</f>
        <v>-2.7868025129726526E-2</v>
      </c>
      <c r="AE90" s="7"/>
    </row>
    <row r="91" spans="1:31" s="14" customFormat="1" ht="15" x14ac:dyDescent="0.2">
      <c r="A91" s="7"/>
      <c r="B91" s="26" t="s">
        <v>51</v>
      </c>
      <c r="C91" s="28" t="s">
        <v>23</v>
      </c>
      <c r="D91" s="7" t="s">
        <v>9</v>
      </c>
      <c r="E91" s="43">
        <v>0.29659999999999997</v>
      </c>
      <c r="F91" s="7">
        <f>MATCH($D91,FAC_TOTALS_APTA!$A$2:$BS$2,)</f>
        <v>13</v>
      </c>
      <c r="G91" s="29">
        <f>VLOOKUP(G87,FAC_TOTALS_APTA!$A$4:$BS$227,$F91,FALSE)</f>
        <v>11813820.5563157</v>
      </c>
      <c r="H91" s="29">
        <f>VLOOKUP(H87,FAC_TOTALS_APTA!$A$4:$BS$227,$F91,FALSE)</f>
        <v>12857264.609559201</v>
      </c>
      <c r="I91" s="30">
        <f t="shared" si="23"/>
        <v>8.8324014087523439E-2</v>
      </c>
      <c r="J91" s="31" t="str">
        <f t="shared" si="24"/>
        <v>_log</v>
      </c>
      <c r="K91" s="31" t="str">
        <f t="shared" si="25"/>
        <v>POP_EMP_log_FAC</v>
      </c>
      <c r="L91" s="7">
        <f>MATCH($K91,FAC_TOTALS_APTA!$A$2:$BS$2,)</f>
        <v>35</v>
      </c>
      <c r="M91" s="29">
        <f>IF(M87=0,0,VLOOKUP(M87,FAC_TOTALS_APTA!$A$4:$BS$227,$L91,FALSE))</f>
        <v>5023582.0452840403</v>
      </c>
      <c r="N91" s="29">
        <f>IF(N87=0,0,VLOOKUP(N87,FAC_TOTALS_APTA!$A$4:$BS$227,$L91,FALSE))</f>
        <v>7726364.0753712896</v>
      </c>
      <c r="O91" s="29">
        <f>IF(O87=0,0,VLOOKUP(O87,FAC_TOTALS_APTA!$A$4:$BS$227,$L91,FALSE))</f>
        <v>9788853.4784044903</v>
      </c>
      <c r="P91" s="29">
        <f>IF(P87=0,0,VLOOKUP(P87,FAC_TOTALS_APTA!$A$4:$BS$227,$L91,FALSE))</f>
        <v>12591553.204140199</v>
      </c>
      <c r="Q91" s="29">
        <f>IF(Q87=0,0,VLOOKUP(Q87,FAC_TOTALS_APTA!$A$4:$BS$227,$L91,FALSE))</f>
        <v>1998267.92386378</v>
      </c>
      <c r="R91" s="29">
        <f>IF(R87=0,0,VLOOKUP(R87,FAC_TOTALS_APTA!$A$4:$BS$227,$L91,FALSE))</f>
        <v>1353502.2689156299</v>
      </c>
      <c r="S91" s="29">
        <f>IF(S87=0,0,VLOOKUP(S87,FAC_TOTALS_APTA!$A$4:$BS$227,$L91,FALSE))</f>
        <v>-3901305.2655206202</v>
      </c>
      <c r="T91" s="29">
        <f>IF(T87=0,0,VLOOKUP(T87,FAC_TOTALS_APTA!$A$4:$BS$227,$L91,FALSE))</f>
        <v>396928.37510410801</v>
      </c>
      <c r="U91" s="29">
        <f>IF(U87=0,0,VLOOKUP(U87,FAC_TOTALS_APTA!$A$4:$BS$227,$L91,FALSE))</f>
        <v>4710229.5428007897</v>
      </c>
      <c r="V91" s="29">
        <f>IF(V87=0,0,VLOOKUP(V87,FAC_TOTALS_APTA!$A$4:$BS$227,$L91,FALSE))</f>
        <v>6298631.4271307401</v>
      </c>
      <c r="W91" s="29">
        <f>IF(W87=0,0,VLOOKUP(W87,FAC_TOTALS_APTA!$A$4:$BS$227,$L91,FALSE))</f>
        <v>5537077.99408927</v>
      </c>
      <c r="X91" s="29">
        <f>IF(X87=0,0,VLOOKUP(X87,FAC_TOTALS_APTA!$A$4:$BS$227,$L91,FALSE))</f>
        <v>6814005.4361468898</v>
      </c>
      <c r="Y91" s="29">
        <f>IF(Y87=0,0,VLOOKUP(Y87,FAC_TOTALS_APTA!$A$4:$BS$227,$L91,FALSE))</f>
        <v>5396248.6238774303</v>
      </c>
      <c r="Z91" s="29">
        <f>IF(Z87=0,0,VLOOKUP(Z87,FAC_TOTALS_APTA!$A$4:$BS$227,$L91,FALSE))</f>
        <v>3406769.7762542199</v>
      </c>
      <c r="AA91" s="29">
        <f>IF(AA87=0,0,VLOOKUP(AA87,FAC_TOTALS_APTA!$A$4:$BS$227,$L91,FALSE))</f>
        <v>4469422.2306152498</v>
      </c>
      <c r="AB91" s="29">
        <f>IF(AB87=0,0,VLOOKUP(AB87,FAC_TOTALS_APTA!$A$4:$BS$227,$L91,FALSE))</f>
        <v>3101405.6832745099</v>
      </c>
      <c r="AC91" s="32">
        <f t="shared" si="26"/>
        <v>74711536.819752008</v>
      </c>
      <c r="AD91" s="33">
        <f>AC91/G112</f>
        <v>5.0191697949531787E-2</v>
      </c>
      <c r="AE91" s="7"/>
    </row>
    <row r="92" spans="1:31" s="14" customFormat="1" ht="15" x14ac:dyDescent="0.2">
      <c r="A92" s="7"/>
      <c r="B92" s="26" t="s">
        <v>108</v>
      </c>
      <c r="C92" s="28"/>
      <c r="D92" s="34" t="s">
        <v>106</v>
      </c>
      <c r="E92" s="43">
        <v>0.16120000000000001</v>
      </c>
      <c r="F92" s="7">
        <f>MATCH($D92,FAC_TOTALS_APTA!$A$2:$BS$2,)</f>
        <v>17</v>
      </c>
      <c r="G92" s="29">
        <f>VLOOKUP(G87,FAC_TOTALS_APTA!$A$4:$BS$227,$F92,FALSE)</f>
        <v>0.67778048639391297</v>
      </c>
      <c r="H92" s="29">
        <f>VLOOKUP(H87,FAC_TOTALS_APTA!$A$4:$BS$227,$F92,FALSE)</f>
        <v>0.69216552212217097</v>
      </c>
      <c r="I92" s="30">
        <f t="shared" si="23"/>
        <v>2.1223738388799873E-2</v>
      </c>
      <c r="J92" s="31" t="str">
        <f t="shared" si="24"/>
        <v/>
      </c>
      <c r="K92" s="31" t="str">
        <f t="shared" si="25"/>
        <v>TSD_POP_EMP_PCT_FAC</v>
      </c>
      <c r="L92" s="7">
        <f>MATCH($K92,FAC_TOTALS_APTA!$A$2:$BS$2,)</f>
        <v>39</v>
      </c>
      <c r="M92" s="29">
        <f>IF(M87=0,0,VLOOKUP(M87,FAC_TOTALS_APTA!$A$4:$BS$227,$L92,FALSE))</f>
        <v>-55616.520765982197</v>
      </c>
      <c r="N92" s="29">
        <f>IF(N87=0,0,VLOOKUP(N87,FAC_TOTALS_APTA!$A$4:$BS$227,$L92,FALSE))</f>
        <v>-31253.760329528799</v>
      </c>
      <c r="O92" s="29">
        <f>IF(O87=0,0,VLOOKUP(O87,FAC_TOTALS_APTA!$A$4:$BS$227,$L92,FALSE))</f>
        <v>-106471.43345364901</v>
      </c>
      <c r="P92" s="29">
        <f>IF(P87=0,0,VLOOKUP(P87,FAC_TOTALS_APTA!$A$4:$BS$227,$L92,FALSE))</f>
        <v>-64938.983510363199</v>
      </c>
      <c r="Q92" s="29">
        <f>IF(Q87=0,0,VLOOKUP(Q87,FAC_TOTALS_APTA!$A$4:$BS$227,$L92,FALSE))</f>
        <v>-197027.846284345</v>
      </c>
      <c r="R92" s="29">
        <f>IF(R87=0,0,VLOOKUP(R87,FAC_TOTALS_APTA!$A$4:$BS$227,$L92,FALSE))</f>
        <v>182172.751530712</v>
      </c>
      <c r="S92" s="29">
        <f>IF(S87=0,0,VLOOKUP(S87,FAC_TOTALS_APTA!$A$4:$BS$227,$L92,FALSE))</f>
        <v>5056.1509989503202</v>
      </c>
      <c r="T92" s="29">
        <f>IF(T87=0,0,VLOOKUP(T87,FAC_TOTALS_APTA!$A$4:$BS$227,$L92,FALSE))</f>
        <v>1997383.0960413499</v>
      </c>
      <c r="U92" s="29">
        <f>IF(U87=0,0,VLOOKUP(U87,FAC_TOTALS_APTA!$A$4:$BS$227,$L92,FALSE))</f>
        <v>-94618.544695567107</v>
      </c>
      <c r="V92" s="29">
        <f>IF(V87=0,0,VLOOKUP(V87,FAC_TOTALS_APTA!$A$4:$BS$227,$L92,FALSE))</f>
        <v>-153208.19601595</v>
      </c>
      <c r="W92" s="29">
        <f>IF(W87=0,0,VLOOKUP(W87,FAC_TOTALS_APTA!$A$4:$BS$227,$L92,FALSE))</f>
        <v>20687.862047830298</v>
      </c>
      <c r="X92" s="29">
        <f>IF(X87=0,0,VLOOKUP(X87,FAC_TOTALS_APTA!$A$4:$BS$227,$L92,FALSE))</f>
        <v>-60554.164033326902</v>
      </c>
      <c r="Y92" s="29">
        <f>IF(Y87=0,0,VLOOKUP(Y87,FAC_TOTALS_APTA!$A$4:$BS$227,$L92,FALSE))</f>
        <v>37208.945161612202</v>
      </c>
      <c r="Z92" s="29">
        <f>IF(Z87=0,0,VLOOKUP(Z87,FAC_TOTALS_APTA!$A$4:$BS$227,$L92,FALSE))</f>
        <v>-10271.4023872159</v>
      </c>
      <c r="AA92" s="29">
        <f>IF(AA87=0,0,VLOOKUP(AA87,FAC_TOTALS_APTA!$A$4:$BS$227,$L92,FALSE))</f>
        <v>-69775.985537804998</v>
      </c>
      <c r="AB92" s="29">
        <f>IF(AB87=0,0,VLOOKUP(AB87,FAC_TOTALS_APTA!$A$4:$BS$227,$L92,FALSE))</f>
        <v>45586.575778320497</v>
      </c>
      <c r="AC92" s="32">
        <f t="shared" si="26"/>
        <v>1444358.5445450423</v>
      </c>
      <c r="AD92" s="33">
        <f>AC92/G111</f>
        <v>1.0643827051495087E-3</v>
      </c>
      <c r="AE92" s="7"/>
    </row>
    <row r="93" spans="1:31" s="14" customFormat="1" ht="15" x14ac:dyDescent="0.2">
      <c r="A93" s="7"/>
      <c r="B93" s="26" t="s">
        <v>52</v>
      </c>
      <c r="C93" s="28" t="s">
        <v>23</v>
      </c>
      <c r="D93" s="34" t="s">
        <v>16</v>
      </c>
      <c r="E93" s="43">
        <v>0.16120000000000001</v>
      </c>
      <c r="F93" s="7">
        <f>MATCH($D93,FAC_TOTALS_APTA!$A$2:$BS$2,)</f>
        <v>14</v>
      </c>
      <c r="G93" s="29">
        <f>VLOOKUP(G87,FAC_TOTALS_APTA!$A$4:$BS$227,$F93,FALSE)</f>
        <v>2.0242477238756198</v>
      </c>
      <c r="H93" s="29">
        <f>VLOOKUP(H87,FAC_TOTALS_APTA!$A$4:$BS$227,$F93,FALSE)</f>
        <v>3.0953319156691799</v>
      </c>
      <c r="I93" s="30">
        <f t="shared" si="23"/>
        <v>0.52912703280350737</v>
      </c>
      <c r="J93" s="31" t="str">
        <f t="shared" si="24"/>
        <v>_log</v>
      </c>
      <c r="K93" s="31" t="str">
        <f t="shared" si="25"/>
        <v>GAS_PRICE_2018_log_FAC</v>
      </c>
      <c r="L93" s="7">
        <f>MATCH($K93,FAC_TOTALS_APTA!$A$2:$BS$2,)</f>
        <v>36</v>
      </c>
      <c r="M93" s="29">
        <f>IF(M87=0,0,VLOOKUP(M87,FAC_TOTALS_APTA!$A$4:$BS$227,$L93,FALSE))</f>
        <v>25544283.949721899</v>
      </c>
      <c r="N93" s="29">
        <f>IF(N87=0,0,VLOOKUP(N87,FAC_TOTALS_APTA!$A$4:$BS$227,$L93,FALSE))</f>
        <v>23029110.955766801</v>
      </c>
      <c r="O93" s="29">
        <f>IF(O87=0,0,VLOOKUP(O87,FAC_TOTALS_APTA!$A$4:$BS$227,$L93,FALSE))</f>
        <v>35231420.668366499</v>
      </c>
      <c r="P93" s="29">
        <f>IF(P87=0,0,VLOOKUP(P87,FAC_TOTALS_APTA!$A$4:$BS$227,$L93,FALSE))</f>
        <v>21237623.252592199</v>
      </c>
      <c r="Q93" s="29">
        <f>IF(Q87=0,0,VLOOKUP(Q87,FAC_TOTALS_APTA!$A$4:$BS$227,$L93,FALSE))</f>
        <v>12315782.9965117</v>
      </c>
      <c r="R93" s="29">
        <f>IF(R87=0,0,VLOOKUP(R87,FAC_TOTALS_APTA!$A$4:$BS$227,$L93,FALSE))</f>
        <v>27420911.674201202</v>
      </c>
      <c r="S93" s="29">
        <f>IF(S87=0,0,VLOOKUP(S87,FAC_TOTALS_APTA!$A$4:$BS$227,$L93,FALSE))</f>
        <v>-72371732.534278899</v>
      </c>
      <c r="T93" s="29">
        <f>IF(T87=0,0,VLOOKUP(T87,FAC_TOTALS_APTA!$A$4:$BS$227,$L93,FALSE))</f>
        <v>32834397.934300698</v>
      </c>
      <c r="U93" s="29">
        <f>IF(U87=0,0,VLOOKUP(U87,FAC_TOTALS_APTA!$A$4:$BS$227,$L93,FALSE))</f>
        <v>45415561.912133999</v>
      </c>
      <c r="V93" s="29">
        <f>IF(V87=0,0,VLOOKUP(V87,FAC_TOTALS_APTA!$A$4:$BS$227,$L93,FALSE))</f>
        <v>2791223.37065385</v>
      </c>
      <c r="W93" s="29">
        <f>IF(W87=0,0,VLOOKUP(W87,FAC_TOTALS_APTA!$A$4:$BS$227,$L93,FALSE))</f>
        <v>-10224897.517802</v>
      </c>
      <c r="X93" s="29">
        <f>IF(X87=0,0,VLOOKUP(X87,FAC_TOTALS_APTA!$A$4:$BS$227,$L93,FALSE))</f>
        <v>-12779106.3133874</v>
      </c>
      <c r="Y93" s="29">
        <f>IF(Y87=0,0,VLOOKUP(Y87,FAC_TOTALS_APTA!$A$4:$BS$227,$L93,FALSE))</f>
        <v>-60289233.845047303</v>
      </c>
      <c r="Z93" s="29">
        <f>IF(Z87=0,0,VLOOKUP(Z87,FAC_TOTALS_APTA!$A$4:$BS$227,$L93,FALSE))</f>
        <v>-25696364.205146398</v>
      </c>
      <c r="AA93" s="29">
        <f>IF(AA87=0,0,VLOOKUP(AA87,FAC_TOTALS_APTA!$A$4:$BS$227,$L93,FALSE))</f>
        <v>16141160.8750562</v>
      </c>
      <c r="AB93" s="29">
        <f>IF(AB87=0,0,VLOOKUP(AB87,FAC_TOTALS_APTA!$A$4:$BS$227,$L93,FALSE))</f>
        <v>20000748.2436198</v>
      </c>
      <c r="AC93" s="32">
        <f t="shared" si="26"/>
        <v>80600891.417262822</v>
      </c>
      <c r="AD93" s="33">
        <f>AC93/G112</f>
        <v>5.414820479785297E-2</v>
      </c>
      <c r="AE93" s="7"/>
    </row>
    <row r="94" spans="1:31" s="14" customFormat="1" ht="15" x14ac:dyDescent="0.2">
      <c r="A94" s="7"/>
      <c r="B94" s="26" t="s">
        <v>49</v>
      </c>
      <c r="C94" s="28" t="s">
        <v>23</v>
      </c>
      <c r="D94" s="7" t="s">
        <v>15</v>
      </c>
      <c r="E94" s="43">
        <v>-0.2555</v>
      </c>
      <c r="F94" s="7">
        <f>MATCH($D94,FAC_TOTALS_APTA!$A$2:$BS$2,)</f>
        <v>15</v>
      </c>
      <c r="G94" s="29">
        <f>VLOOKUP(G87,FAC_TOTALS_APTA!$A$4:$BS$227,$F94,FALSE)</f>
        <v>39493.890985482103</v>
      </c>
      <c r="H94" s="29">
        <f>VLOOKUP(H87,FAC_TOTALS_APTA!$A$4:$BS$227,$F94,FALSE)</f>
        <v>36810.511481785899</v>
      </c>
      <c r="I94" s="30">
        <f t="shared" si="23"/>
        <v>-6.794416647077417E-2</v>
      </c>
      <c r="J94" s="31" t="str">
        <f t="shared" si="24"/>
        <v>_log</v>
      </c>
      <c r="K94" s="31" t="str">
        <f t="shared" si="25"/>
        <v>TOTAL_MED_INC_INDIV_2018_log_FAC</v>
      </c>
      <c r="L94" s="7">
        <f>MATCH($K94,FAC_TOTALS_APTA!$A$2:$BS$2,)</f>
        <v>37</v>
      </c>
      <c r="M94" s="29">
        <f>IF(M87=0,0,VLOOKUP(M87,FAC_TOTALS_APTA!$A$4:$BS$227,$L94,FALSE))</f>
        <v>8743582.5690321103</v>
      </c>
      <c r="N94" s="29">
        <f>IF(N87=0,0,VLOOKUP(N87,FAC_TOTALS_APTA!$A$4:$BS$227,$L94,FALSE))</f>
        <v>12778332.360607101</v>
      </c>
      <c r="O94" s="29">
        <f>IF(O87=0,0,VLOOKUP(O87,FAC_TOTALS_APTA!$A$4:$BS$227,$L94,FALSE))</f>
        <v>12614887.5718379</v>
      </c>
      <c r="P94" s="29">
        <f>IF(P87=0,0,VLOOKUP(P87,FAC_TOTALS_APTA!$A$4:$BS$227,$L94,FALSE))</f>
        <v>19936000.541157801</v>
      </c>
      <c r="Q94" s="29">
        <f>IF(Q87=0,0,VLOOKUP(Q87,FAC_TOTALS_APTA!$A$4:$BS$227,$L94,FALSE))</f>
        <v>-6212981.9835830899</v>
      </c>
      <c r="R94" s="29">
        <f>IF(R87=0,0,VLOOKUP(R87,FAC_TOTALS_APTA!$A$4:$BS$227,$L94,FALSE))</f>
        <v>1678983.2043121699</v>
      </c>
      <c r="S94" s="29">
        <f>IF(S87=0,0,VLOOKUP(S87,FAC_TOTALS_APTA!$A$4:$BS$227,$L94,FALSE))</f>
        <v>23062336.924324401</v>
      </c>
      <c r="T94" s="29">
        <f>IF(T87=0,0,VLOOKUP(T87,FAC_TOTALS_APTA!$A$4:$BS$227,$L94,FALSE))</f>
        <v>10976594.453276301</v>
      </c>
      <c r="U94" s="29">
        <f>IF(U87=0,0,VLOOKUP(U87,FAC_TOTALS_APTA!$A$4:$BS$227,$L94,FALSE))</f>
        <v>9655993.9084764197</v>
      </c>
      <c r="V94" s="29">
        <f>IF(V87=0,0,VLOOKUP(V87,FAC_TOTALS_APTA!$A$4:$BS$227,$L94,FALSE))</f>
        <v>2938368.8385543702</v>
      </c>
      <c r="W94" s="29">
        <f>IF(W87=0,0,VLOOKUP(W87,FAC_TOTALS_APTA!$A$4:$BS$227,$L94,FALSE))</f>
        <v>-2325492.3913264601</v>
      </c>
      <c r="X94" s="29">
        <f>IF(X87=0,0,VLOOKUP(X87,FAC_TOTALS_APTA!$A$4:$BS$227,$L94,FALSE))</f>
        <v>-2386510.21304713</v>
      </c>
      <c r="Y94" s="29">
        <f>IF(Y87=0,0,VLOOKUP(Y87,FAC_TOTALS_APTA!$A$4:$BS$227,$L94,FALSE))</f>
        <v>-14052196.358212</v>
      </c>
      <c r="Z94" s="29">
        <f>IF(Z87=0,0,VLOOKUP(Z87,FAC_TOTALS_APTA!$A$4:$BS$227,$L94,FALSE))</f>
        <v>-8976397.5452871695</v>
      </c>
      <c r="AA94" s="29">
        <f>IF(AA87=0,0,VLOOKUP(AA87,FAC_TOTALS_APTA!$A$4:$BS$227,$L94,FALSE))</f>
        <v>-10354730.8853401</v>
      </c>
      <c r="AB94" s="29">
        <f>IF(AB87=0,0,VLOOKUP(AB87,FAC_TOTALS_APTA!$A$4:$BS$227,$L94,FALSE))</f>
        <v>-9921170.9180244897</v>
      </c>
      <c r="AC94" s="32">
        <f t="shared" si="26"/>
        <v>48155600.076758161</v>
      </c>
      <c r="AD94" s="33">
        <f>AC94/G112</f>
        <v>3.2351246360549944E-2</v>
      </c>
      <c r="AE94" s="7"/>
    </row>
    <row r="95" spans="1:31" s="14" customFormat="1" ht="15" x14ac:dyDescent="0.2">
      <c r="A95" s="7"/>
      <c r="B95" s="26" t="s">
        <v>67</v>
      </c>
      <c r="C95" s="28"/>
      <c r="D95" s="7" t="s">
        <v>10</v>
      </c>
      <c r="E95" s="43">
        <v>1.0699999999999999E-2</v>
      </c>
      <c r="F95" s="7">
        <f>MATCH($D95,FAC_TOTALS_APTA!$A$2:$BS$2,)</f>
        <v>16</v>
      </c>
      <c r="G95" s="29">
        <f>VLOOKUP(G87,FAC_TOTALS_APTA!$A$4:$BS$227,$F95,FALSE)</f>
        <v>10.784078330956699</v>
      </c>
      <c r="H95" s="29">
        <f>VLOOKUP(H87,FAC_TOTALS_APTA!$A$4:$BS$227,$F95,FALSE)</f>
        <v>9.9047450407315996</v>
      </c>
      <c r="I95" s="30">
        <f t="shared" si="23"/>
        <v>-8.1539957633736004E-2</v>
      </c>
      <c r="J95" s="31" t="str">
        <f t="shared" si="24"/>
        <v/>
      </c>
      <c r="K95" s="31" t="str">
        <f t="shared" si="25"/>
        <v>PCT_HH_NO_VEH_FAC</v>
      </c>
      <c r="L95" s="7">
        <f>MATCH($K95,FAC_TOTALS_APTA!$A$2:$BS$2,)</f>
        <v>38</v>
      </c>
      <c r="M95" s="29">
        <f>IF(M87=0,0,VLOOKUP(M87,FAC_TOTALS_APTA!$A$4:$BS$227,$L95,FALSE))</f>
        <v>-2312263.13991482</v>
      </c>
      <c r="N95" s="29">
        <f>IF(N87=0,0,VLOOKUP(N87,FAC_TOTALS_APTA!$A$4:$BS$227,$L95,FALSE))</f>
        <v>-1976444.08536839</v>
      </c>
      <c r="O95" s="29">
        <f>IF(O87=0,0,VLOOKUP(O87,FAC_TOTALS_APTA!$A$4:$BS$227,$L95,FALSE))</f>
        <v>-2698790.2161753401</v>
      </c>
      <c r="P95" s="29">
        <f>IF(P87=0,0,VLOOKUP(P87,FAC_TOTALS_APTA!$A$4:$BS$227,$L95,FALSE))</f>
        <v>-2683727.7127656299</v>
      </c>
      <c r="Q95" s="29">
        <f>IF(Q87=0,0,VLOOKUP(Q87,FAC_TOTALS_APTA!$A$4:$BS$227,$L95,FALSE))</f>
        <v>-2702426.7928326302</v>
      </c>
      <c r="R95" s="29">
        <f>IF(R87=0,0,VLOOKUP(R87,FAC_TOTALS_APTA!$A$4:$BS$227,$L95,FALSE))</f>
        <v>3576794.2132066698</v>
      </c>
      <c r="S95" s="29">
        <f>IF(S87=0,0,VLOOKUP(S87,FAC_TOTALS_APTA!$A$4:$BS$227,$L95,FALSE))</f>
        <v>1577571.7001511599</v>
      </c>
      <c r="T95" s="29">
        <f>IF(T87=0,0,VLOOKUP(T87,FAC_TOTALS_APTA!$A$4:$BS$227,$L95,FALSE))</f>
        <v>4602438.4489158299</v>
      </c>
      <c r="U95" s="29">
        <f>IF(U87=0,0,VLOOKUP(U87,FAC_TOTALS_APTA!$A$4:$BS$227,$L95,FALSE))</f>
        <v>5417534.1921424903</v>
      </c>
      <c r="V95" s="29">
        <f>IF(V87=0,0,VLOOKUP(V87,FAC_TOTALS_APTA!$A$4:$BS$227,$L95,FALSE))</f>
        <v>-1233712.3032708501</v>
      </c>
      <c r="W95" s="29">
        <f>IF(W87=0,0,VLOOKUP(W87,FAC_TOTALS_APTA!$A$4:$BS$227,$L95,FALSE))</f>
        <v>-6231689.7590810396</v>
      </c>
      <c r="X95" s="29">
        <f>IF(X87=0,0,VLOOKUP(X87,FAC_TOTALS_APTA!$A$4:$BS$227,$L95,FALSE))</f>
        <v>-2307058.1884473599</v>
      </c>
      <c r="Y95" s="29">
        <f>IF(Y87=0,0,VLOOKUP(Y87,FAC_TOTALS_APTA!$A$4:$BS$227,$L95,FALSE))</f>
        <v>-1075359.4772383799</v>
      </c>
      <c r="Z95" s="29">
        <f>IF(Z87=0,0,VLOOKUP(Z87,FAC_TOTALS_APTA!$A$4:$BS$227,$L95,FALSE))</f>
        <v>-1973883.9047769499</v>
      </c>
      <c r="AA95" s="29">
        <f>IF(AA87=0,0,VLOOKUP(AA87,FAC_TOTALS_APTA!$A$4:$BS$227,$L95,FALSE))</f>
        <v>-1521135.1365422399</v>
      </c>
      <c r="AB95" s="29">
        <f>IF(AB87=0,0,VLOOKUP(AB87,FAC_TOTALS_APTA!$A$4:$BS$227,$L95,FALSE))</f>
        <v>-1503410.94177779</v>
      </c>
      <c r="AC95" s="32">
        <f t="shared" si="26"/>
        <v>-13045563.103775268</v>
      </c>
      <c r="AD95" s="33">
        <f>AC95/G112</f>
        <v>-8.7640944191250559E-3</v>
      </c>
      <c r="AE95" s="7"/>
    </row>
    <row r="96" spans="1:31" s="14" customFormat="1" ht="15" x14ac:dyDescent="0.2">
      <c r="A96" s="7"/>
      <c r="B96" s="26" t="s">
        <v>50</v>
      </c>
      <c r="C96" s="28"/>
      <c r="D96" s="7" t="s">
        <v>31</v>
      </c>
      <c r="E96" s="43">
        <v>-3.3999999999999998E-3</v>
      </c>
      <c r="F96" s="7">
        <f>MATCH($D96,FAC_TOTALS_APTA!$A$2:$BS$2,)</f>
        <v>18</v>
      </c>
      <c r="G96" s="29">
        <f>VLOOKUP(G87,FAC_TOTALS_APTA!$A$4:$BS$227,$F96,FALSE)</f>
        <v>3.9278728094156299</v>
      </c>
      <c r="H96" s="29">
        <f>VLOOKUP(H87,FAC_TOTALS_APTA!$A$4:$BS$227,$F96,FALSE)</f>
        <v>5.9995344911880002</v>
      </c>
      <c r="I96" s="30">
        <f t="shared" si="23"/>
        <v>0.52742585676560694</v>
      </c>
      <c r="J96" s="31" t="str">
        <f t="shared" si="24"/>
        <v/>
      </c>
      <c r="K96" s="31" t="str">
        <f t="shared" si="25"/>
        <v>JTW_HOME_PCT_FAC</v>
      </c>
      <c r="L96" s="7">
        <f>MATCH($K96,FAC_TOTALS_APTA!$A$2:$BS$2,)</f>
        <v>40</v>
      </c>
      <c r="M96" s="29">
        <f>IF(M87=0,0,VLOOKUP(M87,FAC_TOTALS_APTA!$A$4:$BS$227,$L96,FALSE))</f>
        <v>0</v>
      </c>
      <c r="N96" s="29">
        <f>IF(N87=0,0,VLOOKUP(N87,FAC_TOTALS_APTA!$A$4:$BS$227,$L96,FALSE))</f>
        <v>0</v>
      </c>
      <c r="O96" s="29">
        <f>IF(O87=0,0,VLOOKUP(O87,FAC_TOTALS_APTA!$A$4:$BS$227,$L96,FALSE))</f>
        <v>0</v>
      </c>
      <c r="P96" s="29">
        <f>IF(P87=0,0,VLOOKUP(P87,FAC_TOTALS_APTA!$A$4:$BS$227,$L96,FALSE))</f>
        <v>-1999772.4981842199</v>
      </c>
      <c r="Q96" s="29">
        <f>IF(Q87=0,0,VLOOKUP(Q87,FAC_TOTALS_APTA!$A$4:$BS$227,$L96,FALSE))</f>
        <v>-1138356.3430913</v>
      </c>
      <c r="R96" s="29">
        <f>IF(R87=0,0,VLOOKUP(R87,FAC_TOTALS_APTA!$A$4:$BS$227,$L96,FALSE))</f>
        <v>-366463.86622337397</v>
      </c>
      <c r="S96" s="29">
        <f>IF(S87=0,0,VLOOKUP(S87,FAC_TOTALS_APTA!$A$4:$BS$227,$L96,FALSE))</f>
        <v>-1604682.7832977299</v>
      </c>
      <c r="T96" s="29">
        <f>IF(T87=0,0,VLOOKUP(T87,FAC_TOTALS_APTA!$A$4:$BS$227,$L96,FALSE))</f>
        <v>-1262236.2254752</v>
      </c>
      <c r="U96" s="29">
        <f>IF(U87=0,0,VLOOKUP(U87,FAC_TOTALS_APTA!$A$4:$BS$227,$L96,FALSE))</f>
        <v>41197.056226152301</v>
      </c>
      <c r="V96" s="29">
        <f>IF(V87=0,0,VLOOKUP(V87,FAC_TOTALS_APTA!$A$4:$BS$227,$L96,FALSE))</f>
        <v>-441408.93874550803</v>
      </c>
      <c r="W96" s="29">
        <f>IF(W87=0,0,VLOOKUP(W87,FAC_TOTALS_APTA!$A$4:$BS$227,$L96,FALSE))</f>
        <v>335360.63988808601</v>
      </c>
      <c r="X96" s="29">
        <f>IF(X87=0,0,VLOOKUP(X87,FAC_TOTALS_APTA!$A$4:$BS$227,$L96,FALSE))</f>
        <v>-1414263.9164259599</v>
      </c>
      <c r="Y96" s="29">
        <f>IF(Y87=0,0,VLOOKUP(Y87,FAC_TOTALS_APTA!$A$4:$BS$227,$L96,FALSE))</f>
        <v>-423915.55904637999</v>
      </c>
      <c r="Z96" s="29">
        <f>IF(Z87=0,0,VLOOKUP(Z87,FAC_TOTALS_APTA!$A$4:$BS$227,$L96,FALSE))</f>
        <v>-2437168.5045175198</v>
      </c>
      <c r="AA96" s="29">
        <f>IF(AA87=0,0,VLOOKUP(AA87,FAC_TOTALS_APTA!$A$4:$BS$227,$L96,FALSE))</f>
        <v>-814234.62894396705</v>
      </c>
      <c r="AB96" s="29">
        <f>IF(AB87=0,0,VLOOKUP(AB87,FAC_TOTALS_APTA!$A$4:$BS$227,$L96,FALSE))</f>
        <v>-1137491.4757193299</v>
      </c>
      <c r="AC96" s="32">
        <f t="shared" si="26"/>
        <v>-12663437.043556251</v>
      </c>
      <c r="AD96" s="33">
        <f>AC96/G112</f>
        <v>-8.5073796383887158E-3</v>
      </c>
      <c r="AE96" s="7"/>
    </row>
    <row r="97" spans="1:31" s="14" customFormat="1" ht="34" x14ac:dyDescent="0.2">
      <c r="A97" s="7"/>
      <c r="B97" s="12" t="s">
        <v>72</v>
      </c>
      <c r="C97" s="28"/>
      <c r="D97" s="5" t="s">
        <v>85</v>
      </c>
      <c r="E97" s="43">
        <v>-5.7999999999999996E-3</v>
      </c>
      <c r="F97" s="7">
        <f>MATCH($D97,FAC_TOTALS_APTA!$A$2:$BS$2,)</f>
        <v>20</v>
      </c>
      <c r="G97" s="29">
        <f>VLOOKUP(G87,FAC_TOTALS_APTA!$A$4:$BS$227,$F97,FALSE)</f>
        <v>0</v>
      </c>
      <c r="H97" s="29">
        <f>VLOOKUP(H87,FAC_TOTALS_APTA!$A$4:$BS$227,$F97,FALSE)</f>
        <v>16.015181577345398</v>
      </c>
      <c r="I97" s="30" t="str">
        <f t="shared" si="23"/>
        <v>-</v>
      </c>
      <c r="J97" s="31" t="str">
        <f t="shared" si="24"/>
        <v/>
      </c>
      <c r="K97" s="31" t="str">
        <f t="shared" si="25"/>
        <v>TNC_TRIPS_PER_CAPITA_CLUSTER_BUS_HI_OPEX_FAV_FAC</v>
      </c>
      <c r="L97" s="7">
        <f>MATCH($K97,FAC_TOTALS_APTA!$A$2:$BS$2,)</f>
        <v>42</v>
      </c>
      <c r="M97" s="29">
        <f>IF(M87=0,0,VLOOKUP(M87,FAC_TOTALS_APTA!$A$4:$BS$227,$L97,FALSE))</f>
        <v>0</v>
      </c>
      <c r="N97" s="29">
        <f>IF(N87=0,0,VLOOKUP(N87,FAC_TOTALS_APTA!$A$4:$BS$227,$L97,FALSE))</f>
        <v>0</v>
      </c>
      <c r="O97" s="29">
        <f>IF(O87=0,0,VLOOKUP(O87,FAC_TOTALS_APTA!$A$4:$BS$227,$L97,FALSE))</f>
        <v>0</v>
      </c>
      <c r="P97" s="29">
        <f>IF(P87=0,0,VLOOKUP(P87,FAC_TOTALS_APTA!$A$4:$BS$227,$L97,FALSE))</f>
        <v>0</v>
      </c>
      <c r="Q97" s="29">
        <f>IF(Q87=0,0,VLOOKUP(Q87,FAC_TOTALS_APTA!$A$4:$BS$227,$L97,FALSE))</f>
        <v>0</v>
      </c>
      <c r="R97" s="29">
        <f>IF(R87=0,0,VLOOKUP(R87,FAC_TOTALS_APTA!$A$4:$BS$227,$L97,FALSE))</f>
        <v>0</v>
      </c>
      <c r="S97" s="29">
        <f>IF(S87=0,0,VLOOKUP(S87,FAC_TOTALS_APTA!$A$4:$BS$227,$L97,FALSE))</f>
        <v>0</v>
      </c>
      <c r="T97" s="29">
        <f>IF(T87=0,0,VLOOKUP(T87,FAC_TOTALS_APTA!$A$4:$BS$227,$L97,FALSE))</f>
        <v>0</v>
      </c>
      <c r="U97" s="29">
        <f>IF(U87=0,0,VLOOKUP(U87,FAC_TOTALS_APTA!$A$4:$BS$227,$L97,FALSE))</f>
        <v>0</v>
      </c>
      <c r="V97" s="29">
        <f>IF(V87=0,0,VLOOKUP(V87,FAC_TOTALS_APTA!$A$4:$BS$227,$L97,FALSE))</f>
        <v>-3779451.3115990302</v>
      </c>
      <c r="W97" s="29">
        <f>IF(W87=0,0,VLOOKUP(W87,FAC_TOTALS_APTA!$A$4:$BS$227,$L97,FALSE))</f>
        <v>-9978867.4850605298</v>
      </c>
      <c r="X97" s="29">
        <f>IF(X87=0,0,VLOOKUP(X87,FAC_TOTALS_APTA!$A$4:$BS$227,$L97,FALSE))</f>
        <v>-14123322.3135319</v>
      </c>
      <c r="Y97" s="29">
        <f>IF(Y87=0,0,VLOOKUP(Y87,FAC_TOTALS_APTA!$A$4:$BS$227,$L97,FALSE))</f>
        <v>-9763461.9162202198</v>
      </c>
      <c r="Z97" s="29">
        <f>IF(Z87=0,0,VLOOKUP(Z87,FAC_TOTALS_APTA!$A$4:$BS$227,$L97,FALSE))</f>
        <v>-25336021.463743299</v>
      </c>
      <c r="AA97" s="29">
        <f>IF(AA87=0,0,VLOOKUP(AA87,FAC_TOTALS_APTA!$A$4:$BS$227,$L97,FALSE))</f>
        <v>-31663498.487370402</v>
      </c>
      <c r="AB97" s="29">
        <f>IF(AB87=0,0,VLOOKUP(AB87,FAC_TOTALS_APTA!$A$4:$BS$227,$L97,FALSE))</f>
        <v>-53474606.414055601</v>
      </c>
      <c r="AC97" s="32">
        <f t="shared" si="26"/>
        <v>-148119229.391581</v>
      </c>
      <c r="AD97" s="33">
        <f>AC97/G112</f>
        <v>-9.9507464825354414E-2</v>
      </c>
      <c r="AE97" s="7"/>
    </row>
    <row r="98" spans="1:31" s="14" customFormat="1" ht="34" x14ac:dyDescent="0.2">
      <c r="A98" s="7"/>
      <c r="B98" s="12" t="s">
        <v>72</v>
      </c>
      <c r="C98" s="28"/>
      <c r="D98" s="5" t="s">
        <v>87</v>
      </c>
      <c r="E98" s="43">
        <v>-3.3799999999999997E-2</v>
      </c>
      <c r="F98" s="7">
        <f>MATCH($D98,FAC_TOTALS_APTA!$A$2:$BS$2,)</f>
        <v>21</v>
      </c>
      <c r="G98" s="29">
        <f>VLOOKUP(G87,FAC_TOTALS_APTA!$A$4:$BS$227,$F98,FALSE)</f>
        <v>0</v>
      </c>
      <c r="H98" s="29">
        <f>VLOOKUP(H87,FAC_TOTALS_APTA!$A$4:$BS$227,$F98,FALSE)</f>
        <v>0</v>
      </c>
      <c r="I98" s="30" t="str">
        <f t="shared" si="23"/>
        <v>-</v>
      </c>
      <c r="J98" s="31" t="str">
        <f t="shared" si="24"/>
        <v/>
      </c>
      <c r="K98" s="31" t="str">
        <f t="shared" si="25"/>
        <v>TNC_TRIPS_PER_CAPITA_CLUSTER_BUS_MID_OPEX_FAV_FAC</v>
      </c>
      <c r="L98" s="7">
        <f>MATCH($K98,FAC_TOTALS_APTA!$A$2:$BS$2,)</f>
        <v>43</v>
      </c>
      <c r="M98" s="29">
        <f>IF(M87=0,0,VLOOKUP(M87,FAC_TOTALS_APTA!$A$4:$BS$227,$L98,FALSE))</f>
        <v>0</v>
      </c>
      <c r="N98" s="29">
        <f>IF(N87=0,0,VLOOKUP(N87,FAC_TOTALS_APTA!$A$4:$BS$227,$L98,FALSE))</f>
        <v>0</v>
      </c>
      <c r="O98" s="29">
        <f>IF(O87=0,0,VLOOKUP(O87,FAC_TOTALS_APTA!$A$4:$BS$227,$L98,FALSE))</f>
        <v>0</v>
      </c>
      <c r="P98" s="29">
        <f>IF(P87=0,0,VLOOKUP(P87,FAC_TOTALS_APTA!$A$4:$BS$227,$L98,FALSE))</f>
        <v>0</v>
      </c>
      <c r="Q98" s="29">
        <f>IF(Q87=0,0,VLOOKUP(Q87,FAC_TOTALS_APTA!$A$4:$BS$227,$L98,FALSE))</f>
        <v>0</v>
      </c>
      <c r="R98" s="29">
        <f>IF(R87=0,0,VLOOKUP(R87,FAC_TOTALS_APTA!$A$4:$BS$227,$L98,FALSE))</f>
        <v>0</v>
      </c>
      <c r="S98" s="29">
        <f>IF(S87=0,0,VLOOKUP(S87,FAC_TOTALS_APTA!$A$4:$BS$227,$L98,FALSE))</f>
        <v>0</v>
      </c>
      <c r="T98" s="29">
        <f>IF(T87=0,0,VLOOKUP(T87,FAC_TOTALS_APTA!$A$4:$BS$227,$L98,FALSE))</f>
        <v>0</v>
      </c>
      <c r="U98" s="29">
        <f>IF(U87=0,0,VLOOKUP(U87,FAC_TOTALS_APTA!$A$4:$BS$227,$L98,FALSE))</f>
        <v>0</v>
      </c>
      <c r="V98" s="29">
        <f>IF(V87=0,0,VLOOKUP(V87,FAC_TOTALS_APTA!$A$4:$BS$227,$L98,FALSE))</f>
        <v>0</v>
      </c>
      <c r="W98" s="29">
        <f>IF(W87=0,0,VLOOKUP(W87,FAC_TOTALS_APTA!$A$4:$BS$227,$L98,FALSE))</f>
        <v>0</v>
      </c>
      <c r="X98" s="29">
        <f>IF(X87=0,0,VLOOKUP(X87,FAC_TOTALS_APTA!$A$4:$BS$227,$L98,FALSE))</f>
        <v>0</v>
      </c>
      <c r="Y98" s="29">
        <f>IF(Y87=0,0,VLOOKUP(Y87,FAC_TOTALS_APTA!$A$4:$BS$227,$L98,FALSE))</f>
        <v>0</v>
      </c>
      <c r="Z98" s="29">
        <f>IF(Z87=0,0,VLOOKUP(Z87,FAC_TOTALS_APTA!$A$4:$BS$227,$L98,FALSE))</f>
        <v>0</v>
      </c>
      <c r="AA98" s="29">
        <f>IF(AA87=0,0,VLOOKUP(AA87,FAC_TOTALS_APTA!$A$4:$BS$227,$L98,FALSE))</f>
        <v>0</v>
      </c>
      <c r="AB98" s="29">
        <f>IF(AB87=0,0,VLOOKUP(AB87,FAC_TOTALS_APTA!$A$4:$BS$227,$L98,FALSE))</f>
        <v>0</v>
      </c>
      <c r="AC98" s="32">
        <f t="shared" si="26"/>
        <v>0</v>
      </c>
      <c r="AD98" s="33">
        <f>AC98/G112</f>
        <v>0</v>
      </c>
      <c r="AE98" s="7"/>
    </row>
    <row r="99" spans="1:31" s="14" customFormat="1" ht="34" x14ac:dyDescent="0.2">
      <c r="A99" s="7"/>
      <c r="B99" s="12" t="s">
        <v>72</v>
      </c>
      <c r="C99" s="28"/>
      <c r="D99" s="5" t="s">
        <v>88</v>
      </c>
      <c r="E99" s="43">
        <v>-1.6299999999999999E-2</v>
      </c>
      <c r="F99" s="7">
        <f>MATCH($D99,FAC_TOTALS_APTA!$A$2:$BS$2,)</f>
        <v>22</v>
      </c>
      <c r="G99" s="29">
        <f>VLOOKUP(G87,FAC_TOTALS_APTA!$A$4:$BS$227,$F99,FALSE)</f>
        <v>0</v>
      </c>
      <c r="H99" s="29">
        <f>VLOOKUP(H87,FAC_TOTALS_APTA!$A$4:$BS$227,$F99,FALSE)</f>
        <v>0</v>
      </c>
      <c r="I99" s="30" t="str">
        <f t="shared" si="23"/>
        <v>-</v>
      </c>
      <c r="J99" s="31" t="str">
        <f t="shared" si="24"/>
        <v/>
      </c>
      <c r="K99" s="31" t="str">
        <f t="shared" si="25"/>
        <v>TNC_TRIPS_PER_CAPITA_CLUSTER_BUS_LOW_OPEX_FAV_FAC</v>
      </c>
      <c r="L99" s="7">
        <f>MATCH($K99,FAC_TOTALS_APTA!$A$2:$BS$2,)</f>
        <v>44</v>
      </c>
      <c r="M99" s="29">
        <f>IF(M87=0,0,VLOOKUP(M87,FAC_TOTALS_APTA!$A$4:$BS$227,$L99,FALSE))</f>
        <v>0</v>
      </c>
      <c r="N99" s="29">
        <f>IF(N87=0,0,VLOOKUP(N87,FAC_TOTALS_APTA!$A$4:$BS$227,$L99,FALSE))</f>
        <v>0</v>
      </c>
      <c r="O99" s="29">
        <f>IF(O87=0,0,VLOOKUP(O87,FAC_TOTALS_APTA!$A$4:$BS$227,$L99,FALSE))</f>
        <v>0</v>
      </c>
      <c r="P99" s="29">
        <f>IF(P87=0,0,VLOOKUP(P87,FAC_TOTALS_APTA!$A$4:$BS$227,$L99,FALSE))</f>
        <v>0</v>
      </c>
      <c r="Q99" s="29">
        <f>IF(Q87=0,0,VLOOKUP(Q87,FAC_TOTALS_APTA!$A$4:$BS$227,$L99,FALSE))</f>
        <v>0</v>
      </c>
      <c r="R99" s="29">
        <f>IF(R87=0,0,VLOOKUP(R87,FAC_TOTALS_APTA!$A$4:$BS$227,$L99,FALSE))</f>
        <v>0</v>
      </c>
      <c r="S99" s="29">
        <f>IF(S87=0,0,VLOOKUP(S87,FAC_TOTALS_APTA!$A$4:$BS$227,$L99,FALSE))</f>
        <v>0</v>
      </c>
      <c r="T99" s="29">
        <f>IF(T87=0,0,VLOOKUP(T87,FAC_TOTALS_APTA!$A$4:$BS$227,$L99,FALSE))</f>
        <v>0</v>
      </c>
      <c r="U99" s="29">
        <f>IF(U87=0,0,VLOOKUP(U87,FAC_TOTALS_APTA!$A$4:$BS$227,$L99,FALSE))</f>
        <v>0</v>
      </c>
      <c r="V99" s="29">
        <f>IF(V87=0,0,VLOOKUP(V87,FAC_TOTALS_APTA!$A$4:$BS$227,$L99,FALSE))</f>
        <v>0</v>
      </c>
      <c r="W99" s="29">
        <f>IF(W87=0,0,VLOOKUP(W87,FAC_TOTALS_APTA!$A$4:$BS$227,$L99,FALSE))</f>
        <v>0</v>
      </c>
      <c r="X99" s="29">
        <f>IF(X87=0,0,VLOOKUP(X87,FAC_TOTALS_APTA!$A$4:$BS$227,$L99,FALSE))</f>
        <v>0</v>
      </c>
      <c r="Y99" s="29">
        <f>IF(Y87=0,0,VLOOKUP(Y87,FAC_TOTALS_APTA!$A$4:$BS$227,$L99,FALSE))</f>
        <v>0</v>
      </c>
      <c r="Z99" s="29">
        <f>IF(Z87=0,0,VLOOKUP(Z87,FAC_TOTALS_APTA!$A$4:$BS$227,$L99,FALSE))</f>
        <v>0</v>
      </c>
      <c r="AA99" s="29">
        <f>IF(AA87=0,0,VLOOKUP(AA87,FAC_TOTALS_APTA!$A$4:$BS$227,$L99,FALSE))</f>
        <v>0</v>
      </c>
      <c r="AB99" s="29">
        <f>IF(AB87=0,0,VLOOKUP(AB87,FAC_TOTALS_APTA!$A$4:$BS$227,$L99,FALSE))</f>
        <v>0</v>
      </c>
      <c r="AC99" s="32">
        <f t="shared" si="26"/>
        <v>0</v>
      </c>
      <c r="AD99" s="33">
        <f>AC99/G112</f>
        <v>0</v>
      </c>
      <c r="AE99" s="7"/>
    </row>
    <row r="100" spans="1:31" s="14" customFormat="1" ht="34" x14ac:dyDescent="0.2">
      <c r="A100" s="7"/>
      <c r="B100" s="12" t="s">
        <v>72</v>
      </c>
      <c r="C100" s="28"/>
      <c r="D100" s="5" t="s">
        <v>89</v>
      </c>
      <c r="E100" s="43">
        <v>-1.37E-2</v>
      </c>
      <c r="F100" s="7">
        <f>MATCH($D100,FAC_TOTALS_APTA!$A$2:$BS$2,)</f>
        <v>23</v>
      </c>
      <c r="G100" s="29">
        <f>VLOOKUP(G87,FAC_TOTALS_APTA!$A$4:$BS$227,$F100,FALSE)</f>
        <v>0</v>
      </c>
      <c r="H100" s="29">
        <f>VLOOKUP(H87,FAC_TOTALS_APTA!$A$4:$BS$227,$F100,FALSE)</f>
        <v>0</v>
      </c>
      <c r="I100" s="30" t="str">
        <f t="shared" si="23"/>
        <v>-</v>
      </c>
      <c r="J100" s="31" t="str">
        <f t="shared" si="24"/>
        <v/>
      </c>
      <c r="K100" s="31" t="str">
        <f t="shared" si="25"/>
        <v>TNC_TRIPS_PER_CAPITA_CLUSTER_BUS_HI_OPEX_UNFAV_FAC</v>
      </c>
      <c r="L100" s="7">
        <f>MATCH($K100,FAC_TOTALS_APTA!$A$2:$BS$2,)</f>
        <v>45</v>
      </c>
      <c r="M100" s="29">
        <f>IF(M87=0,0,VLOOKUP(M87,FAC_TOTALS_APTA!$A$4:$BS$227,$L100,FALSE))</f>
        <v>0</v>
      </c>
      <c r="N100" s="29">
        <f>IF(N87=0,0,VLOOKUP(N87,FAC_TOTALS_APTA!$A$4:$BS$227,$L100,FALSE))</f>
        <v>0</v>
      </c>
      <c r="O100" s="29">
        <f>IF(O87=0,0,VLOOKUP(O87,FAC_TOTALS_APTA!$A$4:$BS$227,$L100,FALSE))</f>
        <v>0</v>
      </c>
      <c r="P100" s="29">
        <f>IF(P87=0,0,VLOOKUP(P87,FAC_TOTALS_APTA!$A$4:$BS$227,$L100,FALSE))</f>
        <v>0</v>
      </c>
      <c r="Q100" s="29">
        <f>IF(Q87=0,0,VLOOKUP(Q87,FAC_TOTALS_APTA!$A$4:$BS$227,$L100,FALSE))</f>
        <v>0</v>
      </c>
      <c r="R100" s="29">
        <f>IF(R87=0,0,VLOOKUP(R87,FAC_TOTALS_APTA!$A$4:$BS$227,$L100,FALSE))</f>
        <v>0</v>
      </c>
      <c r="S100" s="29">
        <f>IF(S87=0,0,VLOOKUP(S87,FAC_TOTALS_APTA!$A$4:$BS$227,$L100,FALSE))</f>
        <v>0</v>
      </c>
      <c r="T100" s="29">
        <f>IF(T87=0,0,VLOOKUP(T87,FAC_TOTALS_APTA!$A$4:$BS$227,$L100,FALSE))</f>
        <v>0</v>
      </c>
      <c r="U100" s="29">
        <f>IF(U87=0,0,VLOOKUP(U87,FAC_TOTALS_APTA!$A$4:$BS$227,$L100,FALSE))</f>
        <v>0</v>
      </c>
      <c r="V100" s="29">
        <f>IF(V87=0,0,VLOOKUP(V87,FAC_TOTALS_APTA!$A$4:$BS$227,$L100,FALSE))</f>
        <v>0</v>
      </c>
      <c r="W100" s="29">
        <f>IF(W87=0,0,VLOOKUP(W87,FAC_TOTALS_APTA!$A$4:$BS$227,$L100,FALSE))</f>
        <v>0</v>
      </c>
      <c r="X100" s="29">
        <f>IF(X87=0,0,VLOOKUP(X87,FAC_TOTALS_APTA!$A$4:$BS$227,$L100,FALSE))</f>
        <v>0</v>
      </c>
      <c r="Y100" s="29">
        <f>IF(Y87=0,0,VLOOKUP(Y87,FAC_TOTALS_APTA!$A$4:$BS$227,$L100,FALSE))</f>
        <v>0</v>
      </c>
      <c r="Z100" s="29">
        <f>IF(Z87=0,0,VLOOKUP(Z87,FAC_TOTALS_APTA!$A$4:$BS$227,$L100,FALSE))</f>
        <v>0</v>
      </c>
      <c r="AA100" s="29">
        <f>IF(AA87=0,0,VLOOKUP(AA87,FAC_TOTALS_APTA!$A$4:$BS$227,$L100,FALSE))</f>
        <v>0</v>
      </c>
      <c r="AB100" s="29">
        <f>IF(AB87=0,0,VLOOKUP(AB87,FAC_TOTALS_APTA!$A$4:$BS$227,$L100,FALSE))</f>
        <v>0</v>
      </c>
      <c r="AC100" s="32">
        <f t="shared" si="26"/>
        <v>0</v>
      </c>
      <c r="AD100" s="33">
        <f>AC100/G112</f>
        <v>0</v>
      </c>
      <c r="AE100" s="7"/>
    </row>
    <row r="101" spans="1:31" s="14" customFormat="1" ht="34" x14ac:dyDescent="0.2">
      <c r="A101" s="7"/>
      <c r="B101" s="12" t="s">
        <v>72</v>
      </c>
      <c r="C101" s="28"/>
      <c r="D101" s="5" t="s">
        <v>90</v>
      </c>
      <c r="E101" s="43">
        <v>-3.5099999999999999E-2</v>
      </c>
      <c r="F101" s="7">
        <f>MATCH($D101,FAC_TOTALS_APTA!$A$2:$BS$2,)</f>
        <v>24</v>
      </c>
      <c r="G101" s="29">
        <f>VLOOKUP(G87,FAC_TOTALS_APTA!$A$4:$BS$227,$F101,FALSE)</f>
        <v>0</v>
      </c>
      <c r="H101" s="29">
        <f>VLOOKUP(H87,FAC_TOTALS_APTA!$A$4:$BS$227,$F101,FALSE)</f>
        <v>0</v>
      </c>
      <c r="I101" s="30" t="str">
        <f t="shared" si="23"/>
        <v>-</v>
      </c>
      <c r="J101" s="31" t="str">
        <f t="shared" si="24"/>
        <v/>
      </c>
      <c r="K101" s="31" t="str">
        <f t="shared" si="25"/>
        <v>TNC_TRIPS_PER_CAPITA_CLUSTER_BUS_MID_OPEX_UNFAV_FAC</v>
      </c>
      <c r="L101" s="7">
        <f>MATCH($K101,FAC_TOTALS_APTA!$A$2:$BS$2,)</f>
        <v>46</v>
      </c>
      <c r="M101" s="29">
        <f>IF(M87=0,0,VLOOKUP(M87,FAC_TOTALS_APTA!$A$4:$BS$227,$L101,FALSE))</f>
        <v>0</v>
      </c>
      <c r="N101" s="29">
        <f>IF(N87=0,0,VLOOKUP(N87,FAC_TOTALS_APTA!$A$4:$BS$227,$L101,FALSE))</f>
        <v>0</v>
      </c>
      <c r="O101" s="29">
        <f>IF(O87=0,0,VLOOKUP(O87,FAC_TOTALS_APTA!$A$4:$BS$227,$L101,FALSE))</f>
        <v>0</v>
      </c>
      <c r="P101" s="29">
        <f>IF(P87=0,0,VLOOKUP(P87,FAC_TOTALS_APTA!$A$4:$BS$227,$L101,FALSE))</f>
        <v>0</v>
      </c>
      <c r="Q101" s="29">
        <f>IF(Q87=0,0,VLOOKUP(Q87,FAC_TOTALS_APTA!$A$4:$BS$227,$L101,FALSE))</f>
        <v>0</v>
      </c>
      <c r="R101" s="29">
        <f>IF(R87=0,0,VLOOKUP(R87,FAC_TOTALS_APTA!$A$4:$BS$227,$L101,FALSE))</f>
        <v>0</v>
      </c>
      <c r="S101" s="29">
        <f>IF(S87=0,0,VLOOKUP(S87,FAC_TOTALS_APTA!$A$4:$BS$227,$L101,FALSE))</f>
        <v>0</v>
      </c>
      <c r="T101" s="29">
        <f>IF(T87=0,0,VLOOKUP(T87,FAC_TOTALS_APTA!$A$4:$BS$227,$L101,FALSE))</f>
        <v>0</v>
      </c>
      <c r="U101" s="29">
        <f>IF(U87=0,0,VLOOKUP(U87,FAC_TOTALS_APTA!$A$4:$BS$227,$L101,FALSE))</f>
        <v>0</v>
      </c>
      <c r="V101" s="29">
        <f>IF(V87=0,0,VLOOKUP(V87,FAC_TOTALS_APTA!$A$4:$BS$227,$L101,FALSE))</f>
        <v>0</v>
      </c>
      <c r="W101" s="29">
        <f>IF(W87=0,0,VLOOKUP(W87,FAC_TOTALS_APTA!$A$4:$BS$227,$L101,FALSE))</f>
        <v>0</v>
      </c>
      <c r="X101" s="29">
        <f>IF(X87=0,0,VLOOKUP(X87,FAC_TOTALS_APTA!$A$4:$BS$227,$L101,FALSE))</f>
        <v>0</v>
      </c>
      <c r="Y101" s="29">
        <f>IF(Y87=0,0,VLOOKUP(Y87,FAC_TOTALS_APTA!$A$4:$BS$227,$L101,FALSE))</f>
        <v>0</v>
      </c>
      <c r="Z101" s="29">
        <f>IF(Z87=0,0,VLOOKUP(Z87,FAC_TOTALS_APTA!$A$4:$BS$227,$L101,FALSE))</f>
        <v>0</v>
      </c>
      <c r="AA101" s="29">
        <f>IF(AA87=0,0,VLOOKUP(AA87,FAC_TOTALS_APTA!$A$4:$BS$227,$L101,FALSE))</f>
        <v>0</v>
      </c>
      <c r="AB101" s="29">
        <f>IF(AB87=0,0,VLOOKUP(AB87,FAC_TOTALS_APTA!$A$4:$BS$227,$L101,FALSE))</f>
        <v>0</v>
      </c>
      <c r="AC101" s="32">
        <f t="shared" si="26"/>
        <v>0</v>
      </c>
      <c r="AD101" s="33">
        <f>AC101/G112</f>
        <v>0</v>
      </c>
      <c r="AE101" s="7"/>
    </row>
    <row r="102" spans="1:31" s="14" customFormat="1" ht="34" x14ac:dyDescent="0.2">
      <c r="A102" s="7"/>
      <c r="B102" s="12" t="s">
        <v>72</v>
      </c>
      <c r="C102" s="28"/>
      <c r="D102" s="5" t="s">
        <v>91</v>
      </c>
      <c r="E102" s="43">
        <v>-3.1300000000000001E-2</v>
      </c>
      <c r="F102" s="7">
        <f>MATCH($D102,FAC_TOTALS_APTA!$A$2:$BS$2,)</f>
        <v>25</v>
      </c>
      <c r="G102" s="29">
        <f>VLOOKUP(G87,FAC_TOTALS_APTA!$A$4:$BS$227,$F102,FALSE)</f>
        <v>0</v>
      </c>
      <c r="H102" s="29">
        <f>VLOOKUP(H87,FAC_TOTALS_APTA!$A$4:$BS$227,$F102,FALSE)</f>
        <v>0</v>
      </c>
      <c r="I102" s="30" t="str">
        <f t="shared" si="23"/>
        <v>-</v>
      </c>
      <c r="J102" s="31" t="str">
        <f t="shared" si="24"/>
        <v/>
      </c>
      <c r="K102" s="31" t="str">
        <f t="shared" si="25"/>
        <v>TNC_TRIPS_PER_CAPITA_CLUSTER_BUS_LOW_OPEX_UNFAV_FAC</v>
      </c>
      <c r="L102" s="7">
        <f>MATCH($K102,FAC_TOTALS_APTA!$A$2:$BS$2,)</f>
        <v>47</v>
      </c>
      <c r="M102" s="29">
        <f>IF(M87=0,0,VLOOKUP(M87,FAC_TOTALS_APTA!$A$4:$BS$227,$L102,FALSE))</f>
        <v>0</v>
      </c>
      <c r="N102" s="29">
        <f>IF(N87=0,0,VLOOKUP(N87,FAC_TOTALS_APTA!$A$4:$BS$227,$L102,FALSE))</f>
        <v>0</v>
      </c>
      <c r="O102" s="29">
        <f>IF(O87=0,0,VLOOKUP(O87,FAC_TOTALS_APTA!$A$4:$BS$227,$L102,FALSE))</f>
        <v>0</v>
      </c>
      <c r="P102" s="29">
        <f>IF(P87=0,0,VLOOKUP(P87,FAC_TOTALS_APTA!$A$4:$BS$227,$L102,FALSE))</f>
        <v>0</v>
      </c>
      <c r="Q102" s="29">
        <f>IF(Q87=0,0,VLOOKUP(Q87,FAC_TOTALS_APTA!$A$4:$BS$227,$L102,FALSE))</f>
        <v>0</v>
      </c>
      <c r="R102" s="29">
        <f>IF(R87=0,0,VLOOKUP(R87,FAC_TOTALS_APTA!$A$4:$BS$227,$L102,FALSE))</f>
        <v>0</v>
      </c>
      <c r="S102" s="29">
        <f>IF(S87=0,0,VLOOKUP(S87,FAC_TOTALS_APTA!$A$4:$BS$227,$L102,FALSE))</f>
        <v>0</v>
      </c>
      <c r="T102" s="29">
        <f>IF(T87=0,0,VLOOKUP(T87,FAC_TOTALS_APTA!$A$4:$BS$227,$L102,FALSE))</f>
        <v>0</v>
      </c>
      <c r="U102" s="29">
        <f>IF(U87=0,0,VLOOKUP(U87,FAC_TOTALS_APTA!$A$4:$BS$227,$L102,FALSE))</f>
        <v>0</v>
      </c>
      <c r="V102" s="29">
        <f>IF(V87=0,0,VLOOKUP(V87,FAC_TOTALS_APTA!$A$4:$BS$227,$L102,FALSE))</f>
        <v>0</v>
      </c>
      <c r="W102" s="29">
        <f>IF(W87=0,0,VLOOKUP(W87,FAC_TOTALS_APTA!$A$4:$BS$227,$L102,FALSE))</f>
        <v>0</v>
      </c>
      <c r="X102" s="29">
        <f>IF(X87=0,0,VLOOKUP(X87,FAC_TOTALS_APTA!$A$4:$BS$227,$L102,FALSE))</f>
        <v>0</v>
      </c>
      <c r="Y102" s="29">
        <f>IF(Y87=0,0,VLOOKUP(Y87,FAC_TOTALS_APTA!$A$4:$BS$227,$L102,FALSE))</f>
        <v>0</v>
      </c>
      <c r="Z102" s="29">
        <f>IF(Z87=0,0,VLOOKUP(Z87,FAC_TOTALS_APTA!$A$4:$BS$227,$L102,FALSE))</f>
        <v>0</v>
      </c>
      <c r="AA102" s="29">
        <f>IF(AA87=0,0,VLOOKUP(AA87,FAC_TOTALS_APTA!$A$4:$BS$227,$L102,FALSE))</f>
        <v>0</v>
      </c>
      <c r="AB102" s="29">
        <f>IF(AB87=0,0,VLOOKUP(AB87,FAC_TOTALS_APTA!$A$4:$BS$227,$L102,FALSE))</f>
        <v>0</v>
      </c>
      <c r="AC102" s="32">
        <f t="shared" si="26"/>
        <v>0</v>
      </c>
      <c r="AD102" s="33">
        <f>AC102/G112</f>
        <v>0</v>
      </c>
      <c r="AE102" s="7"/>
    </row>
    <row r="103" spans="1:31" s="14" customFormat="1" ht="34" x14ac:dyDescent="0.2">
      <c r="A103" s="7"/>
      <c r="B103" s="12" t="s">
        <v>72</v>
      </c>
      <c r="C103" s="28"/>
      <c r="D103" s="5" t="s">
        <v>73</v>
      </c>
      <c r="E103" s="43">
        <v>-1.4E-3</v>
      </c>
      <c r="F103" s="7">
        <f>MATCH($D103,FAC_TOTALS_APTA!$A$2:$BS$2,)</f>
        <v>19</v>
      </c>
      <c r="G103" s="29">
        <f>VLOOKUP(G87,FAC_TOTALS_APTA!$A$4:$BS$227,$F103,FALSE)</f>
        <v>0</v>
      </c>
      <c r="H103" s="29">
        <f>VLOOKUP(H87,FAC_TOTALS_APTA!$A$4:$BS$227,$F103,FALSE)</f>
        <v>0</v>
      </c>
      <c r="I103" s="30" t="str">
        <f t="shared" si="23"/>
        <v>-</v>
      </c>
      <c r="J103" s="31" t="str">
        <f t="shared" si="24"/>
        <v/>
      </c>
      <c r="K103" s="31" t="str">
        <f t="shared" si="25"/>
        <v>TNC_TRIPS_PER_CAPITA_CLUSTER_BUS_NEW_YORK_FAC</v>
      </c>
      <c r="L103" s="7">
        <f>MATCH($K103,FAC_TOTALS_APTA!$A$2:$BS$2,)</f>
        <v>41</v>
      </c>
      <c r="M103" s="29">
        <f>IF(M87=0,0,VLOOKUP(M87,FAC_TOTALS_APTA!$A$4:$BS$227,$L103,FALSE))</f>
        <v>0</v>
      </c>
      <c r="N103" s="29">
        <f>IF(N87=0,0,VLOOKUP(N87,FAC_TOTALS_APTA!$A$4:$BS$227,$L103,FALSE))</f>
        <v>0</v>
      </c>
      <c r="O103" s="29">
        <f>IF(O87=0,0,VLOOKUP(O87,FAC_TOTALS_APTA!$A$4:$BS$227,$L103,FALSE))</f>
        <v>0</v>
      </c>
      <c r="P103" s="29">
        <f>IF(P87=0,0,VLOOKUP(P87,FAC_TOTALS_APTA!$A$4:$BS$227,$L103,FALSE))</f>
        <v>0</v>
      </c>
      <c r="Q103" s="29">
        <f>IF(Q87=0,0,VLOOKUP(Q87,FAC_TOTALS_APTA!$A$4:$BS$227,$L103,FALSE))</f>
        <v>0</v>
      </c>
      <c r="R103" s="29">
        <f>IF(R87=0,0,VLOOKUP(R87,FAC_TOTALS_APTA!$A$4:$BS$227,$L103,FALSE))</f>
        <v>0</v>
      </c>
      <c r="S103" s="29">
        <f>IF(S87=0,0,VLOOKUP(S87,FAC_TOTALS_APTA!$A$4:$BS$227,$L103,FALSE))</f>
        <v>0</v>
      </c>
      <c r="T103" s="29">
        <f>IF(T87=0,0,VLOOKUP(T87,FAC_TOTALS_APTA!$A$4:$BS$227,$L103,FALSE))</f>
        <v>0</v>
      </c>
      <c r="U103" s="29">
        <f>IF(U87=0,0,VLOOKUP(U87,FAC_TOTALS_APTA!$A$4:$BS$227,$L103,FALSE))</f>
        <v>0</v>
      </c>
      <c r="V103" s="29">
        <f>IF(V87=0,0,VLOOKUP(V87,FAC_TOTALS_APTA!$A$4:$BS$227,$L103,FALSE))</f>
        <v>0</v>
      </c>
      <c r="W103" s="29">
        <f>IF(W87=0,0,VLOOKUP(W87,FAC_TOTALS_APTA!$A$4:$BS$227,$L103,FALSE))</f>
        <v>0</v>
      </c>
      <c r="X103" s="29">
        <f>IF(X87=0,0,VLOOKUP(X87,FAC_TOTALS_APTA!$A$4:$BS$227,$L103,FALSE))</f>
        <v>0</v>
      </c>
      <c r="Y103" s="29">
        <f>IF(Y87=0,0,VLOOKUP(Y87,FAC_TOTALS_APTA!$A$4:$BS$227,$L103,FALSE))</f>
        <v>0</v>
      </c>
      <c r="Z103" s="29">
        <f>IF(Z87=0,0,VLOOKUP(Z87,FAC_TOTALS_APTA!$A$4:$BS$227,$L103,FALSE))</f>
        <v>0</v>
      </c>
      <c r="AA103" s="29">
        <f>IF(AA87=0,0,VLOOKUP(AA87,FAC_TOTALS_APTA!$A$4:$BS$227,$L103,FALSE))</f>
        <v>0</v>
      </c>
      <c r="AB103" s="29">
        <f>IF(AB87=0,0,VLOOKUP(AB87,FAC_TOTALS_APTA!$A$4:$BS$227,$L103,FALSE))</f>
        <v>0</v>
      </c>
      <c r="AC103" s="32">
        <f t="shared" si="26"/>
        <v>0</v>
      </c>
      <c r="AD103" s="33">
        <f>AC103/G112</f>
        <v>0</v>
      </c>
      <c r="AE103" s="7"/>
    </row>
    <row r="104" spans="1:31" s="14" customFormat="1" ht="34" x14ac:dyDescent="0.2">
      <c r="A104" s="7"/>
      <c r="B104" s="12" t="s">
        <v>72</v>
      </c>
      <c r="C104" s="28"/>
      <c r="D104" s="5" t="s">
        <v>74</v>
      </c>
      <c r="E104" s="43">
        <v>-1.8E-3</v>
      </c>
      <c r="F104" s="7">
        <f>MATCH($D104,FAC_TOTALS_APTA!$A$2:$BS$2,)</f>
        <v>27</v>
      </c>
      <c r="G104" s="29">
        <f>VLOOKUP(G87,FAC_TOTALS_APTA!$A$4:$BS$227,$F104,FALSE)</f>
        <v>0</v>
      </c>
      <c r="H104" s="29">
        <f>VLOOKUP(H87,FAC_TOTALS_APTA!$A$4:$BS$227,$F104,FALSE)</f>
        <v>0</v>
      </c>
      <c r="I104" s="30" t="str">
        <f t="shared" si="23"/>
        <v>-</v>
      </c>
      <c r="J104" s="31" t="str">
        <f t="shared" si="24"/>
        <v/>
      </c>
      <c r="K104" s="31" t="str">
        <f t="shared" si="25"/>
        <v>TNC_TRIPS_PER_CAPITA_CLUSTER_RAIL_HI_OPEX_FAC</v>
      </c>
      <c r="L104" s="7">
        <f>MATCH($K104,FAC_TOTALS_APTA!$A$2:$BS$2,)</f>
        <v>49</v>
      </c>
      <c r="M104" s="29">
        <f>IF(M87=0,0,VLOOKUP(M87,FAC_TOTALS_APTA!$A$4:$BS$227,$L104,FALSE))</f>
        <v>0</v>
      </c>
      <c r="N104" s="29">
        <f>IF(N87=0,0,VLOOKUP(N87,FAC_TOTALS_APTA!$A$4:$BS$227,$L104,FALSE))</f>
        <v>0</v>
      </c>
      <c r="O104" s="29">
        <f>IF(O87=0,0,VLOOKUP(O87,FAC_TOTALS_APTA!$A$4:$BS$227,$L104,FALSE))</f>
        <v>0</v>
      </c>
      <c r="P104" s="29">
        <f>IF(P87=0,0,VLOOKUP(P87,FAC_TOTALS_APTA!$A$4:$BS$227,$L104,FALSE))</f>
        <v>0</v>
      </c>
      <c r="Q104" s="29">
        <f>IF(Q87=0,0,VLOOKUP(Q87,FAC_TOTALS_APTA!$A$4:$BS$227,$L104,FALSE))</f>
        <v>0</v>
      </c>
      <c r="R104" s="29">
        <f>IF(R87=0,0,VLOOKUP(R87,FAC_TOTALS_APTA!$A$4:$BS$227,$L104,FALSE))</f>
        <v>0</v>
      </c>
      <c r="S104" s="29">
        <f>IF(S87=0,0,VLOOKUP(S87,FAC_TOTALS_APTA!$A$4:$BS$227,$L104,FALSE))</f>
        <v>0</v>
      </c>
      <c r="T104" s="29">
        <f>IF(T87=0,0,VLOOKUP(T87,FAC_TOTALS_APTA!$A$4:$BS$227,$L104,FALSE))</f>
        <v>0</v>
      </c>
      <c r="U104" s="29">
        <f>IF(U87=0,0,VLOOKUP(U87,FAC_TOTALS_APTA!$A$4:$BS$227,$L104,FALSE))</f>
        <v>0</v>
      </c>
      <c r="V104" s="29">
        <f>IF(V87=0,0,VLOOKUP(V87,FAC_TOTALS_APTA!$A$4:$BS$227,$L104,FALSE))</f>
        <v>0</v>
      </c>
      <c r="W104" s="29">
        <f>IF(W87=0,0,VLOOKUP(W87,FAC_TOTALS_APTA!$A$4:$BS$227,$L104,FALSE))</f>
        <v>0</v>
      </c>
      <c r="X104" s="29">
        <f>IF(X87=0,0,VLOOKUP(X87,FAC_TOTALS_APTA!$A$4:$BS$227,$L104,FALSE))</f>
        <v>0</v>
      </c>
      <c r="Y104" s="29">
        <f>IF(Y87=0,0,VLOOKUP(Y87,FAC_TOTALS_APTA!$A$4:$BS$227,$L104,FALSE))</f>
        <v>0</v>
      </c>
      <c r="Z104" s="29">
        <f>IF(Z87=0,0,VLOOKUP(Z87,FAC_TOTALS_APTA!$A$4:$BS$227,$L104,FALSE))</f>
        <v>0</v>
      </c>
      <c r="AA104" s="29">
        <f>IF(AA87=0,0,VLOOKUP(AA87,FAC_TOTALS_APTA!$A$4:$BS$227,$L104,FALSE))</f>
        <v>0</v>
      </c>
      <c r="AB104" s="29">
        <f>IF(AB87=0,0,VLOOKUP(AB87,FAC_TOTALS_APTA!$A$4:$BS$227,$L104,FALSE))</f>
        <v>0</v>
      </c>
      <c r="AC104" s="32">
        <f t="shared" si="26"/>
        <v>0</v>
      </c>
      <c r="AD104" s="33">
        <f>AC104/G112</f>
        <v>0</v>
      </c>
      <c r="AE104" s="7"/>
    </row>
    <row r="105" spans="1:31" s="14" customFormat="1" ht="34" x14ac:dyDescent="0.2">
      <c r="A105" s="7"/>
      <c r="B105" s="12" t="s">
        <v>72</v>
      </c>
      <c r="C105" s="28"/>
      <c r="D105" s="5" t="s">
        <v>75</v>
      </c>
      <c r="E105" s="43">
        <v>-2.9899999999999999E-2</v>
      </c>
      <c r="F105" s="7">
        <f>MATCH($D105,FAC_TOTALS_APTA!$A$2:$BS$2,)</f>
        <v>28</v>
      </c>
      <c r="G105" s="29">
        <f>VLOOKUP(G87,FAC_TOTALS_APTA!$A$4:$BS$227,$F105,FALSE)</f>
        <v>0</v>
      </c>
      <c r="H105" s="29">
        <f>VLOOKUP(H87,FAC_TOTALS_APTA!$A$4:$BS$227,$F105,FALSE)</f>
        <v>0</v>
      </c>
      <c r="I105" s="30" t="str">
        <f t="shared" si="23"/>
        <v>-</v>
      </c>
      <c r="J105" s="31" t="str">
        <f t="shared" si="24"/>
        <v/>
      </c>
      <c r="K105" s="31" t="str">
        <f t="shared" si="25"/>
        <v>TNC_TRIPS_PER_CAPITA_CLUSTER_RAIL_MID_OPEX_FAC</v>
      </c>
      <c r="L105" s="7">
        <f>MATCH($K105,FAC_TOTALS_APTA!$A$2:$BS$2,)</f>
        <v>50</v>
      </c>
      <c r="M105" s="29">
        <f>IF(M87=0,0,VLOOKUP(M87,FAC_TOTALS_APTA!$A$4:$BS$227,$L105,FALSE))</f>
        <v>0</v>
      </c>
      <c r="N105" s="29">
        <f>IF(N87=0,0,VLOOKUP(N87,FAC_TOTALS_APTA!$A$4:$BS$227,$L105,FALSE))</f>
        <v>0</v>
      </c>
      <c r="O105" s="29">
        <f>IF(O87=0,0,VLOOKUP(O87,FAC_TOTALS_APTA!$A$4:$BS$227,$L105,FALSE))</f>
        <v>0</v>
      </c>
      <c r="P105" s="29">
        <f>IF(P87=0,0,VLOOKUP(P87,FAC_TOTALS_APTA!$A$4:$BS$227,$L105,FALSE))</f>
        <v>0</v>
      </c>
      <c r="Q105" s="29">
        <f>IF(Q87=0,0,VLOOKUP(Q87,FAC_TOTALS_APTA!$A$4:$BS$227,$L105,FALSE))</f>
        <v>0</v>
      </c>
      <c r="R105" s="29">
        <f>IF(R87=0,0,VLOOKUP(R87,FAC_TOTALS_APTA!$A$4:$BS$227,$L105,FALSE))</f>
        <v>0</v>
      </c>
      <c r="S105" s="29">
        <f>IF(S87=0,0,VLOOKUP(S87,FAC_TOTALS_APTA!$A$4:$BS$227,$L105,FALSE))</f>
        <v>0</v>
      </c>
      <c r="T105" s="29">
        <f>IF(T87=0,0,VLOOKUP(T87,FAC_TOTALS_APTA!$A$4:$BS$227,$L105,FALSE))</f>
        <v>0</v>
      </c>
      <c r="U105" s="29">
        <f>IF(U87=0,0,VLOOKUP(U87,FAC_TOTALS_APTA!$A$4:$BS$227,$L105,FALSE))</f>
        <v>0</v>
      </c>
      <c r="V105" s="29">
        <f>IF(V87=0,0,VLOOKUP(V87,FAC_TOTALS_APTA!$A$4:$BS$227,$L105,FALSE))</f>
        <v>0</v>
      </c>
      <c r="W105" s="29">
        <f>IF(W87=0,0,VLOOKUP(W87,FAC_TOTALS_APTA!$A$4:$BS$227,$L105,FALSE))</f>
        <v>0</v>
      </c>
      <c r="X105" s="29">
        <f>IF(X87=0,0,VLOOKUP(X87,FAC_TOTALS_APTA!$A$4:$BS$227,$L105,FALSE))</f>
        <v>0</v>
      </c>
      <c r="Y105" s="29">
        <f>IF(Y87=0,0,VLOOKUP(Y87,FAC_TOTALS_APTA!$A$4:$BS$227,$L105,FALSE))</f>
        <v>0</v>
      </c>
      <c r="Z105" s="29">
        <f>IF(Z87=0,0,VLOOKUP(Z87,FAC_TOTALS_APTA!$A$4:$BS$227,$L105,FALSE))</f>
        <v>0</v>
      </c>
      <c r="AA105" s="29">
        <f>IF(AA87=0,0,VLOOKUP(AA87,FAC_TOTALS_APTA!$A$4:$BS$227,$L105,FALSE))</f>
        <v>0</v>
      </c>
      <c r="AB105" s="29">
        <f>IF(AB87=0,0,VLOOKUP(AB87,FAC_TOTALS_APTA!$A$4:$BS$227,$L105,FALSE))</f>
        <v>0</v>
      </c>
      <c r="AC105" s="32">
        <f t="shared" si="26"/>
        <v>0</v>
      </c>
      <c r="AD105" s="33">
        <f>AC105/G112</f>
        <v>0</v>
      </c>
      <c r="AE105" s="7"/>
    </row>
    <row r="106" spans="1:31" s="14" customFormat="1" ht="34" x14ac:dyDescent="0.2">
      <c r="A106" s="7"/>
      <c r="B106" s="12" t="s">
        <v>72</v>
      </c>
      <c r="C106" s="28"/>
      <c r="D106" s="5" t="s">
        <v>76</v>
      </c>
      <c r="E106" s="43">
        <v>8.0999999999999996E-3</v>
      </c>
      <c r="F106" s="7">
        <f>MATCH($D106,FAC_TOTALS_APTA!$A$2:$BS$2,)</f>
        <v>26</v>
      </c>
      <c r="G106" s="29">
        <f>VLOOKUP(G87,FAC_TOTALS_APTA!$A$4:$BS$227,$F106,FALSE)</f>
        <v>0</v>
      </c>
      <c r="H106" s="29">
        <f>VLOOKUP(H87,FAC_TOTALS_APTA!$A$4:$BS$227,$F106,FALSE)</f>
        <v>0</v>
      </c>
      <c r="I106" s="30" t="str">
        <f t="shared" si="23"/>
        <v>-</v>
      </c>
      <c r="J106" s="31" t="str">
        <f t="shared" si="24"/>
        <v/>
      </c>
      <c r="K106" s="31" t="str">
        <f t="shared" si="25"/>
        <v>TNC_TRIPS_PER_CAPITA_CLUSTER_RAIL_NEW_YORK_FAC</v>
      </c>
      <c r="L106" s="7">
        <f>MATCH($K106,FAC_TOTALS_APTA!$A$2:$BS$2,)</f>
        <v>48</v>
      </c>
      <c r="M106" s="29">
        <f>IF(M87=0,0,VLOOKUP(M87,FAC_TOTALS_APTA!$A$4:$BS$227,$L106,FALSE))</f>
        <v>0</v>
      </c>
      <c r="N106" s="29">
        <f>IF(N87=0,0,VLOOKUP(N87,FAC_TOTALS_APTA!$A$4:$BS$227,$L106,FALSE))</f>
        <v>0</v>
      </c>
      <c r="O106" s="29">
        <f>IF(O87=0,0,VLOOKUP(O87,FAC_TOTALS_APTA!$A$4:$BS$227,$L106,FALSE))</f>
        <v>0</v>
      </c>
      <c r="P106" s="29">
        <f>IF(P87=0,0,VLOOKUP(P87,FAC_TOTALS_APTA!$A$4:$BS$227,$L106,FALSE))</f>
        <v>0</v>
      </c>
      <c r="Q106" s="29">
        <f>IF(Q87=0,0,VLOOKUP(Q87,FAC_TOTALS_APTA!$A$4:$BS$227,$L106,FALSE))</f>
        <v>0</v>
      </c>
      <c r="R106" s="29">
        <f>IF(R87=0,0,VLOOKUP(R87,FAC_TOTALS_APTA!$A$4:$BS$227,$L106,FALSE))</f>
        <v>0</v>
      </c>
      <c r="S106" s="29">
        <f>IF(S87=0,0,VLOOKUP(S87,FAC_TOTALS_APTA!$A$4:$BS$227,$L106,FALSE))</f>
        <v>0</v>
      </c>
      <c r="T106" s="29">
        <f>IF(T87=0,0,VLOOKUP(T87,FAC_TOTALS_APTA!$A$4:$BS$227,$L106,FALSE))</f>
        <v>0</v>
      </c>
      <c r="U106" s="29">
        <f>IF(U87=0,0,VLOOKUP(U87,FAC_TOTALS_APTA!$A$4:$BS$227,$L106,FALSE))</f>
        <v>0</v>
      </c>
      <c r="V106" s="29">
        <f>IF(V87=0,0,VLOOKUP(V87,FAC_TOTALS_APTA!$A$4:$BS$227,$L106,FALSE))</f>
        <v>0</v>
      </c>
      <c r="W106" s="29">
        <f>IF(W87=0,0,VLOOKUP(W87,FAC_TOTALS_APTA!$A$4:$BS$227,$L106,FALSE))</f>
        <v>0</v>
      </c>
      <c r="X106" s="29">
        <f>IF(X87=0,0,VLOOKUP(X87,FAC_TOTALS_APTA!$A$4:$BS$227,$L106,FALSE))</f>
        <v>0</v>
      </c>
      <c r="Y106" s="29">
        <f>IF(Y87=0,0,VLOOKUP(Y87,FAC_TOTALS_APTA!$A$4:$BS$227,$L106,FALSE))</f>
        <v>0</v>
      </c>
      <c r="Z106" s="29">
        <f>IF(Z87=0,0,VLOOKUP(Z87,FAC_TOTALS_APTA!$A$4:$BS$227,$L106,FALSE))</f>
        <v>0</v>
      </c>
      <c r="AA106" s="29">
        <f>IF(AA87=0,0,VLOOKUP(AA87,FAC_TOTALS_APTA!$A$4:$BS$227,$L106,FALSE))</f>
        <v>0</v>
      </c>
      <c r="AB106" s="29">
        <f>IF(AB87=0,0,VLOOKUP(AB87,FAC_TOTALS_APTA!$A$4:$BS$227,$L106,FALSE))</f>
        <v>0</v>
      </c>
      <c r="AC106" s="32">
        <f t="shared" si="26"/>
        <v>0</v>
      </c>
      <c r="AD106" s="33">
        <f>AC106/G112</f>
        <v>0</v>
      </c>
      <c r="AE106" s="7"/>
    </row>
    <row r="107" spans="1:31" s="14" customFormat="1" ht="15" x14ac:dyDescent="0.2">
      <c r="A107" s="7"/>
      <c r="B107" s="26" t="s">
        <v>68</v>
      </c>
      <c r="C107" s="28"/>
      <c r="D107" s="7" t="s">
        <v>46</v>
      </c>
      <c r="E107" s="43">
        <v>-1.5E-3</v>
      </c>
      <c r="F107" s="7">
        <f>MATCH($D107,FAC_TOTALS_APTA!$A$2:$BS$2,)</f>
        <v>30</v>
      </c>
      <c r="G107" s="29">
        <f>VLOOKUP(G87,FAC_TOTALS_APTA!$A$4:$BS$227,$F107,FALSE)</f>
        <v>0</v>
      </c>
      <c r="H107" s="29">
        <f>VLOOKUP(H87,FAC_TOTALS_APTA!$A$4:$BS$227,$F107,FALSE)</f>
        <v>1</v>
      </c>
      <c r="I107" s="30" t="str">
        <f t="shared" si="23"/>
        <v>-</v>
      </c>
      <c r="J107" s="31" t="str">
        <f t="shared" si="24"/>
        <v/>
      </c>
      <c r="K107" s="31" t="str">
        <f t="shared" si="25"/>
        <v>BIKE_SHARE_FAC</v>
      </c>
      <c r="L107" s="7">
        <f>MATCH($K107,FAC_TOTALS_APTA!$A$2:$BS$2,)</f>
        <v>52</v>
      </c>
      <c r="M107" s="29">
        <f>IF(M87=0,0,VLOOKUP(M87,FAC_TOTALS_APTA!$A$4:$BS$227,$L107,FALSE))</f>
        <v>0</v>
      </c>
      <c r="N107" s="29">
        <f>IF(N87=0,0,VLOOKUP(N87,FAC_TOTALS_APTA!$A$4:$BS$227,$L107,FALSE))</f>
        <v>0</v>
      </c>
      <c r="O107" s="29">
        <f>IF(O87=0,0,VLOOKUP(O87,FAC_TOTALS_APTA!$A$4:$BS$227,$L107,FALSE))</f>
        <v>0</v>
      </c>
      <c r="P107" s="29">
        <f>IF(P87=0,0,VLOOKUP(P87,FAC_TOTALS_APTA!$A$4:$BS$227,$L107,FALSE))</f>
        <v>0</v>
      </c>
      <c r="Q107" s="29">
        <f>IF(Q87=0,0,VLOOKUP(Q87,FAC_TOTALS_APTA!$A$4:$BS$227,$L107,FALSE))</f>
        <v>0</v>
      </c>
      <c r="R107" s="29">
        <f>IF(R87=0,0,VLOOKUP(R87,FAC_TOTALS_APTA!$A$4:$BS$227,$L107,FALSE))</f>
        <v>67844.585387473096</v>
      </c>
      <c r="S107" s="29">
        <f>IF(S87=0,0,VLOOKUP(S87,FAC_TOTALS_APTA!$A$4:$BS$227,$L107,FALSE))</f>
        <v>0</v>
      </c>
      <c r="T107" s="29">
        <f>IF(T87=0,0,VLOOKUP(T87,FAC_TOTALS_APTA!$A$4:$BS$227,$L107,FALSE))</f>
        <v>0</v>
      </c>
      <c r="U107" s="29">
        <f>IF(U87=0,0,VLOOKUP(U87,FAC_TOTALS_APTA!$A$4:$BS$227,$L107,FALSE))</f>
        <v>40056.483990747198</v>
      </c>
      <c r="V107" s="29">
        <f>IF(V87=0,0,VLOOKUP(V87,FAC_TOTALS_APTA!$A$4:$BS$227,$L107,FALSE))</f>
        <v>0</v>
      </c>
      <c r="W107" s="29">
        <f>IF(W87=0,0,VLOOKUP(W87,FAC_TOTALS_APTA!$A$4:$BS$227,$L107,FALSE))</f>
        <v>0</v>
      </c>
      <c r="X107" s="29">
        <f>IF(X87=0,0,VLOOKUP(X87,FAC_TOTALS_APTA!$A$4:$BS$227,$L107,FALSE))</f>
        <v>173514.65410933699</v>
      </c>
      <c r="Y107" s="29">
        <f>IF(Y87=0,0,VLOOKUP(Y87,FAC_TOTALS_APTA!$A$4:$BS$227,$L107,FALSE))</f>
        <v>187747.88662628899</v>
      </c>
      <c r="Z107" s="29">
        <f>IF(Z87=0,0,VLOOKUP(Z87,FAC_TOTALS_APTA!$A$4:$BS$227,$L107,FALSE))</f>
        <v>169961.02392415801</v>
      </c>
      <c r="AA107" s="29">
        <f>IF(AA87=0,0,VLOOKUP(AA87,FAC_TOTALS_APTA!$A$4:$BS$227,$L107,FALSE))</f>
        <v>0</v>
      </c>
      <c r="AB107" s="29">
        <f>IF(AB87=0,0,VLOOKUP(AB87,FAC_TOTALS_APTA!$A$4:$BS$227,$L107,FALSE))</f>
        <v>10798.237284704999</v>
      </c>
      <c r="AC107" s="32">
        <f t="shared" si="26"/>
        <v>649922.87132270937</v>
      </c>
      <c r="AD107" s="33">
        <f>AC107/G112</f>
        <v>4.3662242588614071E-4</v>
      </c>
      <c r="AE107" s="7"/>
    </row>
    <row r="108" spans="1:31" s="14" customFormat="1" ht="15" x14ac:dyDescent="0.2">
      <c r="A108" s="7"/>
      <c r="B108" s="26" t="s">
        <v>69</v>
      </c>
      <c r="C108" s="28"/>
      <c r="D108" s="7" t="s">
        <v>77</v>
      </c>
      <c r="E108" s="43">
        <v>-4.8399999999999999E-2</v>
      </c>
      <c r="F108" s="7">
        <f>MATCH($D108,FAC_TOTALS_APTA!$A$2:$BS$2,)</f>
        <v>31</v>
      </c>
      <c r="G108" s="29">
        <f>VLOOKUP(G87,FAC_TOTALS_APTA!$A$4:$BS$227,$F108,FALSE)</f>
        <v>0</v>
      </c>
      <c r="H108" s="29">
        <f>VLOOKUP(H87,FAC_TOTALS_APTA!$A$4:$BS$227,$F108,FALSE)</f>
        <v>0.39211420103247902</v>
      </c>
      <c r="I108" s="30" t="str">
        <f t="shared" si="23"/>
        <v>-</v>
      </c>
      <c r="J108" s="31" t="str">
        <f t="shared" si="24"/>
        <v/>
      </c>
      <c r="K108" s="31" t="str">
        <f t="shared" si="25"/>
        <v>scooter_flag_BUS_FAC</v>
      </c>
      <c r="L108" s="7">
        <f>MATCH($K108,FAC_TOTALS_APTA!$A$2:$BS$2,)</f>
        <v>53</v>
      </c>
      <c r="M108" s="29">
        <f>IF(M87=0,0,VLOOKUP(M87,FAC_TOTALS_APTA!$A$4:$BS$227,$L108,FALSE))</f>
        <v>0</v>
      </c>
      <c r="N108" s="29">
        <f>IF(N87=0,0,VLOOKUP(N87,FAC_TOTALS_APTA!$A$4:$BS$227,$L108,FALSE))</f>
        <v>0</v>
      </c>
      <c r="O108" s="29">
        <f>IF(O87=0,0,VLOOKUP(O87,FAC_TOTALS_APTA!$A$4:$BS$227,$L108,FALSE))</f>
        <v>0</v>
      </c>
      <c r="P108" s="29">
        <f>IF(P87=0,0,VLOOKUP(P87,FAC_TOTALS_APTA!$A$4:$BS$227,$L108,FALSE))</f>
        <v>0</v>
      </c>
      <c r="Q108" s="29">
        <f>IF(Q87=0,0,VLOOKUP(Q87,FAC_TOTALS_APTA!$A$4:$BS$227,$L108,FALSE))</f>
        <v>0</v>
      </c>
      <c r="R108" s="29">
        <f>IF(R87=0,0,VLOOKUP(R87,FAC_TOTALS_APTA!$A$4:$BS$227,$L108,FALSE))</f>
        <v>0</v>
      </c>
      <c r="S108" s="29">
        <f>IF(S87=0,0,VLOOKUP(S87,FAC_TOTALS_APTA!$A$4:$BS$227,$L108,FALSE))</f>
        <v>0</v>
      </c>
      <c r="T108" s="29">
        <f>IF(T87=0,0,VLOOKUP(T87,FAC_TOTALS_APTA!$A$4:$BS$227,$L108,FALSE))</f>
        <v>0</v>
      </c>
      <c r="U108" s="29">
        <f>IF(U87=0,0,VLOOKUP(U87,FAC_TOTALS_APTA!$A$4:$BS$227,$L108,FALSE))</f>
        <v>0</v>
      </c>
      <c r="V108" s="29">
        <f>IF(V87=0,0,VLOOKUP(V87,FAC_TOTALS_APTA!$A$4:$BS$227,$L108,FALSE))</f>
        <v>0</v>
      </c>
      <c r="W108" s="29">
        <f>IF(W87=0,0,VLOOKUP(W87,FAC_TOTALS_APTA!$A$4:$BS$227,$L108,FALSE))</f>
        <v>0</v>
      </c>
      <c r="X108" s="29">
        <f>IF(X87=0,0,VLOOKUP(X87,FAC_TOTALS_APTA!$A$4:$BS$227,$L108,FALSE))</f>
        <v>0</v>
      </c>
      <c r="Y108" s="29">
        <f>IF(Y87=0,0,VLOOKUP(Y87,FAC_TOTALS_APTA!$A$4:$BS$227,$L108,FALSE))</f>
        <v>0</v>
      </c>
      <c r="Z108" s="29">
        <f>IF(Z87=0,0,VLOOKUP(Z87,FAC_TOTALS_APTA!$A$4:$BS$227,$L108,FALSE))</f>
        <v>0</v>
      </c>
      <c r="AA108" s="29">
        <f>IF(AA87=0,0,VLOOKUP(AA87,FAC_TOTALS_APTA!$A$4:$BS$227,$L108,FALSE))</f>
        <v>0</v>
      </c>
      <c r="AB108" s="29">
        <f>IF(AB87=0,0,VLOOKUP(AB87,FAC_TOTALS_APTA!$A$4:$BS$227,$L108,FALSE))</f>
        <v>-33599462.4740237</v>
      </c>
      <c r="AC108" s="32">
        <f t="shared" si="26"/>
        <v>-33599462.4740237</v>
      </c>
      <c r="AD108" s="33">
        <f>AC108/G112</f>
        <v>-2.2572338136095958E-2</v>
      </c>
      <c r="AE108" s="7"/>
    </row>
    <row r="109" spans="1:31" s="7" customFormat="1" ht="15" x14ac:dyDescent="0.2">
      <c r="B109" s="9" t="s">
        <v>69</v>
      </c>
      <c r="C109" s="27"/>
      <c r="D109" s="8" t="s">
        <v>78</v>
      </c>
      <c r="E109" s="44">
        <v>5.3E-3</v>
      </c>
      <c r="F109" s="8">
        <f>MATCH($D109,FAC_TOTALS_APTA!$A$2:$BS$2,)</f>
        <v>32</v>
      </c>
      <c r="G109" s="29">
        <f>VLOOKUP(G87,FAC_TOTALS_APTA!$A$4:$BS$227,$F109,FALSE)</f>
        <v>0</v>
      </c>
      <c r="H109" s="29">
        <f>VLOOKUP(H87,FAC_TOTALS_APTA!$A$4:$BS$227,$F109,FALSE)</f>
        <v>0</v>
      </c>
      <c r="I109" s="35" t="str">
        <f t="shared" si="23"/>
        <v>-</v>
      </c>
      <c r="J109" s="36" t="str">
        <f t="shared" si="24"/>
        <v/>
      </c>
      <c r="K109" s="36" t="str">
        <f t="shared" si="25"/>
        <v>scooter_flag_RAIL_FAC</v>
      </c>
      <c r="L109" s="7">
        <f>MATCH($K109,FAC_TOTALS_APTA!$A$2:$BS$2,)</f>
        <v>54</v>
      </c>
      <c r="M109" s="37">
        <f>IF(M87=0,0,VLOOKUP(M87,FAC_TOTALS_APTA!$A$4:$BS$227,$L109,FALSE))</f>
        <v>0</v>
      </c>
      <c r="N109" s="37">
        <f>IF(N87=0,0,VLOOKUP(N87,FAC_TOTALS_APTA!$A$4:$BS$227,$L109,FALSE))</f>
        <v>0</v>
      </c>
      <c r="O109" s="37">
        <f>IF(O87=0,0,VLOOKUP(O87,FAC_TOTALS_APTA!$A$4:$BS$227,$L109,FALSE))</f>
        <v>0</v>
      </c>
      <c r="P109" s="37">
        <f>IF(P87=0,0,VLOOKUP(P87,FAC_TOTALS_APTA!$A$4:$BS$227,$L109,FALSE))</f>
        <v>0</v>
      </c>
      <c r="Q109" s="37">
        <f>IF(Q87=0,0,VLOOKUP(Q87,FAC_TOTALS_APTA!$A$4:$BS$227,$L109,FALSE))</f>
        <v>0</v>
      </c>
      <c r="R109" s="37">
        <f>IF(R87=0,0,VLOOKUP(R87,FAC_TOTALS_APTA!$A$4:$BS$227,$L109,FALSE))</f>
        <v>0</v>
      </c>
      <c r="S109" s="37">
        <f>IF(S87=0,0,VLOOKUP(S87,FAC_TOTALS_APTA!$A$4:$BS$227,$L109,FALSE))</f>
        <v>0</v>
      </c>
      <c r="T109" s="37">
        <f>IF(T87=0,0,VLOOKUP(T87,FAC_TOTALS_APTA!$A$4:$BS$227,$L109,FALSE))</f>
        <v>0</v>
      </c>
      <c r="U109" s="37">
        <f>IF(U87=0,0,VLOOKUP(U87,FAC_TOTALS_APTA!$A$4:$BS$227,$L109,FALSE))</f>
        <v>0</v>
      </c>
      <c r="V109" s="37">
        <f>IF(V87=0,0,VLOOKUP(V87,FAC_TOTALS_APTA!$A$4:$BS$227,$L109,FALSE))</f>
        <v>0</v>
      </c>
      <c r="W109" s="37">
        <f>IF(W87=0,0,VLOOKUP(W87,FAC_TOTALS_APTA!$A$4:$BS$227,$L109,FALSE))</f>
        <v>0</v>
      </c>
      <c r="X109" s="37">
        <f>IF(X87=0,0,VLOOKUP(X87,FAC_TOTALS_APTA!$A$4:$BS$227,$L109,FALSE))</f>
        <v>0</v>
      </c>
      <c r="Y109" s="37">
        <f>IF(Y87=0,0,VLOOKUP(Y87,FAC_TOTALS_APTA!$A$4:$BS$227,$L109,FALSE))</f>
        <v>0</v>
      </c>
      <c r="Z109" s="37">
        <f>IF(Z87=0,0,VLOOKUP(Z87,FAC_TOTALS_APTA!$A$4:$BS$227,$L109,FALSE))</f>
        <v>0</v>
      </c>
      <c r="AA109" s="37">
        <f>IF(AA87=0,0,VLOOKUP(AA87,FAC_TOTALS_APTA!$A$4:$BS$227,$L109,FALSE))</f>
        <v>0</v>
      </c>
      <c r="AB109" s="37">
        <f>IF(AB87=0,0,VLOOKUP(AB87,FAC_TOTALS_APTA!$A$4:$BS$227,$L109,FALSE))</f>
        <v>0</v>
      </c>
      <c r="AC109" s="38">
        <f t="shared" si="26"/>
        <v>0</v>
      </c>
      <c r="AD109" s="39">
        <f>AC109/G112</f>
        <v>0</v>
      </c>
    </row>
    <row r="110" spans="1:31" s="14" customFormat="1" ht="15" x14ac:dyDescent="0.2">
      <c r="A110" s="7"/>
      <c r="B110" s="9" t="s">
        <v>56</v>
      </c>
      <c r="C110" s="27"/>
      <c r="D110" s="9" t="s">
        <v>48</v>
      </c>
      <c r="E110" s="65"/>
      <c r="F110" s="8"/>
      <c r="G110" s="37"/>
      <c r="H110" s="37"/>
      <c r="I110" s="35"/>
      <c r="J110" s="36"/>
      <c r="K110" s="36" t="str">
        <f t="shared" si="25"/>
        <v>New_Reporter_FAC</v>
      </c>
      <c r="L110" s="7">
        <f>MATCH($K110,FAC_TOTALS_APTA!$A$2:$BS$2,)</f>
        <v>58</v>
      </c>
      <c r="M110" s="37">
        <f>IF(M87=0,0,VLOOKUP(M87,FAC_TOTALS_APTA!$A$4:$BS$227,$L110,FALSE))</f>
        <v>0</v>
      </c>
      <c r="N110" s="37">
        <f>IF(N87=0,0,VLOOKUP(N87,FAC_TOTALS_APTA!$A$4:$BS$227,$L110,FALSE))</f>
        <v>179225222.799999</v>
      </c>
      <c r="O110" s="37">
        <f>IF(O87=0,0,VLOOKUP(O87,FAC_TOTALS_APTA!$A$4:$BS$227,$L110,FALSE))</f>
        <v>0</v>
      </c>
      <c r="P110" s="37">
        <f>IF(P87=0,0,VLOOKUP(P87,FAC_TOTALS_APTA!$A$4:$BS$227,$L110,FALSE))</f>
        <v>0</v>
      </c>
      <c r="Q110" s="37">
        <f>IF(Q87=0,0,VLOOKUP(Q87,FAC_TOTALS_APTA!$A$4:$BS$227,$L110,FALSE))</f>
        <v>0</v>
      </c>
      <c r="R110" s="37">
        <f>IF(R87=0,0,VLOOKUP(R87,FAC_TOTALS_APTA!$A$4:$BS$227,$L110,FALSE))</f>
        <v>0</v>
      </c>
      <c r="S110" s="37">
        <f>IF(S87=0,0,VLOOKUP(S87,FAC_TOTALS_APTA!$A$4:$BS$227,$L110,FALSE))</f>
        <v>0</v>
      </c>
      <c r="T110" s="37">
        <f>IF(T87=0,0,VLOOKUP(T87,FAC_TOTALS_APTA!$A$4:$BS$227,$L110,FALSE))</f>
        <v>0</v>
      </c>
      <c r="U110" s="37">
        <f>IF(U87=0,0,VLOOKUP(U87,FAC_TOTALS_APTA!$A$4:$BS$227,$L110,FALSE))</f>
        <v>0</v>
      </c>
      <c r="V110" s="37">
        <f>IF(V87=0,0,VLOOKUP(V87,FAC_TOTALS_APTA!$A$4:$BS$227,$L110,FALSE))</f>
        <v>0</v>
      </c>
      <c r="W110" s="37">
        <f>IF(W87=0,0,VLOOKUP(W87,FAC_TOTALS_APTA!$A$4:$BS$227,$L110,FALSE))</f>
        <v>0</v>
      </c>
      <c r="X110" s="37">
        <f>IF(X87=0,0,VLOOKUP(X87,FAC_TOTALS_APTA!$A$4:$BS$227,$L110,FALSE))</f>
        <v>0</v>
      </c>
      <c r="Y110" s="37">
        <f>IF(Y87=0,0,VLOOKUP(Y87,FAC_TOTALS_APTA!$A$4:$BS$227,$L110,FALSE))</f>
        <v>0</v>
      </c>
      <c r="Z110" s="37">
        <f>IF(Z87=0,0,VLOOKUP(Z87,FAC_TOTALS_APTA!$A$4:$BS$227,$L110,FALSE))</f>
        <v>0</v>
      </c>
      <c r="AA110" s="37">
        <f>IF(AA87=0,0,VLOOKUP(AA87,FAC_TOTALS_APTA!$A$4:$BS$227,$L110,FALSE))</f>
        <v>0</v>
      </c>
      <c r="AB110" s="37">
        <f>IF(AB87=0,0,VLOOKUP(AB87,FAC_TOTALS_APTA!$A$4:$BS$227,$L110,FALSE))</f>
        <v>0</v>
      </c>
      <c r="AC110" s="38">
        <f>SUM(M110:AB110)</f>
        <v>179225222.799999</v>
      </c>
      <c r="AD110" s="39">
        <f>AC110/G112</f>
        <v>0.12040467417258179</v>
      </c>
      <c r="AE110" s="7"/>
    </row>
    <row r="111" spans="1:31" s="59" customFormat="1" ht="15" x14ac:dyDescent="0.2">
      <c r="A111" s="58"/>
      <c r="B111" s="26" t="s">
        <v>70</v>
      </c>
      <c r="C111" s="28"/>
      <c r="D111" s="7" t="s">
        <v>6</v>
      </c>
      <c r="E111" s="43"/>
      <c r="F111" s="7">
        <f>MATCH($D111,FAC_TOTALS_APTA!$A$2:$BQ$2,)</f>
        <v>9</v>
      </c>
      <c r="G111" s="60">
        <f>VLOOKUP(G87,FAC_TOTALS_APTA!$A$4:$BS$227,$F111,FALSE)</f>
        <v>1356991745.12814</v>
      </c>
      <c r="H111" s="60">
        <f>VLOOKUP(H87,FAC_TOTALS_APTA!$A$4:$BS$227,$F111,FALSE)</f>
        <v>1540522995.9421599</v>
      </c>
      <c r="I111" s="62">
        <f t="shared" ref="I111:I112" si="27">H111/G111-1</f>
        <v>0.13524861258215615</v>
      </c>
      <c r="J111" s="31"/>
      <c r="K111" s="31"/>
      <c r="L111" s="7"/>
      <c r="M111" s="29">
        <f t="shared" ref="M111:AB111" si="28">SUM(M89:M109)</f>
        <v>40963814.188473657</v>
      </c>
      <c r="N111" s="29">
        <f t="shared" si="28"/>
        <v>87285747.916793868</v>
      </c>
      <c r="O111" s="29">
        <f t="shared" si="28"/>
        <v>26029591.194546804</v>
      </c>
      <c r="P111" s="29">
        <f t="shared" si="28"/>
        <v>61457024.249110006</v>
      </c>
      <c r="Q111" s="29">
        <f t="shared" si="28"/>
        <v>11116014.790111016</v>
      </c>
      <c r="R111" s="29">
        <f t="shared" si="28"/>
        <v>40038183.806900352</v>
      </c>
      <c r="S111" s="29">
        <f t="shared" si="28"/>
        <v>-104768965.75599834</v>
      </c>
      <c r="T111" s="29">
        <f t="shared" si="28"/>
        <v>-29265078.423241928</v>
      </c>
      <c r="U111" s="29">
        <f t="shared" si="28"/>
        <v>24456823.710148793</v>
      </c>
      <c r="V111" s="29">
        <f t="shared" si="28"/>
        <v>-593493.54870659858</v>
      </c>
      <c r="W111" s="29">
        <f t="shared" si="28"/>
        <v>-13649542.102243802</v>
      </c>
      <c r="X111" s="29">
        <f t="shared" si="28"/>
        <v>-32080581.032697089</v>
      </c>
      <c r="Y111" s="29">
        <f t="shared" si="28"/>
        <v>-77414494.734031439</v>
      </c>
      <c r="Z111" s="29">
        <f t="shared" si="28"/>
        <v>-56584943.409263298</v>
      </c>
      <c r="AA111" s="29">
        <f t="shared" si="28"/>
        <v>-10497995.110107366</v>
      </c>
      <c r="AB111" s="29">
        <f t="shared" si="28"/>
        <v>-69025359.642480463</v>
      </c>
      <c r="AC111" s="32">
        <f>H111-G111</f>
        <v>183531250.81401992</v>
      </c>
      <c r="AD111" s="33">
        <f>I111</f>
        <v>0.13524861258215615</v>
      </c>
      <c r="AE111" s="58"/>
    </row>
    <row r="112" spans="1:31" ht="16" thickBot="1" x14ac:dyDescent="0.25">
      <c r="B112" s="10" t="s">
        <v>53</v>
      </c>
      <c r="C112" s="24"/>
      <c r="D112" s="24" t="s">
        <v>4</v>
      </c>
      <c r="E112" s="24"/>
      <c r="F112" s="24">
        <f>MATCH($D112,FAC_TOTALS_APTA!$A$2:$BQ$2,)</f>
        <v>7</v>
      </c>
      <c r="G112" s="61">
        <f>VLOOKUP(G87,FAC_TOTALS_APTA!$A$4:$BS$227,$F112,FALSE)</f>
        <v>1488523797.19999</v>
      </c>
      <c r="H112" s="61">
        <f>VLOOKUP(H87,FAC_TOTALS_APTA!$A$4:$BQ$227,$F112,FALSE)</f>
        <v>1487855731.18999</v>
      </c>
      <c r="I112" s="63">
        <f t="shared" si="27"/>
        <v>-4.4881110483863118E-4</v>
      </c>
      <c r="J112" s="40"/>
      <c r="K112" s="40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41">
        <f>H112-G112</f>
        <v>-668066.00999999046</v>
      </c>
      <c r="AD112" s="42">
        <f>I112</f>
        <v>-4.4881110483863118E-4</v>
      </c>
    </row>
    <row r="113" spans="1:31" ht="17" thickTop="1" thickBot="1" x14ac:dyDescent="0.25">
      <c r="B113" s="45" t="s">
        <v>71</v>
      </c>
      <c r="C113" s="46"/>
      <c r="D113" s="46"/>
      <c r="E113" s="47"/>
      <c r="F113" s="46"/>
      <c r="G113" s="46"/>
      <c r="H113" s="46"/>
      <c r="I113" s="48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2">
        <f>AD112-AD111</f>
        <v>-0.13569742368699478</v>
      </c>
    </row>
    <row r="114" spans="1:31" s="11" customFormat="1" ht="16" thickTop="1" x14ac:dyDescent="0.2">
      <c r="B114" s="19" t="s">
        <v>27</v>
      </c>
      <c r="E114" s="7"/>
      <c r="I114" s="18"/>
    </row>
    <row r="115" spans="1:31" ht="15" x14ac:dyDescent="0.2">
      <c r="B115" s="16" t="s">
        <v>18</v>
      </c>
      <c r="C115" s="17" t="s">
        <v>19</v>
      </c>
      <c r="D115" s="11"/>
      <c r="E115" s="7"/>
      <c r="F115" s="11"/>
      <c r="G115" s="11"/>
      <c r="H115" s="11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1" x14ac:dyDescent="0.2">
      <c r="B116" s="16"/>
      <c r="C116" s="17"/>
      <c r="D116" s="11"/>
      <c r="E116" s="7"/>
      <c r="F116" s="11"/>
      <c r="G116" s="11"/>
      <c r="H116" s="11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1" ht="15" x14ac:dyDescent="0.2">
      <c r="B117" s="19" t="s">
        <v>29</v>
      </c>
      <c r="C117" s="20">
        <v>0</v>
      </c>
      <c r="D117" s="11"/>
      <c r="E117" s="7"/>
      <c r="F117" s="11"/>
      <c r="G117" s="11"/>
      <c r="H117" s="11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1" ht="31" thickBot="1" x14ac:dyDescent="0.25">
      <c r="B118" s="21" t="s">
        <v>99</v>
      </c>
      <c r="C118" s="22">
        <v>12</v>
      </c>
      <c r="D118" s="23"/>
      <c r="E118" s="24"/>
      <c r="F118" s="23"/>
      <c r="G118" s="23"/>
      <c r="H118" s="23"/>
      <c r="I118" s="25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1" ht="15" thickTop="1" x14ac:dyDescent="0.2">
      <c r="B119" s="49"/>
      <c r="C119" s="50"/>
      <c r="D119" s="50"/>
      <c r="E119" s="50"/>
      <c r="F119" s="50"/>
      <c r="G119" s="82" t="s">
        <v>54</v>
      </c>
      <c r="H119" s="82"/>
      <c r="I119" s="82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82" t="s">
        <v>58</v>
      </c>
      <c r="AD119" s="82"/>
    </row>
    <row r="120" spans="1:31" ht="15" x14ac:dyDescent="0.2">
      <c r="B120" s="9" t="s">
        <v>20</v>
      </c>
      <c r="C120" s="27" t="s">
        <v>21</v>
      </c>
      <c r="D120" s="8" t="s">
        <v>22</v>
      </c>
      <c r="E120" s="8" t="s">
        <v>28</v>
      </c>
      <c r="F120" s="8"/>
      <c r="G120" s="27">
        <f>$C$1</f>
        <v>2002</v>
      </c>
      <c r="H120" s="27">
        <f>$C$2</f>
        <v>2018</v>
      </c>
      <c r="I120" s="27" t="s">
        <v>24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26</v>
      </c>
      <c r="AD120" s="27" t="s">
        <v>24</v>
      </c>
    </row>
    <row r="121" spans="1:31" s="14" customFormat="1" x14ac:dyDescent="0.2">
      <c r="A121" s="7"/>
      <c r="B121" s="26"/>
      <c r="C121" s="28"/>
      <c r="D121" s="7"/>
      <c r="E121" s="7"/>
      <c r="F121" s="7"/>
      <c r="G121" s="7"/>
      <c r="H121" s="7"/>
      <c r="I121" s="28"/>
      <c r="J121" s="7"/>
      <c r="K121" s="7"/>
      <c r="L121" s="7"/>
      <c r="M121" s="7">
        <v>1</v>
      </c>
      <c r="N121" s="7">
        <v>2</v>
      </c>
      <c r="O121" s="7">
        <v>3</v>
      </c>
      <c r="P121" s="7">
        <v>4</v>
      </c>
      <c r="Q121" s="7">
        <v>5</v>
      </c>
      <c r="R121" s="7">
        <v>6</v>
      </c>
      <c r="S121" s="7">
        <v>7</v>
      </c>
      <c r="T121" s="7">
        <v>8</v>
      </c>
      <c r="U121" s="7">
        <v>9</v>
      </c>
      <c r="V121" s="7">
        <v>10</v>
      </c>
      <c r="W121" s="7">
        <v>11</v>
      </c>
      <c r="X121" s="7">
        <v>12</v>
      </c>
      <c r="Y121" s="7">
        <v>13</v>
      </c>
      <c r="Z121" s="7">
        <v>14</v>
      </c>
      <c r="AA121" s="7">
        <v>15</v>
      </c>
      <c r="AB121" s="7">
        <v>16</v>
      </c>
      <c r="AC121" s="7"/>
      <c r="AD121" s="7"/>
      <c r="AE121" s="7"/>
    </row>
    <row r="122" spans="1:31" x14ac:dyDescent="0.2">
      <c r="B122" s="26"/>
      <c r="C122" s="28"/>
      <c r="D122" s="7"/>
      <c r="E122" s="7"/>
      <c r="F122" s="7"/>
      <c r="G122" s="7" t="str">
        <f>CONCATENATE($C117,"_",$C118,"_",G120)</f>
        <v>0_12_2002</v>
      </c>
      <c r="H122" s="7" t="str">
        <f>CONCATENATE($C117,"_",$C118,"_",H120)</f>
        <v>0_12_2018</v>
      </c>
      <c r="I122" s="28"/>
      <c r="J122" s="7"/>
      <c r="K122" s="7"/>
      <c r="L122" s="7"/>
      <c r="M122" s="7" t="str">
        <f>IF($G120+M121&gt;$H120,0,CONCATENATE($C117,"_",$C118,"_",$G120+M121))</f>
        <v>0_12_2003</v>
      </c>
      <c r="N122" s="7" t="str">
        <f t="shared" ref="N122:AB122" si="29">IF($G120+N121&gt;$H120,0,CONCATENATE($C117,"_",$C118,"_",$G120+N121))</f>
        <v>0_12_2004</v>
      </c>
      <c r="O122" s="7" t="str">
        <f t="shared" si="29"/>
        <v>0_12_2005</v>
      </c>
      <c r="P122" s="7" t="str">
        <f t="shared" si="29"/>
        <v>0_12_2006</v>
      </c>
      <c r="Q122" s="7" t="str">
        <f t="shared" si="29"/>
        <v>0_12_2007</v>
      </c>
      <c r="R122" s="7" t="str">
        <f t="shared" si="29"/>
        <v>0_12_2008</v>
      </c>
      <c r="S122" s="7" t="str">
        <f t="shared" si="29"/>
        <v>0_12_2009</v>
      </c>
      <c r="T122" s="7" t="str">
        <f t="shared" si="29"/>
        <v>0_12_2010</v>
      </c>
      <c r="U122" s="7" t="str">
        <f t="shared" si="29"/>
        <v>0_12_2011</v>
      </c>
      <c r="V122" s="7" t="str">
        <f t="shared" si="29"/>
        <v>0_12_2012</v>
      </c>
      <c r="W122" s="7" t="str">
        <f t="shared" si="29"/>
        <v>0_12_2013</v>
      </c>
      <c r="X122" s="7" t="str">
        <f t="shared" si="29"/>
        <v>0_12_2014</v>
      </c>
      <c r="Y122" s="7" t="str">
        <f t="shared" si="29"/>
        <v>0_12_2015</v>
      </c>
      <c r="Z122" s="7" t="str">
        <f t="shared" si="29"/>
        <v>0_12_2016</v>
      </c>
      <c r="AA122" s="7" t="str">
        <f t="shared" si="29"/>
        <v>0_12_2017</v>
      </c>
      <c r="AB122" s="7" t="str">
        <f t="shared" si="29"/>
        <v>0_12_2018</v>
      </c>
      <c r="AC122" s="7"/>
      <c r="AD122" s="7"/>
    </row>
    <row r="123" spans="1:31" x14ac:dyDescent="0.2">
      <c r="B123" s="26"/>
      <c r="C123" s="28"/>
      <c r="D123" s="7"/>
      <c r="E123" s="7"/>
      <c r="F123" s="7" t="s">
        <v>25</v>
      </c>
      <c r="G123" s="29"/>
      <c r="H123" s="29"/>
      <c r="I123" s="28"/>
      <c r="J123" s="7"/>
      <c r="K123" s="7"/>
      <c r="L123" s="7" t="s">
        <v>25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1" s="14" customFormat="1" ht="15" x14ac:dyDescent="0.2">
      <c r="A124" s="7"/>
      <c r="B124" s="26" t="s">
        <v>36</v>
      </c>
      <c r="C124" s="28" t="s">
        <v>23</v>
      </c>
      <c r="D124" s="7" t="s">
        <v>8</v>
      </c>
      <c r="E124" s="43">
        <v>0.7087</v>
      </c>
      <c r="F124" s="7">
        <f>MATCH($D124,FAC_TOTALS_APTA!$A$2:$BS$2,)</f>
        <v>11</v>
      </c>
      <c r="G124" s="29">
        <f>VLOOKUP(G122,FAC_TOTALS_APTA!$A$4:$BS$227,$F124,FALSE)</f>
        <v>31691491.206918299</v>
      </c>
      <c r="H124" s="29">
        <f>VLOOKUP(H122,FAC_TOTALS_APTA!$A$4:$BS$227,$F124,FALSE)</f>
        <v>37992457.983112</v>
      </c>
      <c r="I124" s="30">
        <f>IFERROR(H124/G124-1,"-")</f>
        <v>0.19882203507098439</v>
      </c>
      <c r="J124" s="31" t="str">
        <f>IF(C124="Log","_log","")</f>
        <v>_log</v>
      </c>
      <c r="K124" s="31" t="str">
        <f>CONCATENATE(D124,J124,"_FAC")</f>
        <v>VRM_ADJ_log_FAC</v>
      </c>
      <c r="L124" s="7">
        <f>MATCH($K124,FAC_TOTALS_APTA!$A$2:$BS$2,)</f>
        <v>33</v>
      </c>
      <c r="M124" s="29">
        <f>IF(M122=0,0,VLOOKUP(M122,FAC_TOTALS_APTA!$A$4:$BS$227,$L124,FALSE))</f>
        <v>-2723316.4290346601</v>
      </c>
      <c r="N124" s="29">
        <f>IF(N122=0,0,VLOOKUP(N122,FAC_TOTALS_APTA!$A$4:$BS$227,$L124,FALSE))</f>
        <v>3453990.9867893099</v>
      </c>
      <c r="O124" s="29">
        <f>IF(O122=0,0,VLOOKUP(O122,FAC_TOTALS_APTA!$A$4:$BS$227,$L124,FALSE))</f>
        <v>-13349277.104861701</v>
      </c>
      <c r="P124" s="29">
        <f>IF(P122=0,0,VLOOKUP(P122,FAC_TOTALS_APTA!$A$4:$BS$227,$L124,FALSE))</f>
        <v>-14903770.4192112</v>
      </c>
      <c r="Q124" s="29">
        <f>IF(Q122=0,0,VLOOKUP(Q122,FAC_TOTALS_APTA!$A$4:$BS$227,$L124,FALSE))</f>
        <v>11298003.2837581</v>
      </c>
      <c r="R124" s="29">
        <f>IF(R122=0,0,VLOOKUP(R122,FAC_TOTALS_APTA!$A$4:$BS$227,$L124,FALSE))</f>
        <v>15563686.6977199</v>
      </c>
      <c r="S124" s="29">
        <f>IF(S122=0,0,VLOOKUP(S122,FAC_TOTALS_APTA!$A$4:$BS$227,$L124,FALSE))</f>
        <v>3985306.2047239202</v>
      </c>
      <c r="T124" s="29">
        <f>IF(T122=0,0,VLOOKUP(T122,FAC_TOTALS_APTA!$A$4:$BS$227,$L124,FALSE))</f>
        <v>-10218931.3889498</v>
      </c>
      <c r="U124" s="29">
        <f>IF(U122=0,0,VLOOKUP(U122,FAC_TOTALS_APTA!$A$4:$BS$227,$L124,FALSE))</f>
        <v>-22054915.487745501</v>
      </c>
      <c r="V124" s="29">
        <f>IF(V122=0,0,VLOOKUP(V122,FAC_TOTALS_APTA!$A$4:$BS$227,$L124,FALSE))</f>
        <v>-9479015.9968739208</v>
      </c>
      <c r="W124" s="29">
        <f>IF(W122=0,0,VLOOKUP(W122,FAC_TOTALS_APTA!$A$4:$BS$227,$L124,FALSE))</f>
        <v>6485998.8844982497</v>
      </c>
      <c r="X124" s="29">
        <f>IF(X122=0,0,VLOOKUP(X122,FAC_TOTALS_APTA!$A$4:$BS$227,$L124,FALSE))</f>
        <v>6028114.6793151796</v>
      </c>
      <c r="Y124" s="29">
        <f>IF(Y122=0,0,VLOOKUP(Y122,FAC_TOTALS_APTA!$A$4:$BS$227,$L124,FALSE))</f>
        <v>13072200.510515301</v>
      </c>
      <c r="Z124" s="29">
        <f>IF(Z122=0,0,VLOOKUP(Z122,FAC_TOTALS_APTA!$A$4:$BS$227,$L124,FALSE))</f>
        <v>10698009.964727901</v>
      </c>
      <c r="AA124" s="29">
        <f>IF(AA122=0,0,VLOOKUP(AA122,FAC_TOTALS_APTA!$A$4:$BS$227,$L124,FALSE))</f>
        <v>11097304.452603601</v>
      </c>
      <c r="AB124" s="29">
        <f>IF(AB122=0,0,VLOOKUP(AB122,FAC_TOTALS_APTA!$A$4:$BS$227,$L124,FALSE))</f>
        <v>11194550.3017023</v>
      </c>
      <c r="AC124" s="32">
        <f>SUM(M124:AB124)</f>
        <v>20147939.139676977</v>
      </c>
      <c r="AD124" s="33">
        <f>AC124/G147</f>
        <v>3.4787078452866153E-2</v>
      </c>
      <c r="AE124" s="7"/>
    </row>
    <row r="125" spans="1:31" s="14" customFormat="1" ht="15" x14ac:dyDescent="0.2">
      <c r="A125" s="7"/>
      <c r="B125" s="26" t="s">
        <v>55</v>
      </c>
      <c r="C125" s="28" t="s">
        <v>23</v>
      </c>
      <c r="D125" s="7" t="s">
        <v>17</v>
      </c>
      <c r="E125" s="43">
        <v>-0.40350000000000003</v>
      </c>
      <c r="F125" s="7">
        <f>MATCH($D125,FAC_TOTALS_APTA!$A$2:$BS$2,)</f>
        <v>12</v>
      </c>
      <c r="G125" s="29">
        <f>VLOOKUP(G122,FAC_TOTALS_APTA!$A$4:$BS$227,$F125,FALSE)</f>
        <v>0.93218943421735201</v>
      </c>
      <c r="H125" s="29">
        <f>VLOOKUP(H122,FAC_TOTALS_APTA!$A$4:$BS$227,$F125,FALSE)</f>
        <v>1.1757802235241199</v>
      </c>
      <c r="I125" s="30">
        <f t="shared" ref="I125:I144" si="30">IFERROR(H125/G125-1,"-")</f>
        <v>0.2613103950392679</v>
      </c>
      <c r="J125" s="31" t="str">
        <f t="shared" ref="J125:J144" si="31">IF(C125="Log","_log","")</f>
        <v>_log</v>
      </c>
      <c r="K125" s="31" t="str">
        <f t="shared" ref="K125:K145" si="32">CONCATENATE(D125,J125,"_FAC")</f>
        <v>FARE_per_UPT_2018_log_FAC</v>
      </c>
      <c r="L125" s="7">
        <f>MATCH($K125,FAC_TOTALS_APTA!$A$2:$BS$2,)</f>
        <v>34</v>
      </c>
      <c r="M125" s="29">
        <f>IF(M122=0,0,VLOOKUP(M122,FAC_TOTALS_APTA!$A$4:$BS$227,$L125,FALSE))</f>
        <v>6187874.4310412602</v>
      </c>
      <c r="N125" s="29">
        <f>IF(N122=0,0,VLOOKUP(N122,FAC_TOTALS_APTA!$A$4:$BS$227,$L125,FALSE))</f>
        <v>-11170214.4567209</v>
      </c>
      <c r="O125" s="29">
        <f>IF(O122=0,0,VLOOKUP(O122,FAC_TOTALS_APTA!$A$4:$BS$227,$L125,FALSE))</f>
        <v>5997044.2937648902</v>
      </c>
      <c r="P125" s="29">
        <f>IF(P122=0,0,VLOOKUP(P122,FAC_TOTALS_APTA!$A$4:$BS$227,$L125,FALSE))</f>
        <v>7086103.1382752601</v>
      </c>
      <c r="Q125" s="29">
        <f>IF(Q122=0,0,VLOOKUP(Q122,FAC_TOTALS_APTA!$A$4:$BS$227,$L125,FALSE))</f>
        <v>-7516001.8430449404</v>
      </c>
      <c r="R125" s="29">
        <f>IF(R122=0,0,VLOOKUP(R122,FAC_TOTALS_APTA!$A$4:$BS$227,$L125,FALSE))</f>
        <v>3052869.3996519502</v>
      </c>
      <c r="S125" s="29">
        <f>IF(S122=0,0,VLOOKUP(S122,FAC_TOTALS_APTA!$A$4:$BS$227,$L125,FALSE))</f>
        <v>-23494102.5304989</v>
      </c>
      <c r="T125" s="29">
        <f>IF(T122=0,0,VLOOKUP(T122,FAC_TOTALS_APTA!$A$4:$BS$227,$L125,FALSE))</f>
        <v>-4029435.24325968</v>
      </c>
      <c r="U125" s="29">
        <f>IF(U122=0,0,VLOOKUP(U122,FAC_TOTALS_APTA!$A$4:$BS$227,$L125,FALSE))</f>
        <v>-3444193.58567505</v>
      </c>
      <c r="V125" s="29">
        <f>IF(V122=0,0,VLOOKUP(V122,FAC_TOTALS_APTA!$A$4:$BS$227,$L125,FALSE))</f>
        <v>-4867047.5663537802</v>
      </c>
      <c r="W125" s="29">
        <f>IF(W122=0,0,VLOOKUP(W122,FAC_TOTALS_APTA!$A$4:$BS$227,$L125,FALSE))</f>
        <v>-482451.36379636102</v>
      </c>
      <c r="X125" s="29">
        <f>IF(X122=0,0,VLOOKUP(X122,FAC_TOTALS_APTA!$A$4:$BS$227,$L125,FALSE))</f>
        <v>1847095.4861513199</v>
      </c>
      <c r="Y125" s="29">
        <f>IF(Y122=0,0,VLOOKUP(Y122,FAC_TOTALS_APTA!$A$4:$BS$227,$L125,FALSE))</f>
        <v>-4608186.3609539699</v>
      </c>
      <c r="Z125" s="29">
        <f>IF(Z122=0,0,VLOOKUP(Z122,FAC_TOTALS_APTA!$A$4:$BS$227,$L125,FALSE))</f>
        <v>-2051072.0553772501</v>
      </c>
      <c r="AA125" s="29">
        <f>IF(AA122=0,0,VLOOKUP(AA122,FAC_TOTALS_APTA!$A$4:$BS$227,$L125,FALSE))</f>
        <v>5281218.6714813104</v>
      </c>
      <c r="AB125" s="29">
        <f>IF(AB122=0,0,VLOOKUP(AB122,FAC_TOTALS_APTA!$A$4:$BS$227,$L125,FALSE))</f>
        <v>5099849.1803478701</v>
      </c>
      <c r="AC125" s="32">
        <f t="shared" ref="AC125:AC144" si="33">SUM(M125:AB125)</f>
        <v>-27110650.404966969</v>
      </c>
      <c r="AD125" s="33">
        <f>AC125/G147</f>
        <v>-4.6808773642192651E-2</v>
      </c>
      <c r="AE125" s="7"/>
    </row>
    <row r="126" spans="1:31" s="14" customFormat="1" ht="15" x14ac:dyDescent="0.2">
      <c r="A126" s="7"/>
      <c r="B126" s="26" t="s">
        <v>51</v>
      </c>
      <c r="C126" s="28" t="s">
        <v>23</v>
      </c>
      <c r="D126" s="7" t="s">
        <v>9</v>
      </c>
      <c r="E126" s="43">
        <v>0.29659999999999997</v>
      </c>
      <c r="F126" s="7">
        <f>MATCH($D126,FAC_TOTALS_APTA!$A$2:$BS$2,)</f>
        <v>13</v>
      </c>
      <c r="G126" s="29">
        <f>VLOOKUP(G122,FAC_TOTALS_APTA!$A$4:$BS$227,$F126,FALSE)</f>
        <v>4815838.1281808196</v>
      </c>
      <c r="H126" s="29">
        <f>VLOOKUP(H122,FAC_TOTALS_APTA!$A$4:$BS$227,$F126,FALSE)</f>
        <v>6450437.3512728997</v>
      </c>
      <c r="I126" s="30">
        <f t="shared" si="30"/>
        <v>0.3394215460704344</v>
      </c>
      <c r="J126" s="31" t="str">
        <f t="shared" si="31"/>
        <v>_log</v>
      </c>
      <c r="K126" s="31" t="str">
        <f t="shared" si="32"/>
        <v>POP_EMP_log_FAC</v>
      </c>
      <c r="L126" s="7">
        <f>MATCH($K126,FAC_TOTALS_APTA!$A$2:$BS$2,)</f>
        <v>35</v>
      </c>
      <c r="M126" s="29">
        <f>IF(M122=0,0,VLOOKUP(M122,FAC_TOTALS_APTA!$A$4:$BS$227,$L126,FALSE))</f>
        <v>4775122.7895511501</v>
      </c>
      <c r="N126" s="29">
        <f>IF(N122=0,0,VLOOKUP(N122,FAC_TOTALS_APTA!$A$4:$BS$227,$L126,FALSE))</f>
        <v>4834894.9071597503</v>
      </c>
      <c r="O126" s="29">
        <f>IF(O122=0,0,VLOOKUP(O122,FAC_TOTALS_APTA!$A$4:$BS$227,$L126,FALSE))</f>
        <v>5465470.4790270403</v>
      </c>
      <c r="P126" s="29">
        <f>IF(P122=0,0,VLOOKUP(P122,FAC_TOTALS_APTA!$A$4:$BS$227,$L126,FALSE))</f>
        <v>8077125.3018392902</v>
      </c>
      <c r="Q126" s="29">
        <f>IF(Q122=0,0,VLOOKUP(Q122,FAC_TOTALS_APTA!$A$4:$BS$227,$L126,FALSE))</f>
        <v>3696351.78372584</v>
      </c>
      <c r="R126" s="29">
        <f>IF(R122=0,0,VLOOKUP(R122,FAC_TOTALS_APTA!$A$4:$BS$227,$L126,FALSE))</f>
        <v>2412026.9813986099</v>
      </c>
      <c r="S126" s="29">
        <f>IF(S122=0,0,VLOOKUP(S122,FAC_TOTALS_APTA!$A$4:$BS$227,$L126,FALSE))</f>
        <v>343410.87243694899</v>
      </c>
      <c r="T126" s="29">
        <f>IF(T122=0,0,VLOOKUP(T122,FAC_TOTALS_APTA!$A$4:$BS$227,$L126,FALSE))</f>
        <v>13852.4192368642</v>
      </c>
      <c r="U126" s="29">
        <f>IF(U122=0,0,VLOOKUP(U122,FAC_TOTALS_APTA!$A$4:$BS$227,$L126,FALSE))</f>
        <v>2813776.6138103399</v>
      </c>
      <c r="V126" s="29">
        <f>IF(V122=0,0,VLOOKUP(V122,FAC_TOTALS_APTA!$A$4:$BS$227,$L126,FALSE))</f>
        <v>3206178.6060458301</v>
      </c>
      <c r="W126" s="29">
        <f>IF(W122=0,0,VLOOKUP(W122,FAC_TOTALS_APTA!$A$4:$BS$227,$L126,FALSE))</f>
        <v>3356876.3990255501</v>
      </c>
      <c r="X126" s="29">
        <f>IF(X122=0,0,VLOOKUP(X122,FAC_TOTALS_APTA!$A$4:$BS$227,$L126,FALSE))</f>
        <v>3742713.0656904601</v>
      </c>
      <c r="Y126" s="29">
        <f>IF(Y122=0,0,VLOOKUP(Y122,FAC_TOTALS_APTA!$A$4:$BS$227,$L126,FALSE))</f>
        <v>3714977.0033725901</v>
      </c>
      <c r="Z126" s="29">
        <f>IF(Z122=0,0,VLOOKUP(Z122,FAC_TOTALS_APTA!$A$4:$BS$227,$L126,FALSE))</f>
        <v>3462186.3228146201</v>
      </c>
      <c r="AA126" s="29">
        <f>IF(AA122=0,0,VLOOKUP(AA122,FAC_TOTALS_APTA!$A$4:$BS$227,$L126,FALSE))</f>
        <v>3505785.5501524201</v>
      </c>
      <c r="AB126" s="29">
        <f>IF(AB122=0,0,VLOOKUP(AB122,FAC_TOTALS_APTA!$A$4:$BS$227,$L126,FALSE))</f>
        <v>3072821.21433846</v>
      </c>
      <c r="AC126" s="32">
        <f t="shared" si="33"/>
        <v>56493570.30962576</v>
      </c>
      <c r="AD126" s="33">
        <f>AC126/G147</f>
        <v>9.7540807961511891E-2</v>
      </c>
      <c r="AE126" s="7"/>
    </row>
    <row r="127" spans="1:31" s="14" customFormat="1" ht="15" x14ac:dyDescent="0.2">
      <c r="A127" s="7"/>
      <c r="B127" s="26" t="s">
        <v>108</v>
      </c>
      <c r="C127" s="28"/>
      <c r="D127" s="34" t="s">
        <v>106</v>
      </c>
      <c r="E127" s="43">
        <v>0.16120000000000001</v>
      </c>
      <c r="F127" s="7">
        <f>MATCH($D127,FAC_TOTALS_APTA!$A$2:$BS$2,)</f>
        <v>17</v>
      </c>
      <c r="G127" s="29">
        <f>VLOOKUP(G122,FAC_TOTALS_APTA!$A$4:$BS$227,$F127,FALSE)</f>
        <v>0.41147755274624997</v>
      </c>
      <c r="H127" s="29">
        <f>VLOOKUP(H122,FAC_TOTALS_APTA!$A$4:$BS$227,$F127,FALSE)</f>
        <v>0.40043614459000199</v>
      </c>
      <c r="I127" s="30">
        <f t="shared" si="30"/>
        <v>-2.6833561351175317E-2</v>
      </c>
      <c r="J127" s="31" t="str">
        <f t="shared" si="31"/>
        <v/>
      </c>
      <c r="K127" s="31" t="str">
        <f t="shared" si="32"/>
        <v>TSD_POP_EMP_PCT_FAC</v>
      </c>
      <c r="L127" s="7">
        <f>MATCH($K127,FAC_TOTALS_APTA!$A$2:$BS$2,)</f>
        <v>39</v>
      </c>
      <c r="M127" s="29">
        <f>IF(M122=0,0,VLOOKUP(M122,FAC_TOTALS_APTA!$A$4:$BS$227,$L127,FALSE))</f>
        <v>-56659.429372684703</v>
      </c>
      <c r="N127" s="29">
        <f>IF(N122=0,0,VLOOKUP(N122,FAC_TOTALS_APTA!$A$4:$BS$227,$L127,FALSE))</f>
        <v>-75231.406388762305</v>
      </c>
      <c r="O127" s="29">
        <f>IF(O122=0,0,VLOOKUP(O122,FAC_TOTALS_APTA!$A$4:$BS$227,$L127,FALSE))</f>
        <v>-6330.5367068176602</v>
      </c>
      <c r="P127" s="29">
        <f>IF(P122=0,0,VLOOKUP(P122,FAC_TOTALS_APTA!$A$4:$BS$227,$L127,FALSE))</f>
        <v>-23376.655253704299</v>
      </c>
      <c r="Q127" s="29">
        <f>IF(Q122=0,0,VLOOKUP(Q122,FAC_TOTALS_APTA!$A$4:$BS$227,$L127,FALSE))</f>
        <v>-112684.60272804899</v>
      </c>
      <c r="R127" s="29">
        <f>IF(R122=0,0,VLOOKUP(R122,FAC_TOTALS_APTA!$A$4:$BS$227,$L127,FALSE))</f>
        <v>15986.053379921401</v>
      </c>
      <c r="S127" s="29">
        <f>IF(S122=0,0,VLOOKUP(S122,FAC_TOTALS_APTA!$A$4:$BS$227,$L127,FALSE))</f>
        <v>132241.30192410099</v>
      </c>
      <c r="T127" s="29">
        <f>IF(T122=0,0,VLOOKUP(T122,FAC_TOTALS_APTA!$A$4:$BS$227,$L127,FALSE))</f>
        <v>-100156.891941029</v>
      </c>
      <c r="U127" s="29">
        <f>IF(U122=0,0,VLOOKUP(U122,FAC_TOTALS_APTA!$A$4:$BS$227,$L127,FALSE))</f>
        <v>-118738.932932415</v>
      </c>
      <c r="V127" s="29">
        <f>IF(V122=0,0,VLOOKUP(V122,FAC_TOTALS_APTA!$A$4:$BS$227,$L127,FALSE))</f>
        <v>-82278.758932017707</v>
      </c>
      <c r="W127" s="29">
        <f>IF(W122=0,0,VLOOKUP(W122,FAC_TOTALS_APTA!$A$4:$BS$227,$L127,FALSE))</f>
        <v>-17332.387420997398</v>
      </c>
      <c r="X127" s="29">
        <f>IF(X122=0,0,VLOOKUP(X122,FAC_TOTALS_APTA!$A$4:$BS$227,$L127,FALSE))</f>
        <v>-5545.3719590422597</v>
      </c>
      <c r="Y127" s="29">
        <f>IF(Y122=0,0,VLOOKUP(Y122,FAC_TOTALS_APTA!$A$4:$BS$227,$L127,FALSE))</f>
        <v>10349.103019280799</v>
      </c>
      <c r="Z127" s="29">
        <f>IF(Z122=0,0,VLOOKUP(Z122,FAC_TOTALS_APTA!$A$4:$BS$227,$L127,FALSE))</f>
        <v>-33916.822224666001</v>
      </c>
      <c r="AA127" s="29">
        <f>IF(AA122=0,0,VLOOKUP(AA122,FAC_TOTALS_APTA!$A$4:$BS$227,$L127,FALSE))</f>
        <v>-22358.681801297698</v>
      </c>
      <c r="AB127" s="29">
        <f>IF(AB122=0,0,VLOOKUP(AB122,FAC_TOTALS_APTA!$A$4:$BS$227,$L127,FALSE))</f>
        <v>24225.766636941102</v>
      </c>
      <c r="AC127" s="32">
        <f t="shared" si="33"/>
        <v>-471808.25270123867</v>
      </c>
      <c r="AD127" s="33">
        <f>AC127/G146</f>
        <v>-9.3234406885159314E-4</v>
      </c>
      <c r="AE127" s="7"/>
    </row>
    <row r="128" spans="1:31" s="14" customFormat="1" ht="15" x14ac:dyDescent="0.2">
      <c r="A128" s="7"/>
      <c r="B128" s="26" t="s">
        <v>52</v>
      </c>
      <c r="C128" s="28" t="s">
        <v>23</v>
      </c>
      <c r="D128" s="34" t="s">
        <v>16</v>
      </c>
      <c r="E128" s="43">
        <v>0.16120000000000001</v>
      </c>
      <c r="F128" s="7">
        <f>MATCH($D128,FAC_TOTALS_APTA!$A$2:$BS$2,)</f>
        <v>14</v>
      </c>
      <c r="G128" s="29">
        <f>VLOOKUP(G122,FAC_TOTALS_APTA!$A$4:$BS$227,$F128,FALSE)</f>
        <v>1.9301443932103399</v>
      </c>
      <c r="H128" s="29">
        <f>VLOOKUP(H122,FAC_TOTALS_APTA!$A$4:$BS$227,$F128,FALSE)</f>
        <v>2.9348303224349701</v>
      </c>
      <c r="I128" s="30">
        <f t="shared" si="30"/>
        <v>0.52052371457742197</v>
      </c>
      <c r="J128" s="31" t="str">
        <f t="shared" si="31"/>
        <v>_log</v>
      </c>
      <c r="K128" s="31" t="str">
        <f t="shared" si="32"/>
        <v>GAS_PRICE_2018_log_FAC</v>
      </c>
      <c r="L128" s="7">
        <f>MATCH($K128,FAC_TOTALS_APTA!$A$2:$BS$2,)</f>
        <v>36</v>
      </c>
      <c r="M128" s="29">
        <f>IF(M122=0,0,VLOOKUP(M122,FAC_TOTALS_APTA!$A$4:$BS$227,$L128,FALSE))</f>
        <v>8099798.3874719804</v>
      </c>
      <c r="N128" s="29">
        <f>IF(N122=0,0,VLOOKUP(N122,FAC_TOTALS_APTA!$A$4:$BS$227,$L128,FALSE))</f>
        <v>8970599.9319155794</v>
      </c>
      <c r="O128" s="29">
        <f>IF(O122=0,0,VLOOKUP(O122,FAC_TOTALS_APTA!$A$4:$BS$227,$L128,FALSE))</f>
        <v>12322750.6956365</v>
      </c>
      <c r="P128" s="29">
        <f>IF(P122=0,0,VLOOKUP(P122,FAC_TOTALS_APTA!$A$4:$BS$227,$L128,FALSE))</f>
        <v>8664759.5141809396</v>
      </c>
      <c r="Q128" s="29">
        <f>IF(Q122=0,0,VLOOKUP(Q122,FAC_TOTALS_APTA!$A$4:$BS$227,$L128,FALSE))</f>
        <v>4763113.2147999899</v>
      </c>
      <c r="R128" s="29">
        <f>IF(R122=0,0,VLOOKUP(R122,FAC_TOTALS_APTA!$A$4:$BS$227,$L128,FALSE))</f>
        <v>11727115.880979801</v>
      </c>
      <c r="S128" s="29">
        <f>IF(S122=0,0,VLOOKUP(S122,FAC_TOTALS_APTA!$A$4:$BS$227,$L128,FALSE))</f>
        <v>-31718200.604366101</v>
      </c>
      <c r="T128" s="29">
        <f>IF(T122=0,0,VLOOKUP(T122,FAC_TOTALS_APTA!$A$4:$BS$227,$L128,FALSE))</f>
        <v>14293620.6290689</v>
      </c>
      <c r="U128" s="29">
        <f>IF(U122=0,0,VLOOKUP(U122,FAC_TOTALS_APTA!$A$4:$BS$227,$L128,FALSE))</f>
        <v>19333116.347749598</v>
      </c>
      <c r="V128" s="29">
        <f>IF(V122=0,0,VLOOKUP(V122,FAC_TOTALS_APTA!$A$4:$BS$227,$L128,FALSE))</f>
        <v>922960.19669297896</v>
      </c>
      <c r="W128" s="29">
        <f>IF(W122=0,0,VLOOKUP(W122,FAC_TOTALS_APTA!$A$4:$BS$227,$L128,FALSE))</f>
        <v>-4186457.4467068501</v>
      </c>
      <c r="X128" s="29">
        <f>IF(X122=0,0,VLOOKUP(X122,FAC_TOTALS_APTA!$A$4:$BS$227,$L128,FALSE))</f>
        <v>-5184862.7889211103</v>
      </c>
      <c r="Y128" s="29">
        <f>IF(Y122=0,0,VLOOKUP(Y122,FAC_TOTALS_APTA!$A$4:$BS$227,$L128,FALSE))</f>
        <v>-26775808.0051728</v>
      </c>
      <c r="Z128" s="29">
        <f>IF(Z122=0,0,VLOOKUP(Z122,FAC_TOTALS_APTA!$A$4:$BS$227,$L128,FALSE))</f>
        <v>-10908346.1422165</v>
      </c>
      <c r="AA128" s="29">
        <f>IF(AA122=0,0,VLOOKUP(AA122,FAC_TOTALS_APTA!$A$4:$BS$227,$L128,FALSE))</f>
        <v>7545108.8699785499</v>
      </c>
      <c r="AB128" s="29">
        <f>IF(AB122=0,0,VLOOKUP(AB122,FAC_TOTALS_APTA!$A$4:$BS$227,$L128,FALSE))</f>
        <v>9078140.7371929605</v>
      </c>
      <c r="AC128" s="32">
        <f t="shared" si="33"/>
        <v>26947409.418284424</v>
      </c>
      <c r="AD128" s="33">
        <f>AC128/G147</f>
        <v>4.652692461678707E-2</v>
      </c>
      <c r="AE128" s="7"/>
    </row>
    <row r="129" spans="1:31" s="14" customFormat="1" ht="15" x14ac:dyDescent="0.2">
      <c r="A129" s="7"/>
      <c r="B129" s="26" t="s">
        <v>49</v>
      </c>
      <c r="C129" s="28" t="s">
        <v>23</v>
      </c>
      <c r="D129" s="7" t="s">
        <v>15</v>
      </c>
      <c r="E129" s="43">
        <v>-0.2555</v>
      </c>
      <c r="F129" s="7">
        <f>MATCH($D129,FAC_TOTALS_APTA!$A$2:$BS$2,)</f>
        <v>15</v>
      </c>
      <c r="G129" s="29">
        <f>VLOOKUP(G122,FAC_TOTALS_APTA!$A$4:$BS$227,$F129,FALSE)</f>
        <v>38329.138487481003</v>
      </c>
      <c r="H129" s="29">
        <f>VLOOKUP(H122,FAC_TOTALS_APTA!$A$4:$BS$227,$F129,FALSE)</f>
        <v>37031.751617532798</v>
      </c>
      <c r="I129" s="30">
        <f t="shared" si="30"/>
        <v>-3.3848578943978969E-2</v>
      </c>
      <c r="J129" s="31" t="str">
        <f t="shared" si="31"/>
        <v>_log</v>
      </c>
      <c r="K129" s="31" t="str">
        <f t="shared" si="32"/>
        <v>TOTAL_MED_INC_INDIV_2018_log_FAC</v>
      </c>
      <c r="L129" s="7">
        <f>MATCH($K129,FAC_TOTALS_APTA!$A$2:$BS$2,)</f>
        <v>37</v>
      </c>
      <c r="M129" s="29">
        <f>IF(M122=0,0,VLOOKUP(M122,FAC_TOTALS_APTA!$A$4:$BS$227,$L129,FALSE))</f>
        <v>2360224.2833189601</v>
      </c>
      <c r="N129" s="29">
        <f>IF(N122=0,0,VLOOKUP(N122,FAC_TOTALS_APTA!$A$4:$BS$227,$L129,FALSE))</f>
        <v>3462342.26733384</v>
      </c>
      <c r="O129" s="29">
        <f>IF(O122=0,0,VLOOKUP(O122,FAC_TOTALS_APTA!$A$4:$BS$227,$L129,FALSE))</f>
        <v>3116102.5520092198</v>
      </c>
      <c r="P129" s="29">
        <f>IF(P122=0,0,VLOOKUP(P122,FAC_TOTALS_APTA!$A$4:$BS$227,$L129,FALSE))</f>
        <v>5543244.2621317301</v>
      </c>
      <c r="Q129" s="29">
        <f>IF(Q122=0,0,VLOOKUP(Q122,FAC_TOTALS_APTA!$A$4:$BS$227,$L129,FALSE))</f>
        <v>-2586546.7598829898</v>
      </c>
      <c r="R129" s="29">
        <f>IF(R122=0,0,VLOOKUP(R122,FAC_TOTALS_APTA!$A$4:$BS$227,$L129,FALSE))</f>
        <v>-849634.19753217394</v>
      </c>
      <c r="S129" s="29">
        <f>IF(S122=0,0,VLOOKUP(S122,FAC_TOTALS_APTA!$A$4:$BS$227,$L129,FALSE))</f>
        <v>9654827.1988524701</v>
      </c>
      <c r="T129" s="29">
        <f>IF(T122=0,0,VLOOKUP(T122,FAC_TOTALS_APTA!$A$4:$BS$227,$L129,FALSE))</f>
        <v>4588515.9331949595</v>
      </c>
      <c r="U129" s="29">
        <f>IF(U122=0,0,VLOOKUP(U122,FAC_TOTALS_APTA!$A$4:$BS$227,$L129,FALSE))</f>
        <v>2466598.6688262098</v>
      </c>
      <c r="V129" s="29">
        <f>IF(V122=0,0,VLOOKUP(V122,FAC_TOTALS_APTA!$A$4:$BS$227,$L129,FALSE))</f>
        <v>718587.42087856203</v>
      </c>
      <c r="W129" s="29">
        <f>IF(W122=0,0,VLOOKUP(W122,FAC_TOTALS_APTA!$A$4:$BS$227,$L129,FALSE))</f>
        <v>-1298067.56220218</v>
      </c>
      <c r="X129" s="29">
        <f>IF(X122=0,0,VLOOKUP(X122,FAC_TOTALS_APTA!$A$4:$BS$227,$L129,FALSE))</f>
        <v>-2885847.2072635302</v>
      </c>
      <c r="Y129" s="29">
        <f>IF(Y122=0,0,VLOOKUP(Y122,FAC_TOTALS_APTA!$A$4:$BS$227,$L129,FALSE))</f>
        <v>-6317584.2438887898</v>
      </c>
      <c r="Z129" s="29">
        <f>IF(Z122=0,0,VLOOKUP(Z122,FAC_TOTALS_APTA!$A$4:$BS$227,$L129,FALSE))</f>
        <v>-4129162.7057711598</v>
      </c>
      <c r="AA129" s="29">
        <f>IF(AA122=0,0,VLOOKUP(AA122,FAC_TOTALS_APTA!$A$4:$BS$227,$L129,FALSE))</f>
        <v>-2608897.8309058901</v>
      </c>
      <c r="AB129" s="29">
        <f>IF(AB122=0,0,VLOOKUP(AB122,FAC_TOTALS_APTA!$A$4:$BS$227,$L129,FALSE))</f>
        <v>-3255498.736817</v>
      </c>
      <c r="AC129" s="32">
        <f t="shared" si="33"/>
        <v>7979203.3422822356</v>
      </c>
      <c r="AD129" s="33">
        <f>AC129/G147</f>
        <v>1.3776752586706202E-2</v>
      </c>
      <c r="AE129" s="7"/>
    </row>
    <row r="130" spans="1:31" s="14" customFormat="1" ht="15" x14ac:dyDescent="0.2">
      <c r="A130" s="7"/>
      <c r="B130" s="26" t="s">
        <v>67</v>
      </c>
      <c r="C130" s="28"/>
      <c r="D130" s="7" t="s">
        <v>10</v>
      </c>
      <c r="E130" s="43">
        <v>1.0699999999999999E-2</v>
      </c>
      <c r="F130" s="7">
        <f>MATCH($D130,FAC_TOTALS_APTA!$A$2:$BS$2,)</f>
        <v>16</v>
      </c>
      <c r="G130" s="29">
        <f>VLOOKUP(G122,FAC_TOTALS_APTA!$A$4:$BS$227,$F130,FALSE)</f>
        <v>7.5962090718704403</v>
      </c>
      <c r="H130" s="29">
        <f>VLOOKUP(H122,FAC_TOTALS_APTA!$A$4:$BS$227,$F130,FALSE)</f>
        <v>6.9669789526958903</v>
      </c>
      <c r="I130" s="30">
        <f t="shared" si="30"/>
        <v>-8.2834755233983093E-2</v>
      </c>
      <c r="J130" s="31" t="str">
        <f t="shared" si="31"/>
        <v/>
      </c>
      <c r="K130" s="31" t="str">
        <f t="shared" si="32"/>
        <v>PCT_HH_NO_VEH_FAC</v>
      </c>
      <c r="L130" s="7">
        <f>MATCH($K130,FAC_TOTALS_APTA!$A$2:$BS$2,)</f>
        <v>38</v>
      </c>
      <c r="M130" s="29">
        <f>IF(M122=0,0,VLOOKUP(M122,FAC_TOTALS_APTA!$A$4:$BS$227,$L130,FALSE))</f>
        <v>197519.32635129199</v>
      </c>
      <c r="N130" s="29">
        <f>IF(N122=0,0,VLOOKUP(N122,FAC_TOTALS_APTA!$A$4:$BS$227,$L130,FALSE))</f>
        <v>228235.10029348399</v>
      </c>
      <c r="O130" s="29">
        <f>IF(O122=0,0,VLOOKUP(O122,FAC_TOTALS_APTA!$A$4:$BS$227,$L130,FALSE))</f>
        <v>-194467.44723695001</v>
      </c>
      <c r="P130" s="29">
        <f>IF(P122=0,0,VLOOKUP(P122,FAC_TOTALS_APTA!$A$4:$BS$227,$L130,FALSE))</f>
        <v>-543931.58343981195</v>
      </c>
      <c r="Q130" s="29">
        <f>IF(Q122=0,0,VLOOKUP(Q122,FAC_TOTALS_APTA!$A$4:$BS$227,$L130,FALSE))</f>
        <v>-1585206.25717325</v>
      </c>
      <c r="R130" s="29">
        <f>IF(R122=0,0,VLOOKUP(R122,FAC_TOTALS_APTA!$A$4:$BS$227,$L130,FALSE))</f>
        <v>669331.42703632696</v>
      </c>
      <c r="S130" s="29">
        <f>IF(S122=0,0,VLOOKUP(S122,FAC_TOTALS_APTA!$A$4:$BS$227,$L130,FALSE))</f>
        <v>1440947.3705917599</v>
      </c>
      <c r="T130" s="29">
        <f>IF(T122=0,0,VLOOKUP(T122,FAC_TOTALS_APTA!$A$4:$BS$227,$L130,FALSE))</f>
        <v>1025437.30868258</v>
      </c>
      <c r="U130" s="29">
        <f>IF(U122=0,0,VLOOKUP(U122,FAC_TOTALS_APTA!$A$4:$BS$227,$L130,FALSE))</f>
        <v>1899733.7625039001</v>
      </c>
      <c r="V130" s="29">
        <f>IF(V122=0,0,VLOOKUP(V122,FAC_TOTALS_APTA!$A$4:$BS$227,$L130,FALSE))</f>
        <v>-1548877.4698413401</v>
      </c>
      <c r="W130" s="29">
        <f>IF(W122=0,0,VLOOKUP(W122,FAC_TOTALS_APTA!$A$4:$BS$227,$L130,FALSE))</f>
        <v>-287123.08386835398</v>
      </c>
      <c r="X130" s="29">
        <f>IF(X122=0,0,VLOOKUP(X122,FAC_TOTALS_APTA!$A$4:$BS$227,$L130,FALSE))</f>
        <v>703588.61399830098</v>
      </c>
      <c r="Y130" s="29">
        <f>IF(Y122=0,0,VLOOKUP(Y122,FAC_TOTALS_APTA!$A$4:$BS$227,$L130,FALSE))</f>
        <v>-2138005.0694205598</v>
      </c>
      <c r="Z130" s="29">
        <f>IF(Z122=0,0,VLOOKUP(Z122,FAC_TOTALS_APTA!$A$4:$BS$227,$L130,FALSE))</f>
        <v>-1270211.78633971</v>
      </c>
      <c r="AA130" s="29">
        <f>IF(AA122=0,0,VLOOKUP(AA122,FAC_TOTALS_APTA!$A$4:$BS$227,$L130,FALSE))</f>
        <v>-1863065.9446827399</v>
      </c>
      <c r="AB130" s="29">
        <f>IF(AB122=0,0,VLOOKUP(AB122,FAC_TOTALS_APTA!$A$4:$BS$227,$L130,FALSE))</f>
        <v>-1589039.0792221699</v>
      </c>
      <c r="AC130" s="32">
        <f t="shared" si="33"/>
        <v>-4855134.8117672419</v>
      </c>
      <c r="AD130" s="33">
        <f>AC130/G147</f>
        <v>-8.3827906380551237E-3</v>
      </c>
      <c r="AE130" s="7"/>
    </row>
    <row r="131" spans="1:31" s="14" customFormat="1" ht="15" x14ac:dyDescent="0.2">
      <c r="A131" s="7"/>
      <c r="B131" s="26" t="s">
        <v>50</v>
      </c>
      <c r="C131" s="28"/>
      <c r="D131" s="7" t="s">
        <v>31</v>
      </c>
      <c r="E131" s="43">
        <v>-3.3999999999999998E-3</v>
      </c>
      <c r="F131" s="7">
        <f>MATCH($D131,FAC_TOTALS_APTA!$A$2:$BS$2,)</f>
        <v>18</v>
      </c>
      <c r="G131" s="29">
        <f>VLOOKUP(G122,FAC_TOTALS_APTA!$A$4:$BS$227,$F131,FALSE)</f>
        <v>4.0258321388066198</v>
      </c>
      <c r="H131" s="29">
        <f>VLOOKUP(H122,FAC_TOTALS_APTA!$A$4:$BS$227,$F131,FALSE)</f>
        <v>6.4390989849420199</v>
      </c>
      <c r="I131" s="30">
        <f t="shared" si="30"/>
        <v>0.59944547187473307</v>
      </c>
      <c r="J131" s="31" t="str">
        <f t="shared" si="31"/>
        <v/>
      </c>
      <c r="K131" s="31" t="str">
        <f t="shared" si="32"/>
        <v>JTW_HOME_PCT_FAC</v>
      </c>
      <c r="L131" s="7">
        <f>MATCH($K131,FAC_TOTALS_APTA!$A$2:$BS$2,)</f>
        <v>40</v>
      </c>
      <c r="M131" s="29">
        <f>IF(M122=0,0,VLOOKUP(M122,FAC_TOTALS_APTA!$A$4:$BS$227,$L131,FALSE))</f>
        <v>0</v>
      </c>
      <c r="N131" s="29">
        <f>IF(N122=0,0,VLOOKUP(N122,FAC_TOTALS_APTA!$A$4:$BS$227,$L131,FALSE))</f>
        <v>0</v>
      </c>
      <c r="O131" s="29">
        <f>IF(O122=0,0,VLOOKUP(O122,FAC_TOTALS_APTA!$A$4:$BS$227,$L131,FALSE))</f>
        <v>0</v>
      </c>
      <c r="P131" s="29">
        <f>IF(P122=0,0,VLOOKUP(P122,FAC_TOTALS_APTA!$A$4:$BS$227,$L131,FALSE))</f>
        <v>-819852.76240323798</v>
      </c>
      <c r="Q131" s="29">
        <f>IF(Q122=0,0,VLOOKUP(Q122,FAC_TOTALS_APTA!$A$4:$BS$227,$L131,FALSE))</f>
        <v>-76358.915530235507</v>
      </c>
      <c r="R131" s="29">
        <f>IF(R122=0,0,VLOOKUP(R122,FAC_TOTALS_APTA!$A$4:$BS$227,$L131,FALSE))</f>
        <v>-370856.29259997798</v>
      </c>
      <c r="S131" s="29">
        <f>IF(S122=0,0,VLOOKUP(S122,FAC_TOTALS_APTA!$A$4:$BS$227,$L131,FALSE))</f>
        <v>-377651.52169110702</v>
      </c>
      <c r="T131" s="29">
        <f>IF(T122=0,0,VLOOKUP(T122,FAC_TOTALS_APTA!$A$4:$BS$227,$L131,FALSE))</f>
        <v>-787633.17470794905</v>
      </c>
      <c r="U131" s="29">
        <f>IF(U122=0,0,VLOOKUP(U122,FAC_TOTALS_APTA!$A$4:$BS$227,$L131,FALSE))</f>
        <v>443255.24164984003</v>
      </c>
      <c r="V131" s="29">
        <f>IF(V122=0,0,VLOOKUP(V122,FAC_TOTALS_APTA!$A$4:$BS$227,$L131,FALSE))</f>
        <v>-463229.70732803002</v>
      </c>
      <c r="W131" s="29">
        <f>IF(W122=0,0,VLOOKUP(W122,FAC_TOTALS_APTA!$A$4:$BS$227,$L131,FALSE))</f>
        <v>-349468.30938782397</v>
      </c>
      <c r="X131" s="29">
        <f>IF(X122=0,0,VLOOKUP(X122,FAC_TOTALS_APTA!$A$4:$BS$227,$L131,FALSE))</f>
        <v>-23466.8213408827</v>
      </c>
      <c r="Y131" s="29">
        <f>IF(Y122=0,0,VLOOKUP(Y122,FAC_TOTALS_APTA!$A$4:$BS$227,$L131,FALSE))</f>
        <v>-757002.479945114</v>
      </c>
      <c r="Z131" s="29">
        <f>IF(Z122=0,0,VLOOKUP(Z122,FAC_TOTALS_APTA!$A$4:$BS$227,$L131,FALSE))</f>
        <v>-1274132.01518229</v>
      </c>
      <c r="AA131" s="29">
        <f>IF(AA122=0,0,VLOOKUP(AA122,FAC_TOTALS_APTA!$A$4:$BS$227,$L131,FALSE))</f>
        <v>-554791.50749258604</v>
      </c>
      <c r="AB131" s="29">
        <f>IF(AB122=0,0,VLOOKUP(AB122,FAC_TOTALS_APTA!$A$4:$BS$227,$L131,FALSE))</f>
        <v>-702282.24278093898</v>
      </c>
      <c r="AC131" s="32">
        <f t="shared" si="33"/>
        <v>-6113470.5087403329</v>
      </c>
      <c r="AD131" s="33">
        <f>AC131/G147</f>
        <v>-1.0555410989306926E-2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85</v>
      </c>
      <c r="E132" s="43">
        <v>-5.7999999999999996E-3</v>
      </c>
      <c r="F132" s="7">
        <f>MATCH($D132,FAC_TOTALS_APTA!$A$2:$BS$2,)</f>
        <v>20</v>
      </c>
      <c r="G132" s="29">
        <f>VLOOKUP(G122,FAC_TOTALS_APTA!$A$4:$BS$227,$F132,FALSE)</f>
        <v>0</v>
      </c>
      <c r="H132" s="29">
        <f>VLOOKUP(H122,FAC_TOTALS_APTA!$A$4:$BS$227,$F132,FALSE)</f>
        <v>0</v>
      </c>
      <c r="I132" s="30" t="str">
        <f t="shared" si="30"/>
        <v>-</v>
      </c>
      <c r="J132" s="31" t="str">
        <f t="shared" si="31"/>
        <v/>
      </c>
      <c r="K132" s="31" t="str">
        <f t="shared" si="32"/>
        <v>TNC_TRIPS_PER_CAPITA_CLUSTER_BUS_HI_OPEX_FAV_FAC</v>
      </c>
      <c r="L132" s="7">
        <f>MATCH($K132,FAC_TOTALS_APTA!$A$2:$BS$2,)</f>
        <v>42</v>
      </c>
      <c r="M132" s="29">
        <f>IF(M122=0,0,VLOOKUP(M122,FAC_TOTALS_APTA!$A$4:$BS$227,$L132,FALSE))</f>
        <v>0</v>
      </c>
      <c r="N132" s="29">
        <f>IF(N122=0,0,VLOOKUP(N122,FAC_TOTALS_APTA!$A$4:$BS$227,$L132,FALSE))</f>
        <v>0</v>
      </c>
      <c r="O132" s="29">
        <f>IF(O122=0,0,VLOOKUP(O122,FAC_TOTALS_APTA!$A$4:$BS$227,$L132,FALSE))</f>
        <v>0</v>
      </c>
      <c r="P132" s="29">
        <f>IF(P122=0,0,VLOOKUP(P122,FAC_TOTALS_APTA!$A$4:$BS$227,$L132,FALSE))</f>
        <v>0</v>
      </c>
      <c r="Q132" s="29">
        <f>IF(Q122=0,0,VLOOKUP(Q122,FAC_TOTALS_APTA!$A$4:$BS$227,$L132,FALSE))</f>
        <v>0</v>
      </c>
      <c r="R132" s="29">
        <f>IF(R122=0,0,VLOOKUP(R122,FAC_TOTALS_APTA!$A$4:$BS$227,$L132,FALSE))</f>
        <v>0</v>
      </c>
      <c r="S132" s="29">
        <f>IF(S122=0,0,VLOOKUP(S122,FAC_TOTALS_APTA!$A$4:$BS$227,$L132,FALSE))</f>
        <v>0</v>
      </c>
      <c r="T132" s="29">
        <f>IF(T122=0,0,VLOOKUP(T122,FAC_TOTALS_APTA!$A$4:$BS$227,$L132,FALSE))</f>
        <v>0</v>
      </c>
      <c r="U132" s="29">
        <f>IF(U122=0,0,VLOOKUP(U122,FAC_TOTALS_APTA!$A$4:$BS$227,$L132,FALSE))</f>
        <v>0</v>
      </c>
      <c r="V132" s="29">
        <f>IF(V122=0,0,VLOOKUP(V122,FAC_TOTALS_APTA!$A$4:$BS$227,$L132,FALSE))</f>
        <v>0</v>
      </c>
      <c r="W132" s="29">
        <f>IF(W122=0,0,VLOOKUP(W122,FAC_TOTALS_APTA!$A$4:$BS$227,$L132,FALSE))</f>
        <v>0</v>
      </c>
      <c r="X132" s="29">
        <f>IF(X122=0,0,VLOOKUP(X122,FAC_TOTALS_APTA!$A$4:$BS$227,$L132,FALSE))</f>
        <v>0</v>
      </c>
      <c r="Y132" s="29">
        <f>IF(Y122=0,0,VLOOKUP(Y122,FAC_TOTALS_APTA!$A$4:$BS$227,$L132,FALSE))</f>
        <v>0</v>
      </c>
      <c r="Z132" s="29">
        <f>IF(Z122=0,0,VLOOKUP(Z122,FAC_TOTALS_APTA!$A$4:$BS$227,$L132,FALSE))</f>
        <v>0</v>
      </c>
      <c r="AA132" s="29">
        <f>IF(AA122=0,0,VLOOKUP(AA122,FAC_TOTALS_APTA!$A$4:$BS$227,$L132,FALSE))</f>
        <v>0</v>
      </c>
      <c r="AB132" s="29">
        <f>IF(AB122=0,0,VLOOKUP(AB122,FAC_TOTALS_APTA!$A$4:$BS$227,$L132,FALSE))</f>
        <v>0</v>
      </c>
      <c r="AC132" s="32">
        <f t="shared" si="33"/>
        <v>0</v>
      </c>
      <c r="AD132" s="33">
        <f>AC132/G147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87</v>
      </c>
      <c r="E133" s="43">
        <v>-3.3799999999999997E-2</v>
      </c>
      <c r="F133" s="7">
        <f>MATCH($D133,FAC_TOTALS_APTA!$A$2:$BS$2,)</f>
        <v>21</v>
      </c>
      <c r="G133" s="29">
        <f>VLOOKUP(G122,FAC_TOTALS_APTA!$A$4:$BS$227,$F133,FALSE)</f>
        <v>0</v>
      </c>
      <c r="H133" s="29">
        <f>VLOOKUP(H122,FAC_TOTALS_APTA!$A$4:$BS$227,$F133,FALSE)</f>
        <v>0</v>
      </c>
      <c r="I133" s="30" t="str">
        <f t="shared" si="30"/>
        <v>-</v>
      </c>
      <c r="J133" s="31" t="str">
        <f t="shared" si="31"/>
        <v/>
      </c>
      <c r="K133" s="31" t="str">
        <f t="shared" si="32"/>
        <v>TNC_TRIPS_PER_CAPITA_CLUSTER_BUS_MID_OPEX_FAV_FAC</v>
      </c>
      <c r="L133" s="7">
        <f>MATCH($K133,FAC_TOTALS_APTA!$A$2:$BS$2,)</f>
        <v>43</v>
      </c>
      <c r="M133" s="29">
        <f>IF(M122=0,0,VLOOKUP(M122,FAC_TOTALS_APTA!$A$4:$BS$227,$L133,FALSE))</f>
        <v>0</v>
      </c>
      <c r="N133" s="29">
        <f>IF(N122=0,0,VLOOKUP(N122,FAC_TOTALS_APTA!$A$4:$BS$227,$L133,FALSE))</f>
        <v>0</v>
      </c>
      <c r="O133" s="29">
        <f>IF(O122=0,0,VLOOKUP(O122,FAC_TOTALS_APTA!$A$4:$BS$227,$L133,FALSE))</f>
        <v>0</v>
      </c>
      <c r="P133" s="29">
        <f>IF(P122=0,0,VLOOKUP(P122,FAC_TOTALS_APTA!$A$4:$BS$227,$L133,FALSE))</f>
        <v>0</v>
      </c>
      <c r="Q133" s="29">
        <f>IF(Q122=0,0,VLOOKUP(Q122,FAC_TOTALS_APTA!$A$4:$BS$227,$L133,FALSE))</f>
        <v>0</v>
      </c>
      <c r="R133" s="29">
        <f>IF(R122=0,0,VLOOKUP(R122,FAC_TOTALS_APTA!$A$4:$BS$227,$L133,FALSE))</f>
        <v>0</v>
      </c>
      <c r="S133" s="29">
        <f>IF(S122=0,0,VLOOKUP(S122,FAC_TOTALS_APTA!$A$4:$BS$227,$L133,FALSE))</f>
        <v>0</v>
      </c>
      <c r="T133" s="29">
        <f>IF(T122=0,0,VLOOKUP(T122,FAC_TOTALS_APTA!$A$4:$BS$227,$L133,FALSE))</f>
        <v>0</v>
      </c>
      <c r="U133" s="29">
        <f>IF(U122=0,0,VLOOKUP(U122,FAC_TOTALS_APTA!$A$4:$BS$227,$L133,FALSE))</f>
        <v>0</v>
      </c>
      <c r="V133" s="29">
        <f>IF(V122=0,0,VLOOKUP(V122,FAC_TOTALS_APTA!$A$4:$BS$227,$L133,FALSE))</f>
        <v>0</v>
      </c>
      <c r="W133" s="29">
        <f>IF(W122=0,0,VLOOKUP(W122,FAC_TOTALS_APTA!$A$4:$BS$227,$L133,FALSE))</f>
        <v>0</v>
      </c>
      <c r="X133" s="29">
        <f>IF(X122=0,0,VLOOKUP(X122,FAC_TOTALS_APTA!$A$4:$BS$227,$L133,FALSE))</f>
        <v>0</v>
      </c>
      <c r="Y133" s="29">
        <f>IF(Y122=0,0,VLOOKUP(Y122,FAC_TOTALS_APTA!$A$4:$BS$227,$L133,FALSE))</f>
        <v>0</v>
      </c>
      <c r="Z133" s="29">
        <f>IF(Z122=0,0,VLOOKUP(Z122,FAC_TOTALS_APTA!$A$4:$BS$227,$L133,FALSE))</f>
        <v>0</v>
      </c>
      <c r="AA133" s="29">
        <f>IF(AA122=0,0,VLOOKUP(AA122,FAC_TOTALS_APTA!$A$4:$BS$227,$L133,FALSE))</f>
        <v>0</v>
      </c>
      <c r="AB133" s="29">
        <f>IF(AB122=0,0,VLOOKUP(AB122,FAC_TOTALS_APTA!$A$4:$BS$227,$L133,FALSE))</f>
        <v>0</v>
      </c>
      <c r="AC133" s="32">
        <f t="shared" si="33"/>
        <v>0</v>
      </c>
      <c r="AD133" s="33">
        <f>AC133/G147</f>
        <v>0</v>
      </c>
      <c r="AE133" s="7"/>
    </row>
    <row r="134" spans="1:31" s="14" customFormat="1" ht="34" hidden="1" x14ac:dyDescent="0.2">
      <c r="A134" s="7"/>
      <c r="B134" s="12" t="s">
        <v>72</v>
      </c>
      <c r="C134" s="28"/>
      <c r="D134" s="5" t="s">
        <v>88</v>
      </c>
      <c r="E134" s="43">
        <v>-1.6299999999999999E-2</v>
      </c>
      <c r="F134" s="7">
        <f>MATCH($D134,FAC_TOTALS_APTA!$A$2:$BS$2,)</f>
        <v>22</v>
      </c>
      <c r="G134" s="29">
        <f>VLOOKUP(G122,FAC_TOTALS_APTA!$A$4:$BS$227,$F134,FALSE)</f>
        <v>0</v>
      </c>
      <c r="H134" s="29">
        <f>VLOOKUP(H122,FAC_TOTALS_APTA!$A$4:$BS$227,$F134,FALSE)</f>
        <v>0</v>
      </c>
      <c r="I134" s="30" t="str">
        <f t="shared" si="30"/>
        <v>-</v>
      </c>
      <c r="J134" s="31" t="str">
        <f t="shared" si="31"/>
        <v/>
      </c>
      <c r="K134" s="31" t="str">
        <f t="shared" si="32"/>
        <v>TNC_TRIPS_PER_CAPITA_CLUSTER_BUS_LOW_OPEX_FAV_FAC</v>
      </c>
      <c r="L134" s="7">
        <f>MATCH($K134,FAC_TOTALS_APTA!$A$2:$BS$2,)</f>
        <v>44</v>
      </c>
      <c r="M134" s="29">
        <f>IF(M122=0,0,VLOOKUP(M122,FAC_TOTALS_APTA!$A$4:$BS$227,$L134,FALSE))</f>
        <v>0</v>
      </c>
      <c r="N134" s="29">
        <f>IF(N122=0,0,VLOOKUP(N122,FAC_TOTALS_APTA!$A$4:$BS$227,$L134,FALSE))</f>
        <v>0</v>
      </c>
      <c r="O134" s="29">
        <f>IF(O122=0,0,VLOOKUP(O122,FAC_TOTALS_APTA!$A$4:$BS$227,$L134,FALSE))</f>
        <v>0</v>
      </c>
      <c r="P134" s="29">
        <f>IF(P122=0,0,VLOOKUP(P122,FAC_TOTALS_APTA!$A$4:$BS$227,$L134,FALSE))</f>
        <v>0</v>
      </c>
      <c r="Q134" s="29">
        <f>IF(Q122=0,0,VLOOKUP(Q122,FAC_TOTALS_APTA!$A$4:$BS$227,$L134,FALSE))</f>
        <v>0</v>
      </c>
      <c r="R134" s="29">
        <f>IF(R122=0,0,VLOOKUP(R122,FAC_TOTALS_APTA!$A$4:$BS$227,$L134,FALSE))</f>
        <v>0</v>
      </c>
      <c r="S134" s="29">
        <f>IF(S122=0,0,VLOOKUP(S122,FAC_TOTALS_APTA!$A$4:$BS$227,$L134,FALSE))</f>
        <v>0</v>
      </c>
      <c r="T134" s="29">
        <f>IF(T122=0,0,VLOOKUP(T122,FAC_TOTALS_APTA!$A$4:$BS$227,$L134,FALSE))</f>
        <v>0</v>
      </c>
      <c r="U134" s="29">
        <f>IF(U122=0,0,VLOOKUP(U122,FAC_TOTALS_APTA!$A$4:$BS$227,$L134,FALSE))</f>
        <v>0</v>
      </c>
      <c r="V134" s="29">
        <f>IF(V122=0,0,VLOOKUP(V122,FAC_TOTALS_APTA!$A$4:$BS$227,$L134,FALSE))</f>
        <v>0</v>
      </c>
      <c r="W134" s="29">
        <f>IF(W122=0,0,VLOOKUP(W122,FAC_TOTALS_APTA!$A$4:$BS$227,$L134,FALSE))</f>
        <v>0</v>
      </c>
      <c r="X134" s="29">
        <f>IF(X122=0,0,VLOOKUP(X122,FAC_TOTALS_APTA!$A$4:$BS$227,$L134,FALSE))</f>
        <v>0</v>
      </c>
      <c r="Y134" s="29">
        <f>IF(Y122=0,0,VLOOKUP(Y122,FAC_TOTALS_APTA!$A$4:$BS$227,$L134,FALSE))</f>
        <v>0</v>
      </c>
      <c r="Z134" s="29">
        <f>IF(Z122=0,0,VLOOKUP(Z122,FAC_TOTALS_APTA!$A$4:$BS$227,$L134,FALSE))</f>
        <v>0</v>
      </c>
      <c r="AA134" s="29">
        <f>IF(AA122=0,0,VLOOKUP(AA122,FAC_TOTALS_APTA!$A$4:$BS$227,$L134,FALSE))</f>
        <v>0</v>
      </c>
      <c r="AB134" s="29">
        <f>IF(AB122=0,0,VLOOKUP(AB122,FAC_TOTALS_APTA!$A$4:$BS$227,$L134,FALSE))</f>
        <v>0</v>
      </c>
      <c r="AC134" s="32">
        <f t="shared" si="33"/>
        <v>0</v>
      </c>
      <c r="AD134" s="33">
        <f>AC134/G147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89</v>
      </c>
      <c r="E135" s="43">
        <v>-1.37E-2</v>
      </c>
      <c r="F135" s="7">
        <f>MATCH($D135,FAC_TOTALS_APTA!$A$2:$BS$2,)</f>
        <v>23</v>
      </c>
      <c r="G135" s="29">
        <f>VLOOKUP(G122,FAC_TOTALS_APTA!$A$4:$BS$227,$F135,FALSE)</f>
        <v>0</v>
      </c>
      <c r="H135" s="29">
        <f>VLOOKUP(H122,FAC_TOTALS_APTA!$A$4:$BS$227,$F135,FALSE)</f>
        <v>7.4089482833388098</v>
      </c>
      <c r="I135" s="30" t="str">
        <f t="shared" si="30"/>
        <v>-</v>
      </c>
      <c r="J135" s="31" t="str">
        <f t="shared" si="31"/>
        <v/>
      </c>
      <c r="K135" s="31" t="str">
        <f t="shared" si="32"/>
        <v>TNC_TRIPS_PER_CAPITA_CLUSTER_BUS_HI_OPEX_UNFAV_FAC</v>
      </c>
      <c r="L135" s="7">
        <f>MATCH($K135,FAC_TOTALS_APTA!$A$2:$BS$2,)</f>
        <v>45</v>
      </c>
      <c r="M135" s="29">
        <f>IF(M122=0,0,VLOOKUP(M122,FAC_TOTALS_APTA!$A$4:$BS$227,$L135,FALSE))</f>
        <v>0</v>
      </c>
      <c r="N135" s="29">
        <f>IF(N122=0,0,VLOOKUP(N122,FAC_TOTALS_APTA!$A$4:$BS$227,$L135,FALSE))</f>
        <v>0</v>
      </c>
      <c r="O135" s="29">
        <f>IF(O122=0,0,VLOOKUP(O122,FAC_TOTALS_APTA!$A$4:$BS$227,$L135,FALSE))</f>
        <v>0</v>
      </c>
      <c r="P135" s="29">
        <f>IF(P122=0,0,VLOOKUP(P122,FAC_TOTALS_APTA!$A$4:$BS$227,$L135,FALSE))</f>
        <v>0</v>
      </c>
      <c r="Q135" s="29">
        <f>IF(Q122=0,0,VLOOKUP(Q122,FAC_TOTALS_APTA!$A$4:$BS$227,$L135,FALSE))</f>
        <v>0</v>
      </c>
      <c r="R135" s="29">
        <f>IF(R122=0,0,VLOOKUP(R122,FAC_TOTALS_APTA!$A$4:$BS$227,$L135,FALSE))</f>
        <v>0</v>
      </c>
      <c r="S135" s="29">
        <f>IF(S122=0,0,VLOOKUP(S122,FAC_TOTALS_APTA!$A$4:$BS$227,$L135,FALSE))</f>
        <v>0</v>
      </c>
      <c r="T135" s="29">
        <f>IF(T122=0,0,VLOOKUP(T122,FAC_TOTALS_APTA!$A$4:$BS$227,$L135,FALSE))</f>
        <v>0</v>
      </c>
      <c r="U135" s="29">
        <f>IF(U122=0,0,VLOOKUP(U122,FAC_TOTALS_APTA!$A$4:$BS$227,$L135,FALSE))</f>
        <v>0</v>
      </c>
      <c r="V135" s="29">
        <f>IF(V122=0,0,VLOOKUP(V122,FAC_TOTALS_APTA!$A$4:$BS$227,$L135,FALSE))</f>
        <v>-795746.43822389399</v>
      </c>
      <c r="W135" s="29">
        <f>IF(W122=0,0,VLOOKUP(W122,FAC_TOTALS_APTA!$A$4:$BS$227,$L135,FALSE))</f>
        <v>-3211522.5249309</v>
      </c>
      <c r="X135" s="29">
        <f>IF(X122=0,0,VLOOKUP(X122,FAC_TOTALS_APTA!$A$4:$BS$227,$L135,FALSE))</f>
        <v>-5795884.8746194402</v>
      </c>
      <c r="Y135" s="29">
        <f>IF(Y122=0,0,VLOOKUP(Y122,FAC_TOTALS_APTA!$A$4:$BS$227,$L135,FALSE))</f>
        <v>-7356233.0309188496</v>
      </c>
      <c r="Z135" s="29">
        <f>IF(Z122=0,0,VLOOKUP(Z122,FAC_TOTALS_APTA!$A$4:$BS$227,$L135,FALSE))</f>
        <v>-12248908.651273601</v>
      </c>
      <c r="AA135" s="29">
        <f>IF(AA122=0,0,VLOOKUP(AA122,FAC_TOTALS_APTA!$A$4:$BS$227,$L135,FALSE))</f>
        <v>-15603377.6990257</v>
      </c>
      <c r="AB135" s="29">
        <f>IF(AB122=0,0,VLOOKUP(AB122,FAC_TOTALS_APTA!$A$4:$BS$227,$L135,FALSE))</f>
        <v>-26278046.865283702</v>
      </c>
      <c r="AC135" s="32">
        <f t="shared" si="33"/>
        <v>-71289720.08427608</v>
      </c>
      <c r="AD135" s="33">
        <f>AC135/G147</f>
        <v>-0.12308758073280242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90</v>
      </c>
      <c r="E136" s="43">
        <v>-3.5099999999999999E-2</v>
      </c>
      <c r="F136" s="7">
        <f>MATCH($D136,FAC_TOTALS_APTA!$A$2:$BS$2,)</f>
        <v>24</v>
      </c>
      <c r="G136" s="29">
        <f>VLOOKUP(G122,FAC_TOTALS_APTA!$A$4:$BS$227,$F136,FALSE)</f>
        <v>0</v>
      </c>
      <c r="H136" s="29">
        <f>VLOOKUP(H122,FAC_TOTALS_APTA!$A$4:$BS$227,$F136,FALSE)</f>
        <v>0</v>
      </c>
      <c r="I136" s="30" t="str">
        <f t="shared" si="30"/>
        <v>-</v>
      </c>
      <c r="J136" s="31" t="str">
        <f t="shared" si="31"/>
        <v/>
      </c>
      <c r="K136" s="31" t="str">
        <f t="shared" si="32"/>
        <v>TNC_TRIPS_PER_CAPITA_CLUSTER_BUS_MID_OPEX_UNFAV_FAC</v>
      </c>
      <c r="L136" s="7">
        <f>MATCH($K136,FAC_TOTALS_APTA!$A$2:$BS$2,)</f>
        <v>46</v>
      </c>
      <c r="M136" s="29">
        <f>IF(M122=0,0,VLOOKUP(M122,FAC_TOTALS_APTA!$A$4:$BS$227,$L136,FALSE))</f>
        <v>0</v>
      </c>
      <c r="N136" s="29">
        <f>IF(N122=0,0,VLOOKUP(N122,FAC_TOTALS_APTA!$A$4:$BS$227,$L136,FALSE))</f>
        <v>0</v>
      </c>
      <c r="O136" s="29">
        <f>IF(O122=0,0,VLOOKUP(O122,FAC_TOTALS_APTA!$A$4:$BS$227,$L136,FALSE))</f>
        <v>0</v>
      </c>
      <c r="P136" s="29">
        <f>IF(P122=0,0,VLOOKUP(P122,FAC_TOTALS_APTA!$A$4:$BS$227,$L136,FALSE))</f>
        <v>0</v>
      </c>
      <c r="Q136" s="29">
        <f>IF(Q122=0,0,VLOOKUP(Q122,FAC_TOTALS_APTA!$A$4:$BS$227,$L136,FALSE))</f>
        <v>0</v>
      </c>
      <c r="R136" s="29">
        <f>IF(R122=0,0,VLOOKUP(R122,FAC_TOTALS_APTA!$A$4:$BS$227,$L136,FALSE))</f>
        <v>0</v>
      </c>
      <c r="S136" s="29">
        <f>IF(S122=0,0,VLOOKUP(S122,FAC_TOTALS_APTA!$A$4:$BS$227,$L136,FALSE))</f>
        <v>0</v>
      </c>
      <c r="T136" s="29">
        <f>IF(T122=0,0,VLOOKUP(T122,FAC_TOTALS_APTA!$A$4:$BS$227,$L136,FALSE))</f>
        <v>0</v>
      </c>
      <c r="U136" s="29">
        <f>IF(U122=0,0,VLOOKUP(U122,FAC_TOTALS_APTA!$A$4:$BS$227,$L136,FALSE))</f>
        <v>0</v>
      </c>
      <c r="V136" s="29">
        <f>IF(V122=0,0,VLOOKUP(V122,FAC_TOTALS_APTA!$A$4:$BS$227,$L136,FALSE))</f>
        <v>0</v>
      </c>
      <c r="W136" s="29">
        <f>IF(W122=0,0,VLOOKUP(W122,FAC_TOTALS_APTA!$A$4:$BS$227,$L136,FALSE))</f>
        <v>0</v>
      </c>
      <c r="X136" s="29">
        <f>IF(X122=0,0,VLOOKUP(X122,FAC_TOTALS_APTA!$A$4:$BS$227,$L136,FALSE))</f>
        <v>0</v>
      </c>
      <c r="Y136" s="29">
        <f>IF(Y122=0,0,VLOOKUP(Y122,FAC_TOTALS_APTA!$A$4:$BS$227,$L136,FALSE))</f>
        <v>0</v>
      </c>
      <c r="Z136" s="29">
        <f>IF(Z122=0,0,VLOOKUP(Z122,FAC_TOTALS_APTA!$A$4:$BS$227,$L136,FALSE))</f>
        <v>0</v>
      </c>
      <c r="AA136" s="29">
        <f>IF(AA122=0,0,VLOOKUP(AA122,FAC_TOTALS_APTA!$A$4:$BS$227,$L136,FALSE))</f>
        <v>0</v>
      </c>
      <c r="AB136" s="29">
        <f>IF(AB122=0,0,VLOOKUP(AB122,FAC_TOTALS_APTA!$A$4:$BS$227,$L136,FALSE))</f>
        <v>0</v>
      </c>
      <c r="AC136" s="32">
        <f t="shared" si="33"/>
        <v>0</v>
      </c>
      <c r="AD136" s="33">
        <f>AC136/G147</f>
        <v>0</v>
      </c>
      <c r="AE136" s="7"/>
    </row>
    <row r="137" spans="1:31" s="14" customFormat="1" ht="34" hidden="1" x14ac:dyDescent="0.2">
      <c r="A137" s="7"/>
      <c r="B137" s="12" t="s">
        <v>72</v>
      </c>
      <c r="C137" s="28"/>
      <c r="D137" s="5" t="s">
        <v>91</v>
      </c>
      <c r="E137" s="43">
        <v>-3.1300000000000001E-2</v>
      </c>
      <c r="F137" s="7">
        <f>MATCH($D137,FAC_TOTALS_APTA!$A$2:$BS$2,)</f>
        <v>25</v>
      </c>
      <c r="G137" s="29">
        <f>VLOOKUP(G122,FAC_TOTALS_APTA!$A$4:$BS$227,$F137,FALSE)</f>
        <v>0</v>
      </c>
      <c r="H137" s="29">
        <f>VLOOKUP(H122,FAC_TOTALS_APTA!$A$4:$BS$227,$F137,FALSE)</f>
        <v>0</v>
      </c>
      <c r="I137" s="30" t="str">
        <f t="shared" si="30"/>
        <v>-</v>
      </c>
      <c r="J137" s="31" t="str">
        <f t="shared" si="31"/>
        <v/>
      </c>
      <c r="K137" s="31" t="str">
        <f t="shared" si="32"/>
        <v>TNC_TRIPS_PER_CAPITA_CLUSTER_BUS_LOW_OPEX_UNFAV_FAC</v>
      </c>
      <c r="L137" s="7">
        <f>MATCH($K137,FAC_TOTALS_APTA!$A$2:$BS$2,)</f>
        <v>47</v>
      </c>
      <c r="M137" s="29">
        <f>IF(M122=0,0,VLOOKUP(M122,FAC_TOTALS_APTA!$A$4:$BS$227,$L137,FALSE))</f>
        <v>0</v>
      </c>
      <c r="N137" s="29">
        <f>IF(N122=0,0,VLOOKUP(N122,FAC_TOTALS_APTA!$A$4:$BS$227,$L137,FALSE))</f>
        <v>0</v>
      </c>
      <c r="O137" s="29">
        <f>IF(O122=0,0,VLOOKUP(O122,FAC_TOTALS_APTA!$A$4:$BS$227,$L137,FALSE))</f>
        <v>0</v>
      </c>
      <c r="P137" s="29">
        <f>IF(P122=0,0,VLOOKUP(P122,FAC_TOTALS_APTA!$A$4:$BS$227,$L137,FALSE))</f>
        <v>0</v>
      </c>
      <c r="Q137" s="29">
        <f>IF(Q122=0,0,VLOOKUP(Q122,FAC_TOTALS_APTA!$A$4:$BS$227,$L137,FALSE))</f>
        <v>0</v>
      </c>
      <c r="R137" s="29">
        <f>IF(R122=0,0,VLOOKUP(R122,FAC_TOTALS_APTA!$A$4:$BS$227,$L137,FALSE))</f>
        <v>0</v>
      </c>
      <c r="S137" s="29">
        <f>IF(S122=0,0,VLOOKUP(S122,FAC_TOTALS_APTA!$A$4:$BS$227,$L137,FALSE))</f>
        <v>0</v>
      </c>
      <c r="T137" s="29">
        <f>IF(T122=0,0,VLOOKUP(T122,FAC_TOTALS_APTA!$A$4:$BS$227,$L137,FALSE))</f>
        <v>0</v>
      </c>
      <c r="U137" s="29">
        <f>IF(U122=0,0,VLOOKUP(U122,FAC_TOTALS_APTA!$A$4:$BS$227,$L137,FALSE))</f>
        <v>0</v>
      </c>
      <c r="V137" s="29">
        <f>IF(V122=0,0,VLOOKUP(V122,FAC_TOTALS_APTA!$A$4:$BS$227,$L137,FALSE))</f>
        <v>0</v>
      </c>
      <c r="W137" s="29">
        <f>IF(W122=0,0,VLOOKUP(W122,FAC_TOTALS_APTA!$A$4:$BS$227,$L137,FALSE))</f>
        <v>0</v>
      </c>
      <c r="X137" s="29">
        <f>IF(X122=0,0,VLOOKUP(X122,FAC_TOTALS_APTA!$A$4:$BS$227,$L137,FALSE))</f>
        <v>0</v>
      </c>
      <c r="Y137" s="29">
        <f>IF(Y122=0,0,VLOOKUP(Y122,FAC_TOTALS_APTA!$A$4:$BS$227,$L137,FALSE))</f>
        <v>0</v>
      </c>
      <c r="Z137" s="29">
        <f>IF(Z122=0,0,VLOOKUP(Z122,FAC_TOTALS_APTA!$A$4:$BS$227,$L137,FALSE))</f>
        <v>0</v>
      </c>
      <c r="AA137" s="29">
        <f>IF(AA122=0,0,VLOOKUP(AA122,FAC_TOTALS_APTA!$A$4:$BS$227,$L137,FALSE))</f>
        <v>0</v>
      </c>
      <c r="AB137" s="29">
        <f>IF(AB122=0,0,VLOOKUP(AB122,FAC_TOTALS_APTA!$A$4:$BS$227,$L137,FALSE))</f>
        <v>0</v>
      </c>
      <c r="AC137" s="32">
        <f t="shared" si="33"/>
        <v>0</v>
      </c>
      <c r="AD137" s="33">
        <f>AC137/G147</f>
        <v>0</v>
      </c>
      <c r="AE137" s="7"/>
    </row>
    <row r="138" spans="1:31" s="14" customFormat="1" ht="34" hidden="1" x14ac:dyDescent="0.2">
      <c r="A138" s="7"/>
      <c r="B138" s="12" t="s">
        <v>72</v>
      </c>
      <c r="C138" s="28"/>
      <c r="D138" s="5" t="s">
        <v>73</v>
      </c>
      <c r="E138" s="43">
        <v>-1.4E-3</v>
      </c>
      <c r="F138" s="7">
        <f>MATCH($D138,FAC_TOTALS_APTA!$A$2:$BS$2,)</f>
        <v>19</v>
      </c>
      <c r="G138" s="29">
        <f>VLOOKUP(G122,FAC_TOTALS_APTA!$A$4:$BS$227,$F138,FALSE)</f>
        <v>0</v>
      </c>
      <c r="H138" s="29">
        <f>VLOOKUP(H122,FAC_TOTALS_APTA!$A$4:$BS$227,$F138,FALSE)</f>
        <v>0</v>
      </c>
      <c r="I138" s="30" t="str">
        <f t="shared" si="30"/>
        <v>-</v>
      </c>
      <c r="J138" s="31" t="str">
        <f t="shared" si="31"/>
        <v/>
      </c>
      <c r="K138" s="31" t="str">
        <f t="shared" si="32"/>
        <v>TNC_TRIPS_PER_CAPITA_CLUSTER_BUS_NEW_YORK_FAC</v>
      </c>
      <c r="L138" s="7">
        <f>MATCH($K138,FAC_TOTALS_APTA!$A$2:$BS$2,)</f>
        <v>41</v>
      </c>
      <c r="M138" s="29">
        <f>IF(M122=0,0,VLOOKUP(M122,FAC_TOTALS_APTA!$A$4:$BS$227,$L138,FALSE))</f>
        <v>0</v>
      </c>
      <c r="N138" s="29">
        <f>IF(N122=0,0,VLOOKUP(N122,FAC_TOTALS_APTA!$A$4:$BS$227,$L138,FALSE))</f>
        <v>0</v>
      </c>
      <c r="O138" s="29">
        <f>IF(O122=0,0,VLOOKUP(O122,FAC_TOTALS_APTA!$A$4:$BS$227,$L138,FALSE))</f>
        <v>0</v>
      </c>
      <c r="P138" s="29">
        <f>IF(P122=0,0,VLOOKUP(P122,FAC_TOTALS_APTA!$A$4:$BS$227,$L138,FALSE))</f>
        <v>0</v>
      </c>
      <c r="Q138" s="29">
        <f>IF(Q122=0,0,VLOOKUP(Q122,FAC_TOTALS_APTA!$A$4:$BS$227,$L138,FALSE))</f>
        <v>0</v>
      </c>
      <c r="R138" s="29">
        <f>IF(R122=0,0,VLOOKUP(R122,FAC_TOTALS_APTA!$A$4:$BS$227,$L138,FALSE))</f>
        <v>0</v>
      </c>
      <c r="S138" s="29">
        <f>IF(S122=0,0,VLOOKUP(S122,FAC_TOTALS_APTA!$A$4:$BS$227,$L138,FALSE))</f>
        <v>0</v>
      </c>
      <c r="T138" s="29">
        <f>IF(T122=0,0,VLOOKUP(T122,FAC_TOTALS_APTA!$A$4:$BS$227,$L138,FALSE))</f>
        <v>0</v>
      </c>
      <c r="U138" s="29">
        <f>IF(U122=0,0,VLOOKUP(U122,FAC_TOTALS_APTA!$A$4:$BS$227,$L138,FALSE))</f>
        <v>0</v>
      </c>
      <c r="V138" s="29">
        <f>IF(V122=0,0,VLOOKUP(V122,FAC_TOTALS_APTA!$A$4:$BS$227,$L138,FALSE))</f>
        <v>0</v>
      </c>
      <c r="W138" s="29">
        <f>IF(W122=0,0,VLOOKUP(W122,FAC_TOTALS_APTA!$A$4:$BS$227,$L138,FALSE))</f>
        <v>0</v>
      </c>
      <c r="X138" s="29">
        <f>IF(X122=0,0,VLOOKUP(X122,FAC_TOTALS_APTA!$A$4:$BS$227,$L138,FALSE))</f>
        <v>0</v>
      </c>
      <c r="Y138" s="29">
        <f>IF(Y122=0,0,VLOOKUP(Y122,FAC_TOTALS_APTA!$A$4:$BS$227,$L138,FALSE))</f>
        <v>0</v>
      </c>
      <c r="Z138" s="29">
        <f>IF(Z122=0,0,VLOOKUP(Z122,FAC_TOTALS_APTA!$A$4:$BS$227,$L138,FALSE))</f>
        <v>0</v>
      </c>
      <c r="AA138" s="29">
        <f>IF(AA122=0,0,VLOOKUP(AA122,FAC_TOTALS_APTA!$A$4:$BS$227,$L138,FALSE))</f>
        <v>0</v>
      </c>
      <c r="AB138" s="29">
        <f>IF(AB122=0,0,VLOOKUP(AB122,FAC_TOTALS_APTA!$A$4:$BS$227,$L138,FALSE))</f>
        <v>0</v>
      </c>
      <c r="AC138" s="32">
        <f t="shared" si="33"/>
        <v>0</v>
      </c>
      <c r="AD138" s="33">
        <f>AC138/G147</f>
        <v>0</v>
      </c>
      <c r="AE138" s="7"/>
    </row>
    <row r="139" spans="1:31" s="14" customFormat="1" ht="34" x14ac:dyDescent="0.2">
      <c r="A139" s="7"/>
      <c r="B139" s="12" t="s">
        <v>72</v>
      </c>
      <c r="C139" s="28"/>
      <c r="D139" s="5" t="s">
        <v>74</v>
      </c>
      <c r="E139" s="43">
        <v>-1.8E-3</v>
      </c>
      <c r="F139" s="7">
        <f>MATCH($D139,FAC_TOTALS_APTA!$A$2:$BS$2,)</f>
        <v>27</v>
      </c>
      <c r="G139" s="29">
        <f>VLOOKUP(G122,FAC_TOTALS_APTA!$A$4:$BS$227,$F139,FALSE)</f>
        <v>0</v>
      </c>
      <c r="H139" s="29">
        <f>VLOOKUP(H122,FAC_TOTALS_APTA!$A$4:$BS$227,$F139,FALSE)</f>
        <v>0</v>
      </c>
      <c r="I139" s="30" t="str">
        <f t="shared" si="30"/>
        <v>-</v>
      </c>
      <c r="J139" s="31" t="str">
        <f t="shared" si="31"/>
        <v/>
      </c>
      <c r="K139" s="31" t="str">
        <f t="shared" si="32"/>
        <v>TNC_TRIPS_PER_CAPITA_CLUSTER_RAIL_HI_OPEX_FAC</v>
      </c>
      <c r="L139" s="7">
        <f>MATCH($K139,FAC_TOTALS_APTA!$A$2:$BS$2,)</f>
        <v>49</v>
      </c>
      <c r="M139" s="29">
        <f>IF(M122=0,0,VLOOKUP(M122,FAC_TOTALS_APTA!$A$4:$BS$227,$L139,FALSE))</f>
        <v>0</v>
      </c>
      <c r="N139" s="29">
        <f>IF(N122=0,0,VLOOKUP(N122,FAC_TOTALS_APTA!$A$4:$BS$227,$L139,FALSE))</f>
        <v>0</v>
      </c>
      <c r="O139" s="29">
        <f>IF(O122=0,0,VLOOKUP(O122,FAC_TOTALS_APTA!$A$4:$BS$227,$L139,FALSE))</f>
        <v>0</v>
      </c>
      <c r="P139" s="29">
        <f>IF(P122=0,0,VLOOKUP(P122,FAC_TOTALS_APTA!$A$4:$BS$227,$L139,FALSE))</f>
        <v>0</v>
      </c>
      <c r="Q139" s="29">
        <f>IF(Q122=0,0,VLOOKUP(Q122,FAC_TOTALS_APTA!$A$4:$BS$227,$L139,FALSE))</f>
        <v>0</v>
      </c>
      <c r="R139" s="29">
        <f>IF(R122=0,0,VLOOKUP(R122,FAC_TOTALS_APTA!$A$4:$BS$227,$L139,FALSE))</f>
        <v>0</v>
      </c>
      <c r="S139" s="29">
        <f>IF(S122=0,0,VLOOKUP(S122,FAC_TOTALS_APTA!$A$4:$BS$227,$L139,FALSE))</f>
        <v>0</v>
      </c>
      <c r="T139" s="29">
        <f>IF(T122=0,0,VLOOKUP(T122,FAC_TOTALS_APTA!$A$4:$BS$227,$L139,FALSE))</f>
        <v>0</v>
      </c>
      <c r="U139" s="29">
        <f>IF(U122=0,0,VLOOKUP(U122,FAC_TOTALS_APTA!$A$4:$BS$227,$L139,FALSE))</f>
        <v>0</v>
      </c>
      <c r="V139" s="29">
        <f>IF(V122=0,0,VLOOKUP(V122,FAC_TOTALS_APTA!$A$4:$BS$227,$L139,FALSE))</f>
        <v>0</v>
      </c>
      <c r="W139" s="29">
        <f>IF(W122=0,0,VLOOKUP(W122,FAC_TOTALS_APTA!$A$4:$BS$227,$L139,FALSE))</f>
        <v>0</v>
      </c>
      <c r="X139" s="29">
        <f>IF(X122=0,0,VLOOKUP(X122,FAC_TOTALS_APTA!$A$4:$BS$227,$L139,FALSE))</f>
        <v>0</v>
      </c>
      <c r="Y139" s="29">
        <f>IF(Y122=0,0,VLOOKUP(Y122,FAC_TOTALS_APTA!$A$4:$BS$227,$L139,FALSE))</f>
        <v>0</v>
      </c>
      <c r="Z139" s="29">
        <f>IF(Z122=0,0,VLOOKUP(Z122,FAC_TOTALS_APTA!$A$4:$BS$227,$L139,FALSE))</f>
        <v>0</v>
      </c>
      <c r="AA139" s="29">
        <f>IF(AA122=0,0,VLOOKUP(AA122,FAC_TOTALS_APTA!$A$4:$BS$227,$L139,FALSE))</f>
        <v>0</v>
      </c>
      <c r="AB139" s="29">
        <f>IF(AB122=0,0,VLOOKUP(AB122,FAC_TOTALS_APTA!$A$4:$BS$227,$L139,FALSE))</f>
        <v>0</v>
      </c>
      <c r="AC139" s="32">
        <f t="shared" si="33"/>
        <v>0</v>
      </c>
      <c r="AD139" s="33">
        <f>AC139/G147</f>
        <v>0</v>
      </c>
      <c r="AE139" s="7"/>
    </row>
    <row r="140" spans="1:31" s="14" customFormat="1" ht="34" hidden="1" x14ac:dyDescent="0.2">
      <c r="A140" s="7"/>
      <c r="B140" s="12" t="s">
        <v>72</v>
      </c>
      <c r="C140" s="28"/>
      <c r="D140" s="5" t="s">
        <v>75</v>
      </c>
      <c r="E140" s="43">
        <v>-2.9899999999999999E-2</v>
      </c>
      <c r="F140" s="7">
        <f>MATCH($D140,FAC_TOTALS_APTA!$A$2:$BS$2,)</f>
        <v>28</v>
      </c>
      <c r="G140" s="29">
        <f>VLOOKUP(G122,FAC_TOTALS_APTA!$A$4:$BS$227,$F140,FALSE)</f>
        <v>0</v>
      </c>
      <c r="H140" s="29">
        <f>VLOOKUP(H122,FAC_TOTALS_APTA!$A$4:$BS$227,$F140,FALSE)</f>
        <v>0</v>
      </c>
      <c r="I140" s="30" t="str">
        <f t="shared" si="30"/>
        <v>-</v>
      </c>
      <c r="J140" s="31" t="str">
        <f t="shared" si="31"/>
        <v/>
      </c>
      <c r="K140" s="31" t="str">
        <f t="shared" si="32"/>
        <v>TNC_TRIPS_PER_CAPITA_CLUSTER_RAIL_MID_OPEX_FAC</v>
      </c>
      <c r="L140" s="7">
        <f>MATCH($K140,FAC_TOTALS_APTA!$A$2:$BS$2,)</f>
        <v>50</v>
      </c>
      <c r="M140" s="29">
        <f>IF(M122=0,0,VLOOKUP(M122,FAC_TOTALS_APTA!$A$4:$BS$227,$L140,FALSE))</f>
        <v>0</v>
      </c>
      <c r="N140" s="29">
        <f>IF(N122=0,0,VLOOKUP(N122,FAC_TOTALS_APTA!$A$4:$BS$227,$L140,FALSE))</f>
        <v>0</v>
      </c>
      <c r="O140" s="29">
        <f>IF(O122=0,0,VLOOKUP(O122,FAC_TOTALS_APTA!$A$4:$BS$227,$L140,FALSE))</f>
        <v>0</v>
      </c>
      <c r="P140" s="29">
        <f>IF(P122=0,0,VLOOKUP(P122,FAC_TOTALS_APTA!$A$4:$BS$227,$L140,FALSE))</f>
        <v>0</v>
      </c>
      <c r="Q140" s="29">
        <f>IF(Q122=0,0,VLOOKUP(Q122,FAC_TOTALS_APTA!$A$4:$BS$227,$L140,FALSE))</f>
        <v>0</v>
      </c>
      <c r="R140" s="29">
        <f>IF(R122=0,0,VLOOKUP(R122,FAC_TOTALS_APTA!$A$4:$BS$227,$L140,FALSE))</f>
        <v>0</v>
      </c>
      <c r="S140" s="29">
        <f>IF(S122=0,0,VLOOKUP(S122,FAC_TOTALS_APTA!$A$4:$BS$227,$L140,FALSE))</f>
        <v>0</v>
      </c>
      <c r="T140" s="29">
        <f>IF(T122=0,0,VLOOKUP(T122,FAC_TOTALS_APTA!$A$4:$BS$227,$L140,FALSE))</f>
        <v>0</v>
      </c>
      <c r="U140" s="29">
        <f>IF(U122=0,0,VLOOKUP(U122,FAC_TOTALS_APTA!$A$4:$BS$227,$L140,FALSE))</f>
        <v>0</v>
      </c>
      <c r="V140" s="29">
        <f>IF(V122=0,0,VLOOKUP(V122,FAC_TOTALS_APTA!$A$4:$BS$227,$L140,FALSE))</f>
        <v>0</v>
      </c>
      <c r="W140" s="29">
        <f>IF(W122=0,0,VLOOKUP(W122,FAC_TOTALS_APTA!$A$4:$BS$227,$L140,FALSE))</f>
        <v>0</v>
      </c>
      <c r="X140" s="29">
        <f>IF(X122=0,0,VLOOKUP(X122,FAC_TOTALS_APTA!$A$4:$BS$227,$L140,FALSE))</f>
        <v>0</v>
      </c>
      <c r="Y140" s="29">
        <f>IF(Y122=0,0,VLOOKUP(Y122,FAC_TOTALS_APTA!$A$4:$BS$227,$L140,FALSE))</f>
        <v>0</v>
      </c>
      <c r="Z140" s="29">
        <f>IF(Z122=0,0,VLOOKUP(Z122,FAC_TOTALS_APTA!$A$4:$BS$227,$L140,FALSE))</f>
        <v>0</v>
      </c>
      <c r="AA140" s="29">
        <f>IF(AA122=0,0,VLOOKUP(AA122,FAC_TOTALS_APTA!$A$4:$BS$227,$L140,FALSE))</f>
        <v>0</v>
      </c>
      <c r="AB140" s="29">
        <f>IF(AB122=0,0,VLOOKUP(AB122,FAC_TOTALS_APTA!$A$4:$BS$227,$L140,FALSE))</f>
        <v>0</v>
      </c>
      <c r="AC140" s="32">
        <f t="shared" si="33"/>
        <v>0</v>
      </c>
      <c r="AD140" s="33">
        <f>AC140/G147</f>
        <v>0</v>
      </c>
      <c r="AE140" s="7"/>
    </row>
    <row r="141" spans="1:31" s="14" customFormat="1" ht="34" hidden="1" x14ac:dyDescent="0.2">
      <c r="A141" s="7"/>
      <c r="B141" s="12" t="s">
        <v>72</v>
      </c>
      <c r="C141" s="28"/>
      <c r="D141" s="5" t="s">
        <v>76</v>
      </c>
      <c r="E141" s="43">
        <v>8.0999999999999996E-3</v>
      </c>
      <c r="F141" s="7">
        <f>MATCH($D141,FAC_TOTALS_APTA!$A$2:$BS$2,)</f>
        <v>26</v>
      </c>
      <c r="G141" s="29">
        <f>VLOOKUP(G122,FAC_TOTALS_APTA!$A$4:$BS$227,$F141,FALSE)</f>
        <v>0</v>
      </c>
      <c r="H141" s="29">
        <f>VLOOKUP(H122,FAC_TOTALS_APTA!$A$4:$BS$227,$F141,FALSE)</f>
        <v>0</v>
      </c>
      <c r="I141" s="30" t="str">
        <f t="shared" si="30"/>
        <v>-</v>
      </c>
      <c r="J141" s="31" t="str">
        <f t="shared" si="31"/>
        <v/>
      </c>
      <c r="K141" s="31" t="str">
        <f t="shared" si="32"/>
        <v>TNC_TRIPS_PER_CAPITA_CLUSTER_RAIL_NEW_YORK_FAC</v>
      </c>
      <c r="L141" s="7">
        <f>MATCH($K141,FAC_TOTALS_APTA!$A$2:$BS$2,)</f>
        <v>48</v>
      </c>
      <c r="M141" s="29">
        <f>IF(M122=0,0,VLOOKUP(M122,FAC_TOTALS_APTA!$A$4:$BS$227,$L141,FALSE))</f>
        <v>0</v>
      </c>
      <c r="N141" s="29">
        <f>IF(N122=0,0,VLOOKUP(N122,FAC_TOTALS_APTA!$A$4:$BS$227,$L141,FALSE))</f>
        <v>0</v>
      </c>
      <c r="O141" s="29">
        <f>IF(O122=0,0,VLOOKUP(O122,FAC_TOTALS_APTA!$A$4:$BS$227,$L141,FALSE))</f>
        <v>0</v>
      </c>
      <c r="P141" s="29">
        <f>IF(P122=0,0,VLOOKUP(P122,FAC_TOTALS_APTA!$A$4:$BS$227,$L141,FALSE))</f>
        <v>0</v>
      </c>
      <c r="Q141" s="29">
        <f>IF(Q122=0,0,VLOOKUP(Q122,FAC_TOTALS_APTA!$A$4:$BS$227,$L141,FALSE))</f>
        <v>0</v>
      </c>
      <c r="R141" s="29">
        <f>IF(R122=0,0,VLOOKUP(R122,FAC_TOTALS_APTA!$A$4:$BS$227,$L141,FALSE))</f>
        <v>0</v>
      </c>
      <c r="S141" s="29">
        <f>IF(S122=0,0,VLOOKUP(S122,FAC_TOTALS_APTA!$A$4:$BS$227,$L141,FALSE))</f>
        <v>0</v>
      </c>
      <c r="T141" s="29">
        <f>IF(T122=0,0,VLOOKUP(T122,FAC_TOTALS_APTA!$A$4:$BS$227,$L141,FALSE))</f>
        <v>0</v>
      </c>
      <c r="U141" s="29">
        <f>IF(U122=0,0,VLOOKUP(U122,FAC_TOTALS_APTA!$A$4:$BS$227,$L141,FALSE))</f>
        <v>0</v>
      </c>
      <c r="V141" s="29">
        <f>IF(V122=0,0,VLOOKUP(V122,FAC_TOTALS_APTA!$A$4:$BS$227,$L141,FALSE))</f>
        <v>0</v>
      </c>
      <c r="W141" s="29">
        <f>IF(W122=0,0,VLOOKUP(W122,FAC_TOTALS_APTA!$A$4:$BS$227,$L141,FALSE))</f>
        <v>0</v>
      </c>
      <c r="X141" s="29">
        <f>IF(X122=0,0,VLOOKUP(X122,FAC_TOTALS_APTA!$A$4:$BS$227,$L141,FALSE))</f>
        <v>0</v>
      </c>
      <c r="Y141" s="29">
        <f>IF(Y122=0,0,VLOOKUP(Y122,FAC_TOTALS_APTA!$A$4:$BS$227,$L141,FALSE))</f>
        <v>0</v>
      </c>
      <c r="Z141" s="29">
        <f>IF(Z122=0,0,VLOOKUP(Z122,FAC_TOTALS_APTA!$A$4:$BS$227,$L141,FALSE))</f>
        <v>0</v>
      </c>
      <c r="AA141" s="29">
        <f>IF(AA122=0,0,VLOOKUP(AA122,FAC_TOTALS_APTA!$A$4:$BS$227,$L141,FALSE))</f>
        <v>0</v>
      </c>
      <c r="AB141" s="29">
        <f>IF(AB122=0,0,VLOOKUP(AB122,FAC_TOTALS_APTA!$A$4:$BS$227,$L141,FALSE))</f>
        <v>0</v>
      </c>
      <c r="AC141" s="32">
        <f t="shared" si="33"/>
        <v>0</v>
      </c>
      <c r="AD141" s="33">
        <f>AC141/G147</f>
        <v>0</v>
      </c>
      <c r="AE141" s="7"/>
    </row>
    <row r="142" spans="1:31" s="14" customFormat="1" ht="15" x14ac:dyDescent="0.2">
      <c r="A142" s="7"/>
      <c r="B142" s="26" t="s">
        <v>68</v>
      </c>
      <c r="C142" s="28"/>
      <c r="D142" s="7" t="s">
        <v>46</v>
      </c>
      <c r="E142" s="43">
        <v>-1.5E-3</v>
      </c>
      <c r="F142" s="7">
        <f>MATCH($D142,FAC_TOTALS_APTA!$A$2:$BS$2,)</f>
        <v>30</v>
      </c>
      <c r="G142" s="29">
        <f>VLOOKUP(G122,FAC_TOTALS_APTA!$A$4:$BS$227,$F142,FALSE)</f>
        <v>0</v>
      </c>
      <c r="H142" s="29">
        <f>VLOOKUP(H122,FAC_TOTALS_APTA!$A$4:$BS$227,$F142,FALSE)</f>
        <v>1</v>
      </c>
      <c r="I142" s="30" t="str">
        <f t="shared" si="30"/>
        <v>-</v>
      </c>
      <c r="J142" s="31" t="str">
        <f t="shared" si="31"/>
        <v/>
      </c>
      <c r="K142" s="31" t="str">
        <f t="shared" si="32"/>
        <v>BIKE_SHARE_FAC</v>
      </c>
      <c r="L142" s="7">
        <f>MATCH($K142,FAC_TOTALS_APTA!$A$2:$BS$2,)</f>
        <v>52</v>
      </c>
      <c r="M142" s="29">
        <f>IF(M122=0,0,VLOOKUP(M122,FAC_TOTALS_APTA!$A$4:$BS$227,$L142,FALSE))</f>
        <v>0</v>
      </c>
      <c r="N142" s="29">
        <f>IF(N122=0,0,VLOOKUP(N122,FAC_TOTALS_APTA!$A$4:$BS$227,$L142,FALSE))</f>
        <v>0</v>
      </c>
      <c r="O142" s="29">
        <f>IF(O122=0,0,VLOOKUP(O122,FAC_TOTALS_APTA!$A$4:$BS$227,$L142,FALSE))</f>
        <v>0</v>
      </c>
      <c r="P142" s="29">
        <f>IF(P122=0,0,VLOOKUP(P122,FAC_TOTALS_APTA!$A$4:$BS$227,$L142,FALSE))</f>
        <v>0</v>
      </c>
      <c r="Q142" s="29">
        <f>IF(Q122=0,0,VLOOKUP(Q122,FAC_TOTALS_APTA!$A$4:$BS$227,$L142,FALSE))</f>
        <v>0</v>
      </c>
      <c r="R142" s="29">
        <f>IF(R122=0,0,VLOOKUP(R122,FAC_TOTALS_APTA!$A$4:$BS$227,$L142,FALSE))</f>
        <v>0</v>
      </c>
      <c r="S142" s="29">
        <f>IF(S122=0,0,VLOOKUP(S122,FAC_TOTALS_APTA!$A$4:$BS$227,$L142,FALSE))</f>
        <v>0</v>
      </c>
      <c r="T142" s="29">
        <f>IF(T122=0,0,VLOOKUP(T122,FAC_TOTALS_APTA!$A$4:$BS$227,$L142,FALSE))</f>
        <v>57854.836208933397</v>
      </c>
      <c r="U142" s="29">
        <f>IF(U122=0,0,VLOOKUP(U122,FAC_TOTALS_APTA!$A$4:$BS$227,$L142,FALSE))</f>
        <v>0</v>
      </c>
      <c r="V142" s="29">
        <f>IF(V122=0,0,VLOOKUP(V122,FAC_TOTALS_APTA!$A$4:$BS$227,$L142,FALSE))</f>
        <v>25055.125932719799</v>
      </c>
      <c r="W142" s="29">
        <f>IF(W122=0,0,VLOOKUP(W122,FAC_TOTALS_APTA!$A$4:$BS$227,$L142,FALSE))</f>
        <v>0</v>
      </c>
      <c r="X142" s="29">
        <f>IF(X122=0,0,VLOOKUP(X122,FAC_TOTALS_APTA!$A$4:$BS$227,$L142,FALSE))</f>
        <v>97354.3745903378</v>
      </c>
      <c r="Y142" s="29">
        <f>IF(Y122=0,0,VLOOKUP(Y122,FAC_TOTALS_APTA!$A$4:$BS$227,$L142,FALSE))</f>
        <v>43932.757458246801</v>
      </c>
      <c r="Z142" s="29">
        <f>IF(Z122=0,0,VLOOKUP(Z122,FAC_TOTALS_APTA!$A$4:$BS$227,$L142,FALSE))</f>
        <v>54784.764481785598</v>
      </c>
      <c r="AA142" s="29">
        <f>IF(AA122=0,0,VLOOKUP(AA122,FAC_TOTALS_APTA!$A$4:$BS$227,$L142,FALSE))</f>
        <v>0</v>
      </c>
      <c r="AB142" s="29">
        <f>IF(AB122=0,0,VLOOKUP(AB122,FAC_TOTALS_APTA!$A$4:$BS$227,$L142,FALSE))</f>
        <v>0</v>
      </c>
      <c r="AC142" s="32">
        <f t="shared" si="33"/>
        <v>278981.8586720234</v>
      </c>
      <c r="AD142" s="33">
        <f>AC142/G147</f>
        <v>4.8168518562964499E-4</v>
      </c>
      <c r="AE142" s="7"/>
    </row>
    <row r="143" spans="1:31" s="14" customFormat="1" ht="15" hidden="1" x14ac:dyDescent="0.2">
      <c r="A143" s="7"/>
      <c r="B143" s="26" t="s">
        <v>69</v>
      </c>
      <c r="C143" s="28"/>
      <c r="D143" s="7" t="s">
        <v>77</v>
      </c>
      <c r="E143" s="43">
        <v>-4.8399999999999999E-2</v>
      </c>
      <c r="F143" s="7">
        <f>MATCH($D143,FAC_TOTALS_APTA!$A$2:$BS$2,)</f>
        <v>31</v>
      </c>
      <c r="G143" s="29">
        <f>VLOOKUP(G122,FAC_TOTALS_APTA!$A$4:$BS$227,$F143,FALSE)</f>
        <v>0</v>
      </c>
      <c r="H143" s="29">
        <f>VLOOKUP(H122,FAC_TOTALS_APTA!$A$4:$BS$227,$F143,FALSE)</f>
        <v>0.77703198292786901</v>
      </c>
      <c r="I143" s="30" t="str">
        <f t="shared" si="30"/>
        <v>-</v>
      </c>
      <c r="J143" s="31" t="str">
        <f t="shared" si="31"/>
        <v/>
      </c>
      <c r="K143" s="31" t="str">
        <f t="shared" si="32"/>
        <v>scooter_flag_BUS_FAC</v>
      </c>
      <c r="L143" s="7">
        <f>MATCH($K143,FAC_TOTALS_APTA!$A$2:$BS$2,)</f>
        <v>53</v>
      </c>
      <c r="M143" s="29">
        <f>IF(M122=0,0,VLOOKUP(M122,FAC_TOTALS_APTA!$A$4:$BS$227,$L143,FALSE))</f>
        <v>0</v>
      </c>
      <c r="N143" s="29">
        <f>IF(N122=0,0,VLOOKUP(N122,FAC_TOTALS_APTA!$A$4:$BS$227,$L143,FALSE))</f>
        <v>0</v>
      </c>
      <c r="O143" s="29">
        <f>IF(O122=0,0,VLOOKUP(O122,FAC_TOTALS_APTA!$A$4:$BS$227,$L143,FALSE))</f>
        <v>0</v>
      </c>
      <c r="P143" s="29">
        <f>IF(P122=0,0,VLOOKUP(P122,FAC_TOTALS_APTA!$A$4:$BS$227,$L143,FALSE))</f>
        <v>0</v>
      </c>
      <c r="Q143" s="29">
        <f>IF(Q122=0,0,VLOOKUP(Q122,FAC_TOTALS_APTA!$A$4:$BS$227,$L143,FALSE))</f>
        <v>0</v>
      </c>
      <c r="R143" s="29">
        <f>IF(R122=0,0,VLOOKUP(R122,FAC_TOTALS_APTA!$A$4:$BS$227,$L143,FALSE))</f>
        <v>0</v>
      </c>
      <c r="S143" s="29">
        <f>IF(S122=0,0,VLOOKUP(S122,FAC_TOTALS_APTA!$A$4:$BS$227,$L143,FALSE))</f>
        <v>0</v>
      </c>
      <c r="T143" s="29">
        <f>IF(T122=0,0,VLOOKUP(T122,FAC_TOTALS_APTA!$A$4:$BS$227,$L143,FALSE))</f>
        <v>0</v>
      </c>
      <c r="U143" s="29">
        <f>IF(U122=0,0,VLOOKUP(U122,FAC_TOTALS_APTA!$A$4:$BS$227,$L143,FALSE))</f>
        <v>0</v>
      </c>
      <c r="V143" s="29">
        <f>IF(V122=0,0,VLOOKUP(V122,FAC_TOTALS_APTA!$A$4:$BS$227,$L143,FALSE))</f>
        <v>0</v>
      </c>
      <c r="W143" s="29">
        <f>IF(W122=0,0,VLOOKUP(W122,FAC_TOTALS_APTA!$A$4:$BS$227,$L143,FALSE))</f>
        <v>0</v>
      </c>
      <c r="X143" s="29">
        <f>IF(X122=0,0,VLOOKUP(X122,FAC_TOTALS_APTA!$A$4:$BS$227,$L143,FALSE))</f>
        <v>0</v>
      </c>
      <c r="Y143" s="29">
        <f>IF(Y122=0,0,VLOOKUP(Y122,FAC_TOTALS_APTA!$A$4:$BS$227,$L143,FALSE))</f>
        <v>0</v>
      </c>
      <c r="Z143" s="29">
        <f>IF(Z122=0,0,VLOOKUP(Z122,FAC_TOTALS_APTA!$A$4:$BS$227,$L143,FALSE))</f>
        <v>0</v>
      </c>
      <c r="AA143" s="29">
        <f>IF(AA122=0,0,VLOOKUP(AA122,FAC_TOTALS_APTA!$A$4:$BS$227,$L143,FALSE))</f>
        <v>0</v>
      </c>
      <c r="AB143" s="29">
        <f>IF(AB122=0,0,VLOOKUP(AB122,FAC_TOTALS_APTA!$A$4:$BS$227,$L143,FALSE))</f>
        <v>-27813793.144343302</v>
      </c>
      <c r="AC143" s="32">
        <f t="shared" si="33"/>
        <v>-27813793.144343302</v>
      </c>
      <c r="AD143" s="33">
        <f>AC143/G147</f>
        <v>-4.8022807567383467E-2</v>
      </c>
      <c r="AE143" s="7"/>
    </row>
    <row r="144" spans="1:31" s="7" customFormat="1" ht="15" x14ac:dyDescent="0.2">
      <c r="B144" s="9" t="s">
        <v>69</v>
      </c>
      <c r="C144" s="27"/>
      <c r="D144" s="8" t="s">
        <v>78</v>
      </c>
      <c r="E144" s="44">
        <v>5.3E-3</v>
      </c>
      <c r="F144" s="8">
        <f>MATCH($D144,FAC_TOTALS_APTA!$A$2:$BS$2,)</f>
        <v>32</v>
      </c>
      <c r="G144" s="29">
        <f>VLOOKUP(G122,FAC_TOTALS_APTA!$A$4:$BS$227,$F144,FALSE)</f>
        <v>0</v>
      </c>
      <c r="H144" s="29">
        <f>VLOOKUP(H122,FAC_TOTALS_APTA!$A$4:$BS$227,$F144,FALSE)</f>
        <v>0</v>
      </c>
      <c r="I144" s="35" t="str">
        <f t="shared" si="30"/>
        <v>-</v>
      </c>
      <c r="J144" s="36" t="str">
        <f t="shared" si="31"/>
        <v/>
      </c>
      <c r="K144" s="36" t="str">
        <f t="shared" si="32"/>
        <v>scooter_flag_RAIL_FAC</v>
      </c>
      <c r="L144" s="7">
        <f>MATCH($K144,FAC_TOTALS_APTA!$A$2:$BS$2,)</f>
        <v>54</v>
      </c>
      <c r="M144" s="37">
        <f>IF(M122=0,0,VLOOKUP(M122,FAC_TOTALS_APTA!$A$4:$BS$227,$L144,FALSE))</f>
        <v>0</v>
      </c>
      <c r="N144" s="37">
        <f>IF(N122=0,0,VLOOKUP(N122,FAC_TOTALS_APTA!$A$4:$BS$227,$L144,FALSE))</f>
        <v>0</v>
      </c>
      <c r="O144" s="37">
        <f>IF(O122=0,0,VLOOKUP(O122,FAC_TOTALS_APTA!$A$4:$BS$227,$L144,FALSE))</f>
        <v>0</v>
      </c>
      <c r="P144" s="37">
        <f>IF(P122=0,0,VLOOKUP(P122,FAC_TOTALS_APTA!$A$4:$BS$227,$L144,FALSE))</f>
        <v>0</v>
      </c>
      <c r="Q144" s="37">
        <f>IF(Q122=0,0,VLOOKUP(Q122,FAC_TOTALS_APTA!$A$4:$BS$227,$L144,FALSE))</f>
        <v>0</v>
      </c>
      <c r="R144" s="37">
        <f>IF(R122=0,0,VLOOKUP(R122,FAC_TOTALS_APTA!$A$4:$BS$227,$L144,FALSE))</f>
        <v>0</v>
      </c>
      <c r="S144" s="37">
        <f>IF(S122=0,0,VLOOKUP(S122,FAC_TOTALS_APTA!$A$4:$BS$227,$L144,FALSE))</f>
        <v>0</v>
      </c>
      <c r="T144" s="37">
        <f>IF(T122=0,0,VLOOKUP(T122,FAC_TOTALS_APTA!$A$4:$BS$227,$L144,FALSE))</f>
        <v>0</v>
      </c>
      <c r="U144" s="37">
        <f>IF(U122=0,0,VLOOKUP(U122,FAC_TOTALS_APTA!$A$4:$BS$227,$L144,FALSE))</f>
        <v>0</v>
      </c>
      <c r="V144" s="37">
        <f>IF(V122=0,0,VLOOKUP(V122,FAC_TOTALS_APTA!$A$4:$BS$227,$L144,FALSE))</f>
        <v>0</v>
      </c>
      <c r="W144" s="37">
        <f>IF(W122=0,0,VLOOKUP(W122,FAC_TOTALS_APTA!$A$4:$BS$227,$L144,FALSE))</f>
        <v>0</v>
      </c>
      <c r="X144" s="37">
        <f>IF(X122=0,0,VLOOKUP(X122,FAC_TOTALS_APTA!$A$4:$BS$227,$L144,FALSE))</f>
        <v>0</v>
      </c>
      <c r="Y144" s="37">
        <f>IF(Y122=0,0,VLOOKUP(Y122,FAC_TOTALS_APTA!$A$4:$BS$227,$L144,FALSE))</f>
        <v>0</v>
      </c>
      <c r="Z144" s="37">
        <f>IF(Z122=0,0,VLOOKUP(Z122,FAC_TOTALS_APTA!$A$4:$BS$227,$L144,FALSE))</f>
        <v>0</v>
      </c>
      <c r="AA144" s="37">
        <f>IF(AA122=0,0,VLOOKUP(AA122,FAC_TOTALS_APTA!$A$4:$BS$227,$L144,FALSE))</f>
        <v>0</v>
      </c>
      <c r="AB144" s="37">
        <f>IF(AB122=0,0,VLOOKUP(AB122,FAC_TOTALS_APTA!$A$4:$BS$227,$L144,FALSE))</f>
        <v>0</v>
      </c>
      <c r="AC144" s="38">
        <f t="shared" si="33"/>
        <v>0</v>
      </c>
      <c r="AD144" s="39">
        <f>AC144/G147</f>
        <v>0</v>
      </c>
    </row>
    <row r="145" spans="1:31" s="14" customFormat="1" ht="15" x14ac:dyDescent="0.2">
      <c r="A145" s="7"/>
      <c r="B145" s="9" t="s">
        <v>56</v>
      </c>
      <c r="C145" s="27"/>
      <c r="D145" s="9" t="s">
        <v>48</v>
      </c>
      <c r="E145" s="65"/>
      <c r="F145" s="8"/>
      <c r="G145" s="37"/>
      <c r="H145" s="37"/>
      <c r="I145" s="35"/>
      <c r="J145" s="36"/>
      <c r="K145" s="36" t="str">
        <f t="shared" si="32"/>
        <v>New_Reporter_FAC</v>
      </c>
      <c r="L145" s="7">
        <f>MATCH($K145,FAC_TOTALS_APTA!$A$2:$BS$2,)</f>
        <v>58</v>
      </c>
      <c r="M145" s="37">
        <f>IF(M122=0,0,VLOOKUP(M122,FAC_TOTALS_APTA!$A$4:$BS$227,$L145,FALSE))</f>
        <v>0</v>
      </c>
      <c r="N145" s="37">
        <f>IF(N122=0,0,VLOOKUP(N122,FAC_TOTALS_APTA!$A$4:$BS$227,$L145,FALSE))</f>
        <v>0</v>
      </c>
      <c r="O145" s="37">
        <f>IF(O122=0,0,VLOOKUP(O122,FAC_TOTALS_APTA!$A$4:$BS$227,$L145,FALSE))</f>
        <v>125667083.39999899</v>
      </c>
      <c r="P145" s="37">
        <f>IF(P122=0,0,VLOOKUP(P122,FAC_TOTALS_APTA!$A$4:$BS$227,$L145,FALSE))</f>
        <v>0</v>
      </c>
      <c r="Q145" s="37">
        <f>IF(Q122=0,0,VLOOKUP(Q122,FAC_TOTALS_APTA!$A$4:$BS$227,$L145,FALSE))</f>
        <v>0</v>
      </c>
      <c r="R145" s="37">
        <f>IF(R122=0,0,VLOOKUP(R122,FAC_TOTALS_APTA!$A$4:$BS$227,$L145,FALSE))</f>
        <v>0</v>
      </c>
      <c r="S145" s="37">
        <f>IF(S122=0,0,VLOOKUP(S122,FAC_TOTALS_APTA!$A$4:$BS$227,$L145,FALSE))</f>
        <v>0</v>
      </c>
      <c r="T145" s="37">
        <f>IF(T122=0,0,VLOOKUP(T122,FAC_TOTALS_APTA!$A$4:$BS$227,$L145,FALSE))</f>
        <v>0</v>
      </c>
      <c r="U145" s="37">
        <f>IF(U122=0,0,VLOOKUP(U122,FAC_TOTALS_APTA!$A$4:$BS$227,$L145,FALSE))</f>
        <v>0</v>
      </c>
      <c r="V145" s="37">
        <f>IF(V122=0,0,VLOOKUP(V122,FAC_TOTALS_APTA!$A$4:$BS$227,$L145,FALSE))</f>
        <v>0</v>
      </c>
      <c r="W145" s="37">
        <f>IF(W122=0,0,VLOOKUP(W122,FAC_TOTALS_APTA!$A$4:$BS$227,$L145,FALSE))</f>
        <v>0</v>
      </c>
      <c r="X145" s="37">
        <f>IF(X122=0,0,VLOOKUP(X122,FAC_TOTALS_APTA!$A$4:$BS$227,$L145,FALSE))</f>
        <v>0</v>
      </c>
      <c r="Y145" s="37">
        <f>IF(Y122=0,0,VLOOKUP(Y122,FAC_TOTALS_APTA!$A$4:$BS$227,$L145,FALSE))</f>
        <v>0</v>
      </c>
      <c r="Z145" s="37">
        <f>IF(Z122=0,0,VLOOKUP(Z122,FAC_TOTALS_APTA!$A$4:$BS$227,$L145,FALSE))</f>
        <v>0</v>
      </c>
      <c r="AA145" s="37">
        <f>IF(AA122=0,0,VLOOKUP(AA122,FAC_TOTALS_APTA!$A$4:$BS$227,$L145,FALSE))</f>
        <v>0</v>
      </c>
      <c r="AB145" s="37">
        <f>IF(AB122=0,0,VLOOKUP(AB122,FAC_TOTALS_APTA!$A$4:$BS$227,$L145,FALSE))</f>
        <v>0</v>
      </c>
      <c r="AC145" s="38">
        <f>SUM(M145:AB145)</f>
        <v>125667083.39999899</v>
      </c>
      <c r="AD145" s="39">
        <f>AC145/G147</f>
        <v>0.21697458280334703</v>
      </c>
      <c r="AE145" s="7"/>
    </row>
    <row r="146" spans="1:31" s="59" customFormat="1" ht="15" x14ac:dyDescent="0.2">
      <c r="A146" s="58"/>
      <c r="B146" s="26" t="s">
        <v>70</v>
      </c>
      <c r="C146" s="28"/>
      <c r="D146" s="7" t="s">
        <v>6</v>
      </c>
      <c r="E146" s="43"/>
      <c r="F146" s="7">
        <f>MATCH($D146,FAC_TOTALS_APTA!$A$2:$BQ$2,)</f>
        <v>9</v>
      </c>
      <c r="G146" s="60">
        <f>VLOOKUP(G122,FAC_TOTALS_APTA!$A$4:$BS$227,$F146,FALSE)</f>
        <v>506045212.77470499</v>
      </c>
      <c r="H146" s="60">
        <f>VLOOKUP(H122,FAC_TOTALS_APTA!$A$4:$BS$227,$F146,FALSE)</f>
        <v>682203728.56399703</v>
      </c>
      <c r="I146" s="62">
        <f t="shared" ref="I146:I147" si="34">H146/G146-1</f>
        <v>0.34810825464269146</v>
      </c>
      <c r="J146" s="31"/>
      <c r="K146" s="31"/>
      <c r="L146" s="7"/>
      <c r="M146" s="29">
        <f t="shared" ref="M146:AB146" si="35">SUM(M124:M144)</f>
        <v>18840563.359327298</v>
      </c>
      <c r="N146" s="29">
        <f t="shared" si="35"/>
        <v>9704617.3303823024</v>
      </c>
      <c r="O146" s="29">
        <f t="shared" si="35"/>
        <v>13351292.931632182</v>
      </c>
      <c r="P146" s="29">
        <f t="shared" si="35"/>
        <v>13080300.796119265</v>
      </c>
      <c r="Q146" s="29">
        <f t="shared" si="35"/>
        <v>7880669.9039244661</v>
      </c>
      <c r="R146" s="29">
        <f t="shared" si="35"/>
        <v>32220525.950034354</v>
      </c>
      <c r="S146" s="29">
        <f t="shared" si="35"/>
        <v>-40033221.708026901</v>
      </c>
      <c r="T146" s="29">
        <f t="shared" si="35"/>
        <v>4843124.4275337784</v>
      </c>
      <c r="U146" s="29">
        <f t="shared" si="35"/>
        <v>1338632.6281869253</v>
      </c>
      <c r="V146" s="29">
        <f t="shared" si="35"/>
        <v>-12363414.588002894</v>
      </c>
      <c r="W146" s="29">
        <f t="shared" si="35"/>
        <v>10452.605210334063</v>
      </c>
      <c r="X146" s="29">
        <f t="shared" si="35"/>
        <v>-1476740.8443584065</v>
      </c>
      <c r="Y146" s="29">
        <f t="shared" si="35"/>
        <v>-31111359.815934666</v>
      </c>
      <c r="Z146" s="29">
        <f t="shared" si="35"/>
        <v>-17700769.126360871</v>
      </c>
      <c r="AA146" s="29">
        <f t="shared" si="35"/>
        <v>6776925.8803076725</v>
      </c>
      <c r="AB146" s="29">
        <f t="shared" si="35"/>
        <v>-31169072.868228581</v>
      </c>
      <c r="AC146" s="32">
        <f>H146-G146</f>
        <v>176158515.78929204</v>
      </c>
      <c r="AD146" s="33">
        <f>I146</f>
        <v>0.34810825464269146</v>
      </c>
      <c r="AE146" s="58"/>
    </row>
    <row r="147" spans="1:31" ht="16" thickBot="1" x14ac:dyDescent="0.25">
      <c r="B147" s="10" t="s">
        <v>53</v>
      </c>
      <c r="C147" s="24"/>
      <c r="D147" s="24" t="s">
        <v>4</v>
      </c>
      <c r="E147" s="24"/>
      <c r="F147" s="24">
        <f>MATCH($D147,FAC_TOTALS_APTA!$A$2:$BQ$2,)</f>
        <v>7</v>
      </c>
      <c r="G147" s="61">
        <f>VLOOKUP(G122,FAC_TOTALS_APTA!$A$4:$BS$227,$F147,FALSE)</f>
        <v>579178822.59000003</v>
      </c>
      <c r="H147" s="61">
        <f>VLOOKUP(H122,FAC_TOTALS_APTA!$A$4:$BQ$227,$F147,FALSE)</f>
        <v>688530871.36999905</v>
      </c>
      <c r="I147" s="63">
        <f t="shared" si="34"/>
        <v>0.18880533008957956</v>
      </c>
      <c r="J147" s="40"/>
      <c r="K147" s="40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41">
        <f>H147-G147</f>
        <v>109352048.77999902</v>
      </c>
      <c r="AD147" s="42">
        <f>I147</f>
        <v>0.18880533008957956</v>
      </c>
    </row>
    <row r="148" spans="1:31" ht="17" thickTop="1" thickBot="1" x14ac:dyDescent="0.25">
      <c r="B148" s="45" t="s">
        <v>71</v>
      </c>
      <c r="C148" s="46"/>
      <c r="D148" s="46"/>
      <c r="E148" s="47"/>
      <c r="F148" s="46"/>
      <c r="G148" s="46"/>
      <c r="H148" s="46"/>
      <c r="I148" s="48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2">
        <f>AD147-AD146</f>
        <v>-0.1593029245531119</v>
      </c>
    </row>
    <row r="149" spans="1:31" ht="16" thickTop="1" x14ac:dyDescent="0.2">
      <c r="B149" s="19" t="s">
        <v>29</v>
      </c>
      <c r="C149" s="20">
        <v>0</v>
      </c>
      <c r="D149" s="11"/>
      <c r="E149" s="7"/>
      <c r="F149" s="11"/>
      <c r="G149" s="11"/>
      <c r="H149" s="11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1" ht="31" thickBot="1" x14ac:dyDescent="0.25">
      <c r="B150" s="21" t="s">
        <v>100</v>
      </c>
      <c r="C150" s="22">
        <v>21</v>
      </c>
      <c r="D150" s="23"/>
      <c r="E150" s="24"/>
      <c r="F150" s="23"/>
      <c r="G150" s="23"/>
      <c r="H150" s="23"/>
      <c r="I150" s="25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1" ht="15" thickTop="1" x14ac:dyDescent="0.2">
      <c r="B151" s="49"/>
      <c r="C151" s="50"/>
      <c r="D151" s="50"/>
      <c r="E151" s="50"/>
      <c r="F151" s="50"/>
      <c r="G151" s="82" t="s">
        <v>54</v>
      </c>
      <c r="H151" s="82"/>
      <c r="I151" s="82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82" t="s">
        <v>58</v>
      </c>
      <c r="AD151" s="82"/>
    </row>
    <row r="152" spans="1:31" ht="15" x14ac:dyDescent="0.2">
      <c r="B152" s="9" t="s">
        <v>20</v>
      </c>
      <c r="C152" s="27" t="s">
        <v>21</v>
      </c>
      <c r="D152" s="8" t="s">
        <v>22</v>
      </c>
      <c r="E152" s="8" t="s">
        <v>28</v>
      </c>
      <c r="F152" s="8"/>
      <c r="G152" s="27">
        <f>$C$1</f>
        <v>2002</v>
      </c>
      <c r="H152" s="27">
        <f>$C$2</f>
        <v>2018</v>
      </c>
      <c r="I152" s="27" t="s">
        <v>24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</v>
      </c>
      <c r="AD152" s="27" t="s">
        <v>24</v>
      </c>
    </row>
    <row r="153" spans="1:31" s="14" customFormat="1" x14ac:dyDescent="0.2">
      <c r="A153" s="7"/>
      <c r="B153" s="26"/>
      <c r="C153" s="28"/>
      <c r="D153" s="7"/>
      <c r="E153" s="7"/>
      <c r="F153" s="7"/>
      <c r="G153" s="7"/>
      <c r="H153" s="7"/>
      <c r="I153" s="28"/>
      <c r="J153" s="7"/>
      <c r="K153" s="7"/>
      <c r="L153" s="7"/>
      <c r="M153" s="7">
        <v>1</v>
      </c>
      <c r="N153" s="7">
        <v>2</v>
      </c>
      <c r="O153" s="7">
        <v>3</v>
      </c>
      <c r="P153" s="7">
        <v>4</v>
      </c>
      <c r="Q153" s="7">
        <v>5</v>
      </c>
      <c r="R153" s="7">
        <v>6</v>
      </c>
      <c r="S153" s="7">
        <v>7</v>
      </c>
      <c r="T153" s="7">
        <v>8</v>
      </c>
      <c r="U153" s="7">
        <v>9</v>
      </c>
      <c r="V153" s="7">
        <v>10</v>
      </c>
      <c r="W153" s="7">
        <v>11</v>
      </c>
      <c r="X153" s="7">
        <v>12</v>
      </c>
      <c r="Y153" s="7">
        <v>13</v>
      </c>
      <c r="Z153" s="7">
        <v>14</v>
      </c>
      <c r="AA153" s="7">
        <v>15</v>
      </c>
      <c r="AB153" s="7">
        <v>16</v>
      </c>
      <c r="AC153" s="7"/>
      <c r="AD153" s="7"/>
      <c r="AE153" s="7"/>
    </row>
    <row r="154" spans="1:31" x14ac:dyDescent="0.2">
      <c r="B154" s="26"/>
      <c r="C154" s="28"/>
      <c r="D154" s="7"/>
      <c r="E154" s="7"/>
      <c r="F154" s="7"/>
      <c r="G154" s="7" t="str">
        <f>CONCATENATE($C149,"_",$C150,"_",G152)</f>
        <v>0_21_2002</v>
      </c>
      <c r="H154" s="7" t="str">
        <f>CONCATENATE($C149,"_",$C150,"_",H152)</f>
        <v>0_21_2018</v>
      </c>
      <c r="I154" s="28"/>
      <c r="J154" s="7"/>
      <c r="K154" s="7"/>
      <c r="L154" s="7"/>
      <c r="M154" s="7" t="str">
        <f>IF($G152+M153&gt;$H152,0,CONCATENATE($C149,"_",$C150,"_",$G152+M153))</f>
        <v>0_21_2003</v>
      </c>
      <c r="N154" s="7" t="str">
        <f t="shared" ref="N154:AB154" si="36">IF($G152+N153&gt;$H152,0,CONCATENATE($C149,"_",$C150,"_",$G152+N153))</f>
        <v>0_21_2004</v>
      </c>
      <c r="O154" s="7" t="str">
        <f t="shared" si="36"/>
        <v>0_21_2005</v>
      </c>
      <c r="P154" s="7" t="str">
        <f t="shared" si="36"/>
        <v>0_21_2006</v>
      </c>
      <c r="Q154" s="7" t="str">
        <f t="shared" si="36"/>
        <v>0_21_2007</v>
      </c>
      <c r="R154" s="7" t="str">
        <f t="shared" si="36"/>
        <v>0_21_2008</v>
      </c>
      <c r="S154" s="7" t="str">
        <f t="shared" si="36"/>
        <v>0_21_2009</v>
      </c>
      <c r="T154" s="7" t="str">
        <f t="shared" si="36"/>
        <v>0_21_2010</v>
      </c>
      <c r="U154" s="7" t="str">
        <f t="shared" si="36"/>
        <v>0_21_2011</v>
      </c>
      <c r="V154" s="7" t="str">
        <f t="shared" si="36"/>
        <v>0_21_2012</v>
      </c>
      <c r="W154" s="7" t="str">
        <f t="shared" si="36"/>
        <v>0_21_2013</v>
      </c>
      <c r="X154" s="7" t="str">
        <f t="shared" si="36"/>
        <v>0_21_2014</v>
      </c>
      <c r="Y154" s="7" t="str">
        <f t="shared" si="36"/>
        <v>0_21_2015</v>
      </c>
      <c r="Z154" s="7" t="str">
        <f t="shared" si="36"/>
        <v>0_21_2016</v>
      </c>
      <c r="AA154" s="7" t="str">
        <f t="shared" si="36"/>
        <v>0_21_2017</v>
      </c>
      <c r="AB154" s="7" t="str">
        <f t="shared" si="36"/>
        <v>0_21_2018</v>
      </c>
      <c r="AC154" s="7"/>
      <c r="AD154" s="7"/>
    </row>
    <row r="155" spans="1:31" x14ac:dyDescent="0.2">
      <c r="B155" s="26"/>
      <c r="C155" s="28"/>
      <c r="D155" s="7"/>
      <c r="E155" s="7"/>
      <c r="F155" s="7" t="s">
        <v>25</v>
      </c>
      <c r="G155" s="29"/>
      <c r="H155" s="29"/>
      <c r="I155" s="28"/>
      <c r="J155" s="7"/>
      <c r="K155" s="7"/>
      <c r="L155" s="7" t="s">
        <v>25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1" s="14" customFormat="1" ht="15" x14ac:dyDescent="0.2">
      <c r="A156" s="7"/>
      <c r="B156" s="26" t="s">
        <v>36</v>
      </c>
      <c r="C156" s="28" t="s">
        <v>23</v>
      </c>
      <c r="D156" s="7" t="s">
        <v>8</v>
      </c>
      <c r="E156" s="43">
        <v>0.7087</v>
      </c>
      <c r="F156" s="7">
        <f>MATCH($D156,FAC_TOTALS_APTA!$A$2:$BS$2,)</f>
        <v>11</v>
      </c>
      <c r="G156" s="29">
        <f>VLOOKUP(G154,FAC_TOTALS_APTA!$A$4:$BS$227,$F156,FALSE)</f>
        <v>15657392.830824601</v>
      </c>
      <c r="H156" s="29">
        <f>VLOOKUP(H154,FAC_TOTALS_APTA!$A$4:$BS$227,$F156,FALSE)</f>
        <v>13764088.578709999</v>
      </c>
      <c r="I156" s="30">
        <f>IFERROR(H156/G156-1,"-")</f>
        <v>-0.12092078627466418</v>
      </c>
      <c r="J156" s="31" t="str">
        <f>IF(C156="Log","_log","")</f>
        <v>_log</v>
      </c>
      <c r="K156" s="31" t="str">
        <f>CONCATENATE(D156,J156,"_FAC")</f>
        <v>VRM_ADJ_log_FAC</v>
      </c>
      <c r="L156" s="7">
        <f>MATCH($K156,FAC_TOTALS_APTA!$A$2:$BS$2,)</f>
        <v>33</v>
      </c>
      <c r="M156" s="29">
        <f>IF(M154=0,0,VLOOKUP(M154,FAC_TOTALS_APTA!$A$4:$BS$227,$L156,FALSE))</f>
        <v>481329.64776634099</v>
      </c>
      <c r="N156" s="29">
        <f>IF(N154=0,0,VLOOKUP(N154,FAC_TOTALS_APTA!$A$4:$BS$227,$L156,FALSE))</f>
        <v>-1099146.7660507001</v>
      </c>
      <c r="O156" s="29">
        <f>IF(O154=0,0,VLOOKUP(O154,FAC_TOTALS_APTA!$A$4:$BS$227,$L156,FALSE))</f>
        <v>517672.82533600699</v>
      </c>
      <c r="P156" s="29">
        <f>IF(P154=0,0,VLOOKUP(P154,FAC_TOTALS_APTA!$A$4:$BS$227,$L156,FALSE))</f>
        <v>3474624.2433348498</v>
      </c>
      <c r="Q156" s="29">
        <f>IF(Q154=0,0,VLOOKUP(Q154,FAC_TOTALS_APTA!$A$4:$BS$227,$L156,FALSE))</f>
        <v>2270933.5385944499</v>
      </c>
      <c r="R156" s="29">
        <f>IF(R154=0,0,VLOOKUP(R154,FAC_TOTALS_APTA!$A$4:$BS$227,$L156,FALSE))</f>
        <v>1872836.4408837999</v>
      </c>
      <c r="S156" s="29">
        <f>IF(S154=0,0,VLOOKUP(S154,FAC_TOTALS_APTA!$A$4:$BS$227,$L156,FALSE))</f>
        <v>-2459057.3448569998</v>
      </c>
      <c r="T156" s="29">
        <f>IF(T154=0,0,VLOOKUP(T154,FAC_TOTALS_APTA!$A$4:$BS$227,$L156,FALSE))</f>
        <v>-10618439.7635828</v>
      </c>
      <c r="U156" s="29">
        <f>IF(U154=0,0,VLOOKUP(U154,FAC_TOTALS_APTA!$A$4:$BS$227,$L156,FALSE))</f>
        <v>-9338728.1397422198</v>
      </c>
      <c r="V156" s="29">
        <f>IF(V154=0,0,VLOOKUP(V154,FAC_TOTALS_APTA!$A$4:$BS$227,$L156,FALSE))</f>
        <v>-6490851.3466782495</v>
      </c>
      <c r="W156" s="29">
        <f>IF(W154=0,0,VLOOKUP(W154,FAC_TOTALS_APTA!$A$4:$BS$227,$L156,FALSE))</f>
        <v>1362494.8017992801</v>
      </c>
      <c r="X156" s="29">
        <f>IF(X154=0,0,VLOOKUP(X154,FAC_TOTALS_APTA!$A$4:$BS$227,$L156,FALSE))</f>
        <v>3931471.2887894101</v>
      </c>
      <c r="Y156" s="29">
        <f>IF(Y154=0,0,VLOOKUP(Y154,FAC_TOTALS_APTA!$A$4:$BS$227,$L156,FALSE))</f>
        <v>7299614.5040689399</v>
      </c>
      <c r="Z156" s="29">
        <f>IF(Z154=0,0,VLOOKUP(Z154,FAC_TOTALS_APTA!$A$4:$BS$227,$L156,FALSE))</f>
        <v>9724941.72161684</v>
      </c>
      <c r="AA156" s="29">
        <f>IF(AA154=0,0,VLOOKUP(AA154,FAC_TOTALS_APTA!$A$4:$BS$227,$L156,FALSE))</f>
        <v>2770283.4061075598</v>
      </c>
      <c r="AB156" s="29">
        <f>IF(AB154=0,0,VLOOKUP(AB154,FAC_TOTALS_APTA!$A$4:$BS$227,$L156,FALSE))</f>
        <v>4504428.0722329896</v>
      </c>
      <c r="AC156" s="32">
        <f>SUM(M156:AB156)</f>
        <v>8204407.1296194978</v>
      </c>
      <c r="AD156" s="33">
        <f>AC156/G179</f>
        <v>2.2109244737852873E-2</v>
      </c>
      <c r="AE156" s="7"/>
    </row>
    <row r="157" spans="1:31" s="14" customFormat="1" ht="15" x14ac:dyDescent="0.2">
      <c r="A157" s="7"/>
      <c r="B157" s="26" t="s">
        <v>55</v>
      </c>
      <c r="C157" s="28" t="s">
        <v>23</v>
      </c>
      <c r="D157" s="7" t="s">
        <v>17</v>
      </c>
      <c r="E157" s="43">
        <v>-0.40350000000000003</v>
      </c>
      <c r="F157" s="7">
        <f>MATCH($D157,FAC_TOTALS_APTA!$A$2:$BS$2,)</f>
        <v>12</v>
      </c>
      <c r="G157" s="29">
        <f>VLOOKUP(G154,FAC_TOTALS_APTA!$A$4:$BS$227,$F157,FALSE)</f>
        <v>0.96864106856592302</v>
      </c>
      <c r="H157" s="29">
        <f>VLOOKUP(H154,FAC_TOTALS_APTA!$A$4:$BS$227,$F157,FALSE)</f>
        <v>1.08850032844459</v>
      </c>
      <c r="I157" s="30">
        <f t="shared" ref="I157:I176" si="37">IFERROR(H157/G157-1,"-")</f>
        <v>0.12373960155965613</v>
      </c>
      <c r="J157" s="31" t="str">
        <f t="shared" ref="J157:J176" si="38">IF(C157="Log","_log","")</f>
        <v>_log</v>
      </c>
      <c r="K157" s="31" t="str">
        <f t="shared" ref="K157:K177" si="39">CONCATENATE(D157,J157,"_FAC")</f>
        <v>FARE_per_UPT_2018_log_FAC</v>
      </c>
      <c r="L157" s="7">
        <f>MATCH($K157,FAC_TOTALS_APTA!$A$2:$BS$2,)</f>
        <v>34</v>
      </c>
      <c r="M157" s="29">
        <f>IF(M154=0,0,VLOOKUP(M154,FAC_TOTALS_APTA!$A$4:$BS$227,$L157,FALSE))</f>
        <v>1045894.85152079</v>
      </c>
      <c r="N157" s="29">
        <f>IF(N154=0,0,VLOOKUP(N154,FAC_TOTALS_APTA!$A$4:$BS$227,$L157,FALSE))</f>
        <v>-39340.851315274696</v>
      </c>
      <c r="O157" s="29">
        <f>IF(O154=0,0,VLOOKUP(O154,FAC_TOTALS_APTA!$A$4:$BS$227,$L157,FALSE))</f>
        <v>1096386.7046342101</v>
      </c>
      <c r="P157" s="29">
        <f>IF(P154=0,0,VLOOKUP(P154,FAC_TOTALS_APTA!$A$4:$BS$227,$L157,FALSE))</f>
        <v>-810819.19113898894</v>
      </c>
      <c r="Q157" s="29">
        <f>IF(Q154=0,0,VLOOKUP(Q154,FAC_TOTALS_APTA!$A$4:$BS$227,$L157,FALSE))</f>
        <v>-2041374.8413265999</v>
      </c>
      <c r="R157" s="29">
        <f>IF(R154=0,0,VLOOKUP(R154,FAC_TOTALS_APTA!$A$4:$BS$227,$L157,FALSE))</f>
        <v>2520952.7595846099</v>
      </c>
      <c r="S157" s="29">
        <f>IF(S154=0,0,VLOOKUP(S154,FAC_TOTALS_APTA!$A$4:$BS$227,$L157,FALSE))</f>
        <v>-12372341.6816642</v>
      </c>
      <c r="T157" s="29">
        <f>IF(T154=0,0,VLOOKUP(T154,FAC_TOTALS_APTA!$A$4:$BS$227,$L157,FALSE))</f>
        <v>746685.775089434</v>
      </c>
      <c r="U157" s="29">
        <f>IF(U154=0,0,VLOOKUP(U154,FAC_TOTALS_APTA!$A$4:$BS$227,$L157,FALSE))</f>
        <v>768842.63399491797</v>
      </c>
      <c r="V157" s="29">
        <f>IF(V154=0,0,VLOOKUP(V154,FAC_TOTALS_APTA!$A$4:$BS$227,$L157,FALSE))</f>
        <v>2068534.4377592499</v>
      </c>
      <c r="W157" s="29">
        <f>IF(W154=0,0,VLOOKUP(W154,FAC_TOTALS_APTA!$A$4:$BS$227,$L157,FALSE))</f>
        <v>-2833356.6930543301</v>
      </c>
      <c r="X157" s="29">
        <f>IF(X154=0,0,VLOOKUP(X154,FAC_TOTALS_APTA!$A$4:$BS$227,$L157,FALSE))</f>
        <v>1567785.1682833501</v>
      </c>
      <c r="Y157" s="29">
        <f>IF(Y154=0,0,VLOOKUP(Y154,FAC_TOTALS_APTA!$A$4:$BS$227,$L157,FALSE))</f>
        <v>173005.46966788801</v>
      </c>
      <c r="Z157" s="29">
        <f>IF(Z154=0,0,VLOOKUP(Z154,FAC_TOTALS_APTA!$A$4:$BS$227,$L157,FALSE))</f>
        <v>-1712110.1186397299</v>
      </c>
      <c r="AA157" s="29">
        <f>IF(AA154=0,0,VLOOKUP(AA154,FAC_TOTALS_APTA!$A$4:$BS$227,$L157,FALSE))</f>
        <v>-267194.32113878999</v>
      </c>
      <c r="AB157" s="29">
        <f>IF(AB154=0,0,VLOOKUP(AB154,FAC_TOTALS_APTA!$A$4:$BS$227,$L157,FALSE))</f>
        <v>313313.01543504599</v>
      </c>
      <c r="AC157" s="32">
        <f t="shared" ref="AC157:AC176" si="40">SUM(M157:AB157)</f>
        <v>-9775136.8823084179</v>
      </c>
      <c r="AD157" s="33">
        <f>AC157/G179</f>
        <v>-2.6342048884523375E-2</v>
      </c>
      <c r="AE157" s="7"/>
    </row>
    <row r="158" spans="1:31" s="14" customFormat="1" ht="15" x14ac:dyDescent="0.2">
      <c r="A158" s="7"/>
      <c r="B158" s="26" t="s">
        <v>51</v>
      </c>
      <c r="C158" s="28" t="s">
        <v>23</v>
      </c>
      <c r="D158" s="7" t="s">
        <v>9</v>
      </c>
      <c r="E158" s="43">
        <v>0.29659999999999997</v>
      </c>
      <c r="F158" s="7">
        <f>MATCH($D158,FAC_TOTALS_APTA!$A$2:$BS$2,)</f>
        <v>13</v>
      </c>
      <c r="G158" s="29">
        <f>VLOOKUP(G154,FAC_TOTALS_APTA!$A$4:$BS$227,$F158,FALSE)</f>
        <v>2706947.7016197899</v>
      </c>
      <c r="H158" s="29">
        <f>VLOOKUP(H154,FAC_TOTALS_APTA!$A$4:$BS$227,$F158,FALSE)</f>
        <v>2962444.6272293502</v>
      </c>
      <c r="I158" s="30">
        <f t="shared" si="37"/>
        <v>9.4385615745984142E-2</v>
      </c>
      <c r="J158" s="31" t="str">
        <f t="shared" si="38"/>
        <v>_log</v>
      </c>
      <c r="K158" s="31" t="str">
        <f t="shared" si="39"/>
        <v>POP_EMP_log_FAC</v>
      </c>
      <c r="L158" s="7">
        <f>MATCH($K158,FAC_TOTALS_APTA!$A$2:$BS$2,)</f>
        <v>35</v>
      </c>
      <c r="M158" s="29">
        <f>IF(M154=0,0,VLOOKUP(M154,FAC_TOTALS_APTA!$A$4:$BS$227,$L158,FALSE))</f>
        <v>2373607.0269678598</v>
      </c>
      <c r="N158" s="29">
        <f>IF(N154=0,0,VLOOKUP(N154,FAC_TOTALS_APTA!$A$4:$BS$227,$L158,FALSE))</f>
        <v>2740929.0513584302</v>
      </c>
      <c r="O158" s="29">
        <f>IF(O154=0,0,VLOOKUP(O154,FAC_TOTALS_APTA!$A$4:$BS$227,$L158,FALSE))</f>
        <v>2904749.4294530102</v>
      </c>
      <c r="P158" s="29">
        <f>IF(P154=0,0,VLOOKUP(P154,FAC_TOTALS_APTA!$A$4:$BS$227,$L158,FALSE))</f>
        <v>3408275.4605918601</v>
      </c>
      <c r="Q158" s="29">
        <f>IF(Q154=0,0,VLOOKUP(Q154,FAC_TOTALS_APTA!$A$4:$BS$227,$L158,FALSE))</f>
        <v>1294589.9821547701</v>
      </c>
      <c r="R158" s="29">
        <f>IF(R154=0,0,VLOOKUP(R154,FAC_TOTALS_APTA!$A$4:$BS$227,$L158,FALSE))</f>
        <v>313356.85468421201</v>
      </c>
      <c r="S158" s="29">
        <f>IF(S154=0,0,VLOOKUP(S154,FAC_TOTALS_APTA!$A$4:$BS$227,$L158,FALSE))</f>
        <v>-1223016.2073033701</v>
      </c>
      <c r="T158" s="29">
        <f>IF(T154=0,0,VLOOKUP(T154,FAC_TOTALS_APTA!$A$4:$BS$227,$L158,FALSE))</f>
        <v>821974.19153371395</v>
      </c>
      <c r="U158" s="29">
        <f>IF(U154=0,0,VLOOKUP(U154,FAC_TOTALS_APTA!$A$4:$BS$227,$L158,FALSE))</f>
        <v>660850.36333179404</v>
      </c>
      <c r="V158" s="29">
        <f>IF(V154=0,0,VLOOKUP(V154,FAC_TOTALS_APTA!$A$4:$BS$227,$L158,FALSE))</f>
        <v>1105100.5030658201</v>
      </c>
      <c r="W158" s="29">
        <f>IF(W154=0,0,VLOOKUP(W154,FAC_TOTALS_APTA!$A$4:$BS$227,$L158,FALSE))</f>
        <v>1155192.1610105899</v>
      </c>
      <c r="X158" s="29">
        <f>IF(X154=0,0,VLOOKUP(X154,FAC_TOTALS_APTA!$A$4:$BS$227,$L158,FALSE))</f>
        <v>1438573.4095472</v>
      </c>
      <c r="Y158" s="29">
        <f>IF(Y154=0,0,VLOOKUP(Y154,FAC_TOTALS_APTA!$A$4:$BS$227,$L158,FALSE))</f>
        <v>1331924.05061018</v>
      </c>
      <c r="Z158" s="29">
        <f>IF(Z154=0,0,VLOOKUP(Z154,FAC_TOTALS_APTA!$A$4:$BS$227,$L158,FALSE))</f>
        <v>1122826.23780592</v>
      </c>
      <c r="AA158" s="29">
        <f>IF(AA154=0,0,VLOOKUP(AA154,FAC_TOTALS_APTA!$A$4:$BS$227,$L158,FALSE))</f>
        <v>1275031.59253179</v>
      </c>
      <c r="AB158" s="29">
        <f>IF(AB154=0,0,VLOOKUP(AB154,FAC_TOTALS_APTA!$A$4:$BS$227,$L158,FALSE))</f>
        <v>1164499.7931206001</v>
      </c>
      <c r="AC158" s="32">
        <f t="shared" si="40"/>
        <v>21888463.900464382</v>
      </c>
      <c r="AD158" s="33">
        <f>AC158/G179</f>
        <v>5.8985054942473171E-2</v>
      </c>
      <c r="AE158" s="7"/>
    </row>
    <row r="159" spans="1:31" s="14" customFormat="1" ht="15" x14ac:dyDescent="0.2">
      <c r="A159" s="7"/>
      <c r="B159" s="26" t="s">
        <v>108</v>
      </c>
      <c r="C159" s="28"/>
      <c r="D159" s="34" t="s">
        <v>106</v>
      </c>
      <c r="E159" s="43">
        <v>0.16120000000000001</v>
      </c>
      <c r="F159" s="7">
        <f>MATCH($D159,FAC_TOTALS_APTA!$A$2:$BS$2,)</f>
        <v>17</v>
      </c>
      <c r="G159" s="29">
        <f>VLOOKUP(G154,FAC_TOTALS_APTA!$A$4:$BS$227,$F159,FALSE)</f>
        <v>0.44040089839688801</v>
      </c>
      <c r="H159" s="29">
        <f>VLOOKUP(H154,FAC_TOTALS_APTA!$A$4:$BS$227,$F159,FALSE)</f>
        <v>0.400149497771075</v>
      </c>
      <c r="I159" s="30">
        <f t="shared" si="37"/>
        <v>-9.1397181005608563E-2</v>
      </c>
      <c r="J159" s="31" t="str">
        <f t="shared" si="38"/>
        <v/>
      </c>
      <c r="K159" s="31" t="str">
        <f t="shared" si="39"/>
        <v>TSD_POP_EMP_PCT_FAC</v>
      </c>
      <c r="L159" s="7">
        <f>MATCH($K159,FAC_TOTALS_APTA!$A$2:$BS$2,)</f>
        <v>39</v>
      </c>
      <c r="M159" s="29">
        <f>IF(M154=0,0,VLOOKUP(M154,FAC_TOTALS_APTA!$A$4:$BS$227,$L159,FALSE))</f>
        <v>-27641.098466294799</v>
      </c>
      <c r="N159" s="29">
        <f>IF(N154=0,0,VLOOKUP(N154,FAC_TOTALS_APTA!$A$4:$BS$227,$L159,FALSE))</f>
        <v>-36974.870381909001</v>
      </c>
      <c r="O159" s="29">
        <f>IF(O154=0,0,VLOOKUP(O154,FAC_TOTALS_APTA!$A$4:$BS$227,$L159,FALSE))</f>
        <v>-29532.3353007964</v>
      </c>
      <c r="P159" s="29">
        <f>IF(P154=0,0,VLOOKUP(P154,FAC_TOTALS_APTA!$A$4:$BS$227,$L159,FALSE))</f>
        <v>4293.3190316232503</v>
      </c>
      <c r="Q159" s="29">
        <f>IF(Q154=0,0,VLOOKUP(Q154,FAC_TOTALS_APTA!$A$4:$BS$227,$L159,FALSE))</f>
        <v>-38751.734834442999</v>
      </c>
      <c r="R159" s="29">
        <f>IF(R154=0,0,VLOOKUP(R154,FAC_TOTALS_APTA!$A$4:$BS$227,$L159,FALSE))</f>
        <v>-19484.962825524999</v>
      </c>
      <c r="S159" s="29">
        <f>IF(S154=0,0,VLOOKUP(S154,FAC_TOTALS_APTA!$A$4:$BS$227,$L159,FALSE))</f>
        <v>53014.135782864403</v>
      </c>
      <c r="T159" s="29">
        <f>IF(T154=0,0,VLOOKUP(T154,FAC_TOTALS_APTA!$A$4:$BS$227,$L159,FALSE))</f>
        <v>-21049.210877437799</v>
      </c>
      <c r="U159" s="29">
        <f>IF(U154=0,0,VLOOKUP(U154,FAC_TOTALS_APTA!$A$4:$BS$227,$L159,FALSE))</f>
        <v>-82453.3508172078</v>
      </c>
      <c r="V159" s="29">
        <f>IF(V154=0,0,VLOOKUP(V154,FAC_TOTALS_APTA!$A$4:$BS$227,$L159,FALSE))</f>
        <v>-171594.28417809101</v>
      </c>
      <c r="W159" s="29">
        <f>IF(W154=0,0,VLOOKUP(W154,FAC_TOTALS_APTA!$A$4:$BS$227,$L159,FALSE))</f>
        <v>-10526.5024049435</v>
      </c>
      <c r="X159" s="29">
        <f>IF(X154=0,0,VLOOKUP(X154,FAC_TOTALS_APTA!$A$4:$BS$227,$L159,FALSE))</f>
        <v>-8790.8701347505794</v>
      </c>
      <c r="Y159" s="29">
        <f>IF(Y154=0,0,VLOOKUP(Y154,FAC_TOTALS_APTA!$A$4:$BS$227,$L159,FALSE))</f>
        <v>2084.1476125895902</v>
      </c>
      <c r="Z159" s="29">
        <f>IF(Z154=0,0,VLOOKUP(Z154,FAC_TOTALS_APTA!$A$4:$BS$227,$L159,FALSE))</f>
        <v>-28869.0429578156</v>
      </c>
      <c r="AA159" s="29">
        <f>IF(AA154=0,0,VLOOKUP(AA154,FAC_TOTALS_APTA!$A$4:$BS$227,$L159,FALSE))</f>
        <v>-11244.2355934036</v>
      </c>
      <c r="AB159" s="29">
        <f>IF(AB154=0,0,VLOOKUP(AB154,FAC_TOTALS_APTA!$A$4:$BS$227,$L159,FALSE))</f>
        <v>15095.192349102699</v>
      </c>
      <c r="AC159" s="32">
        <f t="shared" si="40"/>
        <v>-412425.70399643813</v>
      </c>
      <c r="AD159" s="33">
        <f>AC159/G178</f>
        <v>-1.1258396351614976E-3</v>
      </c>
      <c r="AE159" s="7"/>
    </row>
    <row r="160" spans="1:31" s="14" customFormat="1" ht="15" x14ac:dyDescent="0.2">
      <c r="A160" s="7"/>
      <c r="B160" s="26" t="s">
        <v>52</v>
      </c>
      <c r="C160" s="28" t="s">
        <v>23</v>
      </c>
      <c r="D160" s="34" t="s">
        <v>16</v>
      </c>
      <c r="E160" s="43">
        <v>0.16120000000000001</v>
      </c>
      <c r="F160" s="7">
        <f>MATCH($D160,FAC_TOTALS_APTA!$A$2:$BS$2,)</f>
        <v>14</v>
      </c>
      <c r="G160" s="29">
        <f>VLOOKUP(G154,FAC_TOTALS_APTA!$A$4:$BS$227,$F160,FALSE)</f>
        <v>1.97438591919076</v>
      </c>
      <c r="H160" s="29">
        <f>VLOOKUP(H154,FAC_TOTALS_APTA!$A$4:$BS$227,$F160,FALSE)</f>
        <v>2.9562398980012099</v>
      </c>
      <c r="I160" s="30">
        <f t="shared" si="37"/>
        <v>0.49729587780532869</v>
      </c>
      <c r="J160" s="31" t="str">
        <f t="shared" si="38"/>
        <v>_log</v>
      </c>
      <c r="K160" s="31" t="str">
        <f t="shared" si="39"/>
        <v>GAS_PRICE_2018_log_FAC</v>
      </c>
      <c r="L160" s="7">
        <f>MATCH($K160,FAC_TOTALS_APTA!$A$2:$BS$2,)</f>
        <v>36</v>
      </c>
      <c r="M160" s="29">
        <f>IF(M154=0,0,VLOOKUP(M154,FAC_TOTALS_APTA!$A$4:$BS$227,$L160,FALSE))</f>
        <v>5602740.4714637799</v>
      </c>
      <c r="N160" s="29">
        <f>IF(N154=0,0,VLOOKUP(N154,FAC_TOTALS_APTA!$A$4:$BS$227,$L160,FALSE))</f>
        <v>5927103.9381263396</v>
      </c>
      <c r="O160" s="29">
        <f>IF(O154=0,0,VLOOKUP(O154,FAC_TOTALS_APTA!$A$4:$BS$227,$L160,FALSE))</f>
        <v>8279259.2482719896</v>
      </c>
      <c r="P160" s="29">
        <f>IF(P154=0,0,VLOOKUP(P154,FAC_TOTALS_APTA!$A$4:$BS$227,$L160,FALSE))</f>
        <v>4914836.3547699302</v>
      </c>
      <c r="Q160" s="29">
        <f>IF(Q154=0,0,VLOOKUP(Q154,FAC_TOTALS_APTA!$A$4:$BS$227,$L160,FALSE))</f>
        <v>3330717.3805092201</v>
      </c>
      <c r="R160" s="29">
        <f>IF(R154=0,0,VLOOKUP(R154,FAC_TOTALS_APTA!$A$4:$BS$227,$L160,FALSE))</f>
        <v>6526889.7049658298</v>
      </c>
      <c r="S160" s="29">
        <f>IF(S154=0,0,VLOOKUP(S154,FAC_TOTALS_APTA!$A$4:$BS$227,$L160,FALSE))</f>
        <v>-18810943.899794701</v>
      </c>
      <c r="T160" s="29">
        <f>IF(T154=0,0,VLOOKUP(T154,FAC_TOTALS_APTA!$A$4:$BS$227,$L160,FALSE))</f>
        <v>8327932.2176584797</v>
      </c>
      <c r="U160" s="29">
        <f>IF(U154=0,0,VLOOKUP(U154,FAC_TOTALS_APTA!$A$4:$BS$227,$L160,FALSE))</f>
        <v>11458657.942066999</v>
      </c>
      <c r="V160" s="29">
        <f>IF(V154=0,0,VLOOKUP(V154,FAC_TOTALS_APTA!$A$4:$BS$227,$L160,FALSE))</f>
        <v>426898.30113000498</v>
      </c>
      <c r="W160" s="29">
        <f>IF(W154=0,0,VLOOKUP(W154,FAC_TOTALS_APTA!$A$4:$BS$227,$L160,FALSE))</f>
        <v>-2474594.42374596</v>
      </c>
      <c r="X160" s="29">
        <f>IF(X154=0,0,VLOOKUP(X154,FAC_TOTALS_APTA!$A$4:$BS$227,$L160,FALSE))</f>
        <v>-3291574.4242358799</v>
      </c>
      <c r="Y160" s="29">
        <f>IF(Y154=0,0,VLOOKUP(Y154,FAC_TOTALS_APTA!$A$4:$BS$227,$L160,FALSE))</f>
        <v>-15911299.4118654</v>
      </c>
      <c r="Z160" s="29">
        <f>IF(Z154=0,0,VLOOKUP(Z154,FAC_TOTALS_APTA!$A$4:$BS$227,$L160,FALSE))</f>
        <v>-6457168.3375430498</v>
      </c>
      <c r="AA160" s="29">
        <f>IF(AA154=0,0,VLOOKUP(AA154,FAC_TOTALS_APTA!$A$4:$BS$227,$L160,FALSE))</f>
        <v>4208686.6127277296</v>
      </c>
      <c r="AB160" s="29">
        <f>IF(AB154=0,0,VLOOKUP(AB154,FAC_TOTALS_APTA!$A$4:$BS$227,$L160,FALSE))</f>
        <v>5162173.4192594504</v>
      </c>
      <c r="AC160" s="32">
        <f t="shared" si="40"/>
        <v>17220315.093764752</v>
      </c>
      <c r="AD160" s="33">
        <f>AC160/G179</f>
        <v>4.6405322755922775E-2</v>
      </c>
      <c r="AE160" s="7"/>
    </row>
    <row r="161" spans="1:31" s="14" customFormat="1" ht="15" x14ac:dyDescent="0.2">
      <c r="A161" s="7"/>
      <c r="B161" s="26" t="s">
        <v>49</v>
      </c>
      <c r="C161" s="28" t="s">
        <v>23</v>
      </c>
      <c r="D161" s="7" t="s">
        <v>15</v>
      </c>
      <c r="E161" s="43">
        <v>-0.2555</v>
      </c>
      <c r="F161" s="7">
        <f>MATCH($D161,FAC_TOTALS_APTA!$A$2:$BS$2,)</f>
        <v>15</v>
      </c>
      <c r="G161" s="29">
        <f>VLOOKUP(G154,FAC_TOTALS_APTA!$A$4:$BS$227,$F161,FALSE)</f>
        <v>35648.956838350903</v>
      </c>
      <c r="H161" s="29">
        <f>VLOOKUP(H154,FAC_TOTALS_APTA!$A$4:$BS$227,$F161,FALSE)</f>
        <v>31368.992136594399</v>
      </c>
      <c r="I161" s="30">
        <f t="shared" si="37"/>
        <v>-0.12005862390767486</v>
      </c>
      <c r="J161" s="31" t="str">
        <f t="shared" si="38"/>
        <v>_log</v>
      </c>
      <c r="K161" s="31" t="str">
        <f t="shared" si="39"/>
        <v>TOTAL_MED_INC_INDIV_2018_log_FAC</v>
      </c>
      <c r="L161" s="7">
        <f>MATCH($K161,FAC_TOTALS_APTA!$A$2:$BS$2,)</f>
        <v>37</v>
      </c>
      <c r="M161" s="29">
        <f>IF(M154=0,0,VLOOKUP(M154,FAC_TOTALS_APTA!$A$4:$BS$227,$L161,FALSE))</f>
        <v>1565062.4156409099</v>
      </c>
      <c r="N161" s="29">
        <f>IF(N154=0,0,VLOOKUP(N154,FAC_TOTALS_APTA!$A$4:$BS$227,$L161,FALSE))</f>
        <v>2528919.9384020302</v>
      </c>
      <c r="O161" s="29">
        <f>IF(O154=0,0,VLOOKUP(O154,FAC_TOTALS_APTA!$A$4:$BS$227,$L161,FALSE))</f>
        <v>2506947.9817253998</v>
      </c>
      <c r="P161" s="29">
        <f>IF(P154=0,0,VLOOKUP(P154,FAC_TOTALS_APTA!$A$4:$BS$227,$L161,FALSE))</f>
        <v>4069687.5377905201</v>
      </c>
      <c r="Q161" s="29">
        <f>IF(Q154=0,0,VLOOKUP(Q154,FAC_TOTALS_APTA!$A$4:$BS$227,$L161,FALSE))</f>
        <v>-1291788.36495909</v>
      </c>
      <c r="R161" s="29">
        <f>IF(R154=0,0,VLOOKUP(R154,FAC_TOTALS_APTA!$A$4:$BS$227,$L161,FALSE))</f>
        <v>1475210.4767374599</v>
      </c>
      <c r="S161" s="29">
        <f>IF(S154=0,0,VLOOKUP(S154,FAC_TOTALS_APTA!$A$4:$BS$227,$L161,FALSE))</f>
        <v>6161464.5416328404</v>
      </c>
      <c r="T161" s="29">
        <f>IF(T154=0,0,VLOOKUP(T154,FAC_TOTALS_APTA!$A$4:$BS$227,$L161,FALSE))</f>
        <v>2558973.4889460001</v>
      </c>
      <c r="U161" s="29">
        <f>IF(U154=0,0,VLOOKUP(U154,FAC_TOTALS_APTA!$A$4:$BS$227,$L161,FALSE))</f>
        <v>2343645.3043573699</v>
      </c>
      <c r="V161" s="29">
        <f>IF(V154=0,0,VLOOKUP(V154,FAC_TOTALS_APTA!$A$4:$BS$227,$L161,FALSE))</f>
        <v>818091.05215183296</v>
      </c>
      <c r="W161" s="29">
        <f>IF(W154=0,0,VLOOKUP(W154,FAC_TOTALS_APTA!$A$4:$BS$227,$L161,FALSE))</f>
        <v>-76790.235827511904</v>
      </c>
      <c r="X161" s="29">
        <f>IF(X154=0,0,VLOOKUP(X154,FAC_TOTALS_APTA!$A$4:$BS$227,$L161,FALSE))</f>
        <v>-433061.66149793798</v>
      </c>
      <c r="Y161" s="29">
        <f>IF(Y154=0,0,VLOOKUP(Y154,FAC_TOTALS_APTA!$A$4:$BS$227,$L161,FALSE))</f>
        <v>-4467736.1808355898</v>
      </c>
      <c r="Z161" s="29">
        <f>IF(Z154=0,0,VLOOKUP(Z154,FAC_TOTALS_APTA!$A$4:$BS$227,$L161,FALSE))</f>
        <v>-2501428.1954880999</v>
      </c>
      <c r="AA161" s="29">
        <f>IF(AA154=0,0,VLOOKUP(AA154,FAC_TOTALS_APTA!$A$4:$BS$227,$L161,FALSE))</f>
        <v>-424358.82825392898</v>
      </c>
      <c r="AB161" s="29">
        <f>IF(AB154=0,0,VLOOKUP(AB154,FAC_TOTALS_APTA!$A$4:$BS$227,$L161,FALSE))</f>
        <v>-1118627.5045038201</v>
      </c>
      <c r="AC161" s="32">
        <f t="shared" si="40"/>
        <v>13714211.766018383</v>
      </c>
      <c r="AD161" s="33">
        <f>AC161/G179</f>
        <v>3.6957071916505942E-2</v>
      </c>
      <c r="AE161" s="7"/>
    </row>
    <row r="162" spans="1:31" s="14" customFormat="1" ht="15" x14ac:dyDescent="0.2">
      <c r="A162" s="7"/>
      <c r="B162" s="26" t="s">
        <v>67</v>
      </c>
      <c r="C162" s="28"/>
      <c r="D162" s="7" t="s">
        <v>10</v>
      </c>
      <c r="E162" s="43">
        <v>1.0699999999999999E-2</v>
      </c>
      <c r="F162" s="7">
        <f>MATCH($D162,FAC_TOTALS_APTA!$A$2:$BS$2,)</f>
        <v>16</v>
      </c>
      <c r="G162" s="29">
        <f>VLOOKUP(G154,FAC_TOTALS_APTA!$A$4:$BS$227,$F162,FALSE)</f>
        <v>8.8002332927310594</v>
      </c>
      <c r="H162" s="29">
        <f>VLOOKUP(H154,FAC_TOTALS_APTA!$A$4:$BS$227,$F162,FALSE)</f>
        <v>7.8155310585915698</v>
      </c>
      <c r="I162" s="30">
        <f t="shared" si="37"/>
        <v>-0.11189501475521657</v>
      </c>
      <c r="J162" s="31" t="str">
        <f t="shared" si="38"/>
        <v/>
      </c>
      <c r="K162" s="31" t="str">
        <f t="shared" si="39"/>
        <v>PCT_HH_NO_VEH_FAC</v>
      </c>
      <c r="L162" s="7">
        <f>MATCH($K162,FAC_TOTALS_APTA!$A$2:$BS$2,)</f>
        <v>38</v>
      </c>
      <c r="M162" s="29">
        <f>IF(M154=0,0,VLOOKUP(M154,FAC_TOTALS_APTA!$A$4:$BS$227,$L162,FALSE))</f>
        <v>-543779.321062851</v>
      </c>
      <c r="N162" s="29">
        <f>IF(N154=0,0,VLOOKUP(N154,FAC_TOTALS_APTA!$A$4:$BS$227,$L162,FALSE))</f>
        <v>-560118.10247230902</v>
      </c>
      <c r="O162" s="29">
        <f>IF(O154=0,0,VLOOKUP(O154,FAC_TOTALS_APTA!$A$4:$BS$227,$L162,FALSE))</f>
        <v>-499062.64968707401</v>
      </c>
      <c r="P162" s="29">
        <f>IF(P154=0,0,VLOOKUP(P154,FAC_TOTALS_APTA!$A$4:$BS$227,$L162,FALSE))</f>
        <v>-436298.55666692101</v>
      </c>
      <c r="Q162" s="29">
        <f>IF(Q154=0,0,VLOOKUP(Q154,FAC_TOTALS_APTA!$A$4:$BS$227,$L162,FALSE))</f>
        <v>-814041.81294888002</v>
      </c>
      <c r="R162" s="29">
        <f>IF(R154=0,0,VLOOKUP(R154,FAC_TOTALS_APTA!$A$4:$BS$227,$L162,FALSE))</f>
        <v>995120.49898926204</v>
      </c>
      <c r="S162" s="29">
        <f>IF(S154=0,0,VLOOKUP(S154,FAC_TOTALS_APTA!$A$4:$BS$227,$L162,FALSE))</f>
        <v>871350.50616550294</v>
      </c>
      <c r="T162" s="29">
        <f>IF(T154=0,0,VLOOKUP(T154,FAC_TOTALS_APTA!$A$4:$BS$227,$L162,FALSE))</f>
        <v>1128061.6570003</v>
      </c>
      <c r="U162" s="29">
        <f>IF(U154=0,0,VLOOKUP(U154,FAC_TOTALS_APTA!$A$4:$BS$227,$L162,FALSE))</f>
        <v>1645147.0017550001</v>
      </c>
      <c r="V162" s="29">
        <f>IF(V154=0,0,VLOOKUP(V154,FAC_TOTALS_APTA!$A$4:$BS$227,$L162,FALSE))</f>
        <v>243351.47746479901</v>
      </c>
      <c r="W162" s="29">
        <f>IF(W154=0,0,VLOOKUP(W154,FAC_TOTALS_APTA!$A$4:$BS$227,$L162,FALSE))</f>
        <v>-979118.98544669</v>
      </c>
      <c r="X162" s="29">
        <f>IF(X154=0,0,VLOOKUP(X154,FAC_TOTALS_APTA!$A$4:$BS$227,$L162,FALSE))</f>
        <v>365607.03144044598</v>
      </c>
      <c r="Y162" s="29">
        <f>IF(Y154=0,0,VLOOKUP(Y154,FAC_TOTALS_APTA!$A$4:$BS$227,$L162,FALSE))</f>
        <v>-1324519.82567882</v>
      </c>
      <c r="Z162" s="29">
        <f>IF(Z154=0,0,VLOOKUP(Z154,FAC_TOTALS_APTA!$A$4:$BS$227,$L162,FALSE))</f>
        <v>80184.002798080299</v>
      </c>
      <c r="AA162" s="29">
        <f>IF(AA154=0,0,VLOOKUP(AA154,FAC_TOTALS_APTA!$A$4:$BS$227,$L162,FALSE))</f>
        <v>-1864189.7196009599</v>
      </c>
      <c r="AB162" s="29">
        <f>IF(AB154=0,0,VLOOKUP(AB154,FAC_TOTALS_APTA!$A$4:$BS$227,$L162,FALSE))</f>
        <v>-1289517.9238052999</v>
      </c>
      <c r="AC162" s="32">
        <f t="shared" si="40"/>
        <v>-2981824.7217564136</v>
      </c>
      <c r="AD162" s="33">
        <f>AC162/G179</f>
        <v>-8.0354243149011167E-3</v>
      </c>
      <c r="AE162" s="7"/>
    </row>
    <row r="163" spans="1:31" s="14" customFormat="1" ht="15" x14ac:dyDescent="0.2">
      <c r="A163" s="7"/>
      <c r="B163" s="26" t="s">
        <v>50</v>
      </c>
      <c r="C163" s="28"/>
      <c r="D163" s="7" t="s">
        <v>31</v>
      </c>
      <c r="E163" s="43">
        <v>-3.3999999999999998E-3</v>
      </c>
      <c r="F163" s="7">
        <f>MATCH($D163,FAC_TOTALS_APTA!$A$2:$BS$2,)</f>
        <v>18</v>
      </c>
      <c r="G163" s="29">
        <f>VLOOKUP(G154,FAC_TOTALS_APTA!$A$4:$BS$227,$F163,FALSE)</f>
        <v>3.1622619550587099</v>
      </c>
      <c r="H163" s="29">
        <f>VLOOKUP(H154,FAC_TOTALS_APTA!$A$4:$BS$227,$F163,FALSE)</f>
        <v>5.07929218254605</v>
      </c>
      <c r="I163" s="30">
        <f t="shared" si="37"/>
        <v>0.60622119695702081</v>
      </c>
      <c r="J163" s="31" t="str">
        <f t="shared" si="38"/>
        <v/>
      </c>
      <c r="K163" s="31" t="str">
        <f t="shared" si="39"/>
        <v>JTW_HOME_PCT_FAC</v>
      </c>
      <c r="L163" s="7">
        <f>MATCH($K163,FAC_TOTALS_APTA!$A$2:$BS$2,)</f>
        <v>40</v>
      </c>
      <c r="M163" s="29">
        <f>IF(M154=0,0,VLOOKUP(M154,FAC_TOTALS_APTA!$A$4:$BS$227,$L163,FALSE))</f>
        <v>0</v>
      </c>
      <c r="N163" s="29">
        <f>IF(N154=0,0,VLOOKUP(N154,FAC_TOTALS_APTA!$A$4:$BS$227,$L163,FALSE))</f>
        <v>0</v>
      </c>
      <c r="O163" s="29">
        <f>IF(O154=0,0,VLOOKUP(O154,FAC_TOTALS_APTA!$A$4:$BS$227,$L163,FALSE))</f>
        <v>0</v>
      </c>
      <c r="P163" s="29">
        <f>IF(P154=0,0,VLOOKUP(P154,FAC_TOTALS_APTA!$A$4:$BS$227,$L163,FALSE))</f>
        <v>-288413.90062451398</v>
      </c>
      <c r="Q163" s="29">
        <f>IF(Q154=0,0,VLOOKUP(Q154,FAC_TOTALS_APTA!$A$4:$BS$227,$L163,FALSE))</f>
        <v>-184920.08782960201</v>
      </c>
      <c r="R163" s="29">
        <f>IF(R154=0,0,VLOOKUP(R154,FAC_TOTALS_APTA!$A$4:$BS$227,$L163,FALSE))</f>
        <v>15129.0509495434</v>
      </c>
      <c r="S163" s="29">
        <f>IF(S154=0,0,VLOOKUP(S154,FAC_TOTALS_APTA!$A$4:$BS$227,$L163,FALSE))</f>
        <v>-241466.71804077199</v>
      </c>
      <c r="T163" s="29">
        <f>IF(T154=0,0,VLOOKUP(T154,FAC_TOTALS_APTA!$A$4:$BS$227,$L163,FALSE))</f>
        <v>-11699.070158783499</v>
      </c>
      <c r="U163" s="29">
        <f>IF(U154=0,0,VLOOKUP(U154,FAC_TOTALS_APTA!$A$4:$BS$227,$L163,FALSE))</f>
        <v>-146535.716081627</v>
      </c>
      <c r="V163" s="29">
        <f>IF(V154=0,0,VLOOKUP(V154,FAC_TOTALS_APTA!$A$4:$BS$227,$L163,FALSE))</f>
        <v>78424.897791152805</v>
      </c>
      <c r="W163" s="29">
        <f>IF(W154=0,0,VLOOKUP(W154,FAC_TOTALS_APTA!$A$4:$BS$227,$L163,FALSE))</f>
        <v>-272414.47234111198</v>
      </c>
      <c r="X163" s="29">
        <f>IF(X154=0,0,VLOOKUP(X154,FAC_TOTALS_APTA!$A$4:$BS$227,$L163,FALSE))</f>
        <v>-32283.868667551698</v>
      </c>
      <c r="Y163" s="29">
        <f>IF(Y154=0,0,VLOOKUP(Y154,FAC_TOTALS_APTA!$A$4:$BS$227,$L163,FALSE))</f>
        <v>-121339.374693126</v>
      </c>
      <c r="Z163" s="29">
        <f>IF(Z154=0,0,VLOOKUP(Z154,FAC_TOTALS_APTA!$A$4:$BS$227,$L163,FALSE))</f>
        <v>-658027.54304287396</v>
      </c>
      <c r="AA163" s="29">
        <f>IF(AA154=0,0,VLOOKUP(AA154,FAC_TOTALS_APTA!$A$4:$BS$227,$L163,FALSE))</f>
        <v>-407838.357887919</v>
      </c>
      <c r="AB163" s="29">
        <f>IF(AB154=0,0,VLOOKUP(AB154,FAC_TOTALS_APTA!$A$4:$BS$227,$L163,FALSE))</f>
        <v>-434824.288538369</v>
      </c>
      <c r="AC163" s="32">
        <f t="shared" si="40"/>
        <v>-2706209.4491655538</v>
      </c>
      <c r="AD163" s="33">
        <f>AC163/G179</f>
        <v>-7.2926959959709031E-3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85</v>
      </c>
      <c r="E164" s="43">
        <v>-5.7999999999999996E-3</v>
      </c>
      <c r="F164" s="7">
        <f>MATCH($D164,FAC_TOTALS_APTA!$A$2:$BS$2,)</f>
        <v>20</v>
      </c>
      <c r="G164" s="29">
        <f>VLOOKUP(G154,FAC_TOTALS_APTA!$A$4:$BS$227,$F164,FALSE)</f>
        <v>0</v>
      </c>
      <c r="H164" s="29">
        <f>VLOOKUP(H154,FAC_TOTALS_APTA!$A$4:$BS$227,$F164,FALSE)</f>
        <v>0</v>
      </c>
      <c r="I164" s="30" t="str">
        <f t="shared" si="37"/>
        <v>-</v>
      </c>
      <c r="J164" s="31" t="str">
        <f t="shared" si="38"/>
        <v/>
      </c>
      <c r="K164" s="31" t="str">
        <f t="shared" si="39"/>
        <v>TNC_TRIPS_PER_CAPITA_CLUSTER_BUS_HI_OPEX_FAV_FAC</v>
      </c>
      <c r="L164" s="7">
        <f>MATCH($K164,FAC_TOTALS_APTA!$A$2:$BS$2,)</f>
        <v>42</v>
      </c>
      <c r="M164" s="29">
        <f>IF(M154=0,0,VLOOKUP(M154,FAC_TOTALS_APTA!$A$4:$BS$227,$L164,FALSE))</f>
        <v>0</v>
      </c>
      <c r="N164" s="29">
        <f>IF(N154=0,0,VLOOKUP(N154,FAC_TOTALS_APTA!$A$4:$BS$227,$L164,FALSE))</f>
        <v>0</v>
      </c>
      <c r="O164" s="29">
        <f>IF(O154=0,0,VLOOKUP(O154,FAC_TOTALS_APTA!$A$4:$BS$227,$L164,FALSE))</f>
        <v>0</v>
      </c>
      <c r="P164" s="29">
        <f>IF(P154=0,0,VLOOKUP(P154,FAC_TOTALS_APTA!$A$4:$BS$227,$L164,FALSE))</f>
        <v>0</v>
      </c>
      <c r="Q164" s="29">
        <f>IF(Q154=0,0,VLOOKUP(Q154,FAC_TOTALS_APTA!$A$4:$BS$227,$L164,FALSE))</f>
        <v>0</v>
      </c>
      <c r="R164" s="29">
        <f>IF(R154=0,0,VLOOKUP(R154,FAC_TOTALS_APTA!$A$4:$BS$227,$L164,FALSE))</f>
        <v>0</v>
      </c>
      <c r="S164" s="29">
        <f>IF(S154=0,0,VLOOKUP(S154,FAC_TOTALS_APTA!$A$4:$BS$227,$L164,FALSE))</f>
        <v>0</v>
      </c>
      <c r="T164" s="29">
        <f>IF(T154=0,0,VLOOKUP(T154,FAC_TOTALS_APTA!$A$4:$BS$227,$L164,FALSE))</f>
        <v>0</v>
      </c>
      <c r="U164" s="29">
        <f>IF(U154=0,0,VLOOKUP(U154,FAC_TOTALS_APTA!$A$4:$BS$227,$L164,FALSE))</f>
        <v>0</v>
      </c>
      <c r="V164" s="29">
        <f>IF(V154=0,0,VLOOKUP(V154,FAC_TOTALS_APTA!$A$4:$BS$227,$L164,FALSE))</f>
        <v>0</v>
      </c>
      <c r="W164" s="29">
        <f>IF(W154=0,0,VLOOKUP(W154,FAC_TOTALS_APTA!$A$4:$BS$227,$L164,FALSE))</f>
        <v>0</v>
      </c>
      <c r="X164" s="29">
        <f>IF(X154=0,0,VLOOKUP(X154,FAC_TOTALS_APTA!$A$4:$BS$227,$L164,FALSE))</f>
        <v>0</v>
      </c>
      <c r="Y164" s="29">
        <f>IF(Y154=0,0,VLOOKUP(Y154,FAC_TOTALS_APTA!$A$4:$BS$227,$L164,FALSE))</f>
        <v>0</v>
      </c>
      <c r="Z164" s="29">
        <f>IF(Z154=0,0,VLOOKUP(Z154,FAC_TOTALS_APTA!$A$4:$BS$227,$L164,FALSE))</f>
        <v>0</v>
      </c>
      <c r="AA164" s="29">
        <f>IF(AA154=0,0,VLOOKUP(AA154,FAC_TOTALS_APTA!$A$4:$BS$227,$L164,FALSE))</f>
        <v>0</v>
      </c>
      <c r="AB164" s="29">
        <f>IF(AB154=0,0,VLOOKUP(AB154,FAC_TOTALS_APTA!$A$4:$BS$227,$L164,FALSE))</f>
        <v>0</v>
      </c>
      <c r="AC164" s="32">
        <f t="shared" si="40"/>
        <v>0</v>
      </c>
      <c r="AD164" s="33">
        <f>AC164/G179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87</v>
      </c>
      <c r="E165" s="43">
        <v>-3.3799999999999997E-2</v>
      </c>
      <c r="F165" s="7">
        <f>MATCH($D165,FAC_TOTALS_APTA!$A$2:$BS$2,)</f>
        <v>21</v>
      </c>
      <c r="G165" s="29">
        <f>VLOOKUP(G154,FAC_TOTALS_APTA!$A$4:$BS$227,$F165,FALSE)</f>
        <v>0</v>
      </c>
      <c r="H165" s="29">
        <f>VLOOKUP(H154,FAC_TOTALS_APTA!$A$4:$BS$227,$F165,FALSE)</f>
        <v>2.7183392723910198</v>
      </c>
      <c r="I165" s="30" t="str">
        <f t="shared" si="37"/>
        <v>-</v>
      </c>
      <c r="J165" s="31" t="str">
        <f t="shared" si="38"/>
        <v/>
      </c>
      <c r="K165" s="31" t="str">
        <f t="shared" si="39"/>
        <v>TNC_TRIPS_PER_CAPITA_CLUSTER_BUS_MID_OPEX_FAV_FAC</v>
      </c>
      <c r="L165" s="7">
        <f>MATCH($K165,FAC_TOTALS_APTA!$A$2:$BS$2,)</f>
        <v>43</v>
      </c>
      <c r="M165" s="29">
        <f>IF(M154=0,0,VLOOKUP(M154,FAC_TOTALS_APTA!$A$4:$BS$227,$L165,FALSE))</f>
        <v>0</v>
      </c>
      <c r="N165" s="29">
        <f>IF(N154=0,0,VLOOKUP(N154,FAC_TOTALS_APTA!$A$4:$BS$227,$L165,FALSE))</f>
        <v>0</v>
      </c>
      <c r="O165" s="29">
        <f>IF(O154=0,0,VLOOKUP(O154,FAC_TOTALS_APTA!$A$4:$BS$227,$L165,FALSE))</f>
        <v>0</v>
      </c>
      <c r="P165" s="29">
        <f>IF(P154=0,0,VLOOKUP(P154,FAC_TOTALS_APTA!$A$4:$BS$227,$L165,FALSE))</f>
        <v>0</v>
      </c>
      <c r="Q165" s="29">
        <f>IF(Q154=0,0,VLOOKUP(Q154,FAC_TOTALS_APTA!$A$4:$BS$227,$L165,FALSE))</f>
        <v>0</v>
      </c>
      <c r="R165" s="29">
        <f>IF(R154=0,0,VLOOKUP(R154,FAC_TOTALS_APTA!$A$4:$BS$227,$L165,FALSE))</f>
        <v>0</v>
      </c>
      <c r="S165" s="29">
        <f>IF(S154=0,0,VLOOKUP(S154,FAC_TOTALS_APTA!$A$4:$BS$227,$L165,FALSE))</f>
        <v>0</v>
      </c>
      <c r="T165" s="29">
        <f>IF(T154=0,0,VLOOKUP(T154,FAC_TOTALS_APTA!$A$4:$BS$227,$L165,FALSE))</f>
        <v>0</v>
      </c>
      <c r="U165" s="29">
        <f>IF(U154=0,0,VLOOKUP(U154,FAC_TOTALS_APTA!$A$4:$BS$227,$L165,FALSE))</f>
        <v>0</v>
      </c>
      <c r="V165" s="29">
        <f>IF(V154=0,0,VLOOKUP(V154,FAC_TOTALS_APTA!$A$4:$BS$227,$L165,FALSE))</f>
        <v>0</v>
      </c>
      <c r="W165" s="29">
        <f>IF(W154=0,0,VLOOKUP(W154,FAC_TOTALS_APTA!$A$4:$BS$227,$L165,FALSE))</f>
        <v>0</v>
      </c>
      <c r="X165" s="29">
        <f>IF(X154=0,0,VLOOKUP(X154,FAC_TOTALS_APTA!$A$4:$BS$227,$L165,FALSE))</f>
        <v>-6940213.5598711902</v>
      </c>
      <c r="Y165" s="29">
        <f>IF(Y154=0,0,VLOOKUP(Y154,FAC_TOTALS_APTA!$A$4:$BS$227,$L165,FALSE))</f>
        <v>-10154169.4306386</v>
      </c>
      <c r="Z165" s="29">
        <f>IF(Z154=0,0,VLOOKUP(Z154,FAC_TOTALS_APTA!$A$4:$BS$227,$L165,FALSE))</f>
        <v>-15138417.251889501</v>
      </c>
      <c r="AA165" s="29">
        <f>IF(AA154=0,0,VLOOKUP(AA154,FAC_TOTALS_APTA!$A$4:$BS$227,$L165,FALSE))</f>
        <v>-17132801.859214701</v>
      </c>
      <c r="AB165" s="29">
        <f>IF(AB154=0,0,VLOOKUP(AB154,FAC_TOTALS_APTA!$A$4:$BS$227,$L165,FALSE))</f>
        <v>10428305.8368861</v>
      </c>
      <c r="AC165" s="32">
        <f t="shared" si="40"/>
        <v>-38937296.26472789</v>
      </c>
      <c r="AD165" s="33">
        <f>AC165/G179</f>
        <v>-0.10492826586326157</v>
      </c>
      <c r="AE165" s="7"/>
    </row>
    <row r="166" spans="1:31" s="14" customFormat="1" ht="34" hidden="1" x14ac:dyDescent="0.2">
      <c r="A166" s="7"/>
      <c r="B166" s="12" t="s">
        <v>72</v>
      </c>
      <c r="C166" s="28"/>
      <c r="D166" s="5" t="s">
        <v>88</v>
      </c>
      <c r="E166" s="43">
        <v>-1.6299999999999999E-2</v>
      </c>
      <c r="F166" s="7">
        <f>MATCH($D166,FAC_TOTALS_APTA!$A$2:$BS$2,)</f>
        <v>22</v>
      </c>
      <c r="G166" s="29">
        <f>VLOOKUP(G154,FAC_TOTALS_APTA!$A$4:$BS$227,$F166,FALSE)</f>
        <v>0</v>
      </c>
      <c r="H166" s="29">
        <f>VLOOKUP(H154,FAC_TOTALS_APTA!$A$4:$BS$227,$F166,FALSE)</f>
        <v>0</v>
      </c>
      <c r="I166" s="30" t="str">
        <f t="shared" si="37"/>
        <v>-</v>
      </c>
      <c r="J166" s="31" t="str">
        <f t="shared" si="38"/>
        <v/>
      </c>
      <c r="K166" s="31" t="str">
        <f t="shared" si="39"/>
        <v>TNC_TRIPS_PER_CAPITA_CLUSTER_BUS_LOW_OPEX_FAV_FAC</v>
      </c>
      <c r="L166" s="7">
        <f>MATCH($K166,FAC_TOTALS_APTA!$A$2:$BS$2,)</f>
        <v>44</v>
      </c>
      <c r="M166" s="29">
        <f>IF(M154=0,0,VLOOKUP(M154,FAC_TOTALS_APTA!$A$4:$BS$227,$L166,FALSE))</f>
        <v>0</v>
      </c>
      <c r="N166" s="29">
        <f>IF(N154=0,0,VLOOKUP(N154,FAC_TOTALS_APTA!$A$4:$BS$227,$L166,FALSE))</f>
        <v>0</v>
      </c>
      <c r="O166" s="29">
        <f>IF(O154=0,0,VLOOKUP(O154,FAC_TOTALS_APTA!$A$4:$BS$227,$L166,FALSE))</f>
        <v>0</v>
      </c>
      <c r="P166" s="29">
        <f>IF(P154=0,0,VLOOKUP(P154,FAC_TOTALS_APTA!$A$4:$BS$227,$L166,FALSE))</f>
        <v>0</v>
      </c>
      <c r="Q166" s="29">
        <f>IF(Q154=0,0,VLOOKUP(Q154,FAC_TOTALS_APTA!$A$4:$BS$227,$L166,FALSE))</f>
        <v>0</v>
      </c>
      <c r="R166" s="29">
        <f>IF(R154=0,0,VLOOKUP(R154,FAC_TOTALS_APTA!$A$4:$BS$227,$L166,FALSE))</f>
        <v>0</v>
      </c>
      <c r="S166" s="29">
        <f>IF(S154=0,0,VLOOKUP(S154,FAC_TOTALS_APTA!$A$4:$BS$227,$L166,FALSE))</f>
        <v>0</v>
      </c>
      <c r="T166" s="29">
        <f>IF(T154=0,0,VLOOKUP(T154,FAC_TOTALS_APTA!$A$4:$BS$227,$L166,FALSE))</f>
        <v>0</v>
      </c>
      <c r="U166" s="29">
        <f>IF(U154=0,0,VLOOKUP(U154,FAC_TOTALS_APTA!$A$4:$BS$227,$L166,FALSE))</f>
        <v>0</v>
      </c>
      <c r="V166" s="29">
        <f>IF(V154=0,0,VLOOKUP(V154,FAC_TOTALS_APTA!$A$4:$BS$227,$L166,FALSE))</f>
        <v>0</v>
      </c>
      <c r="W166" s="29">
        <f>IF(W154=0,0,VLOOKUP(W154,FAC_TOTALS_APTA!$A$4:$BS$227,$L166,FALSE))</f>
        <v>0</v>
      </c>
      <c r="X166" s="29">
        <f>IF(X154=0,0,VLOOKUP(X154,FAC_TOTALS_APTA!$A$4:$BS$227,$L166,FALSE))</f>
        <v>0</v>
      </c>
      <c r="Y166" s="29">
        <f>IF(Y154=0,0,VLOOKUP(Y154,FAC_TOTALS_APTA!$A$4:$BS$227,$L166,FALSE))</f>
        <v>0</v>
      </c>
      <c r="Z166" s="29">
        <f>IF(Z154=0,0,VLOOKUP(Z154,FAC_TOTALS_APTA!$A$4:$BS$227,$L166,FALSE))</f>
        <v>0</v>
      </c>
      <c r="AA166" s="29">
        <f>IF(AA154=0,0,VLOOKUP(AA154,FAC_TOTALS_APTA!$A$4:$BS$227,$L166,FALSE))</f>
        <v>0</v>
      </c>
      <c r="AB166" s="29">
        <f>IF(AB154=0,0,VLOOKUP(AB154,FAC_TOTALS_APTA!$A$4:$BS$227,$L166,FALSE))</f>
        <v>0</v>
      </c>
      <c r="AC166" s="32">
        <f t="shared" si="40"/>
        <v>0</v>
      </c>
      <c r="AD166" s="33">
        <f>AC166/G179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89</v>
      </c>
      <c r="E167" s="43">
        <v>-1.37E-2</v>
      </c>
      <c r="F167" s="7">
        <f>MATCH($D167,FAC_TOTALS_APTA!$A$2:$BS$2,)</f>
        <v>23</v>
      </c>
      <c r="G167" s="29">
        <f>VLOOKUP(G154,FAC_TOTALS_APTA!$A$4:$BS$227,$F167,FALSE)</f>
        <v>0</v>
      </c>
      <c r="H167" s="29">
        <f>VLOOKUP(H154,FAC_TOTALS_APTA!$A$4:$BS$227,$F167,FALSE)</f>
        <v>0</v>
      </c>
      <c r="I167" s="30" t="str">
        <f t="shared" si="37"/>
        <v>-</v>
      </c>
      <c r="J167" s="31" t="str">
        <f t="shared" si="38"/>
        <v/>
      </c>
      <c r="K167" s="31" t="str">
        <f t="shared" si="39"/>
        <v>TNC_TRIPS_PER_CAPITA_CLUSTER_BUS_HI_OPEX_UNFAV_FAC</v>
      </c>
      <c r="L167" s="7">
        <f>MATCH($K167,FAC_TOTALS_APTA!$A$2:$BS$2,)</f>
        <v>45</v>
      </c>
      <c r="M167" s="29">
        <f>IF(M154=0,0,VLOOKUP(M154,FAC_TOTALS_APTA!$A$4:$BS$227,$L167,FALSE))</f>
        <v>0</v>
      </c>
      <c r="N167" s="29">
        <f>IF(N154=0,0,VLOOKUP(N154,FAC_TOTALS_APTA!$A$4:$BS$227,$L167,FALSE))</f>
        <v>0</v>
      </c>
      <c r="O167" s="29">
        <f>IF(O154=0,0,VLOOKUP(O154,FAC_TOTALS_APTA!$A$4:$BS$227,$L167,FALSE))</f>
        <v>0</v>
      </c>
      <c r="P167" s="29">
        <f>IF(P154=0,0,VLOOKUP(P154,FAC_TOTALS_APTA!$A$4:$BS$227,$L167,FALSE))</f>
        <v>0</v>
      </c>
      <c r="Q167" s="29">
        <f>IF(Q154=0,0,VLOOKUP(Q154,FAC_TOTALS_APTA!$A$4:$BS$227,$L167,FALSE))</f>
        <v>0</v>
      </c>
      <c r="R167" s="29">
        <f>IF(R154=0,0,VLOOKUP(R154,FAC_TOTALS_APTA!$A$4:$BS$227,$L167,FALSE))</f>
        <v>0</v>
      </c>
      <c r="S167" s="29">
        <f>IF(S154=0,0,VLOOKUP(S154,FAC_TOTALS_APTA!$A$4:$BS$227,$L167,FALSE))</f>
        <v>0</v>
      </c>
      <c r="T167" s="29">
        <f>IF(T154=0,0,VLOOKUP(T154,FAC_TOTALS_APTA!$A$4:$BS$227,$L167,FALSE))</f>
        <v>0</v>
      </c>
      <c r="U167" s="29">
        <f>IF(U154=0,0,VLOOKUP(U154,FAC_TOTALS_APTA!$A$4:$BS$227,$L167,FALSE))</f>
        <v>0</v>
      </c>
      <c r="V167" s="29">
        <f>IF(V154=0,0,VLOOKUP(V154,FAC_TOTALS_APTA!$A$4:$BS$227,$L167,FALSE))</f>
        <v>0</v>
      </c>
      <c r="W167" s="29">
        <f>IF(W154=0,0,VLOOKUP(W154,FAC_TOTALS_APTA!$A$4:$BS$227,$L167,FALSE))</f>
        <v>0</v>
      </c>
      <c r="X167" s="29">
        <f>IF(X154=0,0,VLOOKUP(X154,FAC_TOTALS_APTA!$A$4:$BS$227,$L167,FALSE))</f>
        <v>0</v>
      </c>
      <c r="Y167" s="29">
        <f>IF(Y154=0,0,VLOOKUP(Y154,FAC_TOTALS_APTA!$A$4:$BS$227,$L167,FALSE))</f>
        <v>0</v>
      </c>
      <c r="Z167" s="29">
        <f>IF(Z154=0,0,VLOOKUP(Z154,FAC_TOTALS_APTA!$A$4:$BS$227,$L167,FALSE))</f>
        <v>0</v>
      </c>
      <c r="AA167" s="29">
        <f>IF(AA154=0,0,VLOOKUP(AA154,FAC_TOTALS_APTA!$A$4:$BS$227,$L167,FALSE))</f>
        <v>0</v>
      </c>
      <c r="AB167" s="29">
        <f>IF(AB154=0,0,VLOOKUP(AB154,FAC_TOTALS_APTA!$A$4:$BS$227,$L167,FALSE))</f>
        <v>0</v>
      </c>
      <c r="AC167" s="32">
        <f t="shared" si="40"/>
        <v>0</v>
      </c>
      <c r="AD167" s="33">
        <f>AC167/G179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90</v>
      </c>
      <c r="E168" s="43">
        <v>-3.5099999999999999E-2</v>
      </c>
      <c r="F168" s="7">
        <f>MATCH($D168,FAC_TOTALS_APTA!$A$2:$BS$2,)</f>
        <v>24</v>
      </c>
      <c r="G168" s="29">
        <f>VLOOKUP(G154,FAC_TOTALS_APTA!$A$4:$BS$227,$F168,FALSE)</f>
        <v>0</v>
      </c>
      <c r="H168" s="29">
        <f>VLOOKUP(H154,FAC_TOTALS_APTA!$A$4:$BS$227,$F168,FALSE)</f>
        <v>0</v>
      </c>
      <c r="I168" s="30" t="str">
        <f t="shared" si="37"/>
        <v>-</v>
      </c>
      <c r="J168" s="31" t="str">
        <f t="shared" si="38"/>
        <v/>
      </c>
      <c r="K168" s="31" t="str">
        <f t="shared" si="39"/>
        <v>TNC_TRIPS_PER_CAPITA_CLUSTER_BUS_MID_OPEX_UNFAV_FAC</v>
      </c>
      <c r="L168" s="7">
        <f>MATCH($K168,FAC_TOTALS_APTA!$A$2:$BS$2,)</f>
        <v>46</v>
      </c>
      <c r="M168" s="29">
        <f>IF(M154=0,0,VLOOKUP(M154,FAC_TOTALS_APTA!$A$4:$BS$227,$L168,FALSE))</f>
        <v>0</v>
      </c>
      <c r="N168" s="29">
        <f>IF(N154=0,0,VLOOKUP(N154,FAC_TOTALS_APTA!$A$4:$BS$227,$L168,FALSE))</f>
        <v>0</v>
      </c>
      <c r="O168" s="29">
        <f>IF(O154=0,0,VLOOKUP(O154,FAC_TOTALS_APTA!$A$4:$BS$227,$L168,FALSE))</f>
        <v>0</v>
      </c>
      <c r="P168" s="29">
        <f>IF(P154=0,0,VLOOKUP(P154,FAC_TOTALS_APTA!$A$4:$BS$227,$L168,FALSE))</f>
        <v>0</v>
      </c>
      <c r="Q168" s="29">
        <f>IF(Q154=0,0,VLOOKUP(Q154,FAC_TOTALS_APTA!$A$4:$BS$227,$L168,FALSE))</f>
        <v>0</v>
      </c>
      <c r="R168" s="29">
        <f>IF(R154=0,0,VLOOKUP(R154,FAC_TOTALS_APTA!$A$4:$BS$227,$L168,FALSE))</f>
        <v>0</v>
      </c>
      <c r="S168" s="29">
        <f>IF(S154=0,0,VLOOKUP(S154,FAC_TOTALS_APTA!$A$4:$BS$227,$L168,FALSE))</f>
        <v>0</v>
      </c>
      <c r="T168" s="29">
        <f>IF(T154=0,0,VLOOKUP(T154,FAC_TOTALS_APTA!$A$4:$BS$227,$L168,FALSE))</f>
        <v>0</v>
      </c>
      <c r="U168" s="29">
        <f>IF(U154=0,0,VLOOKUP(U154,FAC_TOTALS_APTA!$A$4:$BS$227,$L168,FALSE))</f>
        <v>0</v>
      </c>
      <c r="V168" s="29">
        <f>IF(V154=0,0,VLOOKUP(V154,FAC_TOTALS_APTA!$A$4:$BS$227,$L168,FALSE))</f>
        <v>0</v>
      </c>
      <c r="W168" s="29">
        <f>IF(W154=0,0,VLOOKUP(W154,FAC_TOTALS_APTA!$A$4:$BS$227,$L168,FALSE))</f>
        <v>0</v>
      </c>
      <c r="X168" s="29">
        <f>IF(X154=0,0,VLOOKUP(X154,FAC_TOTALS_APTA!$A$4:$BS$227,$L168,FALSE))</f>
        <v>0</v>
      </c>
      <c r="Y168" s="29">
        <f>IF(Y154=0,0,VLOOKUP(Y154,FAC_TOTALS_APTA!$A$4:$BS$227,$L168,FALSE))</f>
        <v>0</v>
      </c>
      <c r="Z168" s="29">
        <f>IF(Z154=0,0,VLOOKUP(Z154,FAC_TOTALS_APTA!$A$4:$BS$227,$L168,FALSE))</f>
        <v>0</v>
      </c>
      <c r="AA168" s="29">
        <f>IF(AA154=0,0,VLOOKUP(AA154,FAC_TOTALS_APTA!$A$4:$BS$227,$L168,FALSE))</f>
        <v>0</v>
      </c>
      <c r="AB168" s="29">
        <f>IF(AB154=0,0,VLOOKUP(AB154,FAC_TOTALS_APTA!$A$4:$BS$227,$L168,FALSE))</f>
        <v>0</v>
      </c>
      <c r="AC168" s="32">
        <f t="shared" si="40"/>
        <v>0</v>
      </c>
      <c r="AD168" s="33">
        <f>AC168/G179</f>
        <v>0</v>
      </c>
      <c r="AE168" s="7"/>
    </row>
    <row r="169" spans="1:31" s="14" customFormat="1" ht="34" hidden="1" x14ac:dyDescent="0.2">
      <c r="A169" s="7"/>
      <c r="B169" s="12" t="s">
        <v>72</v>
      </c>
      <c r="C169" s="28"/>
      <c r="D169" s="5" t="s">
        <v>91</v>
      </c>
      <c r="E169" s="43">
        <v>-3.1300000000000001E-2</v>
      </c>
      <c r="F169" s="7">
        <f>MATCH($D169,FAC_TOTALS_APTA!$A$2:$BS$2,)</f>
        <v>25</v>
      </c>
      <c r="G169" s="29">
        <f>VLOOKUP(G154,FAC_TOTALS_APTA!$A$4:$BS$227,$F169,FALSE)</f>
        <v>0</v>
      </c>
      <c r="H169" s="29">
        <f>VLOOKUP(H154,FAC_TOTALS_APTA!$A$4:$BS$227,$F169,FALSE)</f>
        <v>0</v>
      </c>
      <c r="I169" s="30" t="str">
        <f t="shared" si="37"/>
        <v>-</v>
      </c>
      <c r="J169" s="31" t="str">
        <f t="shared" si="38"/>
        <v/>
      </c>
      <c r="K169" s="31" t="str">
        <f t="shared" si="39"/>
        <v>TNC_TRIPS_PER_CAPITA_CLUSTER_BUS_LOW_OPEX_UNFAV_FAC</v>
      </c>
      <c r="L169" s="7">
        <f>MATCH($K169,FAC_TOTALS_APTA!$A$2:$BS$2,)</f>
        <v>47</v>
      </c>
      <c r="M169" s="29">
        <f>IF(M154=0,0,VLOOKUP(M154,FAC_TOTALS_APTA!$A$4:$BS$227,$L169,FALSE))</f>
        <v>0</v>
      </c>
      <c r="N169" s="29">
        <f>IF(N154=0,0,VLOOKUP(N154,FAC_TOTALS_APTA!$A$4:$BS$227,$L169,FALSE))</f>
        <v>0</v>
      </c>
      <c r="O169" s="29">
        <f>IF(O154=0,0,VLOOKUP(O154,FAC_TOTALS_APTA!$A$4:$BS$227,$L169,FALSE))</f>
        <v>0</v>
      </c>
      <c r="P169" s="29">
        <f>IF(P154=0,0,VLOOKUP(P154,FAC_TOTALS_APTA!$A$4:$BS$227,$L169,FALSE))</f>
        <v>0</v>
      </c>
      <c r="Q169" s="29">
        <f>IF(Q154=0,0,VLOOKUP(Q154,FAC_TOTALS_APTA!$A$4:$BS$227,$L169,FALSE))</f>
        <v>0</v>
      </c>
      <c r="R169" s="29">
        <f>IF(R154=0,0,VLOOKUP(R154,FAC_TOTALS_APTA!$A$4:$BS$227,$L169,FALSE))</f>
        <v>0</v>
      </c>
      <c r="S169" s="29">
        <f>IF(S154=0,0,VLOOKUP(S154,FAC_TOTALS_APTA!$A$4:$BS$227,$L169,FALSE))</f>
        <v>0</v>
      </c>
      <c r="T169" s="29">
        <f>IF(T154=0,0,VLOOKUP(T154,FAC_TOTALS_APTA!$A$4:$BS$227,$L169,FALSE))</f>
        <v>0</v>
      </c>
      <c r="U169" s="29">
        <f>IF(U154=0,0,VLOOKUP(U154,FAC_TOTALS_APTA!$A$4:$BS$227,$L169,FALSE))</f>
        <v>0</v>
      </c>
      <c r="V169" s="29">
        <f>IF(V154=0,0,VLOOKUP(V154,FAC_TOTALS_APTA!$A$4:$BS$227,$L169,FALSE))</f>
        <v>0</v>
      </c>
      <c r="W169" s="29">
        <f>IF(W154=0,0,VLOOKUP(W154,FAC_TOTALS_APTA!$A$4:$BS$227,$L169,FALSE))</f>
        <v>0</v>
      </c>
      <c r="X169" s="29">
        <f>IF(X154=0,0,VLOOKUP(X154,FAC_TOTALS_APTA!$A$4:$BS$227,$L169,FALSE))</f>
        <v>0</v>
      </c>
      <c r="Y169" s="29">
        <f>IF(Y154=0,0,VLOOKUP(Y154,FAC_TOTALS_APTA!$A$4:$BS$227,$L169,FALSE))</f>
        <v>0</v>
      </c>
      <c r="Z169" s="29">
        <f>IF(Z154=0,0,VLOOKUP(Z154,FAC_TOTALS_APTA!$A$4:$BS$227,$L169,FALSE))</f>
        <v>0</v>
      </c>
      <c r="AA169" s="29">
        <f>IF(AA154=0,0,VLOOKUP(AA154,FAC_TOTALS_APTA!$A$4:$BS$227,$L169,FALSE))</f>
        <v>0</v>
      </c>
      <c r="AB169" s="29">
        <f>IF(AB154=0,0,VLOOKUP(AB154,FAC_TOTALS_APTA!$A$4:$BS$227,$L169,FALSE))</f>
        <v>0</v>
      </c>
      <c r="AC169" s="32">
        <f t="shared" si="40"/>
        <v>0</v>
      </c>
      <c r="AD169" s="33">
        <f>AC169/G179</f>
        <v>0</v>
      </c>
      <c r="AE169" s="7"/>
    </row>
    <row r="170" spans="1:31" s="14" customFormat="1" ht="34" hidden="1" x14ac:dyDescent="0.2">
      <c r="A170" s="7"/>
      <c r="B170" s="12" t="s">
        <v>72</v>
      </c>
      <c r="C170" s="28"/>
      <c r="D170" s="5" t="s">
        <v>73</v>
      </c>
      <c r="E170" s="43">
        <v>-1.4E-3</v>
      </c>
      <c r="F170" s="7">
        <f>MATCH($D170,FAC_TOTALS_APTA!$A$2:$BS$2,)</f>
        <v>19</v>
      </c>
      <c r="G170" s="29">
        <f>VLOOKUP(G154,FAC_TOTALS_APTA!$A$4:$BS$227,$F170,FALSE)</f>
        <v>0</v>
      </c>
      <c r="H170" s="29">
        <f>VLOOKUP(H154,FAC_TOTALS_APTA!$A$4:$BS$227,$F170,FALSE)</f>
        <v>0</v>
      </c>
      <c r="I170" s="30" t="str">
        <f t="shared" si="37"/>
        <v>-</v>
      </c>
      <c r="J170" s="31" t="str">
        <f t="shared" si="38"/>
        <v/>
      </c>
      <c r="K170" s="31" t="str">
        <f t="shared" si="39"/>
        <v>TNC_TRIPS_PER_CAPITA_CLUSTER_BUS_NEW_YORK_FAC</v>
      </c>
      <c r="L170" s="7">
        <f>MATCH($K170,FAC_TOTALS_APTA!$A$2:$BS$2,)</f>
        <v>41</v>
      </c>
      <c r="M170" s="29">
        <f>IF(M154=0,0,VLOOKUP(M154,FAC_TOTALS_APTA!$A$4:$BS$227,$L170,FALSE))</f>
        <v>0</v>
      </c>
      <c r="N170" s="29">
        <f>IF(N154=0,0,VLOOKUP(N154,FAC_TOTALS_APTA!$A$4:$BS$227,$L170,FALSE))</f>
        <v>0</v>
      </c>
      <c r="O170" s="29">
        <f>IF(O154=0,0,VLOOKUP(O154,FAC_TOTALS_APTA!$A$4:$BS$227,$L170,FALSE))</f>
        <v>0</v>
      </c>
      <c r="P170" s="29">
        <f>IF(P154=0,0,VLOOKUP(P154,FAC_TOTALS_APTA!$A$4:$BS$227,$L170,FALSE))</f>
        <v>0</v>
      </c>
      <c r="Q170" s="29">
        <f>IF(Q154=0,0,VLOOKUP(Q154,FAC_TOTALS_APTA!$A$4:$BS$227,$L170,FALSE))</f>
        <v>0</v>
      </c>
      <c r="R170" s="29">
        <f>IF(R154=0,0,VLOOKUP(R154,FAC_TOTALS_APTA!$A$4:$BS$227,$L170,FALSE))</f>
        <v>0</v>
      </c>
      <c r="S170" s="29">
        <f>IF(S154=0,0,VLOOKUP(S154,FAC_TOTALS_APTA!$A$4:$BS$227,$L170,FALSE))</f>
        <v>0</v>
      </c>
      <c r="T170" s="29">
        <f>IF(T154=0,0,VLOOKUP(T154,FAC_TOTALS_APTA!$A$4:$BS$227,$L170,FALSE))</f>
        <v>0</v>
      </c>
      <c r="U170" s="29">
        <f>IF(U154=0,0,VLOOKUP(U154,FAC_TOTALS_APTA!$A$4:$BS$227,$L170,FALSE))</f>
        <v>0</v>
      </c>
      <c r="V170" s="29">
        <f>IF(V154=0,0,VLOOKUP(V154,FAC_TOTALS_APTA!$A$4:$BS$227,$L170,FALSE))</f>
        <v>0</v>
      </c>
      <c r="W170" s="29">
        <f>IF(W154=0,0,VLOOKUP(W154,FAC_TOTALS_APTA!$A$4:$BS$227,$L170,FALSE))</f>
        <v>0</v>
      </c>
      <c r="X170" s="29">
        <f>IF(X154=0,0,VLOOKUP(X154,FAC_TOTALS_APTA!$A$4:$BS$227,$L170,FALSE))</f>
        <v>0</v>
      </c>
      <c r="Y170" s="29">
        <f>IF(Y154=0,0,VLOOKUP(Y154,FAC_TOTALS_APTA!$A$4:$BS$227,$L170,FALSE))</f>
        <v>0</v>
      </c>
      <c r="Z170" s="29">
        <f>IF(Z154=0,0,VLOOKUP(Z154,FAC_TOTALS_APTA!$A$4:$BS$227,$L170,FALSE))</f>
        <v>0</v>
      </c>
      <c r="AA170" s="29">
        <f>IF(AA154=0,0,VLOOKUP(AA154,FAC_TOTALS_APTA!$A$4:$BS$227,$L170,FALSE))</f>
        <v>0</v>
      </c>
      <c r="AB170" s="29">
        <f>IF(AB154=0,0,VLOOKUP(AB154,FAC_TOTALS_APTA!$A$4:$BS$227,$L170,FALSE))</f>
        <v>0</v>
      </c>
      <c r="AC170" s="32">
        <f t="shared" si="40"/>
        <v>0</v>
      </c>
      <c r="AD170" s="33">
        <f>AC170/G179</f>
        <v>0</v>
      </c>
      <c r="AE170" s="7"/>
    </row>
    <row r="171" spans="1:31" s="14" customFormat="1" ht="34" x14ac:dyDescent="0.2">
      <c r="A171" s="7"/>
      <c r="B171" s="12" t="s">
        <v>72</v>
      </c>
      <c r="C171" s="28"/>
      <c r="D171" s="5" t="s">
        <v>74</v>
      </c>
      <c r="E171" s="43">
        <v>-1.8E-3</v>
      </c>
      <c r="F171" s="7">
        <f>MATCH($D171,FAC_TOTALS_APTA!$A$2:$BS$2,)</f>
        <v>27</v>
      </c>
      <c r="G171" s="29">
        <f>VLOOKUP(G154,FAC_TOTALS_APTA!$A$4:$BS$227,$F171,FALSE)</f>
        <v>0</v>
      </c>
      <c r="H171" s="29">
        <f>VLOOKUP(H154,FAC_TOTALS_APTA!$A$4:$BS$227,$F171,FALSE)</f>
        <v>0</v>
      </c>
      <c r="I171" s="30" t="str">
        <f t="shared" si="37"/>
        <v>-</v>
      </c>
      <c r="J171" s="31" t="str">
        <f t="shared" si="38"/>
        <v/>
      </c>
      <c r="K171" s="31" t="str">
        <f t="shared" si="39"/>
        <v>TNC_TRIPS_PER_CAPITA_CLUSTER_RAIL_HI_OPEX_FAC</v>
      </c>
      <c r="L171" s="7">
        <f>MATCH($K171,FAC_TOTALS_APTA!$A$2:$BS$2,)</f>
        <v>49</v>
      </c>
      <c r="M171" s="29">
        <f>IF(M154=0,0,VLOOKUP(M154,FAC_TOTALS_APTA!$A$4:$BS$227,$L171,FALSE))</f>
        <v>0</v>
      </c>
      <c r="N171" s="29">
        <f>IF(N154=0,0,VLOOKUP(N154,FAC_TOTALS_APTA!$A$4:$BS$227,$L171,FALSE))</f>
        <v>0</v>
      </c>
      <c r="O171" s="29">
        <f>IF(O154=0,0,VLOOKUP(O154,FAC_TOTALS_APTA!$A$4:$BS$227,$L171,FALSE))</f>
        <v>0</v>
      </c>
      <c r="P171" s="29">
        <f>IF(P154=0,0,VLOOKUP(P154,FAC_TOTALS_APTA!$A$4:$BS$227,$L171,FALSE))</f>
        <v>0</v>
      </c>
      <c r="Q171" s="29">
        <f>IF(Q154=0,0,VLOOKUP(Q154,FAC_TOTALS_APTA!$A$4:$BS$227,$L171,FALSE))</f>
        <v>0</v>
      </c>
      <c r="R171" s="29">
        <f>IF(R154=0,0,VLOOKUP(R154,FAC_TOTALS_APTA!$A$4:$BS$227,$L171,FALSE))</f>
        <v>0</v>
      </c>
      <c r="S171" s="29">
        <f>IF(S154=0,0,VLOOKUP(S154,FAC_TOTALS_APTA!$A$4:$BS$227,$L171,FALSE))</f>
        <v>0</v>
      </c>
      <c r="T171" s="29">
        <f>IF(T154=0,0,VLOOKUP(T154,FAC_TOTALS_APTA!$A$4:$BS$227,$L171,FALSE))</f>
        <v>0</v>
      </c>
      <c r="U171" s="29">
        <f>IF(U154=0,0,VLOOKUP(U154,FAC_TOTALS_APTA!$A$4:$BS$227,$L171,FALSE))</f>
        <v>0</v>
      </c>
      <c r="V171" s="29">
        <f>IF(V154=0,0,VLOOKUP(V154,FAC_TOTALS_APTA!$A$4:$BS$227,$L171,FALSE))</f>
        <v>0</v>
      </c>
      <c r="W171" s="29">
        <f>IF(W154=0,0,VLOOKUP(W154,FAC_TOTALS_APTA!$A$4:$BS$227,$L171,FALSE))</f>
        <v>0</v>
      </c>
      <c r="X171" s="29">
        <f>IF(X154=0,0,VLOOKUP(X154,FAC_TOTALS_APTA!$A$4:$BS$227,$L171,FALSE))</f>
        <v>0</v>
      </c>
      <c r="Y171" s="29">
        <f>IF(Y154=0,0,VLOOKUP(Y154,FAC_TOTALS_APTA!$A$4:$BS$227,$L171,FALSE))</f>
        <v>0</v>
      </c>
      <c r="Z171" s="29">
        <f>IF(Z154=0,0,VLOOKUP(Z154,FAC_TOTALS_APTA!$A$4:$BS$227,$L171,FALSE))</f>
        <v>0</v>
      </c>
      <c r="AA171" s="29">
        <f>IF(AA154=0,0,VLOOKUP(AA154,FAC_TOTALS_APTA!$A$4:$BS$227,$L171,FALSE))</f>
        <v>0</v>
      </c>
      <c r="AB171" s="29">
        <f>IF(AB154=0,0,VLOOKUP(AB154,FAC_TOTALS_APTA!$A$4:$BS$227,$L171,FALSE))</f>
        <v>0</v>
      </c>
      <c r="AC171" s="32">
        <f t="shared" si="40"/>
        <v>0</v>
      </c>
      <c r="AD171" s="33">
        <f>AC171/G179</f>
        <v>0</v>
      </c>
      <c r="AE171" s="7"/>
    </row>
    <row r="172" spans="1:31" s="14" customFormat="1" ht="34" hidden="1" x14ac:dyDescent="0.2">
      <c r="A172" s="7"/>
      <c r="B172" s="12" t="s">
        <v>72</v>
      </c>
      <c r="C172" s="28"/>
      <c r="D172" s="5" t="s">
        <v>75</v>
      </c>
      <c r="E172" s="43">
        <v>-2.9899999999999999E-2</v>
      </c>
      <c r="F172" s="7">
        <f>MATCH($D172,FAC_TOTALS_APTA!$A$2:$BS$2,)</f>
        <v>28</v>
      </c>
      <c r="G172" s="29">
        <f>VLOOKUP(G154,FAC_TOTALS_APTA!$A$4:$BS$227,$F172,FALSE)</f>
        <v>0</v>
      </c>
      <c r="H172" s="29">
        <f>VLOOKUP(H154,FAC_TOTALS_APTA!$A$4:$BS$227,$F172,FALSE)</f>
        <v>0</v>
      </c>
      <c r="I172" s="30" t="str">
        <f t="shared" si="37"/>
        <v>-</v>
      </c>
      <c r="J172" s="31" t="str">
        <f t="shared" si="38"/>
        <v/>
      </c>
      <c r="K172" s="31" t="str">
        <f t="shared" si="39"/>
        <v>TNC_TRIPS_PER_CAPITA_CLUSTER_RAIL_MID_OPEX_FAC</v>
      </c>
      <c r="L172" s="7">
        <f>MATCH($K172,FAC_TOTALS_APTA!$A$2:$BS$2,)</f>
        <v>50</v>
      </c>
      <c r="M172" s="29">
        <f>IF(M154=0,0,VLOOKUP(M154,FAC_TOTALS_APTA!$A$4:$BS$227,$L172,FALSE))</f>
        <v>0</v>
      </c>
      <c r="N172" s="29">
        <f>IF(N154=0,0,VLOOKUP(N154,FAC_TOTALS_APTA!$A$4:$BS$227,$L172,FALSE))</f>
        <v>0</v>
      </c>
      <c r="O172" s="29">
        <f>IF(O154=0,0,VLOOKUP(O154,FAC_TOTALS_APTA!$A$4:$BS$227,$L172,FALSE))</f>
        <v>0</v>
      </c>
      <c r="P172" s="29">
        <f>IF(P154=0,0,VLOOKUP(P154,FAC_TOTALS_APTA!$A$4:$BS$227,$L172,FALSE))</f>
        <v>0</v>
      </c>
      <c r="Q172" s="29">
        <f>IF(Q154=0,0,VLOOKUP(Q154,FAC_TOTALS_APTA!$A$4:$BS$227,$L172,FALSE))</f>
        <v>0</v>
      </c>
      <c r="R172" s="29">
        <f>IF(R154=0,0,VLOOKUP(R154,FAC_TOTALS_APTA!$A$4:$BS$227,$L172,FALSE))</f>
        <v>0</v>
      </c>
      <c r="S172" s="29">
        <f>IF(S154=0,0,VLOOKUP(S154,FAC_TOTALS_APTA!$A$4:$BS$227,$L172,FALSE))</f>
        <v>0</v>
      </c>
      <c r="T172" s="29">
        <f>IF(T154=0,0,VLOOKUP(T154,FAC_TOTALS_APTA!$A$4:$BS$227,$L172,FALSE))</f>
        <v>0</v>
      </c>
      <c r="U172" s="29">
        <f>IF(U154=0,0,VLOOKUP(U154,FAC_TOTALS_APTA!$A$4:$BS$227,$L172,FALSE))</f>
        <v>0</v>
      </c>
      <c r="V172" s="29">
        <f>IF(V154=0,0,VLOOKUP(V154,FAC_TOTALS_APTA!$A$4:$BS$227,$L172,FALSE))</f>
        <v>0</v>
      </c>
      <c r="W172" s="29">
        <f>IF(W154=0,0,VLOOKUP(W154,FAC_TOTALS_APTA!$A$4:$BS$227,$L172,FALSE))</f>
        <v>0</v>
      </c>
      <c r="X172" s="29">
        <f>IF(X154=0,0,VLOOKUP(X154,FAC_TOTALS_APTA!$A$4:$BS$227,$L172,FALSE))</f>
        <v>0</v>
      </c>
      <c r="Y172" s="29">
        <f>IF(Y154=0,0,VLOOKUP(Y154,FAC_TOTALS_APTA!$A$4:$BS$227,$L172,FALSE))</f>
        <v>0</v>
      </c>
      <c r="Z172" s="29">
        <f>IF(Z154=0,0,VLOOKUP(Z154,FAC_TOTALS_APTA!$A$4:$BS$227,$L172,FALSE))</f>
        <v>0</v>
      </c>
      <c r="AA172" s="29">
        <f>IF(AA154=0,0,VLOOKUP(AA154,FAC_TOTALS_APTA!$A$4:$BS$227,$L172,FALSE))</f>
        <v>0</v>
      </c>
      <c r="AB172" s="29">
        <f>IF(AB154=0,0,VLOOKUP(AB154,FAC_TOTALS_APTA!$A$4:$BS$227,$L172,FALSE))</f>
        <v>0</v>
      </c>
      <c r="AC172" s="32">
        <f t="shared" si="40"/>
        <v>0</v>
      </c>
      <c r="AD172" s="33">
        <f>AC172/G179</f>
        <v>0</v>
      </c>
      <c r="AE172" s="7"/>
    </row>
    <row r="173" spans="1:31" s="14" customFormat="1" ht="34" hidden="1" x14ac:dyDescent="0.2">
      <c r="A173" s="7"/>
      <c r="B173" s="12" t="s">
        <v>72</v>
      </c>
      <c r="C173" s="28"/>
      <c r="D173" s="5" t="s">
        <v>76</v>
      </c>
      <c r="E173" s="43">
        <v>8.0999999999999996E-3</v>
      </c>
      <c r="F173" s="7">
        <f>MATCH($D173,FAC_TOTALS_APTA!$A$2:$BS$2,)</f>
        <v>26</v>
      </c>
      <c r="G173" s="29">
        <f>VLOOKUP(G154,FAC_TOTALS_APTA!$A$4:$BS$227,$F173,FALSE)</f>
        <v>0</v>
      </c>
      <c r="H173" s="29">
        <f>VLOOKUP(H154,FAC_TOTALS_APTA!$A$4:$BS$227,$F173,FALSE)</f>
        <v>0</v>
      </c>
      <c r="I173" s="30" t="str">
        <f t="shared" si="37"/>
        <v>-</v>
      </c>
      <c r="J173" s="31" t="str">
        <f t="shared" si="38"/>
        <v/>
      </c>
      <c r="K173" s="31" t="str">
        <f t="shared" si="39"/>
        <v>TNC_TRIPS_PER_CAPITA_CLUSTER_RAIL_NEW_YORK_FAC</v>
      </c>
      <c r="L173" s="7">
        <f>MATCH($K173,FAC_TOTALS_APTA!$A$2:$BS$2,)</f>
        <v>48</v>
      </c>
      <c r="M173" s="29">
        <f>IF(M154=0,0,VLOOKUP(M154,FAC_TOTALS_APTA!$A$4:$BS$227,$L173,FALSE))</f>
        <v>0</v>
      </c>
      <c r="N173" s="29">
        <f>IF(N154=0,0,VLOOKUP(N154,FAC_TOTALS_APTA!$A$4:$BS$227,$L173,FALSE))</f>
        <v>0</v>
      </c>
      <c r="O173" s="29">
        <f>IF(O154=0,0,VLOOKUP(O154,FAC_TOTALS_APTA!$A$4:$BS$227,$L173,FALSE))</f>
        <v>0</v>
      </c>
      <c r="P173" s="29">
        <f>IF(P154=0,0,VLOOKUP(P154,FAC_TOTALS_APTA!$A$4:$BS$227,$L173,FALSE))</f>
        <v>0</v>
      </c>
      <c r="Q173" s="29">
        <f>IF(Q154=0,0,VLOOKUP(Q154,FAC_TOTALS_APTA!$A$4:$BS$227,$L173,FALSE))</f>
        <v>0</v>
      </c>
      <c r="R173" s="29">
        <f>IF(R154=0,0,VLOOKUP(R154,FAC_TOTALS_APTA!$A$4:$BS$227,$L173,FALSE))</f>
        <v>0</v>
      </c>
      <c r="S173" s="29">
        <f>IF(S154=0,0,VLOOKUP(S154,FAC_TOTALS_APTA!$A$4:$BS$227,$L173,FALSE))</f>
        <v>0</v>
      </c>
      <c r="T173" s="29">
        <f>IF(T154=0,0,VLOOKUP(T154,FAC_TOTALS_APTA!$A$4:$BS$227,$L173,FALSE))</f>
        <v>0</v>
      </c>
      <c r="U173" s="29">
        <f>IF(U154=0,0,VLOOKUP(U154,FAC_TOTALS_APTA!$A$4:$BS$227,$L173,FALSE))</f>
        <v>0</v>
      </c>
      <c r="V173" s="29">
        <f>IF(V154=0,0,VLOOKUP(V154,FAC_TOTALS_APTA!$A$4:$BS$227,$L173,FALSE))</f>
        <v>0</v>
      </c>
      <c r="W173" s="29">
        <f>IF(W154=0,0,VLOOKUP(W154,FAC_TOTALS_APTA!$A$4:$BS$227,$L173,FALSE))</f>
        <v>0</v>
      </c>
      <c r="X173" s="29">
        <f>IF(X154=0,0,VLOOKUP(X154,FAC_TOTALS_APTA!$A$4:$BS$227,$L173,FALSE))</f>
        <v>0</v>
      </c>
      <c r="Y173" s="29">
        <f>IF(Y154=0,0,VLOOKUP(Y154,FAC_TOTALS_APTA!$A$4:$BS$227,$L173,FALSE))</f>
        <v>0</v>
      </c>
      <c r="Z173" s="29">
        <f>IF(Z154=0,0,VLOOKUP(Z154,FAC_TOTALS_APTA!$A$4:$BS$227,$L173,FALSE))</f>
        <v>0</v>
      </c>
      <c r="AA173" s="29">
        <f>IF(AA154=0,0,VLOOKUP(AA154,FAC_TOTALS_APTA!$A$4:$BS$227,$L173,FALSE))</f>
        <v>0</v>
      </c>
      <c r="AB173" s="29">
        <f>IF(AB154=0,0,VLOOKUP(AB154,FAC_TOTALS_APTA!$A$4:$BS$227,$L173,FALSE))</f>
        <v>0</v>
      </c>
      <c r="AC173" s="32">
        <f t="shared" si="40"/>
        <v>0</v>
      </c>
      <c r="AD173" s="33">
        <f>AC173/G179</f>
        <v>0</v>
      </c>
      <c r="AE173" s="7"/>
    </row>
    <row r="174" spans="1:31" s="14" customFormat="1" ht="15" x14ac:dyDescent="0.2">
      <c r="A174" s="7"/>
      <c r="B174" s="26" t="s">
        <v>68</v>
      </c>
      <c r="C174" s="28"/>
      <c r="D174" s="7" t="s">
        <v>46</v>
      </c>
      <c r="E174" s="43">
        <v>-1.5E-3</v>
      </c>
      <c r="F174" s="7">
        <f>MATCH($D174,FAC_TOTALS_APTA!$A$2:$BS$2,)</f>
        <v>30</v>
      </c>
      <c r="G174" s="29">
        <f>VLOOKUP(G154,FAC_TOTALS_APTA!$A$4:$BS$227,$F174,FALSE)</f>
        <v>0</v>
      </c>
      <c r="H174" s="29">
        <f>VLOOKUP(H154,FAC_TOTALS_APTA!$A$4:$BS$227,$F174,FALSE)</f>
        <v>0.760795790019549</v>
      </c>
      <c r="I174" s="30" t="str">
        <f t="shared" si="37"/>
        <v>-</v>
      </c>
      <c r="J174" s="31" t="str">
        <f t="shared" si="38"/>
        <v/>
      </c>
      <c r="K174" s="31" t="str">
        <f t="shared" si="39"/>
        <v>BIKE_SHARE_FAC</v>
      </c>
      <c r="L174" s="7">
        <f>MATCH($K174,FAC_TOTALS_APTA!$A$2:$BS$2,)</f>
        <v>52</v>
      </c>
      <c r="M174" s="29">
        <f>IF(M154=0,0,VLOOKUP(M154,FAC_TOTALS_APTA!$A$4:$BS$227,$L174,FALSE))</f>
        <v>0</v>
      </c>
      <c r="N174" s="29">
        <f>IF(N154=0,0,VLOOKUP(N154,FAC_TOTALS_APTA!$A$4:$BS$227,$L174,FALSE))</f>
        <v>0</v>
      </c>
      <c r="O174" s="29">
        <f>IF(O154=0,0,VLOOKUP(O154,FAC_TOTALS_APTA!$A$4:$BS$227,$L174,FALSE))</f>
        <v>0</v>
      </c>
      <c r="P174" s="29">
        <f>IF(P154=0,0,VLOOKUP(P154,FAC_TOTALS_APTA!$A$4:$BS$227,$L174,FALSE))</f>
        <v>0</v>
      </c>
      <c r="Q174" s="29">
        <f>IF(Q154=0,0,VLOOKUP(Q154,FAC_TOTALS_APTA!$A$4:$BS$227,$L174,FALSE))</f>
        <v>0</v>
      </c>
      <c r="R174" s="29">
        <f>IF(R154=0,0,VLOOKUP(R154,FAC_TOTALS_APTA!$A$4:$BS$227,$L174,FALSE))</f>
        <v>0</v>
      </c>
      <c r="S174" s="29">
        <f>IF(S154=0,0,VLOOKUP(S154,FAC_TOTALS_APTA!$A$4:$BS$227,$L174,FALSE))</f>
        <v>0</v>
      </c>
      <c r="T174" s="29">
        <f>IF(T154=0,0,VLOOKUP(T154,FAC_TOTALS_APTA!$A$4:$BS$227,$L174,FALSE))</f>
        <v>0</v>
      </c>
      <c r="U174" s="29">
        <f>IF(U154=0,0,VLOOKUP(U154,FAC_TOTALS_APTA!$A$4:$BS$227,$L174,FALSE))</f>
        <v>5090.8953608020402</v>
      </c>
      <c r="V174" s="29">
        <f>IF(V154=0,0,VLOOKUP(V154,FAC_TOTALS_APTA!$A$4:$BS$227,$L174,FALSE))</f>
        <v>0</v>
      </c>
      <c r="W174" s="29">
        <f>IF(W154=0,0,VLOOKUP(W154,FAC_TOTALS_APTA!$A$4:$BS$227,$L174,FALSE))</f>
        <v>7884.2775347077904</v>
      </c>
      <c r="X174" s="29">
        <f>IF(X154=0,0,VLOOKUP(X154,FAC_TOTALS_APTA!$A$4:$BS$227,$L174,FALSE))</f>
        <v>15788.0280396122</v>
      </c>
      <c r="Y174" s="29">
        <f>IF(Y154=0,0,VLOOKUP(Y154,FAC_TOTALS_APTA!$A$4:$BS$227,$L174,FALSE))</f>
        <v>23490.166165983999</v>
      </c>
      <c r="Z174" s="29">
        <f>IF(Z154=0,0,VLOOKUP(Z154,FAC_TOTALS_APTA!$A$4:$BS$227,$L174,FALSE))</f>
        <v>46668.858158626601</v>
      </c>
      <c r="AA174" s="29">
        <f>IF(AA154=0,0,VLOOKUP(AA154,FAC_TOTALS_APTA!$A$4:$BS$227,$L174,FALSE))</f>
        <v>4644.1121847975901</v>
      </c>
      <c r="AB174" s="29">
        <f>IF(AB154=0,0,VLOOKUP(AB154,FAC_TOTALS_APTA!$A$4:$BS$227,$L174,FALSE))</f>
        <v>17511.0668595559</v>
      </c>
      <c r="AC174" s="32">
        <f t="shared" si="40"/>
        <v>121077.40430408611</v>
      </c>
      <c r="AD174" s="33">
        <f>AC174/G179</f>
        <v>3.2627951315565085E-4</v>
      </c>
      <c r="AE174" s="7"/>
    </row>
    <row r="175" spans="1:31" s="14" customFormat="1" ht="15" hidden="1" x14ac:dyDescent="0.2">
      <c r="A175" s="7"/>
      <c r="B175" s="26" t="s">
        <v>69</v>
      </c>
      <c r="C175" s="28"/>
      <c r="D175" s="7" t="s">
        <v>77</v>
      </c>
      <c r="E175" s="43">
        <v>-4.8399999999999999E-2</v>
      </c>
      <c r="F175" s="7">
        <f>MATCH($D175,FAC_TOTALS_APTA!$A$2:$BS$2,)</f>
        <v>31</v>
      </c>
      <c r="G175" s="29">
        <f>VLOOKUP(G154,FAC_TOTALS_APTA!$A$4:$BS$227,$F175,FALSE)</f>
        <v>0</v>
      </c>
      <c r="H175" s="29">
        <f>VLOOKUP(H154,FAC_TOTALS_APTA!$A$4:$BS$227,$F175,FALSE)</f>
        <v>0.22903693313295401</v>
      </c>
      <c r="I175" s="30" t="str">
        <f t="shared" si="37"/>
        <v>-</v>
      </c>
      <c r="J175" s="31" t="str">
        <f t="shared" si="38"/>
        <v/>
      </c>
      <c r="K175" s="31" t="str">
        <f t="shared" si="39"/>
        <v>scooter_flag_BUS_FAC</v>
      </c>
      <c r="L175" s="7">
        <f>MATCH($K175,FAC_TOTALS_APTA!$A$2:$BS$2,)</f>
        <v>53</v>
      </c>
      <c r="M175" s="29">
        <f>IF(M154=0,0,VLOOKUP(M154,FAC_TOTALS_APTA!$A$4:$BS$227,$L175,FALSE))</f>
        <v>0</v>
      </c>
      <c r="N175" s="29">
        <f>IF(N154=0,0,VLOOKUP(N154,FAC_TOTALS_APTA!$A$4:$BS$227,$L175,FALSE))</f>
        <v>0</v>
      </c>
      <c r="O175" s="29">
        <f>IF(O154=0,0,VLOOKUP(O154,FAC_TOTALS_APTA!$A$4:$BS$227,$L175,FALSE))</f>
        <v>0</v>
      </c>
      <c r="P175" s="29">
        <f>IF(P154=0,0,VLOOKUP(P154,FAC_TOTALS_APTA!$A$4:$BS$227,$L175,FALSE))</f>
        <v>0</v>
      </c>
      <c r="Q175" s="29">
        <f>IF(Q154=0,0,VLOOKUP(Q154,FAC_TOTALS_APTA!$A$4:$BS$227,$L175,FALSE))</f>
        <v>0</v>
      </c>
      <c r="R175" s="29">
        <f>IF(R154=0,0,VLOOKUP(R154,FAC_TOTALS_APTA!$A$4:$BS$227,$L175,FALSE))</f>
        <v>0</v>
      </c>
      <c r="S175" s="29">
        <f>IF(S154=0,0,VLOOKUP(S154,FAC_TOTALS_APTA!$A$4:$BS$227,$L175,FALSE))</f>
        <v>0</v>
      </c>
      <c r="T175" s="29">
        <f>IF(T154=0,0,VLOOKUP(T154,FAC_TOTALS_APTA!$A$4:$BS$227,$L175,FALSE))</f>
        <v>0</v>
      </c>
      <c r="U175" s="29">
        <f>IF(U154=0,0,VLOOKUP(U154,FAC_TOTALS_APTA!$A$4:$BS$227,$L175,FALSE))</f>
        <v>0</v>
      </c>
      <c r="V175" s="29">
        <f>IF(V154=0,0,VLOOKUP(V154,FAC_TOTALS_APTA!$A$4:$BS$227,$L175,FALSE))</f>
        <v>0</v>
      </c>
      <c r="W175" s="29">
        <f>IF(W154=0,0,VLOOKUP(W154,FAC_TOTALS_APTA!$A$4:$BS$227,$L175,FALSE))</f>
        <v>0</v>
      </c>
      <c r="X175" s="29">
        <f>IF(X154=0,0,VLOOKUP(X154,FAC_TOTALS_APTA!$A$4:$BS$227,$L175,FALSE))</f>
        <v>0</v>
      </c>
      <c r="Y175" s="29">
        <f>IF(Y154=0,0,VLOOKUP(Y154,FAC_TOTALS_APTA!$A$4:$BS$227,$L175,FALSE))</f>
        <v>0</v>
      </c>
      <c r="Z175" s="29">
        <f>IF(Z154=0,0,VLOOKUP(Z154,FAC_TOTALS_APTA!$A$4:$BS$227,$L175,FALSE))</f>
        <v>0</v>
      </c>
      <c r="AA175" s="29">
        <f>IF(AA154=0,0,VLOOKUP(AA154,FAC_TOTALS_APTA!$A$4:$BS$227,$L175,FALSE))</f>
        <v>0</v>
      </c>
      <c r="AB175" s="29">
        <f>IF(AB154=0,0,VLOOKUP(AB154,FAC_TOTALS_APTA!$A$4:$BS$227,$L175,FALSE))</f>
        <v>-4149438.9003503099</v>
      </c>
      <c r="AC175" s="32">
        <f t="shared" si="40"/>
        <v>-4149438.9003503099</v>
      </c>
      <c r="AD175" s="33">
        <f>AC175/G179</f>
        <v>-1.1181912199531088E-2</v>
      </c>
      <c r="AE175" s="7"/>
    </row>
    <row r="176" spans="1:31" s="7" customFormat="1" ht="15" x14ac:dyDescent="0.2">
      <c r="B176" s="9" t="s">
        <v>69</v>
      </c>
      <c r="C176" s="27"/>
      <c r="D176" s="8" t="s">
        <v>78</v>
      </c>
      <c r="E176" s="44">
        <v>5.3E-3</v>
      </c>
      <c r="F176" s="8">
        <f>MATCH($D176,FAC_TOTALS_APTA!$A$2:$BS$2,)</f>
        <v>32</v>
      </c>
      <c r="G176" s="29">
        <f>VLOOKUP(G154,FAC_TOTALS_APTA!$A$4:$BS$227,$F176,FALSE)</f>
        <v>0</v>
      </c>
      <c r="H176" s="29">
        <f>VLOOKUP(H154,FAC_TOTALS_APTA!$A$4:$BS$227,$F176,FALSE)</f>
        <v>0</v>
      </c>
      <c r="I176" s="35" t="str">
        <f t="shared" si="37"/>
        <v>-</v>
      </c>
      <c r="J176" s="36" t="str">
        <f t="shared" si="38"/>
        <v/>
      </c>
      <c r="K176" s="36" t="str">
        <f t="shared" si="39"/>
        <v>scooter_flag_RAIL_FAC</v>
      </c>
      <c r="L176" s="7">
        <f>MATCH($K176,FAC_TOTALS_APTA!$A$2:$BS$2,)</f>
        <v>54</v>
      </c>
      <c r="M176" s="37">
        <f>IF(M154=0,0,VLOOKUP(M154,FAC_TOTALS_APTA!$A$4:$BS$227,$L176,FALSE))</f>
        <v>0</v>
      </c>
      <c r="N176" s="37">
        <f>IF(N154=0,0,VLOOKUP(N154,FAC_TOTALS_APTA!$A$4:$BS$227,$L176,FALSE))</f>
        <v>0</v>
      </c>
      <c r="O176" s="37">
        <f>IF(O154=0,0,VLOOKUP(O154,FAC_TOTALS_APTA!$A$4:$BS$227,$L176,FALSE))</f>
        <v>0</v>
      </c>
      <c r="P176" s="37">
        <f>IF(P154=0,0,VLOOKUP(P154,FAC_TOTALS_APTA!$A$4:$BS$227,$L176,FALSE))</f>
        <v>0</v>
      </c>
      <c r="Q176" s="37">
        <f>IF(Q154=0,0,VLOOKUP(Q154,FAC_TOTALS_APTA!$A$4:$BS$227,$L176,FALSE))</f>
        <v>0</v>
      </c>
      <c r="R176" s="37">
        <f>IF(R154=0,0,VLOOKUP(R154,FAC_TOTALS_APTA!$A$4:$BS$227,$L176,FALSE))</f>
        <v>0</v>
      </c>
      <c r="S176" s="37">
        <f>IF(S154=0,0,VLOOKUP(S154,FAC_TOTALS_APTA!$A$4:$BS$227,$L176,FALSE))</f>
        <v>0</v>
      </c>
      <c r="T176" s="37">
        <f>IF(T154=0,0,VLOOKUP(T154,FAC_TOTALS_APTA!$A$4:$BS$227,$L176,FALSE))</f>
        <v>0</v>
      </c>
      <c r="U176" s="37">
        <f>IF(U154=0,0,VLOOKUP(U154,FAC_TOTALS_APTA!$A$4:$BS$227,$L176,FALSE))</f>
        <v>0</v>
      </c>
      <c r="V176" s="37">
        <f>IF(V154=0,0,VLOOKUP(V154,FAC_TOTALS_APTA!$A$4:$BS$227,$L176,FALSE))</f>
        <v>0</v>
      </c>
      <c r="W176" s="37">
        <f>IF(W154=0,0,VLOOKUP(W154,FAC_TOTALS_APTA!$A$4:$BS$227,$L176,FALSE))</f>
        <v>0</v>
      </c>
      <c r="X176" s="37">
        <f>IF(X154=0,0,VLOOKUP(X154,FAC_TOTALS_APTA!$A$4:$BS$227,$L176,FALSE))</f>
        <v>0</v>
      </c>
      <c r="Y176" s="37">
        <f>IF(Y154=0,0,VLOOKUP(Y154,FAC_TOTALS_APTA!$A$4:$BS$227,$L176,FALSE))</f>
        <v>0</v>
      </c>
      <c r="Z176" s="37">
        <f>IF(Z154=0,0,VLOOKUP(Z154,FAC_TOTALS_APTA!$A$4:$BS$227,$L176,FALSE))</f>
        <v>0</v>
      </c>
      <c r="AA176" s="37">
        <f>IF(AA154=0,0,VLOOKUP(AA154,FAC_TOTALS_APTA!$A$4:$BS$227,$L176,FALSE))</f>
        <v>0</v>
      </c>
      <c r="AB176" s="37">
        <f>IF(AB154=0,0,VLOOKUP(AB154,FAC_TOTALS_APTA!$A$4:$BS$227,$L176,FALSE))</f>
        <v>0</v>
      </c>
      <c r="AC176" s="38">
        <f t="shared" si="40"/>
        <v>0</v>
      </c>
      <c r="AD176" s="39">
        <f>AC176/G179</f>
        <v>0</v>
      </c>
    </row>
    <row r="177" spans="1:31" s="14" customFormat="1" ht="15" x14ac:dyDescent="0.2">
      <c r="A177" s="7"/>
      <c r="B177" s="9" t="s">
        <v>56</v>
      </c>
      <c r="C177" s="27"/>
      <c r="D177" s="9" t="s">
        <v>48</v>
      </c>
      <c r="E177" s="65"/>
      <c r="F177" s="8"/>
      <c r="G177" s="37"/>
      <c r="H177" s="37"/>
      <c r="I177" s="35"/>
      <c r="J177" s="36"/>
      <c r="K177" s="36" t="str">
        <f t="shared" si="39"/>
        <v>New_Reporter_FAC</v>
      </c>
      <c r="L177" s="7">
        <f>MATCH($K177,FAC_TOTALS_APTA!$A$2:$BS$2,)</f>
        <v>58</v>
      </c>
      <c r="M177" s="37">
        <f>IF(M154=0,0,VLOOKUP(M154,FAC_TOTALS_APTA!$A$4:$BS$227,$L177,FALSE))</f>
        <v>6620335.9999999898</v>
      </c>
      <c r="N177" s="37">
        <f>IF(N154=0,0,VLOOKUP(N154,FAC_TOTALS_APTA!$A$4:$BS$227,$L177,FALSE))</f>
        <v>18648006.287999999</v>
      </c>
      <c r="O177" s="37">
        <f>IF(O154=0,0,VLOOKUP(O154,FAC_TOTALS_APTA!$A$4:$BS$227,$L177,FALSE))</f>
        <v>0</v>
      </c>
      <c r="P177" s="37">
        <f>IF(P154=0,0,VLOOKUP(P154,FAC_TOTALS_APTA!$A$4:$BS$227,$L177,FALSE))</f>
        <v>0</v>
      </c>
      <c r="Q177" s="37">
        <f>IF(Q154=0,0,VLOOKUP(Q154,FAC_TOTALS_APTA!$A$4:$BS$227,$L177,FALSE))</f>
        <v>8688267.9989999998</v>
      </c>
      <c r="R177" s="37">
        <f>IF(R154=0,0,VLOOKUP(R154,FAC_TOTALS_APTA!$A$4:$BS$227,$L177,FALSE))</f>
        <v>0</v>
      </c>
      <c r="S177" s="37">
        <f>IF(S154=0,0,VLOOKUP(S154,FAC_TOTALS_APTA!$A$4:$BS$227,$L177,FALSE))</f>
        <v>0</v>
      </c>
      <c r="T177" s="37">
        <f>IF(T154=0,0,VLOOKUP(T154,FAC_TOTALS_APTA!$A$4:$BS$227,$L177,FALSE))</f>
        <v>0</v>
      </c>
      <c r="U177" s="37">
        <f>IF(U154=0,0,VLOOKUP(U154,FAC_TOTALS_APTA!$A$4:$BS$227,$L177,FALSE))</f>
        <v>0</v>
      </c>
      <c r="V177" s="37">
        <f>IF(V154=0,0,VLOOKUP(V154,FAC_TOTALS_APTA!$A$4:$BS$227,$L177,FALSE))</f>
        <v>0</v>
      </c>
      <c r="W177" s="37">
        <f>IF(W154=0,0,VLOOKUP(W154,FAC_TOTALS_APTA!$A$4:$BS$227,$L177,FALSE))</f>
        <v>0</v>
      </c>
      <c r="X177" s="37">
        <f>IF(X154=0,0,VLOOKUP(X154,FAC_TOTALS_APTA!$A$4:$BS$227,$L177,FALSE))</f>
        <v>0</v>
      </c>
      <c r="Y177" s="37">
        <f>IF(Y154=0,0,VLOOKUP(Y154,FAC_TOTALS_APTA!$A$4:$BS$227,$L177,FALSE))</f>
        <v>0</v>
      </c>
      <c r="Z177" s="37">
        <f>IF(Z154=0,0,VLOOKUP(Z154,FAC_TOTALS_APTA!$A$4:$BS$227,$L177,FALSE))</f>
        <v>0</v>
      </c>
      <c r="AA177" s="37">
        <f>IF(AA154=0,0,VLOOKUP(AA154,FAC_TOTALS_APTA!$A$4:$BS$227,$L177,FALSE))</f>
        <v>0</v>
      </c>
      <c r="AB177" s="37">
        <f>IF(AB154=0,0,VLOOKUP(AB154,FAC_TOTALS_APTA!$A$4:$BS$227,$L177,FALSE))</f>
        <v>0</v>
      </c>
      <c r="AC177" s="38">
        <f>SUM(M177:AB177)</f>
        <v>33956610.286999986</v>
      </c>
      <c r="AD177" s="39">
        <f>AC177/G179</f>
        <v>9.1506308188047406E-2</v>
      </c>
      <c r="AE177" s="7"/>
    </row>
    <row r="178" spans="1:31" s="59" customFormat="1" ht="15" x14ac:dyDescent="0.2">
      <c r="A178" s="58"/>
      <c r="B178" s="26" t="s">
        <v>70</v>
      </c>
      <c r="C178" s="28"/>
      <c r="D178" s="7" t="s">
        <v>6</v>
      </c>
      <c r="E178" s="43"/>
      <c r="F178" s="7">
        <f>MATCH($D178,FAC_TOTALS_APTA!$A$2:$BQ$2,)</f>
        <v>9</v>
      </c>
      <c r="G178" s="60">
        <f>VLOOKUP(G154,FAC_TOTALS_APTA!$A$4:$BS$227,$F178,FALSE)</f>
        <v>366327220.25040197</v>
      </c>
      <c r="H178" s="60">
        <f>VLOOKUP(H154,FAC_TOTALS_APTA!$A$4:$BS$227,$F178,FALSE)</f>
        <v>405533105.38451499</v>
      </c>
      <c r="I178" s="62">
        <f t="shared" ref="I178:I179" si="41">H178/G178-1</f>
        <v>0.10702422033315995</v>
      </c>
      <c r="J178" s="31"/>
      <c r="K178" s="31"/>
      <c r="L178" s="7"/>
      <c r="M178" s="29">
        <f t="shared" ref="M178:AB178" si="42">SUM(M156:M176)</f>
        <v>10497213.993830534</v>
      </c>
      <c r="N178" s="29">
        <f t="shared" si="42"/>
        <v>9461372.3376666065</v>
      </c>
      <c r="O178" s="29">
        <f t="shared" si="42"/>
        <v>14776421.204432746</v>
      </c>
      <c r="P178" s="29">
        <f t="shared" si="42"/>
        <v>14336185.267088359</v>
      </c>
      <c r="Q178" s="29">
        <f t="shared" si="42"/>
        <v>2525364.0593598252</v>
      </c>
      <c r="R178" s="29">
        <f t="shared" si="42"/>
        <v>13700010.823969193</v>
      </c>
      <c r="S178" s="29">
        <f t="shared" si="42"/>
        <v>-28020996.66807884</v>
      </c>
      <c r="T178" s="29">
        <f t="shared" si="42"/>
        <v>2932439.2856089077</v>
      </c>
      <c r="U178" s="29">
        <f t="shared" si="42"/>
        <v>7314516.9342258293</v>
      </c>
      <c r="V178" s="29">
        <f t="shared" si="42"/>
        <v>-1922044.9614934807</v>
      </c>
      <c r="W178" s="29">
        <f t="shared" si="42"/>
        <v>-4121230.0724759698</v>
      </c>
      <c r="X178" s="29">
        <f t="shared" si="42"/>
        <v>-3386699.4583072923</v>
      </c>
      <c r="Y178" s="29">
        <f t="shared" si="42"/>
        <v>-23148945.885585953</v>
      </c>
      <c r="Z178" s="29">
        <f t="shared" si="42"/>
        <v>-15521399.669181604</v>
      </c>
      <c r="AA178" s="29">
        <f t="shared" si="42"/>
        <v>-11848981.598137824</v>
      </c>
      <c r="AB178" s="29">
        <f t="shared" si="42"/>
        <v>14612917.778945044</v>
      </c>
      <c r="AC178" s="32">
        <f>H178-G178</f>
        <v>39205885.134113014</v>
      </c>
      <c r="AD178" s="33">
        <f>I178</f>
        <v>0.10702422033315995</v>
      </c>
      <c r="AE178" s="58"/>
    </row>
    <row r="179" spans="1:31" ht="16" thickBot="1" x14ac:dyDescent="0.25">
      <c r="B179" s="10" t="s">
        <v>53</v>
      </c>
      <c r="C179" s="24"/>
      <c r="D179" s="24" t="s">
        <v>4</v>
      </c>
      <c r="E179" s="24"/>
      <c r="F179" s="24">
        <f>MATCH($D179,FAC_TOTALS_APTA!$A$2:$BQ$2,)</f>
        <v>7</v>
      </c>
      <c r="G179" s="61">
        <f>VLOOKUP(G154,FAC_TOTALS_APTA!$A$4:$BS$227,$F179,FALSE)</f>
        <v>371084911.623999</v>
      </c>
      <c r="H179" s="61">
        <f>VLOOKUP(H154,FAC_TOTALS_APTA!$A$4:$BQ$227,$F179,FALSE)</f>
        <v>378821828.71100003</v>
      </c>
      <c r="I179" s="63">
        <f t="shared" si="41"/>
        <v>2.0849452092087217E-2</v>
      </c>
      <c r="J179" s="40"/>
      <c r="K179" s="40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41">
        <f>H179-G179</f>
        <v>7736917.0870010257</v>
      </c>
      <c r="AD179" s="42">
        <f>I179</f>
        <v>2.0849452092087217E-2</v>
      </c>
    </row>
    <row r="180" spans="1:31" ht="17" thickTop="1" thickBot="1" x14ac:dyDescent="0.25">
      <c r="B180" s="45" t="s">
        <v>71</v>
      </c>
      <c r="C180" s="46"/>
      <c r="D180" s="46"/>
      <c r="E180" s="47"/>
      <c r="F180" s="46"/>
      <c r="G180" s="46"/>
      <c r="H180" s="46"/>
      <c r="I180" s="48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2">
        <f>AD179-AD178</f>
        <v>-8.617476824107273E-2</v>
      </c>
    </row>
    <row r="181" spans="1:31" ht="15" thickTop="1" x14ac:dyDescent="0.2">
      <c r="B181" s="16"/>
      <c r="C181" s="17"/>
      <c r="D181" s="11"/>
      <c r="E181" s="7"/>
      <c r="F181" s="11"/>
      <c r="G181" s="11"/>
      <c r="H181" s="11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1" ht="15" x14ac:dyDescent="0.2">
      <c r="B182" s="19" t="s">
        <v>29</v>
      </c>
      <c r="C182" s="20">
        <v>0</v>
      </c>
      <c r="D182" s="11"/>
      <c r="E182" s="7"/>
      <c r="F182" s="11"/>
      <c r="G182" s="11"/>
      <c r="H182" s="11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1" ht="31" thickBot="1" x14ac:dyDescent="0.25">
      <c r="B183" s="21" t="s">
        <v>101</v>
      </c>
      <c r="C183" s="22">
        <v>22</v>
      </c>
      <c r="D183" s="23"/>
      <c r="E183" s="24"/>
      <c r="F183" s="23"/>
      <c r="G183" s="23"/>
      <c r="H183" s="23"/>
      <c r="I183" s="25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1" ht="15" thickTop="1" x14ac:dyDescent="0.2">
      <c r="B184" s="49"/>
      <c r="C184" s="50"/>
      <c r="D184" s="50"/>
      <c r="E184" s="50"/>
      <c r="F184" s="50"/>
      <c r="G184" s="82" t="s">
        <v>54</v>
      </c>
      <c r="H184" s="82"/>
      <c r="I184" s="82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82" t="s">
        <v>58</v>
      </c>
      <c r="AD184" s="82"/>
    </row>
    <row r="185" spans="1:31" ht="15" x14ac:dyDescent="0.2">
      <c r="B185" s="9" t="s">
        <v>20</v>
      </c>
      <c r="C185" s="27" t="s">
        <v>21</v>
      </c>
      <c r="D185" s="8" t="s">
        <v>22</v>
      </c>
      <c r="E185" s="8" t="s">
        <v>28</v>
      </c>
      <c r="F185" s="8"/>
      <c r="G185" s="27">
        <f>$C$1</f>
        <v>2002</v>
      </c>
      <c r="H185" s="27">
        <f>$C$2</f>
        <v>2018</v>
      </c>
      <c r="I185" s="27" t="s">
        <v>24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 t="s">
        <v>26</v>
      </c>
      <c r="AD185" s="27" t="s">
        <v>24</v>
      </c>
    </row>
    <row r="186" spans="1:31" s="14" customFormat="1" x14ac:dyDescent="0.2">
      <c r="A186" s="7"/>
      <c r="B186" s="26"/>
      <c r="C186" s="28"/>
      <c r="D186" s="7"/>
      <c r="E186" s="7"/>
      <c r="F186" s="7"/>
      <c r="G186" s="7"/>
      <c r="H186" s="7"/>
      <c r="I186" s="28"/>
      <c r="J186" s="7"/>
      <c r="K186" s="7"/>
      <c r="L186" s="7"/>
      <c r="M186" s="7">
        <v>1</v>
      </c>
      <c r="N186" s="7">
        <v>2</v>
      </c>
      <c r="O186" s="7">
        <v>3</v>
      </c>
      <c r="P186" s="7">
        <v>4</v>
      </c>
      <c r="Q186" s="7">
        <v>5</v>
      </c>
      <c r="R186" s="7">
        <v>6</v>
      </c>
      <c r="S186" s="7">
        <v>7</v>
      </c>
      <c r="T186" s="7">
        <v>8</v>
      </c>
      <c r="U186" s="7">
        <v>9</v>
      </c>
      <c r="V186" s="7">
        <v>10</v>
      </c>
      <c r="W186" s="7">
        <v>11</v>
      </c>
      <c r="X186" s="7">
        <v>12</v>
      </c>
      <c r="Y186" s="7">
        <v>13</v>
      </c>
      <c r="Z186" s="7">
        <v>14</v>
      </c>
      <c r="AA186" s="7">
        <v>15</v>
      </c>
      <c r="AB186" s="7">
        <v>16</v>
      </c>
      <c r="AC186" s="7"/>
      <c r="AD186" s="7"/>
      <c r="AE186" s="7"/>
    </row>
    <row r="187" spans="1:31" x14ac:dyDescent="0.2">
      <c r="B187" s="26"/>
      <c r="C187" s="28"/>
      <c r="D187" s="7"/>
      <c r="E187" s="7"/>
      <c r="F187" s="7"/>
      <c r="G187" s="7" t="str">
        <f>CONCATENATE($C182,"_",$C183,"_",G185)</f>
        <v>0_22_2002</v>
      </c>
      <c r="H187" s="7" t="str">
        <f>CONCATENATE($C182,"_",$C183,"_",H185)</f>
        <v>0_22_2018</v>
      </c>
      <c r="I187" s="28"/>
      <c r="J187" s="7"/>
      <c r="K187" s="7"/>
      <c r="L187" s="7"/>
      <c r="M187" s="7" t="str">
        <f>IF($G185+M186&gt;$H185,0,CONCATENATE($C182,"_",$C183,"_",$G185+M186))</f>
        <v>0_22_2003</v>
      </c>
      <c r="N187" s="7" t="str">
        <f t="shared" ref="N187:AB187" si="43">IF($G185+N186&gt;$H185,0,CONCATENATE($C182,"_",$C183,"_",$G185+N186))</f>
        <v>0_22_2004</v>
      </c>
      <c r="O187" s="7" t="str">
        <f t="shared" si="43"/>
        <v>0_22_2005</v>
      </c>
      <c r="P187" s="7" t="str">
        <f t="shared" si="43"/>
        <v>0_22_2006</v>
      </c>
      <c r="Q187" s="7" t="str">
        <f t="shared" si="43"/>
        <v>0_22_2007</v>
      </c>
      <c r="R187" s="7" t="str">
        <f t="shared" si="43"/>
        <v>0_22_2008</v>
      </c>
      <c r="S187" s="7" t="str">
        <f t="shared" si="43"/>
        <v>0_22_2009</v>
      </c>
      <c r="T187" s="7" t="str">
        <f t="shared" si="43"/>
        <v>0_22_2010</v>
      </c>
      <c r="U187" s="7" t="str">
        <f t="shared" si="43"/>
        <v>0_22_2011</v>
      </c>
      <c r="V187" s="7" t="str">
        <f t="shared" si="43"/>
        <v>0_22_2012</v>
      </c>
      <c r="W187" s="7" t="str">
        <f t="shared" si="43"/>
        <v>0_22_2013</v>
      </c>
      <c r="X187" s="7" t="str">
        <f t="shared" si="43"/>
        <v>0_22_2014</v>
      </c>
      <c r="Y187" s="7" t="str">
        <f t="shared" si="43"/>
        <v>0_22_2015</v>
      </c>
      <c r="Z187" s="7" t="str">
        <f t="shared" si="43"/>
        <v>0_22_2016</v>
      </c>
      <c r="AA187" s="7" t="str">
        <f t="shared" si="43"/>
        <v>0_22_2017</v>
      </c>
      <c r="AB187" s="7" t="str">
        <f t="shared" si="43"/>
        <v>0_22_2018</v>
      </c>
      <c r="AC187" s="7"/>
      <c r="AD187" s="7"/>
    </row>
    <row r="188" spans="1:31" x14ac:dyDescent="0.2">
      <c r="B188" s="26"/>
      <c r="C188" s="28"/>
      <c r="D188" s="7"/>
      <c r="E188" s="7"/>
      <c r="F188" s="7" t="s">
        <v>25</v>
      </c>
      <c r="G188" s="29"/>
      <c r="H188" s="29"/>
      <c r="I188" s="28"/>
      <c r="J188" s="7"/>
      <c r="K188" s="7"/>
      <c r="L188" s="7" t="s">
        <v>25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1" s="14" customFormat="1" ht="15" x14ac:dyDescent="0.2">
      <c r="A189" s="7"/>
      <c r="B189" s="26" t="s">
        <v>36</v>
      </c>
      <c r="C189" s="28" t="s">
        <v>23</v>
      </c>
      <c r="D189" s="7" t="s">
        <v>8</v>
      </c>
      <c r="E189" s="43">
        <v>0.7087</v>
      </c>
      <c r="F189" s="7">
        <f>MATCH($D189,FAC_TOTALS_APTA!$A$2:$BS$2,)</f>
        <v>11</v>
      </c>
      <c r="G189" s="29">
        <f>VLOOKUP(G187,FAC_TOTALS_APTA!$A$4:$BS$227,$F189,FALSE)</f>
        <v>10931318.236310899</v>
      </c>
      <c r="H189" s="29">
        <f>VLOOKUP(H187,FAC_TOTALS_APTA!$A$4:$BS$227,$F189,FALSE)</f>
        <v>11625460.3387383</v>
      </c>
      <c r="I189" s="30">
        <f>IFERROR(H189/G189-1,"-")</f>
        <v>6.3500310522627279E-2</v>
      </c>
      <c r="J189" s="31" t="str">
        <f>IF(C189="Log","_log","")</f>
        <v>_log</v>
      </c>
      <c r="K189" s="31" t="str">
        <f>CONCATENATE(D189,J189,"_FAC")</f>
        <v>VRM_ADJ_log_FAC</v>
      </c>
      <c r="L189" s="7">
        <f>MATCH($K189,FAC_TOTALS_APTA!$A$2:$BS$2,)</f>
        <v>33</v>
      </c>
      <c r="M189" s="29">
        <f>IF(M187=0,0,VLOOKUP(M187,FAC_TOTALS_APTA!$A$4:$BS$227,$L189,FALSE))</f>
        <v>492904.004301404</v>
      </c>
      <c r="N189" s="29">
        <f>IF(N187=0,0,VLOOKUP(N187,FAC_TOTALS_APTA!$A$4:$BS$227,$L189,FALSE))</f>
        <v>-345535.502831814</v>
      </c>
      <c r="O189" s="29">
        <f>IF(O187=0,0,VLOOKUP(O187,FAC_TOTALS_APTA!$A$4:$BS$227,$L189,FALSE))</f>
        <v>1494946.34602072</v>
      </c>
      <c r="P189" s="29">
        <f>IF(P187=0,0,VLOOKUP(P187,FAC_TOTALS_APTA!$A$4:$BS$227,$L189,FALSE))</f>
        <v>664618.74038760201</v>
      </c>
      <c r="Q189" s="29">
        <f>IF(Q187=0,0,VLOOKUP(Q187,FAC_TOTALS_APTA!$A$4:$BS$227,$L189,FALSE))</f>
        <v>2990021.5866664299</v>
      </c>
      <c r="R189" s="29">
        <f>IF(R187=0,0,VLOOKUP(R187,FAC_TOTALS_APTA!$A$4:$BS$227,$L189,FALSE))</f>
        <v>9532023.1266613193</v>
      </c>
      <c r="S189" s="29">
        <f>IF(S187=0,0,VLOOKUP(S187,FAC_TOTALS_APTA!$A$4:$BS$227,$L189,FALSE))</f>
        <v>-8083694.5455117198</v>
      </c>
      <c r="T189" s="29">
        <f>IF(T187=0,0,VLOOKUP(T187,FAC_TOTALS_APTA!$A$4:$BS$227,$L189,FALSE))</f>
        <v>1289074.3868666301</v>
      </c>
      <c r="U189" s="29">
        <f>IF(U187=0,0,VLOOKUP(U187,FAC_TOTALS_APTA!$A$4:$BS$227,$L189,FALSE))</f>
        <v>296288.44536864199</v>
      </c>
      <c r="V189" s="29">
        <f>IF(V187=0,0,VLOOKUP(V187,FAC_TOTALS_APTA!$A$4:$BS$227,$L189,FALSE))</f>
        <v>1333723.95848773</v>
      </c>
      <c r="W189" s="29">
        <f>IF(W187=0,0,VLOOKUP(W187,FAC_TOTALS_APTA!$A$4:$BS$227,$L189,FALSE))</f>
        <v>3203028.5473969998</v>
      </c>
      <c r="X189" s="29">
        <f>IF(X187=0,0,VLOOKUP(X187,FAC_TOTALS_APTA!$A$4:$BS$227,$L189,FALSE))</f>
        <v>6305010.4913784796</v>
      </c>
      <c r="Y189" s="29">
        <f>IF(Y187=0,0,VLOOKUP(Y187,FAC_TOTALS_APTA!$A$4:$BS$227,$L189,FALSE))</f>
        <v>12914619.837244499</v>
      </c>
      <c r="Z189" s="29">
        <f>IF(Z187=0,0,VLOOKUP(Z187,FAC_TOTALS_APTA!$A$4:$BS$227,$L189,FALSE))</f>
        <v>9667550.5836718604</v>
      </c>
      <c r="AA189" s="29">
        <f>IF(AA187=0,0,VLOOKUP(AA187,FAC_TOTALS_APTA!$A$4:$BS$227,$L189,FALSE))</f>
        <v>3145202.9900246402</v>
      </c>
      <c r="AB189" s="29">
        <f>IF(AB187=0,0,VLOOKUP(AB187,FAC_TOTALS_APTA!$A$4:$BS$227,$L189,FALSE))</f>
        <v>6213328.4359231796</v>
      </c>
      <c r="AC189" s="32">
        <f>SUM(M189:AB189)</f>
        <v>51113111.432056606</v>
      </c>
      <c r="AD189" s="33">
        <f>AC189/G212</f>
        <v>0.16625095361370001</v>
      </c>
      <c r="AE189" s="7"/>
    </row>
    <row r="190" spans="1:31" s="14" customFormat="1" ht="15" x14ac:dyDescent="0.2">
      <c r="A190" s="7"/>
      <c r="B190" s="26" t="s">
        <v>55</v>
      </c>
      <c r="C190" s="28" t="s">
        <v>23</v>
      </c>
      <c r="D190" s="7" t="s">
        <v>17</v>
      </c>
      <c r="E190" s="43">
        <v>-0.40350000000000003</v>
      </c>
      <c r="F190" s="7">
        <f>MATCH($D190,FAC_TOTALS_APTA!$A$2:$BS$2,)</f>
        <v>12</v>
      </c>
      <c r="G190" s="29">
        <f>VLOOKUP(G187,FAC_TOTALS_APTA!$A$4:$BS$227,$F190,FALSE)</f>
        <v>0.88330800120644404</v>
      </c>
      <c r="H190" s="29">
        <f>VLOOKUP(H187,FAC_TOTALS_APTA!$A$4:$BS$227,$F190,FALSE)</f>
        <v>0.94226571019880601</v>
      </c>
      <c r="I190" s="30">
        <f t="shared" ref="I190:I209" si="44">IFERROR(H190/G190-1,"-")</f>
        <v>6.6746490365575895E-2</v>
      </c>
      <c r="J190" s="31" t="str">
        <f t="shared" ref="J190:J209" si="45">IF(C190="Log","_log","")</f>
        <v>_log</v>
      </c>
      <c r="K190" s="31" t="str">
        <f t="shared" ref="K190:K210" si="46">CONCATENATE(D190,J190,"_FAC")</f>
        <v>FARE_per_UPT_2018_log_FAC</v>
      </c>
      <c r="L190" s="7">
        <f>MATCH($K190,FAC_TOTALS_APTA!$A$2:$BS$2,)</f>
        <v>34</v>
      </c>
      <c r="M190" s="29">
        <f>IF(M187=0,0,VLOOKUP(M187,FAC_TOTALS_APTA!$A$4:$BS$227,$L190,FALSE))</f>
        <v>-616543.66208859801</v>
      </c>
      <c r="N190" s="29">
        <f>IF(N187=0,0,VLOOKUP(N187,FAC_TOTALS_APTA!$A$4:$BS$227,$L190,FALSE))</f>
        <v>3272428.07188319</v>
      </c>
      <c r="O190" s="29">
        <f>IF(O187=0,0,VLOOKUP(O187,FAC_TOTALS_APTA!$A$4:$BS$227,$L190,FALSE))</f>
        <v>-2682607.1691883099</v>
      </c>
      <c r="P190" s="29">
        <f>IF(P187=0,0,VLOOKUP(P187,FAC_TOTALS_APTA!$A$4:$BS$227,$L190,FALSE))</f>
        <v>3898308.0420183898</v>
      </c>
      <c r="Q190" s="29">
        <f>IF(Q187=0,0,VLOOKUP(Q187,FAC_TOTALS_APTA!$A$4:$BS$227,$L190,FALSE))</f>
        <v>-6115195.8198058503</v>
      </c>
      <c r="R190" s="29">
        <f>IF(R187=0,0,VLOOKUP(R187,FAC_TOTALS_APTA!$A$4:$BS$227,$L190,FALSE))</f>
        <v>-1506825.8416742501</v>
      </c>
      <c r="S190" s="29">
        <f>IF(S187=0,0,VLOOKUP(S187,FAC_TOTALS_APTA!$A$4:$BS$227,$L190,FALSE))</f>
        <v>-11738245.267572099</v>
      </c>
      <c r="T190" s="29">
        <f>IF(T187=0,0,VLOOKUP(T187,FAC_TOTALS_APTA!$A$4:$BS$227,$L190,FALSE))</f>
        <v>-327342.08153211401</v>
      </c>
      <c r="U190" s="29">
        <f>IF(U187=0,0,VLOOKUP(U187,FAC_TOTALS_APTA!$A$4:$BS$227,$L190,FALSE))</f>
        <v>2064418.49010431</v>
      </c>
      <c r="V190" s="29">
        <f>IF(V187=0,0,VLOOKUP(V187,FAC_TOTALS_APTA!$A$4:$BS$227,$L190,FALSE))</f>
        <v>-2103049.9480597498</v>
      </c>
      <c r="W190" s="29">
        <f>IF(W187=0,0,VLOOKUP(W187,FAC_TOTALS_APTA!$A$4:$BS$227,$L190,FALSE))</f>
        <v>-2744855.8316235798</v>
      </c>
      <c r="X190" s="29">
        <f>IF(X187=0,0,VLOOKUP(X187,FAC_TOTALS_APTA!$A$4:$BS$227,$L190,FALSE))</f>
        <v>872947.61435414106</v>
      </c>
      <c r="Y190" s="29">
        <f>IF(Y187=0,0,VLOOKUP(Y187,FAC_TOTALS_APTA!$A$4:$BS$227,$L190,FALSE))</f>
        <v>-1590288.4371575401</v>
      </c>
      <c r="Z190" s="29">
        <f>IF(Z187=0,0,VLOOKUP(Z187,FAC_TOTALS_APTA!$A$4:$BS$227,$L190,FALSE))</f>
        <v>-875852.33397385105</v>
      </c>
      <c r="AA190" s="29">
        <f>IF(AA187=0,0,VLOOKUP(AA187,FAC_TOTALS_APTA!$A$4:$BS$227,$L190,FALSE))</f>
        <v>2105579.46017149</v>
      </c>
      <c r="AB190" s="29">
        <f>IF(AB187=0,0,VLOOKUP(AB187,FAC_TOTALS_APTA!$A$4:$BS$227,$L190,FALSE))</f>
        <v>2197065.5489693698</v>
      </c>
      <c r="AC190" s="32">
        <f t="shared" ref="AC190:AC209" si="47">SUM(M190:AB190)</f>
        <v>-15890059.16517505</v>
      </c>
      <c r="AD190" s="33">
        <f>AC190/G212</f>
        <v>-5.168414551910154E-2</v>
      </c>
      <c r="AE190" s="7"/>
    </row>
    <row r="191" spans="1:31" s="14" customFormat="1" ht="15" x14ac:dyDescent="0.2">
      <c r="A191" s="7"/>
      <c r="B191" s="26" t="s">
        <v>51</v>
      </c>
      <c r="C191" s="28" t="s">
        <v>23</v>
      </c>
      <c r="D191" s="7" t="s">
        <v>9</v>
      </c>
      <c r="E191" s="43">
        <v>0.29659999999999997</v>
      </c>
      <c r="F191" s="7">
        <f>MATCH($D191,FAC_TOTALS_APTA!$A$2:$BS$2,)</f>
        <v>13</v>
      </c>
      <c r="G191" s="29">
        <f>VLOOKUP(G187,FAC_TOTALS_APTA!$A$4:$BS$227,$F191,FALSE)</f>
        <v>2115263.8116064402</v>
      </c>
      <c r="H191" s="29">
        <f>VLOOKUP(H187,FAC_TOTALS_APTA!$A$4:$BS$227,$F191,FALSE)</f>
        <v>2596387.5104754502</v>
      </c>
      <c r="I191" s="30">
        <f t="shared" si="44"/>
        <v>0.22745328324017411</v>
      </c>
      <c r="J191" s="31" t="str">
        <f t="shared" si="45"/>
        <v>_log</v>
      </c>
      <c r="K191" s="31" t="str">
        <f t="shared" si="46"/>
        <v>POP_EMP_log_FAC</v>
      </c>
      <c r="L191" s="7">
        <f>MATCH($K191,FAC_TOTALS_APTA!$A$2:$BS$2,)</f>
        <v>35</v>
      </c>
      <c r="M191" s="29">
        <f>IF(M187=0,0,VLOOKUP(M187,FAC_TOTALS_APTA!$A$4:$BS$227,$L191,FALSE))</f>
        <v>2554448.9172215699</v>
      </c>
      <c r="N191" s="29">
        <f>IF(N187=0,0,VLOOKUP(N187,FAC_TOTALS_APTA!$A$4:$BS$227,$L191,FALSE))</f>
        <v>3536312.27332241</v>
      </c>
      <c r="O191" s="29">
        <f>IF(O187=0,0,VLOOKUP(O187,FAC_TOTALS_APTA!$A$4:$BS$227,$L191,FALSE))</f>
        <v>3786992.8843504498</v>
      </c>
      <c r="P191" s="29">
        <f>IF(P187=0,0,VLOOKUP(P187,FAC_TOTALS_APTA!$A$4:$BS$227,$L191,FALSE))</f>
        <v>4700633.6464727595</v>
      </c>
      <c r="Q191" s="29">
        <f>IF(Q187=0,0,VLOOKUP(Q187,FAC_TOTALS_APTA!$A$4:$BS$227,$L191,FALSE))</f>
        <v>2083151.84452097</v>
      </c>
      <c r="R191" s="29">
        <f>IF(R187=0,0,VLOOKUP(R187,FAC_TOTALS_APTA!$A$4:$BS$227,$L191,FALSE))</f>
        <v>1207522.8626953401</v>
      </c>
      <c r="S191" s="29">
        <f>IF(S187=0,0,VLOOKUP(S187,FAC_TOTALS_APTA!$A$4:$BS$227,$L191,FALSE))</f>
        <v>-195963.166138481</v>
      </c>
      <c r="T191" s="29">
        <f>IF(T187=0,0,VLOOKUP(T187,FAC_TOTALS_APTA!$A$4:$BS$227,$L191,FALSE))</f>
        <v>1709043.46526896</v>
      </c>
      <c r="U191" s="29">
        <f>IF(U187=0,0,VLOOKUP(U187,FAC_TOTALS_APTA!$A$4:$BS$227,$L191,FALSE))</f>
        <v>1399735.46903236</v>
      </c>
      <c r="V191" s="29">
        <f>IF(V187=0,0,VLOOKUP(V187,FAC_TOTALS_APTA!$A$4:$BS$227,$L191,FALSE))</f>
        <v>1678141.2615972499</v>
      </c>
      <c r="W191" s="29">
        <f>IF(W187=0,0,VLOOKUP(W187,FAC_TOTALS_APTA!$A$4:$BS$227,$L191,FALSE))</f>
        <v>3616441.5789277898</v>
      </c>
      <c r="X191" s="29">
        <f>IF(X187=0,0,VLOOKUP(X187,FAC_TOTALS_APTA!$A$4:$BS$227,$L191,FALSE))</f>
        <v>2165827.26492937</v>
      </c>
      <c r="Y191" s="29">
        <f>IF(Y187=0,0,VLOOKUP(Y187,FAC_TOTALS_APTA!$A$4:$BS$227,$L191,FALSE))</f>
        <v>2199936.1153306002</v>
      </c>
      <c r="Z191" s="29">
        <f>IF(Z187=0,0,VLOOKUP(Z187,FAC_TOTALS_APTA!$A$4:$BS$227,$L191,FALSE))</f>
        <v>2167123.5976871201</v>
      </c>
      <c r="AA191" s="29">
        <f>IF(AA187=0,0,VLOOKUP(AA187,FAC_TOTALS_APTA!$A$4:$BS$227,$L191,FALSE))</f>
        <v>2065654.43407007</v>
      </c>
      <c r="AB191" s="29">
        <f>IF(AB187=0,0,VLOOKUP(AB187,FAC_TOTALS_APTA!$A$4:$BS$227,$L191,FALSE))</f>
        <v>1734964.0330686001</v>
      </c>
      <c r="AC191" s="32">
        <f t="shared" si="47"/>
        <v>36409966.482357129</v>
      </c>
      <c r="AD191" s="33">
        <f>AC191/G212</f>
        <v>0.11842737566037405</v>
      </c>
      <c r="AE191" s="7"/>
    </row>
    <row r="192" spans="1:31" s="14" customFormat="1" ht="15" x14ac:dyDescent="0.2">
      <c r="A192" s="7"/>
      <c r="B192" s="26" t="s">
        <v>108</v>
      </c>
      <c r="C192" s="28"/>
      <c r="D192" s="34" t="s">
        <v>106</v>
      </c>
      <c r="E192" s="43">
        <v>0.16120000000000001</v>
      </c>
      <c r="F192" s="7">
        <f>MATCH($D192,FAC_TOTALS_APTA!$A$2:$BS$2,)</f>
        <v>17</v>
      </c>
      <c r="G192" s="29">
        <f>VLOOKUP(G187,FAC_TOTALS_APTA!$A$4:$BS$227,$F192,FALSE)</f>
        <v>0.24113236763458801</v>
      </c>
      <c r="H192" s="29">
        <f>VLOOKUP(H187,FAC_TOTALS_APTA!$A$4:$BS$227,$F192,FALSE)</f>
        <v>0.22718715220308899</v>
      </c>
      <c r="I192" s="30">
        <f t="shared" si="44"/>
        <v>-5.7832200497577313E-2</v>
      </c>
      <c r="J192" s="31" t="str">
        <f t="shared" si="45"/>
        <v/>
      </c>
      <c r="K192" s="31" t="str">
        <f t="shared" si="46"/>
        <v>TSD_POP_EMP_PCT_FAC</v>
      </c>
      <c r="L192" s="7">
        <f>MATCH($K192,FAC_TOTALS_APTA!$A$2:$BS$2,)</f>
        <v>39</v>
      </c>
      <c r="M192" s="29">
        <f>IF(M187=0,0,VLOOKUP(M187,FAC_TOTALS_APTA!$A$4:$BS$227,$L192,FALSE))</f>
        <v>-6894.5588010429501</v>
      </c>
      <c r="N192" s="29">
        <f>IF(N187=0,0,VLOOKUP(N187,FAC_TOTALS_APTA!$A$4:$BS$227,$L192,FALSE))</f>
        <v>-47035.775169168497</v>
      </c>
      <c r="O192" s="29">
        <f>IF(O187=0,0,VLOOKUP(O187,FAC_TOTALS_APTA!$A$4:$BS$227,$L192,FALSE))</f>
        <v>-27925.180227311899</v>
      </c>
      <c r="P192" s="29">
        <f>IF(P187=0,0,VLOOKUP(P187,FAC_TOTALS_APTA!$A$4:$BS$227,$L192,FALSE))</f>
        <v>-8329.1045518184892</v>
      </c>
      <c r="Q192" s="29">
        <f>IF(Q187=0,0,VLOOKUP(Q187,FAC_TOTALS_APTA!$A$4:$BS$227,$L192,FALSE))</f>
        <v>-24993.300240088</v>
      </c>
      <c r="R192" s="29">
        <f>IF(R187=0,0,VLOOKUP(R187,FAC_TOTALS_APTA!$A$4:$BS$227,$L192,FALSE))</f>
        <v>10871.170306055599</v>
      </c>
      <c r="S192" s="29">
        <f>IF(S187=0,0,VLOOKUP(S187,FAC_TOTALS_APTA!$A$4:$BS$227,$L192,FALSE))</f>
        <v>41602.8419367928</v>
      </c>
      <c r="T192" s="29">
        <f>IF(T187=0,0,VLOOKUP(T187,FAC_TOTALS_APTA!$A$4:$BS$227,$L192,FALSE))</f>
        <v>32033.3278101701</v>
      </c>
      <c r="U192" s="29">
        <f>IF(U187=0,0,VLOOKUP(U187,FAC_TOTALS_APTA!$A$4:$BS$227,$L192,FALSE))</f>
        <v>-69314.6636858493</v>
      </c>
      <c r="V192" s="29">
        <f>IF(V187=0,0,VLOOKUP(V187,FAC_TOTALS_APTA!$A$4:$BS$227,$L192,FALSE))</f>
        <v>-100796.151413204</v>
      </c>
      <c r="W192" s="29">
        <f>IF(W187=0,0,VLOOKUP(W187,FAC_TOTALS_APTA!$A$4:$BS$227,$L192,FALSE))</f>
        <v>-7622.5844917294498</v>
      </c>
      <c r="X192" s="29">
        <f>IF(X187=0,0,VLOOKUP(X187,FAC_TOTALS_APTA!$A$4:$BS$227,$L192,FALSE))</f>
        <v>-22103.174135681398</v>
      </c>
      <c r="Y192" s="29">
        <f>IF(Y187=0,0,VLOOKUP(Y187,FAC_TOTALS_APTA!$A$4:$BS$227,$L192,FALSE))</f>
        <v>15191.7048343937</v>
      </c>
      <c r="Z192" s="29">
        <f>IF(Z187=0,0,VLOOKUP(Z187,FAC_TOTALS_APTA!$A$4:$BS$227,$L192,FALSE))</f>
        <v>-43455.787282927799</v>
      </c>
      <c r="AA192" s="29">
        <f>IF(AA187=0,0,VLOOKUP(AA187,FAC_TOTALS_APTA!$A$4:$BS$227,$L192,FALSE))</f>
        <v>-14573.230087702501</v>
      </c>
      <c r="AB192" s="29">
        <f>IF(AB187=0,0,VLOOKUP(AB187,FAC_TOTALS_APTA!$A$4:$BS$227,$L192,FALSE))</f>
        <v>22076.108105185602</v>
      </c>
      <c r="AC192" s="32">
        <f t="shared" si="47"/>
        <v>-251268.35709392646</v>
      </c>
      <c r="AD192" s="33">
        <f>AC192/G211</f>
        <v>-8.5284838260107302E-4</v>
      </c>
      <c r="AE192" s="7"/>
    </row>
    <row r="193" spans="1:31" s="14" customFormat="1" ht="15" x14ac:dyDescent="0.2">
      <c r="A193" s="7"/>
      <c r="B193" s="26" t="s">
        <v>52</v>
      </c>
      <c r="C193" s="28" t="s">
        <v>23</v>
      </c>
      <c r="D193" s="34" t="s">
        <v>16</v>
      </c>
      <c r="E193" s="43">
        <v>0.16120000000000001</v>
      </c>
      <c r="F193" s="7">
        <f>MATCH($D193,FAC_TOTALS_APTA!$A$2:$BS$2,)</f>
        <v>14</v>
      </c>
      <c r="G193" s="29">
        <f>VLOOKUP(G187,FAC_TOTALS_APTA!$A$4:$BS$227,$F193,FALSE)</f>
        <v>1.90639667109311</v>
      </c>
      <c r="H193" s="29">
        <f>VLOOKUP(H187,FAC_TOTALS_APTA!$A$4:$BS$227,$F193,FALSE)</f>
        <v>2.75976987771763</v>
      </c>
      <c r="I193" s="30">
        <f t="shared" si="44"/>
        <v>0.44763674819847643</v>
      </c>
      <c r="J193" s="31" t="str">
        <f t="shared" si="45"/>
        <v>_log</v>
      </c>
      <c r="K193" s="31" t="str">
        <f t="shared" si="46"/>
        <v>GAS_PRICE_2018_log_FAC</v>
      </c>
      <c r="L193" s="7">
        <f>MATCH($K193,FAC_TOTALS_APTA!$A$2:$BS$2,)</f>
        <v>36</v>
      </c>
      <c r="M193" s="29">
        <f>IF(M187=0,0,VLOOKUP(M187,FAC_TOTALS_APTA!$A$4:$BS$227,$L193,FALSE))</f>
        <v>4054710.2170909699</v>
      </c>
      <c r="N193" s="29">
        <f>IF(N187=0,0,VLOOKUP(N187,FAC_TOTALS_APTA!$A$4:$BS$227,$L193,FALSE))</f>
        <v>6063119.1294521298</v>
      </c>
      <c r="O193" s="29">
        <f>IF(O187=0,0,VLOOKUP(O187,FAC_TOTALS_APTA!$A$4:$BS$227,$L193,FALSE))</f>
        <v>8496180.4613095503</v>
      </c>
      <c r="P193" s="29">
        <f>IF(P187=0,0,VLOOKUP(P187,FAC_TOTALS_APTA!$A$4:$BS$227,$L193,FALSE))</f>
        <v>4932959.7800225597</v>
      </c>
      <c r="Q193" s="29">
        <f>IF(Q187=0,0,VLOOKUP(Q187,FAC_TOTALS_APTA!$A$4:$BS$227,$L193,FALSE))</f>
        <v>3209342.63003927</v>
      </c>
      <c r="R193" s="29">
        <f>IF(R187=0,0,VLOOKUP(R187,FAC_TOTALS_APTA!$A$4:$BS$227,$L193,FALSE))</f>
        <v>7213292.96215038</v>
      </c>
      <c r="S193" s="29">
        <f>IF(S187=0,0,VLOOKUP(S187,FAC_TOTALS_APTA!$A$4:$BS$227,$L193,FALSE))</f>
        <v>-20533430.991496701</v>
      </c>
      <c r="T193" s="29">
        <f>IF(T187=0,0,VLOOKUP(T187,FAC_TOTALS_APTA!$A$4:$BS$227,$L193,FALSE))</f>
        <v>8980304.0945064202</v>
      </c>
      <c r="U193" s="29">
        <f>IF(U187=0,0,VLOOKUP(U187,FAC_TOTALS_APTA!$A$4:$BS$227,$L193,FALSE))</f>
        <v>12743665.7176199</v>
      </c>
      <c r="V193" s="29">
        <f>IF(V187=0,0,VLOOKUP(V187,FAC_TOTALS_APTA!$A$4:$BS$227,$L193,FALSE))</f>
        <v>36586.360749050502</v>
      </c>
      <c r="W193" s="29">
        <f>IF(W187=0,0,VLOOKUP(W187,FAC_TOTALS_APTA!$A$4:$BS$227,$L193,FALSE))</f>
        <v>-2583343.55529769</v>
      </c>
      <c r="X193" s="29">
        <f>IF(X187=0,0,VLOOKUP(X187,FAC_TOTALS_APTA!$A$4:$BS$227,$L193,FALSE))</f>
        <v>-3867386.4501857599</v>
      </c>
      <c r="Y193" s="29">
        <f>IF(Y187=0,0,VLOOKUP(Y187,FAC_TOTALS_APTA!$A$4:$BS$227,$L193,FALSE))</f>
        <v>-19999908.002707001</v>
      </c>
      <c r="Z193" s="29">
        <f>IF(Z187=0,0,VLOOKUP(Z187,FAC_TOTALS_APTA!$A$4:$BS$227,$L193,FALSE))</f>
        <v>-6438195.6384574296</v>
      </c>
      <c r="AA193" s="29">
        <f>IF(AA187=0,0,VLOOKUP(AA187,FAC_TOTALS_APTA!$A$4:$BS$227,$L193,FALSE))</f>
        <v>4599773.1758801397</v>
      </c>
      <c r="AB193" s="29">
        <f>IF(AB187=0,0,VLOOKUP(AB187,FAC_TOTALS_APTA!$A$4:$BS$227,$L193,FALSE))</f>
        <v>5058496.6219621403</v>
      </c>
      <c r="AC193" s="32">
        <f t="shared" si="47"/>
        <v>11966166.512637924</v>
      </c>
      <c r="AD193" s="33">
        <f>AC193/G212</f>
        <v>3.8921257933413431E-2</v>
      </c>
      <c r="AE193" s="7"/>
    </row>
    <row r="194" spans="1:31" s="14" customFormat="1" ht="15" x14ac:dyDescent="0.2">
      <c r="A194" s="7"/>
      <c r="B194" s="26" t="s">
        <v>49</v>
      </c>
      <c r="C194" s="28" t="s">
        <v>23</v>
      </c>
      <c r="D194" s="7" t="s">
        <v>15</v>
      </c>
      <c r="E194" s="43">
        <v>-0.2555</v>
      </c>
      <c r="F194" s="7">
        <f>MATCH($D194,FAC_TOTALS_APTA!$A$2:$BS$2,)</f>
        <v>15</v>
      </c>
      <c r="G194" s="29">
        <f>VLOOKUP(G187,FAC_TOTALS_APTA!$A$4:$BS$227,$F194,FALSE)</f>
        <v>35982.913279439301</v>
      </c>
      <c r="H194" s="29">
        <f>VLOOKUP(H187,FAC_TOTALS_APTA!$A$4:$BS$227,$F194,FALSE)</f>
        <v>31983.5952538083</v>
      </c>
      <c r="I194" s="30">
        <f t="shared" si="44"/>
        <v>-0.11114492021734712</v>
      </c>
      <c r="J194" s="31" t="str">
        <f t="shared" si="45"/>
        <v>_log</v>
      </c>
      <c r="K194" s="31" t="str">
        <f t="shared" si="46"/>
        <v>TOTAL_MED_INC_INDIV_2018_log_FAC</v>
      </c>
      <c r="L194" s="7">
        <f>MATCH($K194,FAC_TOTALS_APTA!$A$2:$BS$2,)</f>
        <v>37</v>
      </c>
      <c r="M194" s="29">
        <f>IF(M187=0,0,VLOOKUP(M187,FAC_TOTALS_APTA!$A$4:$BS$227,$L194,FALSE))</f>
        <v>1769495.64879854</v>
      </c>
      <c r="N194" s="29">
        <f>IF(N187=0,0,VLOOKUP(N187,FAC_TOTALS_APTA!$A$4:$BS$227,$L194,FALSE))</f>
        <v>3112461.0381914801</v>
      </c>
      <c r="O194" s="29">
        <f>IF(O187=0,0,VLOOKUP(O187,FAC_TOTALS_APTA!$A$4:$BS$227,$L194,FALSE))</f>
        <v>3072307.9877460399</v>
      </c>
      <c r="P194" s="29">
        <f>IF(P187=0,0,VLOOKUP(P187,FAC_TOTALS_APTA!$A$4:$BS$227,$L194,FALSE))</f>
        <v>5165300.9663763298</v>
      </c>
      <c r="Q194" s="29">
        <f>IF(Q187=0,0,VLOOKUP(Q187,FAC_TOTALS_APTA!$A$4:$BS$227,$L194,FALSE))</f>
        <v>-1185123.03778465</v>
      </c>
      <c r="R194" s="29">
        <f>IF(R187=0,0,VLOOKUP(R187,FAC_TOTALS_APTA!$A$4:$BS$227,$L194,FALSE))</f>
        <v>76973.575846611493</v>
      </c>
      <c r="S194" s="29">
        <f>IF(S187=0,0,VLOOKUP(S187,FAC_TOTALS_APTA!$A$4:$BS$227,$L194,FALSE))</f>
        <v>6380137.1341918502</v>
      </c>
      <c r="T194" s="29">
        <f>IF(T187=0,0,VLOOKUP(T187,FAC_TOTALS_APTA!$A$4:$BS$227,$L194,FALSE))</f>
        <v>1043367.6663923</v>
      </c>
      <c r="U194" s="29">
        <f>IF(U187=0,0,VLOOKUP(U187,FAC_TOTALS_APTA!$A$4:$BS$227,$L194,FALSE))</f>
        <v>2056126.89251581</v>
      </c>
      <c r="V194" s="29">
        <f>IF(V187=0,0,VLOOKUP(V187,FAC_TOTALS_APTA!$A$4:$BS$227,$L194,FALSE))</f>
        <v>1392117.6532630499</v>
      </c>
      <c r="W194" s="29">
        <f>IF(W187=0,0,VLOOKUP(W187,FAC_TOTALS_APTA!$A$4:$BS$227,$L194,FALSE))</f>
        <v>-956069.88410968101</v>
      </c>
      <c r="X194" s="29">
        <f>IF(X187=0,0,VLOOKUP(X187,FAC_TOTALS_APTA!$A$4:$BS$227,$L194,FALSE))</f>
        <v>-359163.26460774598</v>
      </c>
      <c r="Y194" s="29">
        <f>IF(Y187=0,0,VLOOKUP(Y187,FAC_TOTALS_APTA!$A$4:$BS$227,$L194,FALSE))</f>
        <v>-4379119.31236107</v>
      </c>
      <c r="Z194" s="29">
        <f>IF(Z187=0,0,VLOOKUP(Z187,FAC_TOTALS_APTA!$A$4:$BS$227,$L194,FALSE))</f>
        <v>-2919050.57272015</v>
      </c>
      <c r="AA194" s="29">
        <f>IF(AA187=0,0,VLOOKUP(AA187,FAC_TOTALS_APTA!$A$4:$BS$227,$L194,FALSE))</f>
        <v>-660980.227687784</v>
      </c>
      <c r="AB194" s="29">
        <f>IF(AB187=0,0,VLOOKUP(AB187,FAC_TOTALS_APTA!$A$4:$BS$227,$L194,FALSE))</f>
        <v>-1410235.4033414801</v>
      </c>
      <c r="AC194" s="32">
        <f t="shared" si="47"/>
        <v>12198546.860709453</v>
      </c>
      <c r="AD194" s="33">
        <f>AC194/G212</f>
        <v>3.967710028747027E-2</v>
      </c>
      <c r="AE194" s="7"/>
    </row>
    <row r="195" spans="1:31" s="14" customFormat="1" ht="15" x14ac:dyDescent="0.2">
      <c r="A195" s="7"/>
      <c r="B195" s="26" t="s">
        <v>67</v>
      </c>
      <c r="C195" s="28"/>
      <c r="D195" s="7" t="s">
        <v>10</v>
      </c>
      <c r="E195" s="43">
        <v>1.0699999999999999E-2</v>
      </c>
      <c r="F195" s="7">
        <f>MATCH($D195,FAC_TOTALS_APTA!$A$2:$BS$2,)</f>
        <v>16</v>
      </c>
      <c r="G195" s="29">
        <f>VLOOKUP(G187,FAC_TOTALS_APTA!$A$4:$BS$227,$F195,FALSE)</f>
        <v>6.6363882926101203</v>
      </c>
      <c r="H195" s="29">
        <f>VLOOKUP(H187,FAC_TOTALS_APTA!$A$4:$BS$227,$F195,FALSE)</f>
        <v>6.5707586731588101</v>
      </c>
      <c r="I195" s="30">
        <f t="shared" si="44"/>
        <v>-9.8893579696641698E-3</v>
      </c>
      <c r="J195" s="31" t="str">
        <f t="shared" si="45"/>
        <v/>
      </c>
      <c r="K195" s="31" t="str">
        <f t="shared" si="46"/>
        <v>PCT_HH_NO_VEH_FAC</v>
      </c>
      <c r="L195" s="7">
        <f>MATCH($K195,FAC_TOTALS_APTA!$A$2:$BS$2,)</f>
        <v>38</v>
      </c>
      <c r="M195" s="29">
        <f>IF(M187=0,0,VLOOKUP(M187,FAC_TOTALS_APTA!$A$4:$BS$227,$L195,FALSE))</f>
        <v>263471.91256996302</v>
      </c>
      <c r="N195" s="29">
        <f>IF(N187=0,0,VLOOKUP(N187,FAC_TOTALS_APTA!$A$4:$BS$227,$L195,FALSE))</f>
        <v>261085.235901368</v>
      </c>
      <c r="O195" s="29">
        <f>IF(O187=0,0,VLOOKUP(O187,FAC_TOTALS_APTA!$A$4:$BS$227,$L195,FALSE))</f>
        <v>279258.89351420401</v>
      </c>
      <c r="P195" s="29">
        <f>IF(P187=0,0,VLOOKUP(P187,FAC_TOTALS_APTA!$A$4:$BS$227,$L195,FALSE))</f>
        <v>483506.85596244602</v>
      </c>
      <c r="Q195" s="29">
        <f>IF(Q187=0,0,VLOOKUP(Q187,FAC_TOTALS_APTA!$A$4:$BS$227,$L195,FALSE))</f>
        <v>15571.9538299298</v>
      </c>
      <c r="R195" s="29">
        <f>IF(R187=0,0,VLOOKUP(R187,FAC_TOTALS_APTA!$A$4:$BS$227,$L195,FALSE))</f>
        <v>622348.26601011795</v>
      </c>
      <c r="S195" s="29">
        <f>IF(S187=0,0,VLOOKUP(S187,FAC_TOTALS_APTA!$A$4:$BS$227,$L195,FALSE))</f>
        <v>45127.507185388902</v>
      </c>
      <c r="T195" s="29">
        <f>IF(T187=0,0,VLOOKUP(T187,FAC_TOTALS_APTA!$A$4:$BS$227,$L195,FALSE))</f>
        <v>1206873.3194600199</v>
      </c>
      <c r="U195" s="29">
        <f>IF(U187=0,0,VLOOKUP(U187,FAC_TOTALS_APTA!$A$4:$BS$227,$L195,FALSE))</f>
        <v>758650.96958555805</v>
      </c>
      <c r="V195" s="29">
        <f>IF(V187=0,0,VLOOKUP(V187,FAC_TOTALS_APTA!$A$4:$BS$227,$L195,FALSE))</f>
        <v>27914.789608464002</v>
      </c>
      <c r="W195" s="29">
        <f>IF(W187=0,0,VLOOKUP(W187,FAC_TOTALS_APTA!$A$4:$BS$227,$L195,FALSE))</f>
        <v>-758256.659769641</v>
      </c>
      <c r="X195" s="29">
        <f>IF(X187=0,0,VLOOKUP(X187,FAC_TOTALS_APTA!$A$4:$BS$227,$L195,FALSE))</f>
        <v>-7750.3310321420704</v>
      </c>
      <c r="Y195" s="29">
        <f>IF(Y187=0,0,VLOOKUP(Y187,FAC_TOTALS_APTA!$A$4:$BS$227,$L195,FALSE))</f>
        <v>-635197.72074389795</v>
      </c>
      <c r="Z195" s="29">
        <f>IF(Z187=0,0,VLOOKUP(Z187,FAC_TOTALS_APTA!$A$4:$BS$227,$L195,FALSE))</f>
        <v>-1303803.65331695</v>
      </c>
      <c r="AA195" s="29">
        <f>IF(AA187=0,0,VLOOKUP(AA187,FAC_TOTALS_APTA!$A$4:$BS$227,$L195,FALSE))</f>
        <v>-711062.917211722</v>
      </c>
      <c r="AB195" s="29">
        <f>IF(AB187=0,0,VLOOKUP(AB187,FAC_TOTALS_APTA!$A$4:$BS$227,$L195,FALSE))</f>
        <v>-792636.16690096003</v>
      </c>
      <c r="AC195" s="32">
        <f t="shared" si="47"/>
        <v>-244897.7453478534</v>
      </c>
      <c r="AD195" s="33">
        <f>AC195/G212</f>
        <v>-7.9655654999689169E-4</v>
      </c>
      <c r="AE195" s="7"/>
    </row>
    <row r="196" spans="1:31" s="14" customFormat="1" ht="15" x14ac:dyDescent="0.2">
      <c r="A196" s="7"/>
      <c r="B196" s="26" t="s">
        <v>50</v>
      </c>
      <c r="C196" s="28"/>
      <c r="D196" s="7" t="s">
        <v>31</v>
      </c>
      <c r="E196" s="43">
        <v>-3.3999999999999998E-3</v>
      </c>
      <c r="F196" s="7">
        <f>MATCH($D196,FAC_TOTALS_APTA!$A$2:$BS$2,)</f>
        <v>18</v>
      </c>
      <c r="G196" s="29">
        <f>VLOOKUP(G187,FAC_TOTALS_APTA!$A$4:$BS$227,$F196,FALSE)</f>
        <v>3.4405091227968501</v>
      </c>
      <c r="H196" s="29">
        <f>VLOOKUP(H187,FAC_TOTALS_APTA!$A$4:$BS$227,$F196,FALSE)</f>
        <v>5.8468987452093</v>
      </c>
      <c r="I196" s="30">
        <f t="shared" si="44"/>
        <v>0.69942835101575129</v>
      </c>
      <c r="J196" s="31" t="str">
        <f t="shared" si="45"/>
        <v/>
      </c>
      <c r="K196" s="31" t="str">
        <f t="shared" si="46"/>
        <v>JTW_HOME_PCT_FAC</v>
      </c>
      <c r="L196" s="7">
        <f>MATCH($K196,FAC_TOTALS_APTA!$A$2:$BS$2,)</f>
        <v>40</v>
      </c>
      <c r="M196" s="29">
        <f>IF(M187=0,0,VLOOKUP(M187,FAC_TOTALS_APTA!$A$4:$BS$227,$L196,FALSE))</f>
        <v>0</v>
      </c>
      <c r="N196" s="29">
        <f>IF(N187=0,0,VLOOKUP(N187,FAC_TOTALS_APTA!$A$4:$BS$227,$L196,FALSE))</f>
        <v>0</v>
      </c>
      <c r="O196" s="29">
        <f>IF(O187=0,0,VLOOKUP(O187,FAC_TOTALS_APTA!$A$4:$BS$227,$L196,FALSE))</f>
        <v>0</v>
      </c>
      <c r="P196" s="29">
        <f>IF(P187=0,0,VLOOKUP(P187,FAC_TOTALS_APTA!$A$4:$BS$227,$L196,FALSE))</f>
        <v>-270248.80819864199</v>
      </c>
      <c r="Q196" s="29">
        <f>IF(Q187=0,0,VLOOKUP(Q187,FAC_TOTALS_APTA!$A$4:$BS$227,$L196,FALSE))</f>
        <v>-393235.62131343398</v>
      </c>
      <c r="R196" s="29">
        <f>IF(R187=0,0,VLOOKUP(R187,FAC_TOTALS_APTA!$A$4:$BS$227,$L196,FALSE))</f>
        <v>-143975.96178630099</v>
      </c>
      <c r="S196" s="29">
        <f>IF(S187=0,0,VLOOKUP(S187,FAC_TOTALS_APTA!$A$4:$BS$227,$L196,FALSE))</f>
        <v>-505992.67114212899</v>
      </c>
      <c r="T196" s="29">
        <f>IF(T187=0,0,VLOOKUP(T187,FAC_TOTALS_APTA!$A$4:$BS$227,$L196,FALSE))</f>
        <v>6423.9003510655002</v>
      </c>
      <c r="U196" s="29">
        <f>IF(U187=0,0,VLOOKUP(U187,FAC_TOTALS_APTA!$A$4:$BS$227,$L196,FALSE))</f>
        <v>-234781.368787888</v>
      </c>
      <c r="V196" s="29">
        <f>IF(V187=0,0,VLOOKUP(V187,FAC_TOTALS_APTA!$A$4:$BS$227,$L196,FALSE))</f>
        <v>-72339.717873105095</v>
      </c>
      <c r="W196" s="29">
        <f>IF(W187=0,0,VLOOKUP(W187,FAC_TOTALS_APTA!$A$4:$BS$227,$L196,FALSE))</f>
        <v>47138.572219214897</v>
      </c>
      <c r="X196" s="29">
        <f>IF(X187=0,0,VLOOKUP(X187,FAC_TOTALS_APTA!$A$4:$BS$227,$L196,FALSE))</f>
        <v>-249581.02988992099</v>
      </c>
      <c r="Y196" s="29">
        <f>IF(Y187=0,0,VLOOKUP(Y187,FAC_TOTALS_APTA!$A$4:$BS$227,$L196,FALSE))</f>
        <v>-368454.56116125803</v>
      </c>
      <c r="Z196" s="29">
        <f>IF(Z187=0,0,VLOOKUP(Z187,FAC_TOTALS_APTA!$A$4:$BS$227,$L196,FALSE))</f>
        <v>-962605.18645149597</v>
      </c>
      <c r="AA196" s="29">
        <f>IF(AA187=0,0,VLOOKUP(AA187,FAC_TOTALS_APTA!$A$4:$BS$227,$L196,FALSE))</f>
        <v>-288979.18208561599</v>
      </c>
      <c r="AB196" s="29">
        <f>IF(AB187=0,0,VLOOKUP(AB187,FAC_TOTALS_APTA!$A$4:$BS$227,$L196,FALSE))</f>
        <v>-423135.44896629802</v>
      </c>
      <c r="AC196" s="32">
        <f t="shared" si="47"/>
        <v>-3859767.0850858083</v>
      </c>
      <c r="AD196" s="33">
        <f>AC196/G212</f>
        <v>-1.2554312203734054E-2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85</v>
      </c>
      <c r="E197" s="43">
        <v>-5.7999999999999996E-3</v>
      </c>
      <c r="F197" s="7">
        <f>MATCH($D197,FAC_TOTALS_APTA!$A$2:$BS$2,)</f>
        <v>20</v>
      </c>
      <c r="G197" s="29">
        <f>VLOOKUP(G187,FAC_TOTALS_APTA!$A$4:$BS$227,$F197,FALSE)</f>
        <v>0</v>
      </c>
      <c r="H197" s="29">
        <f>VLOOKUP(H187,FAC_TOTALS_APTA!$A$4:$BS$227,$F197,FALSE)</f>
        <v>0</v>
      </c>
      <c r="I197" s="30" t="str">
        <f t="shared" si="44"/>
        <v>-</v>
      </c>
      <c r="J197" s="31" t="str">
        <f t="shared" si="45"/>
        <v/>
      </c>
      <c r="K197" s="31" t="str">
        <f t="shared" si="46"/>
        <v>TNC_TRIPS_PER_CAPITA_CLUSTER_BUS_HI_OPEX_FAV_FAC</v>
      </c>
      <c r="L197" s="7">
        <f>MATCH($K197,FAC_TOTALS_APTA!$A$2:$BS$2,)</f>
        <v>42</v>
      </c>
      <c r="M197" s="29">
        <f>IF(M187=0,0,VLOOKUP(M187,FAC_TOTALS_APTA!$A$4:$BS$227,$L197,FALSE))</f>
        <v>0</v>
      </c>
      <c r="N197" s="29">
        <f>IF(N187=0,0,VLOOKUP(N187,FAC_TOTALS_APTA!$A$4:$BS$227,$L197,FALSE))</f>
        <v>0</v>
      </c>
      <c r="O197" s="29">
        <f>IF(O187=0,0,VLOOKUP(O187,FAC_TOTALS_APTA!$A$4:$BS$227,$L197,FALSE))</f>
        <v>0</v>
      </c>
      <c r="P197" s="29">
        <f>IF(P187=0,0,VLOOKUP(P187,FAC_TOTALS_APTA!$A$4:$BS$227,$L197,FALSE))</f>
        <v>0</v>
      </c>
      <c r="Q197" s="29">
        <f>IF(Q187=0,0,VLOOKUP(Q187,FAC_TOTALS_APTA!$A$4:$BS$227,$L197,FALSE))</f>
        <v>0</v>
      </c>
      <c r="R197" s="29">
        <f>IF(R187=0,0,VLOOKUP(R187,FAC_TOTALS_APTA!$A$4:$BS$227,$L197,FALSE))</f>
        <v>0</v>
      </c>
      <c r="S197" s="29">
        <f>IF(S187=0,0,VLOOKUP(S187,FAC_TOTALS_APTA!$A$4:$BS$227,$L197,FALSE))</f>
        <v>0</v>
      </c>
      <c r="T197" s="29">
        <f>IF(T187=0,0,VLOOKUP(T187,FAC_TOTALS_APTA!$A$4:$BS$227,$L197,FALSE))</f>
        <v>0</v>
      </c>
      <c r="U197" s="29">
        <f>IF(U187=0,0,VLOOKUP(U187,FAC_TOTALS_APTA!$A$4:$BS$227,$L197,FALSE))</f>
        <v>0</v>
      </c>
      <c r="V197" s="29">
        <f>IF(V187=0,0,VLOOKUP(V187,FAC_TOTALS_APTA!$A$4:$BS$227,$L197,FALSE))</f>
        <v>0</v>
      </c>
      <c r="W197" s="29">
        <f>IF(W187=0,0,VLOOKUP(W187,FAC_TOTALS_APTA!$A$4:$BS$227,$L197,FALSE))</f>
        <v>0</v>
      </c>
      <c r="X197" s="29">
        <f>IF(X187=0,0,VLOOKUP(X187,FAC_TOTALS_APTA!$A$4:$BS$227,$L197,FALSE))</f>
        <v>0</v>
      </c>
      <c r="Y197" s="29">
        <f>IF(Y187=0,0,VLOOKUP(Y187,FAC_TOTALS_APTA!$A$4:$BS$227,$L197,FALSE))</f>
        <v>0</v>
      </c>
      <c r="Z197" s="29">
        <f>IF(Z187=0,0,VLOOKUP(Z187,FAC_TOTALS_APTA!$A$4:$BS$227,$L197,FALSE))</f>
        <v>0</v>
      </c>
      <c r="AA197" s="29">
        <f>IF(AA187=0,0,VLOOKUP(AA187,FAC_TOTALS_APTA!$A$4:$BS$227,$L197,FALSE))</f>
        <v>0</v>
      </c>
      <c r="AB197" s="29">
        <f>IF(AB187=0,0,VLOOKUP(AB187,FAC_TOTALS_APTA!$A$4:$BS$227,$L197,FALSE))</f>
        <v>0</v>
      </c>
      <c r="AC197" s="32">
        <f t="shared" si="47"/>
        <v>0</v>
      </c>
      <c r="AD197" s="33">
        <f>AC197/G212</f>
        <v>0</v>
      </c>
      <c r="AE197" s="7"/>
    </row>
    <row r="198" spans="1:31" s="14" customFormat="1" ht="34" hidden="1" x14ac:dyDescent="0.2">
      <c r="A198" s="7"/>
      <c r="B198" s="12" t="s">
        <v>72</v>
      </c>
      <c r="C198" s="28"/>
      <c r="D198" s="5" t="s">
        <v>87</v>
      </c>
      <c r="E198" s="43">
        <v>-3.3799999999999997E-2</v>
      </c>
      <c r="F198" s="7">
        <f>MATCH($D198,FAC_TOTALS_APTA!$A$2:$BS$2,)</f>
        <v>21</v>
      </c>
      <c r="G198" s="29">
        <f>VLOOKUP(G187,FAC_TOTALS_APTA!$A$4:$BS$227,$F198,FALSE)</f>
        <v>0</v>
      </c>
      <c r="H198" s="29">
        <f>VLOOKUP(H187,FAC_TOTALS_APTA!$A$4:$BS$227,$F198,FALSE)</f>
        <v>0</v>
      </c>
      <c r="I198" s="30" t="str">
        <f t="shared" si="44"/>
        <v>-</v>
      </c>
      <c r="J198" s="31" t="str">
        <f t="shared" si="45"/>
        <v/>
      </c>
      <c r="K198" s="31" t="str">
        <f t="shared" si="46"/>
        <v>TNC_TRIPS_PER_CAPITA_CLUSTER_BUS_MID_OPEX_FAV_FAC</v>
      </c>
      <c r="L198" s="7">
        <f>MATCH($K198,FAC_TOTALS_APTA!$A$2:$BS$2,)</f>
        <v>43</v>
      </c>
      <c r="M198" s="29">
        <f>IF(M187=0,0,VLOOKUP(M187,FAC_TOTALS_APTA!$A$4:$BS$227,$L198,FALSE))</f>
        <v>0</v>
      </c>
      <c r="N198" s="29">
        <f>IF(N187=0,0,VLOOKUP(N187,FAC_TOTALS_APTA!$A$4:$BS$227,$L198,FALSE))</f>
        <v>0</v>
      </c>
      <c r="O198" s="29">
        <f>IF(O187=0,0,VLOOKUP(O187,FAC_TOTALS_APTA!$A$4:$BS$227,$L198,FALSE))</f>
        <v>0</v>
      </c>
      <c r="P198" s="29">
        <f>IF(P187=0,0,VLOOKUP(P187,FAC_TOTALS_APTA!$A$4:$BS$227,$L198,FALSE))</f>
        <v>0</v>
      </c>
      <c r="Q198" s="29">
        <f>IF(Q187=0,0,VLOOKUP(Q187,FAC_TOTALS_APTA!$A$4:$BS$227,$L198,FALSE))</f>
        <v>0</v>
      </c>
      <c r="R198" s="29">
        <f>IF(R187=0,0,VLOOKUP(R187,FAC_TOTALS_APTA!$A$4:$BS$227,$L198,FALSE))</f>
        <v>0</v>
      </c>
      <c r="S198" s="29">
        <f>IF(S187=0,0,VLOOKUP(S187,FAC_TOTALS_APTA!$A$4:$BS$227,$L198,FALSE))</f>
        <v>0</v>
      </c>
      <c r="T198" s="29">
        <f>IF(T187=0,0,VLOOKUP(T187,FAC_TOTALS_APTA!$A$4:$BS$227,$L198,FALSE))</f>
        <v>0</v>
      </c>
      <c r="U198" s="29">
        <f>IF(U187=0,0,VLOOKUP(U187,FAC_TOTALS_APTA!$A$4:$BS$227,$L198,FALSE))</f>
        <v>0</v>
      </c>
      <c r="V198" s="29">
        <f>IF(V187=0,0,VLOOKUP(V187,FAC_TOTALS_APTA!$A$4:$BS$227,$L198,FALSE))</f>
        <v>0</v>
      </c>
      <c r="W198" s="29">
        <f>IF(W187=0,0,VLOOKUP(W187,FAC_TOTALS_APTA!$A$4:$BS$227,$L198,FALSE))</f>
        <v>0</v>
      </c>
      <c r="X198" s="29">
        <f>IF(X187=0,0,VLOOKUP(X187,FAC_TOTALS_APTA!$A$4:$BS$227,$L198,FALSE))</f>
        <v>0</v>
      </c>
      <c r="Y198" s="29">
        <f>IF(Y187=0,0,VLOOKUP(Y187,FAC_TOTALS_APTA!$A$4:$BS$227,$L198,FALSE))</f>
        <v>0</v>
      </c>
      <c r="Z198" s="29">
        <f>IF(Z187=0,0,VLOOKUP(Z187,FAC_TOTALS_APTA!$A$4:$BS$227,$L198,FALSE))</f>
        <v>0</v>
      </c>
      <c r="AA198" s="29">
        <f>IF(AA187=0,0,VLOOKUP(AA187,FAC_TOTALS_APTA!$A$4:$BS$227,$L198,FALSE))</f>
        <v>0</v>
      </c>
      <c r="AB198" s="29">
        <f>IF(AB187=0,0,VLOOKUP(AB187,FAC_TOTALS_APTA!$A$4:$BS$227,$L198,FALSE))</f>
        <v>0</v>
      </c>
      <c r="AC198" s="32">
        <f t="shared" si="47"/>
        <v>0</v>
      </c>
      <c r="AD198" s="33">
        <f>AC198/G212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88</v>
      </c>
      <c r="E199" s="43">
        <v>-1.6299999999999999E-2</v>
      </c>
      <c r="F199" s="7">
        <f>MATCH($D199,FAC_TOTALS_APTA!$A$2:$BS$2,)</f>
        <v>22</v>
      </c>
      <c r="G199" s="29">
        <f>VLOOKUP(G187,FAC_TOTALS_APTA!$A$4:$BS$227,$F199,FALSE)</f>
        <v>0</v>
      </c>
      <c r="H199" s="29">
        <f>VLOOKUP(H187,FAC_TOTALS_APTA!$A$4:$BS$227,$F199,FALSE)</f>
        <v>0</v>
      </c>
      <c r="I199" s="30" t="str">
        <f t="shared" si="44"/>
        <v>-</v>
      </c>
      <c r="J199" s="31" t="str">
        <f t="shared" si="45"/>
        <v/>
      </c>
      <c r="K199" s="31" t="str">
        <f t="shared" si="46"/>
        <v>TNC_TRIPS_PER_CAPITA_CLUSTER_BUS_LOW_OPEX_FAV_FAC</v>
      </c>
      <c r="L199" s="7">
        <f>MATCH($K199,FAC_TOTALS_APTA!$A$2:$BS$2,)</f>
        <v>44</v>
      </c>
      <c r="M199" s="29">
        <f>IF(M187=0,0,VLOOKUP(M187,FAC_TOTALS_APTA!$A$4:$BS$227,$L199,FALSE))</f>
        <v>0</v>
      </c>
      <c r="N199" s="29">
        <f>IF(N187=0,0,VLOOKUP(N187,FAC_TOTALS_APTA!$A$4:$BS$227,$L199,FALSE))</f>
        <v>0</v>
      </c>
      <c r="O199" s="29">
        <f>IF(O187=0,0,VLOOKUP(O187,FAC_TOTALS_APTA!$A$4:$BS$227,$L199,FALSE))</f>
        <v>0</v>
      </c>
      <c r="P199" s="29">
        <f>IF(P187=0,0,VLOOKUP(P187,FAC_TOTALS_APTA!$A$4:$BS$227,$L199,FALSE))</f>
        <v>0</v>
      </c>
      <c r="Q199" s="29">
        <f>IF(Q187=0,0,VLOOKUP(Q187,FAC_TOTALS_APTA!$A$4:$BS$227,$L199,FALSE))</f>
        <v>0</v>
      </c>
      <c r="R199" s="29">
        <f>IF(R187=0,0,VLOOKUP(R187,FAC_TOTALS_APTA!$A$4:$BS$227,$L199,FALSE))</f>
        <v>0</v>
      </c>
      <c r="S199" s="29">
        <f>IF(S187=0,0,VLOOKUP(S187,FAC_TOTALS_APTA!$A$4:$BS$227,$L199,FALSE))</f>
        <v>0</v>
      </c>
      <c r="T199" s="29">
        <f>IF(T187=0,0,VLOOKUP(T187,FAC_TOTALS_APTA!$A$4:$BS$227,$L199,FALSE))</f>
        <v>0</v>
      </c>
      <c r="U199" s="29">
        <f>IF(U187=0,0,VLOOKUP(U187,FAC_TOTALS_APTA!$A$4:$BS$227,$L199,FALSE))</f>
        <v>0</v>
      </c>
      <c r="V199" s="29">
        <f>IF(V187=0,0,VLOOKUP(V187,FAC_TOTALS_APTA!$A$4:$BS$227,$L199,FALSE))</f>
        <v>0</v>
      </c>
      <c r="W199" s="29">
        <f>IF(W187=0,0,VLOOKUP(W187,FAC_TOTALS_APTA!$A$4:$BS$227,$L199,FALSE))</f>
        <v>0</v>
      </c>
      <c r="X199" s="29">
        <f>IF(X187=0,0,VLOOKUP(X187,FAC_TOTALS_APTA!$A$4:$BS$227,$L199,FALSE))</f>
        <v>0</v>
      </c>
      <c r="Y199" s="29">
        <f>IF(Y187=0,0,VLOOKUP(Y187,FAC_TOTALS_APTA!$A$4:$BS$227,$L199,FALSE))</f>
        <v>0</v>
      </c>
      <c r="Z199" s="29">
        <f>IF(Z187=0,0,VLOOKUP(Z187,FAC_TOTALS_APTA!$A$4:$BS$227,$L199,FALSE))</f>
        <v>0</v>
      </c>
      <c r="AA199" s="29">
        <f>IF(AA187=0,0,VLOOKUP(AA187,FAC_TOTALS_APTA!$A$4:$BS$227,$L199,FALSE))</f>
        <v>0</v>
      </c>
      <c r="AB199" s="29">
        <f>IF(AB187=0,0,VLOOKUP(AB187,FAC_TOTALS_APTA!$A$4:$BS$227,$L199,FALSE))</f>
        <v>0</v>
      </c>
      <c r="AC199" s="32">
        <f t="shared" si="47"/>
        <v>0</v>
      </c>
      <c r="AD199" s="33">
        <f>AC199/G212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89</v>
      </c>
      <c r="E200" s="43">
        <v>-1.37E-2</v>
      </c>
      <c r="F200" s="7">
        <f>MATCH($D200,FAC_TOTALS_APTA!$A$2:$BS$2,)</f>
        <v>23</v>
      </c>
      <c r="G200" s="29">
        <f>VLOOKUP(G187,FAC_TOTALS_APTA!$A$4:$BS$227,$F200,FALSE)</f>
        <v>0</v>
      </c>
      <c r="H200" s="29">
        <f>VLOOKUP(H187,FAC_TOTALS_APTA!$A$4:$BS$227,$F200,FALSE)</f>
        <v>0</v>
      </c>
      <c r="I200" s="30" t="str">
        <f t="shared" si="44"/>
        <v>-</v>
      </c>
      <c r="J200" s="31" t="str">
        <f t="shared" si="45"/>
        <v/>
      </c>
      <c r="K200" s="31" t="str">
        <f t="shared" si="46"/>
        <v>TNC_TRIPS_PER_CAPITA_CLUSTER_BUS_HI_OPEX_UNFAV_FAC</v>
      </c>
      <c r="L200" s="7">
        <f>MATCH($K200,FAC_TOTALS_APTA!$A$2:$BS$2,)</f>
        <v>45</v>
      </c>
      <c r="M200" s="29">
        <f>IF(M187=0,0,VLOOKUP(M187,FAC_TOTALS_APTA!$A$4:$BS$227,$L200,FALSE))</f>
        <v>0</v>
      </c>
      <c r="N200" s="29">
        <f>IF(N187=0,0,VLOOKUP(N187,FAC_TOTALS_APTA!$A$4:$BS$227,$L200,FALSE))</f>
        <v>0</v>
      </c>
      <c r="O200" s="29">
        <f>IF(O187=0,0,VLOOKUP(O187,FAC_TOTALS_APTA!$A$4:$BS$227,$L200,FALSE))</f>
        <v>0</v>
      </c>
      <c r="P200" s="29">
        <f>IF(P187=0,0,VLOOKUP(P187,FAC_TOTALS_APTA!$A$4:$BS$227,$L200,FALSE))</f>
        <v>0</v>
      </c>
      <c r="Q200" s="29">
        <f>IF(Q187=0,0,VLOOKUP(Q187,FAC_TOTALS_APTA!$A$4:$BS$227,$L200,FALSE))</f>
        <v>0</v>
      </c>
      <c r="R200" s="29">
        <f>IF(R187=0,0,VLOOKUP(R187,FAC_TOTALS_APTA!$A$4:$BS$227,$L200,FALSE))</f>
        <v>0</v>
      </c>
      <c r="S200" s="29">
        <f>IF(S187=0,0,VLOOKUP(S187,FAC_TOTALS_APTA!$A$4:$BS$227,$L200,FALSE))</f>
        <v>0</v>
      </c>
      <c r="T200" s="29">
        <f>IF(T187=0,0,VLOOKUP(T187,FAC_TOTALS_APTA!$A$4:$BS$227,$L200,FALSE))</f>
        <v>0</v>
      </c>
      <c r="U200" s="29">
        <f>IF(U187=0,0,VLOOKUP(U187,FAC_TOTALS_APTA!$A$4:$BS$227,$L200,FALSE))</f>
        <v>0</v>
      </c>
      <c r="V200" s="29">
        <f>IF(V187=0,0,VLOOKUP(V187,FAC_TOTALS_APTA!$A$4:$BS$227,$L200,FALSE))</f>
        <v>0</v>
      </c>
      <c r="W200" s="29">
        <f>IF(W187=0,0,VLOOKUP(W187,FAC_TOTALS_APTA!$A$4:$BS$227,$L200,FALSE))</f>
        <v>0</v>
      </c>
      <c r="X200" s="29">
        <f>IF(X187=0,0,VLOOKUP(X187,FAC_TOTALS_APTA!$A$4:$BS$227,$L200,FALSE))</f>
        <v>0</v>
      </c>
      <c r="Y200" s="29">
        <f>IF(Y187=0,0,VLOOKUP(Y187,FAC_TOTALS_APTA!$A$4:$BS$227,$L200,FALSE))</f>
        <v>0</v>
      </c>
      <c r="Z200" s="29">
        <f>IF(Z187=0,0,VLOOKUP(Z187,FAC_TOTALS_APTA!$A$4:$BS$227,$L200,FALSE))</f>
        <v>0</v>
      </c>
      <c r="AA200" s="29">
        <f>IF(AA187=0,0,VLOOKUP(AA187,FAC_TOTALS_APTA!$A$4:$BS$227,$L200,FALSE))</f>
        <v>0</v>
      </c>
      <c r="AB200" s="29">
        <f>IF(AB187=0,0,VLOOKUP(AB187,FAC_TOTALS_APTA!$A$4:$BS$227,$L200,FALSE))</f>
        <v>0</v>
      </c>
      <c r="AC200" s="32">
        <f t="shared" si="47"/>
        <v>0</v>
      </c>
      <c r="AD200" s="33">
        <f>AC200/G212</f>
        <v>0</v>
      </c>
      <c r="AE200" s="7"/>
    </row>
    <row r="201" spans="1:31" s="14" customFormat="1" ht="34" hidden="1" x14ac:dyDescent="0.2">
      <c r="A201" s="7"/>
      <c r="B201" s="12" t="s">
        <v>72</v>
      </c>
      <c r="C201" s="28"/>
      <c r="D201" s="5" t="s">
        <v>90</v>
      </c>
      <c r="E201" s="43">
        <v>-3.5099999999999999E-2</v>
      </c>
      <c r="F201" s="7">
        <f>MATCH($D201,FAC_TOTALS_APTA!$A$2:$BS$2,)</f>
        <v>24</v>
      </c>
      <c r="G201" s="29">
        <f>VLOOKUP(G187,FAC_TOTALS_APTA!$A$4:$BS$227,$F201,FALSE)</f>
        <v>0</v>
      </c>
      <c r="H201" s="29">
        <f>VLOOKUP(H187,FAC_TOTALS_APTA!$A$4:$BS$227,$F201,FALSE)</f>
        <v>2.7409499187680599</v>
      </c>
      <c r="I201" s="30" t="str">
        <f t="shared" si="44"/>
        <v>-</v>
      </c>
      <c r="J201" s="31" t="str">
        <f t="shared" si="45"/>
        <v/>
      </c>
      <c r="K201" s="31" t="str">
        <f t="shared" si="46"/>
        <v>TNC_TRIPS_PER_CAPITA_CLUSTER_BUS_MID_OPEX_UNFAV_FAC</v>
      </c>
      <c r="L201" s="7">
        <f>MATCH($K201,FAC_TOTALS_APTA!$A$2:$BS$2,)</f>
        <v>46</v>
      </c>
      <c r="M201" s="29">
        <f>IF(M187=0,0,VLOOKUP(M187,FAC_TOTALS_APTA!$A$4:$BS$227,$L201,FALSE))</f>
        <v>0</v>
      </c>
      <c r="N201" s="29">
        <f>IF(N187=0,0,VLOOKUP(N187,FAC_TOTALS_APTA!$A$4:$BS$227,$L201,FALSE))</f>
        <v>0</v>
      </c>
      <c r="O201" s="29">
        <f>IF(O187=0,0,VLOOKUP(O187,FAC_TOTALS_APTA!$A$4:$BS$227,$L201,FALSE))</f>
        <v>0</v>
      </c>
      <c r="P201" s="29">
        <f>IF(P187=0,0,VLOOKUP(P187,FAC_TOTALS_APTA!$A$4:$BS$227,$L201,FALSE))</f>
        <v>0</v>
      </c>
      <c r="Q201" s="29">
        <f>IF(Q187=0,0,VLOOKUP(Q187,FAC_TOTALS_APTA!$A$4:$BS$227,$L201,FALSE))</f>
        <v>0</v>
      </c>
      <c r="R201" s="29">
        <f>IF(R187=0,0,VLOOKUP(R187,FAC_TOTALS_APTA!$A$4:$BS$227,$L201,FALSE))</f>
        <v>0</v>
      </c>
      <c r="S201" s="29">
        <f>IF(S187=0,0,VLOOKUP(S187,FAC_TOTALS_APTA!$A$4:$BS$227,$L201,FALSE))</f>
        <v>0</v>
      </c>
      <c r="T201" s="29">
        <f>IF(T187=0,0,VLOOKUP(T187,FAC_TOTALS_APTA!$A$4:$BS$227,$L201,FALSE))</f>
        <v>0</v>
      </c>
      <c r="U201" s="29">
        <f>IF(U187=0,0,VLOOKUP(U187,FAC_TOTALS_APTA!$A$4:$BS$227,$L201,FALSE))</f>
        <v>0</v>
      </c>
      <c r="V201" s="29">
        <f>IF(V187=0,0,VLOOKUP(V187,FAC_TOTALS_APTA!$A$4:$BS$227,$L201,FALSE))</f>
        <v>0</v>
      </c>
      <c r="W201" s="29">
        <f>IF(W187=0,0,VLOOKUP(W187,FAC_TOTALS_APTA!$A$4:$BS$227,$L201,FALSE))</f>
        <v>0</v>
      </c>
      <c r="X201" s="29">
        <f>IF(X187=0,0,VLOOKUP(X187,FAC_TOTALS_APTA!$A$4:$BS$227,$L201,FALSE))</f>
        <v>-7696255.7791542802</v>
      </c>
      <c r="Y201" s="29">
        <f>IF(Y187=0,0,VLOOKUP(Y187,FAC_TOTALS_APTA!$A$4:$BS$227,$L201,FALSE))</f>
        <v>-11851792.018688099</v>
      </c>
      <c r="Z201" s="29">
        <f>IF(Z187=0,0,VLOOKUP(Z187,FAC_TOTALS_APTA!$A$4:$BS$227,$L201,FALSE))</f>
        <v>-16828853.385835301</v>
      </c>
      <c r="AA201" s="29">
        <f>IF(AA187=0,0,VLOOKUP(AA187,FAC_TOTALS_APTA!$A$4:$BS$227,$L201,FALSE))</f>
        <v>-18915039.737275202</v>
      </c>
      <c r="AB201" s="29">
        <f>IF(AB187=0,0,VLOOKUP(AB187,FAC_TOTALS_APTA!$A$4:$BS$227,$L201,FALSE))</f>
        <v>10504678.4557578</v>
      </c>
      <c r="AC201" s="32">
        <f t="shared" si="47"/>
        <v>-44787262.46519509</v>
      </c>
      <c r="AD201" s="33">
        <f>AC201/G212</f>
        <v>-0.14567544189681039</v>
      </c>
      <c r="AE201" s="7"/>
    </row>
    <row r="202" spans="1:31" s="14" customFormat="1" ht="34" hidden="1" x14ac:dyDescent="0.2">
      <c r="A202" s="7"/>
      <c r="B202" s="12" t="s">
        <v>72</v>
      </c>
      <c r="C202" s="28"/>
      <c r="D202" s="5" t="s">
        <v>91</v>
      </c>
      <c r="E202" s="43">
        <v>-3.1300000000000001E-2</v>
      </c>
      <c r="F202" s="7">
        <f>MATCH($D202,FAC_TOTALS_APTA!$A$2:$BS$2,)</f>
        <v>25</v>
      </c>
      <c r="G202" s="29">
        <f>VLOOKUP(G187,FAC_TOTALS_APTA!$A$4:$BS$227,$F202,FALSE)</f>
        <v>0</v>
      </c>
      <c r="H202" s="29">
        <f>VLOOKUP(H187,FAC_TOTALS_APTA!$A$4:$BS$227,$F202,FALSE)</f>
        <v>0</v>
      </c>
      <c r="I202" s="30" t="str">
        <f t="shared" si="44"/>
        <v>-</v>
      </c>
      <c r="J202" s="31" t="str">
        <f t="shared" si="45"/>
        <v/>
      </c>
      <c r="K202" s="31" t="str">
        <f t="shared" si="46"/>
        <v>TNC_TRIPS_PER_CAPITA_CLUSTER_BUS_LOW_OPEX_UNFAV_FAC</v>
      </c>
      <c r="L202" s="7">
        <f>MATCH($K202,FAC_TOTALS_APTA!$A$2:$BS$2,)</f>
        <v>47</v>
      </c>
      <c r="M202" s="29">
        <f>IF(M187=0,0,VLOOKUP(M187,FAC_TOTALS_APTA!$A$4:$BS$227,$L202,FALSE))</f>
        <v>0</v>
      </c>
      <c r="N202" s="29">
        <f>IF(N187=0,0,VLOOKUP(N187,FAC_TOTALS_APTA!$A$4:$BS$227,$L202,FALSE))</f>
        <v>0</v>
      </c>
      <c r="O202" s="29">
        <f>IF(O187=0,0,VLOOKUP(O187,FAC_TOTALS_APTA!$A$4:$BS$227,$L202,FALSE))</f>
        <v>0</v>
      </c>
      <c r="P202" s="29">
        <f>IF(P187=0,0,VLOOKUP(P187,FAC_TOTALS_APTA!$A$4:$BS$227,$L202,FALSE))</f>
        <v>0</v>
      </c>
      <c r="Q202" s="29">
        <f>IF(Q187=0,0,VLOOKUP(Q187,FAC_TOTALS_APTA!$A$4:$BS$227,$L202,FALSE))</f>
        <v>0</v>
      </c>
      <c r="R202" s="29">
        <f>IF(R187=0,0,VLOOKUP(R187,FAC_TOTALS_APTA!$A$4:$BS$227,$L202,FALSE))</f>
        <v>0</v>
      </c>
      <c r="S202" s="29">
        <f>IF(S187=0,0,VLOOKUP(S187,FAC_TOTALS_APTA!$A$4:$BS$227,$L202,FALSE))</f>
        <v>0</v>
      </c>
      <c r="T202" s="29">
        <f>IF(T187=0,0,VLOOKUP(T187,FAC_TOTALS_APTA!$A$4:$BS$227,$L202,FALSE))</f>
        <v>0</v>
      </c>
      <c r="U202" s="29">
        <f>IF(U187=0,0,VLOOKUP(U187,FAC_TOTALS_APTA!$A$4:$BS$227,$L202,FALSE))</f>
        <v>0</v>
      </c>
      <c r="V202" s="29">
        <f>IF(V187=0,0,VLOOKUP(V187,FAC_TOTALS_APTA!$A$4:$BS$227,$L202,FALSE))</f>
        <v>0</v>
      </c>
      <c r="W202" s="29">
        <f>IF(W187=0,0,VLOOKUP(W187,FAC_TOTALS_APTA!$A$4:$BS$227,$L202,FALSE))</f>
        <v>0</v>
      </c>
      <c r="X202" s="29">
        <f>IF(X187=0,0,VLOOKUP(X187,FAC_TOTALS_APTA!$A$4:$BS$227,$L202,FALSE))</f>
        <v>0</v>
      </c>
      <c r="Y202" s="29">
        <f>IF(Y187=0,0,VLOOKUP(Y187,FAC_TOTALS_APTA!$A$4:$BS$227,$L202,FALSE))</f>
        <v>0</v>
      </c>
      <c r="Z202" s="29">
        <f>IF(Z187=0,0,VLOOKUP(Z187,FAC_TOTALS_APTA!$A$4:$BS$227,$L202,FALSE))</f>
        <v>0</v>
      </c>
      <c r="AA202" s="29">
        <f>IF(AA187=0,0,VLOOKUP(AA187,FAC_TOTALS_APTA!$A$4:$BS$227,$L202,FALSE))</f>
        <v>0</v>
      </c>
      <c r="AB202" s="29">
        <f>IF(AB187=0,0,VLOOKUP(AB187,FAC_TOTALS_APTA!$A$4:$BS$227,$L202,FALSE))</f>
        <v>0</v>
      </c>
      <c r="AC202" s="32">
        <f t="shared" si="47"/>
        <v>0</v>
      </c>
      <c r="AD202" s="33">
        <f>AC202/G212</f>
        <v>0</v>
      </c>
      <c r="AE202" s="7"/>
    </row>
    <row r="203" spans="1:31" s="14" customFormat="1" ht="34" hidden="1" x14ac:dyDescent="0.2">
      <c r="A203" s="7"/>
      <c r="B203" s="12" t="s">
        <v>72</v>
      </c>
      <c r="C203" s="28"/>
      <c r="D203" s="5" t="s">
        <v>73</v>
      </c>
      <c r="E203" s="43">
        <v>-1.4E-3</v>
      </c>
      <c r="F203" s="7">
        <f>MATCH($D203,FAC_TOTALS_APTA!$A$2:$BS$2,)</f>
        <v>19</v>
      </c>
      <c r="G203" s="29">
        <f>VLOOKUP(G187,FAC_TOTALS_APTA!$A$4:$BS$227,$F203,FALSE)</f>
        <v>0</v>
      </c>
      <c r="H203" s="29">
        <f>VLOOKUP(H187,FAC_TOTALS_APTA!$A$4:$BS$227,$F203,FALSE)</f>
        <v>0</v>
      </c>
      <c r="I203" s="30" t="str">
        <f t="shared" si="44"/>
        <v>-</v>
      </c>
      <c r="J203" s="31" t="str">
        <f t="shared" si="45"/>
        <v/>
      </c>
      <c r="K203" s="31" t="str">
        <f t="shared" si="46"/>
        <v>TNC_TRIPS_PER_CAPITA_CLUSTER_BUS_NEW_YORK_FAC</v>
      </c>
      <c r="L203" s="7">
        <f>MATCH($K203,FAC_TOTALS_APTA!$A$2:$BS$2,)</f>
        <v>41</v>
      </c>
      <c r="M203" s="29">
        <f>IF(M187=0,0,VLOOKUP(M187,FAC_TOTALS_APTA!$A$4:$BS$227,$L203,FALSE))</f>
        <v>0</v>
      </c>
      <c r="N203" s="29">
        <f>IF(N187=0,0,VLOOKUP(N187,FAC_TOTALS_APTA!$A$4:$BS$227,$L203,FALSE))</f>
        <v>0</v>
      </c>
      <c r="O203" s="29">
        <f>IF(O187=0,0,VLOOKUP(O187,FAC_TOTALS_APTA!$A$4:$BS$227,$L203,FALSE))</f>
        <v>0</v>
      </c>
      <c r="P203" s="29">
        <f>IF(P187=0,0,VLOOKUP(P187,FAC_TOTALS_APTA!$A$4:$BS$227,$L203,FALSE))</f>
        <v>0</v>
      </c>
      <c r="Q203" s="29">
        <f>IF(Q187=0,0,VLOOKUP(Q187,FAC_TOTALS_APTA!$A$4:$BS$227,$L203,FALSE))</f>
        <v>0</v>
      </c>
      <c r="R203" s="29">
        <f>IF(R187=0,0,VLOOKUP(R187,FAC_TOTALS_APTA!$A$4:$BS$227,$L203,FALSE))</f>
        <v>0</v>
      </c>
      <c r="S203" s="29">
        <f>IF(S187=0,0,VLOOKUP(S187,FAC_TOTALS_APTA!$A$4:$BS$227,$L203,FALSE))</f>
        <v>0</v>
      </c>
      <c r="T203" s="29">
        <f>IF(T187=0,0,VLOOKUP(T187,FAC_TOTALS_APTA!$A$4:$BS$227,$L203,FALSE))</f>
        <v>0</v>
      </c>
      <c r="U203" s="29">
        <f>IF(U187=0,0,VLOOKUP(U187,FAC_TOTALS_APTA!$A$4:$BS$227,$L203,FALSE))</f>
        <v>0</v>
      </c>
      <c r="V203" s="29">
        <f>IF(V187=0,0,VLOOKUP(V187,FAC_TOTALS_APTA!$A$4:$BS$227,$L203,FALSE))</f>
        <v>0</v>
      </c>
      <c r="W203" s="29">
        <f>IF(W187=0,0,VLOOKUP(W187,FAC_TOTALS_APTA!$A$4:$BS$227,$L203,FALSE))</f>
        <v>0</v>
      </c>
      <c r="X203" s="29">
        <f>IF(X187=0,0,VLOOKUP(X187,FAC_TOTALS_APTA!$A$4:$BS$227,$L203,FALSE))</f>
        <v>0</v>
      </c>
      <c r="Y203" s="29">
        <f>IF(Y187=0,0,VLOOKUP(Y187,FAC_TOTALS_APTA!$A$4:$BS$227,$L203,FALSE))</f>
        <v>0</v>
      </c>
      <c r="Z203" s="29">
        <f>IF(Z187=0,0,VLOOKUP(Z187,FAC_TOTALS_APTA!$A$4:$BS$227,$L203,FALSE))</f>
        <v>0</v>
      </c>
      <c r="AA203" s="29">
        <f>IF(AA187=0,0,VLOOKUP(AA187,FAC_TOTALS_APTA!$A$4:$BS$227,$L203,FALSE))</f>
        <v>0</v>
      </c>
      <c r="AB203" s="29">
        <f>IF(AB187=0,0,VLOOKUP(AB187,FAC_TOTALS_APTA!$A$4:$BS$227,$L203,FALSE))</f>
        <v>0</v>
      </c>
      <c r="AC203" s="32">
        <f t="shared" si="47"/>
        <v>0</v>
      </c>
      <c r="AD203" s="33">
        <f>AC203/G212</f>
        <v>0</v>
      </c>
      <c r="AE203" s="7"/>
    </row>
    <row r="204" spans="1:31" s="14" customFormat="1" ht="34" x14ac:dyDescent="0.2">
      <c r="A204" s="7"/>
      <c r="B204" s="12" t="s">
        <v>72</v>
      </c>
      <c r="C204" s="28"/>
      <c r="D204" s="5" t="s">
        <v>74</v>
      </c>
      <c r="E204" s="43">
        <v>-1.8E-3</v>
      </c>
      <c r="F204" s="7">
        <f>MATCH($D204,FAC_TOTALS_APTA!$A$2:$BS$2,)</f>
        <v>27</v>
      </c>
      <c r="G204" s="29">
        <f>VLOOKUP(G187,FAC_TOTALS_APTA!$A$4:$BS$227,$F204,FALSE)</f>
        <v>0</v>
      </c>
      <c r="H204" s="29">
        <f>VLOOKUP(H187,FAC_TOTALS_APTA!$A$4:$BS$227,$F204,FALSE)</f>
        <v>0</v>
      </c>
      <c r="I204" s="30" t="str">
        <f t="shared" si="44"/>
        <v>-</v>
      </c>
      <c r="J204" s="31" t="str">
        <f t="shared" si="45"/>
        <v/>
      </c>
      <c r="K204" s="31" t="str">
        <f t="shared" si="46"/>
        <v>TNC_TRIPS_PER_CAPITA_CLUSTER_RAIL_HI_OPEX_FAC</v>
      </c>
      <c r="L204" s="7">
        <f>MATCH($K204,FAC_TOTALS_APTA!$A$2:$BS$2,)</f>
        <v>49</v>
      </c>
      <c r="M204" s="29">
        <f>IF(M187=0,0,VLOOKUP(M187,FAC_TOTALS_APTA!$A$4:$BS$227,$L204,FALSE))</f>
        <v>0</v>
      </c>
      <c r="N204" s="29">
        <f>IF(N187=0,0,VLOOKUP(N187,FAC_TOTALS_APTA!$A$4:$BS$227,$L204,FALSE))</f>
        <v>0</v>
      </c>
      <c r="O204" s="29">
        <f>IF(O187=0,0,VLOOKUP(O187,FAC_TOTALS_APTA!$A$4:$BS$227,$L204,FALSE))</f>
        <v>0</v>
      </c>
      <c r="P204" s="29">
        <f>IF(P187=0,0,VLOOKUP(P187,FAC_TOTALS_APTA!$A$4:$BS$227,$L204,FALSE))</f>
        <v>0</v>
      </c>
      <c r="Q204" s="29">
        <f>IF(Q187=0,0,VLOOKUP(Q187,FAC_TOTALS_APTA!$A$4:$BS$227,$L204,FALSE))</f>
        <v>0</v>
      </c>
      <c r="R204" s="29">
        <f>IF(R187=0,0,VLOOKUP(R187,FAC_TOTALS_APTA!$A$4:$BS$227,$L204,FALSE))</f>
        <v>0</v>
      </c>
      <c r="S204" s="29">
        <f>IF(S187=0,0,VLOOKUP(S187,FAC_TOTALS_APTA!$A$4:$BS$227,$L204,FALSE))</f>
        <v>0</v>
      </c>
      <c r="T204" s="29">
        <f>IF(T187=0,0,VLOOKUP(T187,FAC_TOTALS_APTA!$A$4:$BS$227,$L204,FALSE))</f>
        <v>0</v>
      </c>
      <c r="U204" s="29">
        <f>IF(U187=0,0,VLOOKUP(U187,FAC_TOTALS_APTA!$A$4:$BS$227,$L204,FALSE))</f>
        <v>0</v>
      </c>
      <c r="V204" s="29">
        <f>IF(V187=0,0,VLOOKUP(V187,FAC_TOTALS_APTA!$A$4:$BS$227,$L204,FALSE))</f>
        <v>0</v>
      </c>
      <c r="W204" s="29">
        <f>IF(W187=0,0,VLOOKUP(W187,FAC_TOTALS_APTA!$A$4:$BS$227,$L204,FALSE))</f>
        <v>0</v>
      </c>
      <c r="X204" s="29">
        <f>IF(X187=0,0,VLOOKUP(X187,FAC_TOTALS_APTA!$A$4:$BS$227,$L204,FALSE))</f>
        <v>0</v>
      </c>
      <c r="Y204" s="29">
        <f>IF(Y187=0,0,VLOOKUP(Y187,FAC_TOTALS_APTA!$A$4:$BS$227,$L204,FALSE))</f>
        <v>0</v>
      </c>
      <c r="Z204" s="29">
        <f>IF(Z187=0,0,VLOOKUP(Z187,FAC_TOTALS_APTA!$A$4:$BS$227,$L204,FALSE))</f>
        <v>0</v>
      </c>
      <c r="AA204" s="29">
        <f>IF(AA187=0,0,VLOOKUP(AA187,FAC_TOTALS_APTA!$A$4:$BS$227,$L204,FALSE))</f>
        <v>0</v>
      </c>
      <c r="AB204" s="29">
        <f>IF(AB187=0,0,VLOOKUP(AB187,FAC_TOTALS_APTA!$A$4:$BS$227,$L204,FALSE))</f>
        <v>0</v>
      </c>
      <c r="AC204" s="32">
        <f t="shared" si="47"/>
        <v>0</v>
      </c>
      <c r="AD204" s="33">
        <f>AC204/G212</f>
        <v>0</v>
      </c>
      <c r="AE204" s="7"/>
    </row>
    <row r="205" spans="1:31" s="14" customFormat="1" ht="34" hidden="1" x14ac:dyDescent="0.2">
      <c r="A205" s="7"/>
      <c r="B205" s="12" t="s">
        <v>72</v>
      </c>
      <c r="C205" s="28"/>
      <c r="D205" s="5" t="s">
        <v>75</v>
      </c>
      <c r="E205" s="43">
        <v>-2.9899999999999999E-2</v>
      </c>
      <c r="F205" s="7">
        <f>MATCH($D205,FAC_TOTALS_APTA!$A$2:$BS$2,)</f>
        <v>28</v>
      </c>
      <c r="G205" s="29">
        <f>VLOOKUP(G187,FAC_TOTALS_APTA!$A$4:$BS$227,$F205,FALSE)</f>
        <v>0</v>
      </c>
      <c r="H205" s="29">
        <f>VLOOKUP(H187,FAC_TOTALS_APTA!$A$4:$BS$227,$F205,FALSE)</f>
        <v>0</v>
      </c>
      <c r="I205" s="30" t="str">
        <f t="shared" si="44"/>
        <v>-</v>
      </c>
      <c r="J205" s="31" t="str">
        <f t="shared" si="45"/>
        <v/>
      </c>
      <c r="K205" s="31" t="str">
        <f t="shared" si="46"/>
        <v>TNC_TRIPS_PER_CAPITA_CLUSTER_RAIL_MID_OPEX_FAC</v>
      </c>
      <c r="L205" s="7">
        <f>MATCH($K205,FAC_TOTALS_APTA!$A$2:$BS$2,)</f>
        <v>50</v>
      </c>
      <c r="M205" s="29">
        <f>IF(M187=0,0,VLOOKUP(M187,FAC_TOTALS_APTA!$A$4:$BS$227,$L205,FALSE))</f>
        <v>0</v>
      </c>
      <c r="N205" s="29">
        <f>IF(N187=0,0,VLOOKUP(N187,FAC_TOTALS_APTA!$A$4:$BS$227,$L205,FALSE))</f>
        <v>0</v>
      </c>
      <c r="O205" s="29">
        <f>IF(O187=0,0,VLOOKUP(O187,FAC_TOTALS_APTA!$A$4:$BS$227,$L205,FALSE))</f>
        <v>0</v>
      </c>
      <c r="P205" s="29">
        <f>IF(P187=0,0,VLOOKUP(P187,FAC_TOTALS_APTA!$A$4:$BS$227,$L205,FALSE))</f>
        <v>0</v>
      </c>
      <c r="Q205" s="29">
        <f>IF(Q187=0,0,VLOOKUP(Q187,FAC_TOTALS_APTA!$A$4:$BS$227,$L205,FALSE))</f>
        <v>0</v>
      </c>
      <c r="R205" s="29">
        <f>IF(R187=0,0,VLOOKUP(R187,FAC_TOTALS_APTA!$A$4:$BS$227,$L205,FALSE))</f>
        <v>0</v>
      </c>
      <c r="S205" s="29">
        <f>IF(S187=0,0,VLOOKUP(S187,FAC_TOTALS_APTA!$A$4:$BS$227,$L205,FALSE))</f>
        <v>0</v>
      </c>
      <c r="T205" s="29">
        <f>IF(T187=0,0,VLOOKUP(T187,FAC_TOTALS_APTA!$A$4:$BS$227,$L205,FALSE))</f>
        <v>0</v>
      </c>
      <c r="U205" s="29">
        <f>IF(U187=0,0,VLOOKUP(U187,FAC_TOTALS_APTA!$A$4:$BS$227,$L205,FALSE))</f>
        <v>0</v>
      </c>
      <c r="V205" s="29">
        <f>IF(V187=0,0,VLOOKUP(V187,FAC_TOTALS_APTA!$A$4:$BS$227,$L205,FALSE))</f>
        <v>0</v>
      </c>
      <c r="W205" s="29">
        <f>IF(W187=0,0,VLOOKUP(W187,FAC_TOTALS_APTA!$A$4:$BS$227,$L205,FALSE))</f>
        <v>0</v>
      </c>
      <c r="X205" s="29">
        <f>IF(X187=0,0,VLOOKUP(X187,FAC_TOTALS_APTA!$A$4:$BS$227,$L205,FALSE))</f>
        <v>0</v>
      </c>
      <c r="Y205" s="29">
        <f>IF(Y187=0,0,VLOOKUP(Y187,FAC_TOTALS_APTA!$A$4:$BS$227,$L205,FALSE))</f>
        <v>0</v>
      </c>
      <c r="Z205" s="29">
        <f>IF(Z187=0,0,VLOOKUP(Z187,FAC_TOTALS_APTA!$A$4:$BS$227,$L205,FALSE))</f>
        <v>0</v>
      </c>
      <c r="AA205" s="29">
        <f>IF(AA187=0,0,VLOOKUP(AA187,FAC_TOTALS_APTA!$A$4:$BS$227,$L205,FALSE))</f>
        <v>0</v>
      </c>
      <c r="AB205" s="29">
        <f>IF(AB187=0,0,VLOOKUP(AB187,FAC_TOTALS_APTA!$A$4:$BS$227,$L205,FALSE))</f>
        <v>0</v>
      </c>
      <c r="AC205" s="32">
        <f t="shared" si="47"/>
        <v>0</v>
      </c>
      <c r="AD205" s="33">
        <f>AC205/G212</f>
        <v>0</v>
      </c>
      <c r="AE205" s="7"/>
    </row>
    <row r="206" spans="1:31" s="14" customFormat="1" ht="34" hidden="1" x14ac:dyDescent="0.2">
      <c r="A206" s="7"/>
      <c r="B206" s="12" t="s">
        <v>72</v>
      </c>
      <c r="C206" s="28"/>
      <c r="D206" s="5" t="s">
        <v>76</v>
      </c>
      <c r="E206" s="43">
        <v>8.0999999999999996E-3</v>
      </c>
      <c r="F206" s="7">
        <f>MATCH($D206,FAC_TOTALS_APTA!$A$2:$BS$2,)</f>
        <v>26</v>
      </c>
      <c r="G206" s="29">
        <f>VLOOKUP(G187,FAC_TOTALS_APTA!$A$4:$BS$227,$F206,FALSE)</f>
        <v>0</v>
      </c>
      <c r="H206" s="29">
        <f>VLOOKUP(H187,FAC_TOTALS_APTA!$A$4:$BS$227,$F206,FALSE)</f>
        <v>0</v>
      </c>
      <c r="I206" s="30" t="str">
        <f t="shared" si="44"/>
        <v>-</v>
      </c>
      <c r="J206" s="31" t="str">
        <f t="shared" si="45"/>
        <v/>
      </c>
      <c r="K206" s="31" t="str">
        <f t="shared" si="46"/>
        <v>TNC_TRIPS_PER_CAPITA_CLUSTER_RAIL_NEW_YORK_FAC</v>
      </c>
      <c r="L206" s="7">
        <f>MATCH($K206,FAC_TOTALS_APTA!$A$2:$BS$2,)</f>
        <v>48</v>
      </c>
      <c r="M206" s="29">
        <f>IF(M187=0,0,VLOOKUP(M187,FAC_TOTALS_APTA!$A$4:$BS$227,$L206,FALSE))</f>
        <v>0</v>
      </c>
      <c r="N206" s="29">
        <f>IF(N187=0,0,VLOOKUP(N187,FAC_TOTALS_APTA!$A$4:$BS$227,$L206,FALSE))</f>
        <v>0</v>
      </c>
      <c r="O206" s="29">
        <f>IF(O187=0,0,VLOOKUP(O187,FAC_TOTALS_APTA!$A$4:$BS$227,$L206,FALSE))</f>
        <v>0</v>
      </c>
      <c r="P206" s="29">
        <f>IF(P187=0,0,VLOOKUP(P187,FAC_TOTALS_APTA!$A$4:$BS$227,$L206,FALSE))</f>
        <v>0</v>
      </c>
      <c r="Q206" s="29">
        <f>IF(Q187=0,0,VLOOKUP(Q187,FAC_TOTALS_APTA!$A$4:$BS$227,$L206,FALSE))</f>
        <v>0</v>
      </c>
      <c r="R206" s="29">
        <f>IF(R187=0,0,VLOOKUP(R187,FAC_TOTALS_APTA!$A$4:$BS$227,$L206,FALSE))</f>
        <v>0</v>
      </c>
      <c r="S206" s="29">
        <f>IF(S187=0,0,VLOOKUP(S187,FAC_TOTALS_APTA!$A$4:$BS$227,$L206,FALSE))</f>
        <v>0</v>
      </c>
      <c r="T206" s="29">
        <f>IF(T187=0,0,VLOOKUP(T187,FAC_TOTALS_APTA!$A$4:$BS$227,$L206,FALSE))</f>
        <v>0</v>
      </c>
      <c r="U206" s="29">
        <f>IF(U187=0,0,VLOOKUP(U187,FAC_TOTALS_APTA!$A$4:$BS$227,$L206,FALSE))</f>
        <v>0</v>
      </c>
      <c r="V206" s="29">
        <f>IF(V187=0,0,VLOOKUP(V187,FAC_TOTALS_APTA!$A$4:$BS$227,$L206,FALSE))</f>
        <v>0</v>
      </c>
      <c r="W206" s="29">
        <f>IF(W187=0,0,VLOOKUP(W187,FAC_TOTALS_APTA!$A$4:$BS$227,$L206,FALSE))</f>
        <v>0</v>
      </c>
      <c r="X206" s="29">
        <f>IF(X187=0,0,VLOOKUP(X187,FAC_TOTALS_APTA!$A$4:$BS$227,$L206,FALSE))</f>
        <v>0</v>
      </c>
      <c r="Y206" s="29">
        <f>IF(Y187=0,0,VLOOKUP(Y187,FAC_TOTALS_APTA!$A$4:$BS$227,$L206,FALSE))</f>
        <v>0</v>
      </c>
      <c r="Z206" s="29">
        <f>IF(Z187=0,0,VLOOKUP(Z187,FAC_TOTALS_APTA!$A$4:$BS$227,$L206,FALSE))</f>
        <v>0</v>
      </c>
      <c r="AA206" s="29">
        <f>IF(AA187=0,0,VLOOKUP(AA187,FAC_TOTALS_APTA!$A$4:$BS$227,$L206,FALSE))</f>
        <v>0</v>
      </c>
      <c r="AB206" s="29">
        <f>IF(AB187=0,0,VLOOKUP(AB187,FAC_TOTALS_APTA!$A$4:$BS$227,$L206,FALSE))</f>
        <v>0</v>
      </c>
      <c r="AC206" s="32">
        <f t="shared" si="47"/>
        <v>0</v>
      </c>
      <c r="AD206" s="33">
        <f>AC206/G212</f>
        <v>0</v>
      </c>
      <c r="AE206" s="7"/>
    </row>
    <row r="207" spans="1:31" s="14" customFormat="1" ht="15" x14ac:dyDescent="0.2">
      <c r="A207" s="7"/>
      <c r="B207" s="26" t="s">
        <v>68</v>
      </c>
      <c r="C207" s="28"/>
      <c r="D207" s="7" t="s">
        <v>46</v>
      </c>
      <c r="E207" s="43">
        <v>-1.5E-3</v>
      </c>
      <c r="F207" s="7">
        <f>MATCH($D207,FAC_TOTALS_APTA!$A$2:$BS$2,)</f>
        <v>30</v>
      </c>
      <c r="G207" s="29">
        <f>VLOOKUP(G187,FAC_TOTALS_APTA!$A$4:$BS$227,$F207,FALSE)</f>
        <v>0.10681222366829</v>
      </c>
      <c r="H207" s="29">
        <f>VLOOKUP(H187,FAC_TOTALS_APTA!$A$4:$BS$227,$F207,FALSE)</f>
        <v>0.88109462852805598</v>
      </c>
      <c r="I207" s="30">
        <f t="shared" si="44"/>
        <v>7.249005575095353</v>
      </c>
      <c r="J207" s="31" t="str">
        <f t="shared" si="45"/>
        <v/>
      </c>
      <c r="K207" s="31" t="str">
        <f t="shared" si="46"/>
        <v>BIKE_SHARE_FAC</v>
      </c>
      <c r="L207" s="7">
        <f>MATCH($K207,FAC_TOTALS_APTA!$A$2:$BS$2,)</f>
        <v>52</v>
      </c>
      <c r="M207" s="29">
        <f>IF(M187=0,0,VLOOKUP(M187,FAC_TOTALS_APTA!$A$4:$BS$227,$L207,FALSE))</f>
        <v>0</v>
      </c>
      <c r="N207" s="29">
        <f>IF(N187=0,0,VLOOKUP(N187,FAC_TOTALS_APTA!$A$4:$BS$227,$L207,FALSE))</f>
        <v>0</v>
      </c>
      <c r="O207" s="29">
        <f>IF(O187=0,0,VLOOKUP(O187,FAC_TOTALS_APTA!$A$4:$BS$227,$L207,FALSE))</f>
        <v>0</v>
      </c>
      <c r="P207" s="29">
        <f>IF(P187=0,0,VLOOKUP(P187,FAC_TOTALS_APTA!$A$4:$BS$227,$L207,FALSE))</f>
        <v>0</v>
      </c>
      <c r="Q207" s="29">
        <f>IF(Q187=0,0,VLOOKUP(Q187,FAC_TOTALS_APTA!$A$4:$BS$227,$L207,FALSE))</f>
        <v>0</v>
      </c>
      <c r="R207" s="29">
        <f>IF(R187=0,0,VLOOKUP(R187,FAC_TOTALS_APTA!$A$4:$BS$227,$L207,FALSE))</f>
        <v>0</v>
      </c>
      <c r="S207" s="29">
        <f>IF(S187=0,0,VLOOKUP(S187,FAC_TOTALS_APTA!$A$4:$BS$227,$L207,FALSE))</f>
        <v>0</v>
      </c>
      <c r="T207" s="29">
        <f>IF(T187=0,0,VLOOKUP(T187,FAC_TOTALS_APTA!$A$4:$BS$227,$L207,FALSE))</f>
        <v>0</v>
      </c>
      <c r="U207" s="29">
        <f>IF(U187=0,0,VLOOKUP(U187,FAC_TOTALS_APTA!$A$4:$BS$227,$L207,FALSE))</f>
        <v>0</v>
      </c>
      <c r="V207" s="29">
        <f>IF(V187=0,0,VLOOKUP(V187,FAC_TOTALS_APTA!$A$4:$BS$227,$L207,FALSE))</f>
        <v>14617.2658107731</v>
      </c>
      <c r="W207" s="29">
        <f>IF(W187=0,0,VLOOKUP(W187,FAC_TOTALS_APTA!$A$4:$BS$227,$L207,FALSE))</f>
        <v>14671.6586147813</v>
      </c>
      <c r="X207" s="29">
        <f>IF(X187=0,0,VLOOKUP(X187,FAC_TOTALS_APTA!$A$4:$BS$227,$L207,FALSE))</f>
        <v>18810.923966058199</v>
      </c>
      <c r="Y207" s="29">
        <f>IF(Y187=0,0,VLOOKUP(Y187,FAC_TOTALS_APTA!$A$4:$BS$227,$L207,FALSE))</f>
        <v>51966.811395187797</v>
      </c>
      <c r="Z207" s="29">
        <f>IF(Z187=0,0,VLOOKUP(Z187,FAC_TOTALS_APTA!$A$4:$BS$227,$L207,FALSE))</f>
        <v>2050.6067852134202</v>
      </c>
      <c r="AA207" s="29">
        <f>IF(AA187=0,0,VLOOKUP(AA187,FAC_TOTALS_APTA!$A$4:$BS$227,$L207,FALSE))</f>
        <v>30516.443806186198</v>
      </c>
      <c r="AB207" s="29">
        <f>IF(AB187=0,0,VLOOKUP(AB187,FAC_TOTALS_APTA!$A$4:$BS$227,$L207,FALSE))</f>
        <v>16122.271576695501</v>
      </c>
      <c r="AC207" s="32">
        <f t="shared" si="47"/>
        <v>148755.98195489548</v>
      </c>
      <c r="AD207" s="33">
        <f>AC207/G212</f>
        <v>4.8384500889987487E-4</v>
      </c>
      <c r="AE207" s="7"/>
    </row>
    <row r="208" spans="1:31" s="14" customFormat="1" ht="15" hidden="1" x14ac:dyDescent="0.2">
      <c r="A208" s="7"/>
      <c r="B208" s="26" t="s">
        <v>69</v>
      </c>
      <c r="C208" s="28"/>
      <c r="D208" s="7" t="s">
        <v>77</v>
      </c>
      <c r="E208" s="43">
        <v>-4.8399999999999999E-2</v>
      </c>
      <c r="F208" s="7">
        <f>MATCH($D208,FAC_TOTALS_APTA!$A$2:$BS$2,)</f>
        <v>31</v>
      </c>
      <c r="G208" s="29">
        <f>VLOOKUP(G187,FAC_TOTALS_APTA!$A$4:$BS$227,$F208,FALSE)</f>
        <v>0</v>
      </c>
      <c r="H208" s="29">
        <f>VLOOKUP(H187,FAC_TOTALS_APTA!$A$4:$BS$227,$F208,FALSE)</f>
        <v>0.60230205489094701</v>
      </c>
      <c r="I208" s="30" t="str">
        <f t="shared" si="44"/>
        <v>-</v>
      </c>
      <c r="J208" s="31" t="str">
        <f t="shared" si="45"/>
        <v/>
      </c>
      <c r="K208" s="31" t="str">
        <f t="shared" si="46"/>
        <v>scooter_flag_BUS_FAC</v>
      </c>
      <c r="L208" s="7">
        <f>MATCH($K208,FAC_TOTALS_APTA!$A$2:$BS$2,)</f>
        <v>53</v>
      </c>
      <c r="M208" s="29">
        <f>IF(M187=0,0,VLOOKUP(M187,FAC_TOTALS_APTA!$A$4:$BS$227,$L208,FALSE))</f>
        <v>0</v>
      </c>
      <c r="N208" s="29">
        <f>IF(N187=0,0,VLOOKUP(N187,FAC_TOTALS_APTA!$A$4:$BS$227,$L208,FALSE))</f>
        <v>0</v>
      </c>
      <c r="O208" s="29">
        <f>IF(O187=0,0,VLOOKUP(O187,FAC_TOTALS_APTA!$A$4:$BS$227,$L208,FALSE))</f>
        <v>0</v>
      </c>
      <c r="P208" s="29">
        <f>IF(P187=0,0,VLOOKUP(P187,FAC_TOTALS_APTA!$A$4:$BS$227,$L208,FALSE))</f>
        <v>0</v>
      </c>
      <c r="Q208" s="29">
        <f>IF(Q187=0,0,VLOOKUP(Q187,FAC_TOTALS_APTA!$A$4:$BS$227,$L208,FALSE))</f>
        <v>0</v>
      </c>
      <c r="R208" s="29">
        <f>IF(R187=0,0,VLOOKUP(R187,FAC_TOTALS_APTA!$A$4:$BS$227,$L208,FALSE))</f>
        <v>0</v>
      </c>
      <c r="S208" s="29">
        <f>IF(S187=0,0,VLOOKUP(S187,FAC_TOTALS_APTA!$A$4:$BS$227,$L208,FALSE))</f>
        <v>0</v>
      </c>
      <c r="T208" s="29">
        <f>IF(T187=0,0,VLOOKUP(T187,FAC_TOTALS_APTA!$A$4:$BS$227,$L208,FALSE))</f>
        <v>0</v>
      </c>
      <c r="U208" s="29">
        <f>IF(U187=0,0,VLOOKUP(U187,FAC_TOTALS_APTA!$A$4:$BS$227,$L208,FALSE))</f>
        <v>0</v>
      </c>
      <c r="V208" s="29">
        <f>IF(V187=0,0,VLOOKUP(V187,FAC_TOTALS_APTA!$A$4:$BS$227,$L208,FALSE))</f>
        <v>0</v>
      </c>
      <c r="W208" s="29">
        <f>IF(W187=0,0,VLOOKUP(W187,FAC_TOTALS_APTA!$A$4:$BS$227,$L208,FALSE))</f>
        <v>0</v>
      </c>
      <c r="X208" s="29">
        <f>IF(X187=0,0,VLOOKUP(X187,FAC_TOTALS_APTA!$A$4:$BS$227,$L208,FALSE))</f>
        <v>0</v>
      </c>
      <c r="Y208" s="29">
        <f>IF(Y187=0,0,VLOOKUP(Y187,FAC_TOTALS_APTA!$A$4:$BS$227,$L208,FALSE))</f>
        <v>0</v>
      </c>
      <c r="Z208" s="29">
        <f>IF(Z187=0,0,VLOOKUP(Z187,FAC_TOTALS_APTA!$A$4:$BS$227,$L208,FALSE))</f>
        <v>0</v>
      </c>
      <c r="AA208" s="29">
        <f>IF(AA187=0,0,VLOOKUP(AA187,FAC_TOTALS_APTA!$A$4:$BS$227,$L208,FALSE))</f>
        <v>0</v>
      </c>
      <c r="AB208" s="29">
        <f>IF(AB187=0,0,VLOOKUP(AB187,FAC_TOTALS_APTA!$A$4:$BS$227,$L208,FALSE))</f>
        <v>-11404889.6326262</v>
      </c>
      <c r="AC208" s="32">
        <f t="shared" si="47"/>
        <v>-11404889.6326262</v>
      </c>
      <c r="AD208" s="33">
        <f>AC208/G212</f>
        <v>-3.7095643840886317E-2</v>
      </c>
      <c r="AE208" s="7"/>
    </row>
    <row r="209" spans="1:31" s="7" customFormat="1" ht="15" x14ac:dyDescent="0.2">
      <c r="B209" s="9" t="s">
        <v>69</v>
      </c>
      <c r="C209" s="27"/>
      <c r="D209" s="8" t="s">
        <v>78</v>
      </c>
      <c r="E209" s="44">
        <v>5.3E-3</v>
      </c>
      <c r="F209" s="8">
        <f>MATCH($D209,FAC_TOTALS_APTA!$A$2:$BS$2,)</f>
        <v>32</v>
      </c>
      <c r="G209" s="29">
        <f>VLOOKUP(G187,FAC_TOTALS_APTA!$A$4:$BS$227,$F209,FALSE)</f>
        <v>0</v>
      </c>
      <c r="H209" s="29">
        <f>VLOOKUP(H187,FAC_TOTALS_APTA!$A$4:$BS$227,$F209,FALSE)</f>
        <v>0</v>
      </c>
      <c r="I209" s="35" t="str">
        <f t="shared" si="44"/>
        <v>-</v>
      </c>
      <c r="J209" s="36" t="str">
        <f t="shared" si="45"/>
        <v/>
      </c>
      <c r="K209" s="36" t="str">
        <f t="shared" si="46"/>
        <v>scooter_flag_RAIL_FAC</v>
      </c>
      <c r="L209" s="7">
        <f>MATCH($K209,FAC_TOTALS_APTA!$A$2:$BS$2,)</f>
        <v>54</v>
      </c>
      <c r="M209" s="37">
        <f>IF(M187=0,0,VLOOKUP(M187,FAC_TOTALS_APTA!$A$4:$BS$227,$L209,FALSE))</f>
        <v>0</v>
      </c>
      <c r="N209" s="37">
        <f>IF(N187=0,0,VLOOKUP(N187,FAC_TOTALS_APTA!$A$4:$BS$227,$L209,FALSE))</f>
        <v>0</v>
      </c>
      <c r="O209" s="37">
        <f>IF(O187=0,0,VLOOKUP(O187,FAC_TOTALS_APTA!$A$4:$BS$227,$L209,FALSE))</f>
        <v>0</v>
      </c>
      <c r="P209" s="37">
        <f>IF(P187=0,0,VLOOKUP(P187,FAC_TOTALS_APTA!$A$4:$BS$227,$L209,FALSE))</f>
        <v>0</v>
      </c>
      <c r="Q209" s="37">
        <f>IF(Q187=0,0,VLOOKUP(Q187,FAC_TOTALS_APTA!$A$4:$BS$227,$L209,FALSE))</f>
        <v>0</v>
      </c>
      <c r="R209" s="37">
        <f>IF(R187=0,0,VLOOKUP(R187,FAC_TOTALS_APTA!$A$4:$BS$227,$L209,FALSE))</f>
        <v>0</v>
      </c>
      <c r="S209" s="37">
        <f>IF(S187=0,0,VLOOKUP(S187,FAC_TOTALS_APTA!$A$4:$BS$227,$L209,FALSE))</f>
        <v>0</v>
      </c>
      <c r="T209" s="37">
        <f>IF(T187=0,0,VLOOKUP(T187,FAC_TOTALS_APTA!$A$4:$BS$227,$L209,FALSE))</f>
        <v>0</v>
      </c>
      <c r="U209" s="37">
        <f>IF(U187=0,0,VLOOKUP(U187,FAC_TOTALS_APTA!$A$4:$BS$227,$L209,FALSE))</f>
        <v>0</v>
      </c>
      <c r="V209" s="37">
        <f>IF(V187=0,0,VLOOKUP(V187,FAC_TOTALS_APTA!$A$4:$BS$227,$L209,FALSE))</f>
        <v>0</v>
      </c>
      <c r="W209" s="37">
        <f>IF(W187=0,0,VLOOKUP(W187,FAC_TOTALS_APTA!$A$4:$BS$227,$L209,FALSE))</f>
        <v>0</v>
      </c>
      <c r="X209" s="37">
        <f>IF(X187=0,0,VLOOKUP(X187,FAC_TOTALS_APTA!$A$4:$BS$227,$L209,FALSE))</f>
        <v>0</v>
      </c>
      <c r="Y209" s="37">
        <f>IF(Y187=0,0,VLOOKUP(Y187,FAC_TOTALS_APTA!$A$4:$BS$227,$L209,FALSE))</f>
        <v>0</v>
      </c>
      <c r="Z209" s="37">
        <f>IF(Z187=0,0,VLOOKUP(Z187,FAC_TOTALS_APTA!$A$4:$BS$227,$L209,FALSE))</f>
        <v>0</v>
      </c>
      <c r="AA209" s="37">
        <f>IF(AA187=0,0,VLOOKUP(AA187,FAC_TOTALS_APTA!$A$4:$BS$227,$L209,FALSE))</f>
        <v>0</v>
      </c>
      <c r="AB209" s="37">
        <f>IF(AB187=0,0,VLOOKUP(AB187,FAC_TOTALS_APTA!$A$4:$BS$227,$L209,FALSE))</f>
        <v>0</v>
      </c>
      <c r="AC209" s="38">
        <f t="shared" si="47"/>
        <v>0</v>
      </c>
      <c r="AD209" s="39">
        <f>AC209/G212</f>
        <v>0</v>
      </c>
    </row>
    <row r="210" spans="1:31" s="14" customFormat="1" ht="15" x14ac:dyDescent="0.2">
      <c r="A210" s="7"/>
      <c r="B210" s="9" t="s">
        <v>56</v>
      </c>
      <c r="C210" s="27"/>
      <c r="D210" s="9" t="s">
        <v>48</v>
      </c>
      <c r="E210" s="65"/>
      <c r="F210" s="8"/>
      <c r="G210" s="37"/>
      <c r="H210" s="37"/>
      <c r="I210" s="35"/>
      <c r="J210" s="36"/>
      <c r="K210" s="36" t="str">
        <f t="shared" si="46"/>
        <v>New_Reporter_FAC</v>
      </c>
      <c r="L210" s="7">
        <f>MATCH($K210,FAC_TOTALS_APTA!$A$2:$BS$2,)</f>
        <v>58</v>
      </c>
      <c r="M210" s="37">
        <f>IF(M187=0,0,VLOOKUP(M187,FAC_TOTALS_APTA!$A$4:$BS$227,$L210,FALSE))</f>
        <v>57870100.887999997</v>
      </c>
      <c r="N210" s="37">
        <f>IF(N187=0,0,VLOOKUP(N187,FAC_TOTALS_APTA!$A$4:$BS$227,$L210,FALSE))</f>
        <v>8927187.6879999992</v>
      </c>
      <c r="O210" s="37">
        <f>IF(O187=0,0,VLOOKUP(O187,FAC_TOTALS_APTA!$A$4:$BS$227,$L210,FALSE))</f>
        <v>22919974</v>
      </c>
      <c r="P210" s="37">
        <f>IF(P187=0,0,VLOOKUP(P187,FAC_TOTALS_APTA!$A$4:$BS$227,$L210,FALSE))</f>
        <v>15747264</v>
      </c>
      <c r="Q210" s="37">
        <f>IF(Q187=0,0,VLOOKUP(Q187,FAC_TOTALS_APTA!$A$4:$BS$227,$L210,FALSE))</f>
        <v>0</v>
      </c>
      <c r="R210" s="37">
        <f>IF(R187=0,0,VLOOKUP(R187,FAC_TOTALS_APTA!$A$4:$BS$227,$L210,FALSE))</f>
        <v>0</v>
      </c>
      <c r="S210" s="37">
        <f>IF(S187=0,0,VLOOKUP(S187,FAC_TOTALS_APTA!$A$4:$BS$227,$L210,FALSE))</f>
        <v>0</v>
      </c>
      <c r="T210" s="37">
        <f>IF(T187=0,0,VLOOKUP(T187,FAC_TOTALS_APTA!$A$4:$BS$227,$L210,FALSE))</f>
        <v>2308522.2659999998</v>
      </c>
      <c r="U210" s="37">
        <f>IF(U187=0,0,VLOOKUP(U187,FAC_TOTALS_APTA!$A$4:$BS$227,$L210,FALSE))</f>
        <v>0</v>
      </c>
      <c r="V210" s="37">
        <f>IF(V187=0,0,VLOOKUP(V187,FAC_TOTALS_APTA!$A$4:$BS$227,$L210,FALSE))</f>
        <v>0</v>
      </c>
      <c r="W210" s="37">
        <f>IF(W187=0,0,VLOOKUP(W187,FAC_TOTALS_APTA!$A$4:$BS$227,$L210,FALSE))</f>
        <v>0</v>
      </c>
      <c r="X210" s="37">
        <f>IF(X187=0,0,VLOOKUP(X187,FAC_TOTALS_APTA!$A$4:$BS$227,$L210,FALSE))</f>
        <v>0</v>
      </c>
      <c r="Y210" s="37">
        <f>IF(Y187=0,0,VLOOKUP(Y187,FAC_TOTALS_APTA!$A$4:$BS$227,$L210,FALSE))</f>
        <v>0</v>
      </c>
      <c r="Z210" s="37">
        <f>IF(Z187=0,0,VLOOKUP(Z187,FAC_TOTALS_APTA!$A$4:$BS$227,$L210,FALSE))</f>
        <v>0</v>
      </c>
      <c r="AA210" s="37">
        <f>IF(AA187=0,0,VLOOKUP(AA187,FAC_TOTALS_APTA!$A$4:$BS$227,$L210,FALSE))</f>
        <v>0</v>
      </c>
      <c r="AB210" s="37">
        <f>IF(AB187=0,0,VLOOKUP(AB187,FAC_TOTALS_APTA!$A$4:$BS$227,$L210,FALSE))</f>
        <v>0</v>
      </c>
      <c r="AC210" s="38">
        <f>SUM(M210:AB210)</f>
        <v>107773048.84200001</v>
      </c>
      <c r="AD210" s="39">
        <f>AC210/G212</f>
        <v>0.35054356195191694</v>
      </c>
      <c r="AE210" s="7"/>
    </row>
    <row r="211" spans="1:31" s="59" customFormat="1" ht="15" x14ac:dyDescent="0.2">
      <c r="A211" s="58"/>
      <c r="B211" s="26" t="s">
        <v>70</v>
      </c>
      <c r="C211" s="28"/>
      <c r="D211" s="7" t="s">
        <v>6</v>
      </c>
      <c r="E211" s="43"/>
      <c r="F211" s="7">
        <f>MATCH($D211,FAC_TOTALS_APTA!$A$2:$BQ$2,)</f>
        <v>9</v>
      </c>
      <c r="G211" s="60">
        <f>VLOOKUP(G187,FAC_TOTALS_APTA!$A$4:$BS$227,$F211,FALSE)</f>
        <v>294622540.442173</v>
      </c>
      <c r="H211" s="60">
        <f>VLOOKUP(H187,FAC_TOTALS_APTA!$A$4:$BS$227,$F211,FALSE)</f>
        <v>455536063.13413697</v>
      </c>
      <c r="I211" s="62">
        <f t="shared" ref="I211:I212" si="48">H211/G211-1</f>
        <v>0.54616840398722744</v>
      </c>
      <c r="J211" s="31"/>
      <c r="K211" s="31"/>
      <c r="L211" s="7"/>
      <c r="M211" s="29">
        <f t="shared" ref="M211:AB211" si="49">SUM(M189:M209)</f>
        <v>8511592.4790928066</v>
      </c>
      <c r="N211" s="29">
        <f t="shared" si="49"/>
        <v>15852834.470749598</v>
      </c>
      <c r="O211" s="29">
        <f t="shared" si="49"/>
        <v>14419154.223525343</v>
      </c>
      <c r="P211" s="29">
        <f t="shared" si="49"/>
        <v>19566750.118489627</v>
      </c>
      <c r="Q211" s="29">
        <f t="shared" si="49"/>
        <v>579540.23591257748</v>
      </c>
      <c r="R211" s="29">
        <f t="shared" si="49"/>
        <v>17012230.160209272</v>
      </c>
      <c r="S211" s="29">
        <f t="shared" si="49"/>
        <v>-34590459.158547103</v>
      </c>
      <c r="T211" s="29">
        <f t="shared" si="49"/>
        <v>13939778.079123452</v>
      </c>
      <c r="U211" s="29">
        <f t="shared" si="49"/>
        <v>19014789.951752841</v>
      </c>
      <c r="V211" s="29">
        <f t="shared" si="49"/>
        <v>2206915.4721702584</v>
      </c>
      <c r="W211" s="29">
        <f t="shared" si="49"/>
        <v>-168868.1581335353</v>
      </c>
      <c r="X211" s="29">
        <f t="shared" si="49"/>
        <v>-2839643.7343774815</v>
      </c>
      <c r="Y211" s="29">
        <f t="shared" si="49"/>
        <v>-23643045.584014181</v>
      </c>
      <c r="Z211" s="29">
        <f t="shared" si="49"/>
        <v>-17535091.769893914</v>
      </c>
      <c r="AA211" s="29">
        <f t="shared" si="49"/>
        <v>-8643908.7903955001</v>
      </c>
      <c r="AB211" s="29">
        <f t="shared" si="49"/>
        <v>11715834.823528035</v>
      </c>
      <c r="AC211" s="32">
        <f>H211-G211</f>
        <v>160913522.69196397</v>
      </c>
      <c r="AD211" s="33">
        <f>I211</f>
        <v>0.54616840398722744</v>
      </c>
      <c r="AE211" s="58"/>
    </row>
    <row r="212" spans="1:31" ht="16" thickBot="1" x14ac:dyDescent="0.25">
      <c r="B212" s="10" t="s">
        <v>53</v>
      </c>
      <c r="C212" s="24"/>
      <c r="D212" s="24" t="s">
        <v>4</v>
      </c>
      <c r="E212" s="24"/>
      <c r="F212" s="24">
        <f>MATCH($D212,FAC_TOTALS_APTA!$A$2:$BQ$2,)</f>
        <v>7</v>
      </c>
      <c r="G212" s="61">
        <f>VLOOKUP(G187,FAC_TOTALS_APTA!$A$4:$BS$227,$F212,FALSE)</f>
        <v>307445523.294999</v>
      </c>
      <c r="H212" s="61">
        <f>VLOOKUP(H187,FAC_TOTALS_APTA!$A$4:$BQ$227,$F212,FALSE)</f>
        <v>430709954.88700002</v>
      </c>
      <c r="I212" s="63">
        <f t="shared" si="48"/>
        <v>0.40093096907359027</v>
      </c>
      <c r="J212" s="40"/>
      <c r="K212" s="40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41">
        <f>H212-G212</f>
        <v>123264431.59200102</v>
      </c>
      <c r="AD212" s="42">
        <f>I212</f>
        <v>0.40093096907359027</v>
      </c>
    </row>
    <row r="213" spans="1:31" ht="17" thickTop="1" thickBot="1" x14ac:dyDescent="0.25">
      <c r="B213" s="45" t="s">
        <v>71</v>
      </c>
      <c r="C213" s="46"/>
      <c r="D213" s="46"/>
      <c r="E213" s="47"/>
      <c r="F213" s="46"/>
      <c r="G213" s="46"/>
      <c r="H213" s="46"/>
      <c r="I213" s="48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2">
        <f>AD212-AD211</f>
        <v>-0.14523743491363716</v>
      </c>
    </row>
    <row r="214" spans="1:31" ht="16" thickTop="1" x14ac:dyDescent="0.2">
      <c r="B214" s="19" t="s">
        <v>29</v>
      </c>
      <c r="C214" s="20">
        <v>0</v>
      </c>
      <c r="D214" s="20"/>
    </row>
    <row r="215" spans="1:31" ht="31" thickBot="1" x14ac:dyDescent="0.25">
      <c r="B215" s="21" t="s">
        <v>102</v>
      </c>
      <c r="C215" s="22">
        <v>31</v>
      </c>
      <c r="D215" s="22"/>
    </row>
    <row r="216" spans="1:31" ht="15" thickTop="1" x14ac:dyDescent="0.2">
      <c r="B216" s="49"/>
      <c r="C216" s="50"/>
      <c r="D216" s="50"/>
      <c r="E216" s="50"/>
      <c r="F216" s="50"/>
      <c r="G216" s="82" t="s">
        <v>54</v>
      </c>
      <c r="H216" s="82"/>
      <c r="I216" s="82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82" t="s">
        <v>58</v>
      </c>
      <c r="AD216" s="82"/>
    </row>
    <row r="217" spans="1:31" ht="15" x14ac:dyDescent="0.2">
      <c r="B217" s="9" t="s">
        <v>20</v>
      </c>
      <c r="C217" s="27" t="s">
        <v>21</v>
      </c>
      <c r="D217" s="8" t="s">
        <v>22</v>
      </c>
      <c r="E217" s="8" t="s">
        <v>28</v>
      </c>
      <c r="F217" s="8"/>
      <c r="G217" s="27">
        <f>$C$1</f>
        <v>2002</v>
      </c>
      <c r="H217" s="27">
        <f>$C$2</f>
        <v>2018</v>
      </c>
      <c r="I217" s="27" t="s">
        <v>24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 t="s">
        <v>26</v>
      </c>
      <c r="AD217" s="27" t="s">
        <v>24</v>
      </c>
    </row>
    <row r="218" spans="1:31" s="14" customFormat="1" x14ac:dyDescent="0.2">
      <c r="A218" s="7"/>
      <c r="B218" s="26"/>
      <c r="C218" s="28"/>
      <c r="D218" s="7"/>
      <c r="E218" s="7"/>
      <c r="F218" s="7"/>
      <c r="G218" s="7"/>
      <c r="H218" s="7"/>
      <c r="I218" s="28"/>
      <c r="J218" s="7"/>
      <c r="K218" s="7"/>
      <c r="L218" s="7"/>
      <c r="M218" s="7">
        <v>1</v>
      </c>
      <c r="N218" s="7">
        <v>2</v>
      </c>
      <c r="O218" s="7">
        <v>3</v>
      </c>
      <c r="P218" s="7">
        <v>4</v>
      </c>
      <c r="Q218" s="7">
        <v>5</v>
      </c>
      <c r="R218" s="7">
        <v>6</v>
      </c>
      <c r="S218" s="7">
        <v>7</v>
      </c>
      <c r="T218" s="7">
        <v>8</v>
      </c>
      <c r="U218" s="7">
        <v>9</v>
      </c>
      <c r="V218" s="7">
        <v>10</v>
      </c>
      <c r="W218" s="7">
        <v>11</v>
      </c>
      <c r="X218" s="7">
        <v>12</v>
      </c>
      <c r="Y218" s="7">
        <v>13</v>
      </c>
      <c r="Z218" s="7">
        <v>14</v>
      </c>
      <c r="AA218" s="7">
        <v>15</v>
      </c>
      <c r="AB218" s="7">
        <v>16</v>
      </c>
      <c r="AC218" s="7"/>
      <c r="AD218" s="7"/>
      <c r="AE218" s="7"/>
    </row>
    <row r="219" spans="1:31" x14ac:dyDescent="0.2">
      <c r="B219" s="26"/>
      <c r="C219" s="28"/>
      <c r="D219" s="7"/>
      <c r="E219" s="7"/>
      <c r="F219" s="7"/>
      <c r="G219" s="7" t="str">
        <f>CONCATENATE($C214,"_",$C215,"_",G217)</f>
        <v>0_31_2002</v>
      </c>
      <c r="H219" s="7" t="str">
        <f>CONCATENATE($C214,"_",$C215,"_",H217)</f>
        <v>0_31_2018</v>
      </c>
      <c r="I219" s="28"/>
      <c r="J219" s="7"/>
      <c r="K219" s="7"/>
      <c r="L219" s="7"/>
      <c r="M219" s="7" t="str">
        <f>IF($G217+M218&gt;$H217,0,CONCATENATE($C214,"_",$C215,"_",$G217+M218))</f>
        <v>0_31_2003</v>
      </c>
      <c r="N219" s="7" t="str">
        <f t="shared" ref="N219:AB219" si="50">IF($G217+N218&gt;$H217,0,CONCATENATE($C214,"_",$C215,"_",$G217+N218))</f>
        <v>0_31_2004</v>
      </c>
      <c r="O219" s="7" t="str">
        <f t="shared" si="50"/>
        <v>0_31_2005</v>
      </c>
      <c r="P219" s="7" t="str">
        <f t="shared" si="50"/>
        <v>0_31_2006</v>
      </c>
      <c r="Q219" s="7" t="str">
        <f t="shared" si="50"/>
        <v>0_31_2007</v>
      </c>
      <c r="R219" s="7" t="str">
        <f t="shared" si="50"/>
        <v>0_31_2008</v>
      </c>
      <c r="S219" s="7" t="str">
        <f t="shared" si="50"/>
        <v>0_31_2009</v>
      </c>
      <c r="T219" s="7" t="str">
        <f t="shared" si="50"/>
        <v>0_31_2010</v>
      </c>
      <c r="U219" s="7" t="str">
        <f t="shared" si="50"/>
        <v>0_31_2011</v>
      </c>
      <c r="V219" s="7" t="str">
        <f t="shared" si="50"/>
        <v>0_31_2012</v>
      </c>
      <c r="W219" s="7" t="str">
        <f t="shared" si="50"/>
        <v>0_31_2013</v>
      </c>
      <c r="X219" s="7" t="str">
        <f t="shared" si="50"/>
        <v>0_31_2014</v>
      </c>
      <c r="Y219" s="7" t="str">
        <f t="shared" si="50"/>
        <v>0_31_2015</v>
      </c>
      <c r="Z219" s="7" t="str">
        <f t="shared" si="50"/>
        <v>0_31_2016</v>
      </c>
      <c r="AA219" s="7" t="str">
        <f t="shared" si="50"/>
        <v>0_31_2017</v>
      </c>
      <c r="AB219" s="7" t="str">
        <f t="shared" si="50"/>
        <v>0_31_2018</v>
      </c>
      <c r="AC219" s="7"/>
      <c r="AD219" s="7"/>
    </row>
    <row r="220" spans="1:31" x14ac:dyDescent="0.2">
      <c r="B220" s="26"/>
      <c r="C220" s="28"/>
      <c r="D220" s="7"/>
      <c r="E220" s="7"/>
      <c r="F220" s="7" t="s">
        <v>25</v>
      </c>
      <c r="G220" s="29"/>
      <c r="H220" s="29"/>
      <c r="I220" s="28"/>
      <c r="J220" s="7"/>
      <c r="K220" s="7"/>
      <c r="L220" s="7" t="s">
        <v>25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1" s="14" customFormat="1" ht="15" x14ac:dyDescent="0.2">
      <c r="A221" s="7"/>
      <c r="B221" s="26" t="s">
        <v>36</v>
      </c>
      <c r="C221" s="28" t="s">
        <v>23</v>
      </c>
      <c r="D221" s="7" t="s">
        <v>8</v>
      </c>
      <c r="E221" s="43">
        <v>0.7087</v>
      </c>
      <c r="F221" s="7">
        <f>MATCH($D221,FAC_TOTALS_APTA!$A$2:$BS$2,)</f>
        <v>11</v>
      </c>
      <c r="G221" s="29">
        <f>VLOOKUP(G219,FAC_TOTALS_APTA!$A$4:$BS$227,$F221,FALSE)</f>
        <v>1875252.2915699601</v>
      </c>
      <c r="H221" s="29">
        <f>VLOOKUP(H219,FAC_TOTALS_APTA!$A$4:$BS$227,$F221,FALSE)</f>
        <v>1965757.12236344</v>
      </c>
      <c r="I221" s="30">
        <f>IFERROR(H221/G221-1,"-")</f>
        <v>4.8262749071331212E-2</v>
      </c>
      <c r="J221" s="31" t="str">
        <f>IF(C221="Log","_log","")</f>
        <v>_log</v>
      </c>
      <c r="K221" s="31" t="str">
        <f>CONCATENATE(D221,J221,"_FAC")</f>
        <v>VRM_ADJ_log_FAC</v>
      </c>
      <c r="L221" s="7">
        <f>MATCH($K221,FAC_TOTALS_APTA!$A$2:$BS$2,)</f>
        <v>33</v>
      </c>
      <c r="M221" s="29">
        <f>IF(M219=0,0,VLOOKUP(M219,FAC_TOTALS_APTA!$A$4:$BS$227,$L221,FALSE))</f>
        <v>945427.68846138299</v>
      </c>
      <c r="N221" s="29">
        <f>IF(N219=0,0,VLOOKUP(N219,FAC_TOTALS_APTA!$A$4:$BS$227,$L221,FALSE))</f>
        <v>1099113.3480163</v>
      </c>
      <c r="O221" s="29">
        <f>IF(O219=0,0,VLOOKUP(O219,FAC_TOTALS_APTA!$A$4:$BS$227,$L221,FALSE))</f>
        <v>-316120.84205529001</v>
      </c>
      <c r="P221" s="29">
        <f>IF(P219=0,0,VLOOKUP(P219,FAC_TOTALS_APTA!$A$4:$BS$227,$L221,FALSE))</f>
        <v>4886776.8330805497</v>
      </c>
      <c r="Q221" s="29">
        <f>IF(Q219=0,0,VLOOKUP(Q219,FAC_TOTALS_APTA!$A$4:$BS$227,$L221,FALSE))</f>
        <v>2625388.6850015</v>
      </c>
      <c r="R221" s="29">
        <f>IF(R219=0,0,VLOOKUP(R219,FAC_TOTALS_APTA!$A$4:$BS$227,$L221,FALSE))</f>
        <v>2315426.1852224502</v>
      </c>
      <c r="S221" s="29">
        <f>IF(S219=0,0,VLOOKUP(S219,FAC_TOTALS_APTA!$A$4:$BS$227,$L221,FALSE))</f>
        <v>1576786.0353577901</v>
      </c>
      <c r="T221" s="29">
        <f>IF(T219=0,0,VLOOKUP(T219,FAC_TOTALS_APTA!$A$4:$BS$227,$L221,FALSE))</f>
        <v>211400.903985565</v>
      </c>
      <c r="U221" s="29">
        <f>IF(U219=0,0,VLOOKUP(U219,FAC_TOTALS_APTA!$A$4:$BS$227,$L221,FALSE))</f>
        <v>119196.504616327</v>
      </c>
      <c r="V221" s="29">
        <f>IF(V219=0,0,VLOOKUP(V219,FAC_TOTALS_APTA!$A$4:$BS$227,$L221,FALSE))</f>
        <v>1073551.37481841</v>
      </c>
      <c r="W221" s="29">
        <f>IF(W219=0,0,VLOOKUP(W219,FAC_TOTALS_APTA!$A$4:$BS$227,$L221,FALSE))</f>
        <v>382284.58783572802</v>
      </c>
      <c r="X221" s="29">
        <f>IF(X219=0,0,VLOOKUP(X219,FAC_TOTALS_APTA!$A$4:$BS$227,$L221,FALSE))</f>
        <v>2941945.84933866</v>
      </c>
      <c r="Y221" s="29">
        <f>IF(Y219=0,0,VLOOKUP(Y219,FAC_TOTALS_APTA!$A$4:$BS$227,$L221,FALSE))</f>
        <v>2298303.2994948402</v>
      </c>
      <c r="Z221" s="29">
        <f>IF(Z219=0,0,VLOOKUP(Z219,FAC_TOTALS_APTA!$A$4:$BS$227,$L221,FALSE))</f>
        <v>1327525.23922329</v>
      </c>
      <c r="AA221" s="29">
        <f>IF(AA219=0,0,VLOOKUP(AA219,FAC_TOTALS_APTA!$A$4:$BS$227,$L221,FALSE))</f>
        <v>402671.90000579099</v>
      </c>
      <c r="AB221" s="29">
        <f>IF(AB219=0,0,VLOOKUP(AB219,FAC_TOTALS_APTA!$A$4:$BS$227,$L221,FALSE))</f>
        <v>707099.288991977</v>
      </c>
      <c r="AC221" s="32">
        <f>SUM(M221:AB221)</f>
        <v>22596776.881395273</v>
      </c>
      <c r="AD221" s="33">
        <f>AC221/G244</f>
        <v>0.46806309916484734</v>
      </c>
      <c r="AE221" s="7"/>
    </row>
    <row r="222" spans="1:31" s="14" customFormat="1" ht="15" x14ac:dyDescent="0.2">
      <c r="A222" s="7"/>
      <c r="B222" s="26" t="s">
        <v>55</v>
      </c>
      <c r="C222" s="28" t="s">
        <v>23</v>
      </c>
      <c r="D222" s="7" t="s">
        <v>17</v>
      </c>
      <c r="E222" s="43">
        <v>-0.40350000000000003</v>
      </c>
      <c r="F222" s="7">
        <f>MATCH($D222,FAC_TOTALS_APTA!$A$2:$BS$2,)</f>
        <v>12</v>
      </c>
      <c r="G222" s="29">
        <f>VLOOKUP(G219,FAC_TOTALS_APTA!$A$4:$BS$227,$F222,FALSE)</f>
        <v>0.85707143465549296</v>
      </c>
      <c r="H222" s="29">
        <f>VLOOKUP(H219,FAC_TOTALS_APTA!$A$4:$BS$227,$F222,FALSE)</f>
        <v>1.01024413617479</v>
      </c>
      <c r="I222" s="30">
        <f t="shared" ref="I222:I241" si="51">IFERROR(H222/G222-1,"-")</f>
        <v>0.17871637686871011</v>
      </c>
      <c r="J222" s="31" t="str">
        <f t="shared" ref="J222:J241" si="52">IF(C222="Log","_log","")</f>
        <v>_log</v>
      </c>
      <c r="K222" s="31" t="str">
        <f t="shared" ref="K222:K242" si="53">CONCATENATE(D222,J222,"_FAC")</f>
        <v>FARE_per_UPT_2018_log_FAC</v>
      </c>
      <c r="L222" s="7">
        <f>MATCH($K222,FAC_TOTALS_APTA!$A$2:$BS$2,)</f>
        <v>34</v>
      </c>
      <c r="M222" s="29">
        <f>IF(M219=0,0,VLOOKUP(M219,FAC_TOTALS_APTA!$A$4:$BS$227,$L222,FALSE))</f>
        <v>-168468.75447353601</v>
      </c>
      <c r="N222" s="29">
        <f>IF(N219=0,0,VLOOKUP(N219,FAC_TOTALS_APTA!$A$4:$BS$227,$L222,FALSE))</f>
        <v>180254.586244028</v>
      </c>
      <c r="O222" s="29">
        <f>IF(O219=0,0,VLOOKUP(O219,FAC_TOTALS_APTA!$A$4:$BS$227,$L222,FALSE))</f>
        <v>433470.74964802503</v>
      </c>
      <c r="P222" s="29">
        <f>IF(P219=0,0,VLOOKUP(P219,FAC_TOTALS_APTA!$A$4:$BS$227,$L222,FALSE))</f>
        <v>52834.659195551802</v>
      </c>
      <c r="Q222" s="29">
        <f>IF(Q219=0,0,VLOOKUP(Q219,FAC_TOTALS_APTA!$A$4:$BS$227,$L222,FALSE))</f>
        <v>97620.853418489598</v>
      </c>
      <c r="R222" s="29">
        <f>IF(R219=0,0,VLOOKUP(R219,FAC_TOTALS_APTA!$A$4:$BS$227,$L222,FALSE))</f>
        <v>307221.90990715101</v>
      </c>
      <c r="S222" s="29">
        <f>IF(S219=0,0,VLOOKUP(S219,FAC_TOTALS_APTA!$A$4:$BS$227,$L222,FALSE))</f>
        <v>-2416463.6733152601</v>
      </c>
      <c r="T222" s="29">
        <f>IF(T219=0,0,VLOOKUP(T219,FAC_TOTALS_APTA!$A$4:$BS$227,$L222,FALSE))</f>
        <v>770122.05801059306</v>
      </c>
      <c r="U222" s="29">
        <f>IF(U219=0,0,VLOOKUP(U219,FAC_TOTALS_APTA!$A$4:$BS$227,$L222,FALSE))</f>
        <v>900489.30763567903</v>
      </c>
      <c r="V222" s="29">
        <f>IF(V219=0,0,VLOOKUP(V219,FAC_TOTALS_APTA!$A$4:$BS$227,$L222,FALSE))</f>
        <v>-226485.32259054601</v>
      </c>
      <c r="W222" s="29">
        <f>IF(W219=0,0,VLOOKUP(W219,FAC_TOTALS_APTA!$A$4:$BS$227,$L222,FALSE))</f>
        <v>-668155.86534969695</v>
      </c>
      <c r="X222" s="29">
        <f>IF(X219=0,0,VLOOKUP(X219,FAC_TOTALS_APTA!$A$4:$BS$227,$L222,FALSE))</f>
        <v>-178426.98770218401</v>
      </c>
      <c r="Y222" s="29">
        <f>IF(Y219=0,0,VLOOKUP(Y219,FAC_TOTALS_APTA!$A$4:$BS$227,$L222,FALSE))</f>
        <v>-1715729.7965843801</v>
      </c>
      <c r="Z222" s="29">
        <f>IF(Z219=0,0,VLOOKUP(Z219,FAC_TOTALS_APTA!$A$4:$BS$227,$L222,FALSE))</f>
        <v>-1230206.1361078699</v>
      </c>
      <c r="AA222" s="29">
        <f>IF(AA219=0,0,VLOOKUP(AA219,FAC_TOTALS_APTA!$A$4:$BS$227,$L222,FALSE))</f>
        <v>-11558.668151230801</v>
      </c>
      <c r="AB222" s="29">
        <f>IF(AB219=0,0,VLOOKUP(AB219,FAC_TOTALS_APTA!$A$4:$BS$227,$L222,FALSE))</f>
        <v>-11598.0718217387</v>
      </c>
      <c r="AC222" s="32">
        <f t="shared" ref="AC222:AC241" si="54">SUM(M222:AB222)</f>
        <v>-3885079.1520369248</v>
      </c>
      <c r="AD222" s="33">
        <f>AC222/G244</f>
        <v>-8.0474405617570383E-2</v>
      </c>
      <c r="AE222" s="7"/>
    </row>
    <row r="223" spans="1:31" s="14" customFormat="1" ht="15" x14ac:dyDescent="0.2">
      <c r="A223" s="7"/>
      <c r="B223" s="26" t="s">
        <v>51</v>
      </c>
      <c r="C223" s="28" t="s">
        <v>23</v>
      </c>
      <c r="D223" s="7" t="s">
        <v>9</v>
      </c>
      <c r="E223" s="43">
        <v>0.29659999999999997</v>
      </c>
      <c r="F223" s="7">
        <f>MATCH($D223,FAC_TOTALS_APTA!$A$2:$BS$2,)</f>
        <v>13</v>
      </c>
      <c r="G223" s="29">
        <f>VLOOKUP(G219,FAC_TOTALS_APTA!$A$4:$BS$227,$F223,FALSE)</f>
        <v>565713.24982124695</v>
      </c>
      <c r="H223" s="29">
        <f>VLOOKUP(H219,FAC_TOTALS_APTA!$A$4:$BS$227,$F223,FALSE)</f>
        <v>570845.06733088405</v>
      </c>
      <c r="I223" s="30">
        <f t="shared" si="51"/>
        <v>9.0714111986216484E-3</v>
      </c>
      <c r="J223" s="31" t="str">
        <f t="shared" si="52"/>
        <v>_log</v>
      </c>
      <c r="K223" s="31" t="str">
        <f t="shared" si="53"/>
        <v>POP_EMP_log_FAC</v>
      </c>
      <c r="L223" s="7">
        <f>MATCH($K223,FAC_TOTALS_APTA!$A$2:$BS$2,)</f>
        <v>35</v>
      </c>
      <c r="M223" s="29">
        <f>IF(M219=0,0,VLOOKUP(M219,FAC_TOTALS_APTA!$A$4:$BS$227,$L223,FALSE))</f>
        <v>494261.27594622999</v>
      </c>
      <c r="N223" s="29">
        <f>IF(N219=0,0,VLOOKUP(N219,FAC_TOTALS_APTA!$A$4:$BS$227,$L223,FALSE))</f>
        <v>675221.41901916696</v>
      </c>
      <c r="O223" s="29">
        <f>IF(O219=0,0,VLOOKUP(O219,FAC_TOTALS_APTA!$A$4:$BS$227,$L223,FALSE))</f>
        <v>960129.32538539905</v>
      </c>
      <c r="P223" s="29">
        <f>IF(P219=0,0,VLOOKUP(P219,FAC_TOTALS_APTA!$A$4:$BS$227,$L223,FALSE))</f>
        <v>1213181.3112893701</v>
      </c>
      <c r="Q223" s="29">
        <f>IF(Q219=0,0,VLOOKUP(Q219,FAC_TOTALS_APTA!$A$4:$BS$227,$L223,FALSE))</f>
        <v>565334.13552931102</v>
      </c>
      <c r="R223" s="29">
        <f>IF(R219=0,0,VLOOKUP(R219,FAC_TOTALS_APTA!$A$4:$BS$227,$L223,FALSE))</f>
        <v>182188.934618008</v>
      </c>
      <c r="S223" s="29">
        <f>IF(S219=0,0,VLOOKUP(S219,FAC_TOTALS_APTA!$A$4:$BS$227,$L223,FALSE))</f>
        <v>-68912.677734957295</v>
      </c>
      <c r="T223" s="29">
        <f>IF(T219=0,0,VLOOKUP(T219,FAC_TOTALS_APTA!$A$4:$BS$227,$L223,FALSE))</f>
        <v>539675.71530510997</v>
      </c>
      <c r="U223" s="29">
        <f>IF(U219=0,0,VLOOKUP(U219,FAC_TOTALS_APTA!$A$4:$BS$227,$L223,FALSE))</f>
        <v>309787.87731943699</v>
      </c>
      <c r="V223" s="29">
        <f>IF(V219=0,0,VLOOKUP(V219,FAC_TOTALS_APTA!$A$4:$BS$227,$L223,FALSE))</f>
        <v>392264.41320413799</v>
      </c>
      <c r="W223" s="29">
        <f>IF(W219=0,0,VLOOKUP(W219,FAC_TOTALS_APTA!$A$4:$BS$227,$L223,FALSE))</f>
        <v>372917.62510685698</v>
      </c>
      <c r="X223" s="29">
        <f>IF(X219=0,0,VLOOKUP(X219,FAC_TOTALS_APTA!$A$4:$BS$227,$L223,FALSE))</f>
        <v>524770.81641673797</v>
      </c>
      <c r="Y223" s="29">
        <f>IF(Y219=0,0,VLOOKUP(Y219,FAC_TOTALS_APTA!$A$4:$BS$227,$L223,FALSE))</f>
        <v>492544.16152821301</v>
      </c>
      <c r="Z223" s="29">
        <f>IF(Z219=0,0,VLOOKUP(Z219,FAC_TOTALS_APTA!$A$4:$BS$227,$L223,FALSE))</f>
        <v>453920.50024236197</v>
      </c>
      <c r="AA223" s="29">
        <f>IF(AA219=0,0,VLOOKUP(AA219,FAC_TOTALS_APTA!$A$4:$BS$227,$L223,FALSE))</f>
        <v>427644.78789538698</v>
      </c>
      <c r="AB223" s="29">
        <f>IF(AB219=0,0,VLOOKUP(AB219,FAC_TOTALS_APTA!$A$4:$BS$227,$L223,FALSE))</f>
        <v>423428.99230769899</v>
      </c>
      <c r="AC223" s="32">
        <f t="shared" si="54"/>
        <v>7958358.6133784689</v>
      </c>
      <c r="AD223" s="33">
        <f>AC223/G244</f>
        <v>0.16484713799648654</v>
      </c>
      <c r="AE223" s="7"/>
    </row>
    <row r="224" spans="1:31" s="14" customFormat="1" ht="15" x14ac:dyDescent="0.2">
      <c r="A224" s="7"/>
      <c r="B224" s="26" t="s">
        <v>108</v>
      </c>
      <c r="C224" s="28"/>
      <c r="D224" s="34" t="s">
        <v>106</v>
      </c>
      <c r="E224" s="43">
        <v>0.16120000000000001</v>
      </c>
      <c r="F224" s="7">
        <f>MATCH($D224,FAC_TOTALS_APTA!$A$2:$BS$2,)</f>
        <v>17</v>
      </c>
      <c r="G224" s="29">
        <f>VLOOKUP(G219,FAC_TOTALS_APTA!$A$4:$BS$227,$F224,FALSE)</f>
        <v>0.26003120636430599</v>
      </c>
      <c r="H224" s="29">
        <f>VLOOKUP(H219,FAC_TOTALS_APTA!$A$4:$BS$227,$F224,FALSE)</f>
        <v>0.225269487111874</v>
      </c>
      <c r="I224" s="30">
        <f t="shared" si="51"/>
        <v>-0.1336828749843606</v>
      </c>
      <c r="J224" s="31" t="str">
        <f t="shared" si="52"/>
        <v/>
      </c>
      <c r="K224" s="31" t="str">
        <f t="shared" si="53"/>
        <v>TSD_POP_EMP_PCT_FAC</v>
      </c>
      <c r="L224" s="7">
        <f>MATCH($K224,FAC_TOTALS_APTA!$A$2:$BS$2,)</f>
        <v>39</v>
      </c>
      <c r="M224" s="29">
        <f>IF(M219=0,0,VLOOKUP(M219,FAC_TOTALS_APTA!$A$4:$BS$227,$L224,FALSE))</f>
        <v>-4033.5410308815499</v>
      </c>
      <c r="N224" s="29">
        <f>IF(N219=0,0,VLOOKUP(N219,FAC_TOTALS_APTA!$A$4:$BS$227,$L224,FALSE))</f>
        <v>-2152.1759494500702</v>
      </c>
      <c r="O224" s="29">
        <f>IF(O219=0,0,VLOOKUP(O219,FAC_TOTALS_APTA!$A$4:$BS$227,$L224,FALSE))</f>
        <v>-14785.3298359726</v>
      </c>
      <c r="P224" s="29">
        <f>IF(P219=0,0,VLOOKUP(P219,FAC_TOTALS_APTA!$A$4:$BS$227,$L224,FALSE))</f>
        <v>1044.02671881529</v>
      </c>
      <c r="Q224" s="29">
        <f>IF(Q219=0,0,VLOOKUP(Q219,FAC_TOTALS_APTA!$A$4:$BS$227,$L224,FALSE))</f>
        <v>-18599.5072557559</v>
      </c>
      <c r="R224" s="29">
        <f>IF(R219=0,0,VLOOKUP(R219,FAC_TOTALS_APTA!$A$4:$BS$227,$L224,FALSE))</f>
        <v>-21939.6419329612</v>
      </c>
      <c r="S224" s="29">
        <f>IF(S219=0,0,VLOOKUP(S219,FAC_TOTALS_APTA!$A$4:$BS$227,$L224,FALSE))</f>
        <v>30278.923541440701</v>
      </c>
      <c r="T224" s="29">
        <f>IF(T219=0,0,VLOOKUP(T219,FAC_TOTALS_APTA!$A$4:$BS$227,$L224,FALSE))</f>
        <v>15100.2201141551</v>
      </c>
      <c r="U224" s="29">
        <f>IF(U219=0,0,VLOOKUP(U219,FAC_TOTALS_APTA!$A$4:$BS$227,$L224,FALSE))</f>
        <v>-16599.1334065152</v>
      </c>
      <c r="V224" s="29">
        <f>IF(V219=0,0,VLOOKUP(V219,FAC_TOTALS_APTA!$A$4:$BS$227,$L224,FALSE))</f>
        <v>-48704.845793241599</v>
      </c>
      <c r="W224" s="29">
        <f>IF(W219=0,0,VLOOKUP(W219,FAC_TOTALS_APTA!$A$4:$BS$227,$L224,FALSE))</f>
        <v>-3018.3111415501098</v>
      </c>
      <c r="X224" s="29">
        <f>IF(X219=0,0,VLOOKUP(X219,FAC_TOTALS_APTA!$A$4:$BS$227,$L224,FALSE))</f>
        <v>-6988.4665236811898</v>
      </c>
      <c r="Y224" s="29">
        <f>IF(Y219=0,0,VLOOKUP(Y219,FAC_TOTALS_APTA!$A$4:$BS$227,$L224,FALSE))</f>
        <v>-18299.925921409598</v>
      </c>
      <c r="Z224" s="29">
        <f>IF(Z219=0,0,VLOOKUP(Z219,FAC_TOTALS_APTA!$A$4:$BS$227,$L224,FALSE))</f>
        <v>30081.5582757556</v>
      </c>
      <c r="AA224" s="29">
        <f>IF(AA219=0,0,VLOOKUP(AA219,FAC_TOTALS_APTA!$A$4:$BS$227,$L224,FALSE))</f>
        <v>-1892.3862201188001</v>
      </c>
      <c r="AB224" s="29">
        <f>IF(AB219=0,0,VLOOKUP(AB219,FAC_TOTALS_APTA!$A$4:$BS$227,$L224,FALSE))</f>
        <v>-8356.4836806353396</v>
      </c>
      <c r="AC224" s="32">
        <f t="shared" si="54"/>
        <v>-88865.02004200645</v>
      </c>
      <c r="AD224" s="33">
        <f>AC224/G243</f>
        <v>-2.028943463106257E-3</v>
      </c>
      <c r="AE224" s="7"/>
    </row>
    <row r="225" spans="1:31" s="14" customFormat="1" ht="15" x14ac:dyDescent="0.2">
      <c r="A225" s="7"/>
      <c r="B225" s="26" t="s">
        <v>52</v>
      </c>
      <c r="C225" s="28" t="s">
        <v>23</v>
      </c>
      <c r="D225" s="34" t="s">
        <v>16</v>
      </c>
      <c r="E225" s="43">
        <v>0.16120000000000001</v>
      </c>
      <c r="F225" s="7">
        <f>MATCH($D225,FAC_TOTALS_APTA!$A$2:$BS$2,)</f>
        <v>14</v>
      </c>
      <c r="G225" s="29">
        <f>VLOOKUP(G219,FAC_TOTALS_APTA!$A$4:$BS$227,$F225,FALSE)</f>
        <v>1.9343989746324901</v>
      </c>
      <c r="H225" s="29">
        <f>VLOOKUP(H219,FAC_TOTALS_APTA!$A$4:$BS$227,$F225,FALSE)</f>
        <v>2.8290433843361402</v>
      </c>
      <c r="I225" s="30">
        <f t="shared" si="51"/>
        <v>0.46249218565348982</v>
      </c>
      <c r="J225" s="31" t="str">
        <f t="shared" si="52"/>
        <v>_log</v>
      </c>
      <c r="K225" s="31" t="str">
        <f t="shared" si="53"/>
        <v>GAS_PRICE_2018_log_FAC</v>
      </c>
      <c r="L225" s="7">
        <f>MATCH($K225,FAC_TOTALS_APTA!$A$2:$BS$2,)</f>
        <v>36</v>
      </c>
      <c r="M225" s="29">
        <f>IF(M219=0,0,VLOOKUP(M219,FAC_TOTALS_APTA!$A$4:$BS$227,$L225,FALSE))</f>
        <v>645906.06812357798</v>
      </c>
      <c r="N225" s="29">
        <f>IF(N219=0,0,VLOOKUP(N219,FAC_TOTALS_APTA!$A$4:$BS$227,$L225,FALSE))</f>
        <v>935397.05401849397</v>
      </c>
      <c r="O225" s="29">
        <f>IF(O219=0,0,VLOOKUP(O219,FAC_TOTALS_APTA!$A$4:$BS$227,$L225,FALSE))</f>
        <v>1707983.8252131001</v>
      </c>
      <c r="P225" s="29">
        <f>IF(P219=0,0,VLOOKUP(P219,FAC_TOTALS_APTA!$A$4:$BS$227,$L225,FALSE))</f>
        <v>1111033.82449676</v>
      </c>
      <c r="Q225" s="29">
        <f>IF(Q219=0,0,VLOOKUP(Q219,FAC_TOTALS_APTA!$A$4:$BS$227,$L225,FALSE))</f>
        <v>866143.63112608297</v>
      </c>
      <c r="R225" s="29">
        <f>IF(R219=0,0,VLOOKUP(R219,FAC_TOTALS_APTA!$A$4:$BS$227,$L225,FALSE))</f>
        <v>1970928.7015315699</v>
      </c>
      <c r="S225" s="29">
        <f>IF(S219=0,0,VLOOKUP(S219,FAC_TOTALS_APTA!$A$4:$BS$227,$L225,FALSE))</f>
        <v>-5881873.0845528301</v>
      </c>
      <c r="T225" s="29">
        <f>IF(T219=0,0,VLOOKUP(T219,FAC_TOTALS_APTA!$A$4:$BS$227,$L225,FALSE))</f>
        <v>2722443.7133285101</v>
      </c>
      <c r="U225" s="29">
        <f>IF(U219=0,0,VLOOKUP(U219,FAC_TOTALS_APTA!$A$4:$BS$227,$L225,FALSE))</f>
        <v>3918744.3536193101</v>
      </c>
      <c r="V225" s="29">
        <f>IF(V219=0,0,VLOOKUP(V219,FAC_TOTALS_APTA!$A$4:$BS$227,$L225,FALSE))</f>
        <v>44228.638596096098</v>
      </c>
      <c r="W225" s="29">
        <f>IF(W219=0,0,VLOOKUP(W219,FAC_TOTALS_APTA!$A$4:$BS$227,$L225,FALSE))</f>
        <v>-778184.001329305</v>
      </c>
      <c r="X225" s="29">
        <f>IF(X219=0,0,VLOOKUP(X219,FAC_TOTALS_APTA!$A$4:$BS$227,$L225,FALSE))</f>
        <v>-1222249.90933086</v>
      </c>
      <c r="Y225" s="29">
        <f>IF(Y219=0,0,VLOOKUP(Y219,FAC_TOTALS_APTA!$A$4:$BS$227,$L225,FALSE))</f>
        <v>-6453042.38335378</v>
      </c>
      <c r="Z225" s="29">
        <f>IF(Z219=0,0,VLOOKUP(Z219,FAC_TOTALS_APTA!$A$4:$BS$227,$L225,FALSE))</f>
        <v>-2162220.9845332801</v>
      </c>
      <c r="AA225" s="29">
        <f>IF(AA219=0,0,VLOOKUP(AA219,FAC_TOTALS_APTA!$A$4:$BS$227,$L225,FALSE))</f>
        <v>1549946.68676703</v>
      </c>
      <c r="AB225" s="29">
        <f>IF(AB219=0,0,VLOOKUP(AB219,FAC_TOTALS_APTA!$A$4:$BS$227,$L225,FALSE))</f>
        <v>1743218.1408425299</v>
      </c>
      <c r="AC225" s="32">
        <f t="shared" si="54"/>
        <v>718404.27456300566</v>
      </c>
      <c r="AD225" s="33">
        <f>AC225/G244</f>
        <v>1.4880818311840212E-2</v>
      </c>
      <c r="AE225" s="7"/>
    </row>
    <row r="226" spans="1:31" s="14" customFormat="1" ht="15" x14ac:dyDescent="0.2">
      <c r="A226" s="7"/>
      <c r="B226" s="26" t="s">
        <v>49</v>
      </c>
      <c r="C226" s="28" t="s">
        <v>23</v>
      </c>
      <c r="D226" s="7" t="s">
        <v>15</v>
      </c>
      <c r="E226" s="43">
        <v>-0.2555</v>
      </c>
      <c r="F226" s="7">
        <f>MATCH($D226,FAC_TOTALS_APTA!$A$2:$BS$2,)</f>
        <v>15</v>
      </c>
      <c r="G226" s="29">
        <f>VLOOKUP(G219,FAC_TOTALS_APTA!$A$4:$BS$227,$F226,FALSE)</f>
        <v>33601.731650430498</v>
      </c>
      <c r="H226" s="29">
        <f>VLOOKUP(H219,FAC_TOTALS_APTA!$A$4:$BS$227,$F226,FALSE)</f>
        <v>28335.2195898592</v>
      </c>
      <c r="I226" s="30">
        <f t="shared" si="51"/>
        <v>-0.15673335277361589</v>
      </c>
      <c r="J226" s="31" t="str">
        <f t="shared" si="52"/>
        <v>_log</v>
      </c>
      <c r="K226" s="31" t="str">
        <f t="shared" si="53"/>
        <v>TOTAL_MED_INC_INDIV_2018_log_FAC</v>
      </c>
      <c r="L226" s="7">
        <f>MATCH($K226,FAC_TOTALS_APTA!$A$2:$BS$2,)</f>
        <v>37</v>
      </c>
      <c r="M226" s="29">
        <f>IF(M219=0,0,VLOOKUP(M219,FAC_TOTALS_APTA!$A$4:$BS$227,$L226,FALSE))</f>
        <v>394024.96543714701</v>
      </c>
      <c r="N226" s="29">
        <f>IF(N219=0,0,VLOOKUP(N219,FAC_TOTALS_APTA!$A$4:$BS$227,$L226,FALSE))</f>
        <v>691529.05734012695</v>
      </c>
      <c r="O226" s="29">
        <f>IF(O219=0,0,VLOOKUP(O219,FAC_TOTALS_APTA!$A$4:$BS$227,$L226,FALSE))</f>
        <v>833365.70779631403</v>
      </c>
      <c r="P226" s="29">
        <f>IF(P219=0,0,VLOOKUP(P219,FAC_TOTALS_APTA!$A$4:$BS$227,$L226,FALSE))</f>
        <v>1411346.00488642</v>
      </c>
      <c r="Q226" s="29">
        <f>IF(Q219=0,0,VLOOKUP(Q219,FAC_TOTALS_APTA!$A$4:$BS$227,$L226,FALSE))</f>
        <v>-353632.16449934302</v>
      </c>
      <c r="R226" s="29">
        <f>IF(R219=0,0,VLOOKUP(R219,FAC_TOTALS_APTA!$A$4:$BS$227,$L226,FALSE))</f>
        <v>-341490.61140509398</v>
      </c>
      <c r="S226" s="29">
        <f>IF(S219=0,0,VLOOKUP(S219,FAC_TOTALS_APTA!$A$4:$BS$227,$L226,FALSE))</f>
        <v>2162605.7925504898</v>
      </c>
      <c r="T226" s="29">
        <f>IF(T219=0,0,VLOOKUP(T219,FAC_TOTALS_APTA!$A$4:$BS$227,$L226,FALSE))</f>
        <v>-78951.870648605996</v>
      </c>
      <c r="U226" s="29">
        <f>IF(U219=0,0,VLOOKUP(U219,FAC_TOTALS_APTA!$A$4:$BS$227,$L226,FALSE))</f>
        <v>-130682.865340262</v>
      </c>
      <c r="V226" s="29">
        <f>IF(V219=0,0,VLOOKUP(V219,FAC_TOTALS_APTA!$A$4:$BS$227,$L226,FALSE))</f>
        <v>647982.23462980497</v>
      </c>
      <c r="W226" s="29">
        <f>IF(W219=0,0,VLOOKUP(W219,FAC_TOTALS_APTA!$A$4:$BS$227,$L226,FALSE))</f>
        <v>-97938.460894325501</v>
      </c>
      <c r="X226" s="29">
        <f>IF(X219=0,0,VLOOKUP(X219,FAC_TOTALS_APTA!$A$4:$BS$227,$L226,FALSE))</f>
        <v>-835978.78417943197</v>
      </c>
      <c r="Y226" s="29">
        <f>IF(Y219=0,0,VLOOKUP(Y219,FAC_TOTALS_APTA!$A$4:$BS$227,$L226,FALSE))</f>
        <v>-1056208.3896612399</v>
      </c>
      <c r="Z226" s="29">
        <f>IF(Z219=0,0,VLOOKUP(Z219,FAC_TOTALS_APTA!$A$4:$BS$227,$L226,FALSE))</f>
        <v>-407872.27089530602</v>
      </c>
      <c r="AA226" s="29">
        <f>IF(AA219=0,0,VLOOKUP(AA219,FAC_TOTALS_APTA!$A$4:$BS$227,$L226,FALSE))</f>
        <v>-473099.92227321898</v>
      </c>
      <c r="AB226" s="29">
        <f>IF(AB219=0,0,VLOOKUP(AB219,FAC_TOTALS_APTA!$A$4:$BS$227,$L226,FALSE))</f>
        <v>-501606.06885108299</v>
      </c>
      <c r="AC226" s="32">
        <f t="shared" si="54"/>
        <v>1863392.3539923928</v>
      </c>
      <c r="AD226" s="33">
        <f>AC226/G244</f>
        <v>3.859777014870916E-2</v>
      </c>
      <c r="AE226" s="7"/>
    </row>
    <row r="227" spans="1:31" s="14" customFormat="1" ht="15" x14ac:dyDescent="0.2">
      <c r="A227" s="7"/>
      <c r="B227" s="26" t="s">
        <v>67</v>
      </c>
      <c r="C227" s="28"/>
      <c r="D227" s="7" t="s">
        <v>10</v>
      </c>
      <c r="E227" s="43">
        <v>1.0699999999999999E-2</v>
      </c>
      <c r="F227" s="7">
        <f>MATCH($D227,FAC_TOTALS_APTA!$A$2:$BS$2,)</f>
        <v>16</v>
      </c>
      <c r="G227" s="29">
        <f>VLOOKUP(G219,FAC_TOTALS_APTA!$A$4:$BS$227,$F227,FALSE)</f>
        <v>6.6378259855447599</v>
      </c>
      <c r="H227" s="29">
        <f>VLOOKUP(H219,FAC_TOTALS_APTA!$A$4:$BS$227,$F227,FALSE)</f>
        <v>7.0336089149977203</v>
      </c>
      <c r="I227" s="30">
        <f t="shared" si="51"/>
        <v>5.962538492495284E-2</v>
      </c>
      <c r="J227" s="31" t="str">
        <f t="shared" si="52"/>
        <v/>
      </c>
      <c r="K227" s="31" t="str">
        <f t="shared" si="53"/>
        <v>PCT_HH_NO_VEH_FAC</v>
      </c>
      <c r="L227" s="7">
        <f>MATCH($K227,FAC_TOTALS_APTA!$A$2:$BS$2,)</f>
        <v>38</v>
      </c>
      <c r="M227" s="29">
        <f>IF(M219=0,0,VLOOKUP(M219,FAC_TOTALS_APTA!$A$4:$BS$227,$L227,FALSE))</f>
        <v>37707.889394825601</v>
      </c>
      <c r="N227" s="29">
        <f>IF(N219=0,0,VLOOKUP(N219,FAC_TOTALS_APTA!$A$4:$BS$227,$L227,FALSE))</f>
        <v>5990.4007680487703</v>
      </c>
      <c r="O227" s="29">
        <f>IF(O219=0,0,VLOOKUP(O219,FAC_TOTALS_APTA!$A$4:$BS$227,$L227,FALSE))</f>
        <v>77652.473800334599</v>
      </c>
      <c r="P227" s="29">
        <f>IF(P219=0,0,VLOOKUP(P219,FAC_TOTALS_APTA!$A$4:$BS$227,$L227,FALSE))</f>
        <v>177138.68062534201</v>
      </c>
      <c r="Q227" s="29">
        <f>IF(Q219=0,0,VLOOKUP(Q219,FAC_TOTALS_APTA!$A$4:$BS$227,$L227,FALSE))</f>
        <v>69521.629622102904</v>
      </c>
      <c r="R227" s="29">
        <f>IF(R219=0,0,VLOOKUP(R219,FAC_TOTALS_APTA!$A$4:$BS$227,$L227,FALSE))</f>
        <v>-31085.805211741299</v>
      </c>
      <c r="S227" s="29">
        <f>IF(S219=0,0,VLOOKUP(S219,FAC_TOTALS_APTA!$A$4:$BS$227,$L227,FALSE))</f>
        <v>179027.40275243399</v>
      </c>
      <c r="T227" s="29">
        <f>IF(T219=0,0,VLOOKUP(T219,FAC_TOTALS_APTA!$A$4:$BS$227,$L227,FALSE))</f>
        <v>426117.74293458799</v>
      </c>
      <c r="U227" s="29">
        <f>IF(U219=0,0,VLOOKUP(U219,FAC_TOTALS_APTA!$A$4:$BS$227,$L227,FALSE))</f>
        <v>311968.24933687202</v>
      </c>
      <c r="V227" s="29">
        <f>IF(V219=0,0,VLOOKUP(V219,FAC_TOTALS_APTA!$A$4:$BS$227,$L227,FALSE))</f>
        <v>-386615.69373067701</v>
      </c>
      <c r="W227" s="29">
        <f>IF(W219=0,0,VLOOKUP(W219,FAC_TOTALS_APTA!$A$4:$BS$227,$L227,FALSE))</f>
        <v>174009.63935162401</v>
      </c>
      <c r="X227" s="29">
        <f>IF(X219=0,0,VLOOKUP(X219,FAC_TOTALS_APTA!$A$4:$BS$227,$L227,FALSE))</f>
        <v>-15556.7409914089</v>
      </c>
      <c r="Y227" s="29">
        <f>IF(Y219=0,0,VLOOKUP(Y219,FAC_TOTALS_APTA!$A$4:$BS$227,$L227,FALSE))</f>
        <v>-620902.92341328296</v>
      </c>
      <c r="Z227" s="29">
        <f>IF(Z219=0,0,VLOOKUP(Z219,FAC_TOTALS_APTA!$A$4:$BS$227,$L227,FALSE))</f>
        <v>-43700.244872477</v>
      </c>
      <c r="AA227" s="29">
        <f>IF(AA219=0,0,VLOOKUP(AA219,FAC_TOTALS_APTA!$A$4:$BS$227,$L227,FALSE))</f>
        <v>140997.93541482999</v>
      </c>
      <c r="AB227" s="29">
        <f>IF(AB219=0,0,VLOOKUP(AB219,FAC_TOTALS_APTA!$A$4:$BS$227,$L227,FALSE))</f>
        <v>106344.903587892</v>
      </c>
      <c r="AC227" s="32">
        <f t="shared" si="54"/>
        <v>608615.53936930664</v>
      </c>
      <c r="AD227" s="33">
        <f>AC227/G244</f>
        <v>1.2606686212476027E-2</v>
      </c>
      <c r="AE227" s="7"/>
    </row>
    <row r="228" spans="1:31" s="14" customFormat="1" ht="15" x14ac:dyDescent="0.2">
      <c r="A228" s="7"/>
      <c r="B228" s="26" t="s">
        <v>50</v>
      </c>
      <c r="C228" s="28"/>
      <c r="D228" s="7" t="s">
        <v>31</v>
      </c>
      <c r="E228" s="43">
        <v>-3.3999999999999998E-3</v>
      </c>
      <c r="F228" s="7">
        <f>MATCH($D228,FAC_TOTALS_APTA!$A$2:$BS$2,)</f>
        <v>18</v>
      </c>
      <c r="G228" s="29">
        <f>VLOOKUP(G219,FAC_TOTALS_APTA!$A$4:$BS$227,$F228,FALSE)</f>
        <v>3.5364412258655902</v>
      </c>
      <c r="H228" s="29">
        <f>VLOOKUP(H219,FAC_TOTALS_APTA!$A$4:$BS$227,$F228,FALSE)</f>
        <v>5.1978714563597803</v>
      </c>
      <c r="I228" s="30">
        <f t="shared" si="51"/>
        <v>0.46980286801953941</v>
      </c>
      <c r="J228" s="31" t="str">
        <f t="shared" si="52"/>
        <v/>
      </c>
      <c r="K228" s="31" t="str">
        <f t="shared" si="53"/>
        <v>JTW_HOME_PCT_FAC</v>
      </c>
      <c r="L228" s="7">
        <f>MATCH($K228,FAC_TOTALS_APTA!$A$2:$BS$2,)</f>
        <v>40</v>
      </c>
      <c r="M228" s="29">
        <f>IF(M219=0,0,VLOOKUP(M219,FAC_TOTALS_APTA!$A$4:$BS$227,$L228,FALSE))</f>
        <v>0</v>
      </c>
      <c r="N228" s="29">
        <f>IF(N219=0,0,VLOOKUP(N219,FAC_TOTALS_APTA!$A$4:$BS$227,$L228,FALSE))</f>
        <v>0</v>
      </c>
      <c r="O228" s="29">
        <f>IF(O219=0,0,VLOOKUP(O219,FAC_TOTALS_APTA!$A$4:$BS$227,$L228,FALSE))</f>
        <v>0</v>
      </c>
      <c r="P228" s="29">
        <f>IF(P219=0,0,VLOOKUP(P219,FAC_TOTALS_APTA!$A$4:$BS$227,$L228,FALSE))</f>
        <v>-83339.721296753094</v>
      </c>
      <c r="Q228" s="29">
        <f>IF(Q219=0,0,VLOOKUP(Q219,FAC_TOTALS_APTA!$A$4:$BS$227,$L228,FALSE))</f>
        <v>-96838.108606845999</v>
      </c>
      <c r="R228" s="29">
        <f>IF(R219=0,0,VLOOKUP(R219,FAC_TOTALS_APTA!$A$4:$BS$227,$L228,FALSE))</f>
        <v>47592.794539968701</v>
      </c>
      <c r="S228" s="29">
        <f>IF(S219=0,0,VLOOKUP(S219,FAC_TOTALS_APTA!$A$4:$BS$227,$L228,FALSE))</f>
        <v>65572.246862296801</v>
      </c>
      <c r="T228" s="29">
        <f>IF(T219=0,0,VLOOKUP(T219,FAC_TOTALS_APTA!$A$4:$BS$227,$L228,FALSE))</f>
        <v>-147215.64885958901</v>
      </c>
      <c r="U228" s="29">
        <f>IF(U219=0,0,VLOOKUP(U219,FAC_TOTALS_APTA!$A$4:$BS$227,$L228,FALSE))</f>
        <v>-11854.970068463101</v>
      </c>
      <c r="V228" s="29">
        <f>IF(V219=0,0,VLOOKUP(V219,FAC_TOTALS_APTA!$A$4:$BS$227,$L228,FALSE))</f>
        <v>8334.3518627183203</v>
      </c>
      <c r="W228" s="29">
        <f>IF(W219=0,0,VLOOKUP(W219,FAC_TOTALS_APTA!$A$4:$BS$227,$L228,FALSE))</f>
        <v>57289.212581559797</v>
      </c>
      <c r="X228" s="29">
        <f>IF(X219=0,0,VLOOKUP(X219,FAC_TOTALS_APTA!$A$4:$BS$227,$L228,FALSE))</f>
        <v>-44361.078006074698</v>
      </c>
      <c r="Y228" s="29">
        <f>IF(Y219=0,0,VLOOKUP(Y219,FAC_TOTALS_APTA!$A$4:$BS$227,$L228,FALSE))</f>
        <v>-6971.0805051014704</v>
      </c>
      <c r="Z228" s="29">
        <f>IF(Z219=0,0,VLOOKUP(Z219,FAC_TOTALS_APTA!$A$4:$BS$227,$L228,FALSE))</f>
        <v>-355594.05028356903</v>
      </c>
      <c r="AA228" s="29">
        <f>IF(AA219=0,0,VLOOKUP(AA219,FAC_TOTALS_APTA!$A$4:$BS$227,$L228,FALSE))</f>
        <v>-106448.21626094</v>
      </c>
      <c r="AB228" s="29">
        <f>IF(AB219=0,0,VLOOKUP(AB219,FAC_TOTALS_APTA!$A$4:$BS$227,$L228,FALSE))</f>
        <v>-165847.47545069401</v>
      </c>
      <c r="AC228" s="32">
        <f t="shared" si="54"/>
        <v>-839681.74349148665</v>
      </c>
      <c r="AD228" s="33">
        <f>AC228/G244</f>
        <v>-1.7392924718142359E-2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85</v>
      </c>
      <c r="E229" s="43">
        <v>-5.7999999999999996E-3</v>
      </c>
      <c r="F229" s="7">
        <f>MATCH($D229,FAC_TOTALS_APTA!$A$2:$BS$2,)</f>
        <v>20</v>
      </c>
      <c r="G229" s="29">
        <f>VLOOKUP(G219,FAC_TOTALS_APTA!$A$4:$BS$227,$F229,FALSE)</f>
        <v>0</v>
      </c>
      <c r="H229" s="29">
        <f>VLOOKUP(H219,FAC_TOTALS_APTA!$A$4:$BS$227,$F229,FALSE)</f>
        <v>0</v>
      </c>
      <c r="I229" s="30" t="str">
        <f t="shared" si="51"/>
        <v>-</v>
      </c>
      <c r="J229" s="31" t="str">
        <f t="shared" si="52"/>
        <v/>
      </c>
      <c r="K229" s="31" t="str">
        <f t="shared" si="53"/>
        <v>TNC_TRIPS_PER_CAPITA_CLUSTER_BUS_HI_OPEX_FAV_FAC</v>
      </c>
      <c r="L229" s="7">
        <f>MATCH($K229,FAC_TOTALS_APTA!$A$2:$BS$2,)</f>
        <v>42</v>
      </c>
      <c r="M229" s="29">
        <f>IF(M219=0,0,VLOOKUP(M219,FAC_TOTALS_APTA!$A$4:$BS$227,$L229,FALSE))</f>
        <v>0</v>
      </c>
      <c r="N229" s="29">
        <f>IF(N219=0,0,VLOOKUP(N219,FAC_TOTALS_APTA!$A$4:$BS$227,$L229,FALSE))</f>
        <v>0</v>
      </c>
      <c r="O229" s="29">
        <f>IF(O219=0,0,VLOOKUP(O219,FAC_TOTALS_APTA!$A$4:$BS$227,$L229,FALSE))</f>
        <v>0</v>
      </c>
      <c r="P229" s="29">
        <f>IF(P219=0,0,VLOOKUP(P219,FAC_TOTALS_APTA!$A$4:$BS$227,$L229,FALSE))</f>
        <v>0</v>
      </c>
      <c r="Q229" s="29">
        <f>IF(Q219=0,0,VLOOKUP(Q219,FAC_TOTALS_APTA!$A$4:$BS$227,$L229,FALSE))</f>
        <v>0</v>
      </c>
      <c r="R229" s="29">
        <f>IF(R219=0,0,VLOOKUP(R219,FAC_TOTALS_APTA!$A$4:$BS$227,$L229,FALSE))</f>
        <v>0</v>
      </c>
      <c r="S229" s="29">
        <f>IF(S219=0,0,VLOOKUP(S219,FAC_TOTALS_APTA!$A$4:$BS$227,$L229,FALSE))</f>
        <v>0</v>
      </c>
      <c r="T229" s="29">
        <f>IF(T219=0,0,VLOOKUP(T219,FAC_TOTALS_APTA!$A$4:$BS$227,$L229,FALSE))</f>
        <v>0</v>
      </c>
      <c r="U229" s="29">
        <f>IF(U219=0,0,VLOOKUP(U219,FAC_TOTALS_APTA!$A$4:$BS$227,$L229,FALSE))</f>
        <v>0</v>
      </c>
      <c r="V229" s="29">
        <f>IF(V219=0,0,VLOOKUP(V219,FAC_TOTALS_APTA!$A$4:$BS$227,$L229,FALSE))</f>
        <v>0</v>
      </c>
      <c r="W229" s="29">
        <f>IF(W219=0,0,VLOOKUP(W219,FAC_TOTALS_APTA!$A$4:$BS$227,$L229,FALSE))</f>
        <v>0</v>
      </c>
      <c r="X229" s="29">
        <f>IF(X219=0,0,VLOOKUP(X219,FAC_TOTALS_APTA!$A$4:$BS$227,$L229,FALSE))</f>
        <v>0</v>
      </c>
      <c r="Y229" s="29">
        <f>IF(Y219=0,0,VLOOKUP(Y219,FAC_TOTALS_APTA!$A$4:$BS$227,$L229,FALSE))</f>
        <v>0</v>
      </c>
      <c r="Z229" s="29">
        <f>IF(Z219=0,0,VLOOKUP(Z219,FAC_TOTALS_APTA!$A$4:$BS$227,$L229,FALSE))</f>
        <v>0</v>
      </c>
      <c r="AA229" s="29">
        <f>IF(AA219=0,0,VLOOKUP(AA219,FAC_TOTALS_APTA!$A$4:$BS$227,$L229,FALSE))</f>
        <v>0</v>
      </c>
      <c r="AB229" s="29">
        <f>IF(AB219=0,0,VLOOKUP(AB219,FAC_TOTALS_APTA!$A$4:$BS$227,$L229,FALSE))</f>
        <v>0</v>
      </c>
      <c r="AC229" s="32">
        <f t="shared" si="54"/>
        <v>0</v>
      </c>
      <c r="AD229" s="33">
        <f>AC229/G244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87</v>
      </c>
      <c r="E230" s="43">
        <v>-3.3799999999999997E-2</v>
      </c>
      <c r="F230" s="7">
        <f>MATCH($D230,FAC_TOTALS_APTA!$A$2:$BS$2,)</f>
        <v>21</v>
      </c>
      <c r="G230" s="29">
        <f>VLOOKUP(G219,FAC_TOTALS_APTA!$A$4:$BS$227,$F230,FALSE)</f>
        <v>0</v>
      </c>
      <c r="H230" s="29">
        <f>VLOOKUP(H219,FAC_TOTALS_APTA!$A$4:$BS$227,$F230,FALSE)</f>
        <v>0</v>
      </c>
      <c r="I230" s="30" t="str">
        <f t="shared" si="51"/>
        <v>-</v>
      </c>
      <c r="J230" s="31" t="str">
        <f t="shared" si="52"/>
        <v/>
      </c>
      <c r="K230" s="31" t="str">
        <f t="shared" si="53"/>
        <v>TNC_TRIPS_PER_CAPITA_CLUSTER_BUS_MID_OPEX_FAV_FAC</v>
      </c>
      <c r="L230" s="7">
        <f>MATCH($K230,FAC_TOTALS_APTA!$A$2:$BS$2,)</f>
        <v>43</v>
      </c>
      <c r="M230" s="29">
        <f>IF(M219=0,0,VLOOKUP(M219,FAC_TOTALS_APTA!$A$4:$BS$227,$L230,FALSE))</f>
        <v>0</v>
      </c>
      <c r="N230" s="29">
        <f>IF(N219=0,0,VLOOKUP(N219,FAC_TOTALS_APTA!$A$4:$BS$227,$L230,FALSE))</f>
        <v>0</v>
      </c>
      <c r="O230" s="29">
        <f>IF(O219=0,0,VLOOKUP(O219,FAC_TOTALS_APTA!$A$4:$BS$227,$L230,FALSE))</f>
        <v>0</v>
      </c>
      <c r="P230" s="29">
        <f>IF(P219=0,0,VLOOKUP(P219,FAC_TOTALS_APTA!$A$4:$BS$227,$L230,FALSE))</f>
        <v>0</v>
      </c>
      <c r="Q230" s="29">
        <f>IF(Q219=0,0,VLOOKUP(Q219,FAC_TOTALS_APTA!$A$4:$BS$227,$L230,FALSE))</f>
        <v>0</v>
      </c>
      <c r="R230" s="29">
        <f>IF(R219=0,0,VLOOKUP(R219,FAC_TOTALS_APTA!$A$4:$BS$227,$L230,FALSE))</f>
        <v>0</v>
      </c>
      <c r="S230" s="29">
        <f>IF(S219=0,0,VLOOKUP(S219,FAC_TOTALS_APTA!$A$4:$BS$227,$L230,FALSE))</f>
        <v>0</v>
      </c>
      <c r="T230" s="29">
        <f>IF(T219=0,0,VLOOKUP(T219,FAC_TOTALS_APTA!$A$4:$BS$227,$L230,FALSE))</f>
        <v>0</v>
      </c>
      <c r="U230" s="29">
        <f>IF(U219=0,0,VLOOKUP(U219,FAC_TOTALS_APTA!$A$4:$BS$227,$L230,FALSE))</f>
        <v>0</v>
      </c>
      <c r="V230" s="29">
        <f>IF(V219=0,0,VLOOKUP(V219,FAC_TOTALS_APTA!$A$4:$BS$227,$L230,FALSE))</f>
        <v>0</v>
      </c>
      <c r="W230" s="29">
        <f>IF(W219=0,0,VLOOKUP(W219,FAC_TOTALS_APTA!$A$4:$BS$227,$L230,FALSE))</f>
        <v>0</v>
      </c>
      <c r="X230" s="29">
        <f>IF(X219=0,0,VLOOKUP(X219,FAC_TOTALS_APTA!$A$4:$BS$227,$L230,FALSE))</f>
        <v>0</v>
      </c>
      <c r="Y230" s="29">
        <f>IF(Y219=0,0,VLOOKUP(Y219,FAC_TOTALS_APTA!$A$4:$BS$227,$L230,FALSE))</f>
        <v>0</v>
      </c>
      <c r="Z230" s="29">
        <f>IF(Z219=0,0,VLOOKUP(Z219,FAC_TOTALS_APTA!$A$4:$BS$227,$L230,FALSE))</f>
        <v>0</v>
      </c>
      <c r="AA230" s="29">
        <f>IF(AA219=0,0,VLOOKUP(AA219,FAC_TOTALS_APTA!$A$4:$BS$227,$L230,FALSE))</f>
        <v>0</v>
      </c>
      <c r="AB230" s="29">
        <f>IF(AB219=0,0,VLOOKUP(AB219,FAC_TOTALS_APTA!$A$4:$BS$227,$L230,FALSE))</f>
        <v>0</v>
      </c>
      <c r="AC230" s="32">
        <f t="shared" si="54"/>
        <v>0</v>
      </c>
      <c r="AD230" s="33">
        <f>AC230/G244</f>
        <v>0</v>
      </c>
      <c r="AE230" s="7"/>
    </row>
    <row r="231" spans="1:31" s="14" customFormat="1" ht="34" hidden="1" x14ac:dyDescent="0.2">
      <c r="A231" s="7"/>
      <c r="B231" s="12" t="s">
        <v>72</v>
      </c>
      <c r="C231" s="28"/>
      <c r="D231" s="5" t="s">
        <v>88</v>
      </c>
      <c r="E231" s="43">
        <v>-1.6299999999999999E-2</v>
      </c>
      <c r="F231" s="7">
        <f>MATCH($D231,FAC_TOTALS_APTA!$A$2:$BS$2,)</f>
        <v>22</v>
      </c>
      <c r="G231" s="29">
        <f>VLOOKUP(G219,FAC_TOTALS_APTA!$A$4:$BS$227,$F231,FALSE)</f>
        <v>0</v>
      </c>
      <c r="H231" s="29">
        <f>VLOOKUP(H219,FAC_TOTALS_APTA!$A$4:$BS$227,$F231,FALSE)</f>
        <v>3.0923358050208298</v>
      </c>
      <c r="I231" s="30" t="str">
        <f t="shared" si="51"/>
        <v>-</v>
      </c>
      <c r="J231" s="31" t="str">
        <f t="shared" si="52"/>
        <v/>
      </c>
      <c r="K231" s="31" t="str">
        <f t="shared" si="53"/>
        <v>TNC_TRIPS_PER_CAPITA_CLUSTER_BUS_LOW_OPEX_FAV_FAC</v>
      </c>
      <c r="L231" s="7">
        <f>MATCH($K231,FAC_TOTALS_APTA!$A$2:$BS$2,)</f>
        <v>44</v>
      </c>
      <c r="M231" s="29">
        <f>IF(M219=0,0,VLOOKUP(M219,FAC_TOTALS_APTA!$A$4:$BS$227,$L231,FALSE))</f>
        <v>0</v>
      </c>
      <c r="N231" s="29">
        <f>IF(N219=0,0,VLOOKUP(N219,FAC_TOTALS_APTA!$A$4:$BS$227,$L231,FALSE))</f>
        <v>0</v>
      </c>
      <c r="O231" s="29">
        <f>IF(O219=0,0,VLOOKUP(O219,FAC_TOTALS_APTA!$A$4:$BS$227,$L231,FALSE))</f>
        <v>0</v>
      </c>
      <c r="P231" s="29">
        <f>IF(P219=0,0,VLOOKUP(P219,FAC_TOTALS_APTA!$A$4:$BS$227,$L231,FALSE))</f>
        <v>0</v>
      </c>
      <c r="Q231" s="29">
        <f>IF(Q219=0,0,VLOOKUP(Q219,FAC_TOTALS_APTA!$A$4:$BS$227,$L231,FALSE))</f>
        <v>0</v>
      </c>
      <c r="R231" s="29">
        <f>IF(R219=0,0,VLOOKUP(R219,FAC_TOTALS_APTA!$A$4:$BS$227,$L231,FALSE))</f>
        <v>0</v>
      </c>
      <c r="S231" s="29">
        <f>IF(S219=0,0,VLOOKUP(S219,FAC_TOTALS_APTA!$A$4:$BS$227,$L231,FALSE))</f>
        <v>0</v>
      </c>
      <c r="T231" s="29">
        <f>IF(T219=0,0,VLOOKUP(T219,FAC_TOTALS_APTA!$A$4:$BS$227,$L231,FALSE))</f>
        <v>0</v>
      </c>
      <c r="U231" s="29">
        <f>IF(U219=0,0,VLOOKUP(U219,FAC_TOTALS_APTA!$A$4:$BS$227,$L231,FALSE))</f>
        <v>0</v>
      </c>
      <c r="V231" s="29">
        <f>IF(V219=0,0,VLOOKUP(V219,FAC_TOTALS_APTA!$A$4:$BS$227,$L231,FALSE))</f>
        <v>0</v>
      </c>
      <c r="W231" s="29">
        <f>IF(W219=0,0,VLOOKUP(W219,FAC_TOTALS_APTA!$A$4:$BS$227,$L231,FALSE))</f>
        <v>0</v>
      </c>
      <c r="X231" s="29">
        <f>IF(X219=0,0,VLOOKUP(X219,FAC_TOTALS_APTA!$A$4:$BS$227,$L231,FALSE))</f>
        <v>0</v>
      </c>
      <c r="Y231" s="29">
        <f>IF(Y219=0,0,VLOOKUP(Y219,FAC_TOTALS_APTA!$A$4:$BS$227,$L231,FALSE))</f>
        <v>-1825773.7866882</v>
      </c>
      <c r="Z231" s="29">
        <f>IF(Z219=0,0,VLOOKUP(Z219,FAC_TOTALS_APTA!$A$4:$BS$227,$L231,FALSE))</f>
        <v>-1260463.4218746501</v>
      </c>
      <c r="AA231" s="29">
        <f>IF(AA219=0,0,VLOOKUP(AA219,FAC_TOTALS_APTA!$A$4:$BS$227,$L231,FALSE))</f>
        <v>-1671575.3269551001</v>
      </c>
      <c r="AB231" s="29">
        <f>IF(AB219=0,0,VLOOKUP(AB219,FAC_TOTALS_APTA!$A$4:$BS$227,$L231,FALSE))</f>
        <v>-2761356.2299137502</v>
      </c>
      <c r="AC231" s="32">
        <f t="shared" si="54"/>
        <v>-7519168.7654317003</v>
      </c>
      <c r="AD231" s="33">
        <f>AC231/G244</f>
        <v>-0.15574988654196806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89</v>
      </c>
      <c r="E232" s="43">
        <v>-1.37E-2</v>
      </c>
      <c r="F232" s="7">
        <f>MATCH($D232,FAC_TOTALS_APTA!$A$2:$BS$2,)</f>
        <v>23</v>
      </c>
      <c r="G232" s="29">
        <f>VLOOKUP(G219,FAC_TOTALS_APTA!$A$4:$BS$227,$F232,FALSE)</f>
        <v>0</v>
      </c>
      <c r="H232" s="29">
        <f>VLOOKUP(H219,FAC_TOTALS_APTA!$A$4:$BS$227,$F232,FALSE)</f>
        <v>0</v>
      </c>
      <c r="I232" s="30" t="str">
        <f t="shared" si="51"/>
        <v>-</v>
      </c>
      <c r="J232" s="31" t="str">
        <f t="shared" si="52"/>
        <v/>
      </c>
      <c r="K232" s="31" t="str">
        <f t="shared" si="53"/>
        <v>TNC_TRIPS_PER_CAPITA_CLUSTER_BUS_HI_OPEX_UNFAV_FAC</v>
      </c>
      <c r="L232" s="7">
        <f>MATCH($K232,FAC_TOTALS_APTA!$A$2:$BS$2,)</f>
        <v>45</v>
      </c>
      <c r="M232" s="29">
        <f>IF(M219=0,0,VLOOKUP(M219,FAC_TOTALS_APTA!$A$4:$BS$227,$L232,FALSE))</f>
        <v>0</v>
      </c>
      <c r="N232" s="29">
        <f>IF(N219=0,0,VLOOKUP(N219,FAC_TOTALS_APTA!$A$4:$BS$227,$L232,FALSE))</f>
        <v>0</v>
      </c>
      <c r="O232" s="29">
        <f>IF(O219=0,0,VLOOKUP(O219,FAC_TOTALS_APTA!$A$4:$BS$227,$L232,FALSE))</f>
        <v>0</v>
      </c>
      <c r="P232" s="29">
        <f>IF(P219=0,0,VLOOKUP(P219,FAC_TOTALS_APTA!$A$4:$BS$227,$L232,FALSE))</f>
        <v>0</v>
      </c>
      <c r="Q232" s="29">
        <f>IF(Q219=0,0,VLOOKUP(Q219,FAC_TOTALS_APTA!$A$4:$BS$227,$L232,FALSE))</f>
        <v>0</v>
      </c>
      <c r="R232" s="29">
        <f>IF(R219=0,0,VLOOKUP(R219,FAC_TOTALS_APTA!$A$4:$BS$227,$L232,FALSE))</f>
        <v>0</v>
      </c>
      <c r="S232" s="29">
        <f>IF(S219=0,0,VLOOKUP(S219,FAC_TOTALS_APTA!$A$4:$BS$227,$L232,FALSE))</f>
        <v>0</v>
      </c>
      <c r="T232" s="29">
        <f>IF(T219=0,0,VLOOKUP(T219,FAC_TOTALS_APTA!$A$4:$BS$227,$L232,FALSE))</f>
        <v>0</v>
      </c>
      <c r="U232" s="29">
        <f>IF(U219=0,0,VLOOKUP(U219,FAC_TOTALS_APTA!$A$4:$BS$227,$L232,FALSE))</f>
        <v>0</v>
      </c>
      <c r="V232" s="29">
        <f>IF(V219=0,0,VLOOKUP(V219,FAC_TOTALS_APTA!$A$4:$BS$227,$L232,FALSE))</f>
        <v>0</v>
      </c>
      <c r="W232" s="29">
        <f>IF(W219=0,0,VLOOKUP(W219,FAC_TOTALS_APTA!$A$4:$BS$227,$L232,FALSE))</f>
        <v>0</v>
      </c>
      <c r="X232" s="29">
        <f>IF(X219=0,0,VLOOKUP(X219,FAC_TOTALS_APTA!$A$4:$BS$227,$L232,FALSE))</f>
        <v>0</v>
      </c>
      <c r="Y232" s="29">
        <f>IF(Y219=0,0,VLOOKUP(Y219,FAC_TOTALS_APTA!$A$4:$BS$227,$L232,FALSE))</f>
        <v>0</v>
      </c>
      <c r="Z232" s="29">
        <f>IF(Z219=0,0,VLOOKUP(Z219,FAC_TOTALS_APTA!$A$4:$BS$227,$L232,FALSE))</f>
        <v>0</v>
      </c>
      <c r="AA232" s="29">
        <f>IF(AA219=0,0,VLOOKUP(AA219,FAC_TOTALS_APTA!$A$4:$BS$227,$L232,FALSE))</f>
        <v>0</v>
      </c>
      <c r="AB232" s="29">
        <f>IF(AB219=0,0,VLOOKUP(AB219,FAC_TOTALS_APTA!$A$4:$BS$227,$L232,FALSE))</f>
        <v>0</v>
      </c>
      <c r="AC232" s="32">
        <f t="shared" si="54"/>
        <v>0</v>
      </c>
      <c r="AD232" s="33">
        <f>AC232/G244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90</v>
      </c>
      <c r="E233" s="43">
        <v>-3.5099999999999999E-2</v>
      </c>
      <c r="F233" s="7">
        <f>MATCH($D233,FAC_TOTALS_APTA!$A$2:$BS$2,)</f>
        <v>24</v>
      </c>
      <c r="G233" s="29">
        <f>VLOOKUP(G219,FAC_TOTALS_APTA!$A$4:$BS$227,$F233,FALSE)</f>
        <v>0</v>
      </c>
      <c r="H233" s="29">
        <f>VLOOKUP(H219,FAC_TOTALS_APTA!$A$4:$BS$227,$F233,FALSE)</f>
        <v>0</v>
      </c>
      <c r="I233" s="30" t="str">
        <f t="shared" si="51"/>
        <v>-</v>
      </c>
      <c r="J233" s="31" t="str">
        <f t="shared" si="52"/>
        <v/>
      </c>
      <c r="K233" s="31" t="str">
        <f t="shared" si="53"/>
        <v>TNC_TRIPS_PER_CAPITA_CLUSTER_BUS_MID_OPEX_UNFAV_FAC</v>
      </c>
      <c r="L233" s="7">
        <f>MATCH($K233,FAC_TOTALS_APTA!$A$2:$BS$2,)</f>
        <v>46</v>
      </c>
      <c r="M233" s="29">
        <f>IF(M219=0,0,VLOOKUP(M219,FAC_TOTALS_APTA!$A$4:$BS$227,$L233,FALSE))</f>
        <v>0</v>
      </c>
      <c r="N233" s="29">
        <f>IF(N219=0,0,VLOOKUP(N219,FAC_TOTALS_APTA!$A$4:$BS$227,$L233,FALSE))</f>
        <v>0</v>
      </c>
      <c r="O233" s="29">
        <f>IF(O219=0,0,VLOOKUP(O219,FAC_TOTALS_APTA!$A$4:$BS$227,$L233,FALSE))</f>
        <v>0</v>
      </c>
      <c r="P233" s="29">
        <f>IF(P219=0,0,VLOOKUP(P219,FAC_TOTALS_APTA!$A$4:$BS$227,$L233,FALSE))</f>
        <v>0</v>
      </c>
      <c r="Q233" s="29">
        <f>IF(Q219=0,0,VLOOKUP(Q219,FAC_TOTALS_APTA!$A$4:$BS$227,$L233,FALSE))</f>
        <v>0</v>
      </c>
      <c r="R233" s="29">
        <f>IF(R219=0,0,VLOOKUP(R219,FAC_TOTALS_APTA!$A$4:$BS$227,$L233,FALSE))</f>
        <v>0</v>
      </c>
      <c r="S233" s="29">
        <f>IF(S219=0,0,VLOOKUP(S219,FAC_TOTALS_APTA!$A$4:$BS$227,$L233,FALSE))</f>
        <v>0</v>
      </c>
      <c r="T233" s="29">
        <f>IF(T219=0,0,VLOOKUP(T219,FAC_TOTALS_APTA!$A$4:$BS$227,$L233,FALSE))</f>
        <v>0</v>
      </c>
      <c r="U233" s="29">
        <f>IF(U219=0,0,VLOOKUP(U219,FAC_TOTALS_APTA!$A$4:$BS$227,$L233,FALSE))</f>
        <v>0</v>
      </c>
      <c r="V233" s="29">
        <f>IF(V219=0,0,VLOOKUP(V219,FAC_TOTALS_APTA!$A$4:$BS$227,$L233,FALSE))</f>
        <v>0</v>
      </c>
      <c r="W233" s="29">
        <f>IF(W219=0,0,VLOOKUP(W219,FAC_TOTALS_APTA!$A$4:$BS$227,$L233,FALSE))</f>
        <v>0</v>
      </c>
      <c r="X233" s="29">
        <f>IF(X219=0,0,VLOOKUP(X219,FAC_TOTALS_APTA!$A$4:$BS$227,$L233,FALSE))</f>
        <v>0</v>
      </c>
      <c r="Y233" s="29">
        <f>IF(Y219=0,0,VLOOKUP(Y219,FAC_TOTALS_APTA!$A$4:$BS$227,$L233,FALSE))</f>
        <v>0</v>
      </c>
      <c r="Z233" s="29">
        <f>IF(Z219=0,0,VLOOKUP(Z219,FAC_TOTALS_APTA!$A$4:$BS$227,$L233,FALSE))</f>
        <v>0</v>
      </c>
      <c r="AA233" s="29">
        <f>IF(AA219=0,0,VLOOKUP(AA219,FAC_TOTALS_APTA!$A$4:$BS$227,$L233,FALSE))</f>
        <v>0</v>
      </c>
      <c r="AB233" s="29">
        <f>IF(AB219=0,0,VLOOKUP(AB219,FAC_TOTALS_APTA!$A$4:$BS$227,$L233,FALSE))</f>
        <v>0</v>
      </c>
      <c r="AC233" s="32">
        <f t="shared" si="54"/>
        <v>0</v>
      </c>
      <c r="AD233" s="33">
        <f>AC233/G244</f>
        <v>0</v>
      </c>
      <c r="AE233" s="7"/>
    </row>
    <row r="234" spans="1:31" s="14" customFormat="1" ht="34" hidden="1" x14ac:dyDescent="0.2">
      <c r="A234" s="7"/>
      <c r="B234" s="12" t="s">
        <v>72</v>
      </c>
      <c r="C234" s="28"/>
      <c r="D234" s="5" t="s">
        <v>91</v>
      </c>
      <c r="E234" s="43">
        <v>-3.1300000000000001E-2</v>
      </c>
      <c r="F234" s="7">
        <f>MATCH($D234,FAC_TOTALS_APTA!$A$2:$BS$2,)</f>
        <v>25</v>
      </c>
      <c r="G234" s="29">
        <f>VLOOKUP(G219,FAC_TOTALS_APTA!$A$4:$BS$227,$F234,FALSE)</f>
        <v>0</v>
      </c>
      <c r="H234" s="29">
        <f>VLOOKUP(H219,FAC_TOTALS_APTA!$A$4:$BS$227,$F234,FALSE)</f>
        <v>0</v>
      </c>
      <c r="I234" s="30" t="str">
        <f t="shared" si="51"/>
        <v>-</v>
      </c>
      <c r="J234" s="31" t="str">
        <f t="shared" si="52"/>
        <v/>
      </c>
      <c r="K234" s="31" t="str">
        <f t="shared" si="53"/>
        <v>TNC_TRIPS_PER_CAPITA_CLUSTER_BUS_LOW_OPEX_UNFAV_FAC</v>
      </c>
      <c r="L234" s="7">
        <f>MATCH($K234,FAC_TOTALS_APTA!$A$2:$BS$2,)</f>
        <v>47</v>
      </c>
      <c r="M234" s="29">
        <f>IF(M219=0,0,VLOOKUP(M219,FAC_TOTALS_APTA!$A$4:$BS$227,$L234,FALSE))</f>
        <v>0</v>
      </c>
      <c r="N234" s="29">
        <f>IF(N219=0,0,VLOOKUP(N219,FAC_TOTALS_APTA!$A$4:$BS$227,$L234,FALSE))</f>
        <v>0</v>
      </c>
      <c r="O234" s="29">
        <f>IF(O219=0,0,VLOOKUP(O219,FAC_TOTALS_APTA!$A$4:$BS$227,$L234,FALSE))</f>
        <v>0</v>
      </c>
      <c r="P234" s="29">
        <f>IF(P219=0,0,VLOOKUP(P219,FAC_TOTALS_APTA!$A$4:$BS$227,$L234,FALSE))</f>
        <v>0</v>
      </c>
      <c r="Q234" s="29">
        <f>IF(Q219=0,0,VLOOKUP(Q219,FAC_TOTALS_APTA!$A$4:$BS$227,$L234,FALSE))</f>
        <v>0</v>
      </c>
      <c r="R234" s="29">
        <f>IF(R219=0,0,VLOOKUP(R219,FAC_TOTALS_APTA!$A$4:$BS$227,$L234,FALSE))</f>
        <v>0</v>
      </c>
      <c r="S234" s="29">
        <f>IF(S219=0,0,VLOOKUP(S219,FAC_TOTALS_APTA!$A$4:$BS$227,$L234,FALSE))</f>
        <v>0</v>
      </c>
      <c r="T234" s="29">
        <f>IF(T219=0,0,VLOOKUP(T219,FAC_TOTALS_APTA!$A$4:$BS$227,$L234,FALSE))</f>
        <v>0</v>
      </c>
      <c r="U234" s="29">
        <f>IF(U219=0,0,VLOOKUP(U219,FAC_TOTALS_APTA!$A$4:$BS$227,$L234,FALSE))</f>
        <v>0</v>
      </c>
      <c r="V234" s="29">
        <f>IF(V219=0,0,VLOOKUP(V219,FAC_TOTALS_APTA!$A$4:$BS$227,$L234,FALSE))</f>
        <v>0</v>
      </c>
      <c r="W234" s="29">
        <f>IF(W219=0,0,VLOOKUP(W219,FAC_TOTALS_APTA!$A$4:$BS$227,$L234,FALSE))</f>
        <v>0</v>
      </c>
      <c r="X234" s="29">
        <f>IF(X219=0,0,VLOOKUP(X219,FAC_TOTALS_APTA!$A$4:$BS$227,$L234,FALSE))</f>
        <v>0</v>
      </c>
      <c r="Y234" s="29">
        <f>IF(Y219=0,0,VLOOKUP(Y219,FAC_TOTALS_APTA!$A$4:$BS$227,$L234,FALSE))</f>
        <v>0</v>
      </c>
      <c r="Z234" s="29">
        <f>IF(Z219=0,0,VLOOKUP(Z219,FAC_TOTALS_APTA!$A$4:$BS$227,$L234,FALSE))</f>
        <v>0</v>
      </c>
      <c r="AA234" s="29">
        <f>IF(AA219=0,0,VLOOKUP(AA219,FAC_TOTALS_APTA!$A$4:$BS$227,$L234,FALSE))</f>
        <v>0</v>
      </c>
      <c r="AB234" s="29">
        <f>IF(AB219=0,0,VLOOKUP(AB219,FAC_TOTALS_APTA!$A$4:$BS$227,$L234,FALSE))</f>
        <v>0</v>
      </c>
      <c r="AC234" s="32">
        <f t="shared" si="54"/>
        <v>0</v>
      </c>
      <c r="AD234" s="33">
        <f>AC234/G244</f>
        <v>0</v>
      </c>
      <c r="AE234" s="7"/>
    </row>
    <row r="235" spans="1:31" s="14" customFormat="1" ht="34" hidden="1" x14ac:dyDescent="0.2">
      <c r="A235" s="7"/>
      <c r="B235" s="12" t="s">
        <v>72</v>
      </c>
      <c r="C235" s="28"/>
      <c r="D235" s="5" t="s">
        <v>73</v>
      </c>
      <c r="E235" s="43">
        <v>-1.4E-3</v>
      </c>
      <c r="F235" s="7">
        <f>MATCH($D235,FAC_TOTALS_APTA!$A$2:$BS$2,)</f>
        <v>19</v>
      </c>
      <c r="G235" s="29">
        <f>VLOOKUP(G219,FAC_TOTALS_APTA!$A$4:$BS$227,$F235,FALSE)</f>
        <v>0</v>
      </c>
      <c r="H235" s="29">
        <f>VLOOKUP(H219,FAC_TOTALS_APTA!$A$4:$BS$227,$F235,FALSE)</f>
        <v>0</v>
      </c>
      <c r="I235" s="30" t="str">
        <f t="shared" si="51"/>
        <v>-</v>
      </c>
      <c r="J235" s="31" t="str">
        <f t="shared" si="52"/>
        <v/>
      </c>
      <c r="K235" s="31" t="str">
        <f t="shared" si="53"/>
        <v>TNC_TRIPS_PER_CAPITA_CLUSTER_BUS_NEW_YORK_FAC</v>
      </c>
      <c r="L235" s="7">
        <f>MATCH($K235,FAC_TOTALS_APTA!$A$2:$BS$2,)</f>
        <v>41</v>
      </c>
      <c r="M235" s="29">
        <f>IF(M219=0,0,VLOOKUP(M219,FAC_TOTALS_APTA!$A$4:$BS$227,$L235,FALSE))</f>
        <v>0</v>
      </c>
      <c r="N235" s="29">
        <f>IF(N219=0,0,VLOOKUP(N219,FAC_TOTALS_APTA!$A$4:$BS$227,$L235,FALSE))</f>
        <v>0</v>
      </c>
      <c r="O235" s="29">
        <f>IF(O219=0,0,VLOOKUP(O219,FAC_TOTALS_APTA!$A$4:$BS$227,$L235,FALSE))</f>
        <v>0</v>
      </c>
      <c r="P235" s="29">
        <f>IF(P219=0,0,VLOOKUP(P219,FAC_TOTALS_APTA!$A$4:$BS$227,$L235,FALSE))</f>
        <v>0</v>
      </c>
      <c r="Q235" s="29">
        <f>IF(Q219=0,0,VLOOKUP(Q219,FAC_TOTALS_APTA!$A$4:$BS$227,$L235,FALSE))</f>
        <v>0</v>
      </c>
      <c r="R235" s="29">
        <f>IF(R219=0,0,VLOOKUP(R219,FAC_TOTALS_APTA!$A$4:$BS$227,$L235,FALSE))</f>
        <v>0</v>
      </c>
      <c r="S235" s="29">
        <f>IF(S219=0,0,VLOOKUP(S219,FAC_TOTALS_APTA!$A$4:$BS$227,$L235,FALSE))</f>
        <v>0</v>
      </c>
      <c r="T235" s="29">
        <f>IF(T219=0,0,VLOOKUP(T219,FAC_TOTALS_APTA!$A$4:$BS$227,$L235,FALSE))</f>
        <v>0</v>
      </c>
      <c r="U235" s="29">
        <f>IF(U219=0,0,VLOOKUP(U219,FAC_TOTALS_APTA!$A$4:$BS$227,$L235,FALSE))</f>
        <v>0</v>
      </c>
      <c r="V235" s="29">
        <f>IF(V219=0,0,VLOOKUP(V219,FAC_TOTALS_APTA!$A$4:$BS$227,$L235,FALSE))</f>
        <v>0</v>
      </c>
      <c r="W235" s="29">
        <f>IF(W219=0,0,VLOOKUP(W219,FAC_TOTALS_APTA!$A$4:$BS$227,$L235,FALSE))</f>
        <v>0</v>
      </c>
      <c r="X235" s="29">
        <f>IF(X219=0,0,VLOOKUP(X219,FAC_TOTALS_APTA!$A$4:$BS$227,$L235,FALSE))</f>
        <v>0</v>
      </c>
      <c r="Y235" s="29">
        <f>IF(Y219=0,0,VLOOKUP(Y219,FAC_TOTALS_APTA!$A$4:$BS$227,$L235,FALSE))</f>
        <v>0</v>
      </c>
      <c r="Z235" s="29">
        <f>IF(Z219=0,0,VLOOKUP(Z219,FAC_TOTALS_APTA!$A$4:$BS$227,$L235,FALSE))</f>
        <v>0</v>
      </c>
      <c r="AA235" s="29">
        <f>IF(AA219=0,0,VLOOKUP(AA219,FAC_TOTALS_APTA!$A$4:$BS$227,$L235,FALSE))</f>
        <v>0</v>
      </c>
      <c r="AB235" s="29">
        <f>IF(AB219=0,0,VLOOKUP(AB219,FAC_TOTALS_APTA!$A$4:$BS$227,$L235,FALSE))</f>
        <v>0</v>
      </c>
      <c r="AC235" s="32">
        <f t="shared" si="54"/>
        <v>0</v>
      </c>
      <c r="AD235" s="33">
        <f>AC235/G244</f>
        <v>0</v>
      </c>
      <c r="AE235" s="7"/>
    </row>
    <row r="236" spans="1:31" s="14" customFormat="1" ht="34" x14ac:dyDescent="0.2">
      <c r="A236" s="7"/>
      <c r="B236" s="12" t="s">
        <v>72</v>
      </c>
      <c r="C236" s="28"/>
      <c r="D236" s="5" t="s">
        <v>74</v>
      </c>
      <c r="E236" s="43">
        <v>-1.8E-3</v>
      </c>
      <c r="F236" s="7">
        <f>MATCH($D236,FAC_TOTALS_APTA!$A$2:$BS$2,)</f>
        <v>27</v>
      </c>
      <c r="G236" s="29">
        <f>VLOOKUP(G219,FAC_TOTALS_APTA!$A$4:$BS$227,$F236,FALSE)</f>
        <v>0</v>
      </c>
      <c r="H236" s="29">
        <f>VLOOKUP(H219,FAC_TOTALS_APTA!$A$4:$BS$227,$F236,FALSE)</f>
        <v>0</v>
      </c>
      <c r="I236" s="30" t="str">
        <f t="shared" si="51"/>
        <v>-</v>
      </c>
      <c r="J236" s="31" t="str">
        <f t="shared" si="52"/>
        <v/>
      </c>
      <c r="K236" s="31" t="str">
        <f t="shared" si="53"/>
        <v>TNC_TRIPS_PER_CAPITA_CLUSTER_RAIL_HI_OPEX_FAC</v>
      </c>
      <c r="L236" s="7">
        <f>MATCH($K236,FAC_TOTALS_APTA!$A$2:$BS$2,)</f>
        <v>49</v>
      </c>
      <c r="M236" s="29">
        <f>IF(M219=0,0,VLOOKUP(M219,FAC_TOTALS_APTA!$A$4:$BS$227,$L236,FALSE))</f>
        <v>0</v>
      </c>
      <c r="N236" s="29">
        <f>IF(N219=0,0,VLOOKUP(N219,FAC_TOTALS_APTA!$A$4:$BS$227,$L236,FALSE))</f>
        <v>0</v>
      </c>
      <c r="O236" s="29">
        <f>IF(O219=0,0,VLOOKUP(O219,FAC_TOTALS_APTA!$A$4:$BS$227,$L236,FALSE))</f>
        <v>0</v>
      </c>
      <c r="P236" s="29">
        <f>IF(P219=0,0,VLOOKUP(P219,FAC_TOTALS_APTA!$A$4:$BS$227,$L236,FALSE))</f>
        <v>0</v>
      </c>
      <c r="Q236" s="29">
        <f>IF(Q219=0,0,VLOOKUP(Q219,FAC_TOTALS_APTA!$A$4:$BS$227,$L236,FALSE))</f>
        <v>0</v>
      </c>
      <c r="R236" s="29">
        <f>IF(R219=0,0,VLOOKUP(R219,FAC_TOTALS_APTA!$A$4:$BS$227,$L236,FALSE))</f>
        <v>0</v>
      </c>
      <c r="S236" s="29">
        <f>IF(S219=0,0,VLOOKUP(S219,FAC_TOTALS_APTA!$A$4:$BS$227,$L236,FALSE))</f>
        <v>0</v>
      </c>
      <c r="T236" s="29">
        <f>IF(T219=0,0,VLOOKUP(T219,FAC_TOTALS_APTA!$A$4:$BS$227,$L236,FALSE))</f>
        <v>0</v>
      </c>
      <c r="U236" s="29">
        <f>IF(U219=0,0,VLOOKUP(U219,FAC_TOTALS_APTA!$A$4:$BS$227,$L236,FALSE))</f>
        <v>0</v>
      </c>
      <c r="V236" s="29">
        <f>IF(V219=0,0,VLOOKUP(V219,FAC_TOTALS_APTA!$A$4:$BS$227,$L236,FALSE))</f>
        <v>0</v>
      </c>
      <c r="W236" s="29">
        <f>IF(W219=0,0,VLOOKUP(W219,FAC_TOTALS_APTA!$A$4:$BS$227,$L236,FALSE))</f>
        <v>0</v>
      </c>
      <c r="X236" s="29">
        <f>IF(X219=0,0,VLOOKUP(X219,FAC_TOTALS_APTA!$A$4:$BS$227,$L236,FALSE))</f>
        <v>0</v>
      </c>
      <c r="Y236" s="29">
        <f>IF(Y219=0,0,VLOOKUP(Y219,FAC_TOTALS_APTA!$A$4:$BS$227,$L236,FALSE))</f>
        <v>0</v>
      </c>
      <c r="Z236" s="29">
        <f>IF(Z219=0,0,VLOOKUP(Z219,FAC_TOTALS_APTA!$A$4:$BS$227,$L236,FALSE))</f>
        <v>0</v>
      </c>
      <c r="AA236" s="29">
        <f>IF(AA219=0,0,VLOOKUP(AA219,FAC_TOTALS_APTA!$A$4:$BS$227,$L236,FALSE))</f>
        <v>0</v>
      </c>
      <c r="AB236" s="29">
        <f>IF(AB219=0,0,VLOOKUP(AB219,FAC_TOTALS_APTA!$A$4:$BS$227,$L236,FALSE))</f>
        <v>0</v>
      </c>
      <c r="AC236" s="32">
        <f t="shared" si="54"/>
        <v>0</v>
      </c>
      <c r="AD236" s="33">
        <f>AC236/G244</f>
        <v>0</v>
      </c>
      <c r="AE236" s="7"/>
    </row>
    <row r="237" spans="1:31" s="14" customFormat="1" ht="34" hidden="1" x14ac:dyDescent="0.2">
      <c r="A237" s="7"/>
      <c r="B237" s="12" t="s">
        <v>72</v>
      </c>
      <c r="C237" s="28"/>
      <c r="D237" s="5" t="s">
        <v>75</v>
      </c>
      <c r="E237" s="43">
        <v>-2.9899999999999999E-2</v>
      </c>
      <c r="F237" s="7">
        <f>MATCH($D237,FAC_TOTALS_APTA!$A$2:$BS$2,)</f>
        <v>28</v>
      </c>
      <c r="G237" s="29">
        <f>VLOOKUP(G219,FAC_TOTALS_APTA!$A$4:$BS$227,$F237,FALSE)</f>
        <v>0</v>
      </c>
      <c r="H237" s="29">
        <f>VLOOKUP(H219,FAC_TOTALS_APTA!$A$4:$BS$227,$F237,FALSE)</f>
        <v>0</v>
      </c>
      <c r="I237" s="30" t="str">
        <f t="shared" si="51"/>
        <v>-</v>
      </c>
      <c r="J237" s="31" t="str">
        <f t="shared" si="52"/>
        <v/>
      </c>
      <c r="K237" s="31" t="str">
        <f t="shared" si="53"/>
        <v>TNC_TRIPS_PER_CAPITA_CLUSTER_RAIL_MID_OPEX_FAC</v>
      </c>
      <c r="L237" s="7">
        <f>MATCH($K237,FAC_TOTALS_APTA!$A$2:$BS$2,)</f>
        <v>50</v>
      </c>
      <c r="M237" s="29">
        <f>IF(M219=0,0,VLOOKUP(M219,FAC_TOTALS_APTA!$A$4:$BS$227,$L237,FALSE))</f>
        <v>0</v>
      </c>
      <c r="N237" s="29">
        <f>IF(N219=0,0,VLOOKUP(N219,FAC_TOTALS_APTA!$A$4:$BS$227,$L237,FALSE))</f>
        <v>0</v>
      </c>
      <c r="O237" s="29">
        <f>IF(O219=0,0,VLOOKUP(O219,FAC_TOTALS_APTA!$A$4:$BS$227,$L237,FALSE))</f>
        <v>0</v>
      </c>
      <c r="P237" s="29">
        <f>IF(P219=0,0,VLOOKUP(P219,FAC_TOTALS_APTA!$A$4:$BS$227,$L237,FALSE))</f>
        <v>0</v>
      </c>
      <c r="Q237" s="29">
        <f>IF(Q219=0,0,VLOOKUP(Q219,FAC_TOTALS_APTA!$A$4:$BS$227,$L237,FALSE))</f>
        <v>0</v>
      </c>
      <c r="R237" s="29">
        <f>IF(R219=0,0,VLOOKUP(R219,FAC_TOTALS_APTA!$A$4:$BS$227,$L237,FALSE))</f>
        <v>0</v>
      </c>
      <c r="S237" s="29">
        <f>IF(S219=0,0,VLOOKUP(S219,FAC_TOTALS_APTA!$A$4:$BS$227,$L237,FALSE))</f>
        <v>0</v>
      </c>
      <c r="T237" s="29">
        <f>IF(T219=0,0,VLOOKUP(T219,FAC_TOTALS_APTA!$A$4:$BS$227,$L237,FALSE))</f>
        <v>0</v>
      </c>
      <c r="U237" s="29">
        <f>IF(U219=0,0,VLOOKUP(U219,FAC_TOTALS_APTA!$A$4:$BS$227,$L237,FALSE))</f>
        <v>0</v>
      </c>
      <c r="V237" s="29">
        <f>IF(V219=0,0,VLOOKUP(V219,FAC_TOTALS_APTA!$A$4:$BS$227,$L237,FALSE))</f>
        <v>0</v>
      </c>
      <c r="W237" s="29">
        <f>IF(W219=0,0,VLOOKUP(W219,FAC_TOTALS_APTA!$A$4:$BS$227,$L237,FALSE))</f>
        <v>0</v>
      </c>
      <c r="X237" s="29">
        <f>IF(X219=0,0,VLOOKUP(X219,FAC_TOTALS_APTA!$A$4:$BS$227,$L237,FALSE))</f>
        <v>0</v>
      </c>
      <c r="Y237" s="29">
        <f>IF(Y219=0,0,VLOOKUP(Y219,FAC_TOTALS_APTA!$A$4:$BS$227,$L237,FALSE))</f>
        <v>0</v>
      </c>
      <c r="Z237" s="29">
        <f>IF(Z219=0,0,VLOOKUP(Z219,FAC_TOTALS_APTA!$A$4:$BS$227,$L237,FALSE))</f>
        <v>0</v>
      </c>
      <c r="AA237" s="29">
        <f>IF(AA219=0,0,VLOOKUP(AA219,FAC_TOTALS_APTA!$A$4:$BS$227,$L237,FALSE))</f>
        <v>0</v>
      </c>
      <c r="AB237" s="29">
        <f>IF(AB219=0,0,VLOOKUP(AB219,FAC_TOTALS_APTA!$A$4:$BS$227,$L237,FALSE))</f>
        <v>0</v>
      </c>
      <c r="AC237" s="32">
        <f t="shared" si="54"/>
        <v>0</v>
      </c>
      <c r="AD237" s="33">
        <f>AC237/G244</f>
        <v>0</v>
      </c>
      <c r="AE237" s="7"/>
    </row>
    <row r="238" spans="1:31" s="14" customFormat="1" ht="34" hidden="1" x14ac:dyDescent="0.2">
      <c r="A238" s="7"/>
      <c r="B238" s="12" t="s">
        <v>72</v>
      </c>
      <c r="C238" s="28"/>
      <c r="D238" s="5" t="s">
        <v>76</v>
      </c>
      <c r="E238" s="43">
        <v>8.0999999999999996E-3</v>
      </c>
      <c r="F238" s="7">
        <f>MATCH($D238,FAC_TOTALS_APTA!$A$2:$BS$2,)</f>
        <v>26</v>
      </c>
      <c r="G238" s="29">
        <f>VLOOKUP(G219,FAC_TOTALS_APTA!$A$4:$BS$227,$F238,FALSE)</f>
        <v>0</v>
      </c>
      <c r="H238" s="29">
        <f>VLOOKUP(H219,FAC_TOTALS_APTA!$A$4:$BS$227,$F238,FALSE)</f>
        <v>0</v>
      </c>
      <c r="I238" s="30" t="str">
        <f t="shared" si="51"/>
        <v>-</v>
      </c>
      <c r="J238" s="31" t="str">
        <f t="shared" si="52"/>
        <v/>
      </c>
      <c r="K238" s="31" t="str">
        <f t="shared" si="53"/>
        <v>TNC_TRIPS_PER_CAPITA_CLUSTER_RAIL_NEW_YORK_FAC</v>
      </c>
      <c r="L238" s="7">
        <f>MATCH($K238,FAC_TOTALS_APTA!$A$2:$BS$2,)</f>
        <v>48</v>
      </c>
      <c r="M238" s="29">
        <f>IF(M219=0,0,VLOOKUP(M219,FAC_TOTALS_APTA!$A$4:$BS$227,$L238,FALSE))</f>
        <v>0</v>
      </c>
      <c r="N238" s="29">
        <f>IF(N219=0,0,VLOOKUP(N219,FAC_TOTALS_APTA!$A$4:$BS$227,$L238,FALSE))</f>
        <v>0</v>
      </c>
      <c r="O238" s="29">
        <f>IF(O219=0,0,VLOOKUP(O219,FAC_TOTALS_APTA!$A$4:$BS$227,$L238,FALSE))</f>
        <v>0</v>
      </c>
      <c r="P238" s="29">
        <f>IF(P219=0,0,VLOOKUP(P219,FAC_TOTALS_APTA!$A$4:$BS$227,$L238,FALSE))</f>
        <v>0</v>
      </c>
      <c r="Q238" s="29">
        <f>IF(Q219=0,0,VLOOKUP(Q219,FAC_TOTALS_APTA!$A$4:$BS$227,$L238,FALSE))</f>
        <v>0</v>
      </c>
      <c r="R238" s="29">
        <f>IF(R219=0,0,VLOOKUP(R219,FAC_TOTALS_APTA!$A$4:$BS$227,$L238,FALSE))</f>
        <v>0</v>
      </c>
      <c r="S238" s="29">
        <f>IF(S219=0,0,VLOOKUP(S219,FAC_TOTALS_APTA!$A$4:$BS$227,$L238,FALSE))</f>
        <v>0</v>
      </c>
      <c r="T238" s="29">
        <f>IF(T219=0,0,VLOOKUP(T219,FAC_TOTALS_APTA!$A$4:$BS$227,$L238,FALSE))</f>
        <v>0</v>
      </c>
      <c r="U238" s="29">
        <f>IF(U219=0,0,VLOOKUP(U219,FAC_TOTALS_APTA!$A$4:$BS$227,$L238,FALSE))</f>
        <v>0</v>
      </c>
      <c r="V238" s="29">
        <f>IF(V219=0,0,VLOOKUP(V219,FAC_TOTALS_APTA!$A$4:$BS$227,$L238,FALSE))</f>
        <v>0</v>
      </c>
      <c r="W238" s="29">
        <f>IF(W219=0,0,VLOOKUP(W219,FAC_TOTALS_APTA!$A$4:$BS$227,$L238,FALSE))</f>
        <v>0</v>
      </c>
      <c r="X238" s="29">
        <f>IF(X219=0,0,VLOOKUP(X219,FAC_TOTALS_APTA!$A$4:$BS$227,$L238,FALSE))</f>
        <v>0</v>
      </c>
      <c r="Y238" s="29">
        <f>IF(Y219=0,0,VLOOKUP(Y219,FAC_TOTALS_APTA!$A$4:$BS$227,$L238,FALSE))</f>
        <v>0</v>
      </c>
      <c r="Z238" s="29">
        <f>IF(Z219=0,0,VLOOKUP(Z219,FAC_TOTALS_APTA!$A$4:$BS$227,$L238,FALSE))</f>
        <v>0</v>
      </c>
      <c r="AA238" s="29">
        <f>IF(AA219=0,0,VLOOKUP(AA219,FAC_TOTALS_APTA!$A$4:$BS$227,$L238,FALSE))</f>
        <v>0</v>
      </c>
      <c r="AB238" s="29">
        <f>IF(AB219=0,0,VLOOKUP(AB219,FAC_TOTALS_APTA!$A$4:$BS$227,$L238,FALSE))</f>
        <v>0</v>
      </c>
      <c r="AC238" s="32">
        <f t="shared" si="54"/>
        <v>0</v>
      </c>
      <c r="AD238" s="33">
        <f>AC238/G244</f>
        <v>0</v>
      </c>
      <c r="AE238" s="7"/>
    </row>
    <row r="239" spans="1:31" s="14" customFormat="1" ht="15" x14ac:dyDescent="0.2">
      <c r="A239" s="7"/>
      <c r="B239" s="26" t="s">
        <v>68</v>
      </c>
      <c r="C239" s="28"/>
      <c r="D239" s="7" t="s">
        <v>46</v>
      </c>
      <c r="E239" s="43">
        <v>-1.5E-3</v>
      </c>
      <c r="F239" s="7">
        <f>MATCH($D239,FAC_TOTALS_APTA!$A$2:$BS$2,)</f>
        <v>30</v>
      </c>
      <c r="G239" s="29">
        <f>VLOOKUP(G219,FAC_TOTALS_APTA!$A$4:$BS$227,$F239,FALSE)</f>
        <v>5.8736543765946898E-2</v>
      </c>
      <c r="H239" s="29">
        <f>VLOOKUP(H219,FAC_TOTALS_APTA!$A$4:$BS$227,$F239,FALSE)</f>
        <v>0.570312855192599</v>
      </c>
      <c r="I239" s="30">
        <f t="shared" si="51"/>
        <v>8.7096767808671025</v>
      </c>
      <c r="J239" s="31" t="str">
        <f t="shared" si="52"/>
        <v/>
      </c>
      <c r="K239" s="31" t="str">
        <f t="shared" si="53"/>
        <v>BIKE_SHARE_FAC</v>
      </c>
      <c r="L239" s="7">
        <f>MATCH($K239,FAC_TOTALS_APTA!$A$2:$BS$2,)</f>
        <v>52</v>
      </c>
      <c r="M239" s="29">
        <f>IF(M219=0,0,VLOOKUP(M219,FAC_TOTALS_APTA!$A$4:$BS$227,$L239,FALSE))</f>
        <v>0</v>
      </c>
      <c r="N239" s="29">
        <f>IF(N219=0,0,VLOOKUP(N219,FAC_TOTALS_APTA!$A$4:$BS$227,$L239,FALSE))</f>
        <v>0</v>
      </c>
      <c r="O239" s="29">
        <f>IF(O219=0,0,VLOOKUP(O219,FAC_TOTALS_APTA!$A$4:$BS$227,$L239,FALSE))</f>
        <v>0</v>
      </c>
      <c r="P239" s="29">
        <f>IF(P219=0,0,VLOOKUP(P219,FAC_TOTALS_APTA!$A$4:$BS$227,$L239,FALSE))</f>
        <v>0</v>
      </c>
      <c r="Q239" s="29">
        <f>IF(Q219=0,0,VLOOKUP(Q219,FAC_TOTALS_APTA!$A$4:$BS$227,$L239,FALSE))</f>
        <v>0</v>
      </c>
      <c r="R239" s="29">
        <f>IF(R219=0,0,VLOOKUP(R219,FAC_TOTALS_APTA!$A$4:$BS$227,$L239,FALSE))</f>
        <v>0</v>
      </c>
      <c r="S239" s="29">
        <f>IF(S219=0,0,VLOOKUP(S219,FAC_TOTALS_APTA!$A$4:$BS$227,$L239,FALSE))</f>
        <v>0</v>
      </c>
      <c r="T239" s="29">
        <f>IF(T219=0,0,VLOOKUP(T219,FAC_TOTALS_APTA!$A$4:$BS$227,$L239,FALSE))</f>
        <v>1578.2172038546901</v>
      </c>
      <c r="U239" s="29">
        <f>IF(U219=0,0,VLOOKUP(U219,FAC_TOTALS_APTA!$A$4:$BS$227,$L239,FALSE))</f>
        <v>0</v>
      </c>
      <c r="V239" s="29">
        <f>IF(V219=0,0,VLOOKUP(V219,FAC_TOTALS_APTA!$A$4:$BS$227,$L239,FALSE))</f>
        <v>0</v>
      </c>
      <c r="W239" s="29">
        <f>IF(W219=0,0,VLOOKUP(W219,FAC_TOTALS_APTA!$A$4:$BS$227,$L239,FALSE))</f>
        <v>0</v>
      </c>
      <c r="X239" s="29">
        <f>IF(X219=0,0,VLOOKUP(X219,FAC_TOTALS_APTA!$A$4:$BS$227,$L239,FALSE))</f>
        <v>2365.3260951360999</v>
      </c>
      <c r="Y239" s="29">
        <f>IF(Y219=0,0,VLOOKUP(Y219,FAC_TOTALS_APTA!$A$4:$BS$227,$L239,FALSE))</f>
        <v>3204.2402461572201</v>
      </c>
      <c r="Z239" s="29">
        <f>IF(Z219=0,0,VLOOKUP(Z219,FAC_TOTALS_APTA!$A$4:$BS$227,$L239,FALSE))</f>
        <v>6088.8741409888398</v>
      </c>
      <c r="AA239" s="29">
        <f>IF(AA219=0,0,VLOOKUP(AA219,FAC_TOTALS_APTA!$A$4:$BS$227,$L239,FALSE))</f>
        <v>7756.4882946157104</v>
      </c>
      <c r="AB239" s="29">
        <f>IF(AB219=0,0,VLOOKUP(AB219,FAC_TOTALS_APTA!$A$4:$BS$227,$L239,FALSE))</f>
        <v>9251.1906569096009</v>
      </c>
      <c r="AC239" s="32">
        <f t="shared" si="54"/>
        <v>30244.336637662163</v>
      </c>
      <c r="AD239" s="33">
        <f>AC239/G244</f>
        <v>6.2647243954797992E-4</v>
      </c>
      <c r="AE239" s="7"/>
    </row>
    <row r="240" spans="1:31" s="14" customFormat="1" ht="15" hidden="1" x14ac:dyDescent="0.2">
      <c r="A240" s="7"/>
      <c r="B240" s="26" t="s">
        <v>69</v>
      </c>
      <c r="C240" s="28"/>
      <c r="D240" s="7" t="s">
        <v>77</v>
      </c>
      <c r="E240" s="43">
        <v>-4.8399999999999999E-2</v>
      </c>
      <c r="F240" s="7">
        <f>MATCH($D240,FAC_TOTALS_APTA!$A$2:$BS$2,)</f>
        <v>31</v>
      </c>
      <c r="G240" s="29">
        <f>VLOOKUP(G219,FAC_TOTALS_APTA!$A$4:$BS$227,$F240,FALSE)</f>
        <v>0</v>
      </c>
      <c r="H240" s="29">
        <f>VLOOKUP(H219,FAC_TOTALS_APTA!$A$4:$BS$227,$F240,FALSE)</f>
        <v>6.7073678153730401E-2</v>
      </c>
      <c r="I240" s="30" t="str">
        <f t="shared" si="51"/>
        <v>-</v>
      </c>
      <c r="J240" s="31" t="str">
        <f t="shared" si="52"/>
        <v/>
      </c>
      <c r="K240" s="31" t="str">
        <f t="shared" si="53"/>
        <v>scooter_flag_BUS_FAC</v>
      </c>
      <c r="L240" s="7">
        <f>MATCH($K240,FAC_TOTALS_APTA!$A$2:$BS$2,)</f>
        <v>53</v>
      </c>
      <c r="M240" s="29">
        <f>IF(M219=0,0,VLOOKUP(M219,FAC_TOTALS_APTA!$A$4:$BS$227,$L240,FALSE))</f>
        <v>0</v>
      </c>
      <c r="N240" s="29">
        <f>IF(N219=0,0,VLOOKUP(N219,FAC_TOTALS_APTA!$A$4:$BS$227,$L240,FALSE))</f>
        <v>0</v>
      </c>
      <c r="O240" s="29">
        <f>IF(O219=0,0,VLOOKUP(O219,FAC_TOTALS_APTA!$A$4:$BS$227,$L240,FALSE))</f>
        <v>0</v>
      </c>
      <c r="P240" s="29">
        <f>IF(P219=0,0,VLOOKUP(P219,FAC_TOTALS_APTA!$A$4:$BS$227,$L240,FALSE))</f>
        <v>0</v>
      </c>
      <c r="Q240" s="29">
        <f>IF(Q219=0,0,VLOOKUP(Q219,FAC_TOTALS_APTA!$A$4:$BS$227,$L240,FALSE))</f>
        <v>0</v>
      </c>
      <c r="R240" s="29">
        <f>IF(R219=0,0,VLOOKUP(R219,FAC_TOTALS_APTA!$A$4:$BS$227,$L240,FALSE))</f>
        <v>0</v>
      </c>
      <c r="S240" s="29">
        <f>IF(S219=0,0,VLOOKUP(S219,FAC_TOTALS_APTA!$A$4:$BS$227,$L240,FALSE))</f>
        <v>0</v>
      </c>
      <c r="T240" s="29">
        <f>IF(T219=0,0,VLOOKUP(T219,FAC_TOTALS_APTA!$A$4:$BS$227,$L240,FALSE))</f>
        <v>0</v>
      </c>
      <c r="U240" s="29">
        <f>IF(U219=0,0,VLOOKUP(U219,FAC_TOTALS_APTA!$A$4:$BS$227,$L240,FALSE))</f>
        <v>0</v>
      </c>
      <c r="V240" s="29">
        <f>IF(V219=0,0,VLOOKUP(V219,FAC_TOTALS_APTA!$A$4:$BS$227,$L240,FALSE))</f>
        <v>0</v>
      </c>
      <c r="W240" s="29">
        <f>IF(W219=0,0,VLOOKUP(W219,FAC_TOTALS_APTA!$A$4:$BS$227,$L240,FALSE))</f>
        <v>0</v>
      </c>
      <c r="X240" s="29">
        <f>IF(X219=0,0,VLOOKUP(X219,FAC_TOTALS_APTA!$A$4:$BS$227,$L240,FALSE))</f>
        <v>0</v>
      </c>
      <c r="Y240" s="29">
        <f>IF(Y219=0,0,VLOOKUP(Y219,FAC_TOTALS_APTA!$A$4:$BS$227,$L240,FALSE))</f>
        <v>0</v>
      </c>
      <c r="Z240" s="29">
        <f>IF(Z219=0,0,VLOOKUP(Z219,FAC_TOTALS_APTA!$A$4:$BS$227,$L240,FALSE))</f>
        <v>0</v>
      </c>
      <c r="AA240" s="29">
        <f>IF(AA219=0,0,VLOOKUP(AA219,FAC_TOTALS_APTA!$A$4:$BS$227,$L240,FALSE))</f>
        <v>0</v>
      </c>
      <c r="AB240" s="29">
        <f>IF(AB219=0,0,VLOOKUP(AB219,FAC_TOTALS_APTA!$A$4:$BS$227,$L240,FALSE))</f>
        <v>-481207.63986716099</v>
      </c>
      <c r="AC240" s="32">
        <f t="shared" si="54"/>
        <v>-481207.63986716099</v>
      </c>
      <c r="AD240" s="33">
        <f>AC240/G244</f>
        <v>-9.96759584077982E-3</v>
      </c>
      <c r="AE240" s="7"/>
    </row>
    <row r="241" spans="1:31" s="7" customFormat="1" ht="15" x14ac:dyDescent="0.2">
      <c r="B241" s="9" t="s">
        <v>69</v>
      </c>
      <c r="C241" s="27"/>
      <c r="D241" s="8" t="s">
        <v>78</v>
      </c>
      <c r="E241" s="44">
        <v>5.3E-3</v>
      </c>
      <c r="F241" s="8">
        <f>MATCH($D241,FAC_TOTALS_APTA!$A$2:$BS$2,)</f>
        <v>32</v>
      </c>
      <c r="G241" s="29">
        <f>VLOOKUP(G219,FAC_TOTALS_APTA!$A$4:$BS$227,$F241,FALSE)</f>
        <v>0</v>
      </c>
      <c r="H241" s="29">
        <f>VLOOKUP(H219,FAC_TOTALS_APTA!$A$4:$BS$227,$F241,FALSE)</f>
        <v>0</v>
      </c>
      <c r="I241" s="35" t="str">
        <f t="shared" si="51"/>
        <v>-</v>
      </c>
      <c r="J241" s="36" t="str">
        <f t="shared" si="52"/>
        <v/>
      </c>
      <c r="K241" s="36" t="str">
        <f t="shared" si="53"/>
        <v>scooter_flag_RAIL_FAC</v>
      </c>
      <c r="L241" s="7">
        <f>MATCH($K241,FAC_TOTALS_APTA!$A$2:$BS$2,)</f>
        <v>54</v>
      </c>
      <c r="M241" s="37">
        <f>IF(M219=0,0,VLOOKUP(M219,FAC_TOTALS_APTA!$A$4:$BS$227,$L241,FALSE))</f>
        <v>0</v>
      </c>
      <c r="N241" s="37">
        <f>IF(N219=0,0,VLOOKUP(N219,FAC_TOTALS_APTA!$A$4:$BS$227,$L241,FALSE))</f>
        <v>0</v>
      </c>
      <c r="O241" s="37">
        <f>IF(O219=0,0,VLOOKUP(O219,FAC_TOTALS_APTA!$A$4:$BS$227,$L241,FALSE))</f>
        <v>0</v>
      </c>
      <c r="P241" s="37">
        <f>IF(P219=0,0,VLOOKUP(P219,FAC_TOTALS_APTA!$A$4:$BS$227,$L241,FALSE))</f>
        <v>0</v>
      </c>
      <c r="Q241" s="37">
        <f>IF(Q219=0,0,VLOOKUP(Q219,FAC_TOTALS_APTA!$A$4:$BS$227,$L241,FALSE))</f>
        <v>0</v>
      </c>
      <c r="R241" s="37">
        <f>IF(R219=0,0,VLOOKUP(R219,FAC_TOTALS_APTA!$A$4:$BS$227,$L241,FALSE))</f>
        <v>0</v>
      </c>
      <c r="S241" s="37">
        <f>IF(S219=0,0,VLOOKUP(S219,FAC_TOTALS_APTA!$A$4:$BS$227,$L241,FALSE))</f>
        <v>0</v>
      </c>
      <c r="T241" s="37">
        <f>IF(T219=0,0,VLOOKUP(T219,FAC_TOTALS_APTA!$A$4:$BS$227,$L241,FALSE))</f>
        <v>0</v>
      </c>
      <c r="U241" s="37">
        <f>IF(U219=0,0,VLOOKUP(U219,FAC_TOTALS_APTA!$A$4:$BS$227,$L241,FALSE))</f>
        <v>0</v>
      </c>
      <c r="V241" s="37">
        <f>IF(V219=0,0,VLOOKUP(V219,FAC_TOTALS_APTA!$A$4:$BS$227,$L241,FALSE))</f>
        <v>0</v>
      </c>
      <c r="W241" s="37">
        <f>IF(W219=0,0,VLOOKUP(W219,FAC_TOTALS_APTA!$A$4:$BS$227,$L241,FALSE))</f>
        <v>0</v>
      </c>
      <c r="X241" s="37">
        <f>IF(X219=0,0,VLOOKUP(X219,FAC_TOTALS_APTA!$A$4:$BS$227,$L241,FALSE))</f>
        <v>0</v>
      </c>
      <c r="Y241" s="37">
        <f>IF(Y219=0,0,VLOOKUP(Y219,FAC_TOTALS_APTA!$A$4:$BS$227,$L241,FALSE))</f>
        <v>0</v>
      </c>
      <c r="Z241" s="37">
        <f>IF(Z219=0,0,VLOOKUP(Z219,FAC_TOTALS_APTA!$A$4:$BS$227,$L241,FALSE))</f>
        <v>0</v>
      </c>
      <c r="AA241" s="37">
        <f>IF(AA219=0,0,VLOOKUP(AA219,FAC_TOTALS_APTA!$A$4:$BS$227,$L241,FALSE))</f>
        <v>0</v>
      </c>
      <c r="AB241" s="37">
        <f>IF(AB219=0,0,VLOOKUP(AB219,FAC_TOTALS_APTA!$A$4:$BS$227,$L241,FALSE))</f>
        <v>0</v>
      </c>
      <c r="AC241" s="38">
        <f t="shared" si="54"/>
        <v>0</v>
      </c>
      <c r="AD241" s="39">
        <f>AC241/G244</f>
        <v>0</v>
      </c>
    </row>
    <row r="242" spans="1:31" s="14" customFormat="1" ht="15" x14ac:dyDescent="0.2">
      <c r="A242" s="7"/>
      <c r="B242" s="9" t="s">
        <v>56</v>
      </c>
      <c r="C242" s="27"/>
      <c r="D242" s="9" t="s">
        <v>48</v>
      </c>
      <c r="E242" s="65"/>
      <c r="F242" s="8"/>
      <c r="G242" s="37"/>
      <c r="H242" s="37"/>
      <c r="I242" s="35"/>
      <c r="J242" s="36"/>
      <c r="K242" s="36" t="str">
        <f t="shared" si="53"/>
        <v>New_Reporter_FAC</v>
      </c>
      <c r="L242" s="7">
        <f>MATCH($K242,FAC_TOTALS_APTA!$A$2:$BS$2,)</f>
        <v>58</v>
      </c>
      <c r="M242" s="37">
        <f>IF(M219=0,0,VLOOKUP(M219,FAC_TOTALS_APTA!$A$4:$BS$227,$L242,FALSE))</f>
        <v>11354215.263599999</v>
      </c>
      <c r="N242" s="37">
        <f>IF(N219=0,0,VLOOKUP(N219,FAC_TOTALS_APTA!$A$4:$BS$227,$L242,FALSE))</f>
        <v>21514965.353999998</v>
      </c>
      <c r="O242" s="37">
        <f>IF(O219=0,0,VLOOKUP(O219,FAC_TOTALS_APTA!$A$4:$BS$227,$L242,FALSE))</f>
        <v>13030124.8532</v>
      </c>
      <c r="P242" s="37">
        <f>IF(P219=0,0,VLOOKUP(P219,FAC_TOTALS_APTA!$A$4:$BS$227,$L242,FALSE))</f>
        <v>14281800.999999899</v>
      </c>
      <c r="Q242" s="37">
        <f>IF(Q219=0,0,VLOOKUP(Q219,FAC_TOTALS_APTA!$A$4:$BS$227,$L242,FALSE))</f>
        <v>8256867.1573000001</v>
      </c>
      <c r="R242" s="37">
        <f>IF(R219=0,0,VLOOKUP(R219,FAC_TOTALS_APTA!$A$4:$BS$227,$L242,FALSE))</f>
        <v>4015598.9999999902</v>
      </c>
      <c r="S242" s="37">
        <f>IF(S219=0,0,VLOOKUP(S219,FAC_TOTALS_APTA!$A$4:$BS$227,$L242,FALSE))</f>
        <v>0</v>
      </c>
      <c r="T242" s="37">
        <f>IF(T219=0,0,VLOOKUP(T219,FAC_TOTALS_APTA!$A$4:$BS$227,$L242,FALSE))</f>
        <v>770981</v>
      </c>
      <c r="U242" s="37">
        <f>IF(U219=0,0,VLOOKUP(U219,FAC_TOTALS_APTA!$A$4:$BS$227,$L242,FALSE))</f>
        <v>642432.99999999895</v>
      </c>
      <c r="V242" s="37">
        <f>IF(V219=0,0,VLOOKUP(V219,FAC_TOTALS_APTA!$A$4:$BS$227,$L242,FALSE))</f>
        <v>0</v>
      </c>
      <c r="W242" s="37">
        <f>IF(W219=0,0,VLOOKUP(W219,FAC_TOTALS_APTA!$A$4:$BS$227,$L242,FALSE))</f>
        <v>6658125.8459999897</v>
      </c>
      <c r="X242" s="37">
        <f>IF(X219=0,0,VLOOKUP(X219,FAC_TOTALS_APTA!$A$4:$BS$227,$L242,FALSE))</f>
        <v>0</v>
      </c>
      <c r="Y242" s="37">
        <f>IF(Y219=0,0,VLOOKUP(Y219,FAC_TOTALS_APTA!$A$4:$BS$227,$L242,FALSE))</f>
        <v>0</v>
      </c>
      <c r="Z242" s="37">
        <f>IF(Z219=0,0,VLOOKUP(Z219,FAC_TOTALS_APTA!$A$4:$BS$227,$L242,FALSE))</f>
        <v>0</v>
      </c>
      <c r="AA242" s="37">
        <f>IF(AA219=0,0,VLOOKUP(AA219,FAC_TOTALS_APTA!$A$4:$BS$227,$L242,FALSE))</f>
        <v>0</v>
      </c>
      <c r="AB242" s="37">
        <f>IF(AB219=0,0,VLOOKUP(AB219,FAC_TOTALS_APTA!$A$4:$BS$227,$L242,FALSE))</f>
        <v>0</v>
      </c>
      <c r="AC242" s="38">
        <f>SUM(M242:AB242)</f>
        <v>80525112.47409986</v>
      </c>
      <c r="AD242" s="39">
        <f>AC242/G244</f>
        <v>1.6679738841983827</v>
      </c>
      <c r="AE242" s="7"/>
    </row>
    <row r="243" spans="1:31" s="59" customFormat="1" ht="15" x14ac:dyDescent="0.2">
      <c r="A243" s="58"/>
      <c r="B243" s="26" t="s">
        <v>70</v>
      </c>
      <c r="C243" s="28"/>
      <c r="D243" s="7" t="s">
        <v>6</v>
      </c>
      <c r="E243" s="43"/>
      <c r="F243" s="7">
        <f>MATCH($D243,FAC_TOTALS_APTA!$A$2:$BQ$2,)</f>
        <v>9</v>
      </c>
      <c r="G243" s="60">
        <f>VLOOKUP(G219,FAC_TOTALS_APTA!$A$4:$BS$227,$F243,FALSE)</f>
        <v>43798667.463092603</v>
      </c>
      <c r="H243" s="60">
        <f>VLOOKUP(H219,FAC_TOTALS_APTA!$A$4:$BS$227,$F243,FALSE)</f>
        <v>146651666.00665399</v>
      </c>
      <c r="I243" s="62">
        <f t="shared" ref="I243:I244" si="55">H243/G243-1</f>
        <v>2.3483134191292812</v>
      </c>
      <c r="J243" s="31"/>
      <c r="K243" s="31"/>
      <c r="L243" s="7"/>
      <c r="M243" s="29">
        <f t="shared" ref="M243:AB243" si="56">SUM(M221:M241)</f>
        <v>2344825.591858746</v>
      </c>
      <c r="N243" s="29">
        <f t="shared" si="56"/>
        <v>3585353.6894567143</v>
      </c>
      <c r="O243" s="29">
        <f t="shared" si="56"/>
        <v>3681695.9099519099</v>
      </c>
      <c r="P243" s="29">
        <f t="shared" si="56"/>
        <v>8770015.6189960539</v>
      </c>
      <c r="Q243" s="29">
        <f t="shared" si="56"/>
        <v>3754939.1543355412</v>
      </c>
      <c r="R243" s="29">
        <f t="shared" si="56"/>
        <v>4428842.4672693508</v>
      </c>
      <c r="S243" s="29">
        <f t="shared" si="56"/>
        <v>-4352979.0345385969</v>
      </c>
      <c r="T243" s="29">
        <f t="shared" si="56"/>
        <v>4460271.0513741802</v>
      </c>
      <c r="U243" s="29">
        <f t="shared" si="56"/>
        <v>5401049.3237123853</v>
      </c>
      <c r="V243" s="29">
        <f t="shared" si="56"/>
        <v>1504555.1509967027</v>
      </c>
      <c r="W243" s="29">
        <f t="shared" si="56"/>
        <v>-560795.57383910869</v>
      </c>
      <c r="X243" s="29">
        <f t="shared" si="56"/>
        <v>1165520.0251168932</v>
      </c>
      <c r="Y243" s="29">
        <f t="shared" si="56"/>
        <v>-8902876.5848581828</v>
      </c>
      <c r="Z243" s="29">
        <f t="shared" si="56"/>
        <v>-3642440.9366847556</v>
      </c>
      <c r="AA243" s="29">
        <f t="shared" si="56"/>
        <v>264443.27851704491</v>
      </c>
      <c r="AB243" s="29">
        <f t="shared" si="56"/>
        <v>-940629.45319805457</v>
      </c>
      <c r="AC243" s="32">
        <f>H243-G243</f>
        <v>102852998.5435614</v>
      </c>
      <c r="AD243" s="33">
        <f>I243</f>
        <v>2.3483134191292812</v>
      </c>
      <c r="AE243" s="58"/>
    </row>
    <row r="244" spans="1:31" ht="16" thickBot="1" x14ac:dyDescent="0.25">
      <c r="B244" s="10" t="s">
        <v>53</v>
      </c>
      <c r="C244" s="24"/>
      <c r="D244" s="24" t="s">
        <v>4</v>
      </c>
      <c r="E244" s="24"/>
      <c r="F244" s="24">
        <f>MATCH($D244,FAC_TOTALS_APTA!$A$2:$BQ$2,)</f>
        <v>7</v>
      </c>
      <c r="G244" s="61">
        <f>VLOOKUP(G219,FAC_TOTALS_APTA!$A$4:$BS$227,$F244,FALSE)</f>
        <v>48277202.201399997</v>
      </c>
      <c r="H244" s="61">
        <f>VLOOKUP(H219,FAC_TOTALS_APTA!$A$4:$BQ$227,$F244,FALSE)</f>
        <v>142926736.32370001</v>
      </c>
      <c r="I244" s="63">
        <f t="shared" si="55"/>
        <v>1.9605430680810096</v>
      </c>
      <c r="J244" s="40"/>
      <c r="K244" s="40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41">
        <f>H244-G244</f>
        <v>94649534.122300014</v>
      </c>
      <c r="AD244" s="42">
        <f>I244</f>
        <v>1.9605430680810096</v>
      </c>
    </row>
    <row r="245" spans="1:31" ht="17" thickTop="1" thickBot="1" x14ac:dyDescent="0.25">
      <c r="B245" s="45" t="s">
        <v>71</v>
      </c>
      <c r="C245" s="46"/>
      <c r="D245" s="46"/>
      <c r="E245" s="47"/>
      <c r="F245" s="46"/>
      <c r="G245" s="46"/>
      <c r="H245" s="46"/>
      <c r="I245" s="48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2">
        <f>AD244-AD243</f>
        <v>-0.38777035104827151</v>
      </c>
    </row>
    <row r="246" spans="1:31" ht="16" thickTop="1" x14ac:dyDescent="0.2">
      <c r="B246" s="19" t="s">
        <v>29</v>
      </c>
      <c r="C246" s="20">
        <v>0</v>
      </c>
      <c r="D246" s="20"/>
    </row>
    <row r="247" spans="1:31" ht="31" thickBot="1" x14ac:dyDescent="0.25">
      <c r="B247" s="21" t="s">
        <v>103</v>
      </c>
      <c r="C247" s="22">
        <v>32</v>
      </c>
      <c r="D247" s="22"/>
    </row>
    <row r="248" spans="1:31" ht="15" thickTop="1" x14ac:dyDescent="0.2">
      <c r="B248" s="49"/>
      <c r="C248" s="50"/>
      <c r="D248" s="50"/>
      <c r="E248" s="50"/>
      <c r="F248" s="50"/>
      <c r="G248" s="82" t="s">
        <v>54</v>
      </c>
      <c r="H248" s="82"/>
      <c r="I248" s="82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82" t="s">
        <v>58</v>
      </c>
      <c r="AD248" s="82"/>
    </row>
    <row r="249" spans="1:31" ht="15" x14ac:dyDescent="0.2">
      <c r="B249" s="9" t="s">
        <v>20</v>
      </c>
      <c r="C249" s="27" t="s">
        <v>21</v>
      </c>
      <c r="D249" s="8" t="s">
        <v>22</v>
      </c>
      <c r="E249" s="8" t="s">
        <v>28</v>
      </c>
      <c r="F249" s="8"/>
      <c r="G249" s="27">
        <f>$C$1</f>
        <v>2002</v>
      </c>
      <c r="H249" s="27">
        <f>$C$2</f>
        <v>2018</v>
      </c>
      <c r="I249" s="27" t="s">
        <v>24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 t="s">
        <v>26</v>
      </c>
      <c r="AD249" s="27" t="s">
        <v>24</v>
      </c>
    </row>
    <row r="250" spans="1:31" s="14" customFormat="1" x14ac:dyDescent="0.2">
      <c r="A250" s="7"/>
      <c r="B250" s="26"/>
      <c r="C250" s="28"/>
      <c r="D250" s="7"/>
      <c r="E250" s="7"/>
      <c r="F250" s="7"/>
      <c r="G250" s="7"/>
      <c r="H250" s="7"/>
      <c r="I250" s="28"/>
      <c r="J250" s="7"/>
      <c r="K250" s="7"/>
      <c r="L250" s="7"/>
      <c r="M250" s="7">
        <v>1</v>
      </c>
      <c r="N250" s="7">
        <v>2</v>
      </c>
      <c r="O250" s="7">
        <v>3</v>
      </c>
      <c r="P250" s="7">
        <v>4</v>
      </c>
      <c r="Q250" s="7">
        <v>5</v>
      </c>
      <c r="R250" s="7">
        <v>6</v>
      </c>
      <c r="S250" s="7">
        <v>7</v>
      </c>
      <c r="T250" s="7">
        <v>8</v>
      </c>
      <c r="U250" s="7">
        <v>9</v>
      </c>
      <c r="V250" s="7">
        <v>10</v>
      </c>
      <c r="W250" s="7">
        <v>11</v>
      </c>
      <c r="X250" s="7">
        <v>12</v>
      </c>
      <c r="Y250" s="7">
        <v>13</v>
      </c>
      <c r="Z250" s="7">
        <v>14</v>
      </c>
      <c r="AA250" s="7">
        <v>15</v>
      </c>
      <c r="AB250" s="7">
        <v>16</v>
      </c>
      <c r="AC250" s="7"/>
      <c r="AD250" s="7"/>
      <c r="AE250" s="7"/>
    </row>
    <row r="251" spans="1:31" x14ac:dyDescent="0.2">
      <c r="B251" s="26"/>
      <c r="C251" s="28"/>
      <c r="D251" s="7"/>
      <c r="E251" s="7"/>
      <c r="F251" s="7"/>
      <c r="G251" s="7" t="str">
        <f>CONCATENATE($C246,"_",$C247,"_",G249)</f>
        <v>0_32_2002</v>
      </c>
      <c r="H251" s="7" t="str">
        <f>CONCATENATE($C246,"_",$C247,"_",H249)</f>
        <v>0_32_2018</v>
      </c>
      <c r="I251" s="28"/>
      <c r="J251" s="7"/>
      <c r="K251" s="7"/>
      <c r="L251" s="7"/>
      <c r="M251" s="7" t="str">
        <f>IF($G249+M250&gt;$H249,0,CONCATENATE($C246,"_",$C247,"_",$G249+M250))</f>
        <v>0_32_2003</v>
      </c>
      <c r="N251" s="7" t="str">
        <f t="shared" ref="N251:AB251" si="57">IF($G249+N250&gt;$H249,0,CONCATENATE($C246,"_",$C247,"_",$G249+N250))</f>
        <v>0_32_2004</v>
      </c>
      <c r="O251" s="7" t="str">
        <f t="shared" si="57"/>
        <v>0_32_2005</v>
      </c>
      <c r="P251" s="7" t="str">
        <f t="shared" si="57"/>
        <v>0_32_2006</v>
      </c>
      <c r="Q251" s="7" t="str">
        <f t="shared" si="57"/>
        <v>0_32_2007</v>
      </c>
      <c r="R251" s="7" t="str">
        <f t="shared" si="57"/>
        <v>0_32_2008</v>
      </c>
      <c r="S251" s="7" t="str">
        <f t="shared" si="57"/>
        <v>0_32_2009</v>
      </c>
      <c r="T251" s="7" t="str">
        <f t="shared" si="57"/>
        <v>0_32_2010</v>
      </c>
      <c r="U251" s="7" t="str">
        <f t="shared" si="57"/>
        <v>0_32_2011</v>
      </c>
      <c r="V251" s="7" t="str">
        <f t="shared" si="57"/>
        <v>0_32_2012</v>
      </c>
      <c r="W251" s="7" t="str">
        <f t="shared" si="57"/>
        <v>0_32_2013</v>
      </c>
      <c r="X251" s="7" t="str">
        <f t="shared" si="57"/>
        <v>0_32_2014</v>
      </c>
      <c r="Y251" s="7" t="str">
        <f t="shared" si="57"/>
        <v>0_32_2015</v>
      </c>
      <c r="Z251" s="7" t="str">
        <f t="shared" si="57"/>
        <v>0_32_2016</v>
      </c>
      <c r="AA251" s="7" t="str">
        <f t="shared" si="57"/>
        <v>0_32_2017</v>
      </c>
      <c r="AB251" s="7" t="str">
        <f t="shared" si="57"/>
        <v>0_32_2018</v>
      </c>
      <c r="AC251" s="7"/>
      <c r="AD251" s="7"/>
    </row>
    <row r="252" spans="1:31" x14ac:dyDescent="0.2">
      <c r="B252" s="26"/>
      <c r="C252" s="28"/>
      <c r="D252" s="7"/>
      <c r="E252" s="7"/>
      <c r="F252" s="7" t="s">
        <v>25</v>
      </c>
      <c r="G252" s="29"/>
      <c r="H252" s="29"/>
      <c r="I252" s="28"/>
      <c r="J252" s="7"/>
      <c r="K252" s="7"/>
      <c r="L252" s="7" t="s">
        <v>25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1" s="14" customFormat="1" ht="15" x14ac:dyDescent="0.2">
      <c r="A253" s="7"/>
      <c r="B253" s="26" t="s">
        <v>36</v>
      </c>
      <c r="C253" s="28" t="s">
        <v>23</v>
      </c>
      <c r="D253" s="7" t="s">
        <v>8</v>
      </c>
      <c r="E253" s="43">
        <v>0.7087</v>
      </c>
      <c r="F253" s="7">
        <f>MATCH($D253,FAC_TOTALS_APTA!$A$2:$BS$2,)</f>
        <v>11</v>
      </c>
      <c r="G253" s="29">
        <f>VLOOKUP(G251,FAC_TOTALS_APTA!$A$4:$BS$227,$F253,FALSE)</f>
        <v>3042458.3210175098</v>
      </c>
      <c r="H253" s="29">
        <f>VLOOKUP(H251,FAC_TOTALS_APTA!$A$4:$BS$227,$F253,FALSE)</f>
        <v>2254103.2580020898</v>
      </c>
      <c r="I253" s="30">
        <f>IFERROR(H253/G253-1,"-")</f>
        <v>-0.25911778563059007</v>
      </c>
      <c r="J253" s="31" t="str">
        <f>IF(C253="Log","_log","")</f>
        <v>_log</v>
      </c>
      <c r="K253" s="31" t="str">
        <f>CONCATENATE(D253,J253,"_FAC")</f>
        <v>VRM_ADJ_log_FAC</v>
      </c>
      <c r="L253" s="7">
        <f>MATCH($K253,FAC_TOTALS_APTA!$A$2:$BS$2,)</f>
        <v>33</v>
      </c>
      <c r="M253" s="29">
        <f>IF(M251=0,0,VLOOKUP(M251,FAC_TOTALS_APTA!$A$4:$BS$227,$L253,FALSE))</f>
        <v>-470470.54221157398</v>
      </c>
      <c r="N253" s="29">
        <f>IF(N251=0,0,VLOOKUP(N251,FAC_TOTALS_APTA!$A$4:$BS$227,$L253,FALSE))</f>
        <v>730487.87667018198</v>
      </c>
      <c r="O253" s="29">
        <f>IF(O251=0,0,VLOOKUP(O251,FAC_TOTALS_APTA!$A$4:$BS$227,$L253,FALSE))</f>
        <v>-1861451.8995135301</v>
      </c>
      <c r="P253" s="29">
        <f>IF(P251=0,0,VLOOKUP(P251,FAC_TOTALS_APTA!$A$4:$BS$227,$L253,FALSE))</f>
        <v>-70285.899813683995</v>
      </c>
      <c r="Q253" s="29">
        <f>IF(Q251=0,0,VLOOKUP(Q251,FAC_TOTALS_APTA!$A$4:$BS$227,$L253,FALSE))</f>
        <v>2089408.63962338</v>
      </c>
      <c r="R253" s="29">
        <f>IF(R251=0,0,VLOOKUP(R251,FAC_TOTALS_APTA!$A$4:$BS$227,$L253,FALSE))</f>
        <v>342763.55893657601</v>
      </c>
      <c r="S253" s="29">
        <f>IF(S251=0,0,VLOOKUP(S251,FAC_TOTALS_APTA!$A$4:$BS$227,$L253,FALSE))</f>
        <v>730359.42783031997</v>
      </c>
      <c r="T253" s="29">
        <f>IF(T251=0,0,VLOOKUP(T251,FAC_TOTALS_APTA!$A$4:$BS$227,$L253,FALSE))</f>
        <v>805088.581573267</v>
      </c>
      <c r="U253" s="29">
        <f>IF(U251=0,0,VLOOKUP(U251,FAC_TOTALS_APTA!$A$4:$BS$227,$L253,FALSE))</f>
        <v>-468208.22916220297</v>
      </c>
      <c r="V253" s="29">
        <f>IF(V251=0,0,VLOOKUP(V251,FAC_TOTALS_APTA!$A$4:$BS$227,$L253,FALSE))</f>
        <v>-332863.32455713302</v>
      </c>
      <c r="W253" s="29">
        <f>IF(W251=0,0,VLOOKUP(W251,FAC_TOTALS_APTA!$A$4:$BS$227,$L253,FALSE))</f>
        <v>1332595.455198</v>
      </c>
      <c r="X253" s="29">
        <f>IF(X251=0,0,VLOOKUP(X251,FAC_TOTALS_APTA!$A$4:$BS$227,$L253,FALSE))</f>
        <v>2083991.9248754501</v>
      </c>
      <c r="Y253" s="29">
        <f>IF(Y251=0,0,VLOOKUP(Y251,FAC_TOTALS_APTA!$A$4:$BS$227,$L253,FALSE))</f>
        <v>2475424.0159159801</v>
      </c>
      <c r="Z253" s="29">
        <f>IF(Z251=0,0,VLOOKUP(Z251,FAC_TOTALS_APTA!$A$4:$BS$227,$L253,FALSE))</f>
        <v>1917232.01453437</v>
      </c>
      <c r="AA253" s="29">
        <f>IF(AA251=0,0,VLOOKUP(AA251,FAC_TOTALS_APTA!$A$4:$BS$227,$L253,FALSE))</f>
        <v>2132365.5627550399</v>
      </c>
      <c r="AB253" s="29">
        <f>IF(AB251=0,0,VLOOKUP(AB251,FAC_TOTALS_APTA!$A$4:$BS$227,$L253,FALSE))</f>
        <v>1983526.99283284</v>
      </c>
      <c r="AC253" s="32">
        <f>SUM(M253:AB253)</f>
        <v>13419964.15548728</v>
      </c>
      <c r="AD253" s="33">
        <f>AC253/G276</f>
        <v>0.29817802358675677</v>
      </c>
      <c r="AE253" s="7"/>
    </row>
    <row r="254" spans="1:31" s="14" customFormat="1" ht="15" x14ac:dyDescent="0.2">
      <c r="A254" s="7"/>
      <c r="B254" s="26" t="s">
        <v>55</v>
      </c>
      <c r="C254" s="28" t="s">
        <v>23</v>
      </c>
      <c r="D254" s="7" t="s">
        <v>17</v>
      </c>
      <c r="E254" s="43">
        <v>-0.40350000000000003</v>
      </c>
      <c r="F254" s="7">
        <f>MATCH($D254,FAC_TOTALS_APTA!$A$2:$BS$2,)</f>
        <v>12</v>
      </c>
      <c r="G254" s="29">
        <f>VLOOKUP(G251,FAC_TOTALS_APTA!$A$4:$BS$227,$F254,FALSE)</f>
        <v>0.95267499174252701</v>
      </c>
      <c r="H254" s="29">
        <f>VLOOKUP(H251,FAC_TOTALS_APTA!$A$4:$BS$227,$F254,FALSE)</f>
        <v>0.93643276338780101</v>
      </c>
      <c r="I254" s="30">
        <f t="shared" ref="I254:I273" si="58">IFERROR(H254/G254-1,"-")</f>
        <v>-1.7049076018063158E-2</v>
      </c>
      <c r="J254" s="31" t="str">
        <f t="shared" ref="J254:J273" si="59">IF(C254="Log","_log","")</f>
        <v>_log</v>
      </c>
      <c r="K254" s="31" t="str">
        <f t="shared" ref="K254:K274" si="60">CONCATENATE(D254,J254,"_FAC")</f>
        <v>FARE_per_UPT_2018_log_FAC</v>
      </c>
      <c r="L254" s="7">
        <f>MATCH($K254,FAC_TOTALS_APTA!$A$2:$BS$2,)</f>
        <v>34</v>
      </c>
      <c r="M254" s="29">
        <f>IF(M251=0,0,VLOOKUP(M251,FAC_TOTALS_APTA!$A$4:$BS$227,$L254,FALSE))</f>
        <v>1153440.1787265099</v>
      </c>
      <c r="N254" s="29">
        <f>IF(N251=0,0,VLOOKUP(N251,FAC_TOTALS_APTA!$A$4:$BS$227,$L254,FALSE))</f>
        <v>-489702.98497184599</v>
      </c>
      <c r="O254" s="29">
        <f>IF(O251=0,0,VLOOKUP(O251,FAC_TOTALS_APTA!$A$4:$BS$227,$L254,FALSE))</f>
        <v>-70299.1151226691</v>
      </c>
      <c r="P254" s="29">
        <f>IF(P251=0,0,VLOOKUP(P251,FAC_TOTALS_APTA!$A$4:$BS$227,$L254,FALSE))</f>
        <v>-258196.55580665101</v>
      </c>
      <c r="Q254" s="29">
        <f>IF(Q251=0,0,VLOOKUP(Q251,FAC_TOTALS_APTA!$A$4:$BS$227,$L254,FALSE))</f>
        <v>32574.1510189172</v>
      </c>
      <c r="R254" s="29">
        <f>IF(R251=0,0,VLOOKUP(R251,FAC_TOTALS_APTA!$A$4:$BS$227,$L254,FALSE))</f>
        <v>827864.95819261903</v>
      </c>
      <c r="S254" s="29">
        <f>IF(S251=0,0,VLOOKUP(S251,FAC_TOTALS_APTA!$A$4:$BS$227,$L254,FALSE))</f>
        <v>-806077.37635336199</v>
      </c>
      <c r="T254" s="29">
        <f>IF(T251=0,0,VLOOKUP(T251,FAC_TOTALS_APTA!$A$4:$BS$227,$L254,FALSE))</f>
        <v>261641.80068312099</v>
      </c>
      <c r="U254" s="29">
        <f>IF(U251=0,0,VLOOKUP(U251,FAC_TOTALS_APTA!$A$4:$BS$227,$L254,FALSE))</f>
        <v>1157716.46049238</v>
      </c>
      <c r="V254" s="29">
        <f>IF(V251=0,0,VLOOKUP(V251,FAC_TOTALS_APTA!$A$4:$BS$227,$L254,FALSE))</f>
        <v>-324621.71567034698</v>
      </c>
      <c r="W254" s="29">
        <f>IF(W251=0,0,VLOOKUP(W251,FAC_TOTALS_APTA!$A$4:$BS$227,$L254,FALSE))</f>
        <v>-3786500.0179015398</v>
      </c>
      <c r="X254" s="29">
        <f>IF(X251=0,0,VLOOKUP(X251,FAC_TOTALS_APTA!$A$4:$BS$227,$L254,FALSE))</f>
        <v>459699.07297360402</v>
      </c>
      <c r="Y254" s="29">
        <f>IF(Y251=0,0,VLOOKUP(Y251,FAC_TOTALS_APTA!$A$4:$BS$227,$L254,FALSE))</f>
        <v>-377448.93178213702</v>
      </c>
      <c r="Z254" s="29">
        <f>IF(Z251=0,0,VLOOKUP(Z251,FAC_TOTALS_APTA!$A$4:$BS$227,$L254,FALSE))</f>
        <v>-2351665.6648825798</v>
      </c>
      <c r="AA254" s="29">
        <f>IF(AA251=0,0,VLOOKUP(AA251,FAC_TOTALS_APTA!$A$4:$BS$227,$L254,FALSE))</f>
        <v>349600.33002257301</v>
      </c>
      <c r="AB254" s="29">
        <f>IF(AB251=0,0,VLOOKUP(AB251,FAC_TOTALS_APTA!$A$4:$BS$227,$L254,FALSE))</f>
        <v>583875.85268369899</v>
      </c>
      <c r="AC254" s="32">
        <f t="shared" ref="AC254:AC273" si="61">SUM(M254:AB254)</f>
        <v>-3638099.5576977078</v>
      </c>
      <c r="AD254" s="33">
        <f>AC254/G276</f>
        <v>-8.0834890701447421E-2</v>
      </c>
      <c r="AE254" s="7"/>
    </row>
    <row r="255" spans="1:31" s="14" customFormat="1" ht="15" x14ac:dyDescent="0.2">
      <c r="A255" s="7"/>
      <c r="B255" s="26" t="s">
        <v>51</v>
      </c>
      <c r="C255" s="28" t="s">
        <v>23</v>
      </c>
      <c r="D255" s="7" t="s">
        <v>9</v>
      </c>
      <c r="E255" s="43">
        <v>0.29659999999999997</v>
      </c>
      <c r="F255" s="7">
        <f>MATCH($D255,FAC_TOTALS_APTA!$A$2:$BS$2,)</f>
        <v>13</v>
      </c>
      <c r="G255" s="29">
        <f>VLOOKUP(G251,FAC_TOTALS_APTA!$A$4:$BS$227,$F255,FALSE)</f>
        <v>689825.11409450101</v>
      </c>
      <c r="H255" s="29">
        <f>VLOOKUP(H251,FAC_TOTALS_APTA!$A$4:$BS$227,$F255,FALSE)</f>
        <v>717011.70857578504</v>
      </c>
      <c r="I255" s="30">
        <f t="shared" si="58"/>
        <v>3.9410850555898547E-2</v>
      </c>
      <c r="J255" s="31" t="str">
        <f t="shared" si="59"/>
        <v>_log</v>
      </c>
      <c r="K255" s="31" t="str">
        <f t="shared" si="60"/>
        <v>POP_EMP_log_FAC</v>
      </c>
      <c r="L255" s="7">
        <f>MATCH($K255,FAC_TOTALS_APTA!$A$2:$BS$2,)</f>
        <v>35</v>
      </c>
      <c r="M255" s="29">
        <f>IF(M251=0,0,VLOOKUP(M251,FAC_TOTALS_APTA!$A$4:$BS$227,$L255,FALSE))</f>
        <v>311317.02826656</v>
      </c>
      <c r="N255" s="29">
        <f>IF(N251=0,0,VLOOKUP(N251,FAC_TOTALS_APTA!$A$4:$BS$227,$L255,FALSE))</f>
        <v>394020.82297563402</v>
      </c>
      <c r="O255" s="29">
        <f>IF(O251=0,0,VLOOKUP(O251,FAC_TOTALS_APTA!$A$4:$BS$227,$L255,FALSE))</f>
        <v>701596.43045970902</v>
      </c>
      <c r="P255" s="29">
        <f>IF(P251=0,0,VLOOKUP(P251,FAC_TOTALS_APTA!$A$4:$BS$227,$L255,FALSE))</f>
        <v>920723.29933523596</v>
      </c>
      <c r="Q255" s="29">
        <f>IF(Q251=0,0,VLOOKUP(Q251,FAC_TOTALS_APTA!$A$4:$BS$227,$L255,FALSE))</f>
        <v>275293.10636930802</v>
      </c>
      <c r="R255" s="29">
        <f>IF(R251=0,0,VLOOKUP(R251,FAC_TOTALS_APTA!$A$4:$BS$227,$L255,FALSE))</f>
        <v>118664.952876437</v>
      </c>
      <c r="S255" s="29">
        <f>IF(S251=0,0,VLOOKUP(S251,FAC_TOTALS_APTA!$A$4:$BS$227,$L255,FALSE))</f>
        <v>-233328.67688197701</v>
      </c>
      <c r="T255" s="29">
        <f>IF(T251=0,0,VLOOKUP(T251,FAC_TOTALS_APTA!$A$4:$BS$227,$L255,FALSE))</f>
        <v>115551.81131623899</v>
      </c>
      <c r="U255" s="29">
        <f>IF(U251=0,0,VLOOKUP(U251,FAC_TOTALS_APTA!$A$4:$BS$227,$L255,FALSE))</f>
        <v>183757.25397990501</v>
      </c>
      <c r="V255" s="29">
        <f>IF(V251=0,0,VLOOKUP(V251,FAC_TOTALS_APTA!$A$4:$BS$227,$L255,FALSE))</f>
        <v>264482.23417454702</v>
      </c>
      <c r="W255" s="29">
        <f>IF(W251=0,0,VLOOKUP(W251,FAC_TOTALS_APTA!$A$4:$BS$227,$L255,FALSE))</f>
        <v>784271.82577784697</v>
      </c>
      <c r="X255" s="29">
        <f>IF(X251=0,0,VLOOKUP(X251,FAC_TOTALS_APTA!$A$4:$BS$227,$L255,FALSE))</f>
        <v>164218.76158355299</v>
      </c>
      <c r="Y255" s="29">
        <f>IF(Y251=0,0,VLOOKUP(Y251,FAC_TOTALS_APTA!$A$4:$BS$227,$L255,FALSE))</f>
        <v>296993.53958142101</v>
      </c>
      <c r="Z255" s="29">
        <f>IF(Z251=0,0,VLOOKUP(Z251,FAC_TOTALS_APTA!$A$4:$BS$227,$L255,FALSE))</f>
        <v>273676.40465673298</v>
      </c>
      <c r="AA255" s="29">
        <f>IF(AA251=0,0,VLOOKUP(AA251,FAC_TOTALS_APTA!$A$4:$BS$227,$L255,FALSE))</f>
        <v>191139.800636161</v>
      </c>
      <c r="AB255" s="29">
        <f>IF(AB251=0,0,VLOOKUP(AB251,FAC_TOTALS_APTA!$A$4:$BS$227,$L255,FALSE))</f>
        <v>222666.77123377399</v>
      </c>
      <c r="AC255" s="32">
        <f t="shared" si="61"/>
        <v>4985045.366341087</v>
      </c>
      <c r="AD255" s="33">
        <f>AC255/G276</f>
        <v>0.11076266356628973</v>
      </c>
      <c r="AE255" s="7"/>
    </row>
    <row r="256" spans="1:31" s="14" customFormat="1" ht="15" x14ac:dyDescent="0.2">
      <c r="A256" s="7"/>
      <c r="B256" s="26" t="s">
        <v>108</v>
      </c>
      <c r="C256" s="28"/>
      <c r="D256" s="34" t="s">
        <v>106</v>
      </c>
      <c r="E256" s="43">
        <v>0.16120000000000001</v>
      </c>
      <c r="F256" s="7">
        <f>MATCH($D256,FAC_TOTALS_APTA!$A$2:$BS$2,)</f>
        <v>17</v>
      </c>
      <c r="G256" s="29">
        <f>VLOOKUP(G251,FAC_TOTALS_APTA!$A$4:$BS$227,$F256,FALSE)</f>
        <v>0.20602144330566899</v>
      </c>
      <c r="H256" s="29">
        <f>VLOOKUP(H251,FAC_TOTALS_APTA!$A$4:$BS$227,$F256,FALSE)</f>
        <v>0.164347617417993</v>
      </c>
      <c r="I256" s="30">
        <f t="shared" si="58"/>
        <v>-0.20227906968812726</v>
      </c>
      <c r="J256" s="31" t="str">
        <f t="shared" si="59"/>
        <v/>
      </c>
      <c r="K256" s="31" t="str">
        <f t="shared" si="60"/>
        <v>TSD_POP_EMP_PCT_FAC</v>
      </c>
      <c r="L256" s="7">
        <f>MATCH($K256,FAC_TOTALS_APTA!$A$2:$BS$2,)</f>
        <v>39</v>
      </c>
      <c r="M256" s="29">
        <f>IF(M251=0,0,VLOOKUP(M251,FAC_TOTALS_APTA!$A$4:$BS$227,$L256,FALSE))</f>
        <v>-5106.0352439697899</v>
      </c>
      <c r="N256" s="29">
        <f>IF(N251=0,0,VLOOKUP(N251,FAC_TOTALS_APTA!$A$4:$BS$227,$L256,FALSE))</f>
        <v>1802.5896584555101</v>
      </c>
      <c r="O256" s="29">
        <f>IF(O251=0,0,VLOOKUP(O251,FAC_TOTALS_APTA!$A$4:$BS$227,$L256,FALSE))</f>
        <v>-6710.28967775815</v>
      </c>
      <c r="P256" s="29">
        <f>IF(P251=0,0,VLOOKUP(P251,FAC_TOTALS_APTA!$A$4:$BS$227,$L256,FALSE))</f>
        <v>-3246.2211902995</v>
      </c>
      <c r="Q256" s="29">
        <f>IF(Q251=0,0,VLOOKUP(Q251,FAC_TOTALS_APTA!$A$4:$BS$227,$L256,FALSE))</f>
        <v>-584.58598389464203</v>
      </c>
      <c r="R256" s="29">
        <f>IF(R251=0,0,VLOOKUP(R251,FAC_TOTALS_APTA!$A$4:$BS$227,$L256,FALSE))</f>
        <v>-2778.1896023724098</v>
      </c>
      <c r="S256" s="29">
        <f>IF(S251=0,0,VLOOKUP(S251,FAC_TOTALS_APTA!$A$4:$BS$227,$L256,FALSE))</f>
        <v>9968.7580506317499</v>
      </c>
      <c r="T256" s="29">
        <f>IF(T251=0,0,VLOOKUP(T251,FAC_TOTALS_APTA!$A$4:$BS$227,$L256,FALSE))</f>
        <v>651.34104395026304</v>
      </c>
      <c r="U256" s="29">
        <f>IF(U251=0,0,VLOOKUP(U251,FAC_TOTALS_APTA!$A$4:$BS$227,$L256,FALSE))</f>
        <v>-24608.301138180101</v>
      </c>
      <c r="V256" s="29">
        <f>IF(V251=0,0,VLOOKUP(V251,FAC_TOTALS_APTA!$A$4:$BS$227,$L256,FALSE))</f>
        <v>-22869.9523965689</v>
      </c>
      <c r="W256" s="29">
        <f>IF(W251=0,0,VLOOKUP(W251,FAC_TOTALS_APTA!$A$4:$BS$227,$L256,FALSE))</f>
        <v>267.11344869388398</v>
      </c>
      <c r="X256" s="29">
        <f>IF(X251=0,0,VLOOKUP(X251,FAC_TOTALS_APTA!$A$4:$BS$227,$L256,FALSE))</f>
        <v>-9434.2659622891806</v>
      </c>
      <c r="Y256" s="29">
        <f>IF(Y251=0,0,VLOOKUP(Y251,FAC_TOTALS_APTA!$A$4:$BS$227,$L256,FALSE))</f>
        <v>-3053.9603325124799</v>
      </c>
      <c r="Z256" s="29">
        <f>IF(Z251=0,0,VLOOKUP(Z251,FAC_TOTALS_APTA!$A$4:$BS$227,$L256,FALSE))</f>
        <v>-1862.2464107303599</v>
      </c>
      <c r="AA256" s="29">
        <f>IF(AA251=0,0,VLOOKUP(AA251,FAC_TOTALS_APTA!$A$4:$BS$227,$L256,FALSE))</f>
        <v>-2318.6405675702399</v>
      </c>
      <c r="AB256" s="29">
        <f>IF(AB251=0,0,VLOOKUP(AB251,FAC_TOTALS_APTA!$A$4:$BS$227,$L256,FALSE))</f>
        <v>1571.3451836096101</v>
      </c>
      <c r="AC256" s="32">
        <f t="shared" si="61"/>
        <v>-68311.54112080473</v>
      </c>
      <c r="AD256" s="33">
        <f>AC256/G275</f>
        <v>-1.4809110553221042E-3</v>
      </c>
      <c r="AE256" s="7"/>
    </row>
    <row r="257" spans="1:31" s="14" customFormat="1" ht="15" x14ac:dyDescent="0.2">
      <c r="A257" s="7"/>
      <c r="B257" s="26" t="s">
        <v>52</v>
      </c>
      <c r="C257" s="28" t="s">
        <v>23</v>
      </c>
      <c r="D257" s="34" t="s">
        <v>16</v>
      </c>
      <c r="E257" s="43">
        <v>0.16120000000000001</v>
      </c>
      <c r="F257" s="7">
        <f>MATCH($D257,FAC_TOTALS_APTA!$A$2:$BS$2,)</f>
        <v>14</v>
      </c>
      <c r="G257" s="29">
        <f>VLOOKUP(G251,FAC_TOTALS_APTA!$A$4:$BS$227,$F257,FALSE)</f>
        <v>1.93257623912407</v>
      </c>
      <c r="H257" s="29">
        <f>VLOOKUP(H251,FAC_TOTALS_APTA!$A$4:$BS$227,$F257,FALSE)</f>
        <v>2.79818742943417</v>
      </c>
      <c r="I257" s="30">
        <f t="shared" si="58"/>
        <v>0.44790532595103927</v>
      </c>
      <c r="J257" s="31" t="str">
        <f t="shared" si="59"/>
        <v>_log</v>
      </c>
      <c r="K257" s="31" t="str">
        <f t="shared" si="60"/>
        <v>GAS_PRICE_2018_log_FAC</v>
      </c>
      <c r="L257" s="7">
        <f>MATCH($K257,FAC_TOTALS_APTA!$A$2:$BS$2,)</f>
        <v>36</v>
      </c>
      <c r="M257" s="29">
        <f>IF(M251=0,0,VLOOKUP(M251,FAC_TOTALS_APTA!$A$4:$BS$227,$L257,FALSE))</f>
        <v>626151.99263562798</v>
      </c>
      <c r="N257" s="29">
        <f>IF(N251=0,0,VLOOKUP(N251,FAC_TOTALS_APTA!$A$4:$BS$227,$L257,FALSE))</f>
        <v>775460.35098771704</v>
      </c>
      <c r="O257" s="29">
        <f>IF(O251=0,0,VLOOKUP(O251,FAC_TOTALS_APTA!$A$4:$BS$227,$L257,FALSE))</f>
        <v>1528195.7607785901</v>
      </c>
      <c r="P257" s="29">
        <f>IF(P251=0,0,VLOOKUP(P251,FAC_TOTALS_APTA!$A$4:$BS$227,$L257,FALSE))</f>
        <v>1004692.0288704199</v>
      </c>
      <c r="Q257" s="29">
        <f>IF(Q251=0,0,VLOOKUP(Q251,FAC_TOTALS_APTA!$A$4:$BS$227,$L257,FALSE))</f>
        <v>673880.27877459303</v>
      </c>
      <c r="R257" s="29">
        <f>IF(R251=0,0,VLOOKUP(R251,FAC_TOTALS_APTA!$A$4:$BS$227,$L257,FALSE))</f>
        <v>1740586.34655622</v>
      </c>
      <c r="S257" s="29">
        <f>IF(S251=0,0,VLOOKUP(S251,FAC_TOTALS_APTA!$A$4:$BS$227,$L257,FALSE))</f>
        <v>-4894869.7357848296</v>
      </c>
      <c r="T257" s="29">
        <f>IF(T251=0,0,VLOOKUP(T251,FAC_TOTALS_APTA!$A$4:$BS$227,$L257,FALSE))</f>
        <v>2467325.8953176099</v>
      </c>
      <c r="U257" s="29">
        <f>IF(U251=0,0,VLOOKUP(U251,FAC_TOTALS_APTA!$A$4:$BS$227,$L257,FALSE))</f>
        <v>3582509.5344416699</v>
      </c>
      <c r="V257" s="29">
        <f>IF(V251=0,0,VLOOKUP(V251,FAC_TOTALS_APTA!$A$4:$BS$227,$L257,FALSE))</f>
        <v>36321.861712439197</v>
      </c>
      <c r="W257" s="29">
        <f>IF(W251=0,0,VLOOKUP(W251,FAC_TOTALS_APTA!$A$4:$BS$227,$L257,FALSE))</f>
        <v>-745648.67817816604</v>
      </c>
      <c r="X257" s="29">
        <f>IF(X251=0,0,VLOOKUP(X251,FAC_TOTALS_APTA!$A$4:$BS$227,$L257,FALSE))</f>
        <v>-1061508.2359148399</v>
      </c>
      <c r="Y257" s="29">
        <f>IF(Y251=0,0,VLOOKUP(Y251,FAC_TOTALS_APTA!$A$4:$BS$227,$L257,FALSE))</f>
        <v>-5745996.7213957096</v>
      </c>
      <c r="Z257" s="29">
        <f>IF(Z251=0,0,VLOOKUP(Z251,FAC_TOTALS_APTA!$A$4:$BS$227,$L257,FALSE))</f>
        <v>-1807338.69344848</v>
      </c>
      <c r="AA257" s="29">
        <f>IF(AA251=0,0,VLOOKUP(AA251,FAC_TOTALS_APTA!$A$4:$BS$227,$L257,FALSE))</f>
        <v>1292087.82467254</v>
      </c>
      <c r="AB257" s="29">
        <f>IF(AB251=0,0,VLOOKUP(AB251,FAC_TOTALS_APTA!$A$4:$BS$227,$L257,FALSE))</f>
        <v>1372547.6949546</v>
      </c>
      <c r="AC257" s="32">
        <f t="shared" si="61"/>
        <v>844397.50498000183</v>
      </c>
      <c r="AD257" s="33">
        <f>AC257/G276</f>
        <v>1.8761658096797154E-2</v>
      </c>
      <c r="AE257" s="7"/>
    </row>
    <row r="258" spans="1:31" s="14" customFormat="1" ht="15" x14ac:dyDescent="0.2">
      <c r="A258" s="7"/>
      <c r="B258" s="26" t="s">
        <v>49</v>
      </c>
      <c r="C258" s="28" t="s">
        <v>23</v>
      </c>
      <c r="D258" s="7" t="s">
        <v>15</v>
      </c>
      <c r="E258" s="43">
        <v>-0.2555</v>
      </c>
      <c r="F258" s="7">
        <f>MATCH($D258,FAC_TOTALS_APTA!$A$2:$BS$2,)</f>
        <v>15</v>
      </c>
      <c r="G258" s="29">
        <f>VLOOKUP(G251,FAC_TOTALS_APTA!$A$4:$BS$227,$F258,FALSE)</f>
        <v>34866.934627867697</v>
      </c>
      <c r="H258" s="29">
        <f>VLOOKUP(H251,FAC_TOTALS_APTA!$A$4:$BS$227,$F258,FALSE)</f>
        <v>27754.9472496741</v>
      </c>
      <c r="I258" s="30">
        <f t="shared" si="58"/>
        <v>-0.20397512583481547</v>
      </c>
      <c r="J258" s="31" t="str">
        <f t="shared" si="59"/>
        <v>_log</v>
      </c>
      <c r="K258" s="31" t="str">
        <f t="shared" si="60"/>
        <v>TOTAL_MED_INC_INDIV_2018_log_FAC</v>
      </c>
      <c r="L258" s="7">
        <f>MATCH($K258,FAC_TOTALS_APTA!$A$2:$BS$2,)</f>
        <v>37</v>
      </c>
      <c r="M258" s="29">
        <f>IF(M251=0,0,VLOOKUP(M251,FAC_TOTALS_APTA!$A$4:$BS$227,$L258,FALSE))</f>
        <v>427237.93923714798</v>
      </c>
      <c r="N258" s="29">
        <f>IF(N251=0,0,VLOOKUP(N251,FAC_TOTALS_APTA!$A$4:$BS$227,$L258,FALSE))</f>
        <v>566291.05069526902</v>
      </c>
      <c r="O258" s="29">
        <f>IF(O251=0,0,VLOOKUP(O251,FAC_TOTALS_APTA!$A$4:$BS$227,$L258,FALSE))</f>
        <v>736933.40038235101</v>
      </c>
      <c r="P258" s="29">
        <f>IF(P251=0,0,VLOOKUP(P251,FAC_TOTALS_APTA!$A$4:$BS$227,$L258,FALSE))</f>
        <v>1222959.3806347901</v>
      </c>
      <c r="Q258" s="29">
        <f>IF(Q251=0,0,VLOOKUP(Q251,FAC_TOTALS_APTA!$A$4:$BS$227,$L258,FALSE))</f>
        <v>-263607.37112912798</v>
      </c>
      <c r="R258" s="29">
        <f>IF(R251=0,0,VLOOKUP(R251,FAC_TOTALS_APTA!$A$4:$BS$227,$L258,FALSE))</f>
        <v>-93716.260092069293</v>
      </c>
      <c r="S258" s="29">
        <f>IF(S251=0,0,VLOOKUP(S251,FAC_TOTALS_APTA!$A$4:$BS$227,$L258,FALSE))</f>
        <v>1247132.2134416201</v>
      </c>
      <c r="T258" s="29">
        <f>IF(T251=0,0,VLOOKUP(T251,FAC_TOTALS_APTA!$A$4:$BS$227,$L258,FALSE))</f>
        <v>-126226.848400305</v>
      </c>
      <c r="U258" s="29">
        <f>IF(U251=0,0,VLOOKUP(U251,FAC_TOTALS_APTA!$A$4:$BS$227,$L258,FALSE))</f>
        <v>548924.687360732</v>
      </c>
      <c r="V258" s="29">
        <f>IF(V251=0,0,VLOOKUP(V251,FAC_TOTALS_APTA!$A$4:$BS$227,$L258,FALSE))</f>
        <v>557015.33115690295</v>
      </c>
      <c r="W258" s="29">
        <f>IF(W251=0,0,VLOOKUP(W251,FAC_TOTALS_APTA!$A$4:$BS$227,$L258,FALSE))</f>
        <v>43316.335145566998</v>
      </c>
      <c r="X258" s="29">
        <f>IF(X251=0,0,VLOOKUP(X251,FAC_TOTALS_APTA!$A$4:$BS$227,$L258,FALSE))</f>
        <v>-194440.53098250201</v>
      </c>
      <c r="Y258" s="29">
        <f>IF(Y251=0,0,VLOOKUP(Y251,FAC_TOTALS_APTA!$A$4:$BS$227,$L258,FALSE))</f>
        <v>-1283835.8005494699</v>
      </c>
      <c r="Z258" s="29">
        <f>IF(Z251=0,0,VLOOKUP(Z251,FAC_TOTALS_APTA!$A$4:$BS$227,$L258,FALSE))</f>
        <v>-494564.551196869</v>
      </c>
      <c r="AA258" s="29">
        <f>IF(AA251=0,0,VLOOKUP(AA251,FAC_TOTALS_APTA!$A$4:$BS$227,$L258,FALSE))</f>
        <v>-263567.87894618203</v>
      </c>
      <c r="AB258" s="29">
        <f>IF(AB251=0,0,VLOOKUP(AB251,FAC_TOTALS_APTA!$A$4:$BS$227,$L258,FALSE))</f>
        <v>-364673.36736690998</v>
      </c>
      <c r="AC258" s="32">
        <f t="shared" si="61"/>
        <v>2265177.7293909453</v>
      </c>
      <c r="AD258" s="33">
        <f>AC258/G276</f>
        <v>5.0329956965373471E-2</v>
      </c>
      <c r="AE258" s="7"/>
    </row>
    <row r="259" spans="1:31" s="14" customFormat="1" ht="15" x14ac:dyDescent="0.2">
      <c r="A259" s="7"/>
      <c r="B259" s="26" t="s">
        <v>67</v>
      </c>
      <c r="C259" s="28"/>
      <c r="D259" s="7" t="s">
        <v>10</v>
      </c>
      <c r="E259" s="43">
        <v>1.0699999999999999E-2</v>
      </c>
      <c r="F259" s="7">
        <f>MATCH($D259,FAC_TOTALS_APTA!$A$2:$BS$2,)</f>
        <v>16</v>
      </c>
      <c r="G259" s="29">
        <f>VLOOKUP(G251,FAC_TOTALS_APTA!$A$4:$BS$227,$F259,FALSE)</f>
        <v>6.6634426703555896</v>
      </c>
      <c r="H259" s="29">
        <f>VLOOKUP(H251,FAC_TOTALS_APTA!$A$4:$BS$227,$F259,FALSE)</f>
        <v>6.8635493808504302</v>
      </c>
      <c r="I259" s="30">
        <f t="shared" si="58"/>
        <v>3.0030529321589006E-2</v>
      </c>
      <c r="J259" s="31" t="str">
        <f t="shared" si="59"/>
        <v/>
      </c>
      <c r="K259" s="31" t="str">
        <f t="shared" si="60"/>
        <v>PCT_HH_NO_VEH_FAC</v>
      </c>
      <c r="L259" s="7">
        <f>MATCH($K259,FAC_TOTALS_APTA!$A$2:$BS$2,)</f>
        <v>38</v>
      </c>
      <c r="M259" s="29">
        <f>IF(M251=0,0,VLOOKUP(M251,FAC_TOTALS_APTA!$A$4:$BS$227,$L259,FALSE))</f>
        <v>110152.388281493</v>
      </c>
      <c r="N259" s="29">
        <f>IF(N251=0,0,VLOOKUP(N251,FAC_TOTALS_APTA!$A$4:$BS$227,$L259,FALSE))</f>
        <v>118379.38488004899</v>
      </c>
      <c r="O259" s="29">
        <f>IF(O251=0,0,VLOOKUP(O251,FAC_TOTALS_APTA!$A$4:$BS$227,$L259,FALSE))</f>
        <v>95569.975288786794</v>
      </c>
      <c r="P259" s="29">
        <f>IF(P251=0,0,VLOOKUP(P251,FAC_TOTALS_APTA!$A$4:$BS$227,$L259,FALSE))</f>
        <v>78644.129309301803</v>
      </c>
      <c r="Q259" s="29">
        <f>IF(Q251=0,0,VLOOKUP(Q251,FAC_TOTALS_APTA!$A$4:$BS$227,$L259,FALSE))</f>
        <v>139097.59003021399</v>
      </c>
      <c r="R259" s="29">
        <f>IF(R251=0,0,VLOOKUP(R251,FAC_TOTALS_APTA!$A$4:$BS$227,$L259,FALSE))</f>
        <v>-31875.6905512343</v>
      </c>
      <c r="S259" s="29">
        <f>IF(S251=0,0,VLOOKUP(S251,FAC_TOTALS_APTA!$A$4:$BS$227,$L259,FALSE))</f>
        <v>55529.051503727598</v>
      </c>
      <c r="T259" s="29">
        <f>IF(T251=0,0,VLOOKUP(T251,FAC_TOTALS_APTA!$A$4:$BS$227,$L259,FALSE))</f>
        <v>331103.97229958</v>
      </c>
      <c r="U259" s="29">
        <f>IF(U251=0,0,VLOOKUP(U251,FAC_TOTALS_APTA!$A$4:$BS$227,$L259,FALSE))</f>
        <v>-27289.646641401399</v>
      </c>
      <c r="V259" s="29">
        <f>IF(V251=0,0,VLOOKUP(V251,FAC_TOTALS_APTA!$A$4:$BS$227,$L259,FALSE))</f>
        <v>58739.220816877998</v>
      </c>
      <c r="W259" s="29">
        <f>IF(W251=0,0,VLOOKUP(W251,FAC_TOTALS_APTA!$A$4:$BS$227,$L259,FALSE))</f>
        <v>-100582.76743910401</v>
      </c>
      <c r="X259" s="29">
        <f>IF(X251=0,0,VLOOKUP(X251,FAC_TOTALS_APTA!$A$4:$BS$227,$L259,FALSE))</f>
        <v>161065.96431867901</v>
      </c>
      <c r="Y259" s="29">
        <f>IF(Y251=0,0,VLOOKUP(Y251,FAC_TOTALS_APTA!$A$4:$BS$227,$L259,FALSE))</f>
        <v>106654.00905270901</v>
      </c>
      <c r="Z259" s="29">
        <f>IF(Z251=0,0,VLOOKUP(Z251,FAC_TOTALS_APTA!$A$4:$BS$227,$L259,FALSE))</f>
        <v>-289475.15036439698</v>
      </c>
      <c r="AA259" s="29">
        <f>IF(AA251=0,0,VLOOKUP(AA251,FAC_TOTALS_APTA!$A$4:$BS$227,$L259,FALSE))</f>
        <v>-265212.86052750202</v>
      </c>
      <c r="AB259" s="29">
        <f>IF(AB251=0,0,VLOOKUP(AB251,FAC_TOTALS_APTA!$A$4:$BS$227,$L259,FALSE))</f>
        <v>-255799.235705589</v>
      </c>
      <c r="AC259" s="32">
        <f t="shared" si="61"/>
        <v>284700.33455219044</v>
      </c>
      <c r="AD259" s="33">
        <f>AC259/G276</f>
        <v>6.3257533394043674E-3</v>
      </c>
      <c r="AE259" s="7"/>
    </row>
    <row r="260" spans="1:31" s="14" customFormat="1" ht="15" x14ac:dyDescent="0.2">
      <c r="A260" s="7"/>
      <c r="B260" s="26" t="s">
        <v>50</v>
      </c>
      <c r="C260" s="28"/>
      <c r="D260" s="7" t="s">
        <v>31</v>
      </c>
      <c r="E260" s="43">
        <v>-3.3999999999999998E-3</v>
      </c>
      <c r="F260" s="7">
        <f>MATCH($D260,FAC_TOTALS_APTA!$A$2:$BS$2,)</f>
        <v>18</v>
      </c>
      <c r="G260" s="29">
        <f>VLOOKUP(G251,FAC_TOTALS_APTA!$A$4:$BS$227,$F260,FALSE)</f>
        <v>3.05773327636473</v>
      </c>
      <c r="H260" s="29">
        <f>VLOOKUP(H251,FAC_TOTALS_APTA!$A$4:$BS$227,$F260,FALSE)</f>
        <v>5.0621518350756602</v>
      </c>
      <c r="I260" s="30">
        <f t="shared" si="58"/>
        <v>0.65552433045891378</v>
      </c>
      <c r="J260" s="31" t="str">
        <f t="shared" si="59"/>
        <v/>
      </c>
      <c r="K260" s="31" t="str">
        <f t="shared" si="60"/>
        <v>JTW_HOME_PCT_FAC</v>
      </c>
      <c r="L260" s="7">
        <f>MATCH($K260,FAC_TOTALS_APTA!$A$2:$BS$2,)</f>
        <v>40</v>
      </c>
      <c r="M260" s="29">
        <f>IF(M251=0,0,VLOOKUP(M251,FAC_TOTALS_APTA!$A$4:$BS$227,$L260,FALSE))</f>
        <v>0</v>
      </c>
      <c r="N260" s="29">
        <f>IF(N251=0,0,VLOOKUP(N251,FAC_TOTALS_APTA!$A$4:$BS$227,$L260,FALSE))</f>
        <v>0</v>
      </c>
      <c r="O260" s="29">
        <f>IF(O251=0,0,VLOOKUP(O251,FAC_TOTALS_APTA!$A$4:$BS$227,$L260,FALSE))</f>
        <v>0</v>
      </c>
      <c r="P260" s="29">
        <f>IF(P251=0,0,VLOOKUP(P251,FAC_TOTALS_APTA!$A$4:$BS$227,$L260,FALSE))</f>
        <v>-133400.90944412601</v>
      </c>
      <c r="Q260" s="29">
        <f>IF(Q251=0,0,VLOOKUP(Q251,FAC_TOTALS_APTA!$A$4:$BS$227,$L260,FALSE))</f>
        <v>-9109.8887215213199</v>
      </c>
      <c r="R260" s="29">
        <f>IF(R251=0,0,VLOOKUP(R251,FAC_TOTALS_APTA!$A$4:$BS$227,$L260,FALSE))</f>
        <v>-32461.3052138206</v>
      </c>
      <c r="S260" s="29">
        <f>IF(S251=0,0,VLOOKUP(S251,FAC_TOTALS_APTA!$A$4:$BS$227,$L260,FALSE))</f>
        <v>-24334.117797341602</v>
      </c>
      <c r="T260" s="29">
        <f>IF(T251=0,0,VLOOKUP(T251,FAC_TOTALS_APTA!$A$4:$BS$227,$L260,FALSE))</f>
        <v>-143092.713743606</v>
      </c>
      <c r="U260" s="29">
        <f>IF(U251=0,0,VLOOKUP(U251,FAC_TOTALS_APTA!$A$4:$BS$227,$L260,FALSE))</f>
        <v>98446.569297975002</v>
      </c>
      <c r="V260" s="29">
        <f>IF(V251=0,0,VLOOKUP(V251,FAC_TOTALS_APTA!$A$4:$BS$227,$L260,FALSE))</f>
        <v>107713.81052547001</v>
      </c>
      <c r="W260" s="29">
        <f>IF(W251=0,0,VLOOKUP(W251,FAC_TOTALS_APTA!$A$4:$BS$227,$L260,FALSE))</f>
        <v>28023.7697736396</v>
      </c>
      <c r="X260" s="29">
        <f>IF(X251=0,0,VLOOKUP(X251,FAC_TOTALS_APTA!$A$4:$BS$227,$L260,FALSE))</f>
        <v>-129836.922777126</v>
      </c>
      <c r="Y260" s="29">
        <f>IF(Y251=0,0,VLOOKUP(Y251,FAC_TOTALS_APTA!$A$4:$BS$227,$L260,FALSE))</f>
        <v>4834.5290841449096</v>
      </c>
      <c r="Z260" s="29">
        <f>IF(Z251=0,0,VLOOKUP(Z251,FAC_TOTALS_APTA!$A$4:$BS$227,$L260,FALSE))</f>
        <v>-225246.36434251801</v>
      </c>
      <c r="AA260" s="29">
        <f>IF(AA251=0,0,VLOOKUP(AA251,FAC_TOTALS_APTA!$A$4:$BS$227,$L260,FALSE))</f>
        <v>-177483.926115123</v>
      </c>
      <c r="AB260" s="29">
        <f>IF(AB251=0,0,VLOOKUP(AB251,FAC_TOTALS_APTA!$A$4:$BS$227,$L260,FALSE))</f>
        <v>-181720.042880964</v>
      </c>
      <c r="AC260" s="32">
        <f t="shared" si="61"/>
        <v>-817667.51235491701</v>
      </c>
      <c r="AD260" s="33">
        <f>AC260/G276</f>
        <v>-1.8167744709317844E-2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85</v>
      </c>
      <c r="E261" s="43">
        <v>-5.7999999999999996E-3</v>
      </c>
      <c r="F261" s="7">
        <f>MATCH($D261,FAC_TOTALS_APTA!$A$2:$BS$2,)</f>
        <v>20</v>
      </c>
      <c r="G261" s="29">
        <f>VLOOKUP(G251,FAC_TOTALS_APTA!$A$4:$BS$227,$F261,FALSE)</f>
        <v>0</v>
      </c>
      <c r="H261" s="29">
        <f>VLOOKUP(H251,FAC_TOTALS_APTA!$A$4:$BS$227,$F261,FALSE)</f>
        <v>0</v>
      </c>
      <c r="I261" s="30" t="str">
        <f t="shared" si="58"/>
        <v>-</v>
      </c>
      <c r="J261" s="31" t="str">
        <f t="shared" si="59"/>
        <v/>
      </c>
      <c r="K261" s="31" t="str">
        <f t="shared" si="60"/>
        <v>TNC_TRIPS_PER_CAPITA_CLUSTER_BUS_HI_OPEX_FAV_FAC</v>
      </c>
      <c r="L261" s="7">
        <f>MATCH($K261,FAC_TOTALS_APTA!$A$2:$BS$2,)</f>
        <v>42</v>
      </c>
      <c r="M261" s="29">
        <f>IF(M251=0,0,VLOOKUP(M251,FAC_TOTALS_APTA!$A$4:$BS$227,$L261,FALSE))</f>
        <v>0</v>
      </c>
      <c r="N261" s="29">
        <f>IF(N251=0,0,VLOOKUP(N251,FAC_TOTALS_APTA!$A$4:$BS$227,$L261,FALSE))</f>
        <v>0</v>
      </c>
      <c r="O261" s="29">
        <f>IF(O251=0,0,VLOOKUP(O251,FAC_TOTALS_APTA!$A$4:$BS$227,$L261,FALSE))</f>
        <v>0</v>
      </c>
      <c r="P261" s="29">
        <f>IF(P251=0,0,VLOOKUP(P251,FAC_TOTALS_APTA!$A$4:$BS$227,$L261,FALSE))</f>
        <v>0</v>
      </c>
      <c r="Q261" s="29">
        <f>IF(Q251=0,0,VLOOKUP(Q251,FAC_TOTALS_APTA!$A$4:$BS$227,$L261,FALSE))</f>
        <v>0</v>
      </c>
      <c r="R261" s="29">
        <f>IF(R251=0,0,VLOOKUP(R251,FAC_TOTALS_APTA!$A$4:$BS$227,$L261,FALSE))</f>
        <v>0</v>
      </c>
      <c r="S261" s="29">
        <f>IF(S251=0,0,VLOOKUP(S251,FAC_TOTALS_APTA!$A$4:$BS$227,$L261,FALSE))</f>
        <v>0</v>
      </c>
      <c r="T261" s="29">
        <f>IF(T251=0,0,VLOOKUP(T251,FAC_TOTALS_APTA!$A$4:$BS$227,$L261,FALSE))</f>
        <v>0</v>
      </c>
      <c r="U261" s="29">
        <f>IF(U251=0,0,VLOOKUP(U251,FAC_TOTALS_APTA!$A$4:$BS$227,$L261,FALSE))</f>
        <v>0</v>
      </c>
      <c r="V261" s="29">
        <f>IF(V251=0,0,VLOOKUP(V251,FAC_TOTALS_APTA!$A$4:$BS$227,$L261,FALSE))</f>
        <v>0</v>
      </c>
      <c r="W261" s="29">
        <f>IF(W251=0,0,VLOOKUP(W251,FAC_TOTALS_APTA!$A$4:$BS$227,$L261,FALSE))</f>
        <v>0</v>
      </c>
      <c r="X261" s="29">
        <f>IF(X251=0,0,VLOOKUP(X251,FAC_TOTALS_APTA!$A$4:$BS$227,$L261,FALSE))</f>
        <v>0</v>
      </c>
      <c r="Y261" s="29">
        <f>IF(Y251=0,0,VLOOKUP(Y251,FAC_TOTALS_APTA!$A$4:$BS$227,$L261,FALSE))</f>
        <v>0</v>
      </c>
      <c r="Z261" s="29">
        <f>IF(Z251=0,0,VLOOKUP(Z251,FAC_TOTALS_APTA!$A$4:$BS$227,$L261,FALSE))</f>
        <v>0</v>
      </c>
      <c r="AA261" s="29">
        <f>IF(AA251=0,0,VLOOKUP(AA251,FAC_TOTALS_APTA!$A$4:$BS$227,$L261,FALSE))</f>
        <v>0</v>
      </c>
      <c r="AB261" s="29">
        <f>IF(AB251=0,0,VLOOKUP(AB251,FAC_TOTALS_APTA!$A$4:$BS$227,$L261,FALSE))</f>
        <v>0</v>
      </c>
      <c r="AC261" s="32">
        <f t="shared" si="61"/>
        <v>0</v>
      </c>
      <c r="AD261" s="33">
        <f>AC261/G276</f>
        <v>0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87</v>
      </c>
      <c r="E262" s="43">
        <v>-3.3799999999999997E-2</v>
      </c>
      <c r="F262" s="7">
        <f>MATCH($D262,FAC_TOTALS_APTA!$A$2:$BS$2,)</f>
        <v>21</v>
      </c>
      <c r="G262" s="29">
        <f>VLOOKUP(G251,FAC_TOTALS_APTA!$A$4:$BS$227,$F262,FALSE)</f>
        <v>0</v>
      </c>
      <c r="H262" s="29">
        <f>VLOOKUP(H251,FAC_TOTALS_APTA!$A$4:$BS$227,$F262,FALSE)</f>
        <v>0</v>
      </c>
      <c r="I262" s="30" t="str">
        <f t="shared" si="58"/>
        <v>-</v>
      </c>
      <c r="J262" s="31" t="str">
        <f t="shared" si="59"/>
        <v/>
      </c>
      <c r="K262" s="31" t="str">
        <f t="shared" si="60"/>
        <v>TNC_TRIPS_PER_CAPITA_CLUSTER_BUS_MID_OPEX_FAV_FAC</v>
      </c>
      <c r="L262" s="7">
        <f>MATCH($K262,FAC_TOTALS_APTA!$A$2:$BS$2,)</f>
        <v>43</v>
      </c>
      <c r="M262" s="29">
        <f>IF(M251=0,0,VLOOKUP(M251,FAC_TOTALS_APTA!$A$4:$BS$227,$L262,FALSE))</f>
        <v>0</v>
      </c>
      <c r="N262" s="29">
        <f>IF(N251=0,0,VLOOKUP(N251,FAC_TOTALS_APTA!$A$4:$BS$227,$L262,FALSE))</f>
        <v>0</v>
      </c>
      <c r="O262" s="29">
        <f>IF(O251=0,0,VLOOKUP(O251,FAC_TOTALS_APTA!$A$4:$BS$227,$L262,FALSE))</f>
        <v>0</v>
      </c>
      <c r="P262" s="29">
        <f>IF(P251=0,0,VLOOKUP(P251,FAC_TOTALS_APTA!$A$4:$BS$227,$L262,FALSE))</f>
        <v>0</v>
      </c>
      <c r="Q262" s="29">
        <f>IF(Q251=0,0,VLOOKUP(Q251,FAC_TOTALS_APTA!$A$4:$BS$227,$L262,FALSE))</f>
        <v>0</v>
      </c>
      <c r="R262" s="29">
        <f>IF(R251=0,0,VLOOKUP(R251,FAC_TOTALS_APTA!$A$4:$BS$227,$L262,FALSE))</f>
        <v>0</v>
      </c>
      <c r="S262" s="29">
        <f>IF(S251=0,0,VLOOKUP(S251,FAC_TOTALS_APTA!$A$4:$BS$227,$L262,FALSE))</f>
        <v>0</v>
      </c>
      <c r="T262" s="29">
        <f>IF(T251=0,0,VLOOKUP(T251,FAC_TOTALS_APTA!$A$4:$BS$227,$L262,FALSE))</f>
        <v>0</v>
      </c>
      <c r="U262" s="29">
        <f>IF(U251=0,0,VLOOKUP(U251,FAC_TOTALS_APTA!$A$4:$BS$227,$L262,FALSE))</f>
        <v>0</v>
      </c>
      <c r="V262" s="29">
        <f>IF(V251=0,0,VLOOKUP(V251,FAC_TOTALS_APTA!$A$4:$BS$227,$L262,FALSE))</f>
        <v>0</v>
      </c>
      <c r="W262" s="29">
        <f>IF(W251=0,0,VLOOKUP(W251,FAC_TOTALS_APTA!$A$4:$BS$227,$L262,FALSE))</f>
        <v>0</v>
      </c>
      <c r="X262" s="29">
        <f>IF(X251=0,0,VLOOKUP(X251,FAC_TOTALS_APTA!$A$4:$BS$227,$L262,FALSE))</f>
        <v>0</v>
      </c>
      <c r="Y262" s="29">
        <f>IF(Y251=0,0,VLOOKUP(Y251,FAC_TOTALS_APTA!$A$4:$BS$227,$L262,FALSE))</f>
        <v>0</v>
      </c>
      <c r="Z262" s="29">
        <f>IF(Z251=0,0,VLOOKUP(Z251,FAC_TOTALS_APTA!$A$4:$BS$227,$L262,FALSE))</f>
        <v>0</v>
      </c>
      <c r="AA262" s="29">
        <f>IF(AA251=0,0,VLOOKUP(AA251,FAC_TOTALS_APTA!$A$4:$BS$227,$L262,FALSE))</f>
        <v>0</v>
      </c>
      <c r="AB262" s="29">
        <f>IF(AB251=0,0,VLOOKUP(AB251,FAC_TOTALS_APTA!$A$4:$BS$227,$L262,FALSE))</f>
        <v>0</v>
      </c>
      <c r="AC262" s="32">
        <f t="shared" si="61"/>
        <v>0</v>
      </c>
      <c r="AD262" s="33">
        <f>AC262/G276</f>
        <v>0</v>
      </c>
      <c r="AE262" s="7"/>
    </row>
    <row r="263" spans="1:31" s="14" customFormat="1" ht="34" hidden="1" x14ac:dyDescent="0.2">
      <c r="A263" s="7"/>
      <c r="B263" s="12" t="s">
        <v>72</v>
      </c>
      <c r="C263" s="28"/>
      <c r="D263" s="5" t="s">
        <v>88</v>
      </c>
      <c r="E263" s="43">
        <v>-1.6299999999999999E-2</v>
      </c>
      <c r="F263" s="7">
        <f>MATCH($D263,FAC_TOTALS_APTA!$A$2:$BS$2,)</f>
        <v>22</v>
      </c>
      <c r="G263" s="29">
        <f>VLOOKUP(G251,FAC_TOTALS_APTA!$A$4:$BS$227,$F263,FALSE)</f>
        <v>0</v>
      </c>
      <c r="H263" s="29">
        <f>VLOOKUP(H251,FAC_TOTALS_APTA!$A$4:$BS$227,$F263,FALSE)</f>
        <v>0</v>
      </c>
      <c r="I263" s="30" t="str">
        <f t="shared" si="58"/>
        <v>-</v>
      </c>
      <c r="J263" s="31" t="str">
        <f t="shared" si="59"/>
        <v/>
      </c>
      <c r="K263" s="31" t="str">
        <f t="shared" si="60"/>
        <v>TNC_TRIPS_PER_CAPITA_CLUSTER_BUS_LOW_OPEX_FAV_FAC</v>
      </c>
      <c r="L263" s="7">
        <f>MATCH($K263,FAC_TOTALS_APTA!$A$2:$BS$2,)</f>
        <v>44</v>
      </c>
      <c r="M263" s="29">
        <f>IF(M251=0,0,VLOOKUP(M251,FAC_TOTALS_APTA!$A$4:$BS$227,$L263,FALSE))</f>
        <v>0</v>
      </c>
      <c r="N263" s="29">
        <f>IF(N251=0,0,VLOOKUP(N251,FAC_TOTALS_APTA!$A$4:$BS$227,$L263,FALSE))</f>
        <v>0</v>
      </c>
      <c r="O263" s="29">
        <f>IF(O251=0,0,VLOOKUP(O251,FAC_TOTALS_APTA!$A$4:$BS$227,$L263,FALSE))</f>
        <v>0</v>
      </c>
      <c r="P263" s="29">
        <f>IF(P251=0,0,VLOOKUP(P251,FAC_TOTALS_APTA!$A$4:$BS$227,$L263,FALSE))</f>
        <v>0</v>
      </c>
      <c r="Q263" s="29">
        <f>IF(Q251=0,0,VLOOKUP(Q251,FAC_TOTALS_APTA!$A$4:$BS$227,$L263,FALSE))</f>
        <v>0</v>
      </c>
      <c r="R263" s="29">
        <f>IF(R251=0,0,VLOOKUP(R251,FAC_TOTALS_APTA!$A$4:$BS$227,$L263,FALSE))</f>
        <v>0</v>
      </c>
      <c r="S263" s="29">
        <f>IF(S251=0,0,VLOOKUP(S251,FAC_TOTALS_APTA!$A$4:$BS$227,$L263,FALSE))</f>
        <v>0</v>
      </c>
      <c r="T263" s="29">
        <f>IF(T251=0,0,VLOOKUP(T251,FAC_TOTALS_APTA!$A$4:$BS$227,$L263,FALSE))</f>
        <v>0</v>
      </c>
      <c r="U263" s="29">
        <f>IF(U251=0,0,VLOOKUP(U251,FAC_TOTALS_APTA!$A$4:$BS$227,$L263,FALSE))</f>
        <v>0</v>
      </c>
      <c r="V263" s="29">
        <f>IF(V251=0,0,VLOOKUP(V251,FAC_TOTALS_APTA!$A$4:$BS$227,$L263,FALSE))</f>
        <v>0</v>
      </c>
      <c r="W263" s="29">
        <f>IF(W251=0,0,VLOOKUP(W251,FAC_TOTALS_APTA!$A$4:$BS$227,$L263,FALSE))</f>
        <v>0</v>
      </c>
      <c r="X263" s="29">
        <f>IF(X251=0,0,VLOOKUP(X251,FAC_TOTALS_APTA!$A$4:$BS$227,$L263,FALSE))</f>
        <v>0</v>
      </c>
      <c r="Y263" s="29">
        <f>IF(Y251=0,0,VLOOKUP(Y251,FAC_TOTALS_APTA!$A$4:$BS$227,$L263,FALSE))</f>
        <v>0</v>
      </c>
      <c r="Z263" s="29">
        <f>IF(Z251=0,0,VLOOKUP(Z251,FAC_TOTALS_APTA!$A$4:$BS$227,$L263,FALSE))</f>
        <v>0</v>
      </c>
      <c r="AA263" s="29">
        <f>IF(AA251=0,0,VLOOKUP(AA251,FAC_TOTALS_APTA!$A$4:$BS$227,$L263,FALSE))</f>
        <v>0</v>
      </c>
      <c r="AB263" s="29">
        <f>IF(AB251=0,0,VLOOKUP(AB251,FAC_TOTALS_APTA!$A$4:$BS$227,$L263,FALSE))</f>
        <v>0</v>
      </c>
      <c r="AC263" s="32">
        <f t="shared" si="61"/>
        <v>0</v>
      </c>
      <c r="AD263" s="33">
        <f>AC263/G276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89</v>
      </c>
      <c r="E264" s="43">
        <v>-1.37E-2</v>
      </c>
      <c r="F264" s="7">
        <f>MATCH($D264,FAC_TOTALS_APTA!$A$2:$BS$2,)</f>
        <v>23</v>
      </c>
      <c r="G264" s="29">
        <f>VLOOKUP(G251,FAC_TOTALS_APTA!$A$4:$BS$227,$F264,FALSE)</f>
        <v>0</v>
      </c>
      <c r="H264" s="29">
        <f>VLOOKUP(H251,FAC_TOTALS_APTA!$A$4:$BS$227,$F264,FALSE)</f>
        <v>0</v>
      </c>
      <c r="I264" s="30" t="str">
        <f t="shared" si="58"/>
        <v>-</v>
      </c>
      <c r="J264" s="31" t="str">
        <f t="shared" si="59"/>
        <v/>
      </c>
      <c r="K264" s="31" t="str">
        <f t="shared" si="60"/>
        <v>TNC_TRIPS_PER_CAPITA_CLUSTER_BUS_HI_OPEX_UNFAV_FAC</v>
      </c>
      <c r="L264" s="7">
        <f>MATCH($K264,FAC_TOTALS_APTA!$A$2:$BS$2,)</f>
        <v>45</v>
      </c>
      <c r="M264" s="29">
        <f>IF(M251=0,0,VLOOKUP(M251,FAC_TOTALS_APTA!$A$4:$BS$227,$L264,FALSE))</f>
        <v>0</v>
      </c>
      <c r="N264" s="29">
        <f>IF(N251=0,0,VLOOKUP(N251,FAC_TOTALS_APTA!$A$4:$BS$227,$L264,FALSE))</f>
        <v>0</v>
      </c>
      <c r="O264" s="29">
        <f>IF(O251=0,0,VLOOKUP(O251,FAC_TOTALS_APTA!$A$4:$BS$227,$L264,FALSE))</f>
        <v>0</v>
      </c>
      <c r="P264" s="29">
        <f>IF(P251=0,0,VLOOKUP(P251,FAC_TOTALS_APTA!$A$4:$BS$227,$L264,FALSE))</f>
        <v>0</v>
      </c>
      <c r="Q264" s="29">
        <f>IF(Q251=0,0,VLOOKUP(Q251,FAC_TOTALS_APTA!$A$4:$BS$227,$L264,FALSE))</f>
        <v>0</v>
      </c>
      <c r="R264" s="29">
        <f>IF(R251=0,0,VLOOKUP(R251,FAC_TOTALS_APTA!$A$4:$BS$227,$L264,FALSE))</f>
        <v>0</v>
      </c>
      <c r="S264" s="29">
        <f>IF(S251=0,0,VLOOKUP(S251,FAC_TOTALS_APTA!$A$4:$BS$227,$L264,FALSE))</f>
        <v>0</v>
      </c>
      <c r="T264" s="29">
        <f>IF(T251=0,0,VLOOKUP(T251,FAC_TOTALS_APTA!$A$4:$BS$227,$L264,FALSE))</f>
        <v>0</v>
      </c>
      <c r="U264" s="29">
        <f>IF(U251=0,0,VLOOKUP(U251,FAC_TOTALS_APTA!$A$4:$BS$227,$L264,FALSE))</f>
        <v>0</v>
      </c>
      <c r="V264" s="29">
        <f>IF(V251=0,0,VLOOKUP(V251,FAC_TOTALS_APTA!$A$4:$BS$227,$L264,FALSE))</f>
        <v>0</v>
      </c>
      <c r="W264" s="29">
        <f>IF(W251=0,0,VLOOKUP(W251,FAC_TOTALS_APTA!$A$4:$BS$227,$L264,FALSE))</f>
        <v>0</v>
      </c>
      <c r="X264" s="29">
        <f>IF(X251=0,0,VLOOKUP(X251,FAC_TOTALS_APTA!$A$4:$BS$227,$L264,FALSE))</f>
        <v>0</v>
      </c>
      <c r="Y264" s="29">
        <f>IF(Y251=0,0,VLOOKUP(Y251,FAC_TOTALS_APTA!$A$4:$BS$227,$L264,FALSE))</f>
        <v>0</v>
      </c>
      <c r="Z264" s="29">
        <f>IF(Z251=0,0,VLOOKUP(Z251,FAC_TOTALS_APTA!$A$4:$BS$227,$L264,FALSE))</f>
        <v>0</v>
      </c>
      <c r="AA264" s="29">
        <f>IF(AA251=0,0,VLOOKUP(AA251,FAC_TOTALS_APTA!$A$4:$BS$227,$L264,FALSE))</f>
        <v>0</v>
      </c>
      <c r="AB264" s="29">
        <f>IF(AB251=0,0,VLOOKUP(AB251,FAC_TOTALS_APTA!$A$4:$BS$227,$L264,FALSE))</f>
        <v>0</v>
      </c>
      <c r="AC264" s="32">
        <f t="shared" si="61"/>
        <v>0</v>
      </c>
      <c r="AD264" s="33">
        <f>AC264/G276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90</v>
      </c>
      <c r="E265" s="43">
        <v>-3.5099999999999999E-2</v>
      </c>
      <c r="F265" s="7">
        <f>MATCH($D265,FAC_TOTALS_APTA!$A$2:$BS$2,)</f>
        <v>24</v>
      </c>
      <c r="G265" s="29">
        <f>VLOOKUP(G251,FAC_TOTALS_APTA!$A$4:$BS$227,$F265,FALSE)</f>
        <v>0</v>
      </c>
      <c r="H265" s="29">
        <f>VLOOKUP(H251,FAC_TOTALS_APTA!$A$4:$BS$227,$F265,FALSE)</f>
        <v>0</v>
      </c>
      <c r="I265" s="30" t="str">
        <f t="shared" si="58"/>
        <v>-</v>
      </c>
      <c r="J265" s="31" t="str">
        <f t="shared" si="59"/>
        <v/>
      </c>
      <c r="K265" s="31" t="str">
        <f t="shared" si="60"/>
        <v>TNC_TRIPS_PER_CAPITA_CLUSTER_BUS_MID_OPEX_UNFAV_FAC</v>
      </c>
      <c r="L265" s="7">
        <f>MATCH($K265,FAC_TOTALS_APTA!$A$2:$BS$2,)</f>
        <v>46</v>
      </c>
      <c r="M265" s="29">
        <f>IF(M251=0,0,VLOOKUP(M251,FAC_TOTALS_APTA!$A$4:$BS$227,$L265,FALSE))</f>
        <v>0</v>
      </c>
      <c r="N265" s="29">
        <f>IF(N251=0,0,VLOOKUP(N251,FAC_TOTALS_APTA!$A$4:$BS$227,$L265,FALSE))</f>
        <v>0</v>
      </c>
      <c r="O265" s="29">
        <f>IF(O251=0,0,VLOOKUP(O251,FAC_TOTALS_APTA!$A$4:$BS$227,$L265,FALSE))</f>
        <v>0</v>
      </c>
      <c r="P265" s="29">
        <f>IF(P251=0,0,VLOOKUP(P251,FAC_TOTALS_APTA!$A$4:$BS$227,$L265,FALSE))</f>
        <v>0</v>
      </c>
      <c r="Q265" s="29">
        <f>IF(Q251=0,0,VLOOKUP(Q251,FAC_TOTALS_APTA!$A$4:$BS$227,$L265,FALSE))</f>
        <v>0</v>
      </c>
      <c r="R265" s="29">
        <f>IF(R251=0,0,VLOOKUP(R251,FAC_TOTALS_APTA!$A$4:$BS$227,$L265,FALSE))</f>
        <v>0</v>
      </c>
      <c r="S265" s="29">
        <f>IF(S251=0,0,VLOOKUP(S251,FAC_TOTALS_APTA!$A$4:$BS$227,$L265,FALSE))</f>
        <v>0</v>
      </c>
      <c r="T265" s="29">
        <f>IF(T251=0,0,VLOOKUP(T251,FAC_TOTALS_APTA!$A$4:$BS$227,$L265,FALSE))</f>
        <v>0</v>
      </c>
      <c r="U265" s="29">
        <f>IF(U251=0,0,VLOOKUP(U251,FAC_TOTALS_APTA!$A$4:$BS$227,$L265,FALSE))</f>
        <v>0</v>
      </c>
      <c r="V265" s="29">
        <f>IF(V251=0,0,VLOOKUP(V251,FAC_TOTALS_APTA!$A$4:$BS$227,$L265,FALSE))</f>
        <v>0</v>
      </c>
      <c r="W265" s="29">
        <f>IF(W251=0,0,VLOOKUP(W251,FAC_TOTALS_APTA!$A$4:$BS$227,$L265,FALSE))</f>
        <v>0</v>
      </c>
      <c r="X265" s="29">
        <f>IF(X251=0,0,VLOOKUP(X251,FAC_TOTALS_APTA!$A$4:$BS$227,$L265,FALSE))</f>
        <v>0</v>
      </c>
      <c r="Y265" s="29">
        <f>IF(Y251=0,0,VLOOKUP(Y251,FAC_TOTALS_APTA!$A$4:$BS$227,$L265,FALSE))</f>
        <v>0</v>
      </c>
      <c r="Z265" s="29">
        <f>IF(Z251=0,0,VLOOKUP(Z251,FAC_TOTALS_APTA!$A$4:$BS$227,$L265,FALSE))</f>
        <v>0</v>
      </c>
      <c r="AA265" s="29">
        <f>IF(AA251=0,0,VLOOKUP(AA251,FAC_TOTALS_APTA!$A$4:$BS$227,$L265,FALSE))</f>
        <v>0</v>
      </c>
      <c r="AB265" s="29">
        <f>IF(AB251=0,0,VLOOKUP(AB251,FAC_TOTALS_APTA!$A$4:$BS$227,$L265,FALSE))</f>
        <v>0</v>
      </c>
      <c r="AC265" s="32">
        <f t="shared" si="61"/>
        <v>0</v>
      </c>
      <c r="AD265" s="33">
        <f>AC265/G276</f>
        <v>0</v>
      </c>
      <c r="AE265" s="7"/>
    </row>
    <row r="266" spans="1:31" s="14" customFormat="1" ht="34" hidden="1" x14ac:dyDescent="0.2">
      <c r="A266" s="7"/>
      <c r="B266" s="12" t="s">
        <v>72</v>
      </c>
      <c r="C266" s="28"/>
      <c r="D266" s="5" t="s">
        <v>91</v>
      </c>
      <c r="E266" s="43">
        <v>-3.1300000000000001E-2</v>
      </c>
      <c r="F266" s="7">
        <f>MATCH($D266,FAC_TOTALS_APTA!$A$2:$BS$2,)</f>
        <v>25</v>
      </c>
      <c r="G266" s="29">
        <f>VLOOKUP(G251,FAC_TOTALS_APTA!$A$4:$BS$227,$F266,FALSE)</f>
        <v>0</v>
      </c>
      <c r="H266" s="29">
        <f>VLOOKUP(H251,FAC_TOTALS_APTA!$A$4:$BS$227,$F266,FALSE)</f>
        <v>3.0953961223812998</v>
      </c>
      <c r="I266" s="30" t="str">
        <f t="shared" si="58"/>
        <v>-</v>
      </c>
      <c r="J266" s="31" t="str">
        <f t="shared" si="59"/>
        <v/>
      </c>
      <c r="K266" s="31" t="str">
        <f t="shared" si="60"/>
        <v>TNC_TRIPS_PER_CAPITA_CLUSTER_BUS_LOW_OPEX_UNFAV_FAC</v>
      </c>
      <c r="L266" s="7">
        <f>MATCH($K266,FAC_TOTALS_APTA!$A$2:$BS$2,)</f>
        <v>47</v>
      </c>
      <c r="M266" s="29">
        <f>IF(M251=0,0,VLOOKUP(M251,FAC_TOTALS_APTA!$A$4:$BS$227,$L266,FALSE))</f>
        <v>0</v>
      </c>
      <c r="N266" s="29">
        <f>IF(N251=0,0,VLOOKUP(N251,FAC_TOTALS_APTA!$A$4:$BS$227,$L266,FALSE))</f>
        <v>0</v>
      </c>
      <c r="O266" s="29">
        <f>IF(O251=0,0,VLOOKUP(O251,FAC_TOTALS_APTA!$A$4:$BS$227,$L266,FALSE))</f>
        <v>0</v>
      </c>
      <c r="P266" s="29">
        <f>IF(P251=0,0,VLOOKUP(P251,FAC_TOTALS_APTA!$A$4:$BS$227,$L266,FALSE))</f>
        <v>0</v>
      </c>
      <c r="Q266" s="29">
        <f>IF(Q251=0,0,VLOOKUP(Q251,FAC_TOTALS_APTA!$A$4:$BS$227,$L266,FALSE))</f>
        <v>0</v>
      </c>
      <c r="R266" s="29">
        <f>IF(R251=0,0,VLOOKUP(R251,FAC_TOTALS_APTA!$A$4:$BS$227,$L266,FALSE))</f>
        <v>0</v>
      </c>
      <c r="S266" s="29">
        <f>IF(S251=0,0,VLOOKUP(S251,FAC_TOTALS_APTA!$A$4:$BS$227,$L266,FALSE))</f>
        <v>0</v>
      </c>
      <c r="T266" s="29">
        <f>IF(T251=0,0,VLOOKUP(T251,FAC_TOTALS_APTA!$A$4:$BS$227,$L266,FALSE))</f>
        <v>0</v>
      </c>
      <c r="U266" s="29">
        <f>IF(U251=0,0,VLOOKUP(U251,FAC_TOTALS_APTA!$A$4:$BS$227,$L266,FALSE))</f>
        <v>0</v>
      </c>
      <c r="V266" s="29">
        <f>IF(V251=0,0,VLOOKUP(V251,FAC_TOTALS_APTA!$A$4:$BS$227,$L266,FALSE))</f>
        <v>0</v>
      </c>
      <c r="W266" s="29">
        <f>IF(W251=0,0,VLOOKUP(W251,FAC_TOTALS_APTA!$A$4:$BS$227,$L266,FALSE))</f>
        <v>0</v>
      </c>
      <c r="X266" s="29">
        <f>IF(X251=0,0,VLOOKUP(X251,FAC_TOTALS_APTA!$A$4:$BS$227,$L266,FALSE))</f>
        <v>0</v>
      </c>
      <c r="Y266" s="29">
        <f>IF(Y251=0,0,VLOOKUP(Y251,FAC_TOTALS_APTA!$A$4:$BS$227,$L266,FALSE))</f>
        <v>-2964894.3515472701</v>
      </c>
      <c r="Z266" s="29">
        <f>IF(Z251=0,0,VLOOKUP(Z251,FAC_TOTALS_APTA!$A$4:$BS$227,$L266,FALSE))</f>
        <v>-2038110.1834268901</v>
      </c>
      <c r="AA266" s="29">
        <f>IF(AA251=0,0,VLOOKUP(AA251,FAC_TOTALS_APTA!$A$4:$BS$227,$L266,FALSE))</f>
        <v>-2604329.9620101401</v>
      </c>
      <c r="AB266" s="29">
        <f>IF(AB251=0,0,VLOOKUP(AB251,FAC_TOTALS_APTA!$A$4:$BS$227,$L266,FALSE))</f>
        <v>-4305826.2530198097</v>
      </c>
      <c r="AC266" s="32">
        <f t="shared" si="61"/>
        <v>-11913160.750004109</v>
      </c>
      <c r="AD266" s="33">
        <f>AC266/G276</f>
        <v>-0.26469837668344859</v>
      </c>
      <c r="AE266" s="7"/>
    </row>
    <row r="267" spans="1:31" s="14" customFormat="1" ht="34" hidden="1" x14ac:dyDescent="0.2">
      <c r="A267" s="7"/>
      <c r="B267" s="12" t="s">
        <v>72</v>
      </c>
      <c r="C267" s="28"/>
      <c r="D267" s="5" t="s">
        <v>73</v>
      </c>
      <c r="E267" s="43">
        <v>-1.4E-3</v>
      </c>
      <c r="F267" s="7">
        <f>MATCH($D267,FAC_TOTALS_APTA!$A$2:$BS$2,)</f>
        <v>19</v>
      </c>
      <c r="G267" s="29">
        <f>VLOOKUP(G251,FAC_TOTALS_APTA!$A$4:$BS$227,$F267,FALSE)</f>
        <v>0</v>
      </c>
      <c r="H267" s="29">
        <f>VLOOKUP(H251,FAC_TOTALS_APTA!$A$4:$BS$227,$F267,FALSE)</f>
        <v>0</v>
      </c>
      <c r="I267" s="30" t="str">
        <f t="shared" si="58"/>
        <v>-</v>
      </c>
      <c r="J267" s="31" t="str">
        <f t="shared" si="59"/>
        <v/>
      </c>
      <c r="K267" s="31" t="str">
        <f t="shared" si="60"/>
        <v>TNC_TRIPS_PER_CAPITA_CLUSTER_BUS_NEW_YORK_FAC</v>
      </c>
      <c r="L267" s="7">
        <f>MATCH($K267,FAC_TOTALS_APTA!$A$2:$BS$2,)</f>
        <v>41</v>
      </c>
      <c r="M267" s="29">
        <f>IF(M251=0,0,VLOOKUP(M251,FAC_TOTALS_APTA!$A$4:$BS$227,$L267,FALSE))</f>
        <v>0</v>
      </c>
      <c r="N267" s="29">
        <f>IF(N251=0,0,VLOOKUP(N251,FAC_TOTALS_APTA!$A$4:$BS$227,$L267,FALSE))</f>
        <v>0</v>
      </c>
      <c r="O267" s="29">
        <f>IF(O251=0,0,VLOOKUP(O251,FAC_TOTALS_APTA!$A$4:$BS$227,$L267,FALSE))</f>
        <v>0</v>
      </c>
      <c r="P267" s="29">
        <f>IF(P251=0,0,VLOOKUP(P251,FAC_TOTALS_APTA!$A$4:$BS$227,$L267,FALSE))</f>
        <v>0</v>
      </c>
      <c r="Q267" s="29">
        <f>IF(Q251=0,0,VLOOKUP(Q251,FAC_TOTALS_APTA!$A$4:$BS$227,$L267,FALSE))</f>
        <v>0</v>
      </c>
      <c r="R267" s="29">
        <f>IF(R251=0,0,VLOOKUP(R251,FAC_TOTALS_APTA!$A$4:$BS$227,$L267,FALSE))</f>
        <v>0</v>
      </c>
      <c r="S267" s="29">
        <f>IF(S251=0,0,VLOOKUP(S251,FAC_TOTALS_APTA!$A$4:$BS$227,$L267,FALSE))</f>
        <v>0</v>
      </c>
      <c r="T267" s="29">
        <f>IF(T251=0,0,VLOOKUP(T251,FAC_TOTALS_APTA!$A$4:$BS$227,$L267,FALSE))</f>
        <v>0</v>
      </c>
      <c r="U267" s="29">
        <f>IF(U251=0,0,VLOOKUP(U251,FAC_TOTALS_APTA!$A$4:$BS$227,$L267,FALSE))</f>
        <v>0</v>
      </c>
      <c r="V267" s="29">
        <f>IF(V251=0,0,VLOOKUP(V251,FAC_TOTALS_APTA!$A$4:$BS$227,$L267,FALSE))</f>
        <v>0</v>
      </c>
      <c r="W267" s="29">
        <f>IF(W251=0,0,VLOOKUP(W251,FAC_TOTALS_APTA!$A$4:$BS$227,$L267,FALSE))</f>
        <v>0</v>
      </c>
      <c r="X267" s="29">
        <f>IF(X251=0,0,VLOOKUP(X251,FAC_TOTALS_APTA!$A$4:$BS$227,$L267,FALSE))</f>
        <v>0</v>
      </c>
      <c r="Y267" s="29">
        <f>IF(Y251=0,0,VLOOKUP(Y251,FAC_TOTALS_APTA!$A$4:$BS$227,$L267,FALSE))</f>
        <v>0</v>
      </c>
      <c r="Z267" s="29">
        <f>IF(Z251=0,0,VLOOKUP(Z251,FAC_TOTALS_APTA!$A$4:$BS$227,$L267,FALSE))</f>
        <v>0</v>
      </c>
      <c r="AA267" s="29">
        <f>IF(AA251=0,0,VLOOKUP(AA251,FAC_TOTALS_APTA!$A$4:$BS$227,$L267,FALSE))</f>
        <v>0</v>
      </c>
      <c r="AB267" s="29">
        <f>IF(AB251=0,0,VLOOKUP(AB251,FAC_TOTALS_APTA!$A$4:$BS$227,$L267,FALSE))</f>
        <v>0</v>
      </c>
      <c r="AC267" s="32">
        <f t="shared" si="61"/>
        <v>0</v>
      </c>
      <c r="AD267" s="33">
        <f>AC267/G276</f>
        <v>0</v>
      </c>
      <c r="AE267" s="7"/>
    </row>
    <row r="268" spans="1:31" s="14" customFormat="1" ht="34" x14ac:dyDescent="0.2">
      <c r="A268" s="7"/>
      <c r="B268" s="12" t="s">
        <v>72</v>
      </c>
      <c r="C268" s="28"/>
      <c r="D268" s="5" t="s">
        <v>74</v>
      </c>
      <c r="E268" s="43">
        <v>-1.8E-3</v>
      </c>
      <c r="F268" s="7">
        <f>MATCH($D268,FAC_TOTALS_APTA!$A$2:$BS$2,)</f>
        <v>27</v>
      </c>
      <c r="G268" s="29">
        <f>VLOOKUP(G251,FAC_TOTALS_APTA!$A$4:$BS$227,$F268,FALSE)</f>
        <v>0</v>
      </c>
      <c r="H268" s="29">
        <f>VLOOKUP(H251,FAC_TOTALS_APTA!$A$4:$BS$227,$F268,FALSE)</f>
        <v>0</v>
      </c>
      <c r="I268" s="30" t="str">
        <f t="shared" si="58"/>
        <v>-</v>
      </c>
      <c r="J268" s="31" t="str">
        <f t="shared" si="59"/>
        <v/>
      </c>
      <c r="K268" s="31" t="str">
        <f t="shared" si="60"/>
        <v>TNC_TRIPS_PER_CAPITA_CLUSTER_RAIL_HI_OPEX_FAC</v>
      </c>
      <c r="L268" s="7">
        <f>MATCH($K268,FAC_TOTALS_APTA!$A$2:$BS$2,)</f>
        <v>49</v>
      </c>
      <c r="M268" s="29">
        <f>IF(M251=0,0,VLOOKUP(M251,FAC_TOTALS_APTA!$A$4:$BS$227,$L268,FALSE))</f>
        <v>0</v>
      </c>
      <c r="N268" s="29">
        <f>IF(N251=0,0,VLOOKUP(N251,FAC_TOTALS_APTA!$A$4:$BS$227,$L268,FALSE))</f>
        <v>0</v>
      </c>
      <c r="O268" s="29">
        <f>IF(O251=0,0,VLOOKUP(O251,FAC_TOTALS_APTA!$A$4:$BS$227,$L268,FALSE))</f>
        <v>0</v>
      </c>
      <c r="P268" s="29">
        <f>IF(P251=0,0,VLOOKUP(P251,FAC_TOTALS_APTA!$A$4:$BS$227,$L268,FALSE))</f>
        <v>0</v>
      </c>
      <c r="Q268" s="29">
        <f>IF(Q251=0,0,VLOOKUP(Q251,FAC_TOTALS_APTA!$A$4:$BS$227,$L268,FALSE))</f>
        <v>0</v>
      </c>
      <c r="R268" s="29">
        <f>IF(R251=0,0,VLOOKUP(R251,FAC_TOTALS_APTA!$A$4:$BS$227,$L268,FALSE))</f>
        <v>0</v>
      </c>
      <c r="S268" s="29">
        <f>IF(S251=0,0,VLOOKUP(S251,FAC_TOTALS_APTA!$A$4:$BS$227,$L268,FALSE))</f>
        <v>0</v>
      </c>
      <c r="T268" s="29">
        <f>IF(T251=0,0,VLOOKUP(T251,FAC_TOTALS_APTA!$A$4:$BS$227,$L268,FALSE))</f>
        <v>0</v>
      </c>
      <c r="U268" s="29">
        <f>IF(U251=0,0,VLOOKUP(U251,FAC_TOTALS_APTA!$A$4:$BS$227,$L268,FALSE))</f>
        <v>0</v>
      </c>
      <c r="V268" s="29">
        <f>IF(V251=0,0,VLOOKUP(V251,FAC_TOTALS_APTA!$A$4:$BS$227,$L268,FALSE))</f>
        <v>0</v>
      </c>
      <c r="W268" s="29">
        <f>IF(W251=0,0,VLOOKUP(W251,FAC_TOTALS_APTA!$A$4:$BS$227,$L268,FALSE))</f>
        <v>0</v>
      </c>
      <c r="X268" s="29">
        <f>IF(X251=0,0,VLOOKUP(X251,FAC_TOTALS_APTA!$A$4:$BS$227,$L268,FALSE))</f>
        <v>0</v>
      </c>
      <c r="Y268" s="29">
        <f>IF(Y251=0,0,VLOOKUP(Y251,FAC_TOTALS_APTA!$A$4:$BS$227,$L268,FALSE))</f>
        <v>0</v>
      </c>
      <c r="Z268" s="29">
        <f>IF(Z251=0,0,VLOOKUP(Z251,FAC_TOTALS_APTA!$A$4:$BS$227,$L268,FALSE))</f>
        <v>0</v>
      </c>
      <c r="AA268" s="29">
        <f>IF(AA251=0,0,VLOOKUP(AA251,FAC_TOTALS_APTA!$A$4:$BS$227,$L268,FALSE))</f>
        <v>0</v>
      </c>
      <c r="AB268" s="29">
        <f>IF(AB251=0,0,VLOOKUP(AB251,FAC_TOTALS_APTA!$A$4:$BS$227,$L268,FALSE))</f>
        <v>0</v>
      </c>
      <c r="AC268" s="32">
        <f t="shared" si="61"/>
        <v>0</v>
      </c>
      <c r="AD268" s="33">
        <f>AC268/G276</f>
        <v>0</v>
      </c>
      <c r="AE268" s="7"/>
    </row>
    <row r="269" spans="1:31" s="14" customFormat="1" ht="34" hidden="1" x14ac:dyDescent="0.2">
      <c r="A269" s="7"/>
      <c r="B269" s="12" t="s">
        <v>72</v>
      </c>
      <c r="C269" s="28"/>
      <c r="D269" s="5" t="s">
        <v>75</v>
      </c>
      <c r="E269" s="43">
        <v>-2.9899999999999999E-2</v>
      </c>
      <c r="F269" s="7">
        <f>MATCH($D269,FAC_TOTALS_APTA!$A$2:$BS$2,)</f>
        <v>28</v>
      </c>
      <c r="G269" s="29">
        <f>VLOOKUP(G251,FAC_TOTALS_APTA!$A$4:$BS$227,$F269,FALSE)</f>
        <v>0</v>
      </c>
      <c r="H269" s="29">
        <f>VLOOKUP(H251,FAC_TOTALS_APTA!$A$4:$BS$227,$F269,FALSE)</f>
        <v>0</v>
      </c>
      <c r="I269" s="30" t="str">
        <f t="shared" si="58"/>
        <v>-</v>
      </c>
      <c r="J269" s="31" t="str">
        <f t="shared" si="59"/>
        <v/>
      </c>
      <c r="K269" s="31" t="str">
        <f t="shared" si="60"/>
        <v>TNC_TRIPS_PER_CAPITA_CLUSTER_RAIL_MID_OPEX_FAC</v>
      </c>
      <c r="L269" s="7">
        <f>MATCH($K269,FAC_TOTALS_APTA!$A$2:$BS$2,)</f>
        <v>50</v>
      </c>
      <c r="M269" s="29">
        <f>IF(M251=0,0,VLOOKUP(M251,FAC_TOTALS_APTA!$A$4:$BS$227,$L269,FALSE))</f>
        <v>0</v>
      </c>
      <c r="N269" s="29">
        <f>IF(N251=0,0,VLOOKUP(N251,FAC_TOTALS_APTA!$A$4:$BS$227,$L269,FALSE))</f>
        <v>0</v>
      </c>
      <c r="O269" s="29">
        <f>IF(O251=0,0,VLOOKUP(O251,FAC_TOTALS_APTA!$A$4:$BS$227,$L269,FALSE))</f>
        <v>0</v>
      </c>
      <c r="P269" s="29">
        <f>IF(P251=0,0,VLOOKUP(P251,FAC_TOTALS_APTA!$A$4:$BS$227,$L269,FALSE))</f>
        <v>0</v>
      </c>
      <c r="Q269" s="29">
        <f>IF(Q251=0,0,VLOOKUP(Q251,FAC_TOTALS_APTA!$A$4:$BS$227,$L269,FALSE))</f>
        <v>0</v>
      </c>
      <c r="R269" s="29">
        <f>IF(R251=0,0,VLOOKUP(R251,FAC_TOTALS_APTA!$A$4:$BS$227,$L269,FALSE))</f>
        <v>0</v>
      </c>
      <c r="S269" s="29">
        <f>IF(S251=0,0,VLOOKUP(S251,FAC_TOTALS_APTA!$A$4:$BS$227,$L269,FALSE))</f>
        <v>0</v>
      </c>
      <c r="T269" s="29">
        <f>IF(T251=0,0,VLOOKUP(T251,FAC_TOTALS_APTA!$A$4:$BS$227,$L269,FALSE))</f>
        <v>0</v>
      </c>
      <c r="U269" s="29">
        <f>IF(U251=0,0,VLOOKUP(U251,FAC_TOTALS_APTA!$A$4:$BS$227,$L269,FALSE))</f>
        <v>0</v>
      </c>
      <c r="V269" s="29">
        <f>IF(V251=0,0,VLOOKUP(V251,FAC_TOTALS_APTA!$A$4:$BS$227,$L269,FALSE))</f>
        <v>0</v>
      </c>
      <c r="W269" s="29">
        <f>IF(W251=0,0,VLOOKUP(W251,FAC_TOTALS_APTA!$A$4:$BS$227,$L269,FALSE))</f>
        <v>0</v>
      </c>
      <c r="X269" s="29">
        <f>IF(X251=0,0,VLOOKUP(X251,FAC_TOTALS_APTA!$A$4:$BS$227,$L269,FALSE))</f>
        <v>0</v>
      </c>
      <c r="Y269" s="29">
        <f>IF(Y251=0,0,VLOOKUP(Y251,FAC_TOTALS_APTA!$A$4:$BS$227,$L269,FALSE))</f>
        <v>0</v>
      </c>
      <c r="Z269" s="29">
        <f>IF(Z251=0,0,VLOOKUP(Z251,FAC_TOTALS_APTA!$A$4:$BS$227,$L269,FALSE))</f>
        <v>0</v>
      </c>
      <c r="AA269" s="29">
        <f>IF(AA251=0,0,VLOOKUP(AA251,FAC_TOTALS_APTA!$A$4:$BS$227,$L269,FALSE))</f>
        <v>0</v>
      </c>
      <c r="AB269" s="29">
        <f>IF(AB251=0,0,VLOOKUP(AB251,FAC_TOTALS_APTA!$A$4:$BS$227,$L269,FALSE))</f>
        <v>0</v>
      </c>
      <c r="AC269" s="32">
        <f t="shared" si="61"/>
        <v>0</v>
      </c>
      <c r="AD269" s="33">
        <f>AC269/G276</f>
        <v>0</v>
      </c>
      <c r="AE269" s="7"/>
    </row>
    <row r="270" spans="1:31" s="14" customFormat="1" ht="34" hidden="1" x14ac:dyDescent="0.2">
      <c r="A270" s="7"/>
      <c r="B270" s="12" t="s">
        <v>72</v>
      </c>
      <c r="C270" s="28"/>
      <c r="D270" s="5" t="s">
        <v>76</v>
      </c>
      <c r="E270" s="43">
        <v>8.0999999999999996E-3</v>
      </c>
      <c r="F270" s="7">
        <f>MATCH($D270,FAC_TOTALS_APTA!$A$2:$BS$2,)</f>
        <v>26</v>
      </c>
      <c r="G270" s="29">
        <f>VLOOKUP(G251,FAC_TOTALS_APTA!$A$4:$BS$227,$F270,FALSE)</f>
        <v>0</v>
      </c>
      <c r="H270" s="29">
        <f>VLOOKUP(H251,FAC_TOTALS_APTA!$A$4:$BS$227,$F270,FALSE)</f>
        <v>0</v>
      </c>
      <c r="I270" s="30" t="str">
        <f t="shared" si="58"/>
        <v>-</v>
      </c>
      <c r="J270" s="31" t="str">
        <f t="shared" si="59"/>
        <v/>
      </c>
      <c r="K270" s="31" t="str">
        <f t="shared" si="60"/>
        <v>TNC_TRIPS_PER_CAPITA_CLUSTER_RAIL_NEW_YORK_FAC</v>
      </c>
      <c r="L270" s="7">
        <f>MATCH($K270,FAC_TOTALS_APTA!$A$2:$BS$2,)</f>
        <v>48</v>
      </c>
      <c r="M270" s="29">
        <f>IF(M251=0,0,VLOOKUP(M251,FAC_TOTALS_APTA!$A$4:$BS$227,$L270,FALSE))</f>
        <v>0</v>
      </c>
      <c r="N270" s="29">
        <f>IF(N251=0,0,VLOOKUP(N251,FAC_TOTALS_APTA!$A$4:$BS$227,$L270,FALSE))</f>
        <v>0</v>
      </c>
      <c r="O270" s="29">
        <f>IF(O251=0,0,VLOOKUP(O251,FAC_TOTALS_APTA!$A$4:$BS$227,$L270,FALSE))</f>
        <v>0</v>
      </c>
      <c r="P270" s="29">
        <f>IF(P251=0,0,VLOOKUP(P251,FAC_TOTALS_APTA!$A$4:$BS$227,$L270,FALSE))</f>
        <v>0</v>
      </c>
      <c r="Q270" s="29">
        <f>IF(Q251=0,0,VLOOKUP(Q251,FAC_TOTALS_APTA!$A$4:$BS$227,$L270,FALSE))</f>
        <v>0</v>
      </c>
      <c r="R270" s="29">
        <f>IF(R251=0,0,VLOOKUP(R251,FAC_TOTALS_APTA!$A$4:$BS$227,$L270,FALSE))</f>
        <v>0</v>
      </c>
      <c r="S270" s="29">
        <f>IF(S251=0,0,VLOOKUP(S251,FAC_TOTALS_APTA!$A$4:$BS$227,$L270,FALSE))</f>
        <v>0</v>
      </c>
      <c r="T270" s="29">
        <f>IF(T251=0,0,VLOOKUP(T251,FAC_TOTALS_APTA!$A$4:$BS$227,$L270,FALSE))</f>
        <v>0</v>
      </c>
      <c r="U270" s="29">
        <f>IF(U251=0,0,VLOOKUP(U251,FAC_TOTALS_APTA!$A$4:$BS$227,$L270,FALSE))</f>
        <v>0</v>
      </c>
      <c r="V270" s="29">
        <f>IF(V251=0,0,VLOOKUP(V251,FAC_TOTALS_APTA!$A$4:$BS$227,$L270,FALSE))</f>
        <v>0</v>
      </c>
      <c r="W270" s="29">
        <f>IF(W251=0,0,VLOOKUP(W251,FAC_TOTALS_APTA!$A$4:$BS$227,$L270,FALSE))</f>
        <v>0</v>
      </c>
      <c r="X270" s="29">
        <f>IF(X251=0,0,VLOOKUP(X251,FAC_TOTALS_APTA!$A$4:$BS$227,$L270,FALSE))</f>
        <v>0</v>
      </c>
      <c r="Y270" s="29">
        <f>IF(Y251=0,0,VLOOKUP(Y251,FAC_TOTALS_APTA!$A$4:$BS$227,$L270,FALSE))</f>
        <v>0</v>
      </c>
      <c r="Z270" s="29">
        <f>IF(Z251=0,0,VLOOKUP(Z251,FAC_TOTALS_APTA!$A$4:$BS$227,$L270,FALSE))</f>
        <v>0</v>
      </c>
      <c r="AA270" s="29">
        <f>IF(AA251=0,0,VLOOKUP(AA251,FAC_TOTALS_APTA!$A$4:$BS$227,$L270,FALSE))</f>
        <v>0</v>
      </c>
      <c r="AB270" s="29">
        <f>IF(AB251=0,0,VLOOKUP(AB251,FAC_TOTALS_APTA!$A$4:$BS$227,$L270,FALSE))</f>
        <v>0</v>
      </c>
      <c r="AC270" s="32">
        <f t="shared" si="61"/>
        <v>0</v>
      </c>
      <c r="AD270" s="33">
        <f>AC270/G276</f>
        <v>0</v>
      </c>
      <c r="AE270" s="7"/>
    </row>
    <row r="271" spans="1:31" s="14" customFormat="1" ht="15" x14ac:dyDescent="0.2">
      <c r="A271" s="7"/>
      <c r="B271" s="26" t="s">
        <v>68</v>
      </c>
      <c r="C271" s="28"/>
      <c r="D271" s="7" t="s">
        <v>46</v>
      </c>
      <c r="E271" s="43">
        <v>-1.5E-3</v>
      </c>
      <c r="F271" s="7">
        <f>MATCH($D271,FAC_TOTALS_APTA!$A$2:$BS$2,)</f>
        <v>30</v>
      </c>
      <c r="G271" s="29">
        <f>VLOOKUP(G251,FAC_TOTALS_APTA!$A$4:$BS$227,$F271,FALSE)</f>
        <v>0</v>
      </c>
      <c r="H271" s="29">
        <f>VLOOKUP(H251,FAC_TOTALS_APTA!$A$4:$BS$227,$F271,FALSE)</f>
        <v>0.56596405515210102</v>
      </c>
      <c r="I271" s="30" t="str">
        <f t="shared" si="58"/>
        <v>-</v>
      </c>
      <c r="J271" s="31" t="str">
        <f t="shared" si="59"/>
        <v/>
      </c>
      <c r="K271" s="31" t="str">
        <f t="shared" si="60"/>
        <v>BIKE_SHARE_FAC</v>
      </c>
      <c r="L271" s="7">
        <f>MATCH($K271,FAC_TOTALS_APTA!$A$2:$BS$2,)</f>
        <v>52</v>
      </c>
      <c r="M271" s="29">
        <f>IF(M251=0,0,VLOOKUP(M251,FAC_TOTALS_APTA!$A$4:$BS$227,$L271,FALSE))</f>
        <v>0</v>
      </c>
      <c r="N271" s="29">
        <f>IF(N251=0,0,VLOOKUP(N251,FAC_TOTALS_APTA!$A$4:$BS$227,$L271,FALSE))</f>
        <v>0</v>
      </c>
      <c r="O271" s="29">
        <f>IF(O251=0,0,VLOOKUP(O251,FAC_TOTALS_APTA!$A$4:$BS$227,$L271,FALSE))</f>
        <v>0</v>
      </c>
      <c r="P271" s="29">
        <f>IF(P251=0,0,VLOOKUP(P251,FAC_TOTALS_APTA!$A$4:$BS$227,$L271,FALSE))</f>
        <v>0</v>
      </c>
      <c r="Q271" s="29">
        <f>IF(Q251=0,0,VLOOKUP(Q251,FAC_TOTALS_APTA!$A$4:$BS$227,$L271,FALSE))</f>
        <v>0</v>
      </c>
      <c r="R271" s="29">
        <f>IF(R251=0,0,VLOOKUP(R251,FAC_TOTALS_APTA!$A$4:$BS$227,$L271,FALSE))</f>
        <v>0</v>
      </c>
      <c r="S271" s="29">
        <f>IF(S251=0,0,VLOOKUP(S251,FAC_TOTALS_APTA!$A$4:$BS$227,$L271,FALSE))</f>
        <v>0</v>
      </c>
      <c r="T271" s="29">
        <f>IF(T251=0,0,VLOOKUP(T251,FAC_TOTALS_APTA!$A$4:$BS$227,$L271,FALSE))</f>
        <v>0</v>
      </c>
      <c r="U271" s="29">
        <f>IF(U251=0,0,VLOOKUP(U251,FAC_TOTALS_APTA!$A$4:$BS$227,$L271,FALSE))</f>
        <v>0</v>
      </c>
      <c r="V271" s="29">
        <f>IF(V251=0,0,VLOOKUP(V251,FAC_TOTALS_APTA!$A$4:$BS$227,$L271,FALSE))</f>
        <v>1024.6431920899099</v>
      </c>
      <c r="W271" s="29">
        <f>IF(W251=0,0,VLOOKUP(W251,FAC_TOTALS_APTA!$A$4:$BS$227,$L271,FALSE))</f>
        <v>0</v>
      </c>
      <c r="X271" s="29">
        <f>IF(X251=0,0,VLOOKUP(X251,FAC_TOTALS_APTA!$A$4:$BS$227,$L271,FALSE))</f>
        <v>0</v>
      </c>
      <c r="Y271" s="29">
        <f>IF(Y251=0,0,VLOOKUP(Y251,FAC_TOTALS_APTA!$A$4:$BS$227,$L271,FALSE))</f>
        <v>2699.3252606092801</v>
      </c>
      <c r="Z271" s="29">
        <f>IF(Z251=0,0,VLOOKUP(Z251,FAC_TOTALS_APTA!$A$4:$BS$227,$L271,FALSE))</f>
        <v>3262.82655841926</v>
      </c>
      <c r="AA271" s="29">
        <f>IF(AA251=0,0,VLOOKUP(AA251,FAC_TOTALS_APTA!$A$4:$BS$227,$L271,FALSE))</f>
        <v>14197.991511288599</v>
      </c>
      <c r="AB271" s="29">
        <f>IF(AB251=0,0,VLOOKUP(AB251,FAC_TOTALS_APTA!$A$4:$BS$227,$L271,FALSE))</f>
        <v>5770.3346602955899</v>
      </c>
      <c r="AC271" s="32">
        <f t="shared" si="61"/>
        <v>26955.121182702638</v>
      </c>
      <c r="AD271" s="33">
        <f>AC271/G276</f>
        <v>5.9891551621718575E-4</v>
      </c>
      <c r="AE271" s="7"/>
    </row>
    <row r="272" spans="1:31" s="14" customFormat="1" ht="15" hidden="1" x14ac:dyDescent="0.2">
      <c r="A272" s="7"/>
      <c r="B272" s="26" t="s">
        <v>69</v>
      </c>
      <c r="C272" s="28"/>
      <c r="D272" s="7" t="s">
        <v>77</v>
      </c>
      <c r="E272" s="43">
        <v>-4.8399999999999999E-2</v>
      </c>
      <c r="F272" s="7">
        <f>MATCH($D272,FAC_TOTALS_APTA!$A$2:$BS$2,)</f>
        <v>31</v>
      </c>
      <c r="G272" s="29">
        <f>VLOOKUP(G251,FAC_TOTALS_APTA!$A$4:$BS$227,$F272,FALSE)</f>
        <v>0</v>
      </c>
      <c r="H272" s="29">
        <f>VLOOKUP(H251,FAC_TOTALS_APTA!$A$4:$BS$227,$F272,FALSE)</f>
        <v>6.6420371223323907E-2</v>
      </c>
      <c r="I272" s="30" t="str">
        <f t="shared" si="58"/>
        <v>-</v>
      </c>
      <c r="J272" s="31" t="str">
        <f t="shared" si="59"/>
        <v/>
      </c>
      <c r="K272" s="31" t="str">
        <f t="shared" si="60"/>
        <v>scooter_flag_BUS_FAC</v>
      </c>
      <c r="L272" s="7">
        <f>MATCH($K272,FAC_TOTALS_APTA!$A$2:$BS$2,)</f>
        <v>53</v>
      </c>
      <c r="M272" s="29">
        <f>IF(M251=0,0,VLOOKUP(M251,FAC_TOTALS_APTA!$A$4:$BS$227,$L272,FALSE))</f>
        <v>0</v>
      </c>
      <c r="N272" s="29">
        <f>IF(N251=0,0,VLOOKUP(N251,FAC_TOTALS_APTA!$A$4:$BS$227,$L272,FALSE))</f>
        <v>0</v>
      </c>
      <c r="O272" s="29">
        <f>IF(O251=0,0,VLOOKUP(O251,FAC_TOTALS_APTA!$A$4:$BS$227,$L272,FALSE))</f>
        <v>0</v>
      </c>
      <c r="P272" s="29">
        <f>IF(P251=0,0,VLOOKUP(P251,FAC_TOTALS_APTA!$A$4:$BS$227,$L272,FALSE))</f>
        <v>0</v>
      </c>
      <c r="Q272" s="29">
        <f>IF(Q251=0,0,VLOOKUP(Q251,FAC_TOTALS_APTA!$A$4:$BS$227,$L272,FALSE))</f>
        <v>0</v>
      </c>
      <c r="R272" s="29">
        <f>IF(R251=0,0,VLOOKUP(R251,FAC_TOTALS_APTA!$A$4:$BS$227,$L272,FALSE))</f>
        <v>0</v>
      </c>
      <c r="S272" s="29">
        <f>IF(S251=0,0,VLOOKUP(S251,FAC_TOTALS_APTA!$A$4:$BS$227,$L272,FALSE))</f>
        <v>0</v>
      </c>
      <c r="T272" s="29">
        <f>IF(T251=0,0,VLOOKUP(T251,FAC_TOTALS_APTA!$A$4:$BS$227,$L272,FALSE))</f>
        <v>0</v>
      </c>
      <c r="U272" s="29">
        <f>IF(U251=0,0,VLOOKUP(U251,FAC_TOTALS_APTA!$A$4:$BS$227,$L272,FALSE))</f>
        <v>0</v>
      </c>
      <c r="V272" s="29">
        <f>IF(V251=0,0,VLOOKUP(V251,FAC_TOTALS_APTA!$A$4:$BS$227,$L272,FALSE))</f>
        <v>0</v>
      </c>
      <c r="W272" s="29">
        <f>IF(W251=0,0,VLOOKUP(W251,FAC_TOTALS_APTA!$A$4:$BS$227,$L272,FALSE))</f>
        <v>0</v>
      </c>
      <c r="X272" s="29">
        <f>IF(X251=0,0,VLOOKUP(X251,FAC_TOTALS_APTA!$A$4:$BS$227,$L272,FALSE))</f>
        <v>0</v>
      </c>
      <c r="Y272" s="29">
        <f>IF(Y251=0,0,VLOOKUP(Y251,FAC_TOTALS_APTA!$A$4:$BS$227,$L272,FALSE))</f>
        <v>0</v>
      </c>
      <c r="Z272" s="29">
        <f>IF(Z251=0,0,VLOOKUP(Z251,FAC_TOTALS_APTA!$A$4:$BS$227,$L272,FALSE))</f>
        <v>0</v>
      </c>
      <c r="AA272" s="29">
        <f>IF(AA251=0,0,VLOOKUP(AA251,FAC_TOTALS_APTA!$A$4:$BS$227,$L272,FALSE))</f>
        <v>0</v>
      </c>
      <c r="AB272" s="29">
        <f>IF(AB251=0,0,VLOOKUP(AB251,FAC_TOTALS_APTA!$A$4:$BS$227,$L272,FALSE))</f>
        <v>-481974.47962671</v>
      </c>
      <c r="AC272" s="32">
        <f t="shared" si="61"/>
        <v>-481974.47962671</v>
      </c>
      <c r="AD272" s="33">
        <f>AC272/G276</f>
        <v>-1.0708985217042085E-2</v>
      </c>
      <c r="AE272" s="7"/>
    </row>
    <row r="273" spans="1:31" s="7" customFormat="1" ht="15" x14ac:dyDescent="0.2">
      <c r="B273" s="9" t="s">
        <v>69</v>
      </c>
      <c r="C273" s="27"/>
      <c r="D273" s="8" t="s">
        <v>78</v>
      </c>
      <c r="E273" s="44">
        <v>5.3E-3</v>
      </c>
      <c r="F273" s="8">
        <f>MATCH($D273,FAC_TOTALS_APTA!$A$2:$BS$2,)</f>
        <v>32</v>
      </c>
      <c r="G273" s="29">
        <f>VLOOKUP(G251,FAC_TOTALS_APTA!$A$4:$BS$227,$F273,FALSE)</f>
        <v>0</v>
      </c>
      <c r="H273" s="29">
        <f>VLOOKUP(H251,FAC_TOTALS_APTA!$A$4:$BS$227,$F273,FALSE)</f>
        <v>0</v>
      </c>
      <c r="I273" s="35" t="str">
        <f t="shared" si="58"/>
        <v>-</v>
      </c>
      <c r="J273" s="36" t="str">
        <f t="shared" si="59"/>
        <v/>
      </c>
      <c r="K273" s="36" t="str">
        <f t="shared" si="60"/>
        <v>scooter_flag_RAIL_FAC</v>
      </c>
      <c r="L273" s="7">
        <f>MATCH($K273,FAC_TOTALS_APTA!$A$2:$BS$2,)</f>
        <v>54</v>
      </c>
      <c r="M273" s="37">
        <f>IF(M251=0,0,VLOOKUP(M251,FAC_TOTALS_APTA!$A$4:$BS$227,$L273,FALSE))</f>
        <v>0</v>
      </c>
      <c r="N273" s="37">
        <f>IF(N251=0,0,VLOOKUP(N251,FAC_TOTALS_APTA!$A$4:$BS$227,$L273,FALSE))</f>
        <v>0</v>
      </c>
      <c r="O273" s="37">
        <f>IF(O251=0,0,VLOOKUP(O251,FAC_TOTALS_APTA!$A$4:$BS$227,$L273,FALSE))</f>
        <v>0</v>
      </c>
      <c r="P273" s="37">
        <f>IF(P251=0,0,VLOOKUP(P251,FAC_TOTALS_APTA!$A$4:$BS$227,$L273,FALSE))</f>
        <v>0</v>
      </c>
      <c r="Q273" s="37">
        <f>IF(Q251=0,0,VLOOKUP(Q251,FAC_TOTALS_APTA!$A$4:$BS$227,$L273,FALSE))</f>
        <v>0</v>
      </c>
      <c r="R273" s="37">
        <f>IF(R251=0,0,VLOOKUP(R251,FAC_TOTALS_APTA!$A$4:$BS$227,$L273,FALSE))</f>
        <v>0</v>
      </c>
      <c r="S273" s="37">
        <f>IF(S251=0,0,VLOOKUP(S251,FAC_TOTALS_APTA!$A$4:$BS$227,$L273,FALSE))</f>
        <v>0</v>
      </c>
      <c r="T273" s="37">
        <f>IF(T251=0,0,VLOOKUP(T251,FAC_TOTALS_APTA!$A$4:$BS$227,$L273,FALSE))</f>
        <v>0</v>
      </c>
      <c r="U273" s="37">
        <f>IF(U251=0,0,VLOOKUP(U251,FAC_TOTALS_APTA!$A$4:$BS$227,$L273,FALSE))</f>
        <v>0</v>
      </c>
      <c r="V273" s="37">
        <f>IF(V251=0,0,VLOOKUP(V251,FAC_TOTALS_APTA!$A$4:$BS$227,$L273,FALSE))</f>
        <v>0</v>
      </c>
      <c r="W273" s="37">
        <f>IF(W251=0,0,VLOOKUP(W251,FAC_TOTALS_APTA!$A$4:$BS$227,$L273,FALSE))</f>
        <v>0</v>
      </c>
      <c r="X273" s="37">
        <f>IF(X251=0,0,VLOOKUP(X251,FAC_TOTALS_APTA!$A$4:$BS$227,$L273,FALSE))</f>
        <v>0</v>
      </c>
      <c r="Y273" s="37">
        <f>IF(Y251=0,0,VLOOKUP(Y251,FAC_TOTALS_APTA!$A$4:$BS$227,$L273,FALSE))</f>
        <v>0</v>
      </c>
      <c r="Z273" s="37">
        <f>IF(Z251=0,0,VLOOKUP(Z251,FAC_TOTALS_APTA!$A$4:$BS$227,$L273,FALSE))</f>
        <v>0</v>
      </c>
      <c r="AA273" s="37">
        <f>IF(AA251=0,0,VLOOKUP(AA251,FAC_TOTALS_APTA!$A$4:$BS$227,$L273,FALSE))</f>
        <v>0</v>
      </c>
      <c r="AB273" s="37">
        <f>IF(AB251=0,0,VLOOKUP(AB251,FAC_TOTALS_APTA!$A$4:$BS$227,$L273,FALSE))</f>
        <v>0</v>
      </c>
      <c r="AC273" s="38">
        <f t="shared" si="61"/>
        <v>0</v>
      </c>
      <c r="AD273" s="39">
        <f>AC273/G276</f>
        <v>0</v>
      </c>
    </row>
    <row r="274" spans="1:31" s="14" customFormat="1" ht="15" x14ac:dyDescent="0.2">
      <c r="A274" s="7"/>
      <c r="B274" s="9" t="s">
        <v>56</v>
      </c>
      <c r="C274" s="27"/>
      <c r="D274" s="9" t="s">
        <v>48</v>
      </c>
      <c r="E274" s="65"/>
      <c r="F274" s="8"/>
      <c r="G274" s="37"/>
      <c r="H274" s="37"/>
      <c r="I274" s="35"/>
      <c r="J274" s="36"/>
      <c r="K274" s="36" t="str">
        <f t="shared" si="60"/>
        <v>New_Reporter_FAC</v>
      </c>
      <c r="L274" s="7">
        <f>MATCH($K274,FAC_TOTALS_APTA!$A$2:$BS$2,)</f>
        <v>58</v>
      </c>
      <c r="M274" s="37">
        <f>IF(M251=0,0,VLOOKUP(M251,FAC_TOTALS_APTA!$A$4:$BS$227,$L274,FALSE))</f>
        <v>1905396.13419999</v>
      </c>
      <c r="N274" s="37">
        <f>IF(N251=0,0,VLOOKUP(N251,FAC_TOTALS_APTA!$A$4:$BS$227,$L274,FALSE))</f>
        <v>22942522.920199901</v>
      </c>
      <c r="O274" s="37">
        <f>IF(O251=0,0,VLOOKUP(O251,FAC_TOTALS_APTA!$A$4:$BS$227,$L274,FALSE))</f>
        <v>14484093.700999999</v>
      </c>
      <c r="P274" s="37">
        <f>IF(P251=0,0,VLOOKUP(P251,FAC_TOTALS_APTA!$A$4:$BS$227,$L274,FALSE))</f>
        <v>13399272.2706999</v>
      </c>
      <c r="Q274" s="37">
        <f>IF(Q251=0,0,VLOOKUP(Q251,FAC_TOTALS_APTA!$A$4:$BS$227,$L274,FALSE))</f>
        <v>3926682.5959999901</v>
      </c>
      <c r="R274" s="37">
        <f>IF(R251=0,0,VLOOKUP(R251,FAC_TOTALS_APTA!$A$4:$BS$227,$L274,FALSE))</f>
        <v>0</v>
      </c>
      <c r="S274" s="37">
        <f>IF(S251=0,0,VLOOKUP(S251,FAC_TOTALS_APTA!$A$4:$BS$227,$L274,FALSE))</f>
        <v>13103110.859999999</v>
      </c>
      <c r="T274" s="37">
        <f>IF(T251=0,0,VLOOKUP(T251,FAC_TOTALS_APTA!$A$4:$BS$227,$L274,FALSE))</f>
        <v>999556</v>
      </c>
      <c r="U274" s="37">
        <f>IF(U251=0,0,VLOOKUP(U251,FAC_TOTALS_APTA!$A$4:$BS$227,$L274,FALSE))</f>
        <v>174362.62579999899</v>
      </c>
      <c r="V274" s="37">
        <f>IF(V251=0,0,VLOOKUP(V251,FAC_TOTALS_APTA!$A$4:$BS$227,$L274,FALSE))</f>
        <v>425401.99999999901</v>
      </c>
      <c r="W274" s="37">
        <f>IF(W251=0,0,VLOOKUP(W251,FAC_TOTALS_APTA!$A$4:$BS$227,$L274,FALSE))</f>
        <v>1039329.7539999899</v>
      </c>
      <c r="X274" s="37">
        <f>IF(X251=0,0,VLOOKUP(X251,FAC_TOTALS_APTA!$A$4:$BS$227,$L274,FALSE))</f>
        <v>0</v>
      </c>
      <c r="Y274" s="37">
        <f>IF(Y251=0,0,VLOOKUP(Y251,FAC_TOTALS_APTA!$A$4:$BS$227,$L274,FALSE))</f>
        <v>0</v>
      </c>
      <c r="Z274" s="37">
        <f>IF(Z251=0,0,VLOOKUP(Z251,FAC_TOTALS_APTA!$A$4:$BS$227,$L274,FALSE))</f>
        <v>0</v>
      </c>
      <c r="AA274" s="37">
        <f>IF(AA251=0,0,VLOOKUP(AA251,FAC_TOTALS_APTA!$A$4:$BS$227,$L274,FALSE))</f>
        <v>0</v>
      </c>
      <c r="AB274" s="37">
        <f>IF(AB251=0,0,VLOOKUP(AB251,FAC_TOTALS_APTA!$A$4:$BS$227,$L274,FALSE))</f>
        <v>0</v>
      </c>
      <c r="AC274" s="38">
        <f>SUM(M274:AB274)</f>
        <v>72399728.861899763</v>
      </c>
      <c r="AD274" s="39">
        <f>AC274/G276</f>
        <v>1.6086487124804454</v>
      </c>
      <c r="AE274" s="7"/>
    </row>
    <row r="275" spans="1:31" s="59" customFormat="1" ht="15" x14ac:dyDescent="0.2">
      <c r="A275" s="58"/>
      <c r="B275" s="26" t="s">
        <v>70</v>
      </c>
      <c r="C275" s="28"/>
      <c r="D275" s="7" t="s">
        <v>6</v>
      </c>
      <c r="E275" s="43"/>
      <c r="F275" s="7">
        <f>MATCH($D275,FAC_TOTALS_APTA!$A$2:$BQ$2,)</f>
        <v>9</v>
      </c>
      <c r="G275" s="60">
        <f>VLOOKUP(G251,FAC_TOTALS_APTA!$A$4:$BS$227,$F275,FALSE)</f>
        <v>46128051.293361902</v>
      </c>
      <c r="H275" s="60">
        <f>VLOOKUP(H251,FAC_TOTALS_APTA!$A$4:$BS$227,$F275,FALSE)</f>
        <v>125315480.401245</v>
      </c>
      <c r="I275" s="62">
        <f t="shared" ref="I275:I276" si="62">H275/G275-1</f>
        <v>1.7166870675778716</v>
      </c>
      <c r="J275" s="31"/>
      <c r="K275" s="31"/>
      <c r="L275" s="7"/>
      <c r="M275" s="29">
        <f t="shared" ref="M275:AB275" si="63">SUM(M253:M273)</f>
        <v>2152722.9496917953</v>
      </c>
      <c r="N275" s="29">
        <f t="shared" si="63"/>
        <v>2096739.0908954602</v>
      </c>
      <c r="O275" s="29">
        <f t="shared" si="63"/>
        <v>1123834.2625954796</v>
      </c>
      <c r="P275" s="29">
        <f t="shared" si="63"/>
        <v>2761889.2518949872</v>
      </c>
      <c r="Q275" s="29">
        <f t="shared" si="63"/>
        <v>2936951.919981868</v>
      </c>
      <c r="R275" s="29">
        <f t="shared" si="63"/>
        <v>2869048.371102355</v>
      </c>
      <c r="S275" s="29">
        <f t="shared" si="63"/>
        <v>-3915620.4559912109</v>
      </c>
      <c r="T275" s="29">
        <f t="shared" si="63"/>
        <v>3712043.8400898557</v>
      </c>
      <c r="U275" s="29">
        <f t="shared" si="63"/>
        <v>5051248.3286308777</v>
      </c>
      <c r="V275" s="29">
        <f t="shared" si="63"/>
        <v>344942.10895427823</v>
      </c>
      <c r="W275" s="29">
        <f t="shared" si="63"/>
        <v>-2444256.9641750623</v>
      </c>
      <c r="X275" s="29">
        <f t="shared" si="63"/>
        <v>1473755.7681145291</v>
      </c>
      <c r="Y275" s="29">
        <f t="shared" si="63"/>
        <v>-7488624.3467122354</v>
      </c>
      <c r="Z275" s="29">
        <f t="shared" si="63"/>
        <v>-5014091.6083229417</v>
      </c>
      <c r="AA275" s="29">
        <f t="shared" si="63"/>
        <v>666478.24143108493</v>
      </c>
      <c r="AB275" s="29">
        <f t="shared" si="63"/>
        <v>-1420034.3870511649</v>
      </c>
      <c r="AC275" s="32">
        <f>H275-G275</f>
        <v>79187429.107883096</v>
      </c>
      <c r="AD275" s="33">
        <f>I275</f>
        <v>1.7166870675778716</v>
      </c>
      <c r="AE275" s="58"/>
    </row>
    <row r="276" spans="1:31" ht="16" thickBot="1" x14ac:dyDescent="0.25">
      <c r="B276" s="10" t="s">
        <v>53</v>
      </c>
      <c r="C276" s="24"/>
      <c r="D276" s="24" t="s">
        <v>4</v>
      </c>
      <c r="E276" s="24"/>
      <c r="F276" s="24">
        <f>MATCH($D276,FAC_TOTALS_APTA!$A$2:$BQ$2,)</f>
        <v>7</v>
      </c>
      <c r="G276" s="61">
        <f>VLOOKUP(G251,FAC_TOTALS_APTA!$A$4:$BS$227,$F276,FALSE)</f>
        <v>45006550.093999997</v>
      </c>
      <c r="H276" s="61">
        <f>VLOOKUP(H251,FAC_TOTALS_APTA!$A$4:$BQ$227,$F276,FALSE)</f>
        <v>122281887.7765</v>
      </c>
      <c r="I276" s="63">
        <f t="shared" si="62"/>
        <v>1.7169798067415498</v>
      </c>
      <c r="J276" s="40"/>
      <c r="K276" s="40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41">
        <f>H276-G276</f>
        <v>77275337.682500005</v>
      </c>
      <c r="AD276" s="42">
        <f>I276</f>
        <v>1.7169798067415498</v>
      </c>
    </row>
    <row r="277" spans="1:31" ht="17" thickTop="1" thickBot="1" x14ac:dyDescent="0.25">
      <c r="B277" s="45" t="s">
        <v>71</v>
      </c>
      <c r="C277" s="46"/>
      <c r="D277" s="46"/>
      <c r="E277" s="47"/>
      <c r="F277" s="46"/>
      <c r="G277" s="46"/>
      <c r="H277" s="46"/>
      <c r="I277" s="48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2">
        <f>AD276-AD275</f>
        <v>2.9273916367822395E-4</v>
      </c>
    </row>
    <row r="278" spans="1:31" ht="16" thickTop="1" x14ac:dyDescent="0.2">
      <c r="B278" s="19" t="s">
        <v>29</v>
      </c>
      <c r="C278" s="20">
        <v>0</v>
      </c>
      <c r="D278" s="20"/>
    </row>
    <row r="279" spans="1:31" ht="16" thickBot="1" x14ac:dyDescent="0.25">
      <c r="B279" s="21" t="s">
        <v>38</v>
      </c>
      <c r="C279" s="22">
        <v>10</v>
      </c>
      <c r="D279" s="22"/>
    </row>
    <row r="280" spans="1:31" ht="15" thickTop="1" x14ac:dyDescent="0.2">
      <c r="B280" s="49"/>
      <c r="C280" s="50"/>
      <c r="D280" s="50"/>
      <c r="E280" s="50"/>
      <c r="F280" s="50"/>
      <c r="G280" s="82" t="s">
        <v>54</v>
      </c>
      <c r="H280" s="82"/>
      <c r="I280" s="82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82" t="s">
        <v>58</v>
      </c>
      <c r="AD280" s="82"/>
    </row>
    <row r="281" spans="1:31" ht="15" x14ac:dyDescent="0.2">
      <c r="B281" s="9" t="s">
        <v>20</v>
      </c>
      <c r="C281" s="27" t="s">
        <v>21</v>
      </c>
      <c r="D281" s="8" t="s">
        <v>22</v>
      </c>
      <c r="E281" s="8" t="s">
        <v>28</v>
      </c>
      <c r="F281" s="8"/>
      <c r="G281" s="27">
        <f>$C$1</f>
        <v>2002</v>
      </c>
      <c r="H281" s="27">
        <f>$C$2</f>
        <v>2018</v>
      </c>
      <c r="I281" s="27" t="s">
        <v>24</v>
      </c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 t="s">
        <v>26</v>
      </c>
      <c r="AD281" s="27" t="s">
        <v>24</v>
      </c>
    </row>
    <row r="282" spans="1:31" s="14" customFormat="1" x14ac:dyDescent="0.2">
      <c r="A282" s="7"/>
      <c r="B282" s="26"/>
      <c r="C282" s="28"/>
      <c r="D282" s="7"/>
      <c r="E282" s="7"/>
      <c r="F282" s="7"/>
      <c r="G282" s="7"/>
      <c r="H282" s="7"/>
      <c r="I282" s="28"/>
      <c r="J282" s="7"/>
      <c r="K282" s="7"/>
      <c r="L282" s="7"/>
      <c r="M282" s="7">
        <v>1</v>
      </c>
      <c r="N282" s="7">
        <v>2</v>
      </c>
      <c r="O282" s="7">
        <v>3</v>
      </c>
      <c r="P282" s="7">
        <v>4</v>
      </c>
      <c r="Q282" s="7">
        <v>5</v>
      </c>
      <c r="R282" s="7">
        <v>6</v>
      </c>
      <c r="S282" s="7">
        <v>7</v>
      </c>
      <c r="T282" s="7">
        <v>8</v>
      </c>
      <c r="U282" s="7">
        <v>9</v>
      </c>
      <c r="V282" s="7">
        <v>10</v>
      </c>
      <c r="W282" s="7">
        <v>11</v>
      </c>
      <c r="X282" s="7">
        <v>12</v>
      </c>
      <c r="Y282" s="7">
        <v>13</v>
      </c>
      <c r="Z282" s="7">
        <v>14</v>
      </c>
      <c r="AA282" s="7">
        <v>15</v>
      </c>
      <c r="AB282" s="7">
        <v>16</v>
      </c>
      <c r="AC282" s="7"/>
      <c r="AD282" s="7"/>
      <c r="AE282" s="7"/>
    </row>
    <row r="283" spans="1:31" x14ac:dyDescent="0.2">
      <c r="B283" s="26"/>
      <c r="C283" s="28"/>
      <c r="D283" s="7"/>
      <c r="E283" s="7"/>
      <c r="F283" s="7"/>
      <c r="G283" s="7" t="str">
        <f>CONCATENATE($C278,"_",$C279,"_",G281)</f>
        <v>0_10_2002</v>
      </c>
      <c r="H283" s="7" t="str">
        <f>CONCATENATE($C278,"_",$C279,"_",H281)</f>
        <v>0_10_2018</v>
      </c>
      <c r="I283" s="28"/>
      <c r="J283" s="7"/>
      <c r="K283" s="7"/>
      <c r="L283" s="7"/>
      <c r="M283" s="7" t="str">
        <f>IF($G281+M282&gt;$H281,0,CONCATENATE($C278,"_",$C279,"_",$G281+M282))</f>
        <v>0_10_2003</v>
      </c>
      <c r="N283" s="7" t="str">
        <f t="shared" ref="N283:AB283" si="64">IF($G281+N282&gt;$H281,0,CONCATENATE($C278,"_",$C279,"_",$G281+N282))</f>
        <v>0_10_2004</v>
      </c>
      <c r="O283" s="7" t="str">
        <f t="shared" si="64"/>
        <v>0_10_2005</v>
      </c>
      <c r="P283" s="7" t="str">
        <f t="shared" si="64"/>
        <v>0_10_2006</v>
      </c>
      <c r="Q283" s="7" t="str">
        <f t="shared" si="64"/>
        <v>0_10_2007</v>
      </c>
      <c r="R283" s="7" t="str">
        <f t="shared" si="64"/>
        <v>0_10_2008</v>
      </c>
      <c r="S283" s="7" t="str">
        <f t="shared" si="64"/>
        <v>0_10_2009</v>
      </c>
      <c r="T283" s="7" t="str">
        <f t="shared" si="64"/>
        <v>0_10_2010</v>
      </c>
      <c r="U283" s="7" t="str">
        <f t="shared" si="64"/>
        <v>0_10_2011</v>
      </c>
      <c r="V283" s="7" t="str">
        <f t="shared" si="64"/>
        <v>0_10_2012</v>
      </c>
      <c r="W283" s="7" t="str">
        <f t="shared" si="64"/>
        <v>0_10_2013</v>
      </c>
      <c r="X283" s="7" t="str">
        <f t="shared" si="64"/>
        <v>0_10_2014</v>
      </c>
      <c r="Y283" s="7" t="str">
        <f t="shared" si="64"/>
        <v>0_10_2015</v>
      </c>
      <c r="Z283" s="7" t="str">
        <f t="shared" si="64"/>
        <v>0_10_2016</v>
      </c>
      <c r="AA283" s="7" t="str">
        <f t="shared" si="64"/>
        <v>0_10_2017</v>
      </c>
      <c r="AB283" s="7" t="str">
        <f t="shared" si="64"/>
        <v>0_10_2018</v>
      </c>
      <c r="AC283" s="7"/>
      <c r="AD283" s="7"/>
    </row>
    <row r="284" spans="1:31" x14ac:dyDescent="0.2">
      <c r="B284" s="26"/>
      <c r="C284" s="28"/>
      <c r="D284" s="7"/>
      <c r="E284" s="7"/>
      <c r="F284" s="7" t="s">
        <v>25</v>
      </c>
      <c r="G284" s="29"/>
      <c r="H284" s="29"/>
      <c r="I284" s="28"/>
      <c r="J284" s="7"/>
      <c r="K284" s="7"/>
      <c r="L284" s="7" t="s">
        <v>25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1" s="14" customFormat="1" ht="15" x14ac:dyDescent="0.2">
      <c r="A285" s="7"/>
      <c r="B285" s="26" t="s">
        <v>36</v>
      </c>
      <c r="C285" s="28" t="s">
        <v>23</v>
      </c>
      <c r="D285" s="7" t="s">
        <v>8</v>
      </c>
      <c r="E285" s="43">
        <v>0.7087</v>
      </c>
      <c r="F285" s="7">
        <f>MATCH($D285,FAC_TOTALS_APTA!$A$2:$BS$2,)</f>
        <v>11</v>
      </c>
      <c r="G285" s="29">
        <f>VLOOKUP(G283,FAC_TOTALS_APTA!$A$4:$BS$227,$F285,FALSE)</f>
        <v>253905652.09999999</v>
      </c>
      <c r="H285" s="29">
        <f>VLOOKUP(H283,FAC_TOTALS_APTA!$A$4:$BS$227,$F285,FALSE)</f>
        <v>230662401.5</v>
      </c>
      <c r="I285" s="30">
        <f>IFERROR(H285/G285-1,"-")</f>
        <v>-9.1542864082622688E-2</v>
      </c>
      <c r="J285" s="31" t="str">
        <f>IF(C285="Log","_log","")</f>
        <v>_log</v>
      </c>
      <c r="K285" s="31" t="str">
        <f>CONCATENATE(D285,J285,"_FAC")</f>
        <v>VRM_ADJ_log_FAC</v>
      </c>
      <c r="L285" s="7">
        <f>MATCH($K285,FAC_TOTALS_APTA!$A$2:$BS$2,)</f>
        <v>33</v>
      </c>
      <c r="M285" s="29">
        <f>IF(M283=0,0,VLOOKUP(M283,FAC_TOTALS_APTA!$A$4:$BS$227,$L285,FALSE))</f>
        <v>-71957018.237364694</v>
      </c>
      <c r="N285" s="29">
        <f>IF(N283=0,0,VLOOKUP(N283,FAC_TOTALS_APTA!$A$4:$BS$227,$L285,FALSE))</f>
        <v>35789746.482546702</v>
      </c>
      <c r="O285" s="29">
        <f>IF(O283=0,0,VLOOKUP(O283,FAC_TOTALS_APTA!$A$4:$BS$227,$L285,FALSE))</f>
        <v>34974826.549177803</v>
      </c>
      <c r="P285" s="29">
        <f>IF(P283=0,0,VLOOKUP(P283,FAC_TOTALS_APTA!$A$4:$BS$227,$L285,FALSE))</f>
        <v>-5970951.3261768902</v>
      </c>
      <c r="Q285" s="29">
        <f>IF(Q283=0,0,VLOOKUP(Q283,FAC_TOTALS_APTA!$A$4:$BS$227,$L285,FALSE))</f>
        <v>12868091.357596399</v>
      </c>
      <c r="R285" s="29">
        <f>IF(R283=0,0,VLOOKUP(R283,FAC_TOTALS_APTA!$A$4:$BS$227,$L285,FALSE))</f>
        <v>14092323.9751145</v>
      </c>
      <c r="S285" s="29">
        <f>IF(S283=0,0,VLOOKUP(S283,FAC_TOTALS_APTA!$A$4:$BS$227,$L285,FALSE))</f>
        <v>796155.77167345094</v>
      </c>
      <c r="T285" s="29">
        <f>IF(T283=0,0,VLOOKUP(T283,FAC_TOTALS_APTA!$A$4:$BS$227,$L285,FALSE))</f>
        <v>-78943539.840763897</v>
      </c>
      <c r="U285" s="29">
        <f>IF(U283=0,0,VLOOKUP(U283,FAC_TOTALS_APTA!$A$4:$BS$227,$L285,FALSE))</f>
        <v>-18836121.856170699</v>
      </c>
      <c r="V285" s="29">
        <f>IF(V283=0,0,VLOOKUP(V283,FAC_TOTALS_APTA!$A$4:$BS$227,$L285,FALSE))</f>
        <v>-1736848.23386054</v>
      </c>
      <c r="W285" s="29">
        <f>IF(W283=0,0,VLOOKUP(W283,FAC_TOTALS_APTA!$A$4:$BS$227,$L285,FALSE))</f>
        <v>12907087.4764602</v>
      </c>
      <c r="X285" s="29">
        <f>IF(X283=0,0,VLOOKUP(X283,FAC_TOTALS_APTA!$A$4:$BS$227,$L285,FALSE))</f>
        <v>-66468.408575637499</v>
      </c>
      <c r="Y285" s="29">
        <f>IF(Y283=0,0,VLOOKUP(Y283,FAC_TOTALS_APTA!$A$4:$BS$227,$L285,FALSE))</f>
        <v>2340693.29759068</v>
      </c>
      <c r="Z285" s="29">
        <f>IF(Z283=0,0,VLOOKUP(Z283,FAC_TOTALS_APTA!$A$4:$BS$227,$L285,FALSE))</f>
        <v>-1967515.3813654999</v>
      </c>
      <c r="AA285" s="29">
        <f>IF(AA283=0,0,VLOOKUP(AA283,FAC_TOTALS_APTA!$A$4:$BS$227,$L285,FALSE))</f>
        <v>-3548717.6923467801</v>
      </c>
      <c r="AB285" s="29">
        <f>IF(AB283=0,0,VLOOKUP(AB283,FAC_TOTALS_APTA!$A$4:$BS$227,$L285,FALSE))</f>
        <v>-783347.85356143699</v>
      </c>
      <c r="AC285" s="32">
        <f>SUM(M285:AB285)</f>
        <v>-70041603.920026332</v>
      </c>
      <c r="AD285" s="33">
        <f>AC285/G299</f>
        <v>-5.8319015585192126E-2</v>
      </c>
      <c r="AE285" s="7"/>
    </row>
    <row r="286" spans="1:31" s="14" customFormat="1" ht="15" x14ac:dyDescent="0.2">
      <c r="A286" s="7"/>
      <c r="B286" s="26" t="s">
        <v>55</v>
      </c>
      <c r="C286" s="28" t="s">
        <v>23</v>
      </c>
      <c r="D286" s="7" t="s">
        <v>17</v>
      </c>
      <c r="E286" s="43">
        <v>-0.40350000000000003</v>
      </c>
      <c r="F286" s="7">
        <f>MATCH($D286,FAC_TOTALS_APTA!$A$2:$BS$2,)</f>
        <v>12</v>
      </c>
      <c r="G286" s="29">
        <f>VLOOKUP(G283,FAC_TOTALS_APTA!$A$4:$BS$227,$F286,FALSE)</f>
        <v>0.97956348500000001</v>
      </c>
      <c r="H286" s="29">
        <f>VLOOKUP(H283,FAC_TOTALS_APTA!$A$4:$BS$227,$F286,FALSE)</f>
        <v>1.7232403279999999</v>
      </c>
      <c r="I286" s="30">
        <f t="shared" ref="I286:I296" si="65">IFERROR(H286/G286-1,"-")</f>
        <v>0.75919208340029121</v>
      </c>
      <c r="J286" s="31" t="str">
        <f t="shared" ref="J286:J296" si="66">IF(C286="Log","_log","")</f>
        <v>_log</v>
      </c>
      <c r="K286" s="31" t="str">
        <f t="shared" ref="K286:K297" si="67">CONCATENATE(D286,J286,"_FAC")</f>
        <v>FARE_per_UPT_2018_log_FAC</v>
      </c>
      <c r="L286" s="7">
        <f>MATCH($K286,FAC_TOTALS_APTA!$A$2:$BS$2,)</f>
        <v>34</v>
      </c>
      <c r="M286" s="29">
        <f>IF(M283=0,0,VLOOKUP(M283,FAC_TOTALS_APTA!$A$4:$BS$227,$L286,FALSE))</f>
        <v>-40423985.1884901</v>
      </c>
      <c r="N286" s="29">
        <f>IF(N283=0,0,VLOOKUP(N283,FAC_TOTALS_APTA!$A$4:$BS$227,$L286,FALSE))</f>
        <v>-11611539.746564399</v>
      </c>
      <c r="O286" s="29">
        <f>IF(O283=0,0,VLOOKUP(O283,FAC_TOTALS_APTA!$A$4:$BS$227,$L286,FALSE))</f>
        <v>7479006.2327494696</v>
      </c>
      <c r="P286" s="29">
        <f>IF(P283=0,0,VLOOKUP(P283,FAC_TOTALS_APTA!$A$4:$BS$227,$L286,FALSE))</f>
        <v>-245812648.842181</v>
      </c>
      <c r="Q286" s="29">
        <f>IF(Q283=0,0,VLOOKUP(Q283,FAC_TOTALS_APTA!$A$4:$BS$227,$L286,FALSE))</f>
        <v>286825137.57571697</v>
      </c>
      <c r="R286" s="29">
        <f>IF(R283=0,0,VLOOKUP(R283,FAC_TOTALS_APTA!$A$4:$BS$227,$L286,FALSE))</f>
        <v>-2256493.53816798</v>
      </c>
      <c r="S286" s="29">
        <f>IF(S283=0,0,VLOOKUP(S283,FAC_TOTALS_APTA!$A$4:$BS$227,$L286,FALSE))</f>
        <v>-11313749.4982282</v>
      </c>
      <c r="T286" s="29">
        <f>IF(T283=0,0,VLOOKUP(T283,FAC_TOTALS_APTA!$A$4:$BS$227,$L286,FALSE))</f>
        <v>-6574506.1649689795</v>
      </c>
      <c r="U286" s="29">
        <f>IF(U283=0,0,VLOOKUP(U283,FAC_TOTALS_APTA!$A$4:$BS$227,$L286,FALSE))</f>
        <v>-14102849.403129799</v>
      </c>
      <c r="V286" s="29">
        <f>IF(V283=0,0,VLOOKUP(V283,FAC_TOTALS_APTA!$A$4:$BS$227,$L286,FALSE))</f>
        <v>7297712.24191524</v>
      </c>
      <c r="W286" s="29">
        <f>IF(W283=0,0,VLOOKUP(W283,FAC_TOTALS_APTA!$A$4:$BS$227,$L286,FALSE))</f>
        <v>-43707649.291561097</v>
      </c>
      <c r="X286" s="29">
        <f>IF(X283=0,0,VLOOKUP(X283,FAC_TOTALS_APTA!$A$4:$BS$227,$L286,FALSE))</f>
        <v>622560.39784826804</v>
      </c>
      <c r="Y286" s="29">
        <f>IF(Y283=0,0,VLOOKUP(Y283,FAC_TOTALS_APTA!$A$4:$BS$227,$L286,FALSE))</f>
        <v>-8441414.6547830608</v>
      </c>
      <c r="Z286" s="29">
        <f>IF(Z283=0,0,VLOOKUP(Z283,FAC_TOTALS_APTA!$A$4:$BS$227,$L286,FALSE))</f>
        <v>-980591.68612092698</v>
      </c>
      <c r="AA286" s="29">
        <f>IF(AA283=0,0,VLOOKUP(AA283,FAC_TOTALS_APTA!$A$4:$BS$227,$L286,FALSE))</f>
        <v>-6992235.4022903601</v>
      </c>
      <c r="AB286" s="29">
        <f>IF(AB283=0,0,VLOOKUP(AB283,FAC_TOTALS_APTA!$A$4:$BS$227,$L286,FALSE))</f>
        <v>1502484.2121415299</v>
      </c>
      <c r="AC286" s="32">
        <f t="shared" ref="AC286:AC296" si="68">SUM(M286:AB286)</f>
        <v>-88490762.756114438</v>
      </c>
      <c r="AD286" s="33">
        <f>AC286/G299</f>
        <v>-7.368041111982343E-2</v>
      </c>
      <c r="AE286" s="7"/>
    </row>
    <row r="287" spans="1:31" s="14" customFormat="1" ht="15" x14ac:dyDescent="0.2">
      <c r="A287" s="7"/>
      <c r="B287" s="26" t="s">
        <v>51</v>
      </c>
      <c r="C287" s="28" t="s">
        <v>23</v>
      </c>
      <c r="D287" s="7" t="s">
        <v>9</v>
      </c>
      <c r="E287" s="43">
        <v>0.29659999999999997</v>
      </c>
      <c r="F287" s="7">
        <f>MATCH($D287,FAC_TOTALS_APTA!$A$2:$BS$2,)</f>
        <v>13</v>
      </c>
      <c r="G287" s="29">
        <f>VLOOKUP(G283,FAC_TOTALS_APTA!$A$4:$BS$227,$F287,FALSE)</f>
        <v>25697520.3899999</v>
      </c>
      <c r="H287" s="29">
        <f>VLOOKUP(H283,FAC_TOTALS_APTA!$A$4:$BS$227,$F287,FALSE)</f>
        <v>29807700.839999899</v>
      </c>
      <c r="I287" s="30">
        <f t="shared" si="65"/>
        <v>0.15994463230777156</v>
      </c>
      <c r="J287" s="31" t="str">
        <f t="shared" si="66"/>
        <v>_log</v>
      </c>
      <c r="K287" s="31" t="str">
        <f t="shared" si="67"/>
        <v>POP_EMP_log_FAC</v>
      </c>
      <c r="L287" s="7">
        <f>MATCH($K287,FAC_TOTALS_APTA!$A$2:$BS$2,)</f>
        <v>35</v>
      </c>
      <c r="M287" s="29">
        <f>IF(M283=0,0,VLOOKUP(M283,FAC_TOTALS_APTA!$A$4:$BS$227,$L287,FALSE))</f>
        <v>4654331.17167613</v>
      </c>
      <c r="N287" s="29">
        <f>IF(N283=0,0,VLOOKUP(N283,FAC_TOTALS_APTA!$A$4:$BS$227,$L287,FALSE))</f>
        <v>6508995.5652898103</v>
      </c>
      <c r="O287" s="29">
        <f>IF(O283=0,0,VLOOKUP(O283,FAC_TOTALS_APTA!$A$4:$BS$227,$L287,FALSE))</f>
        <v>6228090.6157123297</v>
      </c>
      <c r="P287" s="29">
        <f>IF(P283=0,0,VLOOKUP(P283,FAC_TOTALS_APTA!$A$4:$BS$227,$L287,FALSE))</f>
        <v>7236929.5019985</v>
      </c>
      <c r="Q287" s="29">
        <f>IF(Q283=0,0,VLOOKUP(Q283,FAC_TOTALS_APTA!$A$4:$BS$227,$L287,FALSE))</f>
        <v>718779.46801291697</v>
      </c>
      <c r="R287" s="29">
        <f>IF(R283=0,0,VLOOKUP(R283,FAC_TOTALS_APTA!$A$4:$BS$227,$L287,FALSE))</f>
        <v>2788971.7835029601</v>
      </c>
      <c r="S287" s="29">
        <f>IF(S283=0,0,VLOOKUP(S283,FAC_TOTALS_APTA!$A$4:$BS$227,$L287,FALSE))</f>
        <v>-2574632.2524413802</v>
      </c>
      <c r="T287" s="29">
        <f>IF(T283=0,0,VLOOKUP(T283,FAC_TOTALS_APTA!$A$4:$BS$227,$L287,FALSE))</f>
        <v>-2047989.33660774</v>
      </c>
      <c r="U287" s="29">
        <f>IF(U283=0,0,VLOOKUP(U283,FAC_TOTALS_APTA!$A$4:$BS$227,$L287,FALSE))</f>
        <v>1432765.34424775</v>
      </c>
      <c r="V287" s="29">
        <f>IF(V283=0,0,VLOOKUP(V283,FAC_TOTALS_APTA!$A$4:$BS$227,$L287,FALSE))</f>
        <v>2424728.9461804801</v>
      </c>
      <c r="W287" s="29">
        <f>IF(W283=0,0,VLOOKUP(W283,FAC_TOTALS_APTA!$A$4:$BS$227,$L287,FALSE))</f>
        <v>9651153.79066962</v>
      </c>
      <c r="X287" s="29">
        <f>IF(X283=0,0,VLOOKUP(X283,FAC_TOTALS_APTA!$A$4:$BS$227,$L287,FALSE))</f>
        <v>3028706.8033418502</v>
      </c>
      <c r="Y287" s="29">
        <f>IF(Y283=0,0,VLOOKUP(Y283,FAC_TOTALS_APTA!$A$4:$BS$227,$L287,FALSE))</f>
        <v>2716346.3107825099</v>
      </c>
      <c r="Z287" s="29">
        <f>IF(Z283=0,0,VLOOKUP(Z283,FAC_TOTALS_APTA!$A$4:$BS$227,$L287,FALSE))</f>
        <v>584689.92760396504</v>
      </c>
      <c r="AA287" s="29">
        <f>IF(AA283=0,0,VLOOKUP(AA283,FAC_TOTALS_APTA!$A$4:$BS$227,$L287,FALSE))</f>
        <v>2266718.2298011198</v>
      </c>
      <c r="AB287" s="29">
        <f>IF(AB283=0,0,VLOOKUP(AB283,FAC_TOTALS_APTA!$A$4:$BS$227,$L287,FALSE))</f>
        <v>1282615.30093505</v>
      </c>
      <c r="AC287" s="32">
        <f t="shared" si="68"/>
        <v>46901201.17070587</v>
      </c>
      <c r="AD287" s="33">
        <f>AC287/G299</f>
        <v>3.9051531217956133E-2</v>
      </c>
      <c r="AE287" s="7"/>
    </row>
    <row r="288" spans="1:31" s="14" customFormat="1" ht="15" x14ac:dyDescent="0.2">
      <c r="A288" s="7"/>
      <c r="B288" s="26" t="s">
        <v>108</v>
      </c>
      <c r="C288" s="28"/>
      <c r="D288" s="34" t="s">
        <v>106</v>
      </c>
      <c r="E288" s="43">
        <v>0.16120000000000001</v>
      </c>
      <c r="F288" s="7">
        <f>MATCH($D288,FAC_TOTALS_APTA!$A$2:$BS$2,)</f>
        <v>17</v>
      </c>
      <c r="G288" s="29">
        <f>VLOOKUP(G283,FAC_TOTALS_APTA!$A$4:$BS$227,$F288,FALSE)</f>
        <v>0.50002661492511502</v>
      </c>
      <c r="H288" s="29">
        <f>VLOOKUP(H283,FAC_TOTALS_APTA!$A$4:$BS$227,$F288,FALSE)</f>
        <v>0.47627332414381301</v>
      </c>
      <c r="I288" s="30">
        <f t="shared" si="65"/>
        <v>-4.75040529289813E-2</v>
      </c>
      <c r="J288" s="31" t="str">
        <f t="shared" si="66"/>
        <v/>
      </c>
      <c r="K288" s="31" t="str">
        <f t="shared" si="67"/>
        <v>TSD_POP_EMP_PCT_FAC</v>
      </c>
      <c r="L288" s="7">
        <f>MATCH($K288,FAC_TOTALS_APTA!$A$2:$BS$2,)</f>
        <v>39</v>
      </c>
      <c r="M288" s="29">
        <f>IF(M283=0,0,VLOOKUP(M283,FAC_TOTALS_APTA!$A$4:$BS$227,$L288,FALSE))</f>
        <v>-14669.367615712201</v>
      </c>
      <c r="N288" s="29">
        <f>IF(N283=0,0,VLOOKUP(N283,FAC_TOTALS_APTA!$A$4:$BS$227,$L288,FALSE))</f>
        <v>-138695.65859835301</v>
      </c>
      <c r="O288" s="29">
        <f>IF(O283=0,0,VLOOKUP(O283,FAC_TOTALS_APTA!$A$4:$BS$227,$L288,FALSE))</f>
        <v>-101706.756440471</v>
      </c>
      <c r="P288" s="29">
        <f>IF(P283=0,0,VLOOKUP(P283,FAC_TOTALS_APTA!$A$4:$BS$227,$L288,FALSE))</f>
        <v>76223.943579084604</v>
      </c>
      <c r="Q288" s="29">
        <f>IF(Q283=0,0,VLOOKUP(Q283,FAC_TOTALS_APTA!$A$4:$BS$227,$L288,FALSE))</f>
        <v>-124679.695463606</v>
      </c>
      <c r="R288" s="29">
        <f>IF(R283=0,0,VLOOKUP(R283,FAC_TOTALS_APTA!$A$4:$BS$227,$L288,FALSE))</f>
        <v>-33525.988184815898</v>
      </c>
      <c r="S288" s="29">
        <f>IF(S283=0,0,VLOOKUP(S283,FAC_TOTALS_APTA!$A$4:$BS$227,$L288,FALSE))</f>
        <v>-57123.033335187298</v>
      </c>
      <c r="T288" s="29">
        <f>IF(T283=0,0,VLOOKUP(T283,FAC_TOTALS_APTA!$A$4:$BS$227,$L288,FALSE))</f>
        <v>240105.06531548101</v>
      </c>
      <c r="U288" s="29">
        <f>IF(U283=0,0,VLOOKUP(U283,FAC_TOTALS_APTA!$A$4:$BS$227,$L288,FALSE))</f>
        <v>-63000.943292014097</v>
      </c>
      <c r="V288" s="29">
        <f>IF(V283=0,0,VLOOKUP(V283,FAC_TOTALS_APTA!$A$4:$BS$227,$L288,FALSE))</f>
        <v>-314382.40582888603</v>
      </c>
      <c r="W288" s="29">
        <f>IF(W283=0,0,VLOOKUP(W283,FAC_TOTALS_APTA!$A$4:$BS$227,$L288,FALSE))</f>
        <v>-5953.5988010567498</v>
      </c>
      <c r="X288" s="29">
        <f>IF(X283=0,0,VLOOKUP(X283,FAC_TOTALS_APTA!$A$4:$BS$227,$L288,FALSE))</f>
        <v>-14070.374012943401</v>
      </c>
      <c r="Y288" s="29">
        <f>IF(Y283=0,0,VLOOKUP(Y283,FAC_TOTALS_APTA!$A$4:$BS$227,$L288,FALSE))</f>
        <v>-35840.099096714999</v>
      </c>
      <c r="Z288" s="29">
        <f>IF(Z283=0,0,VLOOKUP(Z283,FAC_TOTALS_APTA!$A$4:$BS$227,$L288,FALSE))</f>
        <v>11980.2162174147</v>
      </c>
      <c r="AA288" s="29">
        <f>IF(AA283=0,0,VLOOKUP(AA283,FAC_TOTALS_APTA!$A$4:$BS$227,$L288,FALSE))</f>
        <v>-13864.0516599851</v>
      </c>
      <c r="AB288" s="29">
        <f>IF(AB283=0,0,VLOOKUP(AB283,FAC_TOTALS_APTA!$A$4:$BS$227,$L288,FALSE))</f>
        <v>4793.9144052771899</v>
      </c>
      <c r="AC288" s="32">
        <f t="shared" si="68"/>
        <v>-584408.83281248808</v>
      </c>
      <c r="AD288" s="33">
        <f>AC288/G298</f>
        <v>-5.3160124167136481E-4</v>
      </c>
      <c r="AE288" s="7"/>
    </row>
    <row r="289" spans="1:31" s="14" customFormat="1" ht="15" x14ac:dyDescent="0.2">
      <c r="A289" s="7"/>
      <c r="B289" s="26" t="s">
        <v>52</v>
      </c>
      <c r="C289" s="28" t="s">
        <v>23</v>
      </c>
      <c r="D289" s="34" t="s">
        <v>16</v>
      </c>
      <c r="E289" s="43">
        <v>0.16120000000000001</v>
      </c>
      <c r="F289" s="7">
        <f>MATCH($D289,FAC_TOTALS_APTA!$A$2:$BS$2,)</f>
        <v>14</v>
      </c>
      <c r="G289" s="29">
        <f>VLOOKUP(G283,FAC_TOTALS_APTA!$A$4:$BS$227,$F289,FALSE)</f>
        <v>1.974</v>
      </c>
      <c r="H289" s="29">
        <f>VLOOKUP(H283,FAC_TOTALS_APTA!$A$4:$BS$227,$F289,FALSE)</f>
        <v>2.9199999999999902</v>
      </c>
      <c r="I289" s="30">
        <f t="shared" si="65"/>
        <v>0.4792299898682828</v>
      </c>
      <c r="J289" s="31" t="str">
        <f t="shared" si="66"/>
        <v>_log</v>
      </c>
      <c r="K289" s="31" t="str">
        <f t="shared" si="67"/>
        <v>GAS_PRICE_2018_log_FAC</v>
      </c>
      <c r="L289" s="7">
        <f>MATCH($K289,FAC_TOTALS_APTA!$A$2:$BS$2,)</f>
        <v>36</v>
      </c>
      <c r="M289" s="29">
        <f>IF(M283=0,0,VLOOKUP(M283,FAC_TOTALS_APTA!$A$4:$BS$227,$L289,FALSE))</f>
        <v>17643492.532093</v>
      </c>
      <c r="N289" s="29">
        <f>IF(N283=0,0,VLOOKUP(N283,FAC_TOTALS_APTA!$A$4:$BS$227,$L289,FALSE))</f>
        <v>17758291.620401699</v>
      </c>
      <c r="O289" s="29">
        <f>IF(O283=0,0,VLOOKUP(O283,FAC_TOTALS_APTA!$A$4:$BS$227,$L289,FALSE))</f>
        <v>22800294.0309285</v>
      </c>
      <c r="P289" s="29">
        <f>IF(P283=0,0,VLOOKUP(P283,FAC_TOTALS_APTA!$A$4:$BS$227,$L289,FALSE))</f>
        <v>15073176.165383101</v>
      </c>
      <c r="Q289" s="29">
        <f>IF(Q283=0,0,VLOOKUP(Q283,FAC_TOTALS_APTA!$A$4:$BS$227,$L289,FALSE))</f>
        <v>4847925.9868257698</v>
      </c>
      <c r="R289" s="29">
        <f>IF(R283=0,0,VLOOKUP(R283,FAC_TOTALS_APTA!$A$4:$BS$227,$L289,FALSE))</f>
        <v>18057625.530542701</v>
      </c>
      <c r="S289" s="29">
        <f>IF(S283=0,0,VLOOKUP(S283,FAC_TOTALS_APTA!$A$4:$BS$227,$L289,FALSE))</f>
        <v>-44727784.160621598</v>
      </c>
      <c r="T289" s="29">
        <f>IF(T283=0,0,VLOOKUP(T283,FAC_TOTALS_APTA!$A$4:$BS$227,$L289,FALSE))</f>
        <v>19863461.205655999</v>
      </c>
      <c r="U289" s="29">
        <f>IF(U283=0,0,VLOOKUP(U283,FAC_TOTALS_APTA!$A$4:$BS$227,$L289,FALSE))</f>
        <v>29605088.412553899</v>
      </c>
      <c r="V289" s="29">
        <f>IF(V283=0,0,VLOOKUP(V283,FAC_TOTALS_APTA!$A$4:$BS$227,$L289,FALSE))</f>
        <v>1462796.3853341399</v>
      </c>
      <c r="W289" s="29">
        <f>IF(W283=0,0,VLOOKUP(W283,FAC_TOTALS_APTA!$A$4:$BS$227,$L289,FALSE))</f>
        <v>-5697209.5764488503</v>
      </c>
      <c r="X289" s="29">
        <f>IF(X283=0,0,VLOOKUP(X283,FAC_TOTALS_APTA!$A$4:$BS$227,$L289,FALSE))</f>
        <v>-6683860.4597641202</v>
      </c>
      <c r="Y289" s="29">
        <f>IF(Y283=0,0,VLOOKUP(Y283,FAC_TOTALS_APTA!$A$4:$BS$227,$L289,FALSE))</f>
        <v>-41464390.369692601</v>
      </c>
      <c r="Z289" s="29">
        <f>IF(Z283=0,0,VLOOKUP(Z283,FAC_TOTALS_APTA!$A$4:$BS$227,$L289,FALSE))</f>
        <v>-12826472.2006869</v>
      </c>
      <c r="AA289" s="29">
        <f>IF(AA283=0,0,VLOOKUP(AA283,FAC_TOTALS_APTA!$A$4:$BS$227,$L289,FALSE))</f>
        <v>12554772.2815792</v>
      </c>
      <c r="AB289" s="29">
        <f>IF(AB283=0,0,VLOOKUP(AB283,FAC_TOTALS_APTA!$A$4:$BS$227,$L289,FALSE))</f>
        <v>9399314.7828037906</v>
      </c>
      <c r="AC289" s="32">
        <f t="shared" si="68"/>
        <v>57666522.166887715</v>
      </c>
      <c r="AD289" s="33">
        <f>AC289/G299</f>
        <v>4.8015102692886585E-2</v>
      </c>
      <c r="AE289" s="7"/>
    </row>
    <row r="290" spans="1:31" s="14" customFormat="1" ht="15" x14ac:dyDescent="0.2">
      <c r="A290" s="7"/>
      <c r="B290" s="26" t="s">
        <v>49</v>
      </c>
      <c r="C290" s="28" t="s">
        <v>23</v>
      </c>
      <c r="D290" s="7" t="s">
        <v>15</v>
      </c>
      <c r="E290" s="43">
        <v>-0.2555</v>
      </c>
      <c r="F290" s="7">
        <f>MATCH($D290,FAC_TOTALS_APTA!$A$2:$BS$2,)</f>
        <v>15</v>
      </c>
      <c r="G290" s="29">
        <f>VLOOKUP(G283,FAC_TOTALS_APTA!$A$4:$BS$227,$F290,FALSE)</f>
        <v>42439.074999999903</v>
      </c>
      <c r="H290" s="29">
        <f>VLOOKUP(H283,FAC_TOTALS_APTA!$A$4:$BS$227,$F290,FALSE)</f>
        <v>36801.5</v>
      </c>
      <c r="I290" s="30">
        <f t="shared" si="65"/>
        <v>-0.13283925250491235</v>
      </c>
      <c r="J290" s="31" t="str">
        <f t="shared" si="66"/>
        <v>_log</v>
      </c>
      <c r="K290" s="31" t="str">
        <f t="shared" si="67"/>
        <v>TOTAL_MED_INC_INDIV_2018_log_FAC</v>
      </c>
      <c r="L290" s="7">
        <f>MATCH($K290,FAC_TOTALS_APTA!$A$2:$BS$2,)</f>
        <v>37</v>
      </c>
      <c r="M290" s="29">
        <f>IF(M283=0,0,VLOOKUP(M283,FAC_TOTALS_APTA!$A$4:$BS$227,$L290,FALSE))</f>
        <v>9064366.4035874102</v>
      </c>
      <c r="N290" s="29">
        <f>IF(N283=0,0,VLOOKUP(N283,FAC_TOTALS_APTA!$A$4:$BS$227,$L290,FALSE))</f>
        <v>11062477.626835899</v>
      </c>
      <c r="O290" s="29">
        <f>IF(O283=0,0,VLOOKUP(O283,FAC_TOTALS_APTA!$A$4:$BS$227,$L290,FALSE))</f>
        <v>9886665.6232918296</v>
      </c>
      <c r="P290" s="29">
        <f>IF(P283=0,0,VLOOKUP(P283,FAC_TOTALS_APTA!$A$4:$BS$227,$L290,FALSE))</f>
        <v>16374723.9980233</v>
      </c>
      <c r="Q290" s="29">
        <f>IF(Q283=0,0,VLOOKUP(Q283,FAC_TOTALS_APTA!$A$4:$BS$227,$L290,FALSE))</f>
        <v>-4898171.1763343196</v>
      </c>
      <c r="R290" s="29">
        <f>IF(R283=0,0,VLOOKUP(R283,FAC_TOTALS_APTA!$A$4:$BS$227,$L290,FALSE))</f>
        <v>-411648.91613261402</v>
      </c>
      <c r="S290" s="29">
        <f>IF(S283=0,0,VLOOKUP(S283,FAC_TOTALS_APTA!$A$4:$BS$227,$L290,FALSE))</f>
        <v>9212624.1005472094</v>
      </c>
      <c r="T290" s="29">
        <f>IF(T283=0,0,VLOOKUP(T283,FAC_TOTALS_APTA!$A$4:$BS$227,$L290,FALSE))</f>
        <v>2092498.54761598</v>
      </c>
      <c r="U290" s="29">
        <f>IF(U283=0,0,VLOOKUP(U283,FAC_TOTALS_APTA!$A$4:$BS$227,$L290,FALSE))</f>
        <v>7927483.9481997397</v>
      </c>
      <c r="V290" s="29">
        <f>IF(V283=0,0,VLOOKUP(V283,FAC_TOTALS_APTA!$A$4:$BS$227,$L290,FALSE))</f>
        <v>1350873.39236858</v>
      </c>
      <c r="W290" s="29">
        <f>IF(W283=0,0,VLOOKUP(W283,FAC_TOTALS_APTA!$A$4:$BS$227,$L290,FALSE))</f>
        <v>1956503.31571579</v>
      </c>
      <c r="X290" s="29">
        <f>IF(X283=0,0,VLOOKUP(X283,FAC_TOTALS_APTA!$A$4:$BS$227,$L290,FALSE))</f>
        <v>892761.19016638398</v>
      </c>
      <c r="Y290" s="29">
        <f>IF(Y283=0,0,VLOOKUP(Y283,FAC_TOTALS_APTA!$A$4:$BS$227,$L290,FALSE))</f>
        <v>-4339085.6962108603</v>
      </c>
      <c r="Z290" s="29">
        <f>IF(Z283=0,0,VLOOKUP(Z283,FAC_TOTALS_APTA!$A$4:$BS$227,$L290,FALSE))</f>
        <v>-7860274.9012014205</v>
      </c>
      <c r="AA290" s="29">
        <f>IF(AA283=0,0,VLOOKUP(AA283,FAC_TOTALS_APTA!$A$4:$BS$227,$L290,FALSE))</f>
        <v>-4387510.4837023402</v>
      </c>
      <c r="AB290" s="29">
        <f>IF(AB283=0,0,VLOOKUP(AB283,FAC_TOTALS_APTA!$A$4:$BS$227,$L290,FALSE))</f>
        <v>-5384597.6163699701</v>
      </c>
      <c r="AC290" s="32">
        <f t="shared" si="68"/>
        <v>42539689.356400602</v>
      </c>
      <c r="AD290" s="33">
        <f>AC290/G299</f>
        <v>3.5419988517079427E-2</v>
      </c>
      <c r="AE290" s="7"/>
    </row>
    <row r="291" spans="1:31" s="14" customFormat="1" ht="15" x14ac:dyDescent="0.2">
      <c r="A291" s="7"/>
      <c r="B291" s="26" t="s">
        <v>67</v>
      </c>
      <c r="C291" s="28"/>
      <c r="D291" s="7" t="s">
        <v>10</v>
      </c>
      <c r="E291" s="43">
        <v>1.0699999999999999E-2</v>
      </c>
      <c r="F291" s="7">
        <f>MATCH($D291,FAC_TOTALS_APTA!$A$2:$BS$2,)</f>
        <v>16</v>
      </c>
      <c r="G291" s="29">
        <f>VLOOKUP(G283,FAC_TOTALS_APTA!$A$4:$BS$227,$F291,FALSE)</f>
        <v>31.709999999999901</v>
      </c>
      <c r="H291" s="29">
        <f>VLOOKUP(H283,FAC_TOTALS_APTA!$A$4:$BS$227,$F291,FALSE)</f>
        <v>30.01</v>
      </c>
      <c r="I291" s="30">
        <f t="shared" si="65"/>
        <v>-5.3610848312832027E-2</v>
      </c>
      <c r="J291" s="31" t="str">
        <f t="shared" si="66"/>
        <v/>
      </c>
      <c r="K291" s="31" t="str">
        <f t="shared" si="67"/>
        <v>PCT_HH_NO_VEH_FAC</v>
      </c>
      <c r="L291" s="7">
        <f>MATCH($K291,FAC_TOTALS_APTA!$A$2:$BS$2,)</f>
        <v>38</v>
      </c>
      <c r="M291" s="29">
        <f>IF(M283=0,0,VLOOKUP(M283,FAC_TOTALS_APTA!$A$4:$BS$227,$L291,FALSE))</f>
        <v>-4239614.0989105096</v>
      </c>
      <c r="N291" s="29">
        <f>IF(N283=0,0,VLOOKUP(N283,FAC_TOTALS_APTA!$A$4:$BS$227,$L291,FALSE))</f>
        <v>-4094332.7248131</v>
      </c>
      <c r="O291" s="29">
        <f>IF(O283=0,0,VLOOKUP(O283,FAC_TOTALS_APTA!$A$4:$BS$227,$L291,FALSE))</f>
        <v>-3580572.7903076899</v>
      </c>
      <c r="P291" s="29">
        <f>IF(P283=0,0,VLOOKUP(P283,FAC_TOTALS_APTA!$A$4:$BS$227,$L291,FALSE))</f>
        <v>-5973427.0949071301</v>
      </c>
      <c r="Q291" s="29">
        <f>IF(Q283=0,0,VLOOKUP(Q283,FAC_TOTALS_APTA!$A$4:$BS$227,$L291,FALSE))</f>
        <v>2580307.63916254</v>
      </c>
      <c r="R291" s="29">
        <f>IF(R283=0,0,VLOOKUP(R283,FAC_TOTALS_APTA!$A$4:$BS$227,$L291,FALSE))</f>
        <v>222447.54615342899</v>
      </c>
      <c r="S291" s="29">
        <f>IF(S283=0,0,VLOOKUP(S283,FAC_TOTALS_APTA!$A$4:$BS$227,$L291,FALSE))</f>
        <v>2137847.99358716</v>
      </c>
      <c r="T291" s="29">
        <f>IF(T283=0,0,VLOOKUP(T283,FAC_TOTALS_APTA!$A$4:$BS$227,$L291,FALSE))</f>
        <v>3494284.6568205799</v>
      </c>
      <c r="U291" s="29">
        <f>IF(U283=0,0,VLOOKUP(U283,FAC_TOTALS_APTA!$A$4:$BS$227,$L291,FALSE))</f>
        <v>3954368.4887516201</v>
      </c>
      <c r="V291" s="29">
        <f>IF(V283=0,0,VLOOKUP(V283,FAC_TOTALS_APTA!$A$4:$BS$227,$L291,FALSE))</f>
        <v>2175148.1946019302</v>
      </c>
      <c r="W291" s="29">
        <f>IF(W283=0,0,VLOOKUP(W283,FAC_TOTALS_APTA!$A$4:$BS$227,$L291,FALSE))</f>
        <v>-16354344.9128206</v>
      </c>
      <c r="X291" s="29">
        <f>IF(X283=0,0,VLOOKUP(X283,FAC_TOTALS_APTA!$A$4:$BS$227,$L291,FALSE))</f>
        <v>2817802.4102176498</v>
      </c>
      <c r="Y291" s="29">
        <f>IF(Y283=0,0,VLOOKUP(Y283,FAC_TOTALS_APTA!$A$4:$BS$227,$L291,FALSE))</f>
        <v>-309413.92048468202</v>
      </c>
      <c r="Z291" s="29">
        <f>IF(Z283=0,0,VLOOKUP(Z283,FAC_TOTALS_APTA!$A$4:$BS$227,$L291,FALSE))</f>
        <v>-2917973.4909704099</v>
      </c>
      <c r="AA291" s="29">
        <f>IF(AA283=0,0,VLOOKUP(AA283,FAC_TOTALS_APTA!$A$4:$BS$227,$L291,FALSE))</f>
        <v>1212275.0972808001</v>
      </c>
      <c r="AB291" s="29">
        <f>IF(AB283=0,0,VLOOKUP(AB283,FAC_TOTALS_APTA!$A$4:$BS$227,$L291,FALSE))</f>
        <v>95248.425338317305</v>
      </c>
      <c r="AC291" s="32">
        <f t="shared" si="68"/>
        <v>-18779948.581300095</v>
      </c>
      <c r="AD291" s="33">
        <f>AC291/G299</f>
        <v>-1.5636822298536752E-2</v>
      </c>
      <c r="AE291" s="7"/>
    </row>
    <row r="292" spans="1:31" s="14" customFormat="1" ht="15" x14ac:dyDescent="0.2">
      <c r="A292" s="7"/>
      <c r="B292" s="26" t="s">
        <v>50</v>
      </c>
      <c r="C292" s="28"/>
      <c r="D292" s="7" t="s">
        <v>31</v>
      </c>
      <c r="E292" s="43">
        <v>-3.3999999999999998E-3</v>
      </c>
      <c r="F292" s="7">
        <f>MATCH($D292,FAC_TOTALS_APTA!$A$2:$BS$2,)</f>
        <v>18</v>
      </c>
      <c r="G292" s="29">
        <f>VLOOKUP(G283,FAC_TOTALS_APTA!$A$4:$BS$227,$F292,FALSE)</f>
        <v>3.5</v>
      </c>
      <c r="H292" s="29">
        <f>VLOOKUP(H283,FAC_TOTALS_APTA!$A$4:$BS$227,$F292,FALSE)</f>
        <v>4.5999999999999996</v>
      </c>
      <c r="I292" s="30">
        <f t="shared" si="65"/>
        <v>0.31428571428571428</v>
      </c>
      <c r="J292" s="31" t="str">
        <f t="shared" si="66"/>
        <v/>
      </c>
      <c r="K292" s="31" t="str">
        <f t="shared" si="67"/>
        <v>JTW_HOME_PCT_FAC</v>
      </c>
      <c r="L292" s="7">
        <f>MATCH($K292,FAC_TOTALS_APTA!$A$2:$BS$2,)</f>
        <v>40</v>
      </c>
      <c r="M292" s="29">
        <f>IF(M283=0,0,VLOOKUP(M283,FAC_TOTALS_APTA!$A$4:$BS$227,$L292,FALSE))</f>
        <v>0</v>
      </c>
      <c r="N292" s="29">
        <f>IF(N283=0,0,VLOOKUP(N283,FAC_TOTALS_APTA!$A$4:$BS$227,$L292,FALSE))</f>
        <v>0</v>
      </c>
      <c r="O292" s="29">
        <f>IF(O283=0,0,VLOOKUP(O283,FAC_TOTALS_APTA!$A$4:$BS$227,$L292,FALSE))</f>
        <v>0</v>
      </c>
      <c r="P292" s="29">
        <f>IF(P283=0,0,VLOOKUP(P283,FAC_TOTALS_APTA!$A$4:$BS$227,$L292,FALSE))</f>
        <v>-828716.327250025</v>
      </c>
      <c r="Q292" s="29">
        <f>IF(Q283=0,0,VLOOKUP(Q283,FAC_TOTALS_APTA!$A$4:$BS$227,$L292,FALSE))</f>
        <v>405526.86197779101</v>
      </c>
      <c r="R292" s="29">
        <f>IF(R283=0,0,VLOOKUP(R283,FAC_TOTALS_APTA!$A$4:$BS$227,$L292,FALSE))</f>
        <v>-384818.08165867202</v>
      </c>
      <c r="S292" s="29">
        <f>IF(S283=0,0,VLOOKUP(S283,FAC_TOTALS_APTA!$A$4:$BS$227,$L292,FALSE))</f>
        <v>-777789.53713023104</v>
      </c>
      <c r="T292" s="29">
        <f>IF(T283=0,0,VLOOKUP(T283,FAC_TOTALS_APTA!$A$4:$BS$227,$L292,FALSE))</f>
        <v>0</v>
      </c>
      <c r="U292" s="29">
        <f>IF(U283=0,0,VLOOKUP(U283,FAC_TOTALS_APTA!$A$4:$BS$227,$L292,FALSE))</f>
        <v>0</v>
      </c>
      <c r="V292" s="29">
        <f>IF(V283=0,0,VLOOKUP(V283,FAC_TOTALS_APTA!$A$4:$BS$227,$L292,FALSE))</f>
        <v>-715920.06905649998</v>
      </c>
      <c r="W292" s="29">
        <f>IF(W283=0,0,VLOOKUP(W283,FAC_TOTALS_APTA!$A$4:$BS$227,$L292,FALSE))</f>
        <v>-361027.00070338399</v>
      </c>
      <c r="X292" s="29">
        <f>IF(X283=0,0,VLOOKUP(X283,FAC_TOTALS_APTA!$A$4:$BS$227,$L292,FALSE))</f>
        <v>0</v>
      </c>
      <c r="Y292" s="29">
        <f>IF(Y283=0,0,VLOOKUP(Y283,FAC_TOTALS_APTA!$A$4:$BS$227,$L292,FALSE))</f>
        <v>357057.36736161401</v>
      </c>
      <c r="Z292" s="29">
        <f>IF(Z283=0,0,VLOOKUP(Z283,FAC_TOTALS_APTA!$A$4:$BS$227,$L292,FALSE))</f>
        <v>-1393969.9377611701</v>
      </c>
      <c r="AA292" s="29">
        <f>IF(AA283=0,0,VLOOKUP(AA283,FAC_TOTALS_APTA!$A$4:$BS$227,$L292,FALSE))</f>
        <v>0</v>
      </c>
      <c r="AB292" s="29">
        <f>IF(AB283=0,0,VLOOKUP(AB283,FAC_TOTALS_APTA!$A$4:$BS$227,$L292,FALSE))</f>
        <v>-329562.350459949</v>
      </c>
      <c r="AC292" s="32">
        <f t="shared" si="68"/>
        <v>-4029219.0746805267</v>
      </c>
      <c r="AD292" s="33">
        <f>AC292/G299</f>
        <v>-3.3548644928341142E-3</v>
      </c>
      <c r="AE292" s="7"/>
    </row>
    <row r="293" spans="1:31" s="14" customFormat="1" ht="17" x14ac:dyDescent="0.2">
      <c r="A293" s="7"/>
      <c r="B293" s="12" t="s">
        <v>72</v>
      </c>
      <c r="C293" s="28"/>
      <c r="D293" s="5" t="s">
        <v>109</v>
      </c>
      <c r="E293" s="43">
        <v>-5.7999999999999996E-3</v>
      </c>
      <c r="F293" s="7">
        <f>MATCH($D293,FAC_TOTALS_APTA!$A$2:$BS$2,)</f>
        <v>29</v>
      </c>
      <c r="G293" s="29">
        <f>VLOOKUP(G283,FAC_TOTALS_APTA!$A$4:$BS$227,$F293,FALSE)</f>
        <v>0</v>
      </c>
      <c r="H293" s="29">
        <f>VLOOKUP(H283,FAC_TOTALS_APTA!$A$4:$BS$227,$F293,FALSE)</f>
        <v>28.6</v>
      </c>
      <c r="I293" s="30" t="str">
        <f t="shared" si="65"/>
        <v>-</v>
      </c>
      <c r="J293" s="31" t="str">
        <f t="shared" si="66"/>
        <v/>
      </c>
      <c r="K293" s="31" t="str">
        <f t="shared" si="67"/>
        <v>TNC_TRIPS_PER_CAPITA_CLUSTER_FAC</v>
      </c>
      <c r="L293" s="7">
        <f>MATCH($K293,FAC_TOTALS_APTA!$A$2:$BS$2,)</f>
        <v>51</v>
      </c>
      <c r="M293" s="29">
        <f>IF(M283=0,0,VLOOKUP(M283,FAC_TOTALS_APTA!$A$4:$BS$227,$L293,FALSE))</f>
        <v>0</v>
      </c>
      <c r="N293" s="29">
        <f>IF(N283=0,0,VLOOKUP(N283,FAC_TOTALS_APTA!$A$4:$BS$227,$L293,FALSE))</f>
        <v>0</v>
      </c>
      <c r="O293" s="29">
        <f>IF(O283=0,0,VLOOKUP(O283,FAC_TOTALS_APTA!$A$4:$BS$227,$L293,FALSE))</f>
        <v>0</v>
      </c>
      <c r="P293" s="29">
        <f>IF(P283=0,0,VLOOKUP(P283,FAC_TOTALS_APTA!$A$4:$BS$227,$L293,FALSE))</f>
        <v>0</v>
      </c>
      <c r="Q293" s="29">
        <f>IF(Q283=0,0,VLOOKUP(Q283,FAC_TOTALS_APTA!$A$4:$BS$227,$L293,FALSE))</f>
        <v>0</v>
      </c>
      <c r="R293" s="29">
        <f>IF(R283=0,0,VLOOKUP(R283,FAC_TOTALS_APTA!$A$4:$BS$227,$L293,FALSE))</f>
        <v>0</v>
      </c>
      <c r="S293" s="29">
        <f>IF(S283=0,0,VLOOKUP(S283,FAC_TOTALS_APTA!$A$4:$BS$227,$L293,FALSE))</f>
        <v>0</v>
      </c>
      <c r="T293" s="29">
        <f>IF(T283=0,0,VLOOKUP(T283,FAC_TOTALS_APTA!$A$4:$BS$227,$L293,FALSE))</f>
        <v>0</v>
      </c>
      <c r="U293" s="29">
        <f>IF(U283=0,0,VLOOKUP(U283,FAC_TOTALS_APTA!$A$4:$BS$227,$L293,FALSE))</f>
        <v>0</v>
      </c>
      <c r="V293" s="29">
        <f>IF(V283=0,0,VLOOKUP(V283,FAC_TOTALS_APTA!$A$4:$BS$227,$L293,FALSE))</f>
        <v>-1377653.73252094</v>
      </c>
      <c r="W293" s="29">
        <f>IF(W283=0,0,VLOOKUP(W283,FAC_TOTALS_APTA!$A$4:$BS$227,$L293,FALSE))</f>
        <v>-2221845.8989688498</v>
      </c>
      <c r="X293" s="29">
        <f>IF(X283=0,0,VLOOKUP(X283,FAC_TOTALS_APTA!$A$4:$BS$227,$L293,FALSE))</f>
        <v>-3604055.0985414102</v>
      </c>
      <c r="Y293" s="29">
        <f>IF(Y283=0,0,VLOOKUP(Y283,FAC_TOTALS_APTA!$A$4:$BS$227,$L293,FALSE))</f>
        <v>-2059495.69281601</v>
      </c>
      <c r="Z293" s="29">
        <f>IF(Z283=0,0,VLOOKUP(Z283,FAC_TOTALS_APTA!$A$4:$BS$227,$L293,FALSE))</f>
        <v>-6423650.8440436404</v>
      </c>
      <c r="AA293" s="29">
        <f>IF(AA283=0,0,VLOOKUP(AA283,FAC_TOTALS_APTA!$A$4:$BS$227,$L293,FALSE))</f>
        <v>-8171996.2899104599</v>
      </c>
      <c r="AB293" s="29">
        <f>IF(AB283=0,0,VLOOKUP(AB283,FAC_TOTALS_APTA!$A$4:$BS$227,$L293,FALSE))</f>
        <v>-13856087.726072799</v>
      </c>
      <c r="AC293" s="32">
        <f t="shared" si="68"/>
        <v>-37714785.282874107</v>
      </c>
      <c r="AD293" s="33">
        <f>AC293/G299</f>
        <v>-3.1402609700592971E-2</v>
      </c>
      <c r="AE293" s="7"/>
    </row>
    <row r="294" spans="1:31" s="14" customFormat="1" ht="15" x14ac:dyDescent="0.2">
      <c r="A294" s="7"/>
      <c r="B294" s="26" t="s">
        <v>68</v>
      </c>
      <c r="C294" s="28"/>
      <c r="D294" s="7" t="s">
        <v>46</v>
      </c>
      <c r="E294" s="43">
        <v>-1.5E-3</v>
      </c>
      <c r="F294" s="7">
        <f>MATCH($D294,FAC_TOTALS_APTA!$A$2:$BS$2,)</f>
        <v>30</v>
      </c>
      <c r="G294" s="29">
        <f>VLOOKUP(G283,FAC_TOTALS_APTA!$A$4:$BS$227,$F294,FALSE)</f>
        <v>0</v>
      </c>
      <c r="H294" s="29">
        <f>VLOOKUP(H283,FAC_TOTALS_APTA!$A$4:$BS$227,$F294,FALSE)</f>
        <v>1</v>
      </c>
      <c r="I294" s="30" t="str">
        <f t="shared" si="65"/>
        <v>-</v>
      </c>
      <c r="J294" s="31" t="str">
        <f t="shared" si="66"/>
        <v/>
      </c>
      <c r="K294" s="31" t="str">
        <f t="shared" si="67"/>
        <v>BIKE_SHARE_FAC</v>
      </c>
      <c r="L294" s="7">
        <f>MATCH($K294,FAC_TOTALS_APTA!$A$2:$BS$2,)</f>
        <v>52</v>
      </c>
      <c r="M294" s="29">
        <f>IF(M283=0,0,VLOOKUP(M283,FAC_TOTALS_APTA!$A$4:$BS$227,$L294,FALSE))</f>
        <v>0</v>
      </c>
      <c r="N294" s="29">
        <f>IF(N283=0,0,VLOOKUP(N283,FAC_TOTALS_APTA!$A$4:$BS$227,$L294,FALSE))</f>
        <v>0</v>
      </c>
      <c r="O294" s="29">
        <f>IF(O283=0,0,VLOOKUP(O283,FAC_TOTALS_APTA!$A$4:$BS$227,$L294,FALSE))</f>
        <v>0</v>
      </c>
      <c r="P294" s="29">
        <f>IF(P283=0,0,VLOOKUP(P283,FAC_TOTALS_APTA!$A$4:$BS$227,$L294,FALSE))</f>
        <v>0</v>
      </c>
      <c r="Q294" s="29">
        <f>IF(Q283=0,0,VLOOKUP(Q283,FAC_TOTALS_APTA!$A$4:$BS$227,$L294,FALSE))</f>
        <v>0</v>
      </c>
      <c r="R294" s="29">
        <f>IF(R283=0,0,VLOOKUP(R283,FAC_TOTALS_APTA!$A$4:$BS$227,$L294,FALSE))</f>
        <v>0</v>
      </c>
      <c r="S294" s="29">
        <f>IF(S283=0,0,VLOOKUP(S283,FAC_TOTALS_APTA!$A$4:$BS$227,$L294,FALSE))</f>
        <v>0</v>
      </c>
      <c r="T294" s="29">
        <f>IF(T283=0,0,VLOOKUP(T283,FAC_TOTALS_APTA!$A$4:$BS$227,$L294,FALSE))</f>
        <v>0</v>
      </c>
      <c r="U294" s="29">
        <f>IF(U283=0,0,VLOOKUP(U283,FAC_TOTALS_APTA!$A$4:$BS$227,$L294,FALSE))</f>
        <v>0</v>
      </c>
      <c r="V294" s="29">
        <f>IF(V283=0,0,VLOOKUP(V283,FAC_TOTALS_APTA!$A$4:$BS$227,$L294,FALSE))</f>
        <v>0</v>
      </c>
      <c r="W294" s="29">
        <f>IF(W283=0,0,VLOOKUP(W283,FAC_TOTALS_APTA!$A$4:$BS$227,$L294,FALSE))</f>
        <v>386925.94964598003</v>
      </c>
      <c r="X294" s="29">
        <f>IF(X283=0,0,VLOOKUP(X283,FAC_TOTALS_APTA!$A$4:$BS$227,$L294,FALSE))</f>
        <v>0</v>
      </c>
      <c r="Y294" s="29">
        <f>IF(Y283=0,0,VLOOKUP(Y283,FAC_TOTALS_APTA!$A$4:$BS$227,$L294,FALSE))</f>
        <v>0</v>
      </c>
      <c r="Z294" s="29">
        <f>IF(Z283=0,0,VLOOKUP(Z283,FAC_TOTALS_APTA!$A$4:$BS$227,$L294,FALSE))</f>
        <v>0</v>
      </c>
      <c r="AA294" s="29">
        <f>IF(AA283=0,0,VLOOKUP(AA283,FAC_TOTALS_APTA!$A$4:$BS$227,$L294,FALSE))</f>
        <v>0</v>
      </c>
      <c r="AB294" s="29">
        <f>IF(AB283=0,0,VLOOKUP(AB283,FAC_TOTALS_APTA!$A$4:$BS$227,$L294,FALSE))</f>
        <v>0</v>
      </c>
      <c r="AC294" s="32">
        <f t="shared" si="68"/>
        <v>386925.94964598003</v>
      </c>
      <c r="AD294" s="33">
        <f>AC294/G299</f>
        <v>3.2216767213789254E-4</v>
      </c>
      <c r="AE294" s="7"/>
    </row>
    <row r="295" spans="1:31" s="14" customFormat="1" ht="15" x14ac:dyDescent="0.2">
      <c r="A295" s="7"/>
      <c r="B295" s="26" t="s">
        <v>69</v>
      </c>
      <c r="C295" s="28"/>
      <c r="D295" s="7" t="s">
        <v>77</v>
      </c>
      <c r="E295" s="43">
        <v>-4.8399999999999999E-2</v>
      </c>
      <c r="F295" s="7">
        <f>MATCH($D295,FAC_TOTALS_APTA!$A$2:$BS$2,)</f>
        <v>31</v>
      </c>
      <c r="G295" s="29">
        <f>VLOOKUP(G283,FAC_TOTALS_APTA!$A$4:$BS$227,$F295,FALSE)</f>
        <v>0</v>
      </c>
      <c r="H295" s="29">
        <f>VLOOKUP(H283,FAC_TOTALS_APTA!$A$4:$BS$227,$F295,FALSE)</f>
        <v>1</v>
      </c>
      <c r="I295" s="30" t="str">
        <f t="shared" si="65"/>
        <v>-</v>
      </c>
      <c r="J295" s="31" t="str">
        <f t="shared" si="66"/>
        <v/>
      </c>
      <c r="K295" s="31" t="str">
        <f t="shared" si="67"/>
        <v>scooter_flag_BUS_FAC</v>
      </c>
      <c r="L295" s="7">
        <f>MATCH($K295,FAC_TOTALS_APTA!$A$2:$BS$2,)</f>
        <v>53</v>
      </c>
      <c r="M295" s="29">
        <f>IF(M283=0,0,VLOOKUP(M283,FAC_TOTALS_APTA!$A$4:$BS$227,$L295,FALSE))</f>
        <v>0</v>
      </c>
      <c r="N295" s="29">
        <f>IF(N283=0,0,VLOOKUP(N283,FAC_TOTALS_APTA!$A$4:$BS$227,$L295,FALSE))</f>
        <v>0</v>
      </c>
      <c r="O295" s="29">
        <f>IF(O283=0,0,VLOOKUP(O283,FAC_TOTALS_APTA!$A$4:$BS$227,$L295,FALSE))</f>
        <v>0</v>
      </c>
      <c r="P295" s="29">
        <f>IF(P283=0,0,VLOOKUP(P283,FAC_TOTALS_APTA!$A$4:$BS$227,$L295,FALSE))</f>
        <v>0</v>
      </c>
      <c r="Q295" s="29">
        <f>IF(Q283=0,0,VLOOKUP(Q283,FAC_TOTALS_APTA!$A$4:$BS$227,$L295,FALSE))</f>
        <v>0</v>
      </c>
      <c r="R295" s="29">
        <f>IF(R283=0,0,VLOOKUP(R283,FAC_TOTALS_APTA!$A$4:$BS$227,$L295,FALSE))</f>
        <v>0</v>
      </c>
      <c r="S295" s="29">
        <f>IF(S283=0,0,VLOOKUP(S283,FAC_TOTALS_APTA!$A$4:$BS$227,$L295,FALSE))</f>
        <v>0</v>
      </c>
      <c r="T295" s="29">
        <f>IF(T283=0,0,VLOOKUP(T283,FAC_TOTALS_APTA!$A$4:$BS$227,$L295,FALSE))</f>
        <v>0</v>
      </c>
      <c r="U295" s="29">
        <f>IF(U283=0,0,VLOOKUP(U283,FAC_TOTALS_APTA!$A$4:$BS$227,$L295,FALSE))</f>
        <v>0</v>
      </c>
      <c r="V295" s="29">
        <f>IF(V283=0,0,VLOOKUP(V283,FAC_TOTALS_APTA!$A$4:$BS$227,$L295,FALSE))</f>
        <v>0</v>
      </c>
      <c r="W295" s="29">
        <f>IF(W283=0,0,VLOOKUP(W283,FAC_TOTALS_APTA!$A$4:$BS$227,$L295,FALSE))</f>
        <v>0</v>
      </c>
      <c r="X295" s="29">
        <f>IF(X283=0,0,VLOOKUP(X283,FAC_TOTALS_APTA!$A$4:$BS$227,$L295,FALSE))</f>
        <v>0</v>
      </c>
      <c r="Y295" s="29">
        <f>IF(Y283=0,0,VLOOKUP(Y283,FAC_TOTALS_APTA!$A$4:$BS$227,$L295,FALSE))</f>
        <v>0</v>
      </c>
      <c r="Z295" s="29">
        <f>IF(Z283=0,0,VLOOKUP(Z283,FAC_TOTALS_APTA!$A$4:$BS$227,$L295,FALSE))</f>
        <v>0</v>
      </c>
      <c r="AA295" s="29">
        <f>IF(AA283=0,0,VLOOKUP(AA283,FAC_TOTALS_APTA!$A$4:$BS$227,$L295,FALSE))</f>
        <v>0</v>
      </c>
      <c r="AB295" s="29">
        <f>IF(AB283=0,0,VLOOKUP(AB283,FAC_TOTALS_APTA!$A$4:$BS$227,$L295,FALSE))</f>
        <v>-45734902.246094704</v>
      </c>
      <c r="AC295" s="32">
        <f t="shared" si="68"/>
        <v>-45734902.246094704</v>
      </c>
      <c r="AD295" s="33">
        <f>AC295/G299</f>
        <v>-3.8080431166634433E-2</v>
      </c>
      <c r="AE295" s="7"/>
    </row>
    <row r="296" spans="1:31" s="7" customFormat="1" ht="15" x14ac:dyDescent="0.2">
      <c r="B296" s="9" t="s">
        <v>69</v>
      </c>
      <c r="C296" s="27"/>
      <c r="D296" s="8" t="s">
        <v>78</v>
      </c>
      <c r="E296" s="44">
        <v>5.3E-3</v>
      </c>
      <c r="F296" s="8">
        <f>MATCH($D296,FAC_TOTALS_APTA!$A$2:$BS$2,)</f>
        <v>32</v>
      </c>
      <c r="G296" s="29">
        <f>VLOOKUP(G283,FAC_TOTALS_APTA!$A$4:$BS$227,$F296,FALSE)</f>
        <v>0</v>
      </c>
      <c r="H296" s="29">
        <f>VLOOKUP(H283,FAC_TOTALS_APTA!$A$4:$BS$227,$F296,FALSE)</f>
        <v>0</v>
      </c>
      <c r="I296" s="35" t="str">
        <f t="shared" si="65"/>
        <v>-</v>
      </c>
      <c r="J296" s="36" t="str">
        <f t="shared" si="66"/>
        <v/>
      </c>
      <c r="K296" s="36" t="str">
        <f t="shared" si="67"/>
        <v>scooter_flag_RAIL_FAC</v>
      </c>
      <c r="L296" s="7">
        <f>MATCH($K296,FAC_TOTALS_APTA!$A$2:$BS$2,)</f>
        <v>54</v>
      </c>
      <c r="M296" s="37">
        <f>IF(M283=0,0,VLOOKUP(M283,FAC_TOTALS_APTA!$A$4:$BS$227,$L296,FALSE))</f>
        <v>0</v>
      </c>
      <c r="N296" s="37">
        <f>IF(N283=0,0,VLOOKUP(N283,FAC_TOTALS_APTA!$A$4:$BS$227,$L296,FALSE))</f>
        <v>0</v>
      </c>
      <c r="O296" s="37">
        <f>IF(O283=0,0,VLOOKUP(O283,FAC_TOTALS_APTA!$A$4:$BS$227,$L296,FALSE))</f>
        <v>0</v>
      </c>
      <c r="P296" s="37">
        <f>IF(P283=0,0,VLOOKUP(P283,FAC_TOTALS_APTA!$A$4:$BS$227,$L296,FALSE))</f>
        <v>0</v>
      </c>
      <c r="Q296" s="37">
        <f>IF(Q283=0,0,VLOOKUP(Q283,FAC_TOTALS_APTA!$A$4:$BS$227,$L296,FALSE))</f>
        <v>0</v>
      </c>
      <c r="R296" s="37">
        <f>IF(R283=0,0,VLOOKUP(R283,FAC_TOTALS_APTA!$A$4:$BS$227,$L296,FALSE))</f>
        <v>0</v>
      </c>
      <c r="S296" s="37">
        <f>IF(S283=0,0,VLOOKUP(S283,FAC_TOTALS_APTA!$A$4:$BS$227,$L296,FALSE))</f>
        <v>0</v>
      </c>
      <c r="T296" s="37">
        <f>IF(T283=0,0,VLOOKUP(T283,FAC_TOTALS_APTA!$A$4:$BS$227,$L296,FALSE))</f>
        <v>0</v>
      </c>
      <c r="U296" s="37">
        <f>IF(U283=0,0,VLOOKUP(U283,FAC_TOTALS_APTA!$A$4:$BS$227,$L296,FALSE))</f>
        <v>0</v>
      </c>
      <c r="V296" s="37">
        <f>IF(V283=0,0,VLOOKUP(V283,FAC_TOTALS_APTA!$A$4:$BS$227,$L296,FALSE))</f>
        <v>0</v>
      </c>
      <c r="W296" s="37">
        <f>IF(W283=0,0,VLOOKUP(W283,FAC_TOTALS_APTA!$A$4:$BS$227,$L296,FALSE))</f>
        <v>0</v>
      </c>
      <c r="X296" s="37">
        <f>IF(X283=0,0,VLOOKUP(X283,FAC_TOTALS_APTA!$A$4:$BS$227,$L296,FALSE))</f>
        <v>0</v>
      </c>
      <c r="Y296" s="37">
        <f>IF(Y283=0,0,VLOOKUP(Y283,FAC_TOTALS_APTA!$A$4:$BS$227,$L296,FALSE))</f>
        <v>0</v>
      </c>
      <c r="Z296" s="37">
        <f>IF(Z283=0,0,VLOOKUP(Z283,FAC_TOTALS_APTA!$A$4:$BS$227,$L296,FALSE))</f>
        <v>0</v>
      </c>
      <c r="AA296" s="37">
        <f>IF(AA283=0,0,VLOOKUP(AA283,FAC_TOTALS_APTA!$A$4:$BS$227,$L296,FALSE))</f>
        <v>0</v>
      </c>
      <c r="AB296" s="37">
        <f>IF(AB283=0,0,VLOOKUP(AB283,FAC_TOTALS_APTA!$A$4:$BS$227,$L296,FALSE))</f>
        <v>0</v>
      </c>
      <c r="AC296" s="38">
        <f t="shared" si="68"/>
        <v>0</v>
      </c>
      <c r="AD296" s="39">
        <f>AC296/G299</f>
        <v>0</v>
      </c>
    </row>
    <row r="297" spans="1:31" s="14" customFormat="1" ht="15" x14ac:dyDescent="0.2">
      <c r="A297" s="7"/>
      <c r="B297" s="9" t="s">
        <v>56</v>
      </c>
      <c r="C297" s="27"/>
      <c r="D297" s="9" t="s">
        <v>48</v>
      </c>
      <c r="E297" s="65"/>
      <c r="F297" s="8"/>
      <c r="G297" s="37"/>
      <c r="H297" s="37"/>
      <c r="I297" s="35"/>
      <c r="J297" s="36"/>
      <c r="K297" s="36" t="str">
        <f t="shared" si="67"/>
        <v>New_Reporter_FAC</v>
      </c>
      <c r="L297" s="7">
        <f>MATCH($K297,FAC_TOTALS_APTA!$A$2:$BS$2,)</f>
        <v>58</v>
      </c>
      <c r="M297" s="37">
        <f>IF(M283=0,0,VLOOKUP(M283,FAC_TOTALS_APTA!$A$4:$BS$227,$L297,FALSE))</f>
        <v>0</v>
      </c>
      <c r="N297" s="37">
        <f>IF(N283=0,0,VLOOKUP(N283,FAC_TOTALS_APTA!$A$4:$BS$227,$L297,FALSE))</f>
        <v>0</v>
      </c>
      <c r="O297" s="37">
        <f>IF(O283=0,0,VLOOKUP(O283,FAC_TOTALS_APTA!$A$4:$BS$227,$L297,FALSE))</f>
        <v>0</v>
      </c>
      <c r="P297" s="37">
        <f>IF(P283=0,0,VLOOKUP(P283,FAC_TOTALS_APTA!$A$4:$BS$227,$L297,FALSE))</f>
        <v>0</v>
      </c>
      <c r="Q297" s="37">
        <f>IF(Q283=0,0,VLOOKUP(Q283,FAC_TOTALS_APTA!$A$4:$BS$227,$L297,FALSE))</f>
        <v>0</v>
      </c>
      <c r="R297" s="37">
        <f>IF(R283=0,0,VLOOKUP(R283,FAC_TOTALS_APTA!$A$4:$BS$227,$L297,FALSE))</f>
        <v>0</v>
      </c>
      <c r="S297" s="37">
        <f>IF(S283=0,0,VLOOKUP(S283,FAC_TOTALS_APTA!$A$4:$BS$227,$L297,FALSE))</f>
        <v>0</v>
      </c>
      <c r="T297" s="37">
        <f>IF(T283=0,0,VLOOKUP(T283,FAC_TOTALS_APTA!$A$4:$BS$227,$L297,FALSE))</f>
        <v>0</v>
      </c>
      <c r="U297" s="37">
        <f>IF(U283=0,0,VLOOKUP(U283,FAC_TOTALS_APTA!$A$4:$BS$227,$L297,FALSE))</f>
        <v>0</v>
      </c>
      <c r="V297" s="37">
        <f>IF(V283=0,0,VLOOKUP(V283,FAC_TOTALS_APTA!$A$4:$BS$227,$L297,FALSE))</f>
        <v>0</v>
      </c>
      <c r="W297" s="37">
        <f>IF(W283=0,0,VLOOKUP(W283,FAC_TOTALS_APTA!$A$4:$BS$227,$L297,FALSE))</f>
        <v>0</v>
      </c>
      <c r="X297" s="37">
        <f>IF(X283=0,0,VLOOKUP(X283,FAC_TOTALS_APTA!$A$4:$BS$227,$L297,FALSE))</f>
        <v>0</v>
      </c>
      <c r="Y297" s="37">
        <f>IF(Y283=0,0,VLOOKUP(Y283,FAC_TOTALS_APTA!$A$4:$BS$227,$L297,FALSE))</f>
        <v>0</v>
      </c>
      <c r="Z297" s="37">
        <f>IF(Z283=0,0,VLOOKUP(Z283,FAC_TOTALS_APTA!$A$4:$BS$227,$L297,FALSE))</f>
        <v>0</v>
      </c>
      <c r="AA297" s="37">
        <f>IF(AA283=0,0,VLOOKUP(AA283,FAC_TOTALS_APTA!$A$4:$BS$227,$L297,FALSE))</f>
        <v>0</v>
      </c>
      <c r="AB297" s="37">
        <f>IF(AB283=0,0,VLOOKUP(AB283,FAC_TOTALS_APTA!$A$4:$BS$227,$L297,FALSE))</f>
        <v>0</v>
      </c>
      <c r="AC297" s="38">
        <f>SUM(M297:AB297)</f>
        <v>0</v>
      </c>
      <c r="AD297" s="39">
        <f>AC297/G299</f>
        <v>0</v>
      </c>
      <c r="AE297" s="7"/>
    </row>
    <row r="298" spans="1:31" s="59" customFormat="1" ht="15" x14ac:dyDescent="0.2">
      <c r="A298" s="58"/>
      <c r="B298" s="26" t="s">
        <v>70</v>
      </c>
      <c r="C298" s="28"/>
      <c r="D298" s="7" t="s">
        <v>6</v>
      </c>
      <c r="E298" s="43"/>
      <c r="F298" s="7">
        <f>MATCH($D298,FAC_TOTALS_APTA!$A$2:$BQ$2,)</f>
        <v>9</v>
      </c>
      <c r="G298" s="60">
        <f>VLOOKUP(G283,FAC_TOTALS_APTA!$A$4:$BS$227,$F298,FALSE)</f>
        <v>1099336846.8724699</v>
      </c>
      <c r="H298" s="60">
        <f>VLOOKUP(H283,FAC_TOTALS_APTA!$A$4:$BS$227,$F298,FALSE)</f>
        <v>914075926.55820799</v>
      </c>
      <c r="I298" s="62">
        <f t="shared" ref="I298:I299" si="69">H298/G298-1</f>
        <v>-0.16852061389674622</v>
      </c>
      <c r="J298" s="31"/>
      <c r="K298" s="31"/>
      <c r="L298" s="7"/>
      <c r="M298" s="29">
        <f t="shared" ref="M298:AB298" si="70">SUM(M285:M296)</f>
        <v>-85273096.785024479</v>
      </c>
      <c r="N298" s="29">
        <f t="shared" si="70"/>
        <v>55274943.16509825</v>
      </c>
      <c r="O298" s="29">
        <f t="shared" si="70"/>
        <v>77686603.505111784</v>
      </c>
      <c r="P298" s="29">
        <f t="shared" si="70"/>
        <v>-219824689.98153105</v>
      </c>
      <c r="Q298" s="29">
        <f t="shared" si="70"/>
        <v>303222918.0174945</v>
      </c>
      <c r="R298" s="29">
        <f t="shared" si="70"/>
        <v>32074882.311169513</v>
      </c>
      <c r="S298" s="29">
        <f t="shared" si="70"/>
        <v>-47304450.615948774</v>
      </c>
      <c r="T298" s="29">
        <f t="shared" si="70"/>
        <v>-61875685.866932578</v>
      </c>
      <c r="U298" s="29">
        <f t="shared" si="70"/>
        <v>9917733.9911604952</v>
      </c>
      <c r="V298" s="29">
        <f t="shared" si="70"/>
        <v>10566454.719133504</v>
      </c>
      <c r="W298" s="29">
        <f t="shared" si="70"/>
        <v>-43446359.746812254</v>
      </c>
      <c r="X298" s="29">
        <f t="shared" si="70"/>
        <v>-3006623.5393199595</v>
      </c>
      <c r="Y298" s="29">
        <f t="shared" si="70"/>
        <v>-51235543.457349129</v>
      </c>
      <c r="Z298" s="29">
        <f t="shared" si="70"/>
        <v>-33773778.298328586</v>
      </c>
      <c r="AA298" s="29">
        <f t="shared" si="70"/>
        <v>-7080558.3112488054</v>
      </c>
      <c r="AB298" s="29">
        <f t="shared" si="70"/>
        <v>-53804041.156934895</v>
      </c>
      <c r="AC298" s="32">
        <f>H298-G298</f>
        <v>-185260920.31426191</v>
      </c>
      <c r="AD298" s="33">
        <f>I298</f>
        <v>-0.16852061389674622</v>
      </c>
      <c r="AE298" s="58"/>
    </row>
    <row r="299" spans="1:31" ht="16" thickBot="1" x14ac:dyDescent="0.25">
      <c r="B299" s="10" t="s">
        <v>53</v>
      </c>
      <c r="C299" s="24"/>
      <c r="D299" s="24" t="s">
        <v>4</v>
      </c>
      <c r="E299" s="24"/>
      <c r="F299" s="24">
        <f>MATCH($D299,FAC_TOTALS_APTA!$A$2:$BQ$2,)</f>
        <v>7</v>
      </c>
      <c r="G299" s="61">
        <f>VLOOKUP(G283,FAC_TOTALS_APTA!$A$4:$BS$227,$F299,FALSE)</f>
        <v>1201007994</v>
      </c>
      <c r="H299" s="61">
        <f>VLOOKUP(H283,FAC_TOTALS_APTA!$A$4:$BQ$227,$F299,FALSE)</f>
        <v>935808062.59999895</v>
      </c>
      <c r="I299" s="63">
        <f t="shared" si="69"/>
        <v>-0.22081445979118186</v>
      </c>
      <c r="J299" s="40"/>
      <c r="K299" s="40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41">
        <f>H299-G299</f>
        <v>-265199931.40000105</v>
      </c>
      <c r="AD299" s="42">
        <f>I299</f>
        <v>-0.22081445979118186</v>
      </c>
    </row>
    <row r="300" spans="1:31" ht="17" thickTop="1" thickBot="1" x14ac:dyDescent="0.25">
      <c r="B300" s="45" t="s">
        <v>71</v>
      </c>
      <c r="C300" s="46"/>
      <c r="D300" s="46"/>
      <c r="E300" s="47"/>
      <c r="F300" s="46"/>
      <c r="G300" s="46"/>
      <c r="H300" s="46"/>
      <c r="I300" s="48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2">
        <f>AD299-AD298</f>
        <v>-5.2293845894435642E-2</v>
      </c>
    </row>
    <row r="301" spans="1:31" ht="15" thickTop="1" x14ac:dyDescent="0.2"/>
  </sheetData>
  <mergeCells count="20">
    <mergeCell ref="G5:I5"/>
    <mergeCell ref="AC5:AD5"/>
    <mergeCell ref="G32:I32"/>
    <mergeCell ref="AC32:AD32"/>
    <mergeCell ref="G58:I58"/>
    <mergeCell ref="AC58:AD58"/>
    <mergeCell ref="G184:I184"/>
    <mergeCell ref="AC184:AD184"/>
    <mergeCell ref="G84:I84"/>
    <mergeCell ref="AC84:AD84"/>
    <mergeCell ref="G119:I119"/>
    <mergeCell ref="AC119:AD119"/>
    <mergeCell ref="G151:I151"/>
    <mergeCell ref="AC151:AD151"/>
    <mergeCell ref="G216:I216"/>
    <mergeCell ref="AC216:AD216"/>
    <mergeCell ref="G248:I248"/>
    <mergeCell ref="AC248:AD248"/>
    <mergeCell ref="G280:I280"/>
    <mergeCell ref="AC280:AD28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04"/>
  <sheetViews>
    <sheetView showGridLines="0" topLeftCell="A13" workbookViewId="0">
      <selection activeCell="I21" sqref="I2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2" t="s">
        <v>54</v>
      </c>
      <c r="H8" s="82"/>
      <c r="I8" s="82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2" t="s">
        <v>58</v>
      </c>
      <c r="AD8" s="82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MATCH($D13,FAC_TOTALS_APTA!$A$2:$BS$2,)</f>
        <v>11</v>
      </c>
      <c r="G13" s="29">
        <f>VLOOKUP(G11,FAC_TOTALS_APTA!$A$4:$BS$227,$F13,FALSE)</f>
        <v>113913785.06264299</v>
      </c>
      <c r="H13" s="29">
        <f>VLOOKUP(H11,FAC_TOTALS_APTA!$A$4:$BS$227,$F13,FALSE)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MATCH($K13,FAC_TOTALS_APTA!$A$2:$BS$2,)</f>
        <v>33</v>
      </c>
      <c r="M13" s="29">
        <f>IF(M11=0,0,VLOOKUP(M11,FAC_TOTALS_APTA!$A$4:$BS$227,$L13,FALSE))</f>
        <v>24028266.644760851</v>
      </c>
      <c r="N13" s="29">
        <f>IF(N11=0,0,VLOOKUP(N11,FAC_TOTALS_APTA!$A$4:$BS$227,$L13,FALSE))</f>
        <v>4425256.1844624896</v>
      </c>
      <c r="O13" s="29">
        <f>IF(O11=0,0,VLOOKUP(O11,FAC_TOTALS_APTA!$A$4:$BS$227,$L13,FALSE))</f>
        <v>25358394.944210298</v>
      </c>
      <c r="P13" s="29">
        <f>IF(P11=0,0,VLOOKUP(P11,FAC_TOTALS_APTA!$A$4:$BS$227,$L13,FALSE))</f>
        <v>24299347.737393301</v>
      </c>
      <c r="Q13" s="29">
        <f>IF(Q11=0,0,VLOOKUP(Q11,FAC_TOTALS_APTA!$A$4:$BS$227,$L13,FALSE))</f>
        <v>12398078.585390801</v>
      </c>
      <c r="R13" s="29">
        <f>IF(R11=0,0,VLOOKUP(R11,FAC_TOTALS_APTA!$A$4:$BS$227,$L13,FALSE))</f>
        <v>9539494.8682129011</v>
      </c>
      <c r="S13" s="29">
        <f>IF(S11=0,0,VLOOKUP(S11,FAC_TOTALS_APTA!$A$4:$BS$227,$L13,FALSE))</f>
        <v>0</v>
      </c>
      <c r="T13" s="29">
        <f>IF(T11=0,0,VLOOKUP(T11,FAC_TOTALS_APTA!$A$4:$BS$227,$L13,FALSE))</f>
        <v>0</v>
      </c>
      <c r="U13" s="29">
        <f>IF(U11=0,0,VLOOKUP(U11,FAC_TOTALS_APTA!$A$4:$BS$227,$L13,FALSE))</f>
        <v>0</v>
      </c>
      <c r="V13" s="29">
        <f>IF(V11=0,0,VLOOKUP(V11,FAC_TOTALS_APTA!$A$4:$BS$227,$L13,FALSE))</f>
        <v>0</v>
      </c>
      <c r="W13" s="29">
        <f>IF(W11=0,0,VLOOKUP(W11,FAC_TOTALS_APTA!$A$4:$BS$227,$L13,FALSE))</f>
        <v>0</v>
      </c>
      <c r="X13" s="29">
        <f>IF(X11=0,0,VLOOKUP(X11,FAC_TOTALS_APTA!$A$4:$BS$227,$L13,FALSE))</f>
        <v>0</v>
      </c>
      <c r="Y13" s="29">
        <f>IF(Y11=0,0,VLOOKUP(Y11,FAC_TOTALS_APTA!$A$4:$BS$227,$L13,FALSE))</f>
        <v>0</v>
      </c>
      <c r="Z13" s="29">
        <f>IF(Z11=0,0,VLOOKUP(Z11,FAC_TOTALS_APTA!$A$4:$BS$227,$L13,FALSE))</f>
        <v>0</v>
      </c>
      <c r="AA13" s="29">
        <f>IF(AA11=0,0,VLOOKUP(AA11,FAC_TOTALS_APTA!$A$4:$BS$227,$L13,FALSE))</f>
        <v>0</v>
      </c>
      <c r="AB13" s="29">
        <f>IF(AB11=0,0,VLOOKUP(AB11,FAC_TOTALS_APTA!$A$4:$BS$227,$L13,FALSE))</f>
        <v>0</v>
      </c>
      <c r="AC13" s="32">
        <f>SUM(M13:AB13)</f>
        <v>100048838.96443066</v>
      </c>
      <c r="AD13" s="33">
        <f>AC13/G27</f>
        <v>3.9372921475495662E-2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MATCH($D14,FAC_TOTALS_APTA!$A$2:$BS$2,)</f>
        <v>12</v>
      </c>
      <c r="G14" s="29">
        <f>VLOOKUP(G11,FAC_TOTALS_APTA!$A$4:$BS$227,$F14,FALSE)</f>
        <v>2.1939301119290771</v>
      </c>
      <c r="H14" s="29">
        <f>VLOOKUP(H11,FAC_TOTALS_APTA!$A$4:$BS$227,$F14,FALSE)</f>
        <v>2.1621367156765738</v>
      </c>
      <c r="I14" s="30">
        <f t="shared" ref="I14:I24" si="1">IFERROR(H14/G14-1,"-")</f>
        <v>-1.4491526452749204E-2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MATCH($K14,FAC_TOTALS_APTA!$A$2:$BS$2,)</f>
        <v>34</v>
      </c>
      <c r="M14" s="29">
        <f>IF(M11=0,0,VLOOKUP(M11,FAC_TOTALS_APTA!$A$4:$BS$227,$L14,FALSE))</f>
        <v>-8806440.5690579209</v>
      </c>
      <c r="N14" s="29">
        <f>IF(N11=0,0,VLOOKUP(N11,FAC_TOTALS_APTA!$A$4:$BS$227,$L14,FALSE))</f>
        <v>-2547332.0330762304</v>
      </c>
      <c r="O14" s="29">
        <f>IF(O11=0,0,VLOOKUP(O11,FAC_TOTALS_APTA!$A$4:$BS$227,$L14,FALSE))</f>
        <v>-14325913.82858146</v>
      </c>
      <c r="P14" s="29">
        <f>IF(P11=0,0,VLOOKUP(P11,FAC_TOTALS_APTA!$A$4:$BS$227,$L14,FALSE))</f>
        <v>-11383977.01162577</v>
      </c>
      <c r="Q14" s="29">
        <f>IF(Q11=0,0,VLOOKUP(Q11,FAC_TOTALS_APTA!$A$4:$BS$227,$L14,FALSE))</f>
        <v>17295241.446649812</v>
      </c>
      <c r="R14" s="29">
        <f>IF(R11=0,0,VLOOKUP(R11,FAC_TOTALS_APTA!$A$4:$BS$227,$L14,FALSE))</f>
        <v>14207148.455000382</v>
      </c>
      <c r="S14" s="29">
        <f>IF(S11=0,0,VLOOKUP(S11,FAC_TOTALS_APTA!$A$4:$BS$227,$L14,FALSE))</f>
        <v>0</v>
      </c>
      <c r="T14" s="29">
        <f>IF(T11=0,0,VLOOKUP(T11,FAC_TOTALS_APTA!$A$4:$BS$227,$L14,FALSE))</f>
        <v>0</v>
      </c>
      <c r="U14" s="29">
        <f>IF(U11=0,0,VLOOKUP(U11,FAC_TOTALS_APTA!$A$4:$BS$227,$L14,FALSE))</f>
        <v>0</v>
      </c>
      <c r="V14" s="29">
        <f>IF(V11=0,0,VLOOKUP(V11,FAC_TOTALS_APTA!$A$4:$BS$227,$L14,FALSE))</f>
        <v>0</v>
      </c>
      <c r="W14" s="29">
        <f>IF(W11=0,0,VLOOKUP(W11,FAC_TOTALS_APTA!$A$4:$BS$227,$L14,FALSE))</f>
        <v>0</v>
      </c>
      <c r="X14" s="29">
        <f>IF(X11=0,0,VLOOKUP(X11,FAC_TOTALS_APTA!$A$4:$BS$227,$L14,FALSE))</f>
        <v>0</v>
      </c>
      <c r="Y14" s="29">
        <f>IF(Y11=0,0,VLOOKUP(Y11,FAC_TOTALS_APTA!$A$4:$BS$227,$L14,FALSE))</f>
        <v>0</v>
      </c>
      <c r="Z14" s="29">
        <f>IF(Z11=0,0,VLOOKUP(Z11,FAC_TOTALS_APTA!$A$4:$BS$227,$L14,FALSE))</f>
        <v>0</v>
      </c>
      <c r="AA14" s="29">
        <f>IF(AA11=0,0,VLOOKUP(AA11,FAC_TOTALS_APTA!$A$4:$BS$227,$L14,FALSE))</f>
        <v>0</v>
      </c>
      <c r="AB14" s="29">
        <f>IF(AB11=0,0,VLOOKUP(AB11,FAC_TOTALS_APTA!$A$4:$BS$227,$L14,FALSE))</f>
        <v>0</v>
      </c>
      <c r="AC14" s="32">
        <f t="shared" ref="AC14:AC24" si="4">SUM(M14:AB14)</f>
        <v>-5561273.5406911932</v>
      </c>
      <c r="AD14" s="33">
        <f>AC14/G27</f>
        <v>-2.1885669907597024E-3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MATCH($D15,FAC_TOTALS_APTA!$A$2:$BS$2,)</f>
        <v>13</v>
      </c>
      <c r="G15" s="29">
        <f>VLOOKUP(G11,FAC_TOTALS_APTA!$A$4:$BS$227,$F15,FALSE)</f>
        <v>18034425.979912791</v>
      </c>
      <c r="H15" s="29">
        <f>VLOOKUP(H11,FAC_TOTALS_APTA!$A$4:$BS$227,$F15,FALSE)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MATCH($K15,FAC_TOTALS_APTA!$A$2:$BS$2,)</f>
        <v>35</v>
      </c>
      <c r="M15" s="29">
        <f>IF(M11=0,0,VLOOKUP(M11,FAC_TOTALS_APTA!$A$4:$BS$227,$L15,FALSE))</f>
        <v>8893954.3931148201</v>
      </c>
      <c r="N15" s="29">
        <f>IF(N11=0,0,VLOOKUP(N11,FAC_TOTALS_APTA!$A$4:$BS$227,$L15,FALSE))</f>
        <v>10556718.50183735</v>
      </c>
      <c r="O15" s="29">
        <f>IF(O11=0,0,VLOOKUP(O11,FAC_TOTALS_APTA!$A$4:$BS$227,$L15,FALSE))</f>
        <v>9111225.6272500195</v>
      </c>
      <c r="P15" s="29">
        <f>IF(P11=0,0,VLOOKUP(P11,FAC_TOTALS_APTA!$A$4:$BS$227,$L15,FALSE))</f>
        <v>6868956.09906884</v>
      </c>
      <c r="Q15" s="29">
        <f>IF(Q11=0,0,VLOOKUP(Q11,FAC_TOTALS_APTA!$A$4:$BS$227,$L15,FALSE))</f>
        <v>7975207.7807676699</v>
      </c>
      <c r="R15" s="29">
        <f>IF(R11=0,0,VLOOKUP(R11,FAC_TOTALS_APTA!$A$4:$BS$227,$L15,FALSE))</f>
        <v>6174226.8976129703</v>
      </c>
      <c r="S15" s="29">
        <f>IF(S11=0,0,VLOOKUP(S11,FAC_TOTALS_APTA!$A$4:$BS$227,$L15,FALSE))</f>
        <v>0</v>
      </c>
      <c r="T15" s="29">
        <f>IF(T11=0,0,VLOOKUP(T11,FAC_TOTALS_APTA!$A$4:$BS$227,$L15,FALSE))</f>
        <v>0</v>
      </c>
      <c r="U15" s="29">
        <f>IF(U11=0,0,VLOOKUP(U11,FAC_TOTALS_APTA!$A$4:$BS$227,$L15,FALSE))</f>
        <v>0</v>
      </c>
      <c r="V15" s="29">
        <f>IF(V11=0,0,VLOOKUP(V11,FAC_TOTALS_APTA!$A$4:$BS$227,$L15,FALSE))</f>
        <v>0</v>
      </c>
      <c r="W15" s="29">
        <f>IF(W11=0,0,VLOOKUP(W11,FAC_TOTALS_APTA!$A$4:$BS$227,$L15,FALSE))</f>
        <v>0</v>
      </c>
      <c r="X15" s="29">
        <f>IF(X11=0,0,VLOOKUP(X11,FAC_TOTALS_APTA!$A$4:$BS$227,$L15,FALSE))</f>
        <v>0</v>
      </c>
      <c r="Y15" s="29">
        <f>IF(Y11=0,0,VLOOKUP(Y11,FAC_TOTALS_APTA!$A$4:$BS$227,$L15,FALSE))</f>
        <v>0</v>
      </c>
      <c r="Z15" s="29">
        <f>IF(Z11=0,0,VLOOKUP(Z11,FAC_TOTALS_APTA!$A$4:$BS$227,$L15,FALSE))</f>
        <v>0</v>
      </c>
      <c r="AA15" s="29">
        <f>IF(AA11=0,0,VLOOKUP(AA11,FAC_TOTALS_APTA!$A$4:$BS$227,$L15,FALSE))</f>
        <v>0</v>
      </c>
      <c r="AB15" s="29">
        <f>IF(AB11=0,0,VLOOKUP(AB11,FAC_TOTALS_APTA!$A$4:$BS$227,$L15,FALSE))</f>
        <v>0</v>
      </c>
      <c r="AC15" s="32">
        <f t="shared" si="4"/>
        <v>49580289.299651667</v>
      </c>
      <c r="AD15" s="33">
        <f>AC15/G27</f>
        <v>1.9511679071273987E-2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MATCH($D16,FAC_TOTALS_APTA!$A$2:$BS$2,)</f>
        <v>17</v>
      </c>
      <c r="G16" s="29">
        <f>VLOOKUP(G11,FAC_TOTALS_APTA!$A$4:$BS$227,$F16,FALSE)</f>
        <v>1.0960172507954771</v>
      </c>
      <c r="H16" s="29">
        <f>VLOOKUP(H11,FAC_TOTALS_APTA!$A$4:$BS$227,$F16,FALSE)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MATCH($K16,FAC_TOTALS_APTA!$A$2:$BS$2,)</f>
        <v>39</v>
      </c>
      <c r="M16" s="29">
        <f>IF(M11=0,0,VLOOKUP(M11,FAC_TOTALS_APTA!$A$4:$BS$227,$L16,FALSE))</f>
        <v>3355.4746268329</v>
      </c>
      <c r="N16" s="29">
        <f>IF(N11=0,0,VLOOKUP(N11,FAC_TOTALS_APTA!$A$4:$BS$227,$L16,FALSE))</f>
        <v>-66099.535992369158</v>
      </c>
      <c r="O16" s="29">
        <f>IF(O11=0,0,VLOOKUP(O11,FAC_TOTALS_APTA!$A$4:$BS$227,$L16,FALSE))</f>
        <v>47558.048180893005</v>
      </c>
      <c r="P16" s="29">
        <f>IF(P11=0,0,VLOOKUP(P11,FAC_TOTALS_APTA!$A$4:$BS$227,$L16,FALSE))</f>
        <v>-44188.224611881902</v>
      </c>
      <c r="Q16" s="29">
        <f>IF(Q11=0,0,VLOOKUP(Q11,FAC_TOTALS_APTA!$A$4:$BS$227,$L16,FALSE))</f>
        <v>-92134.6673391027</v>
      </c>
      <c r="R16" s="29">
        <f>IF(R11=0,0,VLOOKUP(R11,FAC_TOTALS_APTA!$A$4:$BS$227,$L16,FALSE))</f>
        <v>69812.342415261606</v>
      </c>
      <c r="S16" s="29">
        <f>IF(S11=0,0,VLOOKUP(S11,FAC_TOTALS_APTA!$A$4:$BS$227,$L16,FALSE))</f>
        <v>0</v>
      </c>
      <c r="T16" s="29">
        <f>IF(T11=0,0,VLOOKUP(T11,FAC_TOTALS_APTA!$A$4:$BS$227,$L16,FALSE))</f>
        <v>0</v>
      </c>
      <c r="U16" s="29">
        <f>IF(U11=0,0,VLOOKUP(U11,FAC_TOTALS_APTA!$A$4:$BS$227,$L16,FALSE))</f>
        <v>0</v>
      </c>
      <c r="V16" s="29">
        <f>IF(V11=0,0,VLOOKUP(V11,FAC_TOTALS_APTA!$A$4:$BS$227,$L16,FALSE))</f>
        <v>0</v>
      </c>
      <c r="W16" s="29">
        <f>IF(W11=0,0,VLOOKUP(W11,FAC_TOTALS_APTA!$A$4:$BS$227,$L16,FALSE))</f>
        <v>0</v>
      </c>
      <c r="X16" s="29">
        <f>IF(X11=0,0,VLOOKUP(X11,FAC_TOTALS_APTA!$A$4:$BS$227,$L16,FALSE))</f>
        <v>0</v>
      </c>
      <c r="Y16" s="29">
        <f>IF(Y11=0,0,VLOOKUP(Y11,FAC_TOTALS_APTA!$A$4:$BS$227,$L16,FALSE))</f>
        <v>0</v>
      </c>
      <c r="Z16" s="29">
        <f>IF(Z11=0,0,VLOOKUP(Z11,FAC_TOTALS_APTA!$A$4:$BS$227,$L16,FALSE))</f>
        <v>0</v>
      </c>
      <c r="AA16" s="29">
        <f>IF(AA11=0,0,VLOOKUP(AA11,FAC_TOTALS_APTA!$A$4:$BS$227,$L16,FALSE))</f>
        <v>0</v>
      </c>
      <c r="AB16" s="29">
        <f>IF(AB11=0,0,VLOOKUP(AB11,FAC_TOTALS_APTA!$A$4:$BS$227,$L16,FALSE))</f>
        <v>0</v>
      </c>
      <c r="AC16" s="32">
        <f t="shared" si="4"/>
        <v>-81696.56272036623</v>
      </c>
      <c r="AD16" s="33">
        <f>AC16/G26</f>
        <v>-3.1978662283983871E-5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MATCH($D17,FAC_TOTALS_APTA!$A$2:$BS$2,)</f>
        <v>14</v>
      </c>
      <c r="G17" s="29">
        <f>VLOOKUP(G11,FAC_TOTALS_APTA!$A$4:$BS$227,$F17,FALSE)</f>
        <v>8.2247601688474301</v>
      </c>
      <c r="H17" s="29">
        <f>VLOOKUP(H11,FAC_TOTALS_APTA!$A$4:$BS$227,$F17,FALSE)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MATCH($K17,FAC_TOTALS_APTA!$A$2:$BS$2,)</f>
        <v>36</v>
      </c>
      <c r="M17" s="29">
        <f>IF(M11=0,0,VLOOKUP(M11,FAC_TOTALS_APTA!$A$4:$BS$227,$L17,FALSE))</f>
        <v>-14411354.96450885</v>
      </c>
      <c r="N17" s="29">
        <f>IF(N11=0,0,VLOOKUP(N11,FAC_TOTALS_APTA!$A$4:$BS$227,$L17,FALSE))</f>
        <v>-17963969.102308512</v>
      </c>
      <c r="O17" s="29">
        <f>IF(O11=0,0,VLOOKUP(O11,FAC_TOTALS_APTA!$A$4:$BS$227,$L17,FALSE))</f>
        <v>-87065041.850220099</v>
      </c>
      <c r="P17" s="29">
        <f>IF(P11=0,0,VLOOKUP(P11,FAC_TOTALS_APTA!$A$4:$BS$227,$L17,FALSE))</f>
        <v>-36604710.347362898</v>
      </c>
      <c r="Q17" s="29">
        <f>IF(Q11=0,0,VLOOKUP(Q11,FAC_TOTALS_APTA!$A$4:$BS$227,$L17,FALSE))</f>
        <v>23686269.745034751</v>
      </c>
      <c r="R17" s="29">
        <f>IF(R11=0,0,VLOOKUP(R11,FAC_TOTALS_APTA!$A$4:$BS$227,$L17,FALSE))</f>
        <v>29078888.980812758</v>
      </c>
      <c r="S17" s="29">
        <f>IF(S11=0,0,VLOOKUP(S11,FAC_TOTALS_APTA!$A$4:$BS$227,$L17,FALSE))</f>
        <v>0</v>
      </c>
      <c r="T17" s="29">
        <f>IF(T11=0,0,VLOOKUP(T11,FAC_TOTALS_APTA!$A$4:$BS$227,$L17,FALSE))</f>
        <v>0</v>
      </c>
      <c r="U17" s="29">
        <f>IF(U11=0,0,VLOOKUP(U11,FAC_TOTALS_APTA!$A$4:$BS$227,$L17,FALSE))</f>
        <v>0</v>
      </c>
      <c r="V17" s="29">
        <f>IF(V11=0,0,VLOOKUP(V11,FAC_TOTALS_APTA!$A$4:$BS$227,$L17,FALSE))</f>
        <v>0</v>
      </c>
      <c r="W17" s="29">
        <f>IF(W11=0,0,VLOOKUP(W11,FAC_TOTALS_APTA!$A$4:$BS$227,$L17,FALSE))</f>
        <v>0</v>
      </c>
      <c r="X17" s="29">
        <f>IF(X11=0,0,VLOOKUP(X11,FAC_TOTALS_APTA!$A$4:$BS$227,$L17,FALSE))</f>
        <v>0</v>
      </c>
      <c r="Y17" s="29">
        <f>IF(Y11=0,0,VLOOKUP(Y11,FAC_TOTALS_APTA!$A$4:$BS$227,$L17,FALSE))</f>
        <v>0</v>
      </c>
      <c r="Z17" s="29">
        <f>IF(Z11=0,0,VLOOKUP(Z11,FAC_TOTALS_APTA!$A$4:$BS$227,$L17,FALSE))</f>
        <v>0</v>
      </c>
      <c r="AA17" s="29">
        <f>IF(AA11=0,0,VLOOKUP(AA11,FAC_TOTALS_APTA!$A$4:$BS$227,$L17,FALSE))</f>
        <v>0</v>
      </c>
      <c r="AB17" s="29">
        <f>IF(AB11=0,0,VLOOKUP(AB11,FAC_TOTALS_APTA!$A$4:$BS$227,$L17,FALSE))</f>
        <v>0</v>
      </c>
      <c r="AC17" s="32">
        <f t="shared" si="4"/>
        <v>-103279917.53855285</v>
      </c>
      <c r="AD17" s="33">
        <f>AC17/G27</f>
        <v>-4.0644470493923529E-2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MATCH($D18,FAC_TOTALS_APTA!$A$2:$BS$2,)</f>
        <v>15</v>
      </c>
      <c r="G18" s="29">
        <f>VLOOKUP(G11,FAC_TOTALS_APTA!$A$4:$BS$227,$F18,FALSE)</f>
        <v>65749.058700925205</v>
      </c>
      <c r="H18" s="29">
        <f>VLOOKUP(H11,FAC_TOTALS_APTA!$A$4:$BS$227,$F18,FALSE)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MATCH($K18,FAC_TOTALS_APTA!$A$2:$BS$2,)</f>
        <v>37</v>
      </c>
      <c r="M18" s="29">
        <f>IF(M11=0,0,VLOOKUP(M11,FAC_TOTALS_APTA!$A$4:$BS$227,$L18,FALSE))</f>
        <v>-3623559.9535286399</v>
      </c>
      <c r="N18" s="29">
        <f>IF(N11=0,0,VLOOKUP(N11,FAC_TOTALS_APTA!$A$4:$BS$227,$L18,FALSE))</f>
        <v>-5272357.4203106603</v>
      </c>
      <c r="O18" s="29">
        <f>IF(O11=0,0,VLOOKUP(O11,FAC_TOTALS_APTA!$A$4:$BS$227,$L18,FALSE))</f>
        <v>-20369780.60210079</v>
      </c>
      <c r="P18" s="29">
        <f>IF(P11=0,0,VLOOKUP(P11,FAC_TOTALS_APTA!$A$4:$BS$227,$L18,FALSE))</f>
        <v>-13105560.251058329</v>
      </c>
      <c r="Q18" s="29">
        <f>IF(Q11=0,0,VLOOKUP(Q11,FAC_TOTALS_APTA!$A$4:$BS$227,$L18,FALSE))</f>
        <v>-12963628.71624599</v>
      </c>
      <c r="R18" s="29">
        <f>IF(R11=0,0,VLOOKUP(R11,FAC_TOTALS_APTA!$A$4:$BS$227,$L18,FALSE))</f>
        <v>-13176669.65484149</v>
      </c>
      <c r="S18" s="29">
        <f>IF(S11=0,0,VLOOKUP(S11,FAC_TOTALS_APTA!$A$4:$BS$227,$L18,FALSE))</f>
        <v>0</v>
      </c>
      <c r="T18" s="29">
        <f>IF(T11=0,0,VLOOKUP(T11,FAC_TOTALS_APTA!$A$4:$BS$227,$L18,FALSE))</f>
        <v>0</v>
      </c>
      <c r="U18" s="29">
        <f>IF(U11=0,0,VLOOKUP(U11,FAC_TOTALS_APTA!$A$4:$BS$227,$L18,FALSE))</f>
        <v>0</v>
      </c>
      <c r="V18" s="29">
        <f>IF(V11=0,0,VLOOKUP(V11,FAC_TOTALS_APTA!$A$4:$BS$227,$L18,FALSE))</f>
        <v>0</v>
      </c>
      <c r="W18" s="29">
        <f>IF(W11=0,0,VLOOKUP(W11,FAC_TOTALS_APTA!$A$4:$BS$227,$L18,FALSE))</f>
        <v>0</v>
      </c>
      <c r="X18" s="29">
        <f>IF(X11=0,0,VLOOKUP(X11,FAC_TOTALS_APTA!$A$4:$BS$227,$L18,FALSE))</f>
        <v>0</v>
      </c>
      <c r="Y18" s="29">
        <f>IF(Y11=0,0,VLOOKUP(Y11,FAC_TOTALS_APTA!$A$4:$BS$227,$L18,FALSE))</f>
        <v>0</v>
      </c>
      <c r="Z18" s="29">
        <f>IF(Z11=0,0,VLOOKUP(Z11,FAC_TOTALS_APTA!$A$4:$BS$227,$L18,FALSE))</f>
        <v>0</v>
      </c>
      <c r="AA18" s="29">
        <f>IF(AA11=0,0,VLOOKUP(AA11,FAC_TOTALS_APTA!$A$4:$BS$227,$L18,FALSE))</f>
        <v>0</v>
      </c>
      <c r="AB18" s="29">
        <f>IF(AB11=0,0,VLOOKUP(AB11,FAC_TOTALS_APTA!$A$4:$BS$227,$L18,FALSE))</f>
        <v>0</v>
      </c>
      <c r="AC18" s="32">
        <f t="shared" si="4"/>
        <v>-68511556.59808591</v>
      </c>
      <c r="AD18" s="33">
        <f>AC18/G27</f>
        <v>-2.6961833500730857E-2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MATCH($D19,FAC_TOTALS_APTA!$A$2:$BS$2,)</f>
        <v>16</v>
      </c>
      <c r="G19" s="29">
        <f>VLOOKUP(G11,FAC_TOTALS_APTA!$A$4:$BS$227,$F19,FALSE)</f>
        <v>18.581689796095048</v>
      </c>
      <c r="H19" s="29">
        <f>VLOOKUP(H11,FAC_TOTALS_APTA!$A$4:$BS$227,$F19,FALSE)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MATCH($K19,FAC_TOTALS_APTA!$A$2:$BS$2,)</f>
        <v>38</v>
      </c>
      <c r="M19" s="29">
        <f>IF(M11=0,0,VLOOKUP(M11,FAC_TOTALS_APTA!$A$4:$BS$227,$L19,FALSE))</f>
        <v>-6518812.8429493932</v>
      </c>
      <c r="N19" s="29">
        <f>IF(N11=0,0,VLOOKUP(N11,FAC_TOTALS_APTA!$A$4:$BS$227,$L19,FALSE))</f>
        <v>-1603469.5744490591</v>
      </c>
      <c r="O19" s="29">
        <f>IF(O11=0,0,VLOOKUP(O11,FAC_TOTALS_APTA!$A$4:$BS$227,$L19,FALSE))</f>
        <v>-3213364.5466589397</v>
      </c>
      <c r="P19" s="29">
        <f>IF(P11=0,0,VLOOKUP(P11,FAC_TOTALS_APTA!$A$4:$BS$227,$L19,FALSE))</f>
        <v>-3244095.6911166599</v>
      </c>
      <c r="Q19" s="29">
        <f>IF(Q11=0,0,VLOOKUP(Q11,FAC_TOTALS_APTA!$A$4:$BS$227,$L19,FALSE))</f>
        <v>-3384201.0812249798</v>
      </c>
      <c r="R19" s="29">
        <f>IF(R11=0,0,VLOOKUP(R11,FAC_TOTALS_APTA!$A$4:$BS$227,$L19,FALSE))</f>
        <v>-3092450.0209999597</v>
      </c>
      <c r="S19" s="29">
        <f>IF(S11=0,0,VLOOKUP(S11,FAC_TOTALS_APTA!$A$4:$BS$227,$L19,FALSE))</f>
        <v>0</v>
      </c>
      <c r="T19" s="29">
        <f>IF(T11=0,0,VLOOKUP(T11,FAC_TOTALS_APTA!$A$4:$BS$227,$L19,FALSE))</f>
        <v>0</v>
      </c>
      <c r="U19" s="29">
        <f>IF(U11=0,0,VLOOKUP(U11,FAC_TOTALS_APTA!$A$4:$BS$227,$L19,FALSE))</f>
        <v>0</v>
      </c>
      <c r="V19" s="29">
        <f>IF(V11=0,0,VLOOKUP(V11,FAC_TOTALS_APTA!$A$4:$BS$227,$L19,FALSE))</f>
        <v>0</v>
      </c>
      <c r="W19" s="29">
        <f>IF(W11=0,0,VLOOKUP(W11,FAC_TOTALS_APTA!$A$4:$BS$227,$L19,FALSE))</f>
        <v>0</v>
      </c>
      <c r="X19" s="29">
        <f>IF(X11=0,0,VLOOKUP(X11,FAC_TOTALS_APTA!$A$4:$BS$227,$L19,FALSE))</f>
        <v>0</v>
      </c>
      <c r="Y19" s="29">
        <f>IF(Y11=0,0,VLOOKUP(Y11,FAC_TOTALS_APTA!$A$4:$BS$227,$L19,FALSE))</f>
        <v>0</v>
      </c>
      <c r="Z19" s="29">
        <f>IF(Z11=0,0,VLOOKUP(Z11,FAC_TOTALS_APTA!$A$4:$BS$227,$L19,FALSE))</f>
        <v>0</v>
      </c>
      <c r="AA19" s="29">
        <f>IF(AA11=0,0,VLOOKUP(AA11,FAC_TOTALS_APTA!$A$4:$BS$227,$L19,FALSE))</f>
        <v>0</v>
      </c>
      <c r="AB19" s="29">
        <f>IF(AB11=0,0,VLOOKUP(AB11,FAC_TOTALS_APTA!$A$4:$BS$227,$L19,FALSE))</f>
        <v>0</v>
      </c>
      <c r="AC19" s="32">
        <f t="shared" si="4"/>
        <v>-21056393.757398993</v>
      </c>
      <c r="AD19" s="33">
        <f>AC19/G27</f>
        <v>-8.2864703533634398E-3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MATCH($D20,FAC_TOTALS_APTA!$A$2:$BS$2,)</f>
        <v>18</v>
      </c>
      <c r="G20" s="29">
        <f>VLOOKUP(G11,FAC_TOTALS_APTA!$A$4:$BS$227,$F20,FALSE)</f>
        <v>9.9929021557314801</v>
      </c>
      <c r="H20" s="29">
        <f>VLOOKUP(H11,FAC_TOTALS_APTA!$A$4:$BS$227,$F20,FALSE)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MATCH($K20,FAC_TOTALS_APTA!$A$2:$BS$2,)</f>
        <v>40</v>
      </c>
      <c r="M20" s="29">
        <f>IF(M11=0,0,VLOOKUP(M11,FAC_TOTALS_APTA!$A$4:$BS$227,$L20,FALSE))</f>
        <v>-14107.669499737967</v>
      </c>
      <c r="N20" s="29">
        <f>IF(N11=0,0,VLOOKUP(N11,FAC_TOTALS_APTA!$A$4:$BS$227,$L20,FALSE))</f>
        <v>-1437730.7377668426</v>
      </c>
      <c r="O20" s="29">
        <f>IF(O11=0,0,VLOOKUP(O11,FAC_TOTALS_APTA!$A$4:$BS$227,$L20,FALSE))</f>
        <v>-1180918.0389914941</v>
      </c>
      <c r="P20" s="29">
        <f>IF(P11=0,0,VLOOKUP(P11,FAC_TOTALS_APTA!$A$4:$BS$227,$L20,FALSE))</f>
        <v>-3711300.5196998101</v>
      </c>
      <c r="Q20" s="29">
        <f>IF(Q11=0,0,VLOOKUP(Q11,FAC_TOTALS_APTA!$A$4:$BS$227,$L20,FALSE))</f>
        <v>-1369026.1364365532</v>
      </c>
      <c r="R20" s="29">
        <f>IF(R11=0,0,VLOOKUP(R11,FAC_TOTALS_APTA!$A$4:$BS$227,$L20,FALSE))</f>
        <v>-1839773.7185002689</v>
      </c>
      <c r="S20" s="29">
        <f>IF(S11=0,0,VLOOKUP(S11,FAC_TOTALS_APTA!$A$4:$BS$227,$L20,FALSE))</f>
        <v>0</v>
      </c>
      <c r="T20" s="29">
        <f>IF(T11=0,0,VLOOKUP(T11,FAC_TOTALS_APTA!$A$4:$BS$227,$L20,FALSE))</f>
        <v>0</v>
      </c>
      <c r="U20" s="29">
        <f>IF(U11=0,0,VLOOKUP(U11,FAC_TOTALS_APTA!$A$4:$BS$227,$L20,FALSE))</f>
        <v>0</v>
      </c>
      <c r="V20" s="29">
        <f>IF(V11=0,0,VLOOKUP(V11,FAC_TOTALS_APTA!$A$4:$BS$227,$L20,FALSE))</f>
        <v>0</v>
      </c>
      <c r="W20" s="29">
        <f>IF(W11=0,0,VLOOKUP(W11,FAC_TOTALS_APTA!$A$4:$BS$227,$L20,FALSE))</f>
        <v>0</v>
      </c>
      <c r="X20" s="29">
        <f>IF(X11=0,0,VLOOKUP(X11,FAC_TOTALS_APTA!$A$4:$BS$227,$L20,FALSE))</f>
        <v>0</v>
      </c>
      <c r="Y20" s="29">
        <f>IF(Y11=0,0,VLOOKUP(Y11,FAC_TOTALS_APTA!$A$4:$BS$227,$L20,FALSE))</f>
        <v>0</v>
      </c>
      <c r="Z20" s="29">
        <f>IF(Z11=0,0,VLOOKUP(Z11,FAC_TOTALS_APTA!$A$4:$BS$227,$L20,FALSE))</f>
        <v>0</v>
      </c>
      <c r="AA20" s="29">
        <f>IF(AA11=0,0,VLOOKUP(AA11,FAC_TOTALS_APTA!$A$4:$BS$227,$L20,FALSE))</f>
        <v>0</v>
      </c>
      <c r="AB20" s="29">
        <f>IF(AB11=0,0,VLOOKUP(AB11,FAC_TOTALS_APTA!$A$4:$BS$227,$L20,FALSE))</f>
        <v>0</v>
      </c>
      <c r="AC20" s="32">
        <f t="shared" si="4"/>
        <v>-9552856.820894707</v>
      </c>
      <c r="AD20" s="33">
        <f>AC20/G27</f>
        <v>-3.7594027613799689E-3</v>
      </c>
      <c r="AE20" s="7"/>
    </row>
    <row r="21" spans="1:31" s="14" customFormat="1" ht="17" x14ac:dyDescent="0.2">
      <c r="A21" s="7"/>
      <c r="B21" s="12" t="s">
        <v>72</v>
      </c>
      <c r="C21" s="28"/>
      <c r="D21" s="5" t="s">
        <v>109</v>
      </c>
      <c r="E21" s="43">
        <v>-5.7999999999999996E-3</v>
      </c>
      <c r="F21" s="7">
        <f>MATCH($D21,FAC_TOTALS_APTA!$A$2:$BS$2,)</f>
        <v>29</v>
      </c>
      <c r="G21" s="29">
        <f>VLOOKUP(G11,FAC_TOTALS_APTA!$A$4:$BS$227,$F21,FALSE)</f>
        <v>0.44879885189848401</v>
      </c>
      <c r="H21" s="29">
        <f>VLOOKUP(H11,FAC_TOTALS_APTA!$A$4:$BS$227,$F21,FALSE)</f>
        <v>23.424129860684207</v>
      </c>
      <c r="I21" s="30">
        <f t="shared" si="1"/>
        <v>51.192936237685885</v>
      </c>
      <c r="J21" s="31" t="str">
        <f t="shared" si="2"/>
        <v/>
      </c>
      <c r="K21" s="31" t="str">
        <f t="shared" si="3"/>
        <v>TNC_TRIPS_PER_CAPITA_CLUSTER_FAC</v>
      </c>
      <c r="L21" s="7">
        <f>MATCH($K21,FAC_TOTALS_APTA!$A$2:$BS$2,)</f>
        <v>51</v>
      </c>
      <c r="M21" s="29">
        <f>IF(M11=0,0,VLOOKUP(M11,FAC_TOTALS_APTA!$A$4:$BS$227,$L21,FALSE))</f>
        <v>-13190390.00999143</v>
      </c>
      <c r="N21" s="29">
        <f>IF(N11=0,0,VLOOKUP(N11,FAC_TOTALS_APTA!$A$4:$BS$227,$L21,FALSE))</f>
        <v>-19919207.188151341</v>
      </c>
      <c r="O21" s="29">
        <f>IF(O11=0,0,VLOOKUP(O11,FAC_TOTALS_APTA!$A$4:$BS$227,$L21,FALSE))</f>
        <v>-17119694.947139069</v>
      </c>
      <c r="P21" s="29">
        <f>IF(P11=0,0,VLOOKUP(P11,FAC_TOTALS_APTA!$A$4:$BS$227,$L21,FALSE))</f>
        <v>-37584930.1150169</v>
      </c>
      <c r="Q21" s="29">
        <f>IF(Q11=0,0,VLOOKUP(Q11,FAC_TOTALS_APTA!$A$4:$BS$227,$L21,FALSE))</f>
        <v>-47266876.1863961</v>
      </c>
      <c r="R21" s="29">
        <f>IF(R11=0,0,VLOOKUP(R11,FAC_TOTALS_APTA!$A$4:$BS$227,$L21,FALSE))</f>
        <v>-79752653.279339299</v>
      </c>
      <c r="S21" s="29">
        <f>IF(S11=0,0,VLOOKUP(S11,FAC_TOTALS_APTA!$A$4:$BS$227,$L21,FALSE))</f>
        <v>0</v>
      </c>
      <c r="T21" s="29">
        <f>IF(T11=0,0,VLOOKUP(T11,FAC_TOTALS_APTA!$A$4:$BS$227,$L21,FALSE))</f>
        <v>0</v>
      </c>
      <c r="U21" s="29">
        <f>IF(U11=0,0,VLOOKUP(U11,FAC_TOTALS_APTA!$A$4:$BS$227,$L21,FALSE))</f>
        <v>0</v>
      </c>
      <c r="V21" s="29">
        <f>IF(V11=0,0,VLOOKUP(V11,FAC_TOTALS_APTA!$A$4:$BS$227,$L21,FALSE))</f>
        <v>0</v>
      </c>
      <c r="W21" s="29">
        <f>IF(W11=0,0,VLOOKUP(W11,FAC_TOTALS_APTA!$A$4:$BS$227,$L21,FALSE))</f>
        <v>0</v>
      </c>
      <c r="X21" s="29">
        <f>IF(X11=0,0,VLOOKUP(X11,FAC_TOTALS_APTA!$A$4:$BS$227,$L21,FALSE))</f>
        <v>0</v>
      </c>
      <c r="Y21" s="29">
        <f>IF(Y11=0,0,VLOOKUP(Y11,FAC_TOTALS_APTA!$A$4:$BS$227,$L21,FALSE))</f>
        <v>0</v>
      </c>
      <c r="Z21" s="29">
        <f>IF(Z11=0,0,VLOOKUP(Z11,FAC_TOTALS_APTA!$A$4:$BS$227,$L21,FALSE))</f>
        <v>0</v>
      </c>
      <c r="AA21" s="29">
        <f>IF(AA11=0,0,VLOOKUP(AA11,FAC_TOTALS_APTA!$A$4:$BS$227,$L21,FALSE))</f>
        <v>0</v>
      </c>
      <c r="AB21" s="29">
        <f>IF(AB11=0,0,VLOOKUP(AB11,FAC_TOTALS_APTA!$A$4:$BS$227,$L21,FALSE))</f>
        <v>0</v>
      </c>
      <c r="AC21" s="32">
        <f t="shared" si="4"/>
        <v>-214833751.7260341</v>
      </c>
      <c r="AD21" s="33">
        <f>AC21/G27</f>
        <v>-8.4545033451137633E-2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MATCH($D22,FAC_TOTALS_APTA!$A$2:$BS$2,)</f>
        <v>30</v>
      </c>
      <c r="G22" s="29">
        <f>VLOOKUP(G11,FAC_TOTALS_APTA!$A$4:$BS$227,$F22,FALSE)</f>
        <v>0.44300948705175597</v>
      </c>
      <c r="H22" s="29">
        <f>VLOOKUP(H11,FAC_TOTALS_APTA!$A$4:$BS$227,$F22,FALSE)</f>
        <v>2</v>
      </c>
      <c r="I22" s="30">
        <f t="shared" si="1"/>
        <v>3.5145760044780792</v>
      </c>
      <c r="J22" s="31" t="str">
        <f t="shared" si="2"/>
        <v/>
      </c>
      <c r="K22" s="31" t="str">
        <f t="shared" si="3"/>
        <v>BIKE_SHARE_FAC</v>
      </c>
      <c r="L22" s="7">
        <f>MATCH($K22,FAC_TOTALS_APTA!$A$2:$BS$2,)</f>
        <v>52</v>
      </c>
      <c r="M22" s="29">
        <f>IF(M11=0,0,VLOOKUP(M11,FAC_TOTALS_APTA!$A$4:$BS$227,$L22,FALSE))</f>
        <v>0</v>
      </c>
      <c r="N22" s="29">
        <f>IF(N11=0,0,VLOOKUP(N11,FAC_TOTALS_APTA!$A$4:$BS$227,$L22,FALSE))</f>
        <v>270869.02869967476</v>
      </c>
      <c r="O22" s="29">
        <f>IF(O11=0,0,VLOOKUP(O11,FAC_TOTALS_APTA!$A$4:$BS$227,$L22,FALSE))</f>
        <v>231680.6440845358</v>
      </c>
      <c r="P22" s="29">
        <f>IF(P11=0,0,VLOOKUP(P11,FAC_TOTALS_APTA!$A$4:$BS$227,$L22,FALSE))</f>
        <v>224745.7884059436</v>
      </c>
      <c r="Q22" s="29">
        <f>IF(Q11=0,0,VLOOKUP(Q11,FAC_TOTALS_APTA!$A$4:$BS$227,$L22,FALSE))</f>
        <v>0</v>
      </c>
      <c r="R22" s="29">
        <f>IF(R11=0,0,VLOOKUP(R11,FAC_TOTALS_APTA!$A$4:$BS$227,$L22,FALSE))</f>
        <v>10798.237284704999</v>
      </c>
      <c r="S22" s="29">
        <f>IF(S11=0,0,VLOOKUP(S11,FAC_TOTALS_APTA!$A$4:$BS$227,$L22,FALSE))</f>
        <v>0</v>
      </c>
      <c r="T22" s="29">
        <f>IF(T11=0,0,VLOOKUP(T11,FAC_TOTALS_APTA!$A$4:$BS$227,$L22,FALSE))</f>
        <v>0</v>
      </c>
      <c r="U22" s="29">
        <f>IF(U11=0,0,VLOOKUP(U11,FAC_TOTALS_APTA!$A$4:$BS$227,$L22,FALSE))</f>
        <v>0</v>
      </c>
      <c r="V22" s="29">
        <f>IF(V11=0,0,VLOOKUP(V11,FAC_TOTALS_APTA!$A$4:$BS$227,$L22,FALSE))</f>
        <v>0</v>
      </c>
      <c r="W22" s="29">
        <f>IF(W11=0,0,VLOOKUP(W11,FAC_TOTALS_APTA!$A$4:$BS$227,$L22,FALSE))</f>
        <v>0</v>
      </c>
      <c r="X22" s="29">
        <f>IF(X11=0,0,VLOOKUP(X11,FAC_TOTALS_APTA!$A$4:$BS$227,$L22,FALSE))</f>
        <v>0</v>
      </c>
      <c r="Y22" s="29">
        <f>IF(Y11=0,0,VLOOKUP(Y11,FAC_TOTALS_APTA!$A$4:$BS$227,$L22,FALSE))</f>
        <v>0</v>
      </c>
      <c r="Z22" s="29">
        <f>IF(Z11=0,0,VLOOKUP(Z11,FAC_TOTALS_APTA!$A$4:$BS$227,$L22,FALSE))</f>
        <v>0</v>
      </c>
      <c r="AA22" s="29">
        <f>IF(AA11=0,0,VLOOKUP(AA11,FAC_TOTALS_APTA!$A$4:$BS$227,$L22,FALSE))</f>
        <v>0</v>
      </c>
      <c r="AB22" s="29">
        <f>IF(AB11=0,0,VLOOKUP(AB11,FAC_TOTALS_APTA!$A$4:$BS$227,$L22,FALSE))</f>
        <v>0</v>
      </c>
      <c r="AC22" s="32">
        <f t="shared" si="4"/>
        <v>738093.69847485912</v>
      </c>
      <c r="AD22" s="33">
        <f>AC22/G27</f>
        <v>2.9046719114792055E-4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MATCH($D23,FAC_TOTALS_APTA!$A$2:$BS$2,)</f>
        <v>31</v>
      </c>
      <c r="G23" s="29">
        <f>VLOOKUP(G11,FAC_TOTALS_APTA!$A$4:$BS$227,$F23,FALSE)</f>
        <v>0</v>
      </c>
      <c r="H23" s="29">
        <f>VLOOKUP(H11,FAC_TOTALS_APTA!$A$4:$BS$227,$F23,FALSE)</f>
        <v>1.1691461839603481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MATCH($K23,FAC_TOTALS_APTA!$A$2:$BS$2,)</f>
        <v>53</v>
      </c>
      <c r="M23" s="29">
        <f>IF(M11=0,0,VLOOKUP(M11,FAC_TOTALS_APTA!$A$4:$BS$227,$L23,FALSE))</f>
        <v>0</v>
      </c>
      <c r="N23" s="29">
        <f>IF(N11=0,0,VLOOKUP(N11,FAC_TOTALS_APTA!$A$4:$BS$227,$L23,FALSE))</f>
        <v>0</v>
      </c>
      <c r="O23" s="29">
        <f>IF(O11=0,0,VLOOKUP(O11,FAC_TOTALS_APTA!$A$4:$BS$227,$L23,FALSE))</f>
        <v>0</v>
      </c>
      <c r="P23" s="29">
        <f>IF(P11=0,0,VLOOKUP(P11,FAC_TOTALS_APTA!$A$4:$BS$227,$L23,FALSE))</f>
        <v>0</v>
      </c>
      <c r="Q23" s="29">
        <f>IF(Q11=0,0,VLOOKUP(Q11,FAC_TOTALS_APTA!$A$4:$BS$227,$L23,FALSE))</f>
        <v>0</v>
      </c>
      <c r="R23" s="29">
        <f>IF(R11=0,0,VLOOKUP(R11,FAC_TOTALS_APTA!$A$4:$BS$227,$L23,FALSE))</f>
        <v>-61413255.618367001</v>
      </c>
      <c r="S23" s="29">
        <f>IF(S11=0,0,VLOOKUP(S11,FAC_TOTALS_APTA!$A$4:$BS$227,$L23,FALSE))</f>
        <v>0</v>
      </c>
      <c r="T23" s="29">
        <f>IF(T11=0,0,VLOOKUP(T11,FAC_TOTALS_APTA!$A$4:$BS$227,$L23,FALSE))</f>
        <v>0</v>
      </c>
      <c r="U23" s="29">
        <f>IF(U11=0,0,VLOOKUP(U11,FAC_TOTALS_APTA!$A$4:$BS$227,$L23,FALSE))</f>
        <v>0</v>
      </c>
      <c r="V23" s="29">
        <f>IF(V11=0,0,VLOOKUP(V11,FAC_TOTALS_APTA!$A$4:$BS$227,$L23,FALSE))</f>
        <v>0</v>
      </c>
      <c r="W23" s="29">
        <f>IF(W11=0,0,VLOOKUP(W11,FAC_TOTALS_APTA!$A$4:$BS$227,$L23,FALSE))</f>
        <v>0</v>
      </c>
      <c r="X23" s="29">
        <f>IF(X11=0,0,VLOOKUP(X11,FAC_TOTALS_APTA!$A$4:$BS$227,$L23,FALSE))</f>
        <v>0</v>
      </c>
      <c r="Y23" s="29">
        <f>IF(Y11=0,0,VLOOKUP(Y11,FAC_TOTALS_APTA!$A$4:$BS$227,$L23,FALSE))</f>
        <v>0</v>
      </c>
      <c r="Z23" s="29">
        <f>IF(Z11=0,0,VLOOKUP(Z11,FAC_TOTALS_APTA!$A$4:$BS$227,$L23,FALSE))</f>
        <v>0</v>
      </c>
      <c r="AA23" s="29">
        <f>IF(AA11=0,0,VLOOKUP(AA11,FAC_TOTALS_APTA!$A$4:$BS$227,$L23,FALSE))</f>
        <v>0</v>
      </c>
      <c r="AB23" s="29">
        <f>IF(AB11=0,0,VLOOKUP(AB11,FAC_TOTALS_APTA!$A$4:$BS$227,$L23,FALSE))</f>
        <v>0</v>
      </c>
      <c r="AC23" s="32">
        <f t="shared" si="4"/>
        <v>-61413255.618367001</v>
      </c>
      <c r="AD23" s="33">
        <f>AC23/G27</f>
        <v>-2.4168389319102049E-2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MATCH($D24,FAC_TOTALS_APTA!$A$2:$BS$2,)</f>
        <v>32</v>
      </c>
      <c r="G24" s="29">
        <f>VLOOKUP(G11,FAC_TOTALS_APTA!$A$4:$BS$227,$F24,FALSE)</f>
        <v>0</v>
      </c>
      <c r="H24" s="29">
        <f>VLOOKUP(H11,FAC_TOTALS_APTA!$A$4:$BS$227,$F24,FALSE)</f>
        <v>0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MATCH($K24,FAC_TOTALS_APTA!$A$2:$BS$2,)</f>
        <v>54</v>
      </c>
      <c r="M24" s="37">
        <f>IF(M11=0,0,VLOOKUP(M11,FAC_TOTALS_APTA!$A$4:$BS$227,$L24,FALSE))</f>
        <v>0</v>
      </c>
      <c r="N24" s="37">
        <f>IF(N11=0,0,VLOOKUP(N11,FAC_TOTALS_APTA!$A$4:$BS$227,$L24,FALSE))</f>
        <v>0</v>
      </c>
      <c r="O24" s="37">
        <f>IF(O11=0,0,VLOOKUP(O11,FAC_TOTALS_APTA!$A$4:$BS$227,$L24,FALSE))</f>
        <v>0</v>
      </c>
      <c r="P24" s="37">
        <f>IF(P11=0,0,VLOOKUP(P11,FAC_TOTALS_APTA!$A$4:$BS$227,$L24,FALSE))</f>
        <v>0</v>
      </c>
      <c r="Q24" s="37">
        <f>IF(Q11=0,0,VLOOKUP(Q11,FAC_TOTALS_APTA!$A$4:$BS$227,$L24,FALSE))</f>
        <v>0</v>
      </c>
      <c r="R24" s="37">
        <f>IF(R11=0,0,VLOOKUP(R11,FAC_TOTALS_APTA!$A$4:$BS$227,$L24,FALSE))</f>
        <v>0</v>
      </c>
      <c r="S24" s="37">
        <f>IF(S11=0,0,VLOOKUP(S11,FAC_TOTALS_APTA!$A$4:$BS$227,$L24,FALSE))</f>
        <v>0</v>
      </c>
      <c r="T24" s="37">
        <f>IF(T11=0,0,VLOOKUP(T11,FAC_TOTALS_APTA!$A$4:$BS$227,$L24,FALSE))</f>
        <v>0</v>
      </c>
      <c r="U24" s="37">
        <f>IF(U11=0,0,VLOOKUP(U11,FAC_TOTALS_APTA!$A$4:$BS$227,$L24,FALSE))</f>
        <v>0</v>
      </c>
      <c r="V24" s="37">
        <f>IF(V11=0,0,VLOOKUP(V11,FAC_TOTALS_APTA!$A$4:$BS$227,$L24,FALSE))</f>
        <v>0</v>
      </c>
      <c r="W24" s="37">
        <f>IF(W11=0,0,VLOOKUP(W11,FAC_TOTALS_APTA!$A$4:$BS$227,$L24,FALSE))</f>
        <v>0</v>
      </c>
      <c r="X24" s="37">
        <f>IF(X11=0,0,VLOOKUP(X11,FAC_TOTALS_APTA!$A$4:$BS$227,$L24,FALSE))</f>
        <v>0</v>
      </c>
      <c r="Y24" s="37">
        <f>IF(Y11=0,0,VLOOKUP(Y11,FAC_TOTALS_APTA!$A$4:$BS$227,$L24,FALSE))</f>
        <v>0</v>
      </c>
      <c r="Z24" s="37">
        <f>IF(Z11=0,0,VLOOKUP(Z11,FAC_TOTALS_APTA!$A$4:$BS$227,$L24,FALSE))</f>
        <v>0</v>
      </c>
      <c r="AA24" s="37">
        <f>IF(AA11=0,0,VLOOKUP(AA11,FAC_TOTALS_APTA!$A$4:$BS$227,$L24,FALSE))</f>
        <v>0</v>
      </c>
      <c r="AB24" s="37">
        <f>IF(AB11=0,0,VLOOKUP(AB11,FAC_TOTALS_APTA!$A$4:$BS$227,$L24,FALSE))</f>
        <v>0</v>
      </c>
      <c r="AC24" s="38">
        <f t="shared" si="4"/>
        <v>0</v>
      </c>
      <c r="AD24" s="39">
        <f>AC24/G27</f>
        <v>0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MATCH($K25,FAC_TOTALS_APTA!$A$2:$BS$2,)</f>
        <v>58</v>
      </c>
      <c r="M25" s="37">
        <f>IF(M11=0,0,VLOOKUP(M11,FAC_TOTALS_APTA!$A$4:$BS$227,$L25,FALSE))</f>
        <v>0</v>
      </c>
      <c r="N25" s="37">
        <f>IF(N11=0,0,VLOOKUP(N11,FAC_TOTALS_APTA!$A$4:$BS$227,$L25,FALSE))</f>
        <v>0</v>
      </c>
      <c r="O25" s="37">
        <f>IF(O11=0,0,VLOOKUP(O11,FAC_TOTALS_APTA!$A$4:$BS$227,$L25,FALSE))</f>
        <v>0</v>
      </c>
      <c r="P25" s="37">
        <f>IF(P11=0,0,VLOOKUP(P11,FAC_TOTALS_APTA!$A$4:$BS$227,$L25,FALSE))</f>
        <v>0</v>
      </c>
      <c r="Q25" s="37">
        <f>IF(Q11=0,0,VLOOKUP(Q11,FAC_TOTALS_APTA!$A$4:$BS$227,$L25,FALSE))</f>
        <v>0</v>
      </c>
      <c r="R25" s="37">
        <f>IF(R11=0,0,VLOOKUP(R11,FAC_TOTALS_APTA!$A$4:$BS$227,$L25,FALSE))</f>
        <v>0</v>
      </c>
      <c r="S25" s="37">
        <f>IF(S11=0,0,VLOOKUP(S11,FAC_TOTALS_APTA!$A$4:$BS$227,$L25,FALSE))</f>
        <v>0</v>
      </c>
      <c r="T25" s="37">
        <f>IF(T11=0,0,VLOOKUP(T11,FAC_TOTALS_APTA!$A$4:$BS$227,$L25,FALSE))</f>
        <v>0</v>
      </c>
      <c r="U25" s="37">
        <f>IF(U11=0,0,VLOOKUP(U11,FAC_TOTALS_APTA!$A$4:$BS$227,$L25,FALSE))</f>
        <v>0</v>
      </c>
      <c r="V25" s="37">
        <f>IF(V11=0,0,VLOOKUP(V11,FAC_TOTALS_APTA!$A$4:$BS$227,$L25,FALSE))</f>
        <v>0</v>
      </c>
      <c r="W25" s="37">
        <f>IF(W11=0,0,VLOOKUP(W11,FAC_TOTALS_APTA!$A$4:$BS$227,$L25,FALSE))</f>
        <v>0</v>
      </c>
      <c r="X25" s="37">
        <f>IF(X11=0,0,VLOOKUP(X11,FAC_TOTALS_APTA!$A$4:$BS$227,$L25,FALSE))</f>
        <v>0</v>
      </c>
      <c r="Y25" s="37">
        <f>IF(Y11=0,0,VLOOKUP(Y11,FAC_TOTALS_APTA!$A$4:$BS$227,$L25,FALSE))</f>
        <v>0</v>
      </c>
      <c r="Z25" s="37">
        <f>IF(Z11=0,0,VLOOKUP(Z11,FAC_TOTALS_APTA!$A$4:$BS$227,$L25,FALSE))</f>
        <v>0</v>
      </c>
      <c r="AA25" s="37">
        <f>IF(AA11=0,0,VLOOKUP(AA11,FAC_TOTALS_APTA!$A$4:$BS$227,$L25,FALSE))</f>
        <v>0</v>
      </c>
      <c r="AB25" s="37">
        <f>IF(AB11=0,0,VLOOKUP(AB11,FAC_TOTALS_APTA!$A$4:$BS$227,$L25,FALSE))</f>
        <v>0</v>
      </c>
      <c r="AC25" s="38">
        <f>SUM(M25:AB25)</f>
        <v>0</v>
      </c>
      <c r="AD25" s="39">
        <f>AC25/G27</f>
        <v>0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MATCH($D26,FAC_TOTALS_APTA!$A$2:$BQ$2,)</f>
        <v>9</v>
      </c>
      <c r="G26" s="60">
        <f>VLOOKUP(G11,FAC_TOTALS_APTA!$A$4:$BS$227,$F26,FALSE)</f>
        <v>2554721082.2912683</v>
      </c>
      <c r="H26" s="60">
        <f>VLOOKUP(H11,FAC_TOTALS_APTA!$A$4:$BS$227,$F26,FALSE)</f>
        <v>2222726724.5061569</v>
      </c>
      <c r="I26" s="62">
        <f t="shared" ref="I26:I27" si="5">H26/G26-1</f>
        <v>-0.12995326968819376</v>
      </c>
      <c r="J26" s="31"/>
      <c r="K26" s="31"/>
      <c r="L26" s="7"/>
      <c r="M26" s="29">
        <f>SUM(M13:M24)</f>
        <v>-13639089.497033471</v>
      </c>
      <c r="N26" s="29">
        <f>SUM(N13:N24)</f>
        <v>-33557321.877055503</v>
      </c>
      <c r="O26" s="29">
        <f>SUM(O13:O24)</f>
        <v>-108525854.5499661</v>
      </c>
      <c r="P26" s="29">
        <f>SUM(P13:P24)</f>
        <v>-74285712.535624161</v>
      </c>
      <c r="Q26" s="29">
        <f>SUM(Q13:Q24)</f>
        <v>-3721069.2297996953</v>
      </c>
      <c r="R26" s="29">
        <f>SUM(R13:R24)</f>
        <v>-100194432.51070905</v>
      </c>
      <c r="S26" s="29">
        <f>SUM(S13:S24)</f>
        <v>0</v>
      </c>
      <c r="T26" s="29">
        <f>SUM(T13:T24)</f>
        <v>0</v>
      </c>
      <c r="U26" s="29">
        <f>SUM(U13:U24)</f>
        <v>0</v>
      </c>
      <c r="V26" s="29">
        <f>SUM(V13:V24)</f>
        <v>0</v>
      </c>
      <c r="W26" s="29">
        <f>SUM(W13:W24)</f>
        <v>0</v>
      </c>
      <c r="X26" s="29">
        <f>SUM(X13:X24)</f>
        <v>0</v>
      </c>
      <c r="Y26" s="29">
        <f>SUM(Y13:Y24)</f>
        <v>0</v>
      </c>
      <c r="Z26" s="29">
        <f>SUM(Z13:Z24)</f>
        <v>0</v>
      </c>
      <c r="AA26" s="29">
        <f>SUM(AA13:AA24)</f>
        <v>0</v>
      </c>
      <c r="AB26" s="29">
        <f>SUM(AB13:AB24)</f>
        <v>0</v>
      </c>
      <c r="AC26" s="32">
        <f>H26-G26</f>
        <v>-331994357.78511143</v>
      </c>
      <c r="AD26" s="33">
        <f>I26</f>
        <v>-0.12995326968819376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MATCH($D27,FAC_TOTALS_APTA!$A$2:$BQ$2,)</f>
        <v>7</v>
      </c>
      <c r="G27" s="61">
        <f>VLOOKUP(G11,FAC_TOTALS_APTA!$A$4:$BS$227,$F27,FALSE)</f>
        <v>2541057031.4599991</v>
      </c>
      <c r="H27" s="61">
        <f>VLOOKUP(H11,FAC_TOTALS_APTA!$A$4:$BQ$227,$F27,FALSE)</f>
        <v>2176386602.559989</v>
      </c>
      <c r="I27" s="63">
        <f t="shared" si="5"/>
        <v>-0.14351131217644642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-364670428.90001011</v>
      </c>
      <c r="AD27" s="42">
        <f>I27</f>
        <v>-0.14351131217644642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-1.3558042488252653E-2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0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2" t="s">
        <v>54</v>
      </c>
      <c r="H35" s="82"/>
      <c r="I35" s="82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2" t="s">
        <v>58</v>
      </c>
      <c r="AD35" s="82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2012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0_2_2012</v>
      </c>
      <c r="H38" s="7" t="str">
        <f>CONCATENATE($C33,"_",$C34,"_",H36)</f>
        <v>0_2_2018</v>
      </c>
      <c r="I38" s="28"/>
      <c r="J38" s="7"/>
      <c r="K38" s="7"/>
      <c r="L38" s="7"/>
      <c r="M38" s="7" t="str">
        <f>IF($G36+M37&gt;$H36,0,CONCATENATE($C33,"_",$C34,"_",$G36+M37))</f>
        <v>0_2_2013</v>
      </c>
      <c r="N38" s="7" t="str">
        <f t="shared" ref="N38:AB38" si="6">IF($G36+N37&gt;$H36,0,CONCATENATE($C33,"_",$C34,"_",$G36+N37))</f>
        <v>0_2_2014</v>
      </c>
      <c r="O38" s="7" t="str">
        <f t="shared" si="6"/>
        <v>0_2_2015</v>
      </c>
      <c r="P38" s="7" t="str">
        <f t="shared" si="6"/>
        <v>0_2_2016</v>
      </c>
      <c r="Q38" s="7" t="str">
        <f t="shared" si="6"/>
        <v>0_2_2017</v>
      </c>
      <c r="R38" s="7" t="str">
        <f t="shared" si="6"/>
        <v>0_2_2018</v>
      </c>
      <c r="S38" s="7">
        <f t="shared" si="6"/>
        <v>0</v>
      </c>
      <c r="T38" s="7">
        <f t="shared" si="6"/>
        <v>0</v>
      </c>
      <c r="U38" s="7">
        <f t="shared" si="6"/>
        <v>0</v>
      </c>
      <c r="V38" s="7">
        <f t="shared" si="6"/>
        <v>0</v>
      </c>
      <c r="W38" s="7">
        <f t="shared" si="6"/>
        <v>0</v>
      </c>
      <c r="X38" s="7">
        <f t="shared" si="6"/>
        <v>0</v>
      </c>
      <c r="Y38" s="7">
        <f t="shared" si="6"/>
        <v>0</v>
      </c>
      <c r="Z38" s="7">
        <f t="shared" si="6"/>
        <v>0</v>
      </c>
      <c r="AA38" s="7">
        <f t="shared" si="6"/>
        <v>0</v>
      </c>
      <c r="AB38" s="7">
        <f t="shared" si="6"/>
        <v>0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MATCH($D40,FAC_TOTALS_APTA!$A$2:$BS$2,)</f>
        <v>11</v>
      </c>
      <c r="G40" s="29">
        <f>VLOOKUP(G38,FAC_TOTALS_APTA!$A$4:$BS$227,$F40,FALSE)</f>
        <v>22669187.749276601</v>
      </c>
      <c r="H40" s="29">
        <f>VLOOKUP(H38,FAC_TOTALS_APTA!$A$4:$BS$227,$F40,FALSE)</f>
        <v>25389548.917448297</v>
      </c>
      <c r="I40" s="30">
        <f>IFERROR(H40/G40-1,"-")</f>
        <v>0.12000258669428976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MATCH($K40,FAC_TOTALS_APTA!$A$2:$BS$2,)</f>
        <v>33</v>
      </c>
      <c r="M40" s="29">
        <f>IF(M38=0,0,VLOOKUP(M38,FAC_TOTALS_APTA!$A$4:$BS$227,$L40,FALSE))</f>
        <v>4565523.3491962794</v>
      </c>
      <c r="N40" s="29">
        <f>IF(N38=0,0,VLOOKUP(N38,FAC_TOTALS_APTA!$A$4:$BS$227,$L40,FALSE))</f>
        <v>10236481.780167889</v>
      </c>
      <c r="O40" s="29">
        <f>IF(O38=0,0,VLOOKUP(O38,FAC_TOTALS_APTA!$A$4:$BS$227,$L40,FALSE))</f>
        <v>20214234.34131344</v>
      </c>
      <c r="P40" s="29">
        <f>IF(P38=0,0,VLOOKUP(P38,FAC_TOTALS_APTA!$A$4:$BS$227,$L40,FALSE))</f>
        <v>19392492.305288702</v>
      </c>
      <c r="Q40" s="29">
        <f>IF(Q38=0,0,VLOOKUP(Q38,FAC_TOTALS_APTA!$A$4:$BS$227,$L40,FALSE))</f>
        <v>5915486.3961322</v>
      </c>
      <c r="R40" s="29">
        <f>IF(R38=0,0,VLOOKUP(R38,FAC_TOTALS_APTA!$A$4:$BS$227,$L40,FALSE))</f>
        <v>10717756.508156169</v>
      </c>
      <c r="S40" s="29">
        <f>IF(S38=0,0,VLOOKUP(S38,FAC_TOTALS_APTA!$A$4:$BS$227,$L40,FALSE))</f>
        <v>0</v>
      </c>
      <c r="T40" s="29">
        <f>IF(T38=0,0,VLOOKUP(T38,FAC_TOTALS_APTA!$A$4:$BS$227,$L40,FALSE))</f>
        <v>0</v>
      </c>
      <c r="U40" s="29">
        <f>IF(U38=0,0,VLOOKUP(U38,FAC_TOTALS_APTA!$A$4:$BS$227,$L40,FALSE))</f>
        <v>0</v>
      </c>
      <c r="V40" s="29">
        <f>IF(V38=0,0,VLOOKUP(V38,FAC_TOTALS_APTA!$A$4:$BS$227,$L40,FALSE))</f>
        <v>0</v>
      </c>
      <c r="W40" s="29">
        <f>IF(W38=0,0,VLOOKUP(W38,FAC_TOTALS_APTA!$A$4:$BS$227,$L40,FALSE))</f>
        <v>0</v>
      </c>
      <c r="X40" s="29">
        <f>IF(X38=0,0,VLOOKUP(X38,FAC_TOTALS_APTA!$A$4:$BS$227,$L40,FALSE))</f>
        <v>0</v>
      </c>
      <c r="Y40" s="29">
        <f>IF(Y38=0,0,VLOOKUP(Y38,FAC_TOTALS_APTA!$A$4:$BS$227,$L40,FALSE))</f>
        <v>0</v>
      </c>
      <c r="Z40" s="29">
        <f>IF(Z38=0,0,VLOOKUP(Z38,FAC_TOTALS_APTA!$A$4:$BS$227,$L40,FALSE))</f>
        <v>0</v>
      </c>
      <c r="AA40" s="29">
        <f>IF(AA38=0,0,VLOOKUP(AA38,FAC_TOTALS_APTA!$A$4:$BS$227,$L40,FALSE))</f>
        <v>0</v>
      </c>
      <c r="AB40" s="29">
        <f>IF(AB38=0,0,VLOOKUP(AB38,FAC_TOTALS_APTA!$A$4:$BS$227,$L40,FALSE))</f>
        <v>0</v>
      </c>
      <c r="AC40" s="32">
        <f>SUM(M40:AB40)</f>
        <v>71041974.680254683</v>
      </c>
      <c r="AD40" s="33">
        <f>AC40/G54</f>
        <v>7.3908399697511382E-2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MATCH($D41,FAC_TOTALS_APTA!$A$2:$BS$2,)</f>
        <v>12</v>
      </c>
      <c r="G41" s="29">
        <f>VLOOKUP(G38,FAC_TOTALS_APTA!$A$4:$BS$227,$F41,FALSE)</f>
        <v>1.9959131485289909</v>
      </c>
      <c r="H41" s="29">
        <f>VLOOKUP(H38,FAC_TOTALS_APTA!$A$4:$BS$227,$F41,FALSE)</f>
        <v>2.0307660386433959</v>
      </c>
      <c r="I41" s="30">
        <f t="shared" ref="I41:I51" si="7">IFERROR(H41/G41-1,"-")</f>
        <v>1.7462127618174117E-2</v>
      </c>
      <c r="J41" s="31" t="str">
        <f t="shared" ref="J41:J51" si="8">IF(C41="Log","_log","")</f>
        <v>_log</v>
      </c>
      <c r="K41" s="31" t="str">
        <f t="shared" ref="K41:K52" si="9">CONCATENATE(D41,J41,"_FAC")</f>
        <v>FARE_per_UPT_2018_log_FAC</v>
      </c>
      <c r="L41" s="7">
        <f>MATCH($K41,FAC_TOTALS_APTA!$A$2:$BS$2,)</f>
        <v>34</v>
      </c>
      <c r="M41" s="29">
        <f>IF(M38=0,0,VLOOKUP(M38,FAC_TOTALS_APTA!$A$4:$BS$227,$L41,FALSE))</f>
        <v>-5578212.5246779099</v>
      </c>
      <c r="N41" s="29">
        <f>IF(N38=0,0,VLOOKUP(N38,FAC_TOTALS_APTA!$A$4:$BS$227,$L41,FALSE))</f>
        <v>2440732.7826374909</v>
      </c>
      <c r="O41" s="29">
        <f>IF(O38=0,0,VLOOKUP(O38,FAC_TOTALS_APTA!$A$4:$BS$227,$L41,FALSE))</f>
        <v>-1417282.9674896521</v>
      </c>
      <c r="P41" s="29">
        <f>IF(P38=0,0,VLOOKUP(P38,FAC_TOTALS_APTA!$A$4:$BS$227,$L41,FALSE))</f>
        <v>-2587962.452613581</v>
      </c>
      <c r="Q41" s="29">
        <f>IF(Q38=0,0,VLOOKUP(Q38,FAC_TOTALS_APTA!$A$4:$BS$227,$L41,FALSE))</f>
        <v>1838385.1390327001</v>
      </c>
      <c r="R41" s="29">
        <f>IF(R38=0,0,VLOOKUP(R38,FAC_TOTALS_APTA!$A$4:$BS$227,$L41,FALSE))</f>
        <v>2510378.5644044159</v>
      </c>
      <c r="S41" s="29">
        <f>IF(S38=0,0,VLOOKUP(S38,FAC_TOTALS_APTA!$A$4:$BS$227,$L41,FALSE))</f>
        <v>0</v>
      </c>
      <c r="T41" s="29">
        <f>IF(T38=0,0,VLOOKUP(T38,FAC_TOTALS_APTA!$A$4:$BS$227,$L41,FALSE))</f>
        <v>0</v>
      </c>
      <c r="U41" s="29">
        <f>IF(U38=0,0,VLOOKUP(U38,FAC_TOTALS_APTA!$A$4:$BS$227,$L41,FALSE))</f>
        <v>0</v>
      </c>
      <c r="V41" s="29">
        <f>IF(V38=0,0,VLOOKUP(V38,FAC_TOTALS_APTA!$A$4:$BS$227,$L41,FALSE))</f>
        <v>0</v>
      </c>
      <c r="W41" s="29">
        <f>IF(W38=0,0,VLOOKUP(W38,FAC_TOTALS_APTA!$A$4:$BS$227,$L41,FALSE))</f>
        <v>0</v>
      </c>
      <c r="X41" s="29">
        <f>IF(X38=0,0,VLOOKUP(X38,FAC_TOTALS_APTA!$A$4:$BS$227,$L41,FALSE))</f>
        <v>0</v>
      </c>
      <c r="Y41" s="29">
        <f>IF(Y38=0,0,VLOOKUP(Y38,FAC_TOTALS_APTA!$A$4:$BS$227,$L41,FALSE))</f>
        <v>0</v>
      </c>
      <c r="Z41" s="29">
        <f>IF(Z38=0,0,VLOOKUP(Z38,FAC_TOTALS_APTA!$A$4:$BS$227,$L41,FALSE))</f>
        <v>0</v>
      </c>
      <c r="AA41" s="29">
        <f>IF(AA38=0,0,VLOOKUP(AA38,FAC_TOTALS_APTA!$A$4:$BS$227,$L41,FALSE))</f>
        <v>0</v>
      </c>
      <c r="AB41" s="29">
        <f>IF(AB38=0,0,VLOOKUP(AB38,FAC_TOTALS_APTA!$A$4:$BS$227,$L41,FALSE))</f>
        <v>0</v>
      </c>
      <c r="AC41" s="32">
        <f t="shared" ref="AC41:AC51" si="10">SUM(M41:AB41)</f>
        <v>-2793961.4587065363</v>
      </c>
      <c r="AD41" s="33">
        <f>AC41/G54</f>
        <v>-2.9066931368240557E-3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MATCH($D42,FAC_TOTALS_APTA!$A$2:$BS$2,)</f>
        <v>13</v>
      </c>
      <c r="G42" s="29">
        <f>VLOOKUP(G38,FAC_TOTALS_APTA!$A$4:$BS$227,$F42,FALSE)</f>
        <v>5150279.3595703095</v>
      </c>
      <c r="H42" s="29">
        <f>VLOOKUP(H38,FAC_TOTALS_APTA!$A$4:$BS$227,$F42,FALSE)</f>
        <v>5558832.1377048008</v>
      </c>
      <c r="I42" s="30">
        <f t="shared" si="7"/>
        <v>7.9326333507582225E-2</v>
      </c>
      <c r="J42" s="31" t="str">
        <f t="shared" si="8"/>
        <v>_log</v>
      </c>
      <c r="K42" s="31" t="str">
        <f t="shared" si="9"/>
        <v>POP_EMP_log_FAC</v>
      </c>
      <c r="L42" s="7">
        <f>MATCH($K42,FAC_TOTALS_APTA!$A$2:$BS$2,)</f>
        <v>35</v>
      </c>
      <c r="M42" s="29">
        <f>IF(M38=0,0,VLOOKUP(M38,FAC_TOTALS_APTA!$A$4:$BS$227,$L42,FALSE))</f>
        <v>4771633.7399383802</v>
      </c>
      <c r="N42" s="29">
        <f>IF(N38=0,0,VLOOKUP(N38,FAC_TOTALS_APTA!$A$4:$BS$227,$L42,FALSE))</f>
        <v>3604400.67447657</v>
      </c>
      <c r="O42" s="29">
        <f>IF(O38=0,0,VLOOKUP(O38,FAC_TOTALS_APTA!$A$4:$BS$227,$L42,FALSE))</f>
        <v>3531860.1659407802</v>
      </c>
      <c r="P42" s="29">
        <f>IF(P38=0,0,VLOOKUP(P38,FAC_TOTALS_APTA!$A$4:$BS$227,$L42,FALSE))</f>
        <v>3289949.8354930403</v>
      </c>
      <c r="Q42" s="29">
        <f>IF(Q38=0,0,VLOOKUP(Q38,FAC_TOTALS_APTA!$A$4:$BS$227,$L42,FALSE))</f>
        <v>3340686.0266018603</v>
      </c>
      <c r="R42" s="29">
        <f>IF(R38=0,0,VLOOKUP(R38,FAC_TOTALS_APTA!$A$4:$BS$227,$L42,FALSE))</f>
        <v>2899463.8261892004</v>
      </c>
      <c r="S42" s="29">
        <f>IF(S38=0,0,VLOOKUP(S38,FAC_TOTALS_APTA!$A$4:$BS$227,$L42,FALSE))</f>
        <v>0</v>
      </c>
      <c r="T42" s="29">
        <f>IF(T38=0,0,VLOOKUP(T38,FAC_TOTALS_APTA!$A$4:$BS$227,$L42,FALSE))</f>
        <v>0</v>
      </c>
      <c r="U42" s="29">
        <f>IF(U38=0,0,VLOOKUP(U38,FAC_TOTALS_APTA!$A$4:$BS$227,$L42,FALSE))</f>
        <v>0</v>
      </c>
      <c r="V42" s="29">
        <f>IF(V38=0,0,VLOOKUP(V38,FAC_TOTALS_APTA!$A$4:$BS$227,$L42,FALSE))</f>
        <v>0</v>
      </c>
      <c r="W42" s="29">
        <f>IF(W38=0,0,VLOOKUP(W38,FAC_TOTALS_APTA!$A$4:$BS$227,$L42,FALSE))</f>
        <v>0</v>
      </c>
      <c r="X42" s="29">
        <f>IF(X38=0,0,VLOOKUP(X38,FAC_TOTALS_APTA!$A$4:$BS$227,$L42,FALSE))</f>
        <v>0</v>
      </c>
      <c r="Y42" s="29">
        <f>IF(Y38=0,0,VLOOKUP(Y38,FAC_TOTALS_APTA!$A$4:$BS$227,$L42,FALSE))</f>
        <v>0</v>
      </c>
      <c r="Z42" s="29">
        <f>IF(Z38=0,0,VLOOKUP(Z38,FAC_TOTALS_APTA!$A$4:$BS$227,$L42,FALSE))</f>
        <v>0</v>
      </c>
      <c r="AA42" s="29">
        <f>IF(AA38=0,0,VLOOKUP(AA38,FAC_TOTALS_APTA!$A$4:$BS$227,$L42,FALSE))</f>
        <v>0</v>
      </c>
      <c r="AB42" s="29">
        <f>IF(AB38=0,0,VLOOKUP(AB38,FAC_TOTALS_APTA!$A$4:$BS$227,$L42,FALSE))</f>
        <v>0</v>
      </c>
      <c r="AC42" s="32">
        <f t="shared" si="10"/>
        <v>21437994.268639829</v>
      </c>
      <c r="AD42" s="33">
        <f>AC42/G54</f>
        <v>2.2302981529593799E-2</v>
      </c>
      <c r="AE42" s="7"/>
    </row>
    <row r="43" spans="1:31" s="14" customFormat="1" ht="15" x14ac:dyDescent="0.2">
      <c r="A43" s="7"/>
      <c r="B43" s="26" t="s">
        <v>108</v>
      </c>
      <c r="C43" s="28"/>
      <c r="D43" s="34" t="s">
        <v>106</v>
      </c>
      <c r="E43" s="43">
        <v>0.16120000000000001</v>
      </c>
      <c r="F43" s="7">
        <f>MATCH($D43,FAC_TOTALS_APTA!$A$2:$BS$2,)</f>
        <v>17</v>
      </c>
      <c r="G43" s="29">
        <f>VLOOKUP(G38,FAC_TOTALS_APTA!$A$4:$BS$227,$F43,FALSE)</f>
        <v>0.63494476956781198</v>
      </c>
      <c r="H43" s="29">
        <f>VLOOKUP(H38,FAC_TOTALS_APTA!$A$4:$BS$227,$F43,FALSE)</f>
        <v>0.62733664997416394</v>
      </c>
      <c r="I43" s="30">
        <f t="shared" si="7"/>
        <v>-1.1982332886727565E-2</v>
      </c>
      <c r="J43" s="31" t="str">
        <f t="shared" si="8"/>
        <v/>
      </c>
      <c r="K43" s="31" t="str">
        <f t="shared" si="9"/>
        <v>TSD_POP_EMP_PCT_FAC</v>
      </c>
      <c r="L43" s="7">
        <f>MATCH($K43,FAC_TOTALS_APTA!$A$2:$BS$2,)</f>
        <v>39</v>
      </c>
      <c r="M43" s="29">
        <f>IF(M38=0,0,VLOOKUP(M38,FAC_TOTALS_APTA!$A$4:$BS$227,$L43,FALSE))</f>
        <v>-18149.08689667295</v>
      </c>
      <c r="N43" s="29">
        <f>IF(N38=0,0,VLOOKUP(N38,FAC_TOTALS_APTA!$A$4:$BS$227,$L43,FALSE))</f>
        <v>-30894.044270431979</v>
      </c>
      <c r="O43" s="29">
        <f>IF(O38=0,0,VLOOKUP(O38,FAC_TOTALS_APTA!$A$4:$BS$227,$L43,FALSE))</f>
        <v>17275.852446983292</v>
      </c>
      <c r="P43" s="29">
        <f>IF(P38=0,0,VLOOKUP(P38,FAC_TOTALS_APTA!$A$4:$BS$227,$L43,FALSE))</f>
        <v>-72324.830240743395</v>
      </c>
      <c r="Q43" s="29">
        <f>IF(Q38=0,0,VLOOKUP(Q38,FAC_TOTALS_APTA!$A$4:$BS$227,$L43,FALSE))</f>
        <v>-25817.4656811061</v>
      </c>
      <c r="R43" s="29">
        <f>IF(R38=0,0,VLOOKUP(R38,FAC_TOTALS_APTA!$A$4:$BS$227,$L43,FALSE))</f>
        <v>37171.300454288299</v>
      </c>
      <c r="S43" s="29">
        <f>IF(S38=0,0,VLOOKUP(S38,FAC_TOTALS_APTA!$A$4:$BS$227,$L43,FALSE))</f>
        <v>0</v>
      </c>
      <c r="T43" s="29">
        <f>IF(T38=0,0,VLOOKUP(T38,FAC_TOTALS_APTA!$A$4:$BS$227,$L43,FALSE))</f>
        <v>0</v>
      </c>
      <c r="U43" s="29">
        <f>IF(U38=0,0,VLOOKUP(U38,FAC_TOTALS_APTA!$A$4:$BS$227,$L43,FALSE))</f>
        <v>0</v>
      </c>
      <c r="V43" s="29">
        <f>IF(V38=0,0,VLOOKUP(V38,FAC_TOTALS_APTA!$A$4:$BS$227,$L43,FALSE))</f>
        <v>0</v>
      </c>
      <c r="W43" s="29">
        <f>IF(W38=0,0,VLOOKUP(W38,FAC_TOTALS_APTA!$A$4:$BS$227,$L43,FALSE))</f>
        <v>0</v>
      </c>
      <c r="X43" s="29">
        <f>IF(X38=0,0,VLOOKUP(X38,FAC_TOTALS_APTA!$A$4:$BS$227,$L43,FALSE))</f>
        <v>0</v>
      </c>
      <c r="Y43" s="29">
        <f>IF(Y38=0,0,VLOOKUP(Y38,FAC_TOTALS_APTA!$A$4:$BS$227,$L43,FALSE))</f>
        <v>0</v>
      </c>
      <c r="Z43" s="29">
        <f>IF(Z38=0,0,VLOOKUP(Z38,FAC_TOTALS_APTA!$A$4:$BS$227,$L43,FALSE))</f>
        <v>0</v>
      </c>
      <c r="AA43" s="29">
        <f>IF(AA38=0,0,VLOOKUP(AA38,FAC_TOTALS_APTA!$A$4:$BS$227,$L43,FALSE))</f>
        <v>0</v>
      </c>
      <c r="AB43" s="29">
        <f>IF(AB38=0,0,VLOOKUP(AB38,FAC_TOTALS_APTA!$A$4:$BS$227,$L43,FALSE))</f>
        <v>0</v>
      </c>
      <c r="AC43" s="32">
        <f t="shared" si="10"/>
        <v>-92738.274187682837</v>
      </c>
      <c r="AD43" s="33">
        <f>AC43/G53</f>
        <v>-9.8189542974329579E-5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MATCH($D44,FAC_TOTALS_APTA!$A$2:$BS$2,)</f>
        <v>14</v>
      </c>
      <c r="G44" s="29">
        <f>VLOOKUP(G38,FAC_TOTALS_APTA!$A$4:$BS$227,$F44,FALSE)</f>
        <v>8.0414322518629806</v>
      </c>
      <c r="H44" s="29">
        <f>VLOOKUP(H38,FAC_TOTALS_APTA!$A$4:$BS$227,$F44,FALSE)</f>
        <v>5.7160097757188399</v>
      </c>
      <c r="I44" s="30">
        <f t="shared" si="7"/>
        <v>-0.28918013648693042</v>
      </c>
      <c r="J44" s="31" t="str">
        <f t="shared" si="8"/>
        <v>_log</v>
      </c>
      <c r="K44" s="31" t="str">
        <f t="shared" si="9"/>
        <v>GAS_PRICE_2018_log_FAC</v>
      </c>
      <c r="L44" s="7">
        <f>MATCH($K44,FAC_TOTALS_APTA!$A$2:$BS$2,)</f>
        <v>36</v>
      </c>
      <c r="M44" s="29">
        <f>IF(M38=0,0,VLOOKUP(M38,FAC_TOTALS_APTA!$A$4:$BS$227,$L44,FALSE))</f>
        <v>-5057937.9790436495</v>
      </c>
      <c r="N44" s="29">
        <f>IF(N38=0,0,VLOOKUP(N38,FAC_TOTALS_APTA!$A$4:$BS$227,$L44,FALSE))</f>
        <v>-7158960.8744216394</v>
      </c>
      <c r="O44" s="29">
        <f>IF(O38=0,0,VLOOKUP(O38,FAC_TOTALS_APTA!$A$4:$BS$227,$L44,FALSE))</f>
        <v>-35911207.414572403</v>
      </c>
      <c r="P44" s="29">
        <f>IF(P38=0,0,VLOOKUP(P38,FAC_TOTALS_APTA!$A$4:$BS$227,$L44,FALSE))</f>
        <v>-12895363.97600048</v>
      </c>
      <c r="Q44" s="29">
        <f>IF(Q38=0,0,VLOOKUP(Q38,FAC_TOTALS_APTA!$A$4:$BS$227,$L44,FALSE))</f>
        <v>8808459.7886078693</v>
      </c>
      <c r="R44" s="29">
        <f>IF(R38=0,0,VLOOKUP(R38,FAC_TOTALS_APTA!$A$4:$BS$227,$L44,FALSE))</f>
        <v>10220670.041221591</v>
      </c>
      <c r="S44" s="29">
        <f>IF(S38=0,0,VLOOKUP(S38,FAC_TOTALS_APTA!$A$4:$BS$227,$L44,FALSE))</f>
        <v>0</v>
      </c>
      <c r="T44" s="29">
        <f>IF(T38=0,0,VLOOKUP(T38,FAC_TOTALS_APTA!$A$4:$BS$227,$L44,FALSE))</f>
        <v>0</v>
      </c>
      <c r="U44" s="29">
        <f>IF(U38=0,0,VLOOKUP(U38,FAC_TOTALS_APTA!$A$4:$BS$227,$L44,FALSE))</f>
        <v>0</v>
      </c>
      <c r="V44" s="29">
        <f>IF(V38=0,0,VLOOKUP(V38,FAC_TOTALS_APTA!$A$4:$BS$227,$L44,FALSE))</f>
        <v>0</v>
      </c>
      <c r="W44" s="29">
        <f>IF(W38=0,0,VLOOKUP(W38,FAC_TOTALS_APTA!$A$4:$BS$227,$L44,FALSE))</f>
        <v>0</v>
      </c>
      <c r="X44" s="29">
        <f>IF(X38=0,0,VLOOKUP(X38,FAC_TOTALS_APTA!$A$4:$BS$227,$L44,FALSE))</f>
        <v>0</v>
      </c>
      <c r="Y44" s="29">
        <f>IF(Y38=0,0,VLOOKUP(Y38,FAC_TOTALS_APTA!$A$4:$BS$227,$L44,FALSE))</f>
        <v>0</v>
      </c>
      <c r="Z44" s="29">
        <f>IF(Z38=0,0,VLOOKUP(Z38,FAC_TOTALS_APTA!$A$4:$BS$227,$L44,FALSE))</f>
        <v>0</v>
      </c>
      <c r="AA44" s="29">
        <f>IF(AA38=0,0,VLOOKUP(AA38,FAC_TOTALS_APTA!$A$4:$BS$227,$L44,FALSE))</f>
        <v>0</v>
      </c>
      <c r="AB44" s="29">
        <f>IF(AB38=0,0,VLOOKUP(AB38,FAC_TOTALS_APTA!$A$4:$BS$227,$L44,FALSE))</f>
        <v>0</v>
      </c>
      <c r="AC44" s="32">
        <f t="shared" si="10"/>
        <v>-41994340.41420871</v>
      </c>
      <c r="AD44" s="33">
        <f>AC44/G54</f>
        <v>-4.3688741906963646E-2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MATCH($D45,FAC_TOTALS_APTA!$A$2:$BS$2,)</f>
        <v>15</v>
      </c>
      <c r="G45" s="29">
        <f>VLOOKUP(G38,FAC_TOTALS_APTA!$A$4:$BS$227,$F45,FALSE)</f>
        <v>57859.292617018</v>
      </c>
      <c r="H45" s="29">
        <f>VLOOKUP(H38,FAC_TOTALS_APTA!$A$4:$BS$227,$F45,FALSE)</f>
        <v>63352.587390402696</v>
      </c>
      <c r="I45" s="30">
        <f t="shared" si="7"/>
        <v>9.4942307880358845E-2</v>
      </c>
      <c r="J45" s="31" t="str">
        <f t="shared" si="8"/>
        <v>_log</v>
      </c>
      <c r="K45" s="31" t="str">
        <f t="shared" si="9"/>
        <v>TOTAL_MED_INC_INDIV_2018_log_FAC</v>
      </c>
      <c r="L45" s="7">
        <f>MATCH($K45,FAC_TOTALS_APTA!$A$2:$BS$2,)</f>
        <v>37</v>
      </c>
      <c r="M45" s="29">
        <f>IF(M38=0,0,VLOOKUP(M38,FAC_TOTALS_APTA!$A$4:$BS$227,$L45,FALSE))</f>
        <v>-1032860.1199371929</v>
      </c>
      <c r="N45" s="29">
        <f>IF(N38=0,0,VLOOKUP(N38,FAC_TOTALS_APTA!$A$4:$BS$227,$L45,FALSE))</f>
        <v>-792224.9261056839</v>
      </c>
      <c r="O45" s="29">
        <f>IF(O38=0,0,VLOOKUP(O38,FAC_TOTALS_APTA!$A$4:$BS$227,$L45,FALSE))</f>
        <v>-8846855.4931966588</v>
      </c>
      <c r="P45" s="29">
        <f>IF(P38=0,0,VLOOKUP(P38,FAC_TOTALS_APTA!$A$4:$BS$227,$L45,FALSE))</f>
        <v>-5420478.7682082504</v>
      </c>
      <c r="Q45" s="29">
        <f>IF(Q38=0,0,VLOOKUP(Q38,FAC_TOTALS_APTA!$A$4:$BS$227,$L45,FALSE))</f>
        <v>-1085339.055941713</v>
      </c>
      <c r="R45" s="29">
        <f>IF(R38=0,0,VLOOKUP(R38,FAC_TOTALS_APTA!$A$4:$BS$227,$L45,FALSE))</f>
        <v>-2528862.9078453002</v>
      </c>
      <c r="S45" s="29">
        <f>IF(S38=0,0,VLOOKUP(S38,FAC_TOTALS_APTA!$A$4:$BS$227,$L45,FALSE))</f>
        <v>0</v>
      </c>
      <c r="T45" s="29">
        <f>IF(T38=0,0,VLOOKUP(T38,FAC_TOTALS_APTA!$A$4:$BS$227,$L45,FALSE))</f>
        <v>0</v>
      </c>
      <c r="U45" s="29">
        <f>IF(U38=0,0,VLOOKUP(U38,FAC_TOTALS_APTA!$A$4:$BS$227,$L45,FALSE))</f>
        <v>0</v>
      </c>
      <c r="V45" s="29">
        <f>IF(V38=0,0,VLOOKUP(V38,FAC_TOTALS_APTA!$A$4:$BS$227,$L45,FALSE))</f>
        <v>0</v>
      </c>
      <c r="W45" s="29">
        <f>IF(W38=0,0,VLOOKUP(W38,FAC_TOTALS_APTA!$A$4:$BS$227,$L45,FALSE))</f>
        <v>0</v>
      </c>
      <c r="X45" s="29">
        <f>IF(X38=0,0,VLOOKUP(X38,FAC_TOTALS_APTA!$A$4:$BS$227,$L45,FALSE))</f>
        <v>0</v>
      </c>
      <c r="Y45" s="29">
        <f>IF(Y38=0,0,VLOOKUP(Y38,FAC_TOTALS_APTA!$A$4:$BS$227,$L45,FALSE))</f>
        <v>0</v>
      </c>
      <c r="Z45" s="29">
        <f>IF(Z38=0,0,VLOOKUP(Z38,FAC_TOTALS_APTA!$A$4:$BS$227,$L45,FALSE))</f>
        <v>0</v>
      </c>
      <c r="AA45" s="29">
        <f>IF(AA38=0,0,VLOOKUP(AA38,FAC_TOTALS_APTA!$A$4:$BS$227,$L45,FALSE))</f>
        <v>0</v>
      </c>
      <c r="AB45" s="29">
        <f>IF(AB38=0,0,VLOOKUP(AB38,FAC_TOTALS_APTA!$A$4:$BS$227,$L45,FALSE))</f>
        <v>0</v>
      </c>
      <c r="AC45" s="32">
        <f t="shared" si="10"/>
        <v>-19706621.271234799</v>
      </c>
      <c r="AD45" s="33">
        <f>AC45/G54</f>
        <v>-2.0501750523648027E-2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MATCH($D46,FAC_TOTALS_APTA!$A$2:$BS$2,)</f>
        <v>16</v>
      </c>
      <c r="G46" s="29">
        <f>VLOOKUP(G38,FAC_TOTALS_APTA!$A$4:$BS$227,$F46,FALSE)</f>
        <v>16.497318954182649</v>
      </c>
      <c r="H46" s="29">
        <f>VLOOKUP(H38,FAC_TOTALS_APTA!$A$4:$BS$227,$F46,FALSE)</f>
        <v>14.386289731750381</v>
      </c>
      <c r="I46" s="30">
        <f t="shared" si="7"/>
        <v>-0.12796195723045345</v>
      </c>
      <c r="J46" s="31" t="str">
        <f t="shared" si="8"/>
        <v/>
      </c>
      <c r="K46" s="31" t="str">
        <f t="shared" si="9"/>
        <v>PCT_HH_NO_VEH_FAC</v>
      </c>
      <c r="L46" s="7">
        <f>MATCH($K46,FAC_TOTALS_APTA!$A$2:$BS$2,)</f>
        <v>38</v>
      </c>
      <c r="M46" s="29">
        <f>IF(M38=0,0,VLOOKUP(M38,FAC_TOTALS_APTA!$A$4:$BS$227,$L46,FALSE))</f>
        <v>-1737375.6452163309</v>
      </c>
      <c r="N46" s="29">
        <f>IF(N38=0,0,VLOOKUP(N38,FAC_TOTALS_APTA!$A$4:$BS$227,$L46,FALSE))</f>
        <v>357856.70040830394</v>
      </c>
      <c r="O46" s="29">
        <f>IF(O38=0,0,VLOOKUP(O38,FAC_TOTALS_APTA!$A$4:$BS$227,$L46,FALSE))</f>
        <v>-1959717.5464227181</v>
      </c>
      <c r="P46" s="29">
        <f>IF(P38=0,0,VLOOKUP(P38,FAC_TOTALS_APTA!$A$4:$BS$227,$L46,FALSE))</f>
        <v>-1223619.6505188697</v>
      </c>
      <c r="Q46" s="29">
        <f>IF(Q38=0,0,VLOOKUP(Q38,FAC_TOTALS_APTA!$A$4:$BS$227,$L46,FALSE))</f>
        <v>-2575252.6368126818</v>
      </c>
      <c r="R46" s="29">
        <f>IF(R38=0,0,VLOOKUP(R38,FAC_TOTALS_APTA!$A$4:$BS$227,$L46,FALSE))</f>
        <v>-2082154.0907062599</v>
      </c>
      <c r="S46" s="29">
        <f>IF(S38=0,0,VLOOKUP(S38,FAC_TOTALS_APTA!$A$4:$BS$227,$L46,FALSE))</f>
        <v>0</v>
      </c>
      <c r="T46" s="29">
        <f>IF(T38=0,0,VLOOKUP(T38,FAC_TOTALS_APTA!$A$4:$BS$227,$L46,FALSE))</f>
        <v>0</v>
      </c>
      <c r="U46" s="29">
        <f>IF(U38=0,0,VLOOKUP(U38,FAC_TOTALS_APTA!$A$4:$BS$227,$L46,FALSE))</f>
        <v>0</v>
      </c>
      <c r="V46" s="29">
        <f>IF(V38=0,0,VLOOKUP(V38,FAC_TOTALS_APTA!$A$4:$BS$227,$L46,FALSE))</f>
        <v>0</v>
      </c>
      <c r="W46" s="29">
        <f>IF(W38=0,0,VLOOKUP(W38,FAC_TOTALS_APTA!$A$4:$BS$227,$L46,FALSE))</f>
        <v>0</v>
      </c>
      <c r="X46" s="29">
        <f>IF(X38=0,0,VLOOKUP(X38,FAC_TOTALS_APTA!$A$4:$BS$227,$L46,FALSE))</f>
        <v>0</v>
      </c>
      <c r="Y46" s="29">
        <f>IF(Y38=0,0,VLOOKUP(Y38,FAC_TOTALS_APTA!$A$4:$BS$227,$L46,FALSE))</f>
        <v>0</v>
      </c>
      <c r="Z46" s="29">
        <f>IF(Z38=0,0,VLOOKUP(Z38,FAC_TOTALS_APTA!$A$4:$BS$227,$L46,FALSE))</f>
        <v>0</v>
      </c>
      <c r="AA46" s="29">
        <f>IF(AA38=0,0,VLOOKUP(AA38,FAC_TOTALS_APTA!$A$4:$BS$227,$L46,FALSE))</f>
        <v>0</v>
      </c>
      <c r="AB46" s="29">
        <f>IF(AB38=0,0,VLOOKUP(AB38,FAC_TOTALS_APTA!$A$4:$BS$227,$L46,FALSE))</f>
        <v>0</v>
      </c>
      <c r="AC46" s="32">
        <f t="shared" si="10"/>
        <v>-9220262.8692685552</v>
      </c>
      <c r="AD46" s="33">
        <f>AC46/G54</f>
        <v>-9.5922850754798367E-3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MATCH($D47,FAC_TOTALS_APTA!$A$2:$BS$2,)</f>
        <v>18</v>
      </c>
      <c r="G47" s="29">
        <f>VLOOKUP(G38,FAC_TOTALS_APTA!$A$4:$BS$227,$F47,FALSE)</f>
        <v>8.2144557394472386</v>
      </c>
      <c r="H47" s="29">
        <f>VLOOKUP(H38,FAC_TOTALS_APTA!$A$4:$BS$227,$F47,FALSE)</f>
        <v>10.92619092775535</v>
      </c>
      <c r="I47" s="30">
        <f t="shared" si="7"/>
        <v>0.33011745078689625</v>
      </c>
      <c r="J47" s="31" t="str">
        <f t="shared" si="8"/>
        <v/>
      </c>
      <c r="K47" s="31" t="str">
        <f t="shared" si="9"/>
        <v>JTW_HOME_PCT_FAC</v>
      </c>
      <c r="L47" s="7">
        <f>MATCH($K47,FAC_TOTALS_APTA!$A$2:$BS$2,)</f>
        <v>40</v>
      </c>
      <c r="M47" s="29">
        <f>IF(M38=0,0,VLOOKUP(M38,FAC_TOTALS_APTA!$A$4:$BS$227,$L47,FALSE))</f>
        <v>-225275.90012189708</v>
      </c>
      <c r="N47" s="29">
        <f>IF(N38=0,0,VLOOKUP(N38,FAC_TOTALS_APTA!$A$4:$BS$227,$L47,FALSE))</f>
        <v>-281864.89855747268</v>
      </c>
      <c r="O47" s="29">
        <f>IF(O38=0,0,VLOOKUP(O38,FAC_TOTALS_APTA!$A$4:$BS$227,$L47,FALSE))</f>
        <v>-489793.93585438404</v>
      </c>
      <c r="P47" s="29">
        <f>IF(P38=0,0,VLOOKUP(P38,FAC_TOTALS_APTA!$A$4:$BS$227,$L47,FALSE))</f>
        <v>-1620632.7294943701</v>
      </c>
      <c r="Q47" s="29">
        <f>IF(Q38=0,0,VLOOKUP(Q38,FAC_TOTALS_APTA!$A$4:$BS$227,$L47,FALSE))</f>
        <v>-696817.53997353499</v>
      </c>
      <c r="R47" s="29">
        <f>IF(R38=0,0,VLOOKUP(R38,FAC_TOTALS_APTA!$A$4:$BS$227,$L47,FALSE))</f>
        <v>-857959.73750466702</v>
      </c>
      <c r="S47" s="29">
        <f>IF(S38=0,0,VLOOKUP(S38,FAC_TOTALS_APTA!$A$4:$BS$227,$L47,FALSE))</f>
        <v>0</v>
      </c>
      <c r="T47" s="29">
        <f>IF(T38=0,0,VLOOKUP(T38,FAC_TOTALS_APTA!$A$4:$BS$227,$L47,FALSE))</f>
        <v>0</v>
      </c>
      <c r="U47" s="29">
        <f>IF(U38=0,0,VLOOKUP(U38,FAC_TOTALS_APTA!$A$4:$BS$227,$L47,FALSE))</f>
        <v>0</v>
      </c>
      <c r="V47" s="29">
        <f>IF(V38=0,0,VLOOKUP(V38,FAC_TOTALS_APTA!$A$4:$BS$227,$L47,FALSE))</f>
        <v>0</v>
      </c>
      <c r="W47" s="29">
        <f>IF(W38=0,0,VLOOKUP(W38,FAC_TOTALS_APTA!$A$4:$BS$227,$L47,FALSE))</f>
        <v>0</v>
      </c>
      <c r="X47" s="29">
        <f>IF(X38=0,0,VLOOKUP(X38,FAC_TOTALS_APTA!$A$4:$BS$227,$L47,FALSE))</f>
        <v>0</v>
      </c>
      <c r="Y47" s="29">
        <f>IF(Y38=0,0,VLOOKUP(Y38,FAC_TOTALS_APTA!$A$4:$BS$227,$L47,FALSE))</f>
        <v>0</v>
      </c>
      <c r="Z47" s="29">
        <f>IF(Z38=0,0,VLOOKUP(Z38,FAC_TOTALS_APTA!$A$4:$BS$227,$L47,FALSE))</f>
        <v>0</v>
      </c>
      <c r="AA47" s="29">
        <f>IF(AA38=0,0,VLOOKUP(AA38,FAC_TOTALS_APTA!$A$4:$BS$227,$L47,FALSE))</f>
        <v>0</v>
      </c>
      <c r="AB47" s="29">
        <f>IF(AB38=0,0,VLOOKUP(AB38,FAC_TOTALS_APTA!$A$4:$BS$227,$L47,FALSE))</f>
        <v>0</v>
      </c>
      <c r="AC47" s="32">
        <f t="shared" si="10"/>
        <v>-4172344.741506326</v>
      </c>
      <c r="AD47" s="33">
        <f>AC47/G54</f>
        <v>-4.3406918827774039E-3</v>
      </c>
      <c r="AE47" s="7"/>
    </row>
    <row r="48" spans="1:31" s="14" customFormat="1" ht="34" customHeight="1" x14ac:dyDescent="0.2">
      <c r="A48" s="7"/>
      <c r="B48" s="12" t="s">
        <v>72</v>
      </c>
      <c r="C48" s="28"/>
      <c r="D48" s="5" t="s">
        <v>109</v>
      </c>
      <c r="E48" s="43">
        <v>-5.7999999999999996E-3</v>
      </c>
      <c r="F48" s="7">
        <f>MATCH($D48,FAC_TOTALS_APTA!$A$2:$BS$2,)</f>
        <v>29</v>
      </c>
      <c r="G48" s="29">
        <f>VLOOKUP(G38,FAC_TOTALS_APTA!$A$4:$BS$227,$F48,FALSE)</f>
        <v>0</v>
      </c>
      <c r="H48" s="29">
        <f>VLOOKUP(H38,FAC_TOTALS_APTA!$A$4:$BS$227,$F48,FALSE)</f>
        <v>5.4592891911590797</v>
      </c>
      <c r="I48" s="30" t="str">
        <f t="shared" si="7"/>
        <v>-</v>
      </c>
      <c r="J48" s="31" t="str">
        <f t="shared" si="8"/>
        <v/>
      </c>
      <c r="K48" s="31" t="str">
        <f t="shared" si="9"/>
        <v>TNC_TRIPS_PER_CAPITA_CLUSTER_FAC</v>
      </c>
      <c r="L48" s="7">
        <f>MATCH($K48,FAC_TOTALS_APTA!$A$2:$BS$2,)</f>
        <v>51</v>
      </c>
      <c r="M48" s="29">
        <f>IF(M38=0,0,VLOOKUP(M38,FAC_TOTALS_APTA!$A$4:$BS$227,$L48,FALSE))</f>
        <v>0</v>
      </c>
      <c r="N48" s="29">
        <f>IF(N38=0,0,VLOOKUP(N38,FAC_TOTALS_APTA!$A$4:$BS$227,$L48,FALSE))</f>
        <v>-14636469.339025471</v>
      </c>
      <c r="O48" s="29">
        <f>IF(O38=0,0,VLOOKUP(O38,FAC_TOTALS_APTA!$A$4:$BS$227,$L48,FALSE))</f>
        <v>-22005961.449326701</v>
      </c>
      <c r="P48" s="29">
        <f>IF(P38=0,0,VLOOKUP(P38,FAC_TOTALS_APTA!$A$4:$BS$227,$L48,FALSE))</f>
        <v>-31967270.637724802</v>
      </c>
      <c r="Q48" s="29">
        <f>IF(Q38=0,0,VLOOKUP(Q38,FAC_TOTALS_APTA!$A$4:$BS$227,$L48,FALSE))</f>
        <v>-36047841.596489906</v>
      </c>
      <c r="R48" s="29">
        <f>IF(R38=0,0,VLOOKUP(R38,FAC_TOTALS_APTA!$A$4:$BS$227,$L48,FALSE))</f>
        <v>20932984.292643901</v>
      </c>
      <c r="S48" s="29">
        <f>IF(S38=0,0,VLOOKUP(S38,FAC_TOTALS_APTA!$A$4:$BS$227,$L48,FALSE))</f>
        <v>0</v>
      </c>
      <c r="T48" s="29">
        <f>IF(T38=0,0,VLOOKUP(T38,FAC_TOTALS_APTA!$A$4:$BS$227,$L48,FALSE))</f>
        <v>0</v>
      </c>
      <c r="U48" s="29">
        <f>IF(U38=0,0,VLOOKUP(U38,FAC_TOTALS_APTA!$A$4:$BS$227,$L48,FALSE))</f>
        <v>0</v>
      </c>
      <c r="V48" s="29">
        <f>IF(V38=0,0,VLOOKUP(V38,FAC_TOTALS_APTA!$A$4:$BS$227,$L48,FALSE))</f>
        <v>0</v>
      </c>
      <c r="W48" s="29">
        <f>IF(W38=0,0,VLOOKUP(W38,FAC_TOTALS_APTA!$A$4:$BS$227,$L48,FALSE))</f>
        <v>0</v>
      </c>
      <c r="X48" s="29">
        <f>IF(X38=0,0,VLOOKUP(X38,FAC_TOTALS_APTA!$A$4:$BS$227,$L48,FALSE))</f>
        <v>0</v>
      </c>
      <c r="Y48" s="29">
        <f>IF(Y38=0,0,VLOOKUP(Y38,FAC_TOTALS_APTA!$A$4:$BS$227,$L48,FALSE))</f>
        <v>0</v>
      </c>
      <c r="Z48" s="29">
        <f>IF(Z38=0,0,VLOOKUP(Z38,FAC_TOTALS_APTA!$A$4:$BS$227,$L48,FALSE))</f>
        <v>0</v>
      </c>
      <c r="AA48" s="29">
        <f>IF(AA38=0,0,VLOOKUP(AA38,FAC_TOTALS_APTA!$A$4:$BS$227,$L48,FALSE))</f>
        <v>0</v>
      </c>
      <c r="AB48" s="29">
        <f>IF(AB38=0,0,VLOOKUP(AB38,FAC_TOTALS_APTA!$A$4:$BS$227,$L48,FALSE))</f>
        <v>0</v>
      </c>
      <c r="AC48" s="32">
        <f t="shared" si="10"/>
        <v>-83724558.72992298</v>
      </c>
      <c r="AD48" s="33">
        <f>AC48/G54</f>
        <v>-8.7102704829920552E-2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MATCH($D49,FAC_TOTALS_APTA!$A$2:$BS$2,)</f>
        <v>30</v>
      </c>
      <c r="G49" s="29">
        <f>VLOOKUP(G38,FAC_TOTALS_APTA!$A$4:$BS$227,$F49,FALSE)</f>
        <v>0.18020385724707608</v>
      </c>
      <c r="H49" s="29">
        <f>VLOOKUP(H38,FAC_TOTALS_APTA!$A$4:$BS$227,$F49,FALSE)</f>
        <v>1.6418904185476051</v>
      </c>
      <c r="I49" s="30">
        <f t="shared" si="7"/>
        <v>8.1112945284873792</v>
      </c>
      <c r="J49" s="31" t="str">
        <f t="shared" si="8"/>
        <v/>
      </c>
      <c r="K49" s="31" t="str">
        <f t="shared" si="9"/>
        <v>BIKE_SHARE_FAC</v>
      </c>
      <c r="L49" s="7">
        <f>MATCH($K49,FAC_TOTALS_APTA!$A$2:$BS$2,)</f>
        <v>52</v>
      </c>
      <c r="M49" s="29">
        <f>IF(M38=0,0,VLOOKUP(M38,FAC_TOTALS_APTA!$A$4:$BS$227,$L49,FALSE))</f>
        <v>22555.936149489091</v>
      </c>
      <c r="N49" s="29">
        <f>IF(N38=0,0,VLOOKUP(N38,FAC_TOTALS_APTA!$A$4:$BS$227,$L49,FALSE))</f>
        <v>34598.952005670399</v>
      </c>
      <c r="O49" s="29">
        <f>IF(O38=0,0,VLOOKUP(O38,FAC_TOTALS_APTA!$A$4:$BS$227,$L49,FALSE))</f>
        <v>75456.977561171792</v>
      </c>
      <c r="P49" s="29">
        <f>IF(P38=0,0,VLOOKUP(P38,FAC_TOTALS_APTA!$A$4:$BS$227,$L49,FALSE))</f>
        <v>48719.464943840023</v>
      </c>
      <c r="Q49" s="29">
        <f>IF(Q38=0,0,VLOOKUP(Q38,FAC_TOTALS_APTA!$A$4:$BS$227,$L49,FALSE))</f>
        <v>35160.55599098379</v>
      </c>
      <c r="R49" s="29">
        <f>IF(R38=0,0,VLOOKUP(R38,FAC_TOTALS_APTA!$A$4:$BS$227,$L49,FALSE))</f>
        <v>33633.338436251404</v>
      </c>
      <c r="S49" s="29">
        <f>IF(S38=0,0,VLOOKUP(S38,FAC_TOTALS_APTA!$A$4:$BS$227,$L49,FALSE))</f>
        <v>0</v>
      </c>
      <c r="T49" s="29">
        <f>IF(T38=0,0,VLOOKUP(T38,FAC_TOTALS_APTA!$A$4:$BS$227,$L49,FALSE))</f>
        <v>0</v>
      </c>
      <c r="U49" s="29">
        <f>IF(U38=0,0,VLOOKUP(U38,FAC_TOTALS_APTA!$A$4:$BS$227,$L49,FALSE))</f>
        <v>0</v>
      </c>
      <c r="V49" s="29">
        <f>IF(V38=0,0,VLOOKUP(V38,FAC_TOTALS_APTA!$A$4:$BS$227,$L49,FALSE))</f>
        <v>0</v>
      </c>
      <c r="W49" s="29">
        <f>IF(W38=0,0,VLOOKUP(W38,FAC_TOTALS_APTA!$A$4:$BS$227,$L49,FALSE))</f>
        <v>0</v>
      </c>
      <c r="X49" s="29">
        <f>IF(X38=0,0,VLOOKUP(X38,FAC_TOTALS_APTA!$A$4:$BS$227,$L49,FALSE))</f>
        <v>0</v>
      </c>
      <c r="Y49" s="29">
        <f>IF(Y38=0,0,VLOOKUP(Y38,FAC_TOTALS_APTA!$A$4:$BS$227,$L49,FALSE))</f>
        <v>0</v>
      </c>
      <c r="Z49" s="29">
        <f>IF(Z38=0,0,VLOOKUP(Z38,FAC_TOTALS_APTA!$A$4:$BS$227,$L49,FALSE))</f>
        <v>0</v>
      </c>
      <c r="AA49" s="29">
        <f>IF(AA38=0,0,VLOOKUP(AA38,FAC_TOTALS_APTA!$A$4:$BS$227,$L49,FALSE))</f>
        <v>0</v>
      </c>
      <c r="AB49" s="29">
        <f>IF(AB38=0,0,VLOOKUP(AB38,FAC_TOTALS_APTA!$A$4:$BS$227,$L49,FALSE))</f>
        <v>0</v>
      </c>
      <c r="AC49" s="32">
        <f t="shared" si="10"/>
        <v>250125.22508740652</v>
      </c>
      <c r="AD49" s="33">
        <f>AC49/G54</f>
        <v>2.6021736013664211E-4</v>
      </c>
      <c r="AE49" s="7"/>
    </row>
    <row r="50" spans="1:31" s="14" customFormat="1" ht="15" customHeight="1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MATCH($D50,FAC_TOTALS_APTA!$A$2:$BS$2,)</f>
        <v>31</v>
      </c>
      <c r="G50" s="29">
        <f>VLOOKUP(G38,FAC_TOTALS_APTA!$A$4:$BS$227,$F50,FALSE)</f>
        <v>0</v>
      </c>
      <c r="H50" s="29">
        <f>VLOOKUP(H38,FAC_TOTALS_APTA!$A$4:$BS$227,$F50,FALSE)</f>
        <v>0.83133898802390105</v>
      </c>
      <c r="I50" s="30" t="str">
        <f t="shared" si="7"/>
        <v>-</v>
      </c>
      <c r="J50" s="31" t="str">
        <f t="shared" si="8"/>
        <v/>
      </c>
      <c r="K50" s="31" t="str">
        <f t="shared" si="9"/>
        <v>scooter_flag_BUS_FAC</v>
      </c>
      <c r="L50" s="7">
        <f>MATCH($K50,FAC_TOTALS_APTA!$A$2:$BS$2,)</f>
        <v>53</v>
      </c>
      <c r="M50" s="29">
        <f>IF(M38=0,0,VLOOKUP(M38,FAC_TOTALS_APTA!$A$4:$BS$227,$L50,FALSE))</f>
        <v>0</v>
      </c>
      <c r="N50" s="29">
        <f>IF(N38=0,0,VLOOKUP(N38,FAC_TOTALS_APTA!$A$4:$BS$227,$L50,FALSE))</f>
        <v>0</v>
      </c>
      <c r="O50" s="29">
        <f>IF(O38=0,0,VLOOKUP(O38,FAC_TOTALS_APTA!$A$4:$BS$227,$L50,FALSE))</f>
        <v>0</v>
      </c>
      <c r="P50" s="29">
        <f>IF(P38=0,0,VLOOKUP(P38,FAC_TOTALS_APTA!$A$4:$BS$227,$L50,FALSE))</f>
        <v>0</v>
      </c>
      <c r="Q50" s="29">
        <f>IF(Q38=0,0,VLOOKUP(Q38,FAC_TOTALS_APTA!$A$4:$BS$227,$L50,FALSE))</f>
        <v>0</v>
      </c>
      <c r="R50" s="29">
        <f>IF(R38=0,0,VLOOKUP(R38,FAC_TOTALS_APTA!$A$4:$BS$227,$L50,FALSE))</f>
        <v>-15554328.53297651</v>
      </c>
      <c r="S50" s="29">
        <f>IF(S38=0,0,VLOOKUP(S38,FAC_TOTALS_APTA!$A$4:$BS$227,$L50,FALSE))</f>
        <v>0</v>
      </c>
      <c r="T50" s="29">
        <f>IF(T38=0,0,VLOOKUP(T38,FAC_TOTALS_APTA!$A$4:$BS$227,$L50,FALSE))</f>
        <v>0</v>
      </c>
      <c r="U50" s="29">
        <f>IF(U38=0,0,VLOOKUP(U38,FAC_TOTALS_APTA!$A$4:$BS$227,$L50,FALSE))</f>
        <v>0</v>
      </c>
      <c r="V50" s="29">
        <f>IF(V38=0,0,VLOOKUP(V38,FAC_TOTALS_APTA!$A$4:$BS$227,$L50,FALSE))</f>
        <v>0</v>
      </c>
      <c r="W50" s="29">
        <f>IF(W38=0,0,VLOOKUP(W38,FAC_TOTALS_APTA!$A$4:$BS$227,$L50,FALSE))</f>
        <v>0</v>
      </c>
      <c r="X50" s="29">
        <f>IF(X38=0,0,VLOOKUP(X38,FAC_TOTALS_APTA!$A$4:$BS$227,$L50,FALSE))</f>
        <v>0</v>
      </c>
      <c r="Y50" s="29">
        <f>IF(Y38=0,0,VLOOKUP(Y38,FAC_TOTALS_APTA!$A$4:$BS$227,$L50,FALSE))</f>
        <v>0</v>
      </c>
      <c r="Z50" s="29">
        <f>IF(Z38=0,0,VLOOKUP(Z38,FAC_TOTALS_APTA!$A$4:$BS$227,$L50,FALSE))</f>
        <v>0</v>
      </c>
      <c r="AA50" s="29">
        <f>IF(AA38=0,0,VLOOKUP(AA38,FAC_TOTALS_APTA!$A$4:$BS$227,$L50,FALSE))</f>
        <v>0</v>
      </c>
      <c r="AB50" s="29">
        <f>IF(AB38=0,0,VLOOKUP(AB38,FAC_TOTALS_APTA!$A$4:$BS$227,$L50,FALSE))</f>
        <v>0</v>
      </c>
      <c r="AC50" s="32">
        <f t="shared" si="10"/>
        <v>-15554328.53297651</v>
      </c>
      <c r="AD50" s="33">
        <f>AC50/G54</f>
        <v>-1.6181919708956948E-2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MATCH($D51,FAC_TOTALS_APTA!$A$2:$BS$2,)</f>
        <v>32</v>
      </c>
      <c r="G51" s="29">
        <f>VLOOKUP(G38,FAC_TOTALS_APTA!$A$4:$BS$227,$F51,FALSE)</f>
        <v>0</v>
      </c>
      <c r="H51" s="29">
        <f>VLOOKUP(H38,FAC_TOTALS_APTA!$A$4:$BS$227,$F51,FALSE)</f>
        <v>0</v>
      </c>
      <c r="I51" s="35" t="str">
        <f t="shared" si="7"/>
        <v>-</v>
      </c>
      <c r="J51" s="36" t="str">
        <f t="shared" si="8"/>
        <v/>
      </c>
      <c r="K51" s="36" t="str">
        <f t="shared" si="9"/>
        <v>scooter_flag_RAIL_FAC</v>
      </c>
      <c r="L51" s="7">
        <f>MATCH($K51,FAC_TOTALS_APTA!$A$2:$BS$2,)</f>
        <v>54</v>
      </c>
      <c r="M51" s="37">
        <f>IF(M38=0,0,VLOOKUP(M38,FAC_TOTALS_APTA!$A$4:$BS$227,$L51,FALSE))</f>
        <v>0</v>
      </c>
      <c r="N51" s="37">
        <f>IF(N38=0,0,VLOOKUP(N38,FAC_TOTALS_APTA!$A$4:$BS$227,$L51,FALSE))</f>
        <v>0</v>
      </c>
      <c r="O51" s="37">
        <f>IF(O38=0,0,VLOOKUP(O38,FAC_TOTALS_APTA!$A$4:$BS$227,$L51,FALSE))</f>
        <v>0</v>
      </c>
      <c r="P51" s="37">
        <f>IF(P38=0,0,VLOOKUP(P38,FAC_TOTALS_APTA!$A$4:$BS$227,$L51,FALSE))</f>
        <v>0</v>
      </c>
      <c r="Q51" s="37">
        <f>IF(Q38=0,0,VLOOKUP(Q38,FAC_TOTALS_APTA!$A$4:$BS$227,$L51,FALSE))</f>
        <v>0</v>
      </c>
      <c r="R51" s="37">
        <f>IF(R38=0,0,VLOOKUP(R38,FAC_TOTALS_APTA!$A$4:$BS$227,$L51,FALSE))</f>
        <v>0</v>
      </c>
      <c r="S51" s="37">
        <f>IF(S38=0,0,VLOOKUP(S38,FAC_TOTALS_APTA!$A$4:$BS$227,$L51,FALSE))</f>
        <v>0</v>
      </c>
      <c r="T51" s="37">
        <f>IF(T38=0,0,VLOOKUP(T38,FAC_TOTALS_APTA!$A$4:$BS$227,$L51,FALSE))</f>
        <v>0</v>
      </c>
      <c r="U51" s="37">
        <f>IF(U38=0,0,VLOOKUP(U38,FAC_TOTALS_APTA!$A$4:$BS$227,$L51,FALSE))</f>
        <v>0</v>
      </c>
      <c r="V51" s="37">
        <f>IF(V38=0,0,VLOOKUP(V38,FAC_TOTALS_APTA!$A$4:$BS$227,$L51,FALSE))</f>
        <v>0</v>
      </c>
      <c r="W51" s="37">
        <f>IF(W38=0,0,VLOOKUP(W38,FAC_TOTALS_APTA!$A$4:$BS$227,$L51,FALSE))</f>
        <v>0</v>
      </c>
      <c r="X51" s="37">
        <f>IF(X38=0,0,VLOOKUP(X38,FAC_TOTALS_APTA!$A$4:$BS$227,$L51,FALSE))</f>
        <v>0</v>
      </c>
      <c r="Y51" s="37">
        <f>IF(Y38=0,0,VLOOKUP(Y38,FAC_TOTALS_APTA!$A$4:$BS$227,$L51,FALSE))</f>
        <v>0</v>
      </c>
      <c r="Z51" s="37">
        <f>IF(Z38=0,0,VLOOKUP(Z38,FAC_TOTALS_APTA!$A$4:$BS$227,$L51,FALSE))</f>
        <v>0</v>
      </c>
      <c r="AA51" s="37">
        <f>IF(AA38=0,0,VLOOKUP(AA38,FAC_TOTALS_APTA!$A$4:$BS$227,$L51,FALSE))</f>
        <v>0</v>
      </c>
      <c r="AB51" s="37">
        <f>IF(AB38=0,0,VLOOKUP(AB38,FAC_TOTALS_APTA!$A$4:$BS$227,$L51,FALSE))</f>
        <v>0</v>
      </c>
      <c r="AC51" s="38">
        <f t="shared" si="10"/>
        <v>0</v>
      </c>
      <c r="AD51" s="39">
        <f>AC51/G54</f>
        <v>0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9"/>
        <v>New_Reporter_FAC</v>
      </c>
      <c r="L52" s="7">
        <f>MATCH($K52,FAC_TOTALS_APTA!$A$2:$BS$2,)</f>
        <v>58</v>
      </c>
      <c r="M52" s="37">
        <f>IF(M38=0,0,VLOOKUP(M38,FAC_TOTALS_APTA!$A$4:$BS$227,$L52,FALSE))</f>
        <v>0</v>
      </c>
      <c r="N52" s="37">
        <f>IF(N38=0,0,VLOOKUP(N38,FAC_TOTALS_APTA!$A$4:$BS$227,$L52,FALSE))</f>
        <v>0</v>
      </c>
      <c r="O52" s="37">
        <f>IF(O38=0,0,VLOOKUP(O38,FAC_TOTALS_APTA!$A$4:$BS$227,$L52,FALSE))</f>
        <v>0</v>
      </c>
      <c r="P52" s="37">
        <f>IF(P38=0,0,VLOOKUP(P38,FAC_TOTALS_APTA!$A$4:$BS$227,$L52,FALSE))</f>
        <v>0</v>
      </c>
      <c r="Q52" s="37">
        <f>IF(Q38=0,0,VLOOKUP(Q38,FAC_TOTALS_APTA!$A$4:$BS$227,$L52,FALSE))</f>
        <v>0</v>
      </c>
      <c r="R52" s="37">
        <f>IF(R38=0,0,VLOOKUP(R38,FAC_TOTALS_APTA!$A$4:$BS$227,$L52,FALSE))</f>
        <v>0</v>
      </c>
      <c r="S52" s="37">
        <f>IF(S38=0,0,VLOOKUP(S38,FAC_TOTALS_APTA!$A$4:$BS$227,$L52,FALSE))</f>
        <v>0</v>
      </c>
      <c r="T52" s="37">
        <f>IF(T38=0,0,VLOOKUP(T38,FAC_TOTALS_APTA!$A$4:$BS$227,$L52,FALSE))</f>
        <v>0</v>
      </c>
      <c r="U52" s="37">
        <f>IF(U38=0,0,VLOOKUP(U38,FAC_TOTALS_APTA!$A$4:$BS$227,$L52,FALSE))</f>
        <v>0</v>
      </c>
      <c r="V52" s="37">
        <f>IF(V38=0,0,VLOOKUP(V38,FAC_TOTALS_APTA!$A$4:$BS$227,$L52,FALSE))</f>
        <v>0</v>
      </c>
      <c r="W52" s="37">
        <f>IF(W38=0,0,VLOOKUP(W38,FAC_TOTALS_APTA!$A$4:$BS$227,$L52,FALSE))</f>
        <v>0</v>
      </c>
      <c r="X52" s="37">
        <f>IF(X38=0,0,VLOOKUP(X38,FAC_TOTALS_APTA!$A$4:$BS$227,$L52,FALSE))</f>
        <v>0</v>
      </c>
      <c r="Y52" s="37">
        <f>IF(Y38=0,0,VLOOKUP(Y38,FAC_TOTALS_APTA!$A$4:$BS$227,$L52,FALSE))</f>
        <v>0</v>
      </c>
      <c r="Z52" s="37">
        <f>IF(Z38=0,0,VLOOKUP(Z38,FAC_TOTALS_APTA!$A$4:$BS$227,$L52,FALSE))</f>
        <v>0</v>
      </c>
      <c r="AA52" s="37">
        <f>IF(AA38=0,0,VLOOKUP(AA38,FAC_TOTALS_APTA!$A$4:$BS$227,$L52,FALSE))</f>
        <v>0</v>
      </c>
      <c r="AB52" s="37">
        <f>IF(AB38=0,0,VLOOKUP(AB38,FAC_TOTALS_APTA!$A$4:$BS$227,$L52,FALSE))</f>
        <v>0</v>
      </c>
      <c r="AC52" s="38">
        <f>SUM(M52:AB52)</f>
        <v>0</v>
      </c>
      <c r="AD52" s="39">
        <f>AC52/G54</f>
        <v>0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MATCH($D53,FAC_TOTALS_APTA!$A$2:$BQ$2,)</f>
        <v>9</v>
      </c>
      <c r="G53" s="60">
        <f>VLOOKUP(G38,FAC_TOTALS_APTA!$A$4:$BS$227,$F53,FALSE)</f>
        <v>944482185.96890807</v>
      </c>
      <c r="H53" s="60">
        <f>VLOOKUP(H38,FAC_TOTALS_APTA!$A$4:$BS$227,$F53,FALSE)</f>
        <v>861069168.51865196</v>
      </c>
      <c r="I53" s="62">
        <f t="shared" ref="I53:I54" si="11">H53/G53-1</f>
        <v>-8.8316136280205071E-2</v>
      </c>
      <c r="J53" s="31"/>
      <c r="K53" s="31"/>
      <c r="L53" s="7"/>
      <c r="M53" s="29">
        <f>SUM(M40:M51)</f>
        <v>-4290098.2306095045</v>
      </c>
      <c r="N53" s="29">
        <f>SUM(N40:N51)</f>
        <v>-6226343.1926847743</v>
      </c>
      <c r="O53" s="29">
        <f>SUM(O40:O51)</f>
        <v>-46791991.469600141</v>
      </c>
      <c r="P53" s="29">
        <f>SUM(P40:P51)</f>
        <v>-33056491.439075515</v>
      </c>
      <c r="Q53" s="29">
        <f>SUM(Q40:Q51)</f>
        <v>-20492890.388533328</v>
      </c>
      <c r="R53" s="29">
        <f>SUM(R40:R51)</f>
        <v>26328752.602473088</v>
      </c>
      <c r="S53" s="29">
        <f>SUM(S40:S51)</f>
        <v>0</v>
      </c>
      <c r="T53" s="29">
        <f>SUM(T40:T51)</f>
        <v>0</v>
      </c>
      <c r="U53" s="29">
        <f>SUM(U40:U51)</f>
        <v>0</v>
      </c>
      <c r="V53" s="29">
        <f>SUM(V40:V51)</f>
        <v>0</v>
      </c>
      <c r="W53" s="29">
        <f>SUM(W40:W51)</f>
        <v>0</v>
      </c>
      <c r="X53" s="29">
        <f>SUM(X40:X51)</f>
        <v>0</v>
      </c>
      <c r="Y53" s="29">
        <f>SUM(Y40:Y51)</f>
        <v>0</v>
      </c>
      <c r="Z53" s="29">
        <f>SUM(Z40:Z51)</f>
        <v>0</v>
      </c>
      <c r="AA53" s="29">
        <f>SUM(AA40:AA51)</f>
        <v>0</v>
      </c>
      <c r="AB53" s="29">
        <f>SUM(AB40:AB51)</f>
        <v>0</v>
      </c>
      <c r="AC53" s="32">
        <f>H53-G53</f>
        <v>-83413017.450256109</v>
      </c>
      <c r="AD53" s="33">
        <f>I53</f>
        <v>-8.8316136280205071E-2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MATCH($D54,FAC_TOTALS_APTA!$A$2:$BQ$2,)</f>
        <v>7</v>
      </c>
      <c r="G54" s="61">
        <f>VLOOKUP(G38,FAC_TOTALS_APTA!$A$4:$BS$227,$F54,FALSE)</f>
        <v>961216518.974998</v>
      </c>
      <c r="H54" s="61">
        <f>VLOOKUP(H38,FAC_TOTALS_APTA!$A$4:$BQ$227,$F54,FALSE)</f>
        <v>809531783.59800005</v>
      </c>
      <c r="I54" s="63">
        <f t="shared" si="11"/>
        <v>-0.15780496109112685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-151684735.37699795</v>
      </c>
      <c r="AD54" s="42">
        <f>I54</f>
        <v>-0.15780496109112685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-6.9488824810921779E-2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x14ac:dyDescent="0.2">
      <c r="B59" s="19" t="s">
        <v>29</v>
      </c>
      <c r="C59" s="20">
        <v>0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thickTop="1" x14ac:dyDescent="0.2">
      <c r="B61" s="49"/>
      <c r="C61" s="50"/>
      <c r="D61" s="50"/>
      <c r="E61" s="50"/>
      <c r="F61" s="50"/>
      <c r="G61" s="82" t="s">
        <v>54</v>
      </c>
      <c r="H61" s="82"/>
      <c r="I61" s="82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2" t="s">
        <v>58</v>
      </c>
      <c r="AD61" s="82"/>
    </row>
    <row r="62" spans="1:31" ht="15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2012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x14ac:dyDescent="0.2">
      <c r="B64" s="26"/>
      <c r="C64" s="28"/>
      <c r="D64" s="7"/>
      <c r="E64" s="7"/>
      <c r="F64" s="7"/>
      <c r="G64" s="7" t="str">
        <f>CONCATENATE($C59,"_",$C60,"_",G62)</f>
        <v>0_3_2012</v>
      </c>
      <c r="H64" s="7" t="str">
        <f>CONCATENATE($C59,"_",$C60,"_",H62)</f>
        <v>0_3_2018</v>
      </c>
      <c r="I64" s="28"/>
      <c r="J64" s="7"/>
      <c r="K64" s="7"/>
      <c r="L64" s="7"/>
      <c r="M64" s="7" t="str">
        <f>IF($G62+M63&gt;$H62,0,CONCATENATE($C59,"_",$C60,"_",$G62+M63))</f>
        <v>0_3_2013</v>
      </c>
      <c r="N64" s="7" t="str">
        <f t="shared" ref="N64:AB64" si="12">IF($G62+N63&gt;$H62,0,CONCATENATE($C59,"_",$C60,"_",$G62+N63))</f>
        <v>0_3_2014</v>
      </c>
      <c r="O64" s="7" t="str">
        <f t="shared" si="12"/>
        <v>0_3_2015</v>
      </c>
      <c r="P64" s="7" t="str">
        <f t="shared" si="12"/>
        <v>0_3_2016</v>
      </c>
      <c r="Q64" s="7" t="str">
        <f t="shared" si="12"/>
        <v>0_3_2017</v>
      </c>
      <c r="R64" s="7" t="str">
        <f t="shared" si="12"/>
        <v>0_3_2018</v>
      </c>
      <c r="S64" s="7">
        <f t="shared" si="12"/>
        <v>0</v>
      </c>
      <c r="T64" s="7">
        <f t="shared" si="12"/>
        <v>0</v>
      </c>
      <c r="U64" s="7">
        <f t="shared" si="12"/>
        <v>0</v>
      </c>
      <c r="V64" s="7">
        <f t="shared" si="12"/>
        <v>0</v>
      </c>
      <c r="W64" s="7">
        <f t="shared" si="12"/>
        <v>0</v>
      </c>
      <c r="X64" s="7">
        <f t="shared" si="12"/>
        <v>0</v>
      </c>
      <c r="Y64" s="7">
        <f t="shared" si="12"/>
        <v>0</v>
      </c>
      <c r="Z64" s="7">
        <f t="shared" si="12"/>
        <v>0</v>
      </c>
      <c r="AA64" s="7">
        <f t="shared" si="12"/>
        <v>0</v>
      </c>
      <c r="AB64" s="7">
        <f t="shared" si="12"/>
        <v>0</v>
      </c>
      <c r="AC64" s="7"/>
      <c r="AD64" s="7"/>
    </row>
    <row r="65" spans="1:3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MATCH($D66,FAC_TOTALS_APTA!$A$2:$BS$2,)</f>
        <v>11</v>
      </c>
      <c r="G66" s="29">
        <f>VLOOKUP(G64,FAC_TOTALS_APTA!$A$4:$BS$227,$F66,FALSE)</f>
        <v>3914642.19898444</v>
      </c>
      <c r="H66" s="29">
        <f>VLOOKUP(H64,FAC_TOTALS_APTA!$A$4:$BS$227,$F66,FALSE)</f>
        <v>4219860.38036553</v>
      </c>
      <c r="I66" s="30">
        <f>IFERROR(H66/G66-1,"-")</f>
        <v>7.7968347007619565E-2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MATCH($K66,FAC_TOTALS_APTA!$A$2:$BS$2,)</f>
        <v>33</v>
      </c>
      <c r="M66" s="29">
        <f>IF(M64=0,0,VLOOKUP(M64,FAC_TOTALS_APTA!$A$4:$BS$227,$L66,FALSE))</f>
        <v>1714880.0430337279</v>
      </c>
      <c r="N66" s="29">
        <f>IF(N64=0,0,VLOOKUP(N64,FAC_TOTALS_APTA!$A$4:$BS$227,$L66,FALSE))</f>
        <v>5025937.7742141103</v>
      </c>
      <c r="O66" s="29">
        <f>IF(O64=0,0,VLOOKUP(O64,FAC_TOTALS_APTA!$A$4:$BS$227,$L66,FALSE))</f>
        <v>4773727.3154108208</v>
      </c>
      <c r="P66" s="29">
        <f>IF(P64=0,0,VLOOKUP(P64,FAC_TOTALS_APTA!$A$4:$BS$227,$L66,FALSE))</f>
        <v>3244757.2537576603</v>
      </c>
      <c r="Q66" s="29">
        <f>IF(Q64=0,0,VLOOKUP(Q64,FAC_TOTALS_APTA!$A$4:$BS$227,$L66,FALSE))</f>
        <v>2535037.4627608308</v>
      </c>
      <c r="R66" s="29">
        <f>IF(R64=0,0,VLOOKUP(R64,FAC_TOTALS_APTA!$A$4:$BS$227,$L66,FALSE))</f>
        <v>2690626.2818248169</v>
      </c>
      <c r="S66" s="29">
        <f>IF(S64=0,0,VLOOKUP(S64,FAC_TOTALS_APTA!$A$4:$BS$227,$L66,FALSE))</f>
        <v>0</v>
      </c>
      <c r="T66" s="29">
        <f>IF(T64=0,0,VLOOKUP(T64,FAC_TOTALS_APTA!$A$4:$BS$227,$L66,FALSE))</f>
        <v>0</v>
      </c>
      <c r="U66" s="29">
        <f>IF(U64=0,0,VLOOKUP(U64,FAC_TOTALS_APTA!$A$4:$BS$227,$L66,FALSE))</f>
        <v>0</v>
      </c>
      <c r="V66" s="29">
        <f>IF(V64=0,0,VLOOKUP(V64,FAC_TOTALS_APTA!$A$4:$BS$227,$L66,FALSE))</f>
        <v>0</v>
      </c>
      <c r="W66" s="29">
        <f>IF(W64=0,0,VLOOKUP(W64,FAC_TOTALS_APTA!$A$4:$BS$227,$L66,FALSE))</f>
        <v>0</v>
      </c>
      <c r="X66" s="29">
        <f>IF(X64=0,0,VLOOKUP(X64,FAC_TOTALS_APTA!$A$4:$BS$227,$L66,FALSE))</f>
        <v>0</v>
      </c>
      <c r="Y66" s="29">
        <f>IF(Y64=0,0,VLOOKUP(Y64,FAC_TOTALS_APTA!$A$4:$BS$227,$L66,FALSE))</f>
        <v>0</v>
      </c>
      <c r="Z66" s="29">
        <f>IF(Z64=0,0,VLOOKUP(Z64,FAC_TOTALS_APTA!$A$4:$BS$227,$L66,FALSE))</f>
        <v>0</v>
      </c>
      <c r="AA66" s="29">
        <f>IF(AA64=0,0,VLOOKUP(AA64,FAC_TOTALS_APTA!$A$4:$BS$227,$L66,FALSE))</f>
        <v>0</v>
      </c>
      <c r="AB66" s="29">
        <f>IF(AB64=0,0,VLOOKUP(AB64,FAC_TOTALS_APTA!$A$4:$BS$227,$L66,FALSE))</f>
        <v>0</v>
      </c>
      <c r="AC66" s="32">
        <f>SUM(M66:AB66)</f>
        <v>19984966.131001968</v>
      </c>
      <c r="AD66" s="33">
        <f>AC66/G80</f>
        <v>6.5961245266302482E-2</v>
      </c>
      <c r="AE66" s="7"/>
    </row>
    <row r="67" spans="1:31" s="14" customFormat="1" ht="15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MATCH($D67,FAC_TOTALS_APTA!$A$2:$BS$2,)</f>
        <v>12</v>
      </c>
      <c r="G67" s="29">
        <f>VLOOKUP(G64,FAC_TOTALS_APTA!$A$4:$BS$227,$F67,FALSE)</f>
        <v>1.6612403045107391</v>
      </c>
      <c r="H67" s="29">
        <f>VLOOKUP(H64,FAC_TOTALS_APTA!$A$4:$BS$227,$F67,FALSE)</f>
        <v>1.9466768995625912</v>
      </c>
      <c r="I67" s="30">
        <f t="shared" ref="I67:I77" si="13">IFERROR(H67/G67-1,"-")</f>
        <v>0.17182137603862047</v>
      </c>
      <c r="J67" s="31" t="str">
        <f t="shared" ref="J67:J77" si="14">IF(C67="Log","_log","")</f>
        <v>_log</v>
      </c>
      <c r="K67" s="31" t="str">
        <f t="shared" ref="K67:K78" si="15">CONCATENATE(D67,J67,"_FAC")</f>
        <v>FARE_per_UPT_2018_log_FAC</v>
      </c>
      <c r="L67" s="7">
        <f>MATCH($K67,FAC_TOTALS_APTA!$A$2:$BS$2,)</f>
        <v>34</v>
      </c>
      <c r="M67" s="29">
        <f>IF(M64=0,0,VLOOKUP(M64,FAC_TOTALS_APTA!$A$4:$BS$227,$L67,FALSE))</f>
        <v>-4454655.8832512368</v>
      </c>
      <c r="N67" s="29">
        <f>IF(N64=0,0,VLOOKUP(N64,FAC_TOTALS_APTA!$A$4:$BS$227,$L67,FALSE))</f>
        <v>281272.08527142002</v>
      </c>
      <c r="O67" s="29">
        <f>IF(O64=0,0,VLOOKUP(O64,FAC_TOTALS_APTA!$A$4:$BS$227,$L67,FALSE))</f>
        <v>-2093178.728366517</v>
      </c>
      <c r="P67" s="29">
        <f>IF(P64=0,0,VLOOKUP(P64,FAC_TOTALS_APTA!$A$4:$BS$227,$L67,FALSE))</f>
        <v>-3581871.8009904497</v>
      </c>
      <c r="Q67" s="29">
        <f>IF(Q64=0,0,VLOOKUP(Q64,FAC_TOTALS_APTA!$A$4:$BS$227,$L67,FALSE))</f>
        <v>338041.66187134222</v>
      </c>
      <c r="R67" s="29">
        <f>IF(R64=0,0,VLOOKUP(R64,FAC_TOTALS_APTA!$A$4:$BS$227,$L67,FALSE))</f>
        <v>572277.78086196026</v>
      </c>
      <c r="S67" s="29">
        <f>IF(S64=0,0,VLOOKUP(S64,FAC_TOTALS_APTA!$A$4:$BS$227,$L67,FALSE))</f>
        <v>0</v>
      </c>
      <c r="T67" s="29">
        <f>IF(T64=0,0,VLOOKUP(T64,FAC_TOTALS_APTA!$A$4:$BS$227,$L67,FALSE))</f>
        <v>0</v>
      </c>
      <c r="U67" s="29">
        <f>IF(U64=0,0,VLOOKUP(U64,FAC_TOTALS_APTA!$A$4:$BS$227,$L67,FALSE))</f>
        <v>0</v>
      </c>
      <c r="V67" s="29">
        <f>IF(V64=0,0,VLOOKUP(V64,FAC_TOTALS_APTA!$A$4:$BS$227,$L67,FALSE))</f>
        <v>0</v>
      </c>
      <c r="W67" s="29">
        <f>IF(W64=0,0,VLOOKUP(W64,FAC_TOTALS_APTA!$A$4:$BS$227,$L67,FALSE))</f>
        <v>0</v>
      </c>
      <c r="X67" s="29">
        <f>IF(X64=0,0,VLOOKUP(X64,FAC_TOTALS_APTA!$A$4:$BS$227,$L67,FALSE))</f>
        <v>0</v>
      </c>
      <c r="Y67" s="29">
        <f>IF(Y64=0,0,VLOOKUP(Y64,FAC_TOTALS_APTA!$A$4:$BS$227,$L67,FALSE))</f>
        <v>0</v>
      </c>
      <c r="Z67" s="29">
        <f>IF(Z64=0,0,VLOOKUP(Z64,FAC_TOTALS_APTA!$A$4:$BS$227,$L67,FALSE))</f>
        <v>0</v>
      </c>
      <c r="AA67" s="29">
        <f>IF(AA64=0,0,VLOOKUP(AA64,FAC_TOTALS_APTA!$A$4:$BS$227,$L67,FALSE))</f>
        <v>0</v>
      </c>
      <c r="AB67" s="29">
        <f>IF(AB64=0,0,VLOOKUP(AB64,FAC_TOTALS_APTA!$A$4:$BS$227,$L67,FALSE))</f>
        <v>0</v>
      </c>
      <c r="AC67" s="32">
        <f t="shared" ref="AC67:AC77" si="16">SUM(M67:AB67)</f>
        <v>-8938114.8846034799</v>
      </c>
      <c r="AD67" s="33">
        <f>AC67/G80</f>
        <v>-2.9500634840063166E-2</v>
      </c>
      <c r="AE67" s="7"/>
    </row>
    <row r="68" spans="1:31" s="14" customFormat="1" ht="15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MATCH($D68,FAC_TOTALS_APTA!$A$2:$BS$2,)</f>
        <v>13</v>
      </c>
      <c r="G68" s="29">
        <f>VLOOKUP(G64,FAC_TOTALS_APTA!$A$4:$BS$227,$F68,FALSE)</f>
        <v>1241901.0555967921</v>
      </c>
      <c r="H68" s="29">
        <f>VLOOKUP(H64,FAC_TOTALS_APTA!$A$4:$BS$227,$F68,FALSE)</f>
        <v>1287856.775906669</v>
      </c>
      <c r="I68" s="30">
        <f t="shared" si="13"/>
        <v>3.7004333076915641E-2</v>
      </c>
      <c r="J68" s="31" t="str">
        <f t="shared" si="14"/>
        <v>_log</v>
      </c>
      <c r="K68" s="31" t="str">
        <f t="shared" si="15"/>
        <v>POP_EMP_log_FAC</v>
      </c>
      <c r="L68" s="7">
        <f>MATCH($K68,FAC_TOTALS_APTA!$A$2:$BS$2,)</f>
        <v>35</v>
      </c>
      <c r="M68" s="29">
        <f>IF(M64=0,0,VLOOKUP(M64,FAC_TOTALS_APTA!$A$4:$BS$227,$L68,FALSE))</f>
        <v>1157189.450884704</v>
      </c>
      <c r="N68" s="29">
        <f>IF(N64=0,0,VLOOKUP(N64,FAC_TOTALS_APTA!$A$4:$BS$227,$L68,FALSE))</f>
        <v>688989.57800029102</v>
      </c>
      <c r="O68" s="29">
        <f>IF(O64=0,0,VLOOKUP(O64,FAC_TOTALS_APTA!$A$4:$BS$227,$L68,FALSE))</f>
        <v>789537.70110963401</v>
      </c>
      <c r="P68" s="29">
        <f>IF(P64=0,0,VLOOKUP(P64,FAC_TOTALS_APTA!$A$4:$BS$227,$L68,FALSE))</f>
        <v>727596.90489909495</v>
      </c>
      <c r="Q68" s="29">
        <f>IF(Q64=0,0,VLOOKUP(Q64,FAC_TOTALS_APTA!$A$4:$BS$227,$L68,FALSE))</f>
        <v>618784.58853154792</v>
      </c>
      <c r="R68" s="29">
        <f>IF(R64=0,0,VLOOKUP(R64,FAC_TOTALS_APTA!$A$4:$BS$227,$L68,FALSE))</f>
        <v>646095.76354147296</v>
      </c>
      <c r="S68" s="29">
        <f>IF(S64=0,0,VLOOKUP(S64,FAC_TOTALS_APTA!$A$4:$BS$227,$L68,FALSE))</f>
        <v>0</v>
      </c>
      <c r="T68" s="29">
        <f>IF(T64=0,0,VLOOKUP(T64,FAC_TOTALS_APTA!$A$4:$BS$227,$L68,FALSE))</f>
        <v>0</v>
      </c>
      <c r="U68" s="29">
        <f>IF(U64=0,0,VLOOKUP(U64,FAC_TOTALS_APTA!$A$4:$BS$227,$L68,FALSE))</f>
        <v>0</v>
      </c>
      <c r="V68" s="29">
        <f>IF(V64=0,0,VLOOKUP(V64,FAC_TOTALS_APTA!$A$4:$BS$227,$L68,FALSE))</f>
        <v>0</v>
      </c>
      <c r="W68" s="29">
        <f>IF(W64=0,0,VLOOKUP(W64,FAC_TOTALS_APTA!$A$4:$BS$227,$L68,FALSE))</f>
        <v>0</v>
      </c>
      <c r="X68" s="29">
        <f>IF(X64=0,0,VLOOKUP(X64,FAC_TOTALS_APTA!$A$4:$BS$227,$L68,FALSE))</f>
        <v>0</v>
      </c>
      <c r="Y68" s="29">
        <f>IF(Y64=0,0,VLOOKUP(Y64,FAC_TOTALS_APTA!$A$4:$BS$227,$L68,FALSE))</f>
        <v>0</v>
      </c>
      <c r="Z68" s="29">
        <f>IF(Z64=0,0,VLOOKUP(Z64,FAC_TOTALS_APTA!$A$4:$BS$227,$L68,FALSE))</f>
        <v>0</v>
      </c>
      <c r="AA68" s="29">
        <f>IF(AA64=0,0,VLOOKUP(AA64,FAC_TOTALS_APTA!$A$4:$BS$227,$L68,FALSE))</f>
        <v>0</v>
      </c>
      <c r="AB68" s="29">
        <f>IF(AB64=0,0,VLOOKUP(AB64,FAC_TOTALS_APTA!$A$4:$BS$227,$L68,FALSE))</f>
        <v>0</v>
      </c>
      <c r="AC68" s="32">
        <f t="shared" si="16"/>
        <v>4628193.986966745</v>
      </c>
      <c r="AD68" s="33">
        <f>AC68/G80</f>
        <v>1.5275554469955672E-2</v>
      </c>
      <c r="AE68" s="7"/>
    </row>
    <row r="69" spans="1:31" s="14" customFormat="1" ht="15" x14ac:dyDescent="0.2">
      <c r="A69" s="7"/>
      <c r="B69" s="26" t="s">
        <v>108</v>
      </c>
      <c r="C69" s="28"/>
      <c r="D69" s="34" t="s">
        <v>106</v>
      </c>
      <c r="E69" s="43">
        <v>0.16120000000000001</v>
      </c>
      <c r="F69" s="7">
        <f>MATCH($D69,FAC_TOTALS_APTA!$A$2:$BS$2,)</f>
        <v>17</v>
      </c>
      <c r="G69" s="29">
        <f>VLOOKUP(G64,FAC_TOTALS_APTA!$A$4:$BS$227,$F69,FALSE)</f>
        <v>0.40194219999539399</v>
      </c>
      <c r="H69" s="29">
        <f>VLOOKUP(H64,FAC_TOTALS_APTA!$A$4:$BS$227,$F69,FALSE)</f>
        <v>0.38961710452986698</v>
      </c>
      <c r="I69" s="30">
        <f t="shared" si="13"/>
        <v>-3.0663850338850329E-2</v>
      </c>
      <c r="J69" s="31" t="str">
        <f t="shared" si="14"/>
        <v/>
      </c>
      <c r="K69" s="31" t="str">
        <f t="shared" si="15"/>
        <v>TSD_POP_EMP_PCT_FAC</v>
      </c>
      <c r="L69" s="7">
        <f>MATCH($K69,FAC_TOTALS_APTA!$A$2:$BS$2,)</f>
        <v>39</v>
      </c>
      <c r="M69" s="29">
        <f>IF(M64=0,0,VLOOKUP(M64,FAC_TOTALS_APTA!$A$4:$BS$227,$L69,FALSE))</f>
        <v>-2751.1976928562258</v>
      </c>
      <c r="N69" s="29">
        <f>IF(N64=0,0,VLOOKUP(N64,FAC_TOTALS_APTA!$A$4:$BS$227,$L69,FALSE))</f>
        <v>-16422.732485970369</v>
      </c>
      <c r="O69" s="29">
        <f>IF(O64=0,0,VLOOKUP(O64,FAC_TOTALS_APTA!$A$4:$BS$227,$L69,FALSE))</f>
        <v>-21353.886253922079</v>
      </c>
      <c r="P69" s="29">
        <f>IF(P64=0,0,VLOOKUP(P64,FAC_TOTALS_APTA!$A$4:$BS$227,$L69,FALSE))</f>
        <v>28219.31186502524</v>
      </c>
      <c r="Q69" s="29">
        <f>IF(Q64=0,0,VLOOKUP(Q64,FAC_TOTALS_APTA!$A$4:$BS$227,$L69,FALSE))</f>
        <v>-4211.0267876890402</v>
      </c>
      <c r="R69" s="29">
        <f>IF(R64=0,0,VLOOKUP(R64,FAC_TOTALS_APTA!$A$4:$BS$227,$L69,FALSE))</f>
        <v>-6785.1384970257295</v>
      </c>
      <c r="S69" s="29">
        <f>IF(S64=0,0,VLOOKUP(S64,FAC_TOTALS_APTA!$A$4:$BS$227,$L69,FALSE))</f>
        <v>0</v>
      </c>
      <c r="T69" s="29">
        <f>IF(T64=0,0,VLOOKUP(T64,FAC_TOTALS_APTA!$A$4:$BS$227,$L69,FALSE))</f>
        <v>0</v>
      </c>
      <c r="U69" s="29">
        <f>IF(U64=0,0,VLOOKUP(U64,FAC_TOTALS_APTA!$A$4:$BS$227,$L69,FALSE))</f>
        <v>0</v>
      </c>
      <c r="V69" s="29">
        <f>IF(V64=0,0,VLOOKUP(V64,FAC_TOTALS_APTA!$A$4:$BS$227,$L69,FALSE))</f>
        <v>0</v>
      </c>
      <c r="W69" s="29">
        <f>IF(W64=0,0,VLOOKUP(W64,FAC_TOTALS_APTA!$A$4:$BS$227,$L69,FALSE))</f>
        <v>0</v>
      </c>
      <c r="X69" s="29">
        <f>IF(X64=0,0,VLOOKUP(X64,FAC_TOTALS_APTA!$A$4:$BS$227,$L69,FALSE))</f>
        <v>0</v>
      </c>
      <c r="Y69" s="29">
        <f>IF(Y64=0,0,VLOOKUP(Y64,FAC_TOTALS_APTA!$A$4:$BS$227,$L69,FALSE))</f>
        <v>0</v>
      </c>
      <c r="Z69" s="29">
        <f>IF(Z64=0,0,VLOOKUP(Z64,FAC_TOTALS_APTA!$A$4:$BS$227,$L69,FALSE))</f>
        <v>0</v>
      </c>
      <c r="AA69" s="29">
        <f>IF(AA64=0,0,VLOOKUP(AA64,FAC_TOTALS_APTA!$A$4:$BS$227,$L69,FALSE))</f>
        <v>0</v>
      </c>
      <c r="AB69" s="29">
        <f>IF(AB64=0,0,VLOOKUP(AB64,FAC_TOTALS_APTA!$A$4:$BS$227,$L69,FALSE))</f>
        <v>0</v>
      </c>
      <c r="AC69" s="32">
        <f t="shared" si="16"/>
        <v>-23304.669852438201</v>
      </c>
      <c r="AD69" s="33">
        <f>AC69/G79</f>
        <v>-8.0225298028975466E-5</v>
      </c>
      <c r="AE69" s="7"/>
    </row>
    <row r="70" spans="1:31" s="14" customFormat="1" ht="15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MATCH($D70,FAC_TOTALS_APTA!$A$2:$BS$2,)</f>
        <v>14</v>
      </c>
      <c r="G70" s="29">
        <f>VLOOKUP(G64,FAC_TOTALS_APTA!$A$4:$BS$227,$F70,FALSE)</f>
        <v>7.9979428312314003</v>
      </c>
      <c r="H70" s="29">
        <f>VLOOKUP(H64,FAC_TOTALS_APTA!$A$4:$BS$227,$F70,FALSE)</f>
        <v>5.6272308137703106</v>
      </c>
      <c r="I70" s="30">
        <f t="shared" si="13"/>
        <v>-0.29641522420035649</v>
      </c>
      <c r="J70" s="31" t="str">
        <f t="shared" si="14"/>
        <v>_log</v>
      </c>
      <c r="K70" s="31" t="str">
        <f t="shared" si="15"/>
        <v>GAS_PRICE_2018_log_FAC</v>
      </c>
      <c r="L70" s="7">
        <f>MATCH($K70,FAC_TOTALS_APTA!$A$2:$BS$2,)</f>
        <v>36</v>
      </c>
      <c r="M70" s="29">
        <f>IF(M64=0,0,VLOOKUP(M64,FAC_TOTALS_APTA!$A$4:$BS$227,$L70,FALSE))</f>
        <v>-1523832.6795074712</v>
      </c>
      <c r="N70" s="29">
        <f>IF(N64=0,0,VLOOKUP(N64,FAC_TOTALS_APTA!$A$4:$BS$227,$L70,FALSE))</f>
        <v>-2283758.1452457001</v>
      </c>
      <c r="O70" s="29">
        <f>IF(O64=0,0,VLOOKUP(O64,FAC_TOTALS_APTA!$A$4:$BS$227,$L70,FALSE))</f>
        <v>-12199039.10474949</v>
      </c>
      <c r="P70" s="29">
        <f>IF(P64=0,0,VLOOKUP(P64,FAC_TOTALS_APTA!$A$4:$BS$227,$L70,FALSE))</f>
        <v>-3969559.6779817604</v>
      </c>
      <c r="Q70" s="29">
        <f>IF(Q64=0,0,VLOOKUP(Q64,FAC_TOTALS_APTA!$A$4:$BS$227,$L70,FALSE))</f>
        <v>2842034.5114395702</v>
      </c>
      <c r="R70" s="29">
        <f>IF(R64=0,0,VLOOKUP(R64,FAC_TOTALS_APTA!$A$4:$BS$227,$L70,FALSE))</f>
        <v>3115765.8357971301</v>
      </c>
      <c r="S70" s="29">
        <f>IF(S64=0,0,VLOOKUP(S64,FAC_TOTALS_APTA!$A$4:$BS$227,$L70,FALSE))</f>
        <v>0</v>
      </c>
      <c r="T70" s="29">
        <f>IF(T64=0,0,VLOOKUP(T64,FAC_TOTALS_APTA!$A$4:$BS$227,$L70,FALSE))</f>
        <v>0</v>
      </c>
      <c r="U70" s="29">
        <f>IF(U64=0,0,VLOOKUP(U64,FAC_TOTALS_APTA!$A$4:$BS$227,$L70,FALSE))</f>
        <v>0</v>
      </c>
      <c r="V70" s="29">
        <f>IF(V64=0,0,VLOOKUP(V64,FAC_TOTALS_APTA!$A$4:$BS$227,$L70,FALSE))</f>
        <v>0</v>
      </c>
      <c r="W70" s="29">
        <f>IF(W64=0,0,VLOOKUP(W64,FAC_TOTALS_APTA!$A$4:$BS$227,$L70,FALSE))</f>
        <v>0</v>
      </c>
      <c r="X70" s="29">
        <f>IF(X64=0,0,VLOOKUP(X64,FAC_TOTALS_APTA!$A$4:$BS$227,$L70,FALSE))</f>
        <v>0</v>
      </c>
      <c r="Y70" s="29">
        <f>IF(Y64=0,0,VLOOKUP(Y64,FAC_TOTALS_APTA!$A$4:$BS$227,$L70,FALSE))</f>
        <v>0</v>
      </c>
      <c r="Z70" s="29">
        <f>IF(Z64=0,0,VLOOKUP(Z64,FAC_TOTALS_APTA!$A$4:$BS$227,$L70,FALSE))</f>
        <v>0</v>
      </c>
      <c r="AA70" s="29">
        <f>IF(AA64=0,0,VLOOKUP(AA64,FAC_TOTALS_APTA!$A$4:$BS$227,$L70,FALSE))</f>
        <v>0</v>
      </c>
      <c r="AB70" s="29">
        <f>IF(AB64=0,0,VLOOKUP(AB64,FAC_TOTALS_APTA!$A$4:$BS$227,$L70,FALSE))</f>
        <v>0</v>
      </c>
      <c r="AC70" s="32">
        <f t="shared" si="16"/>
        <v>-14018389.260247722</v>
      </c>
      <c r="AD70" s="33">
        <f>AC70/G80</f>
        <v>-4.6268300189875843E-2</v>
      </c>
      <c r="AE70" s="7"/>
    </row>
    <row r="71" spans="1:31" s="14" customFormat="1" ht="15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MATCH($D71,FAC_TOTALS_APTA!$A$2:$BS$2,)</f>
        <v>15</v>
      </c>
      <c r="G71" s="29">
        <f>VLOOKUP(G64,FAC_TOTALS_APTA!$A$4:$BS$227,$F71,FALSE)</f>
        <v>52026.815113455596</v>
      </c>
      <c r="H71" s="29">
        <f>VLOOKUP(H64,FAC_TOTALS_APTA!$A$4:$BS$227,$F71,FALSE)</f>
        <v>56090.166839533296</v>
      </c>
      <c r="I71" s="30">
        <f t="shared" si="13"/>
        <v>7.8101104540354793E-2</v>
      </c>
      <c r="J71" s="31" t="str">
        <f t="shared" si="14"/>
        <v>_log</v>
      </c>
      <c r="K71" s="31" t="str">
        <f t="shared" si="15"/>
        <v>TOTAL_MED_INC_INDIV_2018_log_FAC</v>
      </c>
      <c r="L71" s="7">
        <f>MATCH($K71,FAC_TOTALS_APTA!$A$2:$BS$2,)</f>
        <v>37</v>
      </c>
      <c r="M71" s="29">
        <f>IF(M64=0,0,VLOOKUP(M64,FAC_TOTALS_APTA!$A$4:$BS$227,$L71,FALSE))</f>
        <v>-54622.125748758503</v>
      </c>
      <c r="N71" s="29">
        <f>IF(N64=0,0,VLOOKUP(N64,FAC_TOTALS_APTA!$A$4:$BS$227,$L71,FALSE))</f>
        <v>-1030419.315161934</v>
      </c>
      <c r="O71" s="29">
        <f>IF(O64=0,0,VLOOKUP(O64,FAC_TOTALS_APTA!$A$4:$BS$227,$L71,FALSE))</f>
        <v>-2340044.1902107098</v>
      </c>
      <c r="P71" s="29">
        <f>IF(P64=0,0,VLOOKUP(P64,FAC_TOTALS_APTA!$A$4:$BS$227,$L71,FALSE))</f>
        <v>-902436.82209217502</v>
      </c>
      <c r="Q71" s="29">
        <f>IF(Q64=0,0,VLOOKUP(Q64,FAC_TOTALS_APTA!$A$4:$BS$227,$L71,FALSE))</f>
        <v>-736667.80121940095</v>
      </c>
      <c r="R71" s="29">
        <f>IF(R64=0,0,VLOOKUP(R64,FAC_TOTALS_APTA!$A$4:$BS$227,$L71,FALSE))</f>
        <v>-866279.43621799303</v>
      </c>
      <c r="S71" s="29">
        <f>IF(S64=0,0,VLOOKUP(S64,FAC_TOTALS_APTA!$A$4:$BS$227,$L71,FALSE))</f>
        <v>0</v>
      </c>
      <c r="T71" s="29">
        <f>IF(T64=0,0,VLOOKUP(T64,FAC_TOTALS_APTA!$A$4:$BS$227,$L71,FALSE))</f>
        <v>0</v>
      </c>
      <c r="U71" s="29">
        <f>IF(U64=0,0,VLOOKUP(U64,FAC_TOTALS_APTA!$A$4:$BS$227,$L71,FALSE))</f>
        <v>0</v>
      </c>
      <c r="V71" s="29">
        <f>IF(V64=0,0,VLOOKUP(V64,FAC_TOTALS_APTA!$A$4:$BS$227,$L71,FALSE))</f>
        <v>0</v>
      </c>
      <c r="W71" s="29">
        <f>IF(W64=0,0,VLOOKUP(W64,FAC_TOTALS_APTA!$A$4:$BS$227,$L71,FALSE))</f>
        <v>0</v>
      </c>
      <c r="X71" s="29">
        <f>IF(X64=0,0,VLOOKUP(X64,FAC_TOTALS_APTA!$A$4:$BS$227,$L71,FALSE))</f>
        <v>0</v>
      </c>
      <c r="Y71" s="29">
        <f>IF(Y64=0,0,VLOOKUP(Y64,FAC_TOTALS_APTA!$A$4:$BS$227,$L71,FALSE))</f>
        <v>0</v>
      </c>
      <c r="Z71" s="29">
        <f>IF(Z64=0,0,VLOOKUP(Z64,FAC_TOTALS_APTA!$A$4:$BS$227,$L71,FALSE))</f>
        <v>0</v>
      </c>
      <c r="AA71" s="29">
        <f>IF(AA64=0,0,VLOOKUP(AA64,FAC_TOTALS_APTA!$A$4:$BS$227,$L71,FALSE))</f>
        <v>0</v>
      </c>
      <c r="AB71" s="29">
        <f>IF(AB64=0,0,VLOOKUP(AB64,FAC_TOTALS_APTA!$A$4:$BS$227,$L71,FALSE))</f>
        <v>0</v>
      </c>
      <c r="AC71" s="32">
        <f t="shared" si="16"/>
        <v>-5930469.6906509716</v>
      </c>
      <c r="AD71" s="33">
        <f>AC71/G80</f>
        <v>-1.9573771766496832E-2</v>
      </c>
      <c r="AE71" s="7"/>
    </row>
    <row r="72" spans="1:31" s="14" customFormat="1" ht="15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MATCH($D72,FAC_TOTALS_APTA!$A$2:$BS$2,)</f>
        <v>16</v>
      </c>
      <c r="G72" s="29">
        <f>VLOOKUP(G64,FAC_TOTALS_APTA!$A$4:$BS$227,$F72,FALSE)</f>
        <v>14.73832737623432</v>
      </c>
      <c r="H72" s="29">
        <f>VLOOKUP(H64,FAC_TOTALS_APTA!$A$4:$BS$227,$F72,FALSE)</f>
        <v>13.897158295848151</v>
      </c>
      <c r="I72" s="30">
        <f t="shared" si="13"/>
        <v>-5.7073578223168164E-2</v>
      </c>
      <c r="J72" s="31" t="str">
        <f t="shared" si="14"/>
        <v/>
      </c>
      <c r="K72" s="31" t="str">
        <f t="shared" si="15"/>
        <v>PCT_HH_NO_VEH_FAC</v>
      </c>
      <c r="L72" s="7">
        <f>MATCH($K72,FAC_TOTALS_APTA!$A$2:$BS$2,)</f>
        <v>38</v>
      </c>
      <c r="M72" s="29">
        <f>IF(M64=0,0,VLOOKUP(M64,FAC_TOTALS_APTA!$A$4:$BS$227,$L72,FALSE))</f>
        <v>73426.87191252</v>
      </c>
      <c r="N72" s="29">
        <f>IF(N64=0,0,VLOOKUP(N64,FAC_TOTALS_APTA!$A$4:$BS$227,$L72,FALSE))</f>
        <v>145509.2233272701</v>
      </c>
      <c r="O72" s="29">
        <f>IF(O64=0,0,VLOOKUP(O64,FAC_TOTALS_APTA!$A$4:$BS$227,$L72,FALSE))</f>
        <v>-514248.91436057398</v>
      </c>
      <c r="P72" s="29">
        <f>IF(P64=0,0,VLOOKUP(P64,FAC_TOTALS_APTA!$A$4:$BS$227,$L72,FALSE))</f>
        <v>-333175.395236874</v>
      </c>
      <c r="Q72" s="29">
        <f>IF(Q64=0,0,VLOOKUP(Q64,FAC_TOTALS_APTA!$A$4:$BS$227,$L72,FALSE))</f>
        <v>-124214.92511267203</v>
      </c>
      <c r="R72" s="29">
        <f>IF(R64=0,0,VLOOKUP(R64,FAC_TOTALS_APTA!$A$4:$BS$227,$L72,FALSE))</f>
        <v>-149454.33211769699</v>
      </c>
      <c r="S72" s="29">
        <f>IF(S64=0,0,VLOOKUP(S64,FAC_TOTALS_APTA!$A$4:$BS$227,$L72,FALSE))</f>
        <v>0</v>
      </c>
      <c r="T72" s="29">
        <f>IF(T64=0,0,VLOOKUP(T64,FAC_TOTALS_APTA!$A$4:$BS$227,$L72,FALSE))</f>
        <v>0</v>
      </c>
      <c r="U72" s="29">
        <f>IF(U64=0,0,VLOOKUP(U64,FAC_TOTALS_APTA!$A$4:$BS$227,$L72,FALSE))</f>
        <v>0</v>
      </c>
      <c r="V72" s="29">
        <f>IF(V64=0,0,VLOOKUP(V64,FAC_TOTALS_APTA!$A$4:$BS$227,$L72,FALSE))</f>
        <v>0</v>
      </c>
      <c r="W72" s="29">
        <f>IF(W64=0,0,VLOOKUP(W64,FAC_TOTALS_APTA!$A$4:$BS$227,$L72,FALSE))</f>
        <v>0</v>
      </c>
      <c r="X72" s="29">
        <f>IF(X64=0,0,VLOOKUP(X64,FAC_TOTALS_APTA!$A$4:$BS$227,$L72,FALSE))</f>
        <v>0</v>
      </c>
      <c r="Y72" s="29">
        <f>IF(Y64=0,0,VLOOKUP(Y64,FAC_TOTALS_APTA!$A$4:$BS$227,$L72,FALSE))</f>
        <v>0</v>
      </c>
      <c r="Z72" s="29">
        <f>IF(Z64=0,0,VLOOKUP(Z64,FAC_TOTALS_APTA!$A$4:$BS$227,$L72,FALSE))</f>
        <v>0</v>
      </c>
      <c r="AA72" s="29">
        <f>IF(AA64=0,0,VLOOKUP(AA64,FAC_TOTALS_APTA!$A$4:$BS$227,$L72,FALSE))</f>
        <v>0</v>
      </c>
      <c r="AB72" s="29">
        <f>IF(AB64=0,0,VLOOKUP(AB64,FAC_TOTALS_APTA!$A$4:$BS$227,$L72,FALSE))</f>
        <v>0</v>
      </c>
      <c r="AC72" s="32">
        <f t="shared" si="16"/>
        <v>-902157.47158802685</v>
      </c>
      <c r="AD72" s="33">
        <f>AC72/G80</f>
        <v>-2.977609762366992E-3</v>
      </c>
      <c r="AE72" s="7"/>
    </row>
    <row r="73" spans="1:31" s="14" customFormat="1" ht="15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MATCH($D73,FAC_TOTALS_APTA!$A$2:$BS$2,)</f>
        <v>18</v>
      </c>
      <c r="G73" s="29">
        <f>VLOOKUP(G64,FAC_TOTALS_APTA!$A$4:$BS$227,$F73,FALSE)</f>
        <v>7.5771985072649102</v>
      </c>
      <c r="H73" s="29">
        <f>VLOOKUP(H64,FAC_TOTALS_APTA!$A$4:$BS$227,$F73,FALSE)</f>
        <v>10.260023291435441</v>
      </c>
      <c r="I73" s="30">
        <f t="shared" si="13"/>
        <v>0.35406552719956808</v>
      </c>
      <c r="J73" s="31" t="str">
        <f t="shared" si="14"/>
        <v/>
      </c>
      <c r="K73" s="31" t="str">
        <f t="shared" si="15"/>
        <v>JTW_HOME_PCT_FAC</v>
      </c>
      <c r="L73" s="7">
        <f>MATCH($K73,FAC_TOTALS_APTA!$A$2:$BS$2,)</f>
        <v>40</v>
      </c>
      <c r="M73" s="29">
        <f>IF(M64=0,0,VLOOKUP(M64,FAC_TOTALS_APTA!$A$4:$BS$227,$L73,FALSE))</f>
        <v>85312.982355199405</v>
      </c>
      <c r="N73" s="29">
        <f>IF(N64=0,0,VLOOKUP(N64,FAC_TOTALS_APTA!$A$4:$BS$227,$L73,FALSE))</f>
        <v>-174198.0007832007</v>
      </c>
      <c r="O73" s="29">
        <f>IF(O64=0,0,VLOOKUP(O64,FAC_TOTALS_APTA!$A$4:$BS$227,$L73,FALSE))</f>
        <v>-2136.5514209565608</v>
      </c>
      <c r="P73" s="29">
        <f>IF(P64=0,0,VLOOKUP(P64,FAC_TOTALS_APTA!$A$4:$BS$227,$L73,FALSE))</f>
        <v>-580840.41462608706</v>
      </c>
      <c r="Q73" s="29">
        <f>IF(Q64=0,0,VLOOKUP(Q64,FAC_TOTALS_APTA!$A$4:$BS$227,$L73,FALSE))</f>
        <v>-283932.14237606298</v>
      </c>
      <c r="R73" s="29">
        <f>IF(R64=0,0,VLOOKUP(R64,FAC_TOTALS_APTA!$A$4:$BS$227,$L73,FALSE))</f>
        <v>-347567.51833165798</v>
      </c>
      <c r="S73" s="29">
        <f>IF(S64=0,0,VLOOKUP(S64,FAC_TOTALS_APTA!$A$4:$BS$227,$L73,FALSE))</f>
        <v>0</v>
      </c>
      <c r="T73" s="29">
        <f>IF(T64=0,0,VLOOKUP(T64,FAC_TOTALS_APTA!$A$4:$BS$227,$L73,FALSE))</f>
        <v>0</v>
      </c>
      <c r="U73" s="29">
        <f>IF(U64=0,0,VLOOKUP(U64,FAC_TOTALS_APTA!$A$4:$BS$227,$L73,FALSE))</f>
        <v>0</v>
      </c>
      <c r="V73" s="29">
        <f>IF(V64=0,0,VLOOKUP(V64,FAC_TOTALS_APTA!$A$4:$BS$227,$L73,FALSE))</f>
        <v>0</v>
      </c>
      <c r="W73" s="29">
        <f>IF(W64=0,0,VLOOKUP(W64,FAC_TOTALS_APTA!$A$4:$BS$227,$L73,FALSE))</f>
        <v>0</v>
      </c>
      <c r="X73" s="29">
        <f>IF(X64=0,0,VLOOKUP(X64,FAC_TOTALS_APTA!$A$4:$BS$227,$L73,FALSE))</f>
        <v>0</v>
      </c>
      <c r="Y73" s="29">
        <f>IF(Y64=0,0,VLOOKUP(Y64,FAC_TOTALS_APTA!$A$4:$BS$227,$L73,FALSE))</f>
        <v>0</v>
      </c>
      <c r="Z73" s="29">
        <f>IF(Z64=0,0,VLOOKUP(Z64,FAC_TOTALS_APTA!$A$4:$BS$227,$L73,FALSE))</f>
        <v>0</v>
      </c>
      <c r="AA73" s="29">
        <f>IF(AA64=0,0,VLOOKUP(AA64,FAC_TOTALS_APTA!$A$4:$BS$227,$L73,FALSE))</f>
        <v>0</v>
      </c>
      <c r="AB73" s="29">
        <f>IF(AB64=0,0,VLOOKUP(AB64,FAC_TOTALS_APTA!$A$4:$BS$227,$L73,FALSE))</f>
        <v>0</v>
      </c>
      <c r="AC73" s="32">
        <f t="shared" si="16"/>
        <v>-1303361.645182766</v>
      </c>
      <c r="AD73" s="33">
        <f>AC73/G80</f>
        <v>-4.3018014934349891E-3</v>
      </c>
      <c r="AE73" s="7"/>
    </row>
    <row r="74" spans="1:31" s="14" customFormat="1" ht="17" x14ac:dyDescent="0.2">
      <c r="A74" s="7"/>
      <c r="B74" s="12" t="s">
        <v>72</v>
      </c>
      <c r="C74" s="28"/>
      <c r="D74" s="5" t="s">
        <v>109</v>
      </c>
      <c r="E74" s="43">
        <v>-5.7999999999999996E-3</v>
      </c>
      <c r="F74" s="7">
        <f>MATCH($D74,FAC_TOTALS_APTA!$A$2:$BS$2,)</f>
        <v>29</v>
      </c>
      <c r="G74" s="29">
        <f>VLOOKUP(G64,FAC_TOTALS_APTA!$A$4:$BS$227,$F74,FALSE)</f>
        <v>0</v>
      </c>
      <c r="H74" s="29">
        <f>VLOOKUP(H64,FAC_TOTALS_APTA!$A$4:$BS$227,$F74,FALSE)</f>
        <v>6.1877319274021296</v>
      </c>
      <c r="I74" s="30" t="str">
        <f t="shared" si="13"/>
        <v>-</v>
      </c>
      <c r="J74" s="31" t="str">
        <f t="shared" si="14"/>
        <v/>
      </c>
      <c r="K74" s="31" t="str">
        <f t="shared" si="15"/>
        <v>TNC_TRIPS_PER_CAPITA_CLUSTER_FAC</v>
      </c>
      <c r="L74" s="7">
        <f>MATCH($K74,FAC_TOTALS_APTA!$A$2:$BS$2,)</f>
        <v>51</v>
      </c>
      <c r="M74" s="29">
        <f>IF(M64=0,0,VLOOKUP(M64,FAC_TOTALS_APTA!$A$4:$BS$227,$L74,FALSE))</f>
        <v>0</v>
      </c>
      <c r="N74" s="29">
        <f>IF(N64=0,0,VLOOKUP(N64,FAC_TOTALS_APTA!$A$4:$BS$227,$L74,FALSE))</f>
        <v>0</v>
      </c>
      <c r="O74" s="29">
        <f>IF(O64=0,0,VLOOKUP(O64,FAC_TOTALS_APTA!$A$4:$BS$227,$L74,FALSE))</f>
        <v>-4790668.1382354703</v>
      </c>
      <c r="P74" s="29">
        <f>IF(P64=0,0,VLOOKUP(P64,FAC_TOTALS_APTA!$A$4:$BS$227,$L74,FALSE))</f>
        <v>-3298573.6053015403</v>
      </c>
      <c r="Q74" s="29">
        <f>IF(Q64=0,0,VLOOKUP(Q64,FAC_TOTALS_APTA!$A$4:$BS$227,$L74,FALSE))</f>
        <v>-4275905.2889652401</v>
      </c>
      <c r="R74" s="29">
        <f>IF(R64=0,0,VLOOKUP(R64,FAC_TOTALS_APTA!$A$4:$BS$227,$L74,FALSE))</f>
        <v>-7067182.4829335604</v>
      </c>
      <c r="S74" s="29">
        <f>IF(S64=0,0,VLOOKUP(S64,FAC_TOTALS_APTA!$A$4:$BS$227,$L74,FALSE))</f>
        <v>0</v>
      </c>
      <c r="T74" s="29">
        <f>IF(T64=0,0,VLOOKUP(T64,FAC_TOTALS_APTA!$A$4:$BS$227,$L74,FALSE))</f>
        <v>0</v>
      </c>
      <c r="U74" s="29">
        <f>IF(U64=0,0,VLOOKUP(U64,FAC_TOTALS_APTA!$A$4:$BS$227,$L74,FALSE))</f>
        <v>0</v>
      </c>
      <c r="V74" s="29">
        <f>IF(V64=0,0,VLOOKUP(V64,FAC_TOTALS_APTA!$A$4:$BS$227,$L74,FALSE))</f>
        <v>0</v>
      </c>
      <c r="W74" s="29">
        <f>IF(W64=0,0,VLOOKUP(W64,FAC_TOTALS_APTA!$A$4:$BS$227,$L74,FALSE))</f>
        <v>0</v>
      </c>
      <c r="X74" s="29">
        <f>IF(X64=0,0,VLOOKUP(X64,FAC_TOTALS_APTA!$A$4:$BS$227,$L74,FALSE))</f>
        <v>0</v>
      </c>
      <c r="Y74" s="29">
        <f>IF(Y64=0,0,VLOOKUP(Y64,FAC_TOTALS_APTA!$A$4:$BS$227,$L74,FALSE))</f>
        <v>0</v>
      </c>
      <c r="Z74" s="29">
        <f>IF(Z64=0,0,VLOOKUP(Z64,FAC_TOTALS_APTA!$A$4:$BS$227,$L74,FALSE))</f>
        <v>0</v>
      </c>
      <c r="AA74" s="29">
        <f>IF(AA64=0,0,VLOOKUP(AA64,FAC_TOTALS_APTA!$A$4:$BS$227,$L74,FALSE))</f>
        <v>0</v>
      </c>
      <c r="AB74" s="29">
        <f>IF(AB64=0,0,VLOOKUP(AB64,FAC_TOTALS_APTA!$A$4:$BS$227,$L74,FALSE))</f>
        <v>0</v>
      </c>
      <c r="AC74" s="32">
        <f t="shared" si="16"/>
        <v>-19432329.515435811</v>
      </c>
      <c r="AD74" s="33">
        <f>AC74/G80</f>
        <v>-6.4137244209530556E-2</v>
      </c>
      <c r="AE74" s="7"/>
    </row>
    <row r="75" spans="1:31" s="14" customFormat="1" ht="15" x14ac:dyDescent="0.2">
      <c r="A75" s="7"/>
      <c r="B75" s="26" t="s">
        <v>68</v>
      </c>
      <c r="C75" s="28"/>
      <c r="D75" s="7" t="s">
        <v>46</v>
      </c>
      <c r="E75" s="43">
        <v>-1.5E-3</v>
      </c>
      <c r="F75" s="7">
        <f>MATCH($D75,FAC_TOTALS_APTA!$A$2:$BS$2,)</f>
        <v>30</v>
      </c>
      <c r="G75" s="29">
        <f>VLOOKUP(G64,FAC_TOTALS_APTA!$A$4:$BS$227,$F75,FALSE)</f>
        <v>7.8585195031191407E-2</v>
      </c>
      <c r="H75" s="29">
        <f>VLOOKUP(H64,FAC_TOTALS_APTA!$A$4:$BS$227,$F75,FALSE)</f>
        <v>1.1362769103447001</v>
      </c>
      <c r="I75" s="30">
        <f t="shared" si="13"/>
        <v>13.459172747407424</v>
      </c>
      <c r="J75" s="31" t="str">
        <f t="shared" si="14"/>
        <v/>
      </c>
      <c r="K75" s="31" t="str">
        <f t="shared" si="15"/>
        <v>BIKE_SHARE_FAC</v>
      </c>
      <c r="L75" s="7">
        <f>MATCH($K75,FAC_TOTALS_APTA!$A$2:$BS$2,)</f>
        <v>52</v>
      </c>
      <c r="M75" s="29">
        <f>IF(M64=0,0,VLOOKUP(M64,FAC_TOTALS_APTA!$A$4:$BS$227,$L75,FALSE))</f>
        <v>0</v>
      </c>
      <c r="N75" s="29">
        <f>IF(N64=0,0,VLOOKUP(N64,FAC_TOTALS_APTA!$A$4:$BS$227,$L75,FALSE))</f>
        <v>2365.3260951360999</v>
      </c>
      <c r="O75" s="29">
        <f>IF(O64=0,0,VLOOKUP(O64,FAC_TOTALS_APTA!$A$4:$BS$227,$L75,FALSE))</f>
        <v>5903.5655067665002</v>
      </c>
      <c r="P75" s="29">
        <f>IF(P64=0,0,VLOOKUP(P64,FAC_TOTALS_APTA!$A$4:$BS$227,$L75,FALSE))</f>
        <v>9351.7006994081003</v>
      </c>
      <c r="Q75" s="29">
        <f>IF(Q64=0,0,VLOOKUP(Q64,FAC_TOTALS_APTA!$A$4:$BS$227,$L75,FALSE))</f>
        <v>21954.47980590431</v>
      </c>
      <c r="R75" s="29">
        <f>IF(R64=0,0,VLOOKUP(R64,FAC_TOTALS_APTA!$A$4:$BS$227,$L75,FALSE))</f>
        <v>15021.525317205191</v>
      </c>
      <c r="S75" s="29">
        <f>IF(S64=0,0,VLOOKUP(S64,FAC_TOTALS_APTA!$A$4:$BS$227,$L75,FALSE))</f>
        <v>0</v>
      </c>
      <c r="T75" s="29">
        <f>IF(T64=0,0,VLOOKUP(T64,FAC_TOTALS_APTA!$A$4:$BS$227,$L75,FALSE))</f>
        <v>0</v>
      </c>
      <c r="U75" s="29">
        <f>IF(U64=0,0,VLOOKUP(U64,FAC_TOTALS_APTA!$A$4:$BS$227,$L75,FALSE))</f>
        <v>0</v>
      </c>
      <c r="V75" s="29">
        <f>IF(V64=0,0,VLOOKUP(V64,FAC_TOTALS_APTA!$A$4:$BS$227,$L75,FALSE))</f>
        <v>0</v>
      </c>
      <c r="W75" s="29">
        <f>IF(W64=0,0,VLOOKUP(W64,FAC_TOTALS_APTA!$A$4:$BS$227,$L75,FALSE))</f>
        <v>0</v>
      </c>
      <c r="X75" s="29">
        <f>IF(X64=0,0,VLOOKUP(X64,FAC_TOTALS_APTA!$A$4:$BS$227,$L75,FALSE))</f>
        <v>0</v>
      </c>
      <c r="Y75" s="29">
        <f>IF(Y64=0,0,VLOOKUP(Y64,FAC_TOTALS_APTA!$A$4:$BS$227,$L75,FALSE))</f>
        <v>0</v>
      </c>
      <c r="Z75" s="29">
        <f>IF(Z64=0,0,VLOOKUP(Z64,FAC_TOTALS_APTA!$A$4:$BS$227,$L75,FALSE))</f>
        <v>0</v>
      </c>
      <c r="AA75" s="29">
        <f>IF(AA64=0,0,VLOOKUP(AA64,FAC_TOTALS_APTA!$A$4:$BS$227,$L75,FALSE))</f>
        <v>0</v>
      </c>
      <c r="AB75" s="29">
        <f>IF(AB64=0,0,VLOOKUP(AB64,FAC_TOTALS_APTA!$A$4:$BS$227,$L75,FALSE))</f>
        <v>0</v>
      </c>
      <c r="AC75" s="32">
        <f t="shared" si="16"/>
        <v>54596.597424420201</v>
      </c>
      <c r="AD75" s="33">
        <f>AC75/G80</f>
        <v>1.8019843165164304E-4</v>
      </c>
      <c r="AE75" s="7"/>
    </row>
    <row r="76" spans="1:31" s="14" customFormat="1" ht="15" x14ac:dyDescent="0.2">
      <c r="A76" s="7"/>
      <c r="B76" s="26" t="s">
        <v>69</v>
      </c>
      <c r="C76" s="28"/>
      <c r="D76" s="7" t="s">
        <v>77</v>
      </c>
      <c r="E76" s="43">
        <v>-4.8399999999999999E-2</v>
      </c>
      <c r="F76" s="7">
        <f>MATCH($D76,FAC_TOTALS_APTA!$A$2:$BS$2,)</f>
        <v>31</v>
      </c>
      <c r="G76" s="29">
        <f>VLOOKUP(G64,FAC_TOTALS_APTA!$A$4:$BS$227,$F76,FALSE)</f>
        <v>0</v>
      </c>
      <c r="H76" s="29">
        <f>VLOOKUP(H64,FAC_TOTALS_APTA!$A$4:$BS$227,$F76,FALSE)</f>
        <v>0.13349404937705431</v>
      </c>
      <c r="I76" s="30" t="str">
        <f t="shared" si="13"/>
        <v>-</v>
      </c>
      <c r="J76" s="31" t="str">
        <f t="shared" si="14"/>
        <v/>
      </c>
      <c r="K76" s="31" t="str">
        <f t="shared" si="15"/>
        <v>scooter_flag_BUS_FAC</v>
      </c>
      <c r="L76" s="7">
        <f>MATCH($K76,FAC_TOTALS_APTA!$A$2:$BS$2,)</f>
        <v>53</v>
      </c>
      <c r="M76" s="29">
        <f>IF(M64=0,0,VLOOKUP(M64,FAC_TOTALS_APTA!$A$4:$BS$227,$L76,FALSE))</f>
        <v>0</v>
      </c>
      <c r="N76" s="29">
        <f>IF(N64=0,0,VLOOKUP(N64,FAC_TOTALS_APTA!$A$4:$BS$227,$L76,FALSE))</f>
        <v>0</v>
      </c>
      <c r="O76" s="29">
        <f>IF(O64=0,0,VLOOKUP(O64,FAC_TOTALS_APTA!$A$4:$BS$227,$L76,FALSE))</f>
        <v>0</v>
      </c>
      <c r="P76" s="29">
        <f>IF(P64=0,0,VLOOKUP(P64,FAC_TOTALS_APTA!$A$4:$BS$227,$L76,FALSE))</f>
        <v>0</v>
      </c>
      <c r="Q76" s="29">
        <f>IF(Q64=0,0,VLOOKUP(Q64,FAC_TOTALS_APTA!$A$4:$BS$227,$L76,FALSE))</f>
        <v>0</v>
      </c>
      <c r="R76" s="29">
        <f>IF(R64=0,0,VLOOKUP(R64,FAC_TOTALS_APTA!$A$4:$BS$227,$L76,FALSE))</f>
        <v>-963182.119493871</v>
      </c>
      <c r="S76" s="29">
        <f>IF(S64=0,0,VLOOKUP(S64,FAC_TOTALS_APTA!$A$4:$BS$227,$L76,FALSE))</f>
        <v>0</v>
      </c>
      <c r="T76" s="29">
        <f>IF(T64=0,0,VLOOKUP(T64,FAC_TOTALS_APTA!$A$4:$BS$227,$L76,FALSE))</f>
        <v>0</v>
      </c>
      <c r="U76" s="29">
        <f>IF(U64=0,0,VLOOKUP(U64,FAC_TOTALS_APTA!$A$4:$BS$227,$L76,FALSE))</f>
        <v>0</v>
      </c>
      <c r="V76" s="29">
        <f>IF(V64=0,0,VLOOKUP(V64,FAC_TOTALS_APTA!$A$4:$BS$227,$L76,FALSE))</f>
        <v>0</v>
      </c>
      <c r="W76" s="29">
        <f>IF(W64=0,0,VLOOKUP(W64,FAC_TOTALS_APTA!$A$4:$BS$227,$L76,FALSE))</f>
        <v>0</v>
      </c>
      <c r="X76" s="29">
        <f>IF(X64=0,0,VLOOKUP(X64,FAC_TOTALS_APTA!$A$4:$BS$227,$L76,FALSE))</f>
        <v>0</v>
      </c>
      <c r="Y76" s="29">
        <f>IF(Y64=0,0,VLOOKUP(Y64,FAC_TOTALS_APTA!$A$4:$BS$227,$L76,FALSE))</f>
        <v>0</v>
      </c>
      <c r="Z76" s="29">
        <f>IF(Z64=0,0,VLOOKUP(Z64,FAC_TOTALS_APTA!$A$4:$BS$227,$L76,FALSE))</f>
        <v>0</v>
      </c>
      <c r="AA76" s="29">
        <f>IF(AA64=0,0,VLOOKUP(AA64,FAC_TOTALS_APTA!$A$4:$BS$227,$L76,FALSE))</f>
        <v>0</v>
      </c>
      <c r="AB76" s="29">
        <f>IF(AB64=0,0,VLOOKUP(AB64,FAC_TOTALS_APTA!$A$4:$BS$227,$L76,FALSE))</f>
        <v>0</v>
      </c>
      <c r="AC76" s="32">
        <f t="shared" si="16"/>
        <v>-963182.119493871</v>
      </c>
      <c r="AD76" s="33">
        <f>AC76/G80</f>
        <v>-3.1790242527104553E-3</v>
      </c>
      <c r="AE76" s="7"/>
    </row>
    <row r="77" spans="1:31" s="7" customFormat="1" ht="15" x14ac:dyDescent="0.2">
      <c r="B77" s="9" t="s">
        <v>69</v>
      </c>
      <c r="C77" s="27"/>
      <c r="D77" s="8" t="s">
        <v>78</v>
      </c>
      <c r="E77" s="44">
        <v>5.3E-3</v>
      </c>
      <c r="F77" s="8">
        <f>MATCH($D77,FAC_TOTALS_APTA!$A$2:$BS$2,)</f>
        <v>32</v>
      </c>
      <c r="G77" s="29">
        <f>VLOOKUP(G64,FAC_TOTALS_APTA!$A$4:$BS$227,$F77,FALSE)</f>
        <v>0</v>
      </c>
      <c r="H77" s="29">
        <f>VLOOKUP(H64,FAC_TOTALS_APTA!$A$4:$BS$227,$F77,FALSE)</f>
        <v>0</v>
      </c>
      <c r="I77" s="35" t="str">
        <f t="shared" si="13"/>
        <v>-</v>
      </c>
      <c r="J77" s="36" t="str">
        <f t="shared" si="14"/>
        <v/>
      </c>
      <c r="K77" s="36" t="str">
        <f t="shared" si="15"/>
        <v>scooter_flag_RAIL_FAC</v>
      </c>
      <c r="L77" s="7">
        <f>MATCH($K77,FAC_TOTALS_APTA!$A$2:$BS$2,)</f>
        <v>54</v>
      </c>
      <c r="M77" s="37">
        <f>IF(M64=0,0,VLOOKUP(M64,FAC_TOTALS_APTA!$A$4:$BS$227,$L77,FALSE))</f>
        <v>0</v>
      </c>
      <c r="N77" s="37">
        <f>IF(N64=0,0,VLOOKUP(N64,FAC_TOTALS_APTA!$A$4:$BS$227,$L77,FALSE))</f>
        <v>0</v>
      </c>
      <c r="O77" s="37">
        <f>IF(O64=0,0,VLOOKUP(O64,FAC_TOTALS_APTA!$A$4:$BS$227,$L77,FALSE))</f>
        <v>0</v>
      </c>
      <c r="P77" s="37">
        <f>IF(P64=0,0,VLOOKUP(P64,FAC_TOTALS_APTA!$A$4:$BS$227,$L77,FALSE))</f>
        <v>0</v>
      </c>
      <c r="Q77" s="37">
        <f>IF(Q64=0,0,VLOOKUP(Q64,FAC_TOTALS_APTA!$A$4:$BS$227,$L77,FALSE))</f>
        <v>0</v>
      </c>
      <c r="R77" s="37">
        <f>IF(R64=0,0,VLOOKUP(R64,FAC_TOTALS_APTA!$A$4:$BS$227,$L77,FALSE))</f>
        <v>0</v>
      </c>
      <c r="S77" s="37">
        <f>IF(S64=0,0,VLOOKUP(S64,FAC_TOTALS_APTA!$A$4:$BS$227,$L77,FALSE))</f>
        <v>0</v>
      </c>
      <c r="T77" s="37">
        <f>IF(T64=0,0,VLOOKUP(T64,FAC_TOTALS_APTA!$A$4:$BS$227,$L77,FALSE))</f>
        <v>0</v>
      </c>
      <c r="U77" s="37">
        <f>IF(U64=0,0,VLOOKUP(U64,FAC_TOTALS_APTA!$A$4:$BS$227,$L77,FALSE))</f>
        <v>0</v>
      </c>
      <c r="V77" s="37">
        <f>IF(V64=0,0,VLOOKUP(V64,FAC_TOTALS_APTA!$A$4:$BS$227,$L77,FALSE))</f>
        <v>0</v>
      </c>
      <c r="W77" s="37">
        <f>IF(W64=0,0,VLOOKUP(W64,FAC_TOTALS_APTA!$A$4:$BS$227,$L77,FALSE))</f>
        <v>0</v>
      </c>
      <c r="X77" s="37">
        <f>IF(X64=0,0,VLOOKUP(X64,FAC_TOTALS_APTA!$A$4:$BS$227,$L77,FALSE))</f>
        <v>0</v>
      </c>
      <c r="Y77" s="37">
        <f>IF(Y64=0,0,VLOOKUP(Y64,FAC_TOTALS_APTA!$A$4:$BS$227,$L77,FALSE))</f>
        <v>0</v>
      </c>
      <c r="Z77" s="37">
        <f>IF(Z64=0,0,VLOOKUP(Z64,FAC_TOTALS_APTA!$A$4:$BS$227,$L77,FALSE))</f>
        <v>0</v>
      </c>
      <c r="AA77" s="37">
        <f>IF(AA64=0,0,VLOOKUP(AA64,FAC_TOTALS_APTA!$A$4:$BS$227,$L77,FALSE))</f>
        <v>0</v>
      </c>
      <c r="AB77" s="37">
        <f>IF(AB64=0,0,VLOOKUP(AB64,FAC_TOTALS_APTA!$A$4:$BS$227,$L77,FALSE))</f>
        <v>0</v>
      </c>
      <c r="AC77" s="38">
        <f t="shared" si="16"/>
        <v>0</v>
      </c>
      <c r="AD77" s="39">
        <f>AC77/G80</f>
        <v>0</v>
      </c>
    </row>
    <row r="78" spans="1:31" s="14" customFormat="1" ht="15" x14ac:dyDescent="0.2">
      <c r="A78" s="7"/>
      <c r="B78" s="9" t="s">
        <v>56</v>
      </c>
      <c r="C78" s="27"/>
      <c r="D78" s="9" t="s">
        <v>48</v>
      </c>
      <c r="E78" s="65"/>
      <c r="F78" s="8"/>
      <c r="G78" s="37"/>
      <c r="H78" s="37"/>
      <c r="I78" s="35"/>
      <c r="J78" s="36"/>
      <c r="K78" s="36" t="str">
        <f t="shared" si="15"/>
        <v>New_Reporter_FAC</v>
      </c>
      <c r="L78" s="7">
        <f>MATCH($K78,FAC_TOTALS_APTA!$A$2:$BS$2,)</f>
        <v>58</v>
      </c>
      <c r="M78" s="37">
        <f>IF(M64=0,0,VLOOKUP(M64,FAC_TOTALS_APTA!$A$4:$BS$227,$L78,FALSE))</f>
        <v>7697455.5999999791</v>
      </c>
      <c r="N78" s="37">
        <f>IF(N64=0,0,VLOOKUP(N64,FAC_TOTALS_APTA!$A$4:$BS$227,$L78,FALSE))</f>
        <v>0</v>
      </c>
      <c r="O78" s="37">
        <f>IF(O64=0,0,VLOOKUP(O64,FAC_TOTALS_APTA!$A$4:$BS$227,$L78,FALSE))</f>
        <v>0</v>
      </c>
      <c r="P78" s="37">
        <f>IF(P64=0,0,VLOOKUP(P64,FAC_TOTALS_APTA!$A$4:$BS$227,$L78,FALSE))</f>
        <v>0</v>
      </c>
      <c r="Q78" s="37">
        <f>IF(Q64=0,0,VLOOKUP(Q64,FAC_TOTALS_APTA!$A$4:$BS$227,$L78,FALSE))</f>
        <v>0</v>
      </c>
      <c r="R78" s="37">
        <f>IF(R64=0,0,VLOOKUP(R64,FAC_TOTALS_APTA!$A$4:$BS$227,$L78,FALSE))</f>
        <v>0</v>
      </c>
      <c r="S78" s="37">
        <f>IF(S64=0,0,VLOOKUP(S64,FAC_TOTALS_APTA!$A$4:$BS$227,$L78,FALSE))</f>
        <v>0</v>
      </c>
      <c r="T78" s="37">
        <f>IF(T64=0,0,VLOOKUP(T64,FAC_TOTALS_APTA!$A$4:$BS$227,$L78,FALSE))</f>
        <v>0</v>
      </c>
      <c r="U78" s="37">
        <f>IF(U64=0,0,VLOOKUP(U64,FAC_TOTALS_APTA!$A$4:$BS$227,$L78,FALSE))</f>
        <v>0</v>
      </c>
      <c r="V78" s="37">
        <f>IF(V64=0,0,VLOOKUP(V64,FAC_TOTALS_APTA!$A$4:$BS$227,$L78,FALSE))</f>
        <v>0</v>
      </c>
      <c r="W78" s="37">
        <f>IF(W64=0,0,VLOOKUP(W64,FAC_TOTALS_APTA!$A$4:$BS$227,$L78,FALSE))</f>
        <v>0</v>
      </c>
      <c r="X78" s="37">
        <f>IF(X64=0,0,VLOOKUP(X64,FAC_TOTALS_APTA!$A$4:$BS$227,$L78,FALSE))</f>
        <v>0</v>
      </c>
      <c r="Y78" s="37">
        <f>IF(Y64=0,0,VLOOKUP(Y64,FAC_TOTALS_APTA!$A$4:$BS$227,$L78,FALSE))</f>
        <v>0</v>
      </c>
      <c r="Z78" s="37">
        <f>IF(Z64=0,0,VLOOKUP(Z64,FAC_TOTALS_APTA!$A$4:$BS$227,$L78,FALSE))</f>
        <v>0</v>
      </c>
      <c r="AA78" s="37">
        <f>IF(AA64=0,0,VLOOKUP(AA64,FAC_TOTALS_APTA!$A$4:$BS$227,$L78,FALSE))</f>
        <v>0</v>
      </c>
      <c r="AB78" s="37">
        <f>IF(AB64=0,0,VLOOKUP(AB64,FAC_TOTALS_APTA!$A$4:$BS$227,$L78,FALSE))</f>
        <v>0</v>
      </c>
      <c r="AC78" s="38">
        <f>SUM(M78:AB78)</f>
        <v>7697455.5999999791</v>
      </c>
      <c r="AD78" s="39">
        <f>AC78/G80</f>
        <v>2.5405785200228227E-2</v>
      </c>
      <c r="AE78" s="7"/>
    </row>
    <row r="79" spans="1:31" s="59" customFormat="1" ht="15" x14ac:dyDescent="0.2">
      <c r="A79" s="58"/>
      <c r="B79" s="26" t="s">
        <v>70</v>
      </c>
      <c r="C79" s="28"/>
      <c r="D79" s="7" t="s">
        <v>6</v>
      </c>
      <c r="E79" s="43"/>
      <c r="F79" s="7">
        <f>MATCH($D79,FAC_TOTALS_APTA!$A$2:$BQ$2,)</f>
        <v>9</v>
      </c>
      <c r="G79" s="60">
        <f>VLOOKUP(G64,FAC_TOTALS_APTA!$A$4:$BS$227,$F79,FALSE)</f>
        <v>290490287.04164004</v>
      </c>
      <c r="H79" s="60">
        <f>VLOOKUP(H64,FAC_TOTALS_APTA!$A$4:$BS$227,$F79,FALSE)</f>
        <v>271967146.40789902</v>
      </c>
      <c r="I79" s="62">
        <f t="shared" ref="I79:I80" si="17">H79/G79-1</f>
        <v>-6.3765094600515271E-2</v>
      </c>
      <c r="J79" s="31"/>
      <c r="K79" s="31"/>
      <c r="L79" s="7"/>
      <c r="M79" s="29">
        <f>SUM(M66:M77)</f>
        <v>-3005052.5380141716</v>
      </c>
      <c r="N79" s="29">
        <f>SUM(N66:N77)</f>
        <v>2639275.7932314221</v>
      </c>
      <c r="O79" s="29">
        <f>SUM(O66:O77)</f>
        <v>-16391500.931570418</v>
      </c>
      <c r="P79" s="29">
        <f>SUM(P66:P77)</f>
        <v>-8656532.5450076982</v>
      </c>
      <c r="Q79" s="29">
        <f>SUM(Q66:Q77)</f>
        <v>930921.51994813036</v>
      </c>
      <c r="R79" s="29">
        <f>SUM(R66:R77)</f>
        <v>-2360663.8402492208</v>
      </c>
      <c r="S79" s="29">
        <f>SUM(S66:S77)</f>
        <v>0</v>
      </c>
      <c r="T79" s="29">
        <f>SUM(T66:T77)</f>
        <v>0</v>
      </c>
      <c r="U79" s="29">
        <f>SUM(U66:U77)</f>
        <v>0</v>
      </c>
      <c r="V79" s="29">
        <f>SUM(V66:V77)</f>
        <v>0</v>
      </c>
      <c r="W79" s="29">
        <f>SUM(W66:W77)</f>
        <v>0</v>
      </c>
      <c r="X79" s="29">
        <f>SUM(X66:X77)</f>
        <v>0</v>
      </c>
      <c r="Y79" s="29">
        <f>SUM(Y66:Y77)</f>
        <v>0</v>
      </c>
      <c r="Z79" s="29">
        <f>SUM(Z66:Z77)</f>
        <v>0</v>
      </c>
      <c r="AA79" s="29">
        <f>SUM(AA66:AA77)</f>
        <v>0</v>
      </c>
      <c r="AB79" s="29">
        <f>SUM(AB66:AB77)</f>
        <v>0</v>
      </c>
      <c r="AC79" s="32">
        <f>H79-G79</f>
        <v>-18523140.633741021</v>
      </c>
      <c r="AD79" s="33">
        <f>I79</f>
        <v>-6.3765094600515271E-2</v>
      </c>
      <c r="AE79" s="58"/>
    </row>
    <row r="80" spans="1:31" ht="16" thickBot="1" x14ac:dyDescent="0.25">
      <c r="B80" s="10" t="s">
        <v>53</v>
      </c>
      <c r="C80" s="24"/>
      <c r="D80" s="24" t="s">
        <v>4</v>
      </c>
      <c r="E80" s="24"/>
      <c r="F80" s="24">
        <f>MATCH($D80,FAC_TOTALS_APTA!$A$2:$BQ$2,)</f>
        <v>7</v>
      </c>
      <c r="G80" s="61">
        <f>VLOOKUP(G64,FAC_TOTALS_APTA!$A$4:$BS$227,$F80,FALSE)</f>
        <v>302980425.101399</v>
      </c>
      <c r="H80" s="61">
        <f>VLOOKUP(H64,FAC_TOTALS_APTA!$A$4:$BQ$227,$F80,FALSE)</f>
        <v>265208624.1002</v>
      </c>
      <c r="I80" s="63">
        <f t="shared" si="17"/>
        <v>-0.12466746321501743</v>
      </c>
      <c r="J80" s="40"/>
      <c r="K80" s="40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41">
        <f>H80-G80</f>
        <v>-37771801.001199007</v>
      </c>
      <c r="AD80" s="42">
        <f>I80</f>
        <v>-0.12466746321501743</v>
      </c>
    </row>
    <row r="81" spans="1:31" ht="17" thickTop="1" thickBot="1" x14ac:dyDescent="0.25">
      <c r="B81" s="45" t="s">
        <v>71</v>
      </c>
      <c r="C81" s="46"/>
      <c r="D81" s="46"/>
      <c r="E81" s="47"/>
      <c r="F81" s="46"/>
      <c r="G81" s="46"/>
      <c r="H81" s="46"/>
      <c r="I81" s="48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2">
        <f>AD80-AD79</f>
        <v>-6.0902368614502156E-2</v>
      </c>
    </row>
    <row r="82" spans="1:31" ht="16" thickTop="1" x14ac:dyDescent="0.2">
      <c r="B82" s="19" t="s">
        <v>27</v>
      </c>
      <c r="C82" s="11"/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15" x14ac:dyDescent="0.2">
      <c r="B83" s="16" t="s">
        <v>18</v>
      </c>
      <c r="C83" s="17" t="s">
        <v>19</v>
      </c>
      <c r="D83" s="11"/>
      <c r="E83" s="7"/>
      <c r="F83" s="11"/>
      <c r="G83" s="11"/>
      <c r="H83" s="11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1" x14ac:dyDescent="0.2">
      <c r="B84" s="16"/>
      <c r="C84" s="17"/>
      <c r="D84" s="11"/>
      <c r="E84" s="7"/>
      <c r="F84" s="11"/>
      <c r="G84" s="11"/>
      <c r="H84" s="11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1" ht="15" x14ac:dyDescent="0.2">
      <c r="B85" s="19" t="s">
        <v>29</v>
      </c>
      <c r="C85" s="20">
        <v>0</v>
      </c>
      <c r="D85" s="11"/>
      <c r="E85" s="7"/>
      <c r="F85" s="11"/>
      <c r="G85" s="11"/>
      <c r="H85" s="11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1" ht="31" thickBot="1" x14ac:dyDescent="0.25">
      <c r="B86" s="21" t="s">
        <v>98</v>
      </c>
      <c r="C86" s="22">
        <v>11</v>
      </c>
      <c r="D86" s="23"/>
      <c r="E86" s="24"/>
      <c r="F86" s="23"/>
      <c r="G86" s="23"/>
      <c r="H86" s="23"/>
      <c r="I86" s="25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1:31" ht="15" thickTop="1" x14ac:dyDescent="0.2">
      <c r="B87" s="49"/>
      <c r="C87" s="50"/>
      <c r="D87" s="50"/>
      <c r="E87" s="50"/>
      <c r="F87" s="50"/>
      <c r="G87" s="82" t="s">
        <v>54</v>
      </c>
      <c r="H87" s="82"/>
      <c r="I87" s="82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82" t="s">
        <v>58</v>
      </c>
      <c r="AD87" s="82"/>
    </row>
    <row r="88" spans="1:31" ht="15" x14ac:dyDescent="0.2">
      <c r="B88" s="9" t="s">
        <v>20</v>
      </c>
      <c r="C88" s="27" t="s">
        <v>21</v>
      </c>
      <c r="D88" s="8" t="s">
        <v>22</v>
      </c>
      <c r="E88" s="8" t="s">
        <v>28</v>
      </c>
      <c r="F88" s="8"/>
      <c r="G88" s="27">
        <f>$C$1</f>
        <v>2012</v>
      </c>
      <c r="H88" s="27">
        <f>$C$2</f>
        <v>2018</v>
      </c>
      <c r="I88" s="27" t="s">
        <v>24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 t="s">
        <v>26</v>
      </c>
      <c r="AD88" s="27" t="s">
        <v>24</v>
      </c>
    </row>
    <row r="89" spans="1:31" s="14" customFormat="1" x14ac:dyDescent="0.2">
      <c r="A89" s="7"/>
      <c r="B89" s="26"/>
      <c r="C89" s="28"/>
      <c r="D89" s="7"/>
      <c r="E89" s="7"/>
      <c r="F89" s="7"/>
      <c r="G89" s="7"/>
      <c r="H89" s="7"/>
      <c r="I89" s="28"/>
      <c r="J89" s="7"/>
      <c r="K89" s="7"/>
      <c r="L89" s="7"/>
      <c r="M89" s="7">
        <v>1</v>
      </c>
      <c r="N89" s="7">
        <v>2</v>
      </c>
      <c r="O89" s="7">
        <v>3</v>
      </c>
      <c r="P89" s="7">
        <v>4</v>
      </c>
      <c r="Q89" s="7">
        <v>5</v>
      </c>
      <c r="R89" s="7">
        <v>6</v>
      </c>
      <c r="S89" s="7">
        <v>7</v>
      </c>
      <c r="T89" s="7">
        <v>8</v>
      </c>
      <c r="U89" s="7">
        <v>9</v>
      </c>
      <c r="V89" s="7">
        <v>10</v>
      </c>
      <c r="W89" s="7">
        <v>11</v>
      </c>
      <c r="X89" s="7">
        <v>12</v>
      </c>
      <c r="Y89" s="7">
        <v>13</v>
      </c>
      <c r="Z89" s="7">
        <v>14</v>
      </c>
      <c r="AA89" s="7">
        <v>15</v>
      </c>
      <c r="AB89" s="7">
        <v>16</v>
      </c>
      <c r="AC89" s="7"/>
      <c r="AD89" s="7"/>
      <c r="AE89" s="7"/>
    </row>
    <row r="90" spans="1:31" x14ac:dyDescent="0.2">
      <c r="B90" s="26"/>
      <c r="C90" s="28"/>
      <c r="D90" s="7"/>
      <c r="E90" s="7"/>
      <c r="F90" s="7"/>
      <c r="G90" s="7" t="str">
        <f>CONCATENATE($C85,"_",$C86,"_",G88)</f>
        <v>0_11_2012</v>
      </c>
      <c r="H90" s="7" t="str">
        <f>CONCATENATE($C85,"_",$C86,"_",H88)</f>
        <v>0_11_2018</v>
      </c>
      <c r="I90" s="28"/>
      <c r="J90" s="7"/>
      <c r="K90" s="7"/>
      <c r="L90" s="7"/>
      <c r="M90" s="7" t="str">
        <f>IF($G88+M89&gt;$H88,0,CONCATENATE($C85,"_",$C86,"_",$G88+M89))</f>
        <v>0_11_2013</v>
      </c>
      <c r="N90" s="7" t="str">
        <f t="shared" ref="N90:AB90" si="18">IF($G88+N89&gt;$H88,0,CONCATENATE($C85,"_",$C86,"_",$G88+N89))</f>
        <v>0_11_2014</v>
      </c>
      <c r="O90" s="7" t="str">
        <f t="shared" si="18"/>
        <v>0_11_2015</v>
      </c>
      <c r="P90" s="7" t="str">
        <f t="shared" si="18"/>
        <v>0_11_2016</v>
      </c>
      <c r="Q90" s="7" t="str">
        <f t="shared" si="18"/>
        <v>0_11_2017</v>
      </c>
      <c r="R90" s="7" t="str">
        <f t="shared" si="18"/>
        <v>0_11_2018</v>
      </c>
      <c r="S90" s="7">
        <f t="shared" si="18"/>
        <v>0</v>
      </c>
      <c r="T90" s="7">
        <f t="shared" si="18"/>
        <v>0</v>
      </c>
      <c r="U90" s="7">
        <f t="shared" si="18"/>
        <v>0</v>
      </c>
      <c r="V90" s="7">
        <f t="shared" si="18"/>
        <v>0</v>
      </c>
      <c r="W90" s="7">
        <f t="shared" si="18"/>
        <v>0</v>
      </c>
      <c r="X90" s="7">
        <f t="shared" si="18"/>
        <v>0</v>
      </c>
      <c r="Y90" s="7">
        <f t="shared" si="18"/>
        <v>0</v>
      </c>
      <c r="Z90" s="7">
        <f t="shared" si="18"/>
        <v>0</v>
      </c>
      <c r="AA90" s="7">
        <f t="shared" si="18"/>
        <v>0</v>
      </c>
      <c r="AB90" s="7">
        <f t="shared" si="18"/>
        <v>0</v>
      </c>
      <c r="AC90" s="7"/>
      <c r="AD90" s="7"/>
    </row>
    <row r="91" spans="1:31" x14ac:dyDescent="0.2">
      <c r="B91" s="26"/>
      <c r="C91" s="28"/>
      <c r="D91" s="7"/>
      <c r="E91" s="7"/>
      <c r="F91" s="7" t="s">
        <v>25</v>
      </c>
      <c r="G91" s="29"/>
      <c r="H91" s="29"/>
      <c r="I91" s="28"/>
      <c r="J91" s="7"/>
      <c r="K91" s="7"/>
      <c r="L91" s="7" t="s">
        <v>25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1" s="14" customFormat="1" ht="15" x14ac:dyDescent="0.2">
      <c r="A92" s="7"/>
      <c r="B92" s="26" t="s">
        <v>36</v>
      </c>
      <c r="C92" s="28" t="s">
        <v>23</v>
      </c>
      <c r="D92" s="7" t="s">
        <v>8</v>
      </c>
      <c r="E92" s="43">
        <v>0.7087</v>
      </c>
      <c r="F92" s="7">
        <f>MATCH($D92,FAC_TOTALS_APTA!$A$2:$BS$2,)</f>
        <v>11</v>
      </c>
      <c r="G92" s="29">
        <f>VLOOKUP(G90,FAC_TOTALS_APTA!$A$4:$BS$227,$F92,FALSE)</f>
        <v>79523794.688615799</v>
      </c>
      <c r="H92" s="29">
        <f>VLOOKUP(H90,FAC_TOTALS_APTA!$A$4:$BS$227,$F92,FALSE)</f>
        <v>81930877.029899195</v>
      </c>
      <c r="I92" s="30">
        <f>IFERROR(H92/G92-1,"-")</f>
        <v>3.0268705746608227E-2</v>
      </c>
      <c r="J92" s="31" t="str">
        <f>IF(C92="Log","_log","")</f>
        <v>_log</v>
      </c>
      <c r="K92" s="31" t="str">
        <f>CONCATENATE(D92,J92,"_FAC")</f>
        <v>VRM_ADJ_log_FAC</v>
      </c>
      <c r="L92" s="7">
        <f>MATCH($K92,FAC_TOTALS_APTA!$A$2:$BS$2,)</f>
        <v>33</v>
      </c>
      <c r="M92" s="29">
        <f>IF(M90=0,0,VLOOKUP(M90,FAC_TOTALS_APTA!$A$4:$BS$227,$L92,FALSE))</f>
        <v>17542267.760262601</v>
      </c>
      <c r="N92" s="29">
        <f>IF(N90=0,0,VLOOKUP(N90,FAC_TOTALS_APTA!$A$4:$BS$227,$L92,FALSE))</f>
        <v>-1602858.49485269</v>
      </c>
      <c r="O92" s="29">
        <f>IF(O90=0,0,VLOOKUP(O90,FAC_TOTALS_APTA!$A$4:$BS$227,$L92,FALSE))</f>
        <v>12286194.433695</v>
      </c>
      <c r="P92" s="29">
        <f>IF(P90=0,0,VLOOKUP(P90,FAC_TOTALS_APTA!$A$4:$BS$227,$L92,FALSE))</f>
        <v>13601337.7726654</v>
      </c>
      <c r="Q92" s="29">
        <f>IF(Q90=0,0,VLOOKUP(Q90,FAC_TOTALS_APTA!$A$4:$BS$227,$L92,FALSE))</f>
        <v>1300774.1327871999</v>
      </c>
      <c r="R92" s="29">
        <f>IF(R90=0,0,VLOOKUP(R90,FAC_TOTALS_APTA!$A$4:$BS$227,$L92,FALSE))</f>
        <v>-1655055.4334894</v>
      </c>
      <c r="S92" s="29">
        <f>IF(S90=0,0,VLOOKUP(S90,FAC_TOTALS_APTA!$A$4:$BS$227,$L92,FALSE))</f>
        <v>0</v>
      </c>
      <c r="T92" s="29">
        <f>IF(T90=0,0,VLOOKUP(T90,FAC_TOTALS_APTA!$A$4:$BS$227,$L92,FALSE))</f>
        <v>0</v>
      </c>
      <c r="U92" s="29">
        <f>IF(U90=0,0,VLOOKUP(U90,FAC_TOTALS_APTA!$A$4:$BS$227,$L92,FALSE))</f>
        <v>0</v>
      </c>
      <c r="V92" s="29">
        <f>IF(V90=0,0,VLOOKUP(V90,FAC_TOTALS_APTA!$A$4:$BS$227,$L92,FALSE))</f>
        <v>0</v>
      </c>
      <c r="W92" s="29">
        <f>IF(W90=0,0,VLOOKUP(W90,FAC_TOTALS_APTA!$A$4:$BS$227,$L92,FALSE))</f>
        <v>0</v>
      </c>
      <c r="X92" s="29">
        <f>IF(X90=0,0,VLOOKUP(X90,FAC_TOTALS_APTA!$A$4:$BS$227,$L92,FALSE))</f>
        <v>0</v>
      </c>
      <c r="Y92" s="29">
        <f>IF(Y90=0,0,VLOOKUP(Y90,FAC_TOTALS_APTA!$A$4:$BS$227,$L92,FALSE))</f>
        <v>0</v>
      </c>
      <c r="Z92" s="29">
        <f>IF(Z90=0,0,VLOOKUP(Z90,FAC_TOTALS_APTA!$A$4:$BS$227,$L92,FALSE))</f>
        <v>0</v>
      </c>
      <c r="AA92" s="29">
        <f>IF(AA90=0,0,VLOOKUP(AA90,FAC_TOTALS_APTA!$A$4:$BS$227,$L92,FALSE))</f>
        <v>0</v>
      </c>
      <c r="AB92" s="29">
        <f>IF(AB90=0,0,VLOOKUP(AB90,FAC_TOTALS_APTA!$A$4:$BS$227,$L92,FALSE))</f>
        <v>0</v>
      </c>
      <c r="AC92" s="32">
        <f>SUM(M92:AB92)</f>
        <v>41472660.171068117</v>
      </c>
      <c r="AD92" s="33">
        <f>AC92/G115</f>
        <v>2.29827292766407E-2</v>
      </c>
      <c r="AE92" s="7"/>
    </row>
    <row r="93" spans="1:31" s="14" customFormat="1" ht="15" x14ac:dyDescent="0.2">
      <c r="A93" s="7"/>
      <c r="B93" s="26" t="s">
        <v>55</v>
      </c>
      <c r="C93" s="28" t="s">
        <v>23</v>
      </c>
      <c r="D93" s="7" t="s">
        <v>17</v>
      </c>
      <c r="E93" s="43">
        <v>-0.40350000000000003</v>
      </c>
      <c r="F93" s="7">
        <f>MATCH($D93,FAC_TOTALS_APTA!$A$2:$BS$2,)</f>
        <v>12</v>
      </c>
      <c r="G93" s="29">
        <f>VLOOKUP(G90,FAC_TOTALS_APTA!$A$4:$BS$227,$F93,FALSE)</f>
        <v>0.98035141922115698</v>
      </c>
      <c r="H93" s="29">
        <f>VLOOKUP(H90,FAC_TOTALS_APTA!$A$4:$BS$227,$F93,FALSE)</f>
        <v>0.98635649215245402</v>
      </c>
      <c r="I93" s="30">
        <f t="shared" ref="I93:I112" si="19">IFERROR(H93/G93-1,"-")</f>
        <v>6.1254289161611908E-3</v>
      </c>
      <c r="J93" s="31" t="str">
        <f t="shared" ref="J93:J112" si="20">IF(C93="Log","_log","")</f>
        <v>_log</v>
      </c>
      <c r="K93" s="31" t="str">
        <f t="shared" ref="K93:K113" si="21">CONCATENATE(D93,J93,"_FAC")</f>
        <v>FARE_per_UPT_2018_log_FAC</v>
      </c>
      <c r="L93" s="7">
        <f>MATCH($K93,FAC_TOTALS_APTA!$A$2:$BS$2,)</f>
        <v>34</v>
      </c>
      <c r="M93" s="29">
        <f>IF(M90=0,0,VLOOKUP(M90,FAC_TOTALS_APTA!$A$4:$BS$227,$L93,FALSE))</f>
        <v>-8323989.2052615602</v>
      </c>
      <c r="N93" s="29">
        <f>IF(N90=0,0,VLOOKUP(N90,FAC_TOTALS_APTA!$A$4:$BS$227,$L93,FALSE))</f>
        <v>-4394427.5192275504</v>
      </c>
      <c r="O93" s="29">
        <f>IF(O90=0,0,VLOOKUP(O90,FAC_TOTALS_APTA!$A$4:$BS$227,$L93,FALSE))</f>
        <v>-9717727.4676274899</v>
      </c>
      <c r="P93" s="29">
        <f>IF(P90=0,0,VLOOKUP(P90,FAC_TOTALS_APTA!$A$4:$BS$227,$L93,FALSE))</f>
        <v>-9332904.9562485199</v>
      </c>
      <c r="Q93" s="29">
        <f>IF(Q90=0,0,VLOOKUP(Q90,FAC_TOTALS_APTA!$A$4:$BS$227,$L93,FALSE))</f>
        <v>12014022.775168501</v>
      </c>
      <c r="R93" s="29">
        <f>IF(R90=0,0,VLOOKUP(R90,FAC_TOTALS_APTA!$A$4:$BS$227,$L93,FALSE))</f>
        <v>9107299.2746525109</v>
      </c>
      <c r="S93" s="29">
        <f>IF(S90=0,0,VLOOKUP(S90,FAC_TOTALS_APTA!$A$4:$BS$227,$L93,FALSE))</f>
        <v>0</v>
      </c>
      <c r="T93" s="29">
        <f>IF(T90=0,0,VLOOKUP(T90,FAC_TOTALS_APTA!$A$4:$BS$227,$L93,FALSE))</f>
        <v>0</v>
      </c>
      <c r="U93" s="29">
        <f>IF(U90=0,0,VLOOKUP(U90,FAC_TOTALS_APTA!$A$4:$BS$227,$L93,FALSE))</f>
        <v>0</v>
      </c>
      <c r="V93" s="29">
        <f>IF(V90=0,0,VLOOKUP(V90,FAC_TOTALS_APTA!$A$4:$BS$227,$L93,FALSE))</f>
        <v>0</v>
      </c>
      <c r="W93" s="29">
        <f>IF(W90=0,0,VLOOKUP(W90,FAC_TOTALS_APTA!$A$4:$BS$227,$L93,FALSE))</f>
        <v>0</v>
      </c>
      <c r="X93" s="29">
        <f>IF(X90=0,0,VLOOKUP(X90,FAC_TOTALS_APTA!$A$4:$BS$227,$L93,FALSE))</f>
        <v>0</v>
      </c>
      <c r="Y93" s="29">
        <f>IF(Y90=0,0,VLOOKUP(Y90,FAC_TOTALS_APTA!$A$4:$BS$227,$L93,FALSE))</f>
        <v>0</v>
      </c>
      <c r="Z93" s="29">
        <f>IF(Z90=0,0,VLOOKUP(Z90,FAC_TOTALS_APTA!$A$4:$BS$227,$L93,FALSE))</f>
        <v>0</v>
      </c>
      <c r="AA93" s="29">
        <f>IF(AA90=0,0,VLOOKUP(AA90,FAC_TOTALS_APTA!$A$4:$BS$227,$L93,FALSE))</f>
        <v>0</v>
      </c>
      <c r="AB93" s="29">
        <f>IF(AB90=0,0,VLOOKUP(AB90,FAC_TOTALS_APTA!$A$4:$BS$227,$L93,FALSE))</f>
        <v>0</v>
      </c>
      <c r="AC93" s="32">
        <f t="shared" ref="AC93:AC112" si="22">SUM(M93:AB93)</f>
        <v>-10647727.098544113</v>
      </c>
      <c r="AD93" s="33">
        <f>AC93/G115</f>
        <v>-5.9006060452352167E-3</v>
      </c>
      <c r="AE93" s="7"/>
    </row>
    <row r="94" spans="1:31" s="14" customFormat="1" ht="15" x14ac:dyDescent="0.2">
      <c r="A94" s="7"/>
      <c r="B94" s="26" t="s">
        <v>51</v>
      </c>
      <c r="C94" s="28" t="s">
        <v>23</v>
      </c>
      <c r="D94" s="7" t="s">
        <v>9</v>
      </c>
      <c r="E94" s="43">
        <v>0.29659999999999997</v>
      </c>
      <c r="F94" s="7">
        <f>MATCH($D94,FAC_TOTALS_APTA!$A$2:$BS$2,)</f>
        <v>13</v>
      </c>
      <c r="G94" s="29">
        <f>VLOOKUP(G90,FAC_TOTALS_APTA!$A$4:$BS$227,$F94,FALSE)</f>
        <v>12223846.661534401</v>
      </c>
      <c r="H94" s="29">
        <f>VLOOKUP(H90,FAC_TOTALS_APTA!$A$4:$BS$227,$F94,FALSE)</f>
        <v>12857264.609559201</v>
      </c>
      <c r="I94" s="30">
        <f t="shared" si="19"/>
        <v>5.1818217747938489E-2</v>
      </c>
      <c r="J94" s="31" t="str">
        <f t="shared" si="20"/>
        <v>_log</v>
      </c>
      <c r="K94" s="31" t="str">
        <f t="shared" si="21"/>
        <v>POP_EMP_log_FAC</v>
      </c>
      <c r="L94" s="7">
        <f>MATCH($K94,FAC_TOTALS_APTA!$A$2:$BS$2,)</f>
        <v>35</v>
      </c>
      <c r="M94" s="29">
        <f>IF(M90=0,0,VLOOKUP(M90,FAC_TOTALS_APTA!$A$4:$BS$227,$L94,FALSE))</f>
        <v>5537077.99408927</v>
      </c>
      <c r="N94" s="29">
        <f>IF(N90=0,0,VLOOKUP(N90,FAC_TOTALS_APTA!$A$4:$BS$227,$L94,FALSE))</f>
        <v>6814005.4361468898</v>
      </c>
      <c r="O94" s="29">
        <f>IF(O90=0,0,VLOOKUP(O90,FAC_TOTALS_APTA!$A$4:$BS$227,$L94,FALSE))</f>
        <v>5396248.6238774303</v>
      </c>
      <c r="P94" s="29">
        <f>IF(P90=0,0,VLOOKUP(P90,FAC_TOTALS_APTA!$A$4:$BS$227,$L94,FALSE))</f>
        <v>3406769.7762542199</v>
      </c>
      <c r="Q94" s="29">
        <f>IF(Q90=0,0,VLOOKUP(Q90,FAC_TOTALS_APTA!$A$4:$BS$227,$L94,FALSE))</f>
        <v>4469422.2306152498</v>
      </c>
      <c r="R94" s="29">
        <f>IF(R90=0,0,VLOOKUP(R90,FAC_TOTALS_APTA!$A$4:$BS$227,$L94,FALSE))</f>
        <v>3101405.6832745099</v>
      </c>
      <c r="S94" s="29">
        <f>IF(S90=0,0,VLOOKUP(S90,FAC_TOTALS_APTA!$A$4:$BS$227,$L94,FALSE))</f>
        <v>0</v>
      </c>
      <c r="T94" s="29">
        <f>IF(T90=0,0,VLOOKUP(T90,FAC_TOTALS_APTA!$A$4:$BS$227,$L94,FALSE))</f>
        <v>0</v>
      </c>
      <c r="U94" s="29">
        <f>IF(U90=0,0,VLOOKUP(U90,FAC_TOTALS_APTA!$A$4:$BS$227,$L94,FALSE))</f>
        <v>0</v>
      </c>
      <c r="V94" s="29">
        <f>IF(V90=0,0,VLOOKUP(V90,FAC_TOTALS_APTA!$A$4:$BS$227,$L94,FALSE))</f>
        <v>0</v>
      </c>
      <c r="W94" s="29">
        <f>IF(W90=0,0,VLOOKUP(W90,FAC_TOTALS_APTA!$A$4:$BS$227,$L94,FALSE))</f>
        <v>0</v>
      </c>
      <c r="X94" s="29">
        <f>IF(X90=0,0,VLOOKUP(X90,FAC_TOTALS_APTA!$A$4:$BS$227,$L94,FALSE))</f>
        <v>0</v>
      </c>
      <c r="Y94" s="29">
        <f>IF(Y90=0,0,VLOOKUP(Y90,FAC_TOTALS_APTA!$A$4:$BS$227,$L94,FALSE))</f>
        <v>0</v>
      </c>
      <c r="Z94" s="29">
        <f>IF(Z90=0,0,VLOOKUP(Z90,FAC_TOTALS_APTA!$A$4:$BS$227,$L94,FALSE))</f>
        <v>0</v>
      </c>
      <c r="AA94" s="29">
        <f>IF(AA90=0,0,VLOOKUP(AA90,FAC_TOTALS_APTA!$A$4:$BS$227,$L94,FALSE))</f>
        <v>0</v>
      </c>
      <c r="AB94" s="29">
        <f>IF(AB90=0,0,VLOOKUP(AB90,FAC_TOTALS_APTA!$A$4:$BS$227,$L94,FALSE))</f>
        <v>0</v>
      </c>
      <c r="AC94" s="32">
        <f t="shared" si="22"/>
        <v>28724929.744257573</v>
      </c>
      <c r="AD94" s="33">
        <f>AC94/G115</f>
        <v>1.5918373238650949E-2</v>
      </c>
      <c r="AE94" s="7"/>
    </row>
    <row r="95" spans="1:31" s="14" customFormat="1" ht="15" x14ac:dyDescent="0.2">
      <c r="A95" s="7"/>
      <c r="B95" s="26" t="s">
        <v>108</v>
      </c>
      <c r="C95" s="28"/>
      <c r="D95" s="34" t="s">
        <v>106</v>
      </c>
      <c r="E95" s="43">
        <v>0.16120000000000001</v>
      </c>
      <c r="F95" s="7">
        <f>MATCH($D95,FAC_TOTALS_APTA!$A$2:$BS$2,)</f>
        <v>17</v>
      </c>
      <c r="G95" s="29">
        <f>VLOOKUP(G90,FAC_TOTALS_APTA!$A$4:$BS$227,$F95,FALSE)</f>
        <v>0.69308974654081201</v>
      </c>
      <c r="H95" s="29">
        <f>VLOOKUP(H90,FAC_TOTALS_APTA!$A$4:$BS$227,$F95,FALSE)</f>
        <v>0.69216552212217097</v>
      </c>
      <c r="I95" s="30">
        <f t="shared" si="19"/>
        <v>-1.3334844776651256E-3</v>
      </c>
      <c r="J95" s="31" t="str">
        <f t="shared" si="20"/>
        <v/>
      </c>
      <c r="K95" s="31" t="str">
        <f t="shared" si="21"/>
        <v>TSD_POP_EMP_PCT_FAC</v>
      </c>
      <c r="L95" s="7">
        <f>MATCH($K95,FAC_TOTALS_APTA!$A$2:$BS$2,)</f>
        <v>39</v>
      </c>
      <c r="M95" s="29">
        <f>IF(M90=0,0,VLOOKUP(M90,FAC_TOTALS_APTA!$A$4:$BS$227,$L95,FALSE))</f>
        <v>20687.862047830298</v>
      </c>
      <c r="N95" s="29">
        <f>IF(N90=0,0,VLOOKUP(N90,FAC_TOTALS_APTA!$A$4:$BS$227,$L95,FALSE))</f>
        <v>-60554.164033326902</v>
      </c>
      <c r="O95" s="29">
        <f>IF(O90=0,0,VLOOKUP(O90,FAC_TOTALS_APTA!$A$4:$BS$227,$L95,FALSE))</f>
        <v>37208.945161612202</v>
      </c>
      <c r="P95" s="29">
        <f>IF(P90=0,0,VLOOKUP(P90,FAC_TOTALS_APTA!$A$4:$BS$227,$L95,FALSE))</f>
        <v>-10271.4023872159</v>
      </c>
      <c r="Q95" s="29">
        <f>IF(Q90=0,0,VLOOKUP(Q90,FAC_TOTALS_APTA!$A$4:$BS$227,$L95,FALSE))</f>
        <v>-69775.985537804998</v>
      </c>
      <c r="R95" s="29">
        <f>IF(R90=0,0,VLOOKUP(R90,FAC_TOTALS_APTA!$A$4:$BS$227,$L95,FALSE))</f>
        <v>45586.575778320497</v>
      </c>
      <c r="S95" s="29">
        <f>IF(S90=0,0,VLOOKUP(S90,FAC_TOTALS_APTA!$A$4:$BS$227,$L95,FALSE))</f>
        <v>0</v>
      </c>
      <c r="T95" s="29">
        <f>IF(T90=0,0,VLOOKUP(T90,FAC_TOTALS_APTA!$A$4:$BS$227,$L95,FALSE))</f>
        <v>0</v>
      </c>
      <c r="U95" s="29">
        <f>IF(U90=0,0,VLOOKUP(U90,FAC_TOTALS_APTA!$A$4:$BS$227,$L95,FALSE))</f>
        <v>0</v>
      </c>
      <c r="V95" s="29">
        <f>IF(V90=0,0,VLOOKUP(V90,FAC_TOTALS_APTA!$A$4:$BS$227,$L95,FALSE))</f>
        <v>0</v>
      </c>
      <c r="W95" s="29">
        <f>IF(W90=0,0,VLOOKUP(W90,FAC_TOTALS_APTA!$A$4:$BS$227,$L95,FALSE))</f>
        <v>0</v>
      </c>
      <c r="X95" s="29">
        <f>IF(X90=0,0,VLOOKUP(X90,FAC_TOTALS_APTA!$A$4:$BS$227,$L95,FALSE))</f>
        <v>0</v>
      </c>
      <c r="Y95" s="29">
        <f>IF(Y90=0,0,VLOOKUP(Y90,FAC_TOTALS_APTA!$A$4:$BS$227,$L95,FALSE))</f>
        <v>0</v>
      </c>
      <c r="Z95" s="29">
        <f>IF(Z90=0,0,VLOOKUP(Z90,FAC_TOTALS_APTA!$A$4:$BS$227,$L95,FALSE))</f>
        <v>0</v>
      </c>
      <c r="AA95" s="29">
        <f>IF(AA90=0,0,VLOOKUP(AA90,FAC_TOTALS_APTA!$A$4:$BS$227,$L95,FALSE))</f>
        <v>0</v>
      </c>
      <c r="AB95" s="29">
        <f>IF(AB90=0,0,VLOOKUP(AB90,FAC_TOTALS_APTA!$A$4:$BS$227,$L95,FALSE))</f>
        <v>0</v>
      </c>
      <c r="AC95" s="32">
        <f t="shared" si="22"/>
        <v>-37118.168970584804</v>
      </c>
      <c r="AD95" s="33">
        <f>AC95/G114</f>
        <v>-2.0647121972733787E-5</v>
      </c>
      <c r="AE95" s="7"/>
    </row>
    <row r="96" spans="1:31" s="14" customFormat="1" ht="15" x14ac:dyDescent="0.2">
      <c r="A96" s="7"/>
      <c r="B96" s="26" t="s">
        <v>52</v>
      </c>
      <c r="C96" s="28" t="s">
        <v>23</v>
      </c>
      <c r="D96" s="34" t="s">
        <v>16</v>
      </c>
      <c r="E96" s="43">
        <v>0.16120000000000001</v>
      </c>
      <c r="F96" s="7">
        <f>MATCH($D96,FAC_TOTALS_APTA!$A$2:$BS$2,)</f>
        <v>14</v>
      </c>
      <c r="G96" s="29">
        <f>VLOOKUP(G90,FAC_TOTALS_APTA!$A$4:$BS$227,$F96,FALSE)</f>
        <v>4.1718217194139902</v>
      </c>
      <c r="H96" s="29">
        <f>VLOOKUP(H90,FAC_TOTALS_APTA!$A$4:$BS$227,$F96,FALSE)</f>
        <v>3.0953319156691799</v>
      </c>
      <c r="I96" s="30">
        <f t="shared" si="19"/>
        <v>-0.25803830464165267</v>
      </c>
      <c r="J96" s="31" t="str">
        <f t="shared" si="20"/>
        <v>_log</v>
      </c>
      <c r="K96" s="31" t="str">
        <f t="shared" si="21"/>
        <v>GAS_PRICE_2018_log_FAC</v>
      </c>
      <c r="L96" s="7">
        <f>MATCH($K96,FAC_TOTALS_APTA!$A$2:$BS$2,)</f>
        <v>36</v>
      </c>
      <c r="M96" s="29">
        <f>IF(M90=0,0,VLOOKUP(M90,FAC_TOTALS_APTA!$A$4:$BS$227,$L96,FALSE))</f>
        <v>-10224897.517802</v>
      </c>
      <c r="N96" s="29">
        <f>IF(N90=0,0,VLOOKUP(N90,FAC_TOTALS_APTA!$A$4:$BS$227,$L96,FALSE))</f>
        <v>-12779106.3133874</v>
      </c>
      <c r="O96" s="29">
        <f>IF(O90=0,0,VLOOKUP(O90,FAC_TOTALS_APTA!$A$4:$BS$227,$L96,FALSE))</f>
        <v>-60289233.845047303</v>
      </c>
      <c r="P96" s="29">
        <f>IF(P90=0,0,VLOOKUP(P90,FAC_TOTALS_APTA!$A$4:$BS$227,$L96,FALSE))</f>
        <v>-25696364.205146398</v>
      </c>
      <c r="Q96" s="29">
        <f>IF(Q90=0,0,VLOOKUP(Q90,FAC_TOTALS_APTA!$A$4:$BS$227,$L96,FALSE))</f>
        <v>16141160.8750562</v>
      </c>
      <c r="R96" s="29">
        <f>IF(R90=0,0,VLOOKUP(R90,FAC_TOTALS_APTA!$A$4:$BS$227,$L96,FALSE))</f>
        <v>20000748.2436198</v>
      </c>
      <c r="S96" s="29">
        <f>IF(S90=0,0,VLOOKUP(S90,FAC_TOTALS_APTA!$A$4:$BS$227,$L96,FALSE))</f>
        <v>0</v>
      </c>
      <c r="T96" s="29">
        <f>IF(T90=0,0,VLOOKUP(T90,FAC_TOTALS_APTA!$A$4:$BS$227,$L96,FALSE))</f>
        <v>0</v>
      </c>
      <c r="U96" s="29">
        <f>IF(U90=0,0,VLOOKUP(U90,FAC_TOTALS_APTA!$A$4:$BS$227,$L96,FALSE))</f>
        <v>0</v>
      </c>
      <c r="V96" s="29">
        <f>IF(V90=0,0,VLOOKUP(V90,FAC_TOTALS_APTA!$A$4:$BS$227,$L96,FALSE))</f>
        <v>0</v>
      </c>
      <c r="W96" s="29">
        <f>IF(W90=0,0,VLOOKUP(W90,FAC_TOTALS_APTA!$A$4:$BS$227,$L96,FALSE))</f>
        <v>0</v>
      </c>
      <c r="X96" s="29">
        <f>IF(X90=0,0,VLOOKUP(X90,FAC_TOTALS_APTA!$A$4:$BS$227,$L96,FALSE))</f>
        <v>0</v>
      </c>
      <c r="Y96" s="29">
        <f>IF(Y90=0,0,VLOOKUP(Y90,FAC_TOTALS_APTA!$A$4:$BS$227,$L96,FALSE))</f>
        <v>0</v>
      </c>
      <c r="Z96" s="29">
        <f>IF(Z90=0,0,VLOOKUP(Z90,FAC_TOTALS_APTA!$A$4:$BS$227,$L96,FALSE))</f>
        <v>0</v>
      </c>
      <c r="AA96" s="29">
        <f>IF(AA90=0,0,VLOOKUP(AA90,FAC_TOTALS_APTA!$A$4:$BS$227,$L96,FALSE))</f>
        <v>0</v>
      </c>
      <c r="AB96" s="29">
        <f>IF(AB90=0,0,VLOOKUP(AB90,FAC_TOTALS_APTA!$A$4:$BS$227,$L96,FALSE))</f>
        <v>0</v>
      </c>
      <c r="AC96" s="32">
        <f t="shared" si="22"/>
        <v>-72847692.762707114</v>
      </c>
      <c r="AD96" s="33">
        <f>AC96/G115</f>
        <v>-4.0369698839843579E-2</v>
      </c>
      <c r="AE96" s="7"/>
    </row>
    <row r="97" spans="1:31" s="14" customFormat="1" ht="15" x14ac:dyDescent="0.2">
      <c r="A97" s="7"/>
      <c r="B97" s="26" t="s">
        <v>49</v>
      </c>
      <c r="C97" s="28" t="s">
        <v>23</v>
      </c>
      <c r="D97" s="7" t="s">
        <v>15</v>
      </c>
      <c r="E97" s="43">
        <v>-0.2555</v>
      </c>
      <c r="F97" s="7">
        <f>MATCH($D97,FAC_TOTALS_APTA!$A$2:$BS$2,)</f>
        <v>15</v>
      </c>
      <c r="G97" s="29">
        <f>VLOOKUP(G90,FAC_TOTALS_APTA!$A$4:$BS$227,$F97,FALSE)</f>
        <v>32749.883845062799</v>
      </c>
      <c r="H97" s="29">
        <f>VLOOKUP(H90,FAC_TOTALS_APTA!$A$4:$BS$227,$F97,FALSE)</f>
        <v>36810.511481785899</v>
      </c>
      <c r="I97" s="30">
        <f t="shared" si="19"/>
        <v>0.12398906988292291</v>
      </c>
      <c r="J97" s="31" t="str">
        <f t="shared" si="20"/>
        <v>_log</v>
      </c>
      <c r="K97" s="31" t="str">
        <f t="shared" si="21"/>
        <v>TOTAL_MED_INC_INDIV_2018_log_FAC</v>
      </c>
      <c r="L97" s="7">
        <f>MATCH($K97,FAC_TOTALS_APTA!$A$2:$BS$2,)</f>
        <v>37</v>
      </c>
      <c r="M97" s="29">
        <f>IF(M90=0,0,VLOOKUP(M90,FAC_TOTALS_APTA!$A$4:$BS$227,$L97,FALSE))</f>
        <v>-2325492.3913264601</v>
      </c>
      <c r="N97" s="29">
        <f>IF(N90=0,0,VLOOKUP(N90,FAC_TOTALS_APTA!$A$4:$BS$227,$L97,FALSE))</f>
        <v>-2386510.21304713</v>
      </c>
      <c r="O97" s="29">
        <f>IF(O90=0,0,VLOOKUP(O90,FAC_TOTALS_APTA!$A$4:$BS$227,$L97,FALSE))</f>
        <v>-14052196.358212</v>
      </c>
      <c r="P97" s="29">
        <f>IF(P90=0,0,VLOOKUP(P90,FAC_TOTALS_APTA!$A$4:$BS$227,$L97,FALSE))</f>
        <v>-8976397.5452871695</v>
      </c>
      <c r="Q97" s="29">
        <f>IF(Q90=0,0,VLOOKUP(Q90,FAC_TOTALS_APTA!$A$4:$BS$227,$L97,FALSE))</f>
        <v>-10354730.8853401</v>
      </c>
      <c r="R97" s="29">
        <f>IF(R90=0,0,VLOOKUP(R90,FAC_TOTALS_APTA!$A$4:$BS$227,$L97,FALSE))</f>
        <v>-9921170.9180244897</v>
      </c>
      <c r="S97" s="29">
        <f>IF(S90=0,0,VLOOKUP(S90,FAC_TOTALS_APTA!$A$4:$BS$227,$L97,FALSE))</f>
        <v>0</v>
      </c>
      <c r="T97" s="29">
        <f>IF(T90=0,0,VLOOKUP(T90,FAC_TOTALS_APTA!$A$4:$BS$227,$L97,FALSE))</f>
        <v>0</v>
      </c>
      <c r="U97" s="29">
        <f>IF(U90=0,0,VLOOKUP(U90,FAC_TOTALS_APTA!$A$4:$BS$227,$L97,FALSE))</f>
        <v>0</v>
      </c>
      <c r="V97" s="29">
        <f>IF(V90=0,0,VLOOKUP(V90,FAC_TOTALS_APTA!$A$4:$BS$227,$L97,FALSE))</f>
        <v>0</v>
      </c>
      <c r="W97" s="29">
        <f>IF(W90=0,0,VLOOKUP(W90,FAC_TOTALS_APTA!$A$4:$BS$227,$L97,FALSE))</f>
        <v>0</v>
      </c>
      <c r="X97" s="29">
        <f>IF(X90=0,0,VLOOKUP(X90,FAC_TOTALS_APTA!$A$4:$BS$227,$L97,FALSE))</f>
        <v>0</v>
      </c>
      <c r="Y97" s="29">
        <f>IF(Y90=0,0,VLOOKUP(Y90,FAC_TOTALS_APTA!$A$4:$BS$227,$L97,FALSE))</f>
        <v>0</v>
      </c>
      <c r="Z97" s="29">
        <f>IF(Z90=0,0,VLOOKUP(Z90,FAC_TOTALS_APTA!$A$4:$BS$227,$L97,FALSE))</f>
        <v>0</v>
      </c>
      <c r="AA97" s="29">
        <f>IF(AA90=0,0,VLOOKUP(AA90,FAC_TOTALS_APTA!$A$4:$BS$227,$L97,FALSE))</f>
        <v>0</v>
      </c>
      <c r="AB97" s="29">
        <f>IF(AB90=0,0,VLOOKUP(AB90,FAC_TOTALS_APTA!$A$4:$BS$227,$L97,FALSE))</f>
        <v>0</v>
      </c>
      <c r="AC97" s="32">
        <f t="shared" si="22"/>
        <v>-48016498.31123735</v>
      </c>
      <c r="AD97" s="33">
        <f>AC97/G115</f>
        <v>-2.6609100476011779E-2</v>
      </c>
      <c r="AE97" s="7"/>
    </row>
    <row r="98" spans="1:31" s="14" customFormat="1" ht="15" x14ac:dyDescent="0.2">
      <c r="A98" s="7"/>
      <c r="B98" s="26" t="s">
        <v>67</v>
      </c>
      <c r="C98" s="28"/>
      <c r="D98" s="7" t="s">
        <v>10</v>
      </c>
      <c r="E98" s="43">
        <v>1.0699999999999999E-2</v>
      </c>
      <c r="F98" s="7">
        <f>MATCH($D98,FAC_TOTALS_APTA!$A$2:$BS$2,)</f>
        <v>16</v>
      </c>
      <c r="G98" s="29">
        <f>VLOOKUP(G90,FAC_TOTALS_APTA!$A$4:$BS$227,$F98,FALSE)</f>
        <v>10.7559462744592</v>
      </c>
      <c r="H98" s="29">
        <f>VLOOKUP(H90,FAC_TOTALS_APTA!$A$4:$BS$227,$F98,FALSE)</f>
        <v>9.9047450407315996</v>
      </c>
      <c r="I98" s="30">
        <f t="shared" si="19"/>
        <v>-7.9137735723805336E-2</v>
      </c>
      <c r="J98" s="31" t="str">
        <f t="shared" si="20"/>
        <v/>
      </c>
      <c r="K98" s="31" t="str">
        <f t="shared" si="21"/>
        <v>PCT_HH_NO_VEH_FAC</v>
      </c>
      <c r="L98" s="7">
        <f>MATCH($K98,FAC_TOTALS_APTA!$A$2:$BS$2,)</f>
        <v>38</v>
      </c>
      <c r="M98" s="29">
        <f>IF(M90=0,0,VLOOKUP(M90,FAC_TOTALS_APTA!$A$4:$BS$227,$L98,FALSE))</f>
        <v>-6231689.7590810396</v>
      </c>
      <c r="N98" s="29">
        <f>IF(N90=0,0,VLOOKUP(N90,FAC_TOTALS_APTA!$A$4:$BS$227,$L98,FALSE))</f>
        <v>-2307058.1884473599</v>
      </c>
      <c r="O98" s="29">
        <f>IF(O90=0,0,VLOOKUP(O90,FAC_TOTALS_APTA!$A$4:$BS$227,$L98,FALSE))</f>
        <v>-1075359.4772383799</v>
      </c>
      <c r="P98" s="29">
        <f>IF(P90=0,0,VLOOKUP(P90,FAC_TOTALS_APTA!$A$4:$BS$227,$L98,FALSE))</f>
        <v>-1973883.9047769499</v>
      </c>
      <c r="Q98" s="29">
        <f>IF(Q90=0,0,VLOOKUP(Q90,FAC_TOTALS_APTA!$A$4:$BS$227,$L98,FALSE))</f>
        <v>-1521135.1365422399</v>
      </c>
      <c r="R98" s="29">
        <f>IF(R90=0,0,VLOOKUP(R90,FAC_TOTALS_APTA!$A$4:$BS$227,$L98,FALSE))</f>
        <v>-1503410.94177779</v>
      </c>
      <c r="S98" s="29">
        <f>IF(S90=0,0,VLOOKUP(S90,FAC_TOTALS_APTA!$A$4:$BS$227,$L98,FALSE))</f>
        <v>0</v>
      </c>
      <c r="T98" s="29">
        <f>IF(T90=0,0,VLOOKUP(T90,FAC_TOTALS_APTA!$A$4:$BS$227,$L98,FALSE))</f>
        <v>0</v>
      </c>
      <c r="U98" s="29">
        <f>IF(U90=0,0,VLOOKUP(U90,FAC_TOTALS_APTA!$A$4:$BS$227,$L98,FALSE))</f>
        <v>0</v>
      </c>
      <c r="V98" s="29">
        <f>IF(V90=0,0,VLOOKUP(V90,FAC_TOTALS_APTA!$A$4:$BS$227,$L98,FALSE))</f>
        <v>0</v>
      </c>
      <c r="W98" s="29">
        <f>IF(W90=0,0,VLOOKUP(W90,FAC_TOTALS_APTA!$A$4:$BS$227,$L98,FALSE))</f>
        <v>0</v>
      </c>
      <c r="X98" s="29">
        <f>IF(X90=0,0,VLOOKUP(X90,FAC_TOTALS_APTA!$A$4:$BS$227,$L98,FALSE))</f>
        <v>0</v>
      </c>
      <c r="Y98" s="29">
        <f>IF(Y90=0,0,VLOOKUP(Y90,FAC_TOTALS_APTA!$A$4:$BS$227,$L98,FALSE))</f>
        <v>0</v>
      </c>
      <c r="Z98" s="29">
        <f>IF(Z90=0,0,VLOOKUP(Z90,FAC_TOTALS_APTA!$A$4:$BS$227,$L98,FALSE))</f>
        <v>0</v>
      </c>
      <c r="AA98" s="29">
        <f>IF(AA90=0,0,VLOOKUP(AA90,FAC_TOTALS_APTA!$A$4:$BS$227,$L98,FALSE))</f>
        <v>0</v>
      </c>
      <c r="AB98" s="29">
        <f>IF(AB90=0,0,VLOOKUP(AB90,FAC_TOTALS_APTA!$A$4:$BS$227,$L98,FALSE))</f>
        <v>0</v>
      </c>
      <c r="AC98" s="32">
        <f t="shared" si="22"/>
        <v>-14612537.407863759</v>
      </c>
      <c r="AD98" s="33">
        <f>AC98/G115</f>
        <v>-8.0977682623793075E-3</v>
      </c>
      <c r="AE98" s="7"/>
    </row>
    <row r="99" spans="1:31" s="14" customFormat="1" ht="15" x14ac:dyDescent="0.2">
      <c r="A99" s="7"/>
      <c r="B99" s="26" t="s">
        <v>50</v>
      </c>
      <c r="C99" s="28"/>
      <c r="D99" s="7" t="s">
        <v>31</v>
      </c>
      <c r="E99" s="43">
        <v>-3.3999999999999998E-3</v>
      </c>
      <c r="F99" s="7">
        <f>MATCH($D99,FAC_TOTALS_APTA!$A$2:$BS$2,)</f>
        <v>18</v>
      </c>
      <c r="G99" s="29">
        <f>VLOOKUP(G90,FAC_TOTALS_APTA!$A$4:$BS$227,$F99,FALSE)</f>
        <v>5.00742951255938</v>
      </c>
      <c r="H99" s="29">
        <f>VLOOKUP(H90,FAC_TOTALS_APTA!$A$4:$BS$227,$F99,FALSE)</f>
        <v>5.9995344911880002</v>
      </c>
      <c r="I99" s="30">
        <f t="shared" si="19"/>
        <v>0.19812659891472717</v>
      </c>
      <c r="J99" s="31" t="str">
        <f t="shared" si="20"/>
        <v/>
      </c>
      <c r="K99" s="31" t="str">
        <f t="shared" si="21"/>
        <v>JTW_HOME_PCT_FAC</v>
      </c>
      <c r="L99" s="7">
        <f>MATCH($K99,FAC_TOTALS_APTA!$A$2:$BS$2,)</f>
        <v>40</v>
      </c>
      <c r="M99" s="29">
        <f>IF(M90=0,0,VLOOKUP(M90,FAC_TOTALS_APTA!$A$4:$BS$227,$L99,FALSE))</f>
        <v>335360.63988808601</v>
      </c>
      <c r="N99" s="29">
        <f>IF(N90=0,0,VLOOKUP(N90,FAC_TOTALS_APTA!$A$4:$BS$227,$L99,FALSE))</f>
        <v>-1414263.9164259599</v>
      </c>
      <c r="O99" s="29">
        <f>IF(O90=0,0,VLOOKUP(O90,FAC_TOTALS_APTA!$A$4:$BS$227,$L99,FALSE))</f>
        <v>-423915.55904637999</v>
      </c>
      <c r="P99" s="29">
        <f>IF(P90=0,0,VLOOKUP(P90,FAC_TOTALS_APTA!$A$4:$BS$227,$L99,FALSE))</f>
        <v>-2437168.5045175198</v>
      </c>
      <c r="Q99" s="29">
        <f>IF(Q90=0,0,VLOOKUP(Q90,FAC_TOTALS_APTA!$A$4:$BS$227,$L99,FALSE))</f>
        <v>-814234.62894396705</v>
      </c>
      <c r="R99" s="29">
        <f>IF(R90=0,0,VLOOKUP(R90,FAC_TOTALS_APTA!$A$4:$BS$227,$L99,FALSE))</f>
        <v>-1137491.4757193299</v>
      </c>
      <c r="S99" s="29">
        <f>IF(S90=0,0,VLOOKUP(S90,FAC_TOTALS_APTA!$A$4:$BS$227,$L99,FALSE))</f>
        <v>0</v>
      </c>
      <c r="T99" s="29">
        <f>IF(T90=0,0,VLOOKUP(T90,FAC_TOTALS_APTA!$A$4:$BS$227,$L99,FALSE))</f>
        <v>0</v>
      </c>
      <c r="U99" s="29">
        <f>IF(U90=0,0,VLOOKUP(U90,FAC_TOTALS_APTA!$A$4:$BS$227,$L99,FALSE))</f>
        <v>0</v>
      </c>
      <c r="V99" s="29">
        <f>IF(V90=0,0,VLOOKUP(V90,FAC_TOTALS_APTA!$A$4:$BS$227,$L99,FALSE))</f>
        <v>0</v>
      </c>
      <c r="W99" s="29">
        <f>IF(W90=0,0,VLOOKUP(W90,FAC_TOTALS_APTA!$A$4:$BS$227,$L99,FALSE))</f>
        <v>0</v>
      </c>
      <c r="X99" s="29">
        <f>IF(X90=0,0,VLOOKUP(X90,FAC_TOTALS_APTA!$A$4:$BS$227,$L99,FALSE))</f>
        <v>0</v>
      </c>
      <c r="Y99" s="29">
        <f>IF(Y90=0,0,VLOOKUP(Y90,FAC_TOTALS_APTA!$A$4:$BS$227,$L99,FALSE))</f>
        <v>0</v>
      </c>
      <c r="Z99" s="29">
        <f>IF(Z90=0,0,VLOOKUP(Z90,FAC_TOTALS_APTA!$A$4:$BS$227,$L99,FALSE))</f>
        <v>0</v>
      </c>
      <c r="AA99" s="29">
        <f>IF(AA90=0,0,VLOOKUP(AA90,FAC_TOTALS_APTA!$A$4:$BS$227,$L99,FALSE))</f>
        <v>0</v>
      </c>
      <c r="AB99" s="29">
        <f>IF(AB90=0,0,VLOOKUP(AB90,FAC_TOTALS_APTA!$A$4:$BS$227,$L99,FALSE))</f>
        <v>0</v>
      </c>
      <c r="AC99" s="32">
        <f t="shared" si="22"/>
        <v>-5891713.4447650705</v>
      </c>
      <c r="AD99" s="33">
        <f>AC99/G115</f>
        <v>-3.264986005673251E-3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85</v>
      </c>
      <c r="E100" s="43">
        <v>-5.7999999999999996E-3</v>
      </c>
      <c r="F100" s="7">
        <f>MATCH($D100,FAC_TOTALS_APTA!$A$2:$BS$2,)</f>
        <v>20</v>
      </c>
      <c r="G100" s="29">
        <f>VLOOKUP(G90,FAC_TOTALS_APTA!$A$4:$BS$227,$F100,FALSE)</f>
        <v>0.37748279127755002</v>
      </c>
      <c r="H100" s="29">
        <f>VLOOKUP(H90,FAC_TOTALS_APTA!$A$4:$BS$227,$F100,FALSE)</f>
        <v>16.015181577345398</v>
      </c>
      <c r="I100" s="30">
        <f t="shared" si="19"/>
        <v>41.426256103341117</v>
      </c>
      <c r="J100" s="31" t="str">
        <f t="shared" si="20"/>
        <v/>
      </c>
      <c r="K100" s="31" t="str">
        <f t="shared" si="21"/>
        <v>TNC_TRIPS_PER_CAPITA_CLUSTER_BUS_HI_OPEX_FAV_FAC</v>
      </c>
      <c r="L100" s="7">
        <f>MATCH($K100,FAC_TOTALS_APTA!$A$2:$BS$2,)</f>
        <v>42</v>
      </c>
      <c r="M100" s="29">
        <f>IF(M90=0,0,VLOOKUP(M90,FAC_TOTALS_APTA!$A$4:$BS$227,$L100,FALSE))</f>
        <v>-9978867.4850605298</v>
      </c>
      <c r="N100" s="29">
        <f>IF(N90=0,0,VLOOKUP(N90,FAC_TOTALS_APTA!$A$4:$BS$227,$L100,FALSE))</f>
        <v>-14123322.3135319</v>
      </c>
      <c r="O100" s="29">
        <f>IF(O90=0,0,VLOOKUP(O90,FAC_TOTALS_APTA!$A$4:$BS$227,$L100,FALSE))</f>
        <v>-9763461.9162202198</v>
      </c>
      <c r="P100" s="29">
        <f>IF(P90=0,0,VLOOKUP(P90,FAC_TOTALS_APTA!$A$4:$BS$227,$L100,FALSE))</f>
        <v>-25336021.463743299</v>
      </c>
      <c r="Q100" s="29">
        <f>IF(Q90=0,0,VLOOKUP(Q90,FAC_TOTALS_APTA!$A$4:$BS$227,$L100,FALSE))</f>
        <v>-31663498.487370402</v>
      </c>
      <c r="R100" s="29">
        <f>IF(R90=0,0,VLOOKUP(R90,FAC_TOTALS_APTA!$A$4:$BS$227,$L100,FALSE))</f>
        <v>-53474606.414055601</v>
      </c>
      <c r="S100" s="29">
        <f>IF(S90=0,0,VLOOKUP(S90,FAC_TOTALS_APTA!$A$4:$BS$227,$L100,FALSE))</f>
        <v>0</v>
      </c>
      <c r="T100" s="29">
        <f>IF(T90=0,0,VLOOKUP(T90,FAC_TOTALS_APTA!$A$4:$BS$227,$L100,FALSE))</f>
        <v>0</v>
      </c>
      <c r="U100" s="29">
        <f>IF(U90=0,0,VLOOKUP(U90,FAC_TOTALS_APTA!$A$4:$BS$227,$L100,FALSE))</f>
        <v>0</v>
      </c>
      <c r="V100" s="29">
        <f>IF(V90=0,0,VLOOKUP(V90,FAC_TOTALS_APTA!$A$4:$BS$227,$L100,FALSE))</f>
        <v>0</v>
      </c>
      <c r="W100" s="29">
        <f>IF(W90=0,0,VLOOKUP(W90,FAC_TOTALS_APTA!$A$4:$BS$227,$L100,FALSE))</f>
        <v>0</v>
      </c>
      <c r="X100" s="29">
        <f>IF(X90=0,0,VLOOKUP(X90,FAC_TOTALS_APTA!$A$4:$BS$227,$L100,FALSE))</f>
        <v>0</v>
      </c>
      <c r="Y100" s="29">
        <f>IF(Y90=0,0,VLOOKUP(Y90,FAC_TOTALS_APTA!$A$4:$BS$227,$L100,FALSE))</f>
        <v>0</v>
      </c>
      <c r="Z100" s="29">
        <f>IF(Z90=0,0,VLOOKUP(Z90,FAC_TOTALS_APTA!$A$4:$BS$227,$L100,FALSE))</f>
        <v>0</v>
      </c>
      <c r="AA100" s="29">
        <f>IF(AA90=0,0,VLOOKUP(AA90,FAC_TOTALS_APTA!$A$4:$BS$227,$L100,FALSE))</f>
        <v>0</v>
      </c>
      <c r="AB100" s="29">
        <f>IF(AB90=0,0,VLOOKUP(AB90,FAC_TOTALS_APTA!$A$4:$BS$227,$L100,FALSE))</f>
        <v>0</v>
      </c>
      <c r="AC100" s="32">
        <f t="shared" si="22"/>
        <v>-144339778.07998195</v>
      </c>
      <c r="AD100" s="33">
        <f>AC100/G115</f>
        <v>-7.9988166415638579E-2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87</v>
      </c>
      <c r="E101" s="43">
        <v>-3.3799999999999997E-2</v>
      </c>
      <c r="F101" s="7">
        <f>MATCH($D101,FAC_TOTALS_APTA!$A$2:$BS$2,)</f>
        <v>21</v>
      </c>
      <c r="G101" s="29">
        <f>VLOOKUP(G90,FAC_TOTALS_APTA!$A$4:$BS$227,$F101,FALSE)</f>
        <v>0</v>
      </c>
      <c r="H101" s="29">
        <f>VLOOKUP(H90,FAC_TOTALS_APTA!$A$4:$BS$227,$F101,FALSE)</f>
        <v>0</v>
      </c>
      <c r="I101" s="30" t="str">
        <f t="shared" si="19"/>
        <v>-</v>
      </c>
      <c r="J101" s="31" t="str">
        <f t="shared" si="20"/>
        <v/>
      </c>
      <c r="K101" s="31" t="str">
        <f t="shared" si="21"/>
        <v>TNC_TRIPS_PER_CAPITA_CLUSTER_BUS_MID_OPEX_FAV_FAC</v>
      </c>
      <c r="L101" s="7">
        <f>MATCH($K101,FAC_TOTALS_APTA!$A$2:$BS$2,)</f>
        <v>43</v>
      </c>
      <c r="M101" s="29">
        <f>IF(M90=0,0,VLOOKUP(M90,FAC_TOTALS_APTA!$A$4:$BS$227,$L101,FALSE))</f>
        <v>0</v>
      </c>
      <c r="N101" s="29">
        <f>IF(N90=0,0,VLOOKUP(N90,FAC_TOTALS_APTA!$A$4:$BS$227,$L101,FALSE))</f>
        <v>0</v>
      </c>
      <c r="O101" s="29">
        <f>IF(O90=0,0,VLOOKUP(O90,FAC_TOTALS_APTA!$A$4:$BS$227,$L101,FALSE))</f>
        <v>0</v>
      </c>
      <c r="P101" s="29">
        <f>IF(P90=0,0,VLOOKUP(P90,FAC_TOTALS_APTA!$A$4:$BS$227,$L101,FALSE))</f>
        <v>0</v>
      </c>
      <c r="Q101" s="29">
        <f>IF(Q90=0,0,VLOOKUP(Q90,FAC_TOTALS_APTA!$A$4:$BS$227,$L101,FALSE))</f>
        <v>0</v>
      </c>
      <c r="R101" s="29">
        <f>IF(R90=0,0,VLOOKUP(R90,FAC_TOTALS_APTA!$A$4:$BS$227,$L101,FALSE))</f>
        <v>0</v>
      </c>
      <c r="S101" s="29">
        <f>IF(S90=0,0,VLOOKUP(S90,FAC_TOTALS_APTA!$A$4:$BS$227,$L101,FALSE))</f>
        <v>0</v>
      </c>
      <c r="T101" s="29">
        <f>IF(T90=0,0,VLOOKUP(T90,FAC_TOTALS_APTA!$A$4:$BS$227,$L101,FALSE))</f>
        <v>0</v>
      </c>
      <c r="U101" s="29">
        <f>IF(U90=0,0,VLOOKUP(U90,FAC_TOTALS_APTA!$A$4:$BS$227,$L101,FALSE))</f>
        <v>0</v>
      </c>
      <c r="V101" s="29">
        <f>IF(V90=0,0,VLOOKUP(V90,FAC_TOTALS_APTA!$A$4:$BS$227,$L101,FALSE))</f>
        <v>0</v>
      </c>
      <c r="W101" s="29">
        <f>IF(W90=0,0,VLOOKUP(W90,FAC_TOTALS_APTA!$A$4:$BS$227,$L101,FALSE))</f>
        <v>0</v>
      </c>
      <c r="X101" s="29">
        <f>IF(X90=0,0,VLOOKUP(X90,FAC_TOTALS_APTA!$A$4:$BS$227,$L101,FALSE))</f>
        <v>0</v>
      </c>
      <c r="Y101" s="29">
        <f>IF(Y90=0,0,VLOOKUP(Y90,FAC_TOTALS_APTA!$A$4:$BS$227,$L101,FALSE))</f>
        <v>0</v>
      </c>
      <c r="Z101" s="29">
        <f>IF(Z90=0,0,VLOOKUP(Z90,FAC_TOTALS_APTA!$A$4:$BS$227,$L101,FALSE))</f>
        <v>0</v>
      </c>
      <c r="AA101" s="29">
        <f>IF(AA90=0,0,VLOOKUP(AA90,FAC_TOTALS_APTA!$A$4:$BS$227,$L101,FALSE))</f>
        <v>0</v>
      </c>
      <c r="AB101" s="29">
        <f>IF(AB90=0,0,VLOOKUP(AB90,FAC_TOTALS_APTA!$A$4:$BS$227,$L101,FALSE))</f>
        <v>0</v>
      </c>
      <c r="AC101" s="32">
        <f t="shared" si="22"/>
        <v>0</v>
      </c>
      <c r="AD101" s="33">
        <f>AC101/G115</f>
        <v>0</v>
      </c>
      <c r="AE101" s="7"/>
    </row>
    <row r="102" spans="1:31" s="14" customFormat="1" ht="34" hidden="1" x14ac:dyDescent="0.2">
      <c r="A102" s="7"/>
      <c r="B102" s="12" t="s">
        <v>72</v>
      </c>
      <c r="C102" s="28"/>
      <c r="D102" s="5" t="s">
        <v>88</v>
      </c>
      <c r="E102" s="43">
        <v>-1.6299999999999999E-2</v>
      </c>
      <c r="F102" s="7">
        <f>MATCH($D102,FAC_TOTALS_APTA!$A$2:$BS$2,)</f>
        <v>22</v>
      </c>
      <c r="G102" s="29">
        <f>VLOOKUP(G90,FAC_TOTALS_APTA!$A$4:$BS$227,$F102,FALSE)</f>
        <v>0</v>
      </c>
      <c r="H102" s="29">
        <f>VLOOKUP(H90,FAC_TOTALS_APTA!$A$4:$BS$227,$F102,FALSE)</f>
        <v>0</v>
      </c>
      <c r="I102" s="30" t="str">
        <f t="shared" si="19"/>
        <v>-</v>
      </c>
      <c r="J102" s="31" t="str">
        <f t="shared" si="20"/>
        <v/>
      </c>
      <c r="K102" s="31" t="str">
        <f t="shared" si="21"/>
        <v>TNC_TRIPS_PER_CAPITA_CLUSTER_BUS_LOW_OPEX_FAV_FAC</v>
      </c>
      <c r="L102" s="7">
        <f>MATCH($K102,FAC_TOTALS_APTA!$A$2:$BS$2,)</f>
        <v>44</v>
      </c>
      <c r="M102" s="29">
        <f>IF(M90=0,0,VLOOKUP(M90,FAC_TOTALS_APTA!$A$4:$BS$227,$L102,FALSE))</f>
        <v>0</v>
      </c>
      <c r="N102" s="29">
        <f>IF(N90=0,0,VLOOKUP(N90,FAC_TOTALS_APTA!$A$4:$BS$227,$L102,FALSE))</f>
        <v>0</v>
      </c>
      <c r="O102" s="29">
        <f>IF(O90=0,0,VLOOKUP(O90,FAC_TOTALS_APTA!$A$4:$BS$227,$L102,FALSE))</f>
        <v>0</v>
      </c>
      <c r="P102" s="29">
        <f>IF(P90=0,0,VLOOKUP(P90,FAC_TOTALS_APTA!$A$4:$BS$227,$L102,FALSE))</f>
        <v>0</v>
      </c>
      <c r="Q102" s="29">
        <f>IF(Q90=0,0,VLOOKUP(Q90,FAC_TOTALS_APTA!$A$4:$BS$227,$L102,FALSE))</f>
        <v>0</v>
      </c>
      <c r="R102" s="29">
        <f>IF(R90=0,0,VLOOKUP(R90,FAC_TOTALS_APTA!$A$4:$BS$227,$L102,FALSE))</f>
        <v>0</v>
      </c>
      <c r="S102" s="29">
        <f>IF(S90=0,0,VLOOKUP(S90,FAC_TOTALS_APTA!$A$4:$BS$227,$L102,FALSE))</f>
        <v>0</v>
      </c>
      <c r="T102" s="29">
        <f>IF(T90=0,0,VLOOKUP(T90,FAC_TOTALS_APTA!$A$4:$BS$227,$L102,FALSE))</f>
        <v>0</v>
      </c>
      <c r="U102" s="29">
        <f>IF(U90=0,0,VLOOKUP(U90,FAC_TOTALS_APTA!$A$4:$BS$227,$L102,FALSE))</f>
        <v>0</v>
      </c>
      <c r="V102" s="29">
        <f>IF(V90=0,0,VLOOKUP(V90,FAC_TOTALS_APTA!$A$4:$BS$227,$L102,FALSE))</f>
        <v>0</v>
      </c>
      <c r="W102" s="29">
        <f>IF(W90=0,0,VLOOKUP(W90,FAC_TOTALS_APTA!$A$4:$BS$227,$L102,FALSE))</f>
        <v>0</v>
      </c>
      <c r="X102" s="29">
        <f>IF(X90=0,0,VLOOKUP(X90,FAC_TOTALS_APTA!$A$4:$BS$227,$L102,FALSE))</f>
        <v>0</v>
      </c>
      <c r="Y102" s="29">
        <f>IF(Y90=0,0,VLOOKUP(Y90,FAC_TOTALS_APTA!$A$4:$BS$227,$L102,FALSE))</f>
        <v>0</v>
      </c>
      <c r="Z102" s="29">
        <f>IF(Z90=0,0,VLOOKUP(Z90,FAC_TOTALS_APTA!$A$4:$BS$227,$L102,FALSE))</f>
        <v>0</v>
      </c>
      <c r="AA102" s="29">
        <f>IF(AA90=0,0,VLOOKUP(AA90,FAC_TOTALS_APTA!$A$4:$BS$227,$L102,FALSE))</f>
        <v>0</v>
      </c>
      <c r="AB102" s="29">
        <f>IF(AB90=0,0,VLOOKUP(AB90,FAC_TOTALS_APTA!$A$4:$BS$227,$L102,FALSE))</f>
        <v>0</v>
      </c>
      <c r="AC102" s="32">
        <f t="shared" si="22"/>
        <v>0</v>
      </c>
      <c r="AD102" s="33">
        <f>AC102/G115</f>
        <v>0</v>
      </c>
      <c r="AE102" s="7"/>
    </row>
    <row r="103" spans="1:31" s="14" customFormat="1" ht="34" hidden="1" x14ac:dyDescent="0.2">
      <c r="A103" s="7"/>
      <c r="B103" s="12" t="s">
        <v>72</v>
      </c>
      <c r="C103" s="28"/>
      <c r="D103" s="5" t="s">
        <v>89</v>
      </c>
      <c r="E103" s="43">
        <v>-1.37E-2</v>
      </c>
      <c r="F103" s="7">
        <f>MATCH($D103,FAC_TOTALS_APTA!$A$2:$BS$2,)</f>
        <v>23</v>
      </c>
      <c r="G103" s="29">
        <f>VLOOKUP(G90,FAC_TOTALS_APTA!$A$4:$BS$227,$F103,FALSE)</f>
        <v>0</v>
      </c>
      <c r="H103" s="29">
        <f>VLOOKUP(H90,FAC_TOTALS_APTA!$A$4:$BS$227,$F103,FALSE)</f>
        <v>0</v>
      </c>
      <c r="I103" s="30" t="str">
        <f t="shared" si="19"/>
        <v>-</v>
      </c>
      <c r="J103" s="31" t="str">
        <f t="shared" si="20"/>
        <v/>
      </c>
      <c r="K103" s="31" t="str">
        <f t="shared" si="21"/>
        <v>TNC_TRIPS_PER_CAPITA_CLUSTER_BUS_HI_OPEX_UNFAV_FAC</v>
      </c>
      <c r="L103" s="7">
        <f>MATCH($K103,FAC_TOTALS_APTA!$A$2:$BS$2,)</f>
        <v>45</v>
      </c>
      <c r="M103" s="29">
        <f>IF(M90=0,0,VLOOKUP(M90,FAC_TOTALS_APTA!$A$4:$BS$227,$L103,FALSE))</f>
        <v>0</v>
      </c>
      <c r="N103" s="29">
        <f>IF(N90=0,0,VLOOKUP(N90,FAC_TOTALS_APTA!$A$4:$BS$227,$L103,FALSE))</f>
        <v>0</v>
      </c>
      <c r="O103" s="29">
        <f>IF(O90=0,0,VLOOKUP(O90,FAC_TOTALS_APTA!$A$4:$BS$227,$L103,FALSE))</f>
        <v>0</v>
      </c>
      <c r="P103" s="29">
        <f>IF(P90=0,0,VLOOKUP(P90,FAC_TOTALS_APTA!$A$4:$BS$227,$L103,FALSE))</f>
        <v>0</v>
      </c>
      <c r="Q103" s="29">
        <f>IF(Q90=0,0,VLOOKUP(Q90,FAC_TOTALS_APTA!$A$4:$BS$227,$L103,FALSE))</f>
        <v>0</v>
      </c>
      <c r="R103" s="29">
        <f>IF(R90=0,0,VLOOKUP(R90,FAC_TOTALS_APTA!$A$4:$BS$227,$L103,FALSE))</f>
        <v>0</v>
      </c>
      <c r="S103" s="29">
        <f>IF(S90=0,0,VLOOKUP(S90,FAC_TOTALS_APTA!$A$4:$BS$227,$L103,FALSE))</f>
        <v>0</v>
      </c>
      <c r="T103" s="29">
        <f>IF(T90=0,0,VLOOKUP(T90,FAC_TOTALS_APTA!$A$4:$BS$227,$L103,FALSE))</f>
        <v>0</v>
      </c>
      <c r="U103" s="29">
        <f>IF(U90=0,0,VLOOKUP(U90,FAC_TOTALS_APTA!$A$4:$BS$227,$L103,FALSE))</f>
        <v>0</v>
      </c>
      <c r="V103" s="29">
        <f>IF(V90=0,0,VLOOKUP(V90,FAC_TOTALS_APTA!$A$4:$BS$227,$L103,FALSE))</f>
        <v>0</v>
      </c>
      <c r="W103" s="29">
        <f>IF(W90=0,0,VLOOKUP(W90,FAC_TOTALS_APTA!$A$4:$BS$227,$L103,FALSE))</f>
        <v>0</v>
      </c>
      <c r="X103" s="29">
        <f>IF(X90=0,0,VLOOKUP(X90,FAC_TOTALS_APTA!$A$4:$BS$227,$L103,FALSE))</f>
        <v>0</v>
      </c>
      <c r="Y103" s="29">
        <f>IF(Y90=0,0,VLOOKUP(Y90,FAC_TOTALS_APTA!$A$4:$BS$227,$L103,FALSE))</f>
        <v>0</v>
      </c>
      <c r="Z103" s="29">
        <f>IF(Z90=0,0,VLOOKUP(Z90,FAC_TOTALS_APTA!$A$4:$BS$227,$L103,FALSE))</f>
        <v>0</v>
      </c>
      <c r="AA103" s="29">
        <f>IF(AA90=0,0,VLOOKUP(AA90,FAC_TOTALS_APTA!$A$4:$BS$227,$L103,FALSE))</f>
        <v>0</v>
      </c>
      <c r="AB103" s="29">
        <f>IF(AB90=0,0,VLOOKUP(AB90,FAC_TOTALS_APTA!$A$4:$BS$227,$L103,FALSE))</f>
        <v>0</v>
      </c>
      <c r="AC103" s="32">
        <f t="shared" si="22"/>
        <v>0</v>
      </c>
      <c r="AD103" s="33">
        <f>AC103/G115</f>
        <v>0</v>
      </c>
      <c r="AE103" s="7"/>
    </row>
    <row r="104" spans="1:31" s="14" customFormat="1" ht="34" hidden="1" x14ac:dyDescent="0.2">
      <c r="A104" s="7"/>
      <c r="B104" s="12" t="s">
        <v>72</v>
      </c>
      <c r="C104" s="28"/>
      <c r="D104" s="5" t="s">
        <v>90</v>
      </c>
      <c r="E104" s="43">
        <v>-3.5099999999999999E-2</v>
      </c>
      <c r="F104" s="7">
        <f>MATCH($D104,FAC_TOTALS_APTA!$A$2:$BS$2,)</f>
        <v>24</v>
      </c>
      <c r="G104" s="29">
        <f>VLOOKUP(G90,FAC_TOTALS_APTA!$A$4:$BS$227,$F104,FALSE)</f>
        <v>0</v>
      </c>
      <c r="H104" s="29">
        <f>VLOOKUP(H90,FAC_TOTALS_APTA!$A$4:$BS$227,$F104,FALSE)</f>
        <v>0</v>
      </c>
      <c r="I104" s="30" t="str">
        <f t="shared" si="19"/>
        <v>-</v>
      </c>
      <c r="J104" s="31" t="str">
        <f t="shared" si="20"/>
        <v/>
      </c>
      <c r="K104" s="31" t="str">
        <f t="shared" si="21"/>
        <v>TNC_TRIPS_PER_CAPITA_CLUSTER_BUS_MID_OPEX_UNFAV_FAC</v>
      </c>
      <c r="L104" s="7">
        <f>MATCH($K104,FAC_TOTALS_APTA!$A$2:$BS$2,)</f>
        <v>46</v>
      </c>
      <c r="M104" s="29">
        <f>IF(M90=0,0,VLOOKUP(M90,FAC_TOTALS_APTA!$A$4:$BS$227,$L104,FALSE))</f>
        <v>0</v>
      </c>
      <c r="N104" s="29">
        <f>IF(N90=0,0,VLOOKUP(N90,FAC_TOTALS_APTA!$A$4:$BS$227,$L104,FALSE))</f>
        <v>0</v>
      </c>
      <c r="O104" s="29">
        <f>IF(O90=0,0,VLOOKUP(O90,FAC_TOTALS_APTA!$A$4:$BS$227,$L104,FALSE))</f>
        <v>0</v>
      </c>
      <c r="P104" s="29">
        <f>IF(P90=0,0,VLOOKUP(P90,FAC_TOTALS_APTA!$A$4:$BS$227,$L104,FALSE))</f>
        <v>0</v>
      </c>
      <c r="Q104" s="29">
        <f>IF(Q90=0,0,VLOOKUP(Q90,FAC_TOTALS_APTA!$A$4:$BS$227,$L104,FALSE))</f>
        <v>0</v>
      </c>
      <c r="R104" s="29">
        <f>IF(R90=0,0,VLOOKUP(R90,FAC_TOTALS_APTA!$A$4:$BS$227,$L104,FALSE))</f>
        <v>0</v>
      </c>
      <c r="S104" s="29">
        <f>IF(S90=0,0,VLOOKUP(S90,FAC_TOTALS_APTA!$A$4:$BS$227,$L104,FALSE))</f>
        <v>0</v>
      </c>
      <c r="T104" s="29">
        <f>IF(T90=0,0,VLOOKUP(T90,FAC_TOTALS_APTA!$A$4:$BS$227,$L104,FALSE))</f>
        <v>0</v>
      </c>
      <c r="U104" s="29">
        <f>IF(U90=0,0,VLOOKUP(U90,FAC_TOTALS_APTA!$A$4:$BS$227,$L104,FALSE))</f>
        <v>0</v>
      </c>
      <c r="V104" s="29">
        <f>IF(V90=0,0,VLOOKUP(V90,FAC_TOTALS_APTA!$A$4:$BS$227,$L104,FALSE))</f>
        <v>0</v>
      </c>
      <c r="W104" s="29">
        <f>IF(W90=0,0,VLOOKUP(W90,FAC_TOTALS_APTA!$A$4:$BS$227,$L104,FALSE))</f>
        <v>0</v>
      </c>
      <c r="X104" s="29">
        <f>IF(X90=0,0,VLOOKUP(X90,FAC_TOTALS_APTA!$A$4:$BS$227,$L104,FALSE))</f>
        <v>0</v>
      </c>
      <c r="Y104" s="29">
        <f>IF(Y90=0,0,VLOOKUP(Y90,FAC_TOTALS_APTA!$A$4:$BS$227,$L104,FALSE))</f>
        <v>0</v>
      </c>
      <c r="Z104" s="29">
        <f>IF(Z90=0,0,VLOOKUP(Z90,FAC_TOTALS_APTA!$A$4:$BS$227,$L104,FALSE))</f>
        <v>0</v>
      </c>
      <c r="AA104" s="29">
        <f>IF(AA90=0,0,VLOOKUP(AA90,FAC_TOTALS_APTA!$A$4:$BS$227,$L104,FALSE))</f>
        <v>0</v>
      </c>
      <c r="AB104" s="29">
        <f>IF(AB90=0,0,VLOOKUP(AB90,FAC_TOTALS_APTA!$A$4:$BS$227,$L104,FALSE))</f>
        <v>0</v>
      </c>
      <c r="AC104" s="32">
        <f t="shared" si="22"/>
        <v>0</v>
      </c>
      <c r="AD104" s="33">
        <f>AC104/G115</f>
        <v>0</v>
      </c>
      <c r="AE104" s="7"/>
    </row>
    <row r="105" spans="1:31" s="14" customFormat="1" ht="34" hidden="1" x14ac:dyDescent="0.2">
      <c r="A105" s="7"/>
      <c r="B105" s="12" t="s">
        <v>72</v>
      </c>
      <c r="C105" s="28"/>
      <c r="D105" s="5" t="s">
        <v>91</v>
      </c>
      <c r="E105" s="43">
        <v>-3.1300000000000001E-2</v>
      </c>
      <c r="F105" s="7">
        <f>MATCH($D105,FAC_TOTALS_APTA!$A$2:$BS$2,)</f>
        <v>25</v>
      </c>
      <c r="G105" s="29">
        <f>VLOOKUP(G90,FAC_TOTALS_APTA!$A$4:$BS$227,$F105,FALSE)</f>
        <v>0</v>
      </c>
      <c r="H105" s="29">
        <f>VLOOKUP(H90,FAC_TOTALS_APTA!$A$4:$BS$227,$F105,FALSE)</f>
        <v>0</v>
      </c>
      <c r="I105" s="30" t="str">
        <f t="shared" si="19"/>
        <v>-</v>
      </c>
      <c r="J105" s="31" t="str">
        <f t="shared" si="20"/>
        <v/>
      </c>
      <c r="K105" s="31" t="str">
        <f t="shared" si="21"/>
        <v>TNC_TRIPS_PER_CAPITA_CLUSTER_BUS_LOW_OPEX_UNFAV_FAC</v>
      </c>
      <c r="L105" s="7">
        <f>MATCH($K105,FAC_TOTALS_APTA!$A$2:$BS$2,)</f>
        <v>47</v>
      </c>
      <c r="M105" s="29">
        <f>IF(M90=0,0,VLOOKUP(M90,FAC_TOTALS_APTA!$A$4:$BS$227,$L105,FALSE))</f>
        <v>0</v>
      </c>
      <c r="N105" s="29">
        <f>IF(N90=0,0,VLOOKUP(N90,FAC_TOTALS_APTA!$A$4:$BS$227,$L105,FALSE))</f>
        <v>0</v>
      </c>
      <c r="O105" s="29">
        <f>IF(O90=0,0,VLOOKUP(O90,FAC_TOTALS_APTA!$A$4:$BS$227,$L105,FALSE))</f>
        <v>0</v>
      </c>
      <c r="P105" s="29">
        <f>IF(P90=0,0,VLOOKUP(P90,FAC_TOTALS_APTA!$A$4:$BS$227,$L105,FALSE))</f>
        <v>0</v>
      </c>
      <c r="Q105" s="29">
        <f>IF(Q90=0,0,VLOOKUP(Q90,FAC_TOTALS_APTA!$A$4:$BS$227,$L105,FALSE))</f>
        <v>0</v>
      </c>
      <c r="R105" s="29">
        <f>IF(R90=0,0,VLOOKUP(R90,FAC_TOTALS_APTA!$A$4:$BS$227,$L105,FALSE))</f>
        <v>0</v>
      </c>
      <c r="S105" s="29">
        <f>IF(S90=0,0,VLOOKUP(S90,FAC_TOTALS_APTA!$A$4:$BS$227,$L105,FALSE))</f>
        <v>0</v>
      </c>
      <c r="T105" s="29">
        <f>IF(T90=0,0,VLOOKUP(T90,FAC_TOTALS_APTA!$A$4:$BS$227,$L105,FALSE))</f>
        <v>0</v>
      </c>
      <c r="U105" s="29">
        <f>IF(U90=0,0,VLOOKUP(U90,FAC_TOTALS_APTA!$A$4:$BS$227,$L105,FALSE))</f>
        <v>0</v>
      </c>
      <c r="V105" s="29">
        <f>IF(V90=0,0,VLOOKUP(V90,FAC_TOTALS_APTA!$A$4:$BS$227,$L105,FALSE))</f>
        <v>0</v>
      </c>
      <c r="W105" s="29">
        <f>IF(W90=0,0,VLOOKUP(W90,FAC_TOTALS_APTA!$A$4:$BS$227,$L105,FALSE))</f>
        <v>0</v>
      </c>
      <c r="X105" s="29">
        <f>IF(X90=0,0,VLOOKUP(X90,FAC_TOTALS_APTA!$A$4:$BS$227,$L105,FALSE))</f>
        <v>0</v>
      </c>
      <c r="Y105" s="29">
        <f>IF(Y90=0,0,VLOOKUP(Y90,FAC_TOTALS_APTA!$A$4:$BS$227,$L105,FALSE))</f>
        <v>0</v>
      </c>
      <c r="Z105" s="29">
        <f>IF(Z90=0,0,VLOOKUP(Z90,FAC_TOTALS_APTA!$A$4:$BS$227,$L105,FALSE))</f>
        <v>0</v>
      </c>
      <c r="AA105" s="29">
        <f>IF(AA90=0,0,VLOOKUP(AA90,FAC_TOTALS_APTA!$A$4:$BS$227,$L105,FALSE))</f>
        <v>0</v>
      </c>
      <c r="AB105" s="29">
        <f>IF(AB90=0,0,VLOOKUP(AB90,FAC_TOTALS_APTA!$A$4:$BS$227,$L105,FALSE))</f>
        <v>0</v>
      </c>
      <c r="AC105" s="32">
        <f t="shared" si="22"/>
        <v>0</v>
      </c>
      <c r="AD105" s="33">
        <f>AC105/G115</f>
        <v>0</v>
      </c>
      <c r="AE105" s="7"/>
    </row>
    <row r="106" spans="1:31" s="14" customFormat="1" ht="34" hidden="1" x14ac:dyDescent="0.2">
      <c r="A106" s="7"/>
      <c r="B106" s="12" t="s">
        <v>72</v>
      </c>
      <c r="C106" s="28"/>
      <c r="D106" s="5" t="s">
        <v>73</v>
      </c>
      <c r="E106" s="43">
        <v>-1.4E-3</v>
      </c>
      <c r="F106" s="7">
        <f>MATCH($D106,FAC_TOTALS_APTA!$A$2:$BS$2,)</f>
        <v>19</v>
      </c>
      <c r="G106" s="29">
        <f>VLOOKUP(G90,FAC_TOTALS_APTA!$A$4:$BS$227,$F106,FALSE)</f>
        <v>0</v>
      </c>
      <c r="H106" s="29">
        <f>VLOOKUP(H90,FAC_TOTALS_APTA!$A$4:$BS$227,$F106,FALSE)</f>
        <v>0</v>
      </c>
      <c r="I106" s="30" t="str">
        <f t="shared" si="19"/>
        <v>-</v>
      </c>
      <c r="J106" s="31" t="str">
        <f t="shared" si="20"/>
        <v/>
      </c>
      <c r="K106" s="31" t="str">
        <f t="shared" si="21"/>
        <v>TNC_TRIPS_PER_CAPITA_CLUSTER_BUS_NEW_YORK_FAC</v>
      </c>
      <c r="L106" s="7">
        <f>MATCH($K106,FAC_TOTALS_APTA!$A$2:$BS$2,)</f>
        <v>41</v>
      </c>
      <c r="M106" s="29">
        <f>IF(M90=0,0,VLOOKUP(M90,FAC_TOTALS_APTA!$A$4:$BS$227,$L106,FALSE))</f>
        <v>0</v>
      </c>
      <c r="N106" s="29">
        <f>IF(N90=0,0,VLOOKUP(N90,FAC_TOTALS_APTA!$A$4:$BS$227,$L106,FALSE))</f>
        <v>0</v>
      </c>
      <c r="O106" s="29">
        <f>IF(O90=0,0,VLOOKUP(O90,FAC_TOTALS_APTA!$A$4:$BS$227,$L106,FALSE))</f>
        <v>0</v>
      </c>
      <c r="P106" s="29">
        <f>IF(P90=0,0,VLOOKUP(P90,FAC_TOTALS_APTA!$A$4:$BS$227,$L106,FALSE))</f>
        <v>0</v>
      </c>
      <c r="Q106" s="29">
        <f>IF(Q90=0,0,VLOOKUP(Q90,FAC_TOTALS_APTA!$A$4:$BS$227,$L106,FALSE))</f>
        <v>0</v>
      </c>
      <c r="R106" s="29">
        <f>IF(R90=0,0,VLOOKUP(R90,FAC_TOTALS_APTA!$A$4:$BS$227,$L106,FALSE))</f>
        <v>0</v>
      </c>
      <c r="S106" s="29">
        <f>IF(S90=0,0,VLOOKUP(S90,FAC_TOTALS_APTA!$A$4:$BS$227,$L106,FALSE))</f>
        <v>0</v>
      </c>
      <c r="T106" s="29">
        <f>IF(T90=0,0,VLOOKUP(T90,FAC_TOTALS_APTA!$A$4:$BS$227,$L106,FALSE))</f>
        <v>0</v>
      </c>
      <c r="U106" s="29">
        <f>IF(U90=0,0,VLOOKUP(U90,FAC_TOTALS_APTA!$A$4:$BS$227,$L106,FALSE))</f>
        <v>0</v>
      </c>
      <c r="V106" s="29">
        <f>IF(V90=0,0,VLOOKUP(V90,FAC_TOTALS_APTA!$A$4:$BS$227,$L106,FALSE))</f>
        <v>0</v>
      </c>
      <c r="W106" s="29">
        <f>IF(W90=0,0,VLOOKUP(W90,FAC_TOTALS_APTA!$A$4:$BS$227,$L106,FALSE))</f>
        <v>0</v>
      </c>
      <c r="X106" s="29">
        <f>IF(X90=0,0,VLOOKUP(X90,FAC_TOTALS_APTA!$A$4:$BS$227,$L106,FALSE))</f>
        <v>0</v>
      </c>
      <c r="Y106" s="29">
        <f>IF(Y90=0,0,VLOOKUP(Y90,FAC_TOTALS_APTA!$A$4:$BS$227,$L106,FALSE))</f>
        <v>0</v>
      </c>
      <c r="Z106" s="29">
        <f>IF(Z90=0,0,VLOOKUP(Z90,FAC_TOTALS_APTA!$A$4:$BS$227,$L106,FALSE))</f>
        <v>0</v>
      </c>
      <c r="AA106" s="29">
        <f>IF(AA90=0,0,VLOOKUP(AA90,FAC_TOTALS_APTA!$A$4:$BS$227,$L106,FALSE))</f>
        <v>0</v>
      </c>
      <c r="AB106" s="29">
        <f>IF(AB90=0,0,VLOOKUP(AB90,FAC_TOTALS_APTA!$A$4:$BS$227,$L106,FALSE))</f>
        <v>0</v>
      </c>
      <c r="AC106" s="32">
        <f t="shared" si="22"/>
        <v>0</v>
      </c>
      <c r="AD106" s="33">
        <f>AC106/G115</f>
        <v>0</v>
      </c>
      <c r="AE106" s="7"/>
    </row>
    <row r="107" spans="1:31" s="14" customFormat="1" ht="34" x14ac:dyDescent="0.2">
      <c r="A107" s="7"/>
      <c r="B107" s="12" t="s">
        <v>72</v>
      </c>
      <c r="C107" s="28"/>
      <c r="D107" s="5" t="s">
        <v>74</v>
      </c>
      <c r="E107" s="43">
        <v>-1.8E-3</v>
      </c>
      <c r="F107" s="7">
        <f>MATCH($D107,FAC_TOTALS_APTA!$A$2:$BS$2,)</f>
        <v>27</v>
      </c>
      <c r="G107" s="29">
        <f>VLOOKUP(G90,FAC_TOTALS_APTA!$A$4:$BS$227,$F107,FALSE)</f>
        <v>0</v>
      </c>
      <c r="H107" s="29">
        <f>VLOOKUP(H90,FAC_TOTALS_APTA!$A$4:$BS$227,$F107,FALSE)</f>
        <v>0</v>
      </c>
      <c r="I107" s="30" t="str">
        <f t="shared" si="19"/>
        <v>-</v>
      </c>
      <c r="J107" s="31" t="str">
        <f t="shared" si="20"/>
        <v/>
      </c>
      <c r="K107" s="31" t="str">
        <f t="shared" si="21"/>
        <v>TNC_TRIPS_PER_CAPITA_CLUSTER_RAIL_HI_OPEX_FAC</v>
      </c>
      <c r="L107" s="7">
        <f>MATCH($K107,FAC_TOTALS_APTA!$A$2:$BS$2,)</f>
        <v>49</v>
      </c>
      <c r="M107" s="29">
        <f>IF(M90=0,0,VLOOKUP(M90,FAC_TOTALS_APTA!$A$4:$BS$227,$L107,FALSE))</f>
        <v>0</v>
      </c>
      <c r="N107" s="29">
        <f>IF(N90=0,0,VLOOKUP(N90,FAC_TOTALS_APTA!$A$4:$BS$227,$L107,FALSE))</f>
        <v>0</v>
      </c>
      <c r="O107" s="29">
        <f>IF(O90=0,0,VLOOKUP(O90,FAC_TOTALS_APTA!$A$4:$BS$227,$L107,FALSE))</f>
        <v>0</v>
      </c>
      <c r="P107" s="29">
        <f>IF(P90=0,0,VLOOKUP(P90,FAC_TOTALS_APTA!$A$4:$BS$227,$L107,FALSE))</f>
        <v>0</v>
      </c>
      <c r="Q107" s="29">
        <f>IF(Q90=0,0,VLOOKUP(Q90,FAC_TOTALS_APTA!$A$4:$BS$227,$L107,FALSE))</f>
        <v>0</v>
      </c>
      <c r="R107" s="29">
        <f>IF(R90=0,0,VLOOKUP(R90,FAC_TOTALS_APTA!$A$4:$BS$227,$L107,FALSE))</f>
        <v>0</v>
      </c>
      <c r="S107" s="29">
        <f>IF(S90=0,0,VLOOKUP(S90,FAC_TOTALS_APTA!$A$4:$BS$227,$L107,FALSE))</f>
        <v>0</v>
      </c>
      <c r="T107" s="29">
        <f>IF(T90=0,0,VLOOKUP(T90,FAC_TOTALS_APTA!$A$4:$BS$227,$L107,FALSE))</f>
        <v>0</v>
      </c>
      <c r="U107" s="29">
        <f>IF(U90=0,0,VLOOKUP(U90,FAC_TOTALS_APTA!$A$4:$BS$227,$L107,FALSE))</f>
        <v>0</v>
      </c>
      <c r="V107" s="29">
        <f>IF(V90=0,0,VLOOKUP(V90,FAC_TOTALS_APTA!$A$4:$BS$227,$L107,FALSE))</f>
        <v>0</v>
      </c>
      <c r="W107" s="29">
        <f>IF(W90=0,0,VLOOKUP(W90,FAC_TOTALS_APTA!$A$4:$BS$227,$L107,FALSE))</f>
        <v>0</v>
      </c>
      <c r="X107" s="29">
        <f>IF(X90=0,0,VLOOKUP(X90,FAC_TOTALS_APTA!$A$4:$BS$227,$L107,FALSE))</f>
        <v>0</v>
      </c>
      <c r="Y107" s="29">
        <f>IF(Y90=0,0,VLOOKUP(Y90,FAC_TOTALS_APTA!$A$4:$BS$227,$L107,FALSE))</f>
        <v>0</v>
      </c>
      <c r="Z107" s="29">
        <f>IF(Z90=0,0,VLOOKUP(Z90,FAC_TOTALS_APTA!$A$4:$BS$227,$L107,FALSE))</f>
        <v>0</v>
      </c>
      <c r="AA107" s="29">
        <f>IF(AA90=0,0,VLOOKUP(AA90,FAC_TOTALS_APTA!$A$4:$BS$227,$L107,FALSE))</f>
        <v>0</v>
      </c>
      <c r="AB107" s="29">
        <f>IF(AB90=0,0,VLOOKUP(AB90,FAC_TOTALS_APTA!$A$4:$BS$227,$L107,FALSE))</f>
        <v>0</v>
      </c>
      <c r="AC107" s="32">
        <f t="shared" si="22"/>
        <v>0</v>
      </c>
      <c r="AD107" s="33">
        <f>AC107/G115</f>
        <v>0</v>
      </c>
      <c r="AE107" s="7"/>
    </row>
    <row r="108" spans="1:31" s="14" customFormat="1" ht="34" hidden="1" x14ac:dyDescent="0.2">
      <c r="A108" s="7"/>
      <c r="B108" s="12" t="s">
        <v>72</v>
      </c>
      <c r="C108" s="28"/>
      <c r="D108" s="5" t="s">
        <v>75</v>
      </c>
      <c r="E108" s="43">
        <v>-2.9899999999999999E-2</v>
      </c>
      <c r="F108" s="7">
        <f>MATCH($D108,FAC_TOTALS_APTA!$A$2:$BS$2,)</f>
        <v>28</v>
      </c>
      <c r="G108" s="29">
        <f>VLOOKUP(G90,FAC_TOTALS_APTA!$A$4:$BS$227,$F108,FALSE)</f>
        <v>0</v>
      </c>
      <c r="H108" s="29">
        <f>VLOOKUP(H90,FAC_TOTALS_APTA!$A$4:$BS$227,$F108,FALSE)</f>
        <v>0</v>
      </c>
      <c r="I108" s="30" t="str">
        <f t="shared" si="19"/>
        <v>-</v>
      </c>
      <c r="J108" s="31" t="str">
        <f t="shared" si="20"/>
        <v/>
      </c>
      <c r="K108" s="31" t="str">
        <f t="shared" si="21"/>
        <v>TNC_TRIPS_PER_CAPITA_CLUSTER_RAIL_MID_OPEX_FAC</v>
      </c>
      <c r="L108" s="7">
        <f>MATCH($K108,FAC_TOTALS_APTA!$A$2:$BS$2,)</f>
        <v>50</v>
      </c>
      <c r="M108" s="29">
        <f>IF(M90=0,0,VLOOKUP(M90,FAC_TOTALS_APTA!$A$4:$BS$227,$L108,FALSE))</f>
        <v>0</v>
      </c>
      <c r="N108" s="29">
        <f>IF(N90=0,0,VLOOKUP(N90,FAC_TOTALS_APTA!$A$4:$BS$227,$L108,FALSE))</f>
        <v>0</v>
      </c>
      <c r="O108" s="29">
        <f>IF(O90=0,0,VLOOKUP(O90,FAC_TOTALS_APTA!$A$4:$BS$227,$L108,FALSE))</f>
        <v>0</v>
      </c>
      <c r="P108" s="29">
        <f>IF(P90=0,0,VLOOKUP(P90,FAC_TOTALS_APTA!$A$4:$BS$227,$L108,FALSE))</f>
        <v>0</v>
      </c>
      <c r="Q108" s="29">
        <f>IF(Q90=0,0,VLOOKUP(Q90,FAC_TOTALS_APTA!$A$4:$BS$227,$L108,FALSE))</f>
        <v>0</v>
      </c>
      <c r="R108" s="29">
        <f>IF(R90=0,0,VLOOKUP(R90,FAC_TOTALS_APTA!$A$4:$BS$227,$L108,FALSE))</f>
        <v>0</v>
      </c>
      <c r="S108" s="29">
        <f>IF(S90=0,0,VLOOKUP(S90,FAC_TOTALS_APTA!$A$4:$BS$227,$L108,FALSE))</f>
        <v>0</v>
      </c>
      <c r="T108" s="29">
        <f>IF(T90=0,0,VLOOKUP(T90,FAC_TOTALS_APTA!$A$4:$BS$227,$L108,FALSE))</f>
        <v>0</v>
      </c>
      <c r="U108" s="29">
        <f>IF(U90=0,0,VLOOKUP(U90,FAC_TOTALS_APTA!$A$4:$BS$227,$L108,FALSE))</f>
        <v>0</v>
      </c>
      <c r="V108" s="29">
        <f>IF(V90=0,0,VLOOKUP(V90,FAC_TOTALS_APTA!$A$4:$BS$227,$L108,FALSE))</f>
        <v>0</v>
      </c>
      <c r="W108" s="29">
        <f>IF(W90=0,0,VLOOKUP(W90,FAC_TOTALS_APTA!$A$4:$BS$227,$L108,FALSE))</f>
        <v>0</v>
      </c>
      <c r="X108" s="29">
        <f>IF(X90=0,0,VLOOKUP(X90,FAC_TOTALS_APTA!$A$4:$BS$227,$L108,FALSE))</f>
        <v>0</v>
      </c>
      <c r="Y108" s="29">
        <f>IF(Y90=0,0,VLOOKUP(Y90,FAC_TOTALS_APTA!$A$4:$BS$227,$L108,FALSE))</f>
        <v>0</v>
      </c>
      <c r="Z108" s="29">
        <f>IF(Z90=0,0,VLOOKUP(Z90,FAC_TOTALS_APTA!$A$4:$BS$227,$L108,FALSE))</f>
        <v>0</v>
      </c>
      <c r="AA108" s="29">
        <f>IF(AA90=0,0,VLOOKUP(AA90,FAC_TOTALS_APTA!$A$4:$BS$227,$L108,FALSE))</f>
        <v>0</v>
      </c>
      <c r="AB108" s="29">
        <f>IF(AB90=0,0,VLOOKUP(AB90,FAC_TOTALS_APTA!$A$4:$BS$227,$L108,FALSE))</f>
        <v>0</v>
      </c>
      <c r="AC108" s="32">
        <f t="shared" si="22"/>
        <v>0</v>
      </c>
      <c r="AD108" s="33">
        <f>AC108/G115</f>
        <v>0</v>
      </c>
      <c r="AE108" s="7"/>
    </row>
    <row r="109" spans="1:31" s="14" customFormat="1" ht="34" hidden="1" x14ac:dyDescent="0.2">
      <c r="A109" s="7"/>
      <c r="B109" s="12" t="s">
        <v>72</v>
      </c>
      <c r="C109" s="28"/>
      <c r="D109" s="5" t="s">
        <v>76</v>
      </c>
      <c r="E109" s="43">
        <v>8.0999999999999996E-3</v>
      </c>
      <c r="F109" s="7">
        <f>MATCH($D109,FAC_TOTALS_APTA!$A$2:$BS$2,)</f>
        <v>26</v>
      </c>
      <c r="G109" s="29">
        <f>VLOOKUP(G90,FAC_TOTALS_APTA!$A$4:$BS$227,$F109,FALSE)</f>
        <v>0</v>
      </c>
      <c r="H109" s="29">
        <f>VLOOKUP(H90,FAC_TOTALS_APTA!$A$4:$BS$227,$F109,FALSE)</f>
        <v>0</v>
      </c>
      <c r="I109" s="30" t="str">
        <f t="shared" si="19"/>
        <v>-</v>
      </c>
      <c r="J109" s="31" t="str">
        <f t="shared" si="20"/>
        <v/>
      </c>
      <c r="K109" s="31" t="str">
        <f t="shared" si="21"/>
        <v>TNC_TRIPS_PER_CAPITA_CLUSTER_RAIL_NEW_YORK_FAC</v>
      </c>
      <c r="L109" s="7">
        <f>MATCH($K109,FAC_TOTALS_APTA!$A$2:$BS$2,)</f>
        <v>48</v>
      </c>
      <c r="M109" s="29">
        <f>IF(M90=0,0,VLOOKUP(M90,FAC_TOTALS_APTA!$A$4:$BS$227,$L109,FALSE))</f>
        <v>0</v>
      </c>
      <c r="N109" s="29">
        <f>IF(N90=0,0,VLOOKUP(N90,FAC_TOTALS_APTA!$A$4:$BS$227,$L109,FALSE))</f>
        <v>0</v>
      </c>
      <c r="O109" s="29">
        <f>IF(O90=0,0,VLOOKUP(O90,FAC_TOTALS_APTA!$A$4:$BS$227,$L109,FALSE))</f>
        <v>0</v>
      </c>
      <c r="P109" s="29">
        <f>IF(P90=0,0,VLOOKUP(P90,FAC_TOTALS_APTA!$A$4:$BS$227,$L109,FALSE))</f>
        <v>0</v>
      </c>
      <c r="Q109" s="29">
        <f>IF(Q90=0,0,VLOOKUP(Q90,FAC_TOTALS_APTA!$A$4:$BS$227,$L109,FALSE))</f>
        <v>0</v>
      </c>
      <c r="R109" s="29">
        <f>IF(R90=0,0,VLOOKUP(R90,FAC_TOTALS_APTA!$A$4:$BS$227,$L109,FALSE))</f>
        <v>0</v>
      </c>
      <c r="S109" s="29">
        <f>IF(S90=0,0,VLOOKUP(S90,FAC_TOTALS_APTA!$A$4:$BS$227,$L109,FALSE))</f>
        <v>0</v>
      </c>
      <c r="T109" s="29">
        <f>IF(T90=0,0,VLOOKUP(T90,FAC_TOTALS_APTA!$A$4:$BS$227,$L109,FALSE))</f>
        <v>0</v>
      </c>
      <c r="U109" s="29">
        <f>IF(U90=0,0,VLOOKUP(U90,FAC_TOTALS_APTA!$A$4:$BS$227,$L109,FALSE))</f>
        <v>0</v>
      </c>
      <c r="V109" s="29">
        <f>IF(V90=0,0,VLOOKUP(V90,FAC_TOTALS_APTA!$A$4:$BS$227,$L109,FALSE))</f>
        <v>0</v>
      </c>
      <c r="W109" s="29">
        <f>IF(W90=0,0,VLOOKUP(W90,FAC_TOTALS_APTA!$A$4:$BS$227,$L109,FALSE))</f>
        <v>0</v>
      </c>
      <c r="X109" s="29">
        <f>IF(X90=0,0,VLOOKUP(X90,FAC_TOTALS_APTA!$A$4:$BS$227,$L109,FALSE))</f>
        <v>0</v>
      </c>
      <c r="Y109" s="29">
        <f>IF(Y90=0,0,VLOOKUP(Y90,FAC_TOTALS_APTA!$A$4:$BS$227,$L109,FALSE))</f>
        <v>0</v>
      </c>
      <c r="Z109" s="29">
        <f>IF(Z90=0,0,VLOOKUP(Z90,FAC_TOTALS_APTA!$A$4:$BS$227,$L109,FALSE))</f>
        <v>0</v>
      </c>
      <c r="AA109" s="29">
        <f>IF(AA90=0,0,VLOOKUP(AA90,FAC_TOTALS_APTA!$A$4:$BS$227,$L109,FALSE))</f>
        <v>0</v>
      </c>
      <c r="AB109" s="29">
        <f>IF(AB90=0,0,VLOOKUP(AB90,FAC_TOTALS_APTA!$A$4:$BS$227,$L109,FALSE))</f>
        <v>0</v>
      </c>
      <c r="AC109" s="32">
        <f t="shared" si="22"/>
        <v>0</v>
      </c>
      <c r="AD109" s="33">
        <f>AC109/G115</f>
        <v>0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MATCH($D110,FAC_TOTALS_APTA!$A$2:$BS$2,)</f>
        <v>30</v>
      </c>
      <c r="G110" s="29">
        <f>VLOOKUP(G90,FAC_TOTALS_APTA!$A$4:$BS$227,$F110,FALSE)</f>
        <v>0.10746534439576499</v>
      </c>
      <c r="H110" s="29">
        <f>VLOOKUP(H90,FAC_TOTALS_APTA!$A$4:$BS$227,$F110,FALSE)</f>
        <v>1</v>
      </c>
      <c r="I110" s="30">
        <f t="shared" si="19"/>
        <v>8.3053254109276189</v>
      </c>
      <c r="J110" s="31" t="str">
        <f t="shared" si="20"/>
        <v/>
      </c>
      <c r="K110" s="31" t="str">
        <f t="shared" si="21"/>
        <v>BIKE_SHARE_FAC</v>
      </c>
      <c r="L110" s="7">
        <f>MATCH($K110,FAC_TOTALS_APTA!$A$2:$BS$2,)</f>
        <v>52</v>
      </c>
      <c r="M110" s="29">
        <f>IF(M90=0,0,VLOOKUP(M90,FAC_TOTALS_APTA!$A$4:$BS$227,$L110,FALSE))</f>
        <v>0</v>
      </c>
      <c r="N110" s="29">
        <f>IF(N90=0,0,VLOOKUP(N90,FAC_TOTALS_APTA!$A$4:$BS$227,$L110,FALSE))</f>
        <v>173514.65410933699</v>
      </c>
      <c r="O110" s="29">
        <f>IF(O90=0,0,VLOOKUP(O90,FAC_TOTALS_APTA!$A$4:$BS$227,$L110,FALSE))</f>
        <v>187747.88662628899</v>
      </c>
      <c r="P110" s="29">
        <f>IF(P90=0,0,VLOOKUP(P90,FAC_TOTALS_APTA!$A$4:$BS$227,$L110,FALSE))</f>
        <v>169961.02392415801</v>
      </c>
      <c r="Q110" s="29">
        <f>IF(Q90=0,0,VLOOKUP(Q90,FAC_TOTALS_APTA!$A$4:$BS$227,$L110,FALSE))</f>
        <v>0</v>
      </c>
      <c r="R110" s="29">
        <f>IF(R90=0,0,VLOOKUP(R90,FAC_TOTALS_APTA!$A$4:$BS$227,$L110,FALSE))</f>
        <v>10798.237284704999</v>
      </c>
      <c r="S110" s="29">
        <f>IF(S90=0,0,VLOOKUP(S90,FAC_TOTALS_APTA!$A$4:$BS$227,$L110,FALSE))</f>
        <v>0</v>
      </c>
      <c r="T110" s="29">
        <f>IF(T90=0,0,VLOOKUP(T90,FAC_TOTALS_APTA!$A$4:$BS$227,$L110,FALSE))</f>
        <v>0</v>
      </c>
      <c r="U110" s="29">
        <f>IF(U90=0,0,VLOOKUP(U90,FAC_TOTALS_APTA!$A$4:$BS$227,$L110,FALSE))</f>
        <v>0</v>
      </c>
      <c r="V110" s="29">
        <f>IF(V90=0,0,VLOOKUP(V90,FAC_TOTALS_APTA!$A$4:$BS$227,$L110,FALSE))</f>
        <v>0</v>
      </c>
      <c r="W110" s="29">
        <f>IF(W90=0,0,VLOOKUP(W90,FAC_TOTALS_APTA!$A$4:$BS$227,$L110,FALSE))</f>
        <v>0</v>
      </c>
      <c r="X110" s="29">
        <f>IF(X90=0,0,VLOOKUP(X90,FAC_TOTALS_APTA!$A$4:$BS$227,$L110,FALSE))</f>
        <v>0</v>
      </c>
      <c r="Y110" s="29">
        <f>IF(Y90=0,0,VLOOKUP(Y90,FAC_TOTALS_APTA!$A$4:$BS$227,$L110,FALSE))</f>
        <v>0</v>
      </c>
      <c r="Z110" s="29">
        <f>IF(Z90=0,0,VLOOKUP(Z90,FAC_TOTALS_APTA!$A$4:$BS$227,$L110,FALSE))</f>
        <v>0</v>
      </c>
      <c r="AA110" s="29">
        <f>IF(AA90=0,0,VLOOKUP(AA90,FAC_TOTALS_APTA!$A$4:$BS$227,$L110,FALSE))</f>
        <v>0</v>
      </c>
      <c r="AB110" s="29">
        <f>IF(AB90=0,0,VLOOKUP(AB90,FAC_TOTALS_APTA!$A$4:$BS$227,$L110,FALSE))</f>
        <v>0</v>
      </c>
      <c r="AC110" s="32">
        <f t="shared" si="22"/>
        <v>542021.80194448913</v>
      </c>
      <c r="AD110" s="33">
        <f>AC110/G115</f>
        <v>3.0036993732119997E-4</v>
      </c>
      <c r="AE110" s="7"/>
    </row>
    <row r="111" spans="1:31" s="14" customFormat="1" ht="15" hidden="1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MATCH($D111,FAC_TOTALS_APTA!$A$2:$BS$2,)</f>
        <v>31</v>
      </c>
      <c r="G111" s="29">
        <f>VLOOKUP(G90,FAC_TOTALS_APTA!$A$4:$BS$227,$F111,FALSE)</f>
        <v>0</v>
      </c>
      <c r="H111" s="29">
        <f>VLOOKUP(H90,FAC_TOTALS_APTA!$A$4:$BS$227,$F111,FALSE)</f>
        <v>0.39211420103247902</v>
      </c>
      <c r="I111" s="30" t="str">
        <f t="shared" si="19"/>
        <v>-</v>
      </c>
      <c r="J111" s="31" t="str">
        <f t="shared" si="20"/>
        <v/>
      </c>
      <c r="K111" s="31" t="str">
        <f t="shared" si="21"/>
        <v>scooter_flag_BUS_FAC</v>
      </c>
      <c r="L111" s="7">
        <f>MATCH($K111,FAC_TOTALS_APTA!$A$2:$BS$2,)</f>
        <v>53</v>
      </c>
      <c r="M111" s="29">
        <f>IF(M90=0,0,VLOOKUP(M90,FAC_TOTALS_APTA!$A$4:$BS$227,$L111,FALSE))</f>
        <v>0</v>
      </c>
      <c r="N111" s="29">
        <f>IF(N90=0,0,VLOOKUP(N90,FAC_TOTALS_APTA!$A$4:$BS$227,$L111,FALSE))</f>
        <v>0</v>
      </c>
      <c r="O111" s="29">
        <f>IF(O90=0,0,VLOOKUP(O90,FAC_TOTALS_APTA!$A$4:$BS$227,$L111,FALSE))</f>
        <v>0</v>
      </c>
      <c r="P111" s="29">
        <f>IF(P90=0,0,VLOOKUP(P90,FAC_TOTALS_APTA!$A$4:$BS$227,$L111,FALSE))</f>
        <v>0</v>
      </c>
      <c r="Q111" s="29">
        <f>IF(Q90=0,0,VLOOKUP(Q90,FAC_TOTALS_APTA!$A$4:$BS$227,$L111,FALSE))</f>
        <v>0</v>
      </c>
      <c r="R111" s="29">
        <f>IF(R90=0,0,VLOOKUP(R90,FAC_TOTALS_APTA!$A$4:$BS$227,$L111,FALSE))</f>
        <v>-33599462.4740237</v>
      </c>
      <c r="S111" s="29">
        <f>IF(S90=0,0,VLOOKUP(S90,FAC_TOTALS_APTA!$A$4:$BS$227,$L111,FALSE))</f>
        <v>0</v>
      </c>
      <c r="T111" s="29">
        <f>IF(T90=0,0,VLOOKUP(T90,FAC_TOTALS_APTA!$A$4:$BS$227,$L111,FALSE))</f>
        <v>0</v>
      </c>
      <c r="U111" s="29">
        <f>IF(U90=0,0,VLOOKUP(U90,FAC_TOTALS_APTA!$A$4:$BS$227,$L111,FALSE))</f>
        <v>0</v>
      </c>
      <c r="V111" s="29">
        <f>IF(V90=0,0,VLOOKUP(V90,FAC_TOTALS_APTA!$A$4:$BS$227,$L111,FALSE))</f>
        <v>0</v>
      </c>
      <c r="W111" s="29">
        <f>IF(W90=0,0,VLOOKUP(W90,FAC_TOTALS_APTA!$A$4:$BS$227,$L111,FALSE))</f>
        <v>0</v>
      </c>
      <c r="X111" s="29">
        <f>IF(X90=0,0,VLOOKUP(X90,FAC_TOTALS_APTA!$A$4:$BS$227,$L111,FALSE))</f>
        <v>0</v>
      </c>
      <c r="Y111" s="29">
        <f>IF(Y90=0,0,VLOOKUP(Y90,FAC_TOTALS_APTA!$A$4:$BS$227,$L111,FALSE))</f>
        <v>0</v>
      </c>
      <c r="Z111" s="29">
        <f>IF(Z90=0,0,VLOOKUP(Z90,FAC_TOTALS_APTA!$A$4:$BS$227,$L111,FALSE))</f>
        <v>0</v>
      </c>
      <c r="AA111" s="29">
        <f>IF(AA90=0,0,VLOOKUP(AA90,FAC_TOTALS_APTA!$A$4:$BS$227,$L111,FALSE))</f>
        <v>0</v>
      </c>
      <c r="AB111" s="29">
        <f>IF(AB90=0,0,VLOOKUP(AB90,FAC_TOTALS_APTA!$A$4:$BS$227,$L111,FALSE))</f>
        <v>0</v>
      </c>
      <c r="AC111" s="32">
        <f t="shared" si="22"/>
        <v>-33599462.4740237</v>
      </c>
      <c r="AD111" s="33">
        <f>AC111/G115</f>
        <v>-1.8619672494985917E-2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MATCH($D112,FAC_TOTALS_APTA!$A$2:$BS$2,)</f>
        <v>32</v>
      </c>
      <c r="G112" s="29">
        <f>VLOOKUP(G90,FAC_TOTALS_APTA!$A$4:$BS$227,$F112,FALSE)</f>
        <v>0</v>
      </c>
      <c r="H112" s="29">
        <f>VLOOKUP(H90,FAC_TOTALS_APTA!$A$4:$BS$227,$F112,FALSE)</f>
        <v>0</v>
      </c>
      <c r="I112" s="35" t="str">
        <f t="shared" si="19"/>
        <v>-</v>
      </c>
      <c r="J112" s="36" t="str">
        <f t="shared" si="20"/>
        <v/>
      </c>
      <c r="K112" s="36" t="str">
        <f t="shared" si="21"/>
        <v>scooter_flag_RAIL_FAC</v>
      </c>
      <c r="L112" s="7">
        <f>MATCH($K112,FAC_TOTALS_APTA!$A$2:$BS$2,)</f>
        <v>54</v>
      </c>
      <c r="M112" s="37">
        <f>IF(M90=0,0,VLOOKUP(M90,FAC_TOTALS_APTA!$A$4:$BS$227,$L112,FALSE))</f>
        <v>0</v>
      </c>
      <c r="N112" s="37">
        <f>IF(N90=0,0,VLOOKUP(N90,FAC_TOTALS_APTA!$A$4:$BS$227,$L112,FALSE))</f>
        <v>0</v>
      </c>
      <c r="O112" s="37">
        <f>IF(O90=0,0,VLOOKUP(O90,FAC_TOTALS_APTA!$A$4:$BS$227,$L112,FALSE))</f>
        <v>0</v>
      </c>
      <c r="P112" s="37">
        <f>IF(P90=0,0,VLOOKUP(P90,FAC_TOTALS_APTA!$A$4:$BS$227,$L112,FALSE))</f>
        <v>0</v>
      </c>
      <c r="Q112" s="37">
        <f>IF(Q90=0,0,VLOOKUP(Q90,FAC_TOTALS_APTA!$A$4:$BS$227,$L112,FALSE))</f>
        <v>0</v>
      </c>
      <c r="R112" s="37">
        <f>IF(R90=0,0,VLOOKUP(R90,FAC_TOTALS_APTA!$A$4:$BS$227,$L112,FALSE))</f>
        <v>0</v>
      </c>
      <c r="S112" s="37">
        <f>IF(S90=0,0,VLOOKUP(S90,FAC_TOTALS_APTA!$A$4:$BS$227,$L112,FALSE))</f>
        <v>0</v>
      </c>
      <c r="T112" s="37">
        <f>IF(T90=0,0,VLOOKUP(T90,FAC_TOTALS_APTA!$A$4:$BS$227,$L112,FALSE))</f>
        <v>0</v>
      </c>
      <c r="U112" s="37">
        <f>IF(U90=0,0,VLOOKUP(U90,FAC_TOTALS_APTA!$A$4:$BS$227,$L112,FALSE))</f>
        <v>0</v>
      </c>
      <c r="V112" s="37">
        <f>IF(V90=0,0,VLOOKUP(V90,FAC_TOTALS_APTA!$A$4:$BS$227,$L112,FALSE))</f>
        <v>0</v>
      </c>
      <c r="W112" s="37">
        <f>IF(W90=0,0,VLOOKUP(W90,FAC_TOTALS_APTA!$A$4:$BS$227,$L112,FALSE))</f>
        <v>0</v>
      </c>
      <c r="X112" s="37">
        <f>IF(X90=0,0,VLOOKUP(X90,FAC_TOTALS_APTA!$A$4:$BS$227,$L112,FALSE))</f>
        <v>0</v>
      </c>
      <c r="Y112" s="37">
        <f>IF(Y90=0,0,VLOOKUP(Y90,FAC_TOTALS_APTA!$A$4:$BS$227,$L112,FALSE))</f>
        <v>0</v>
      </c>
      <c r="Z112" s="37">
        <f>IF(Z90=0,0,VLOOKUP(Z90,FAC_TOTALS_APTA!$A$4:$BS$227,$L112,FALSE))</f>
        <v>0</v>
      </c>
      <c r="AA112" s="37">
        <f>IF(AA90=0,0,VLOOKUP(AA90,FAC_TOTALS_APTA!$A$4:$BS$227,$L112,FALSE))</f>
        <v>0</v>
      </c>
      <c r="AB112" s="37">
        <f>IF(AB90=0,0,VLOOKUP(AB90,FAC_TOTALS_APTA!$A$4:$BS$227,$L112,FALSE))</f>
        <v>0</v>
      </c>
      <c r="AC112" s="38">
        <f t="shared" si="22"/>
        <v>0</v>
      </c>
      <c r="AD112" s="39">
        <f>AC112/G115</f>
        <v>0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1"/>
        <v>New_Reporter_FAC</v>
      </c>
      <c r="L113" s="7">
        <f>MATCH($K113,FAC_TOTALS_APTA!$A$2:$BS$2,)</f>
        <v>58</v>
      </c>
      <c r="M113" s="37">
        <f>IF(M90=0,0,VLOOKUP(M90,FAC_TOTALS_APTA!$A$4:$BS$227,$L113,FALSE))</f>
        <v>0</v>
      </c>
      <c r="N113" s="37">
        <f>IF(N90=0,0,VLOOKUP(N90,FAC_TOTALS_APTA!$A$4:$BS$227,$L113,FALSE))</f>
        <v>0</v>
      </c>
      <c r="O113" s="37">
        <f>IF(O90=0,0,VLOOKUP(O90,FAC_TOTALS_APTA!$A$4:$BS$227,$L113,FALSE))</f>
        <v>0</v>
      </c>
      <c r="P113" s="37">
        <f>IF(P90=0,0,VLOOKUP(P90,FAC_TOTALS_APTA!$A$4:$BS$227,$L113,FALSE))</f>
        <v>0</v>
      </c>
      <c r="Q113" s="37">
        <f>IF(Q90=0,0,VLOOKUP(Q90,FAC_TOTALS_APTA!$A$4:$BS$227,$L113,FALSE))</f>
        <v>0</v>
      </c>
      <c r="R113" s="37">
        <f>IF(R90=0,0,VLOOKUP(R90,FAC_TOTALS_APTA!$A$4:$BS$227,$L113,FALSE))</f>
        <v>0</v>
      </c>
      <c r="S113" s="37">
        <f>IF(S90=0,0,VLOOKUP(S90,FAC_TOTALS_APTA!$A$4:$BS$227,$L113,FALSE))</f>
        <v>0</v>
      </c>
      <c r="T113" s="37">
        <f>IF(T90=0,0,VLOOKUP(T90,FAC_TOTALS_APTA!$A$4:$BS$227,$L113,FALSE))</f>
        <v>0</v>
      </c>
      <c r="U113" s="37">
        <f>IF(U90=0,0,VLOOKUP(U90,FAC_TOTALS_APTA!$A$4:$BS$227,$L113,FALSE))</f>
        <v>0</v>
      </c>
      <c r="V113" s="37">
        <f>IF(V90=0,0,VLOOKUP(V90,FAC_TOTALS_APTA!$A$4:$BS$227,$L113,FALSE))</f>
        <v>0</v>
      </c>
      <c r="W113" s="37">
        <f>IF(W90=0,0,VLOOKUP(W90,FAC_TOTALS_APTA!$A$4:$BS$227,$L113,FALSE))</f>
        <v>0</v>
      </c>
      <c r="X113" s="37">
        <f>IF(X90=0,0,VLOOKUP(X90,FAC_TOTALS_APTA!$A$4:$BS$227,$L113,FALSE))</f>
        <v>0</v>
      </c>
      <c r="Y113" s="37">
        <f>IF(Y90=0,0,VLOOKUP(Y90,FAC_TOTALS_APTA!$A$4:$BS$227,$L113,FALSE))</f>
        <v>0</v>
      </c>
      <c r="Z113" s="37">
        <f>IF(Z90=0,0,VLOOKUP(Z90,FAC_TOTALS_APTA!$A$4:$BS$227,$L113,FALSE))</f>
        <v>0</v>
      </c>
      <c r="AA113" s="37">
        <f>IF(AA90=0,0,VLOOKUP(AA90,FAC_TOTALS_APTA!$A$4:$BS$227,$L113,FALSE))</f>
        <v>0</v>
      </c>
      <c r="AB113" s="37">
        <f>IF(AB90=0,0,VLOOKUP(AB90,FAC_TOTALS_APTA!$A$4:$BS$227,$L113,FALSE))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MATCH($D114,FAC_TOTALS_APTA!$A$2:$BQ$2,)</f>
        <v>9</v>
      </c>
      <c r="G114" s="60">
        <f>VLOOKUP(G90,FAC_TOTALS_APTA!$A$4:$BS$227,$F114,FALSE)</f>
        <v>1797740577.0936201</v>
      </c>
      <c r="H114" s="60">
        <f>VLOOKUP(H90,FAC_TOTALS_APTA!$A$4:$BS$227,$F114,FALSE)</f>
        <v>1540522995.9421599</v>
      </c>
      <c r="I114" s="62">
        <f t="shared" ref="I114:I115" si="23">H114/G114-1</f>
        <v>-0.143078253018742</v>
      </c>
      <c r="J114" s="31"/>
      <c r="K114" s="31"/>
      <c r="L114" s="7"/>
      <c r="M114" s="29">
        <f t="shared" ref="M114:AB114" si="24">SUM(M92:M112)</f>
        <v>-13649542.102243802</v>
      </c>
      <c r="N114" s="29">
        <f t="shared" si="24"/>
        <v>-32080581.032697089</v>
      </c>
      <c r="O114" s="29">
        <f t="shared" si="24"/>
        <v>-77414494.734031439</v>
      </c>
      <c r="P114" s="29">
        <f t="shared" si="24"/>
        <v>-56584943.409263298</v>
      </c>
      <c r="Q114" s="29">
        <f t="shared" si="24"/>
        <v>-10497995.110107366</v>
      </c>
      <c r="R114" s="29">
        <f t="shared" si="24"/>
        <v>-69025359.642480463</v>
      </c>
      <c r="S114" s="29">
        <f t="shared" si="24"/>
        <v>0</v>
      </c>
      <c r="T114" s="29">
        <f t="shared" si="24"/>
        <v>0</v>
      </c>
      <c r="U114" s="29">
        <f t="shared" si="24"/>
        <v>0</v>
      </c>
      <c r="V114" s="29">
        <f t="shared" si="24"/>
        <v>0</v>
      </c>
      <c r="W114" s="29">
        <f t="shared" si="24"/>
        <v>0</v>
      </c>
      <c r="X114" s="29">
        <f t="shared" si="24"/>
        <v>0</v>
      </c>
      <c r="Y114" s="29">
        <f t="shared" si="24"/>
        <v>0</v>
      </c>
      <c r="Z114" s="29">
        <f t="shared" si="24"/>
        <v>0</v>
      </c>
      <c r="AA114" s="29">
        <f t="shared" si="24"/>
        <v>0</v>
      </c>
      <c r="AB114" s="29">
        <f t="shared" si="24"/>
        <v>0</v>
      </c>
      <c r="AC114" s="32">
        <f>H114-G114</f>
        <v>-257217581.15146017</v>
      </c>
      <c r="AD114" s="33">
        <f>I114</f>
        <v>-0.143078253018742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MATCH($D115,FAC_TOTALS_APTA!$A$2:$BQ$2,)</f>
        <v>7</v>
      </c>
      <c r="G115" s="61">
        <f>VLOOKUP(G90,FAC_TOTALS_APTA!$A$4:$BS$227,$F115,FALSE)</f>
        <v>1804514149.3800001</v>
      </c>
      <c r="H115" s="61">
        <f>VLOOKUP(H90,FAC_TOTALS_APTA!$A$4:$BQ$227,$F115,FALSE)</f>
        <v>1487855731.18999</v>
      </c>
      <c r="I115" s="63">
        <f t="shared" si="23"/>
        <v>-0.17548126086947469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-316658418.19001007</v>
      </c>
      <c r="AD115" s="42">
        <f>I115</f>
        <v>-0.17548126086947469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-3.240300785073269E-2</v>
      </c>
    </row>
    <row r="117" spans="1:31" s="11" customFormat="1" ht="16" thickTop="1" x14ac:dyDescent="0.2">
      <c r="B117" s="19" t="s">
        <v>27</v>
      </c>
      <c r="E117" s="7"/>
      <c r="I117" s="18"/>
    </row>
    <row r="118" spans="1:31" ht="15" x14ac:dyDescent="0.2">
      <c r="B118" s="16" t="s">
        <v>18</v>
      </c>
      <c r="C118" s="17" t="s">
        <v>19</v>
      </c>
      <c r="D118" s="11"/>
      <c r="E118" s="7"/>
      <c r="F118" s="11"/>
      <c r="G118" s="11"/>
      <c r="H118" s="11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1" x14ac:dyDescent="0.2">
      <c r="B119" s="16"/>
      <c r="C119" s="17"/>
      <c r="D119" s="11"/>
      <c r="E119" s="7"/>
      <c r="F119" s="11"/>
      <c r="G119" s="11"/>
      <c r="H119" s="11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1" ht="15" x14ac:dyDescent="0.2">
      <c r="B120" s="19" t="s">
        <v>29</v>
      </c>
      <c r="C120" s="20">
        <v>0</v>
      </c>
      <c r="D120" s="11"/>
      <c r="E120" s="7"/>
      <c r="F120" s="11"/>
      <c r="G120" s="11"/>
      <c r="H120" s="11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1" ht="31" thickBot="1" x14ac:dyDescent="0.25">
      <c r="B121" s="21" t="s">
        <v>99</v>
      </c>
      <c r="C121" s="22">
        <v>12</v>
      </c>
      <c r="D121" s="23"/>
      <c r="E121" s="24"/>
      <c r="F121" s="23"/>
      <c r="G121" s="23"/>
      <c r="H121" s="23"/>
      <c r="I121" s="25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1" ht="15" thickTop="1" x14ac:dyDescent="0.2">
      <c r="B122" s="49"/>
      <c r="C122" s="50"/>
      <c r="D122" s="50"/>
      <c r="E122" s="50"/>
      <c r="F122" s="50"/>
      <c r="G122" s="82" t="s">
        <v>54</v>
      </c>
      <c r="H122" s="82"/>
      <c r="I122" s="82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82" t="s">
        <v>58</v>
      </c>
      <c r="AD122" s="82"/>
    </row>
    <row r="123" spans="1:31" ht="15" x14ac:dyDescent="0.2">
      <c r="B123" s="9" t="s">
        <v>20</v>
      </c>
      <c r="C123" s="27" t="s">
        <v>21</v>
      </c>
      <c r="D123" s="8" t="s">
        <v>22</v>
      </c>
      <c r="E123" s="8" t="s">
        <v>28</v>
      </c>
      <c r="F123" s="8"/>
      <c r="G123" s="27">
        <f>$C$1</f>
        <v>2012</v>
      </c>
      <c r="H123" s="27">
        <f>$C$2</f>
        <v>2018</v>
      </c>
      <c r="I123" s="27" t="s">
        <v>24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 t="s">
        <v>26</v>
      </c>
      <c r="AD123" s="27" t="s">
        <v>24</v>
      </c>
    </row>
    <row r="124" spans="1:31" s="14" customFormat="1" x14ac:dyDescent="0.2">
      <c r="A124" s="7"/>
      <c r="B124" s="26"/>
      <c r="C124" s="28"/>
      <c r="D124" s="7"/>
      <c r="E124" s="7"/>
      <c r="F124" s="7"/>
      <c r="G124" s="7"/>
      <c r="H124" s="7"/>
      <c r="I124" s="28"/>
      <c r="J124" s="7"/>
      <c r="K124" s="7"/>
      <c r="L124" s="7"/>
      <c r="M124" s="7">
        <v>1</v>
      </c>
      <c r="N124" s="7">
        <v>2</v>
      </c>
      <c r="O124" s="7">
        <v>3</v>
      </c>
      <c r="P124" s="7">
        <v>4</v>
      </c>
      <c r="Q124" s="7">
        <v>5</v>
      </c>
      <c r="R124" s="7">
        <v>6</v>
      </c>
      <c r="S124" s="7">
        <v>7</v>
      </c>
      <c r="T124" s="7">
        <v>8</v>
      </c>
      <c r="U124" s="7">
        <v>9</v>
      </c>
      <c r="V124" s="7">
        <v>10</v>
      </c>
      <c r="W124" s="7">
        <v>11</v>
      </c>
      <c r="X124" s="7">
        <v>12</v>
      </c>
      <c r="Y124" s="7">
        <v>13</v>
      </c>
      <c r="Z124" s="7">
        <v>14</v>
      </c>
      <c r="AA124" s="7">
        <v>15</v>
      </c>
      <c r="AB124" s="7">
        <v>16</v>
      </c>
      <c r="AC124" s="7"/>
      <c r="AD124" s="7"/>
      <c r="AE124" s="7"/>
    </row>
    <row r="125" spans="1:31" x14ac:dyDescent="0.2">
      <c r="B125" s="26"/>
      <c r="C125" s="28"/>
      <c r="D125" s="7"/>
      <c r="E125" s="7"/>
      <c r="F125" s="7"/>
      <c r="G125" s="7" t="str">
        <f>CONCATENATE($C120,"_",$C121,"_",G123)</f>
        <v>0_12_2012</v>
      </c>
      <c r="H125" s="7" t="str">
        <f>CONCATENATE($C120,"_",$C121,"_",H123)</f>
        <v>0_12_2018</v>
      </c>
      <c r="I125" s="28"/>
      <c r="J125" s="7"/>
      <c r="K125" s="7"/>
      <c r="L125" s="7"/>
      <c r="M125" s="7" t="str">
        <f>IF($G123+M124&gt;$H123,0,CONCATENATE($C120,"_",$C121,"_",$G123+M124))</f>
        <v>0_12_2013</v>
      </c>
      <c r="N125" s="7" t="str">
        <f t="shared" ref="N125:AB125" si="25">IF($G123+N124&gt;$H123,0,CONCATENATE($C120,"_",$C121,"_",$G123+N124))</f>
        <v>0_12_2014</v>
      </c>
      <c r="O125" s="7" t="str">
        <f t="shared" si="25"/>
        <v>0_12_2015</v>
      </c>
      <c r="P125" s="7" t="str">
        <f t="shared" si="25"/>
        <v>0_12_2016</v>
      </c>
      <c r="Q125" s="7" t="str">
        <f t="shared" si="25"/>
        <v>0_12_2017</v>
      </c>
      <c r="R125" s="7" t="str">
        <f t="shared" si="25"/>
        <v>0_12_2018</v>
      </c>
      <c r="S125" s="7">
        <f t="shared" si="25"/>
        <v>0</v>
      </c>
      <c r="T125" s="7">
        <f t="shared" si="25"/>
        <v>0</v>
      </c>
      <c r="U125" s="7">
        <f t="shared" si="25"/>
        <v>0</v>
      </c>
      <c r="V125" s="7">
        <f t="shared" si="25"/>
        <v>0</v>
      </c>
      <c r="W125" s="7">
        <f t="shared" si="25"/>
        <v>0</v>
      </c>
      <c r="X125" s="7">
        <f t="shared" si="25"/>
        <v>0</v>
      </c>
      <c r="Y125" s="7">
        <f t="shared" si="25"/>
        <v>0</v>
      </c>
      <c r="Z125" s="7">
        <f t="shared" si="25"/>
        <v>0</v>
      </c>
      <c r="AA125" s="7">
        <f t="shared" si="25"/>
        <v>0</v>
      </c>
      <c r="AB125" s="7">
        <f t="shared" si="25"/>
        <v>0</v>
      </c>
      <c r="AC125" s="7"/>
      <c r="AD125" s="7"/>
    </row>
    <row r="126" spans="1:31" x14ac:dyDescent="0.2">
      <c r="B126" s="26"/>
      <c r="C126" s="28"/>
      <c r="D126" s="7"/>
      <c r="E126" s="7"/>
      <c r="F126" s="7" t="s">
        <v>25</v>
      </c>
      <c r="G126" s="29"/>
      <c r="H126" s="29"/>
      <c r="I126" s="28"/>
      <c r="J126" s="7"/>
      <c r="K126" s="7"/>
      <c r="L126" s="7" t="s">
        <v>25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1" s="14" customFormat="1" ht="15" x14ac:dyDescent="0.2">
      <c r="A127" s="7"/>
      <c r="B127" s="26" t="s">
        <v>36</v>
      </c>
      <c r="C127" s="28" t="s">
        <v>23</v>
      </c>
      <c r="D127" s="7" t="s">
        <v>8</v>
      </c>
      <c r="E127" s="43">
        <v>0.7087</v>
      </c>
      <c r="F127" s="7">
        <f>MATCH($D127,FAC_TOTALS_APTA!$A$2:$BS$2,)</f>
        <v>11</v>
      </c>
      <c r="G127" s="29">
        <f>VLOOKUP(G125,FAC_TOTALS_APTA!$A$4:$BS$227,$F127,FALSE)</f>
        <v>34389990.3740272</v>
      </c>
      <c r="H127" s="29">
        <f>VLOOKUP(H125,FAC_TOTALS_APTA!$A$4:$BS$227,$F127,FALSE)</f>
        <v>37992457.983112</v>
      </c>
      <c r="I127" s="30">
        <f>IFERROR(H127/G127-1,"-")</f>
        <v>0.10475337648845451</v>
      </c>
      <c r="J127" s="31" t="str">
        <f>IF(C127="Log","_log","")</f>
        <v>_log</v>
      </c>
      <c r="K127" s="31" t="str">
        <f>CONCATENATE(D127,J127,"_FAC")</f>
        <v>VRM_ADJ_log_FAC</v>
      </c>
      <c r="L127" s="7">
        <f>MATCH($K127,FAC_TOTALS_APTA!$A$2:$BS$2,)</f>
        <v>33</v>
      </c>
      <c r="M127" s="29">
        <f>IF(M125=0,0,VLOOKUP(M125,FAC_TOTALS_APTA!$A$4:$BS$227,$L127,FALSE))</f>
        <v>6485998.8844982497</v>
      </c>
      <c r="N127" s="29">
        <f>IF(N125=0,0,VLOOKUP(N125,FAC_TOTALS_APTA!$A$4:$BS$227,$L127,FALSE))</f>
        <v>6028114.6793151796</v>
      </c>
      <c r="O127" s="29">
        <f>IF(O125=0,0,VLOOKUP(O125,FAC_TOTALS_APTA!$A$4:$BS$227,$L127,FALSE))</f>
        <v>13072200.510515301</v>
      </c>
      <c r="P127" s="29">
        <f>IF(P125=0,0,VLOOKUP(P125,FAC_TOTALS_APTA!$A$4:$BS$227,$L127,FALSE))</f>
        <v>10698009.964727901</v>
      </c>
      <c r="Q127" s="29">
        <f>IF(Q125=0,0,VLOOKUP(Q125,FAC_TOTALS_APTA!$A$4:$BS$227,$L127,FALSE))</f>
        <v>11097304.452603601</v>
      </c>
      <c r="R127" s="29">
        <f>IF(R125=0,0,VLOOKUP(R125,FAC_TOTALS_APTA!$A$4:$BS$227,$L127,FALSE))</f>
        <v>11194550.3017023</v>
      </c>
      <c r="S127" s="29">
        <f>IF(S125=0,0,VLOOKUP(S125,FAC_TOTALS_APTA!$A$4:$BS$227,$L127,FALSE))</f>
        <v>0</v>
      </c>
      <c r="T127" s="29">
        <f>IF(T125=0,0,VLOOKUP(T125,FAC_TOTALS_APTA!$A$4:$BS$227,$L127,FALSE))</f>
        <v>0</v>
      </c>
      <c r="U127" s="29">
        <f>IF(U125=0,0,VLOOKUP(U125,FAC_TOTALS_APTA!$A$4:$BS$227,$L127,FALSE))</f>
        <v>0</v>
      </c>
      <c r="V127" s="29">
        <f>IF(V125=0,0,VLOOKUP(V125,FAC_TOTALS_APTA!$A$4:$BS$227,$L127,FALSE))</f>
        <v>0</v>
      </c>
      <c r="W127" s="29">
        <f>IF(W125=0,0,VLOOKUP(W125,FAC_TOTALS_APTA!$A$4:$BS$227,$L127,FALSE))</f>
        <v>0</v>
      </c>
      <c r="X127" s="29">
        <f>IF(X125=0,0,VLOOKUP(X125,FAC_TOTALS_APTA!$A$4:$BS$227,$L127,FALSE))</f>
        <v>0</v>
      </c>
      <c r="Y127" s="29">
        <f>IF(Y125=0,0,VLOOKUP(Y125,FAC_TOTALS_APTA!$A$4:$BS$227,$L127,FALSE))</f>
        <v>0</v>
      </c>
      <c r="Z127" s="29">
        <f>IF(Z125=0,0,VLOOKUP(Z125,FAC_TOTALS_APTA!$A$4:$BS$227,$L127,FALSE))</f>
        <v>0</v>
      </c>
      <c r="AA127" s="29">
        <f>IF(AA125=0,0,VLOOKUP(AA125,FAC_TOTALS_APTA!$A$4:$BS$227,$L127,FALSE))</f>
        <v>0</v>
      </c>
      <c r="AB127" s="29">
        <f>IF(AB125=0,0,VLOOKUP(AB125,FAC_TOTALS_APTA!$A$4:$BS$227,$L127,FALSE))</f>
        <v>0</v>
      </c>
      <c r="AC127" s="32">
        <f>SUM(M127:AB127)</f>
        <v>58576178.793362528</v>
      </c>
      <c r="AD127" s="33">
        <f>AC127/G150</f>
        <v>7.9528538281360139E-2</v>
      </c>
      <c r="AE127" s="7"/>
    </row>
    <row r="128" spans="1:31" s="14" customFormat="1" ht="15" x14ac:dyDescent="0.2">
      <c r="A128" s="7"/>
      <c r="B128" s="26" t="s">
        <v>55</v>
      </c>
      <c r="C128" s="28" t="s">
        <v>23</v>
      </c>
      <c r="D128" s="7" t="s">
        <v>17</v>
      </c>
      <c r="E128" s="43">
        <v>-0.40350000000000003</v>
      </c>
      <c r="F128" s="7">
        <f>MATCH($D128,FAC_TOTALS_APTA!$A$2:$BS$2,)</f>
        <v>12</v>
      </c>
      <c r="G128" s="29">
        <f>VLOOKUP(G125,FAC_TOTALS_APTA!$A$4:$BS$227,$F128,FALSE)</f>
        <v>1.21357869270792</v>
      </c>
      <c r="H128" s="29">
        <f>VLOOKUP(H125,FAC_TOTALS_APTA!$A$4:$BS$227,$F128,FALSE)</f>
        <v>1.1757802235241199</v>
      </c>
      <c r="I128" s="30">
        <f t="shared" ref="I128:I147" si="26">IFERROR(H128/G128-1,"-")</f>
        <v>-3.1146286113064803E-2</v>
      </c>
      <c r="J128" s="31" t="str">
        <f t="shared" ref="J128:J147" si="27">IF(C128="Log","_log","")</f>
        <v>_log</v>
      </c>
      <c r="K128" s="31" t="str">
        <f t="shared" ref="K128:K148" si="28">CONCATENATE(D128,J128,"_FAC")</f>
        <v>FARE_per_UPT_2018_log_FAC</v>
      </c>
      <c r="L128" s="7">
        <f>MATCH($K128,FAC_TOTALS_APTA!$A$2:$BS$2,)</f>
        <v>34</v>
      </c>
      <c r="M128" s="29">
        <f>IF(M125=0,0,VLOOKUP(M125,FAC_TOTALS_APTA!$A$4:$BS$227,$L128,FALSE))</f>
        <v>-482451.36379636102</v>
      </c>
      <c r="N128" s="29">
        <f>IF(N125=0,0,VLOOKUP(N125,FAC_TOTALS_APTA!$A$4:$BS$227,$L128,FALSE))</f>
        <v>1847095.4861513199</v>
      </c>
      <c r="O128" s="29">
        <f>IF(O125=0,0,VLOOKUP(O125,FAC_TOTALS_APTA!$A$4:$BS$227,$L128,FALSE))</f>
        <v>-4608186.3609539699</v>
      </c>
      <c r="P128" s="29">
        <f>IF(P125=0,0,VLOOKUP(P125,FAC_TOTALS_APTA!$A$4:$BS$227,$L128,FALSE))</f>
        <v>-2051072.0553772501</v>
      </c>
      <c r="Q128" s="29">
        <f>IF(Q125=0,0,VLOOKUP(Q125,FAC_TOTALS_APTA!$A$4:$BS$227,$L128,FALSE))</f>
        <v>5281218.6714813104</v>
      </c>
      <c r="R128" s="29">
        <f>IF(R125=0,0,VLOOKUP(R125,FAC_TOTALS_APTA!$A$4:$BS$227,$L128,FALSE))</f>
        <v>5099849.1803478701</v>
      </c>
      <c r="S128" s="29">
        <f>IF(S125=0,0,VLOOKUP(S125,FAC_TOTALS_APTA!$A$4:$BS$227,$L128,FALSE))</f>
        <v>0</v>
      </c>
      <c r="T128" s="29">
        <f>IF(T125=0,0,VLOOKUP(T125,FAC_TOTALS_APTA!$A$4:$BS$227,$L128,FALSE))</f>
        <v>0</v>
      </c>
      <c r="U128" s="29">
        <f>IF(U125=0,0,VLOOKUP(U125,FAC_TOTALS_APTA!$A$4:$BS$227,$L128,FALSE))</f>
        <v>0</v>
      </c>
      <c r="V128" s="29">
        <f>IF(V125=0,0,VLOOKUP(V125,FAC_TOTALS_APTA!$A$4:$BS$227,$L128,FALSE))</f>
        <v>0</v>
      </c>
      <c r="W128" s="29">
        <f>IF(W125=0,0,VLOOKUP(W125,FAC_TOTALS_APTA!$A$4:$BS$227,$L128,FALSE))</f>
        <v>0</v>
      </c>
      <c r="X128" s="29">
        <f>IF(X125=0,0,VLOOKUP(X125,FAC_TOTALS_APTA!$A$4:$BS$227,$L128,FALSE))</f>
        <v>0</v>
      </c>
      <c r="Y128" s="29">
        <f>IF(Y125=0,0,VLOOKUP(Y125,FAC_TOTALS_APTA!$A$4:$BS$227,$L128,FALSE))</f>
        <v>0</v>
      </c>
      <c r="Z128" s="29">
        <f>IF(Z125=0,0,VLOOKUP(Z125,FAC_TOTALS_APTA!$A$4:$BS$227,$L128,FALSE))</f>
        <v>0</v>
      </c>
      <c r="AA128" s="29">
        <f>IF(AA125=0,0,VLOOKUP(AA125,FAC_TOTALS_APTA!$A$4:$BS$227,$L128,FALSE))</f>
        <v>0</v>
      </c>
      <c r="AB128" s="29">
        <f>IF(AB125=0,0,VLOOKUP(AB125,FAC_TOTALS_APTA!$A$4:$BS$227,$L128,FALSE))</f>
        <v>0</v>
      </c>
      <c r="AC128" s="32">
        <f t="shared" ref="AC128:AC147" si="29">SUM(M128:AB128)</f>
        <v>5086453.5578529201</v>
      </c>
      <c r="AD128" s="33">
        <f>AC128/G150</f>
        <v>6.9058485006178623E-3</v>
      </c>
      <c r="AE128" s="7"/>
    </row>
    <row r="129" spans="1:31" s="14" customFormat="1" ht="15" x14ac:dyDescent="0.2">
      <c r="A129" s="7"/>
      <c r="B129" s="26" t="s">
        <v>51</v>
      </c>
      <c r="C129" s="28" t="s">
        <v>23</v>
      </c>
      <c r="D129" s="7" t="s">
        <v>9</v>
      </c>
      <c r="E129" s="43">
        <v>0.29659999999999997</v>
      </c>
      <c r="F129" s="7">
        <f>MATCH($D129,FAC_TOTALS_APTA!$A$2:$BS$2,)</f>
        <v>13</v>
      </c>
      <c r="G129" s="29">
        <f>VLOOKUP(G125,FAC_TOTALS_APTA!$A$4:$BS$227,$F129,FALSE)</f>
        <v>5810579.3183783898</v>
      </c>
      <c r="H129" s="29">
        <f>VLOOKUP(H125,FAC_TOTALS_APTA!$A$4:$BS$227,$F129,FALSE)</f>
        <v>6450437.3512728997</v>
      </c>
      <c r="I129" s="30">
        <f t="shared" si="26"/>
        <v>0.11011949030119794</v>
      </c>
      <c r="J129" s="31" t="str">
        <f t="shared" si="27"/>
        <v>_log</v>
      </c>
      <c r="K129" s="31" t="str">
        <f t="shared" si="28"/>
        <v>POP_EMP_log_FAC</v>
      </c>
      <c r="L129" s="7">
        <f>MATCH($K129,FAC_TOTALS_APTA!$A$2:$BS$2,)</f>
        <v>35</v>
      </c>
      <c r="M129" s="29">
        <f>IF(M125=0,0,VLOOKUP(M125,FAC_TOTALS_APTA!$A$4:$BS$227,$L129,FALSE))</f>
        <v>3356876.3990255501</v>
      </c>
      <c r="N129" s="29">
        <f>IF(N125=0,0,VLOOKUP(N125,FAC_TOTALS_APTA!$A$4:$BS$227,$L129,FALSE))</f>
        <v>3742713.0656904601</v>
      </c>
      <c r="O129" s="29">
        <f>IF(O125=0,0,VLOOKUP(O125,FAC_TOTALS_APTA!$A$4:$BS$227,$L129,FALSE))</f>
        <v>3714977.0033725901</v>
      </c>
      <c r="P129" s="29">
        <f>IF(P125=0,0,VLOOKUP(P125,FAC_TOTALS_APTA!$A$4:$BS$227,$L129,FALSE))</f>
        <v>3462186.3228146201</v>
      </c>
      <c r="Q129" s="29">
        <f>IF(Q125=0,0,VLOOKUP(Q125,FAC_TOTALS_APTA!$A$4:$BS$227,$L129,FALSE))</f>
        <v>3505785.5501524201</v>
      </c>
      <c r="R129" s="29">
        <f>IF(R125=0,0,VLOOKUP(R125,FAC_TOTALS_APTA!$A$4:$BS$227,$L129,FALSE))</f>
        <v>3072821.21433846</v>
      </c>
      <c r="S129" s="29">
        <f>IF(S125=0,0,VLOOKUP(S125,FAC_TOTALS_APTA!$A$4:$BS$227,$L129,FALSE))</f>
        <v>0</v>
      </c>
      <c r="T129" s="29">
        <f>IF(T125=0,0,VLOOKUP(T125,FAC_TOTALS_APTA!$A$4:$BS$227,$L129,FALSE))</f>
        <v>0</v>
      </c>
      <c r="U129" s="29">
        <f>IF(U125=0,0,VLOOKUP(U125,FAC_TOTALS_APTA!$A$4:$BS$227,$L129,FALSE))</f>
        <v>0</v>
      </c>
      <c r="V129" s="29">
        <f>IF(V125=0,0,VLOOKUP(V125,FAC_TOTALS_APTA!$A$4:$BS$227,$L129,FALSE))</f>
        <v>0</v>
      </c>
      <c r="W129" s="29">
        <f>IF(W125=0,0,VLOOKUP(W125,FAC_TOTALS_APTA!$A$4:$BS$227,$L129,FALSE))</f>
        <v>0</v>
      </c>
      <c r="X129" s="29">
        <f>IF(X125=0,0,VLOOKUP(X125,FAC_TOTALS_APTA!$A$4:$BS$227,$L129,FALSE))</f>
        <v>0</v>
      </c>
      <c r="Y129" s="29">
        <f>IF(Y125=0,0,VLOOKUP(Y125,FAC_TOTALS_APTA!$A$4:$BS$227,$L129,FALSE))</f>
        <v>0</v>
      </c>
      <c r="Z129" s="29">
        <f>IF(Z125=0,0,VLOOKUP(Z125,FAC_TOTALS_APTA!$A$4:$BS$227,$L129,FALSE))</f>
        <v>0</v>
      </c>
      <c r="AA129" s="29">
        <f>IF(AA125=0,0,VLOOKUP(AA125,FAC_TOTALS_APTA!$A$4:$BS$227,$L129,FALSE))</f>
        <v>0</v>
      </c>
      <c r="AB129" s="29">
        <f>IF(AB125=0,0,VLOOKUP(AB125,FAC_TOTALS_APTA!$A$4:$BS$227,$L129,FALSE))</f>
        <v>0</v>
      </c>
      <c r="AC129" s="32">
        <f t="shared" si="29"/>
        <v>20855359.555394102</v>
      </c>
      <c r="AD129" s="33">
        <f>AC129/G150</f>
        <v>2.8315200734135824E-2</v>
      </c>
      <c r="AE129" s="7"/>
    </row>
    <row r="130" spans="1:31" s="14" customFormat="1" ht="15" x14ac:dyDescent="0.2">
      <c r="A130" s="7"/>
      <c r="B130" s="26" t="s">
        <v>108</v>
      </c>
      <c r="C130" s="28"/>
      <c r="D130" s="34" t="s">
        <v>106</v>
      </c>
      <c r="E130" s="43">
        <v>0.16120000000000001</v>
      </c>
      <c r="F130" s="7">
        <f>MATCH($D130,FAC_TOTALS_APTA!$A$2:$BS$2,)</f>
        <v>17</v>
      </c>
      <c r="G130" s="29">
        <f>VLOOKUP(G125,FAC_TOTALS_APTA!$A$4:$BS$227,$F130,FALSE)</f>
        <v>0.402927504254665</v>
      </c>
      <c r="H130" s="29">
        <f>VLOOKUP(H125,FAC_TOTALS_APTA!$A$4:$BS$227,$F130,FALSE)</f>
        <v>0.40043614459000199</v>
      </c>
      <c r="I130" s="30">
        <f t="shared" si="26"/>
        <v>-6.1831461946771915E-3</v>
      </c>
      <c r="J130" s="31" t="str">
        <f t="shared" si="27"/>
        <v/>
      </c>
      <c r="K130" s="31" t="str">
        <f t="shared" si="28"/>
        <v>TSD_POP_EMP_PCT_FAC</v>
      </c>
      <c r="L130" s="7">
        <f>MATCH($K130,FAC_TOTALS_APTA!$A$2:$BS$2,)</f>
        <v>39</v>
      </c>
      <c r="M130" s="29">
        <f>IF(M125=0,0,VLOOKUP(M125,FAC_TOTALS_APTA!$A$4:$BS$227,$L130,FALSE))</f>
        <v>-17332.387420997398</v>
      </c>
      <c r="N130" s="29">
        <f>IF(N125=0,0,VLOOKUP(N125,FAC_TOTALS_APTA!$A$4:$BS$227,$L130,FALSE))</f>
        <v>-5545.3719590422597</v>
      </c>
      <c r="O130" s="29">
        <f>IF(O125=0,0,VLOOKUP(O125,FAC_TOTALS_APTA!$A$4:$BS$227,$L130,FALSE))</f>
        <v>10349.103019280799</v>
      </c>
      <c r="P130" s="29">
        <f>IF(P125=0,0,VLOOKUP(P125,FAC_TOTALS_APTA!$A$4:$BS$227,$L130,FALSE))</f>
        <v>-33916.822224666001</v>
      </c>
      <c r="Q130" s="29">
        <f>IF(Q125=0,0,VLOOKUP(Q125,FAC_TOTALS_APTA!$A$4:$BS$227,$L130,FALSE))</f>
        <v>-22358.681801297698</v>
      </c>
      <c r="R130" s="29">
        <f>IF(R125=0,0,VLOOKUP(R125,FAC_TOTALS_APTA!$A$4:$BS$227,$L130,FALSE))</f>
        <v>24225.766636941102</v>
      </c>
      <c r="S130" s="29">
        <f>IF(S125=0,0,VLOOKUP(S125,FAC_TOTALS_APTA!$A$4:$BS$227,$L130,FALSE))</f>
        <v>0</v>
      </c>
      <c r="T130" s="29">
        <f>IF(T125=0,0,VLOOKUP(T125,FAC_TOTALS_APTA!$A$4:$BS$227,$L130,FALSE))</f>
        <v>0</v>
      </c>
      <c r="U130" s="29">
        <f>IF(U125=0,0,VLOOKUP(U125,FAC_TOTALS_APTA!$A$4:$BS$227,$L130,FALSE))</f>
        <v>0</v>
      </c>
      <c r="V130" s="29">
        <f>IF(V125=0,0,VLOOKUP(V125,FAC_TOTALS_APTA!$A$4:$BS$227,$L130,FALSE))</f>
        <v>0</v>
      </c>
      <c r="W130" s="29">
        <f>IF(W125=0,0,VLOOKUP(W125,FAC_TOTALS_APTA!$A$4:$BS$227,$L130,FALSE))</f>
        <v>0</v>
      </c>
      <c r="X130" s="29">
        <f>IF(X125=0,0,VLOOKUP(X125,FAC_TOTALS_APTA!$A$4:$BS$227,$L130,FALSE))</f>
        <v>0</v>
      </c>
      <c r="Y130" s="29">
        <f>IF(Y125=0,0,VLOOKUP(Y125,FAC_TOTALS_APTA!$A$4:$BS$227,$L130,FALSE))</f>
        <v>0</v>
      </c>
      <c r="Z130" s="29">
        <f>IF(Z125=0,0,VLOOKUP(Z125,FAC_TOTALS_APTA!$A$4:$BS$227,$L130,FALSE))</f>
        <v>0</v>
      </c>
      <c r="AA130" s="29">
        <f>IF(AA125=0,0,VLOOKUP(AA125,FAC_TOTALS_APTA!$A$4:$BS$227,$L130,FALSE))</f>
        <v>0</v>
      </c>
      <c r="AB130" s="29">
        <f>IF(AB125=0,0,VLOOKUP(AB125,FAC_TOTALS_APTA!$A$4:$BS$227,$L130,FALSE))</f>
        <v>0</v>
      </c>
      <c r="AC130" s="32">
        <f t="shared" si="29"/>
        <v>-44578.393749781462</v>
      </c>
      <c r="AD130" s="33">
        <f>AC130/G149</f>
        <v>-5.8889751378923583E-5</v>
      </c>
      <c r="AE130" s="7"/>
    </row>
    <row r="131" spans="1:31" s="14" customFormat="1" ht="15" x14ac:dyDescent="0.2">
      <c r="A131" s="7"/>
      <c r="B131" s="26" t="s">
        <v>52</v>
      </c>
      <c r="C131" s="28" t="s">
        <v>23</v>
      </c>
      <c r="D131" s="34" t="s">
        <v>16</v>
      </c>
      <c r="E131" s="43">
        <v>0.16120000000000001</v>
      </c>
      <c r="F131" s="7">
        <f>MATCH($D131,FAC_TOTALS_APTA!$A$2:$BS$2,)</f>
        <v>14</v>
      </c>
      <c r="G131" s="29">
        <f>VLOOKUP(G125,FAC_TOTALS_APTA!$A$4:$BS$227,$F131,FALSE)</f>
        <v>4.0529384494334399</v>
      </c>
      <c r="H131" s="29">
        <f>VLOOKUP(H125,FAC_TOTALS_APTA!$A$4:$BS$227,$F131,FALSE)</f>
        <v>2.9348303224349701</v>
      </c>
      <c r="I131" s="30">
        <f t="shared" si="26"/>
        <v>-0.27587592087779422</v>
      </c>
      <c r="J131" s="31" t="str">
        <f t="shared" si="27"/>
        <v>_log</v>
      </c>
      <c r="K131" s="31" t="str">
        <f t="shared" si="28"/>
        <v>GAS_PRICE_2018_log_FAC</v>
      </c>
      <c r="L131" s="7">
        <f>MATCH($K131,FAC_TOTALS_APTA!$A$2:$BS$2,)</f>
        <v>36</v>
      </c>
      <c r="M131" s="29">
        <f>IF(M125=0,0,VLOOKUP(M125,FAC_TOTALS_APTA!$A$4:$BS$227,$L131,FALSE))</f>
        <v>-4186457.4467068501</v>
      </c>
      <c r="N131" s="29">
        <f>IF(N125=0,0,VLOOKUP(N125,FAC_TOTALS_APTA!$A$4:$BS$227,$L131,FALSE))</f>
        <v>-5184862.7889211103</v>
      </c>
      <c r="O131" s="29">
        <f>IF(O125=0,0,VLOOKUP(O125,FAC_TOTALS_APTA!$A$4:$BS$227,$L131,FALSE))</f>
        <v>-26775808.0051728</v>
      </c>
      <c r="P131" s="29">
        <f>IF(P125=0,0,VLOOKUP(P125,FAC_TOTALS_APTA!$A$4:$BS$227,$L131,FALSE))</f>
        <v>-10908346.1422165</v>
      </c>
      <c r="Q131" s="29">
        <f>IF(Q125=0,0,VLOOKUP(Q125,FAC_TOTALS_APTA!$A$4:$BS$227,$L131,FALSE))</f>
        <v>7545108.8699785499</v>
      </c>
      <c r="R131" s="29">
        <f>IF(R125=0,0,VLOOKUP(R125,FAC_TOTALS_APTA!$A$4:$BS$227,$L131,FALSE))</f>
        <v>9078140.7371929605</v>
      </c>
      <c r="S131" s="29">
        <f>IF(S125=0,0,VLOOKUP(S125,FAC_TOTALS_APTA!$A$4:$BS$227,$L131,FALSE))</f>
        <v>0</v>
      </c>
      <c r="T131" s="29">
        <f>IF(T125=0,0,VLOOKUP(T125,FAC_TOTALS_APTA!$A$4:$BS$227,$L131,FALSE))</f>
        <v>0</v>
      </c>
      <c r="U131" s="29">
        <f>IF(U125=0,0,VLOOKUP(U125,FAC_TOTALS_APTA!$A$4:$BS$227,$L131,FALSE))</f>
        <v>0</v>
      </c>
      <c r="V131" s="29">
        <f>IF(V125=0,0,VLOOKUP(V125,FAC_TOTALS_APTA!$A$4:$BS$227,$L131,FALSE))</f>
        <v>0</v>
      </c>
      <c r="W131" s="29">
        <f>IF(W125=0,0,VLOOKUP(W125,FAC_TOTALS_APTA!$A$4:$BS$227,$L131,FALSE))</f>
        <v>0</v>
      </c>
      <c r="X131" s="29">
        <f>IF(X125=0,0,VLOOKUP(X125,FAC_TOTALS_APTA!$A$4:$BS$227,$L131,FALSE))</f>
        <v>0</v>
      </c>
      <c r="Y131" s="29">
        <f>IF(Y125=0,0,VLOOKUP(Y125,FAC_TOTALS_APTA!$A$4:$BS$227,$L131,FALSE))</f>
        <v>0</v>
      </c>
      <c r="Z131" s="29">
        <f>IF(Z125=0,0,VLOOKUP(Z125,FAC_TOTALS_APTA!$A$4:$BS$227,$L131,FALSE))</f>
        <v>0</v>
      </c>
      <c r="AA131" s="29">
        <f>IF(AA125=0,0,VLOOKUP(AA125,FAC_TOTALS_APTA!$A$4:$BS$227,$L131,FALSE))</f>
        <v>0</v>
      </c>
      <c r="AB131" s="29">
        <f>IF(AB125=0,0,VLOOKUP(AB125,FAC_TOTALS_APTA!$A$4:$BS$227,$L131,FALSE))</f>
        <v>0</v>
      </c>
      <c r="AC131" s="32">
        <f t="shared" si="29"/>
        <v>-30432224.775845751</v>
      </c>
      <c r="AD131" s="33">
        <f>AC131/G150</f>
        <v>-4.1317655110460198E-2</v>
      </c>
      <c r="AE131" s="7"/>
    </row>
    <row r="132" spans="1:31" s="14" customFormat="1" ht="15" x14ac:dyDescent="0.2">
      <c r="A132" s="7"/>
      <c r="B132" s="26" t="s">
        <v>49</v>
      </c>
      <c r="C132" s="28" t="s">
        <v>23</v>
      </c>
      <c r="D132" s="7" t="s">
        <v>15</v>
      </c>
      <c r="E132" s="43">
        <v>-0.2555</v>
      </c>
      <c r="F132" s="7">
        <f>MATCH($D132,FAC_TOTALS_APTA!$A$2:$BS$2,)</f>
        <v>15</v>
      </c>
      <c r="G132" s="29">
        <f>VLOOKUP(G125,FAC_TOTALS_APTA!$A$4:$BS$227,$F132,FALSE)</f>
        <v>32999.174855862402</v>
      </c>
      <c r="H132" s="29">
        <f>VLOOKUP(H125,FAC_TOTALS_APTA!$A$4:$BS$227,$F132,FALSE)</f>
        <v>37031.751617532798</v>
      </c>
      <c r="I132" s="30">
        <f t="shared" si="26"/>
        <v>0.1222023514007351</v>
      </c>
      <c r="J132" s="31" t="str">
        <f t="shared" si="27"/>
        <v>_log</v>
      </c>
      <c r="K132" s="31" t="str">
        <f t="shared" si="28"/>
        <v>TOTAL_MED_INC_INDIV_2018_log_FAC</v>
      </c>
      <c r="L132" s="7">
        <f>MATCH($K132,FAC_TOTALS_APTA!$A$2:$BS$2,)</f>
        <v>37</v>
      </c>
      <c r="M132" s="29">
        <f>IF(M125=0,0,VLOOKUP(M125,FAC_TOTALS_APTA!$A$4:$BS$227,$L132,FALSE))</f>
        <v>-1298067.56220218</v>
      </c>
      <c r="N132" s="29">
        <f>IF(N125=0,0,VLOOKUP(N125,FAC_TOTALS_APTA!$A$4:$BS$227,$L132,FALSE))</f>
        <v>-2885847.2072635302</v>
      </c>
      <c r="O132" s="29">
        <f>IF(O125=0,0,VLOOKUP(O125,FAC_TOTALS_APTA!$A$4:$BS$227,$L132,FALSE))</f>
        <v>-6317584.2438887898</v>
      </c>
      <c r="P132" s="29">
        <f>IF(P125=0,0,VLOOKUP(P125,FAC_TOTALS_APTA!$A$4:$BS$227,$L132,FALSE))</f>
        <v>-4129162.7057711598</v>
      </c>
      <c r="Q132" s="29">
        <f>IF(Q125=0,0,VLOOKUP(Q125,FAC_TOTALS_APTA!$A$4:$BS$227,$L132,FALSE))</f>
        <v>-2608897.8309058901</v>
      </c>
      <c r="R132" s="29">
        <f>IF(R125=0,0,VLOOKUP(R125,FAC_TOTALS_APTA!$A$4:$BS$227,$L132,FALSE))</f>
        <v>-3255498.736817</v>
      </c>
      <c r="S132" s="29">
        <f>IF(S125=0,0,VLOOKUP(S125,FAC_TOTALS_APTA!$A$4:$BS$227,$L132,FALSE))</f>
        <v>0</v>
      </c>
      <c r="T132" s="29">
        <f>IF(T125=0,0,VLOOKUP(T125,FAC_TOTALS_APTA!$A$4:$BS$227,$L132,FALSE))</f>
        <v>0</v>
      </c>
      <c r="U132" s="29">
        <f>IF(U125=0,0,VLOOKUP(U125,FAC_TOTALS_APTA!$A$4:$BS$227,$L132,FALSE))</f>
        <v>0</v>
      </c>
      <c r="V132" s="29">
        <f>IF(V125=0,0,VLOOKUP(V125,FAC_TOTALS_APTA!$A$4:$BS$227,$L132,FALSE))</f>
        <v>0</v>
      </c>
      <c r="W132" s="29">
        <f>IF(W125=0,0,VLOOKUP(W125,FAC_TOTALS_APTA!$A$4:$BS$227,$L132,FALSE))</f>
        <v>0</v>
      </c>
      <c r="X132" s="29">
        <f>IF(X125=0,0,VLOOKUP(X125,FAC_TOTALS_APTA!$A$4:$BS$227,$L132,FALSE))</f>
        <v>0</v>
      </c>
      <c r="Y132" s="29">
        <f>IF(Y125=0,0,VLOOKUP(Y125,FAC_TOTALS_APTA!$A$4:$BS$227,$L132,FALSE))</f>
        <v>0</v>
      </c>
      <c r="Z132" s="29">
        <f>IF(Z125=0,0,VLOOKUP(Z125,FAC_TOTALS_APTA!$A$4:$BS$227,$L132,FALSE))</f>
        <v>0</v>
      </c>
      <c r="AA132" s="29">
        <f>IF(AA125=0,0,VLOOKUP(AA125,FAC_TOTALS_APTA!$A$4:$BS$227,$L132,FALSE))</f>
        <v>0</v>
      </c>
      <c r="AB132" s="29">
        <f>IF(AB125=0,0,VLOOKUP(AB125,FAC_TOTALS_APTA!$A$4:$BS$227,$L132,FALSE))</f>
        <v>0</v>
      </c>
      <c r="AC132" s="32">
        <f t="shared" si="29"/>
        <v>-20495058.286848549</v>
      </c>
      <c r="AD132" s="33">
        <f>AC132/G150</f>
        <v>-2.7826021791114798E-2</v>
      </c>
      <c r="AE132" s="7"/>
    </row>
    <row r="133" spans="1:31" s="14" customFormat="1" ht="15" x14ac:dyDescent="0.2">
      <c r="A133" s="7"/>
      <c r="B133" s="26" t="s">
        <v>67</v>
      </c>
      <c r="C133" s="28"/>
      <c r="D133" s="7" t="s">
        <v>10</v>
      </c>
      <c r="E133" s="43">
        <v>1.0699999999999999E-2</v>
      </c>
      <c r="F133" s="7">
        <f>MATCH($D133,FAC_TOTALS_APTA!$A$2:$BS$2,)</f>
        <v>16</v>
      </c>
      <c r="G133" s="29">
        <f>VLOOKUP(G125,FAC_TOTALS_APTA!$A$4:$BS$227,$F133,FALSE)</f>
        <v>7.8257435216358502</v>
      </c>
      <c r="H133" s="29">
        <f>VLOOKUP(H125,FAC_TOTALS_APTA!$A$4:$BS$227,$F133,FALSE)</f>
        <v>6.9669789526958903</v>
      </c>
      <c r="I133" s="30">
        <f t="shared" si="26"/>
        <v>-0.10973584382950086</v>
      </c>
      <c r="J133" s="31" t="str">
        <f t="shared" si="27"/>
        <v/>
      </c>
      <c r="K133" s="31" t="str">
        <f t="shared" si="28"/>
        <v>PCT_HH_NO_VEH_FAC</v>
      </c>
      <c r="L133" s="7">
        <f>MATCH($K133,FAC_TOTALS_APTA!$A$2:$BS$2,)</f>
        <v>38</v>
      </c>
      <c r="M133" s="29">
        <f>IF(M125=0,0,VLOOKUP(M125,FAC_TOTALS_APTA!$A$4:$BS$227,$L133,FALSE))</f>
        <v>-287123.08386835398</v>
      </c>
      <c r="N133" s="29">
        <f>IF(N125=0,0,VLOOKUP(N125,FAC_TOTALS_APTA!$A$4:$BS$227,$L133,FALSE))</f>
        <v>703588.61399830098</v>
      </c>
      <c r="O133" s="29">
        <f>IF(O125=0,0,VLOOKUP(O125,FAC_TOTALS_APTA!$A$4:$BS$227,$L133,FALSE))</f>
        <v>-2138005.0694205598</v>
      </c>
      <c r="P133" s="29">
        <f>IF(P125=0,0,VLOOKUP(P125,FAC_TOTALS_APTA!$A$4:$BS$227,$L133,FALSE))</f>
        <v>-1270211.78633971</v>
      </c>
      <c r="Q133" s="29">
        <f>IF(Q125=0,0,VLOOKUP(Q125,FAC_TOTALS_APTA!$A$4:$BS$227,$L133,FALSE))</f>
        <v>-1863065.9446827399</v>
      </c>
      <c r="R133" s="29">
        <f>IF(R125=0,0,VLOOKUP(R125,FAC_TOTALS_APTA!$A$4:$BS$227,$L133,FALSE))</f>
        <v>-1589039.0792221699</v>
      </c>
      <c r="S133" s="29">
        <f>IF(S125=0,0,VLOOKUP(S125,FAC_TOTALS_APTA!$A$4:$BS$227,$L133,FALSE))</f>
        <v>0</v>
      </c>
      <c r="T133" s="29">
        <f>IF(T125=0,0,VLOOKUP(T125,FAC_TOTALS_APTA!$A$4:$BS$227,$L133,FALSE))</f>
        <v>0</v>
      </c>
      <c r="U133" s="29">
        <f>IF(U125=0,0,VLOOKUP(U125,FAC_TOTALS_APTA!$A$4:$BS$227,$L133,FALSE))</f>
        <v>0</v>
      </c>
      <c r="V133" s="29">
        <f>IF(V125=0,0,VLOOKUP(V125,FAC_TOTALS_APTA!$A$4:$BS$227,$L133,FALSE))</f>
        <v>0</v>
      </c>
      <c r="W133" s="29">
        <f>IF(W125=0,0,VLOOKUP(W125,FAC_TOTALS_APTA!$A$4:$BS$227,$L133,FALSE))</f>
        <v>0</v>
      </c>
      <c r="X133" s="29">
        <f>IF(X125=0,0,VLOOKUP(X125,FAC_TOTALS_APTA!$A$4:$BS$227,$L133,FALSE))</f>
        <v>0</v>
      </c>
      <c r="Y133" s="29">
        <f>IF(Y125=0,0,VLOOKUP(Y125,FAC_TOTALS_APTA!$A$4:$BS$227,$L133,FALSE))</f>
        <v>0</v>
      </c>
      <c r="Z133" s="29">
        <f>IF(Z125=0,0,VLOOKUP(Z125,FAC_TOTALS_APTA!$A$4:$BS$227,$L133,FALSE))</f>
        <v>0</v>
      </c>
      <c r="AA133" s="29">
        <f>IF(AA125=0,0,VLOOKUP(AA125,FAC_TOTALS_APTA!$A$4:$BS$227,$L133,FALSE))</f>
        <v>0</v>
      </c>
      <c r="AB133" s="29">
        <f>IF(AB125=0,0,VLOOKUP(AB125,FAC_TOTALS_APTA!$A$4:$BS$227,$L133,FALSE))</f>
        <v>0</v>
      </c>
      <c r="AC133" s="32">
        <f t="shared" si="29"/>
        <v>-6443856.3495352324</v>
      </c>
      <c r="AD133" s="33">
        <f>AC133/G150</f>
        <v>-8.7487863996971449E-3</v>
      </c>
      <c r="AE133" s="7"/>
    </row>
    <row r="134" spans="1:31" s="14" customFormat="1" ht="15" x14ac:dyDescent="0.2">
      <c r="A134" s="7"/>
      <c r="B134" s="26" t="s">
        <v>50</v>
      </c>
      <c r="C134" s="28"/>
      <c r="D134" s="7" t="s">
        <v>31</v>
      </c>
      <c r="E134" s="43">
        <v>-3.3999999999999998E-3</v>
      </c>
      <c r="F134" s="7">
        <f>MATCH($D134,FAC_TOTALS_APTA!$A$2:$BS$2,)</f>
        <v>18</v>
      </c>
      <c r="G134" s="29">
        <f>VLOOKUP(G125,FAC_TOTALS_APTA!$A$4:$BS$227,$F134,FALSE)</f>
        <v>4.9854726431721001</v>
      </c>
      <c r="H134" s="29">
        <f>VLOOKUP(H125,FAC_TOTALS_APTA!$A$4:$BS$227,$F134,FALSE)</f>
        <v>6.4390989849420199</v>
      </c>
      <c r="I134" s="30">
        <f t="shared" si="26"/>
        <v>0.29157242368198477</v>
      </c>
      <c r="J134" s="31" t="str">
        <f t="shared" si="27"/>
        <v/>
      </c>
      <c r="K134" s="31" t="str">
        <f t="shared" si="28"/>
        <v>JTW_HOME_PCT_FAC</v>
      </c>
      <c r="L134" s="7">
        <f>MATCH($K134,FAC_TOTALS_APTA!$A$2:$BS$2,)</f>
        <v>40</v>
      </c>
      <c r="M134" s="29">
        <f>IF(M125=0,0,VLOOKUP(M125,FAC_TOTALS_APTA!$A$4:$BS$227,$L134,FALSE))</f>
        <v>-349468.30938782397</v>
      </c>
      <c r="N134" s="29">
        <f>IF(N125=0,0,VLOOKUP(N125,FAC_TOTALS_APTA!$A$4:$BS$227,$L134,FALSE))</f>
        <v>-23466.8213408827</v>
      </c>
      <c r="O134" s="29">
        <f>IF(O125=0,0,VLOOKUP(O125,FAC_TOTALS_APTA!$A$4:$BS$227,$L134,FALSE))</f>
        <v>-757002.479945114</v>
      </c>
      <c r="P134" s="29">
        <f>IF(P125=0,0,VLOOKUP(P125,FAC_TOTALS_APTA!$A$4:$BS$227,$L134,FALSE))</f>
        <v>-1274132.01518229</v>
      </c>
      <c r="Q134" s="29">
        <f>IF(Q125=0,0,VLOOKUP(Q125,FAC_TOTALS_APTA!$A$4:$BS$227,$L134,FALSE))</f>
        <v>-554791.50749258604</v>
      </c>
      <c r="R134" s="29">
        <f>IF(R125=0,0,VLOOKUP(R125,FAC_TOTALS_APTA!$A$4:$BS$227,$L134,FALSE))</f>
        <v>-702282.24278093898</v>
      </c>
      <c r="S134" s="29">
        <f>IF(S125=0,0,VLOOKUP(S125,FAC_TOTALS_APTA!$A$4:$BS$227,$L134,FALSE))</f>
        <v>0</v>
      </c>
      <c r="T134" s="29">
        <f>IF(T125=0,0,VLOOKUP(T125,FAC_TOTALS_APTA!$A$4:$BS$227,$L134,FALSE))</f>
        <v>0</v>
      </c>
      <c r="U134" s="29">
        <f>IF(U125=0,0,VLOOKUP(U125,FAC_TOTALS_APTA!$A$4:$BS$227,$L134,FALSE))</f>
        <v>0</v>
      </c>
      <c r="V134" s="29">
        <f>IF(V125=0,0,VLOOKUP(V125,FAC_TOTALS_APTA!$A$4:$BS$227,$L134,FALSE))</f>
        <v>0</v>
      </c>
      <c r="W134" s="29">
        <f>IF(W125=0,0,VLOOKUP(W125,FAC_TOTALS_APTA!$A$4:$BS$227,$L134,FALSE))</f>
        <v>0</v>
      </c>
      <c r="X134" s="29">
        <f>IF(X125=0,0,VLOOKUP(X125,FAC_TOTALS_APTA!$A$4:$BS$227,$L134,FALSE))</f>
        <v>0</v>
      </c>
      <c r="Y134" s="29">
        <f>IF(Y125=0,0,VLOOKUP(Y125,FAC_TOTALS_APTA!$A$4:$BS$227,$L134,FALSE))</f>
        <v>0</v>
      </c>
      <c r="Z134" s="29">
        <f>IF(Z125=0,0,VLOOKUP(Z125,FAC_TOTALS_APTA!$A$4:$BS$227,$L134,FALSE))</f>
        <v>0</v>
      </c>
      <c r="AA134" s="29">
        <f>IF(AA125=0,0,VLOOKUP(AA125,FAC_TOTALS_APTA!$A$4:$BS$227,$L134,FALSE))</f>
        <v>0</v>
      </c>
      <c r="AB134" s="29">
        <f>IF(AB125=0,0,VLOOKUP(AB125,FAC_TOTALS_APTA!$A$4:$BS$227,$L134,FALSE))</f>
        <v>0</v>
      </c>
      <c r="AC134" s="32">
        <f t="shared" si="29"/>
        <v>-3661143.3761296356</v>
      </c>
      <c r="AD134" s="33">
        <f>AC134/G150</f>
        <v>-4.9707131318553477E-3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85</v>
      </c>
      <c r="E135" s="43">
        <v>-5.7999999999999996E-3</v>
      </c>
      <c r="F135" s="7">
        <f>MATCH($D135,FAC_TOTALS_APTA!$A$2:$BS$2,)</f>
        <v>20</v>
      </c>
      <c r="G135" s="29">
        <f>VLOOKUP(G125,FAC_TOTALS_APTA!$A$4:$BS$227,$F135,FALSE)</f>
        <v>0</v>
      </c>
      <c r="H135" s="29">
        <f>VLOOKUP(H125,FAC_TOTALS_APTA!$A$4:$BS$227,$F135,FALSE)</f>
        <v>0</v>
      </c>
      <c r="I135" s="30" t="str">
        <f t="shared" si="26"/>
        <v>-</v>
      </c>
      <c r="J135" s="31" t="str">
        <f t="shared" si="27"/>
        <v/>
      </c>
      <c r="K135" s="31" t="str">
        <f t="shared" si="28"/>
        <v>TNC_TRIPS_PER_CAPITA_CLUSTER_BUS_HI_OPEX_FAV_FAC</v>
      </c>
      <c r="L135" s="7">
        <f>MATCH($K135,FAC_TOTALS_APTA!$A$2:$BS$2,)</f>
        <v>42</v>
      </c>
      <c r="M135" s="29">
        <f>IF(M125=0,0,VLOOKUP(M125,FAC_TOTALS_APTA!$A$4:$BS$227,$L135,FALSE))</f>
        <v>0</v>
      </c>
      <c r="N135" s="29">
        <f>IF(N125=0,0,VLOOKUP(N125,FAC_TOTALS_APTA!$A$4:$BS$227,$L135,FALSE))</f>
        <v>0</v>
      </c>
      <c r="O135" s="29">
        <f>IF(O125=0,0,VLOOKUP(O125,FAC_TOTALS_APTA!$A$4:$BS$227,$L135,FALSE))</f>
        <v>0</v>
      </c>
      <c r="P135" s="29">
        <f>IF(P125=0,0,VLOOKUP(P125,FAC_TOTALS_APTA!$A$4:$BS$227,$L135,FALSE))</f>
        <v>0</v>
      </c>
      <c r="Q135" s="29">
        <f>IF(Q125=0,0,VLOOKUP(Q125,FAC_TOTALS_APTA!$A$4:$BS$227,$L135,FALSE))</f>
        <v>0</v>
      </c>
      <c r="R135" s="29">
        <f>IF(R125=0,0,VLOOKUP(R125,FAC_TOTALS_APTA!$A$4:$BS$227,$L135,FALSE))</f>
        <v>0</v>
      </c>
      <c r="S135" s="29">
        <f>IF(S125=0,0,VLOOKUP(S125,FAC_TOTALS_APTA!$A$4:$BS$227,$L135,FALSE))</f>
        <v>0</v>
      </c>
      <c r="T135" s="29">
        <f>IF(T125=0,0,VLOOKUP(T125,FAC_TOTALS_APTA!$A$4:$BS$227,$L135,FALSE))</f>
        <v>0</v>
      </c>
      <c r="U135" s="29">
        <f>IF(U125=0,0,VLOOKUP(U125,FAC_TOTALS_APTA!$A$4:$BS$227,$L135,FALSE))</f>
        <v>0</v>
      </c>
      <c r="V135" s="29">
        <f>IF(V125=0,0,VLOOKUP(V125,FAC_TOTALS_APTA!$A$4:$BS$227,$L135,FALSE))</f>
        <v>0</v>
      </c>
      <c r="W135" s="29">
        <f>IF(W125=0,0,VLOOKUP(W125,FAC_TOTALS_APTA!$A$4:$BS$227,$L135,FALSE))</f>
        <v>0</v>
      </c>
      <c r="X135" s="29">
        <f>IF(X125=0,0,VLOOKUP(X125,FAC_TOTALS_APTA!$A$4:$BS$227,$L135,FALSE))</f>
        <v>0</v>
      </c>
      <c r="Y135" s="29">
        <f>IF(Y125=0,0,VLOOKUP(Y125,FAC_TOTALS_APTA!$A$4:$BS$227,$L135,FALSE))</f>
        <v>0</v>
      </c>
      <c r="Z135" s="29">
        <f>IF(Z125=0,0,VLOOKUP(Z125,FAC_TOTALS_APTA!$A$4:$BS$227,$L135,FALSE))</f>
        <v>0</v>
      </c>
      <c r="AA135" s="29">
        <f>IF(AA125=0,0,VLOOKUP(AA125,FAC_TOTALS_APTA!$A$4:$BS$227,$L135,FALSE))</f>
        <v>0</v>
      </c>
      <c r="AB135" s="29">
        <f>IF(AB125=0,0,VLOOKUP(AB125,FAC_TOTALS_APTA!$A$4:$BS$227,$L135,FALSE))</f>
        <v>0</v>
      </c>
      <c r="AC135" s="32">
        <f t="shared" si="29"/>
        <v>0</v>
      </c>
      <c r="AD135" s="33">
        <f>AC135/G150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87</v>
      </c>
      <c r="E136" s="43">
        <v>-3.3799999999999997E-2</v>
      </c>
      <c r="F136" s="7">
        <f>MATCH($D136,FAC_TOTALS_APTA!$A$2:$BS$2,)</f>
        <v>21</v>
      </c>
      <c r="G136" s="29">
        <f>VLOOKUP(G125,FAC_TOTALS_APTA!$A$4:$BS$227,$F136,FALSE)</f>
        <v>0</v>
      </c>
      <c r="H136" s="29">
        <f>VLOOKUP(H125,FAC_TOTALS_APTA!$A$4:$BS$227,$F136,FALSE)</f>
        <v>0</v>
      </c>
      <c r="I136" s="30" t="str">
        <f t="shared" si="26"/>
        <v>-</v>
      </c>
      <c r="J136" s="31" t="str">
        <f t="shared" si="27"/>
        <v/>
      </c>
      <c r="K136" s="31" t="str">
        <f t="shared" si="28"/>
        <v>TNC_TRIPS_PER_CAPITA_CLUSTER_BUS_MID_OPEX_FAV_FAC</v>
      </c>
      <c r="L136" s="7">
        <f>MATCH($K136,FAC_TOTALS_APTA!$A$2:$BS$2,)</f>
        <v>43</v>
      </c>
      <c r="M136" s="29">
        <f>IF(M125=0,0,VLOOKUP(M125,FAC_TOTALS_APTA!$A$4:$BS$227,$L136,FALSE))</f>
        <v>0</v>
      </c>
      <c r="N136" s="29">
        <f>IF(N125=0,0,VLOOKUP(N125,FAC_TOTALS_APTA!$A$4:$BS$227,$L136,FALSE))</f>
        <v>0</v>
      </c>
      <c r="O136" s="29">
        <f>IF(O125=0,0,VLOOKUP(O125,FAC_TOTALS_APTA!$A$4:$BS$227,$L136,FALSE))</f>
        <v>0</v>
      </c>
      <c r="P136" s="29">
        <f>IF(P125=0,0,VLOOKUP(P125,FAC_TOTALS_APTA!$A$4:$BS$227,$L136,FALSE))</f>
        <v>0</v>
      </c>
      <c r="Q136" s="29">
        <f>IF(Q125=0,0,VLOOKUP(Q125,FAC_TOTALS_APTA!$A$4:$BS$227,$L136,FALSE))</f>
        <v>0</v>
      </c>
      <c r="R136" s="29">
        <f>IF(R125=0,0,VLOOKUP(R125,FAC_TOTALS_APTA!$A$4:$BS$227,$L136,FALSE))</f>
        <v>0</v>
      </c>
      <c r="S136" s="29">
        <f>IF(S125=0,0,VLOOKUP(S125,FAC_TOTALS_APTA!$A$4:$BS$227,$L136,FALSE))</f>
        <v>0</v>
      </c>
      <c r="T136" s="29">
        <f>IF(T125=0,0,VLOOKUP(T125,FAC_TOTALS_APTA!$A$4:$BS$227,$L136,FALSE))</f>
        <v>0</v>
      </c>
      <c r="U136" s="29">
        <f>IF(U125=0,0,VLOOKUP(U125,FAC_TOTALS_APTA!$A$4:$BS$227,$L136,FALSE))</f>
        <v>0</v>
      </c>
      <c r="V136" s="29">
        <f>IF(V125=0,0,VLOOKUP(V125,FAC_TOTALS_APTA!$A$4:$BS$227,$L136,FALSE))</f>
        <v>0</v>
      </c>
      <c r="W136" s="29">
        <f>IF(W125=0,0,VLOOKUP(W125,FAC_TOTALS_APTA!$A$4:$BS$227,$L136,FALSE))</f>
        <v>0</v>
      </c>
      <c r="X136" s="29">
        <f>IF(X125=0,0,VLOOKUP(X125,FAC_TOTALS_APTA!$A$4:$BS$227,$L136,FALSE))</f>
        <v>0</v>
      </c>
      <c r="Y136" s="29">
        <f>IF(Y125=0,0,VLOOKUP(Y125,FAC_TOTALS_APTA!$A$4:$BS$227,$L136,FALSE))</f>
        <v>0</v>
      </c>
      <c r="Z136" s="29">
        <f>IF(Z125=0,0,VLOOKUP(Z125,FAC_TOTALS_APTA!$A$4:$BS$227,$L136,FALSE))</f>
        <v>0</v>
      </c>
      <c r="AA136" s="29">
        <f>IF(AA125=0,0,VLOOKUP(AA125,FAC_TOTALS_APTA!$A$4:$BS$227,$L136,FALSE))</f>
        <v>0</v>
      </c>
      <c r="AB136" s="29">
        <f>IF(AB125=0,0,VLOOKUP(AB125,FAC_TOTALS_APTA!$A$4:$BS$227,$L136,FALSE))</f>
        <v>0</v>
      </c>
      <c r="AC136" s="32">
        <f t="shared" si="29"/>
        <v>0</v>
      </c>
      <c r="AD136" s="33">
        <f>AC136/G150</f>
        <v>0</v>
      </c>
      <c r="AE136" s="7"/>
    </row>
    <row r="137" spans="1:31" s="14" customFormat="1" ht="34" hidden="1" x14ac:dyDescent="0.2">
      <c r="A137" s="7"/>
      <c r="B137" s="12" t="s">
        <v>72</v>
      </c>
      <c r="C137" s="28"/>
      <c r="D137" s="5" t="s">
        <v>88</v>
      </c>
      <c r="E137" s="43">
        <v>-1.6299999999999999E-2</v>
      </c>
      <c r="F137" s="7">
        <f>MATCH($D137,FAC_TOTALS_APTA!$A$2:$BS$2,)</f>
        <v>22</v>
      </c>
      <c r="G137" s="29">
        <f>VLOOKUP(G125,FAC_TOTALS_APTA!$A$4:$BS$227,$F137,FALSE)</f>
        <v>0</v>
      </c>
      <c r="H137" s="29">
        <f>VLOOKUP(H125,FAC_TOTALS_APTA!$A$4:$BS$227,$F137,FALSE)</f>
        <v>0</v>
      </c>
      <c r="I137" s="30" t="str">
        <f t="shared" si="26"/>
        <v>-</v>
      </c>
      <c r="J137" s="31" t="str">
        <f t="shared" si="27"/>
        <v/>
      </c>
      <c r="K137" s="31" t="str">
        <f t="shared" si="28"/>
        <v>TNC_TRIPS_PER_CAPITA_CLUSTER_BUS_LOW_OPEX_FAV_FAC</v>
      </c>
      <c r="L137" s="7">
        <f>MATCH($K137,FAC_TOTALS_APTA!$A$2:$BS$2,)</f>
        <v>44</v>
      </c>
      <c r="M137" s="29">
        <f>IF(M125=0,0,VLOOKUP(M125,FAC_TOTALS_APTA!$A$4:$BS$227,$L137,FALSE))</f>
        <v>0</v>
      </c>
      <c r="N137" s="29">
        <f>IF(N125=0,0,VLOOKUP(N125,FAC_TOTALS_APTA!$A$4:$BS$227,$L137,FALSE))</f>
        <v>0</v>
      </c>
      <c r="O137" s="29">
        <f>IF(O125=0,0,VLOOKUP(O125,FAC_TOTALS_APTA!$A$4:$BS$227,$L137,FALSE))</f>
        <v>0</v>
      </c>
      <c r="P137" s="29">
        <f>IF(P125=0,0,VLOOKUP(P125,FAC_TOTALS_APTA!$A$4:$BS$227,$L137,FALSE))</f>
        <v>0</v>
      </c>
      <c r="Q137" s="29">
        <f>IF(Q125=0,0,VLOOKUP(Q125,FAC_TOTALS_APTA!$A$4:$BS$227,$L137,FALSE))</f>
        <v>0</v>
      </c>
      <c r="R137" s="29">
        <f>IF(R125=0,0,VLOOKUP(R125,FAC_TOTALS_APTA!$A$4:$BS$227,$L137,FALSE))</f>
        <v>0</v>
      </c>
      <c r="S137" s="29">
        <f>IF(S125=0,0,VLOOKUP(S125,FAC_TOTALS_APTA!$A$4:$BS$227,$L137,FALSE))</f>
        <v>0</v>
      </c>
      <c r="T137" s="29">
        <f>IF(T125=0,0,VLOOKUP(T125,FAC_TOTALS_APTA!$A$4:$BS$227,$L137,FALSE))</f>
        <v>0</v>
      </c>
      <c r="U137" s="29">
        <f>IF(U125=0,0,VLOOKUP(U125,FAC_TOTALS_APTA!$A$4:$BS$227,$L137,FALSE))</f>
        <v>0</v>
      </c>
      <c r="V137" s="29">
        <f>IF(V125=0,0,VLOOKUP(V125,FAC_TOTALS_APTA!$A$4:$BS$227,$L137,FALSE))</f>
        <v>0</v>
      </c>
      <c r="W137" s="29">
        <f>IF(W125=0,0,VLOOKUP(W125,FAC_TOTALS_APTA!$A$4:$BS$227,$L137,FALSE))</f>
        <v>0</v>
      </c>
      <c r="X137" s="29">
        <f>IF(X125=0,0,VLOOKUP(X125,FAC_TOTALS_APTA!$A$4:$BS$227,$L137,FALSE))</f>
        <v>0</v>
      </c>
      <c r="Y137" s="29">
        <f>IF(Y125=0,0,VLOOKUP(Y125,FAC_TOTALS_APTA!$A$4:$BS$227,$L137,FALSE))</f>
        <v>0</v>
      </c>
      <c r="Z137" s="29">
        <f>IF(Z125=0,0,VLOOKUP(Z125,FAC_TOTALS_APTA!$A$4:$BS$227,$L137,FALSE))</f>
        <v>0</v>
      </c>
      <c r="AA137" s="29">
        <f>IF(AA125=0,0,VLOOKUP(AA125,FAC_TOTALS_APTA!$A$4:$BS$227,$L137,FALSE))</f>
        <v>0</v>
      </c>
      <c r="AB137" s="29">
        <f>IF(AB125=0,0,VLOOKUP(AB125,FAC_TOTALS_APTA!$A$4:$BS$227,$L137,FALSE))</f>
        <v>0</v>
      </c>
      <c r="AC137" s="32">
        <f t="shared" si="29"/>
        <v>0</v>
      </c>
      <c r="AD137" s="33">
        <f>AC137/G150</f>
        <v>0</v>
      </c>
      <c r="AE137" s="7"/>
    </row>
    <row r="138" spans="1:31" s="14" customFormat="1" ht="34" hidden="1" x14ac:dyDescent="0.2">
      <c r="A138" s="7"/>
      <c r="B138" s="12" t="s">
        <v>72</v>
      </c>
      <c r="C138" s="28"/>
      <c r="D138" s="5" t="s">
        <v>89</v>
      </c>
      <c r="E138" s="43">
        <v>-1.37E-2</v>
      </c>
      <c r="F138" s="7">
        <f>MATCH($D138,FAC_TOTALS_APTA!$A$2:$BS$2,)</f>
        <v>23</v>
      </c>
      <c r="G138" s="29">
        <f>VLOOKUP(G125,FAC_TOTALS_APTA!$A$4:$BS$227,$F138,FALSE)</f>
        <v>7.1316060620933999E-2</v>
      </c>
      <c r="H138" s="29">
        <f>VLOOKUP(H125,FAC_TOTALS_APTA!$A$4:$BS$227,$F138,FALSE)</f>
        <v>7.4089482833388098</v>
      </c>
      <c r="I138" s="30">
        <f t="shared" si="26"/>
        <v>102.88891672970506</v>
      </c>
      <c r="J138" s="31" t="str">
        <f t="shared" si="27"/>
        <v/>
      </c>
      <c r="K138" s="31" t="str">
        <f t="shared" si="28"/>
        <v>TNC_TRIPS_PER_CAPITA_CLUSTER_BUS_HI_OPEX_UNFAV_FAC</v>
      </c>
      <c r="L138" s="7">
        <f>MATCH($K138,FAC_TOTALS_APTA!$A$2:$BS$2,)</f>
        <v>45</v>
      </c>
      <c r="M138" s="29">
        <f>IF(M125=0,0,VLOOKUP(M125,FAC_TOTALS_APTA!$A$4:$BS$227,$L138,FALSE))</f>
        <v>-3211522.5249309</v>
      </c>
      <c r="N138" s="29">
        <f>IF(N125=0,0,VLOOKUP(N125,FAC_TOTALS_APTA!$A$4:$BS$227,$L138,FALSE))</f>
        <v>-5795884.8746194402</v>
      </c>
      <c r="O138" s="29">
        <f>IF(O125=0,0,VLOOKUP(O125,FAC_TOTALS_APTA!$A$4:$BS$227,$L138,FALSE))</f>
        <v>-7356233.0309188496</v>
      </c>
      <c r="P138" s="29">
        <f>IF(P125=0,0,VLOOKUP(P125,FAC_TOTALS_APTA!$A$4:$BS$227,$L138,FALSE))</f>
        <v>-12248908.651273601</v>
      </c>
      <c r="Q138" s="29">
        <f>IF(Q125=0,0,VLOOKUP(Q125,FAC_TOTALS_APTA!$A$4:$BS$227,$L138,FALSE))</f>
        <v>-15603377.6990257</v>
      </c>
      <c r="R138" s="29">
        <f>IF(R125=0,0,VLOOKUP(R125,FAC_TOTALS_APTA!$A$4:$BS$227,$L138,FALSE))</f>
        <v>-26278046.865283702</v>
      </c>
      <c r="S138" s="29">
        <f>IF(S125=0,0,VLOOKUP(S125,FAC_TOTALS_APTA!$A$4:$BS$227,$L138,FALSE))</f>
        <v>0</v>
      </c>
      <c r="T138" s="29">
        <f>IF(T125=0,0,VLOOKUP(T125,FAC_TOTALS_APTA!$A$4:$BS$227,$L138,FALSE))</f>
        <v>0</v>
      </c>
      <c r="U138" s="29">
        <f>IF(U125=0,0,VLOOKUP(U125,FAC_TOTALS_APTA!$A$4:$BS$227,$L138,FALSE))</f>
        <v>0</v>
      </c>
      <c r="V138" s="29">
        <f>IF(V125=0,0,VLOOKUP(V125,FAC_TOTALS_APTA!$A$4:$BS$227,$L138,FALSE))</f>
        <v>0</v>
      </c>
      <c r="W138" s="29">
        <f>IF(W125=0,0,VLOOKUP(W125,FAC_TOTALS_APTA!$A$4:$BS$227,$L138,FALSE))</f>
        <v>0</v>
      </c>
      <c r="X138" s="29">
        <f>IF(X125=0,0,VLOOKUP(X125,FAC_TOTALS_APTA!$A$4:$BS$227,$L138,FALSE))</f>
        <v>0</v>
      </c>
      <c r="Y138" s="29">
        <f>IF(Y125=0,0,VLOOKUP(Y125,FAC_TOTALS_APTA!$A$4:$BS$227,$L138,FALSE))</f>
        <v>0</v>
      </c>
      <c r="Z138" s="29">
        <f>IF(Z125=0,0,VLOOKUP(Z125,FAC_TOTALS_APTA!$A$4:$BS$227,$L138,FALSE))</f>
        <v>0</v>
      </c>
      <c r="AA138" s="29">
        <f>IF(AA125=0,0,VLOOKUP(AA125,FAC_TOTALS_APTA!$A$4:$BS$227,$L138,FALSE))</f>
        <v>0</v>
      </c>
      <c r="AB138" s="29">
        <f>IF(AB125=0,0,VLOOKUP(AB125,FAC_TOTALS_APTA!$A$4:$BS$227,$L138,FALSE))</f>
        <v>0</v>
      </c>
      <c r="AC138" s="32">
        <f t="shared" si="29"/>
        <v>-70493973.646052197</v>
      </c>
      <c r="AD138" s="33">
        <f>AC138/G150</f>
        <v>-9.570925924499743E-2</v>
      </c>
      <c r="AE138" s="7"/>
    </row>
    <row r="139" spans="1:31" s="14" customFormat="1" ht="34" hidden="1" x14ac:dyDescent="0.2">
      <c r="A139" s="7"/>
      <c r="B139" s="12" t="s">
        <v>72</v>
      </c>
      <c r="C139" s="28"/>
      <c r="D139" s="5" t="s">
        <v>90</v>
      </c>
      <c r="E139" s="43">
        <v>-3.5099999999999999E-2</v>
      </c>
      <c r="F139" s="7">
        <f>MATCH($D139,FAC_TOTALS_APTA!$A$2:$BS$2,)</f>
        <v>24</v>
      </c>
      <c r="G139" s="29">
        <f>VLOOKUP(G125,FAC_TOTALS_APTA!$A$4:$BS$227,$F139,FALSE)</f>
        <v>0</v>
      </c>
      <c r="H139" s="29">
        <f>VLOOKUP(H125,FAC_TOTALS_APTA!$A$4:$BS$227,$F139,FALSE)</f>
        <v>0</v>
      </c>
      <c r="I139" s="30" t="str">
        <f t="shared" si="26"/>
        <v>-</v>
      </c>
      <c r="J139" s="31" t="str">
        <f t="shared" si="27"/>
        <v/>
      </c>
      <c r="K139" s="31" t="str">
        <f t="shared" si="28"/>
        <v>TNC_TRIPS_PER_CAPITA_CLUSTER_BUS_MID_OPEX_UNFAV_FAC</v>
      </c>
      <c r="L139" s="7">
        <f>MATCH($K139,FAC_TOTALS_APTA!$A$2:$BS$2,)</f>
        <v>46</v>
      </c>
      <c r="M139" s="29">
        <f>IF(M125=0,0,VLOOKUP(M125,FAC_TOTALS_APTA!$A$4:$BS$227,$L139,FALSE))</f>
        <v>0</v>
      </c>
      <c r="N139" s="29">
        <f>IF(N125=0,0,VLOOKUP(N125,FAC_TOTALS_APTA!$A$4:$BS$227,$L139,FALSE))</f>
        <v>0</v>
      </c>
      <c r="O139" s="29">
        <f>IF(O125=0,0,VLOOKUP(O125,FAC_TOTALS_APTA!$A$4:$BS$227,$L139,FALSE))</f>
        <v>0</v>
      </c>
      <c r="P139" s="29">
        <f>IF(P125=0,0,VLOOKUP(P125,FAC_TOTALS_APTA!$A$4:$BS$227,$L139,FALSE))</f>
        <v>0</v>
      </c>
      <c r="Q139" s="29">
        <f>IF(Q125=0,0,VLOOKUP(Q125,FAC_TOTALS_APTA!$A$4:$BS$227,$L139,FALSE))</f>
        <v>0</v>
      </c>
      <c r="R139" s="29">
        <f>IF(R125=0,0,VLOOKUP(R125,FAC_TOTALS_APTA!$A$4:$BS$227,$L139,FALSE))</f>
        <v>0</v>
      </c>
      <c r="S139" s="29">
        <f>IF(S125=0,0,VLOOKUP(S125,FAC_TOTALS_APTA!$A$4:$BS$227,$L139,FALSE))</f>
        <v>0</v>
      </c>
      <c r="T139" s="29">
        <f>IF(T125=0,0,VLOOKUP(T125,FAC_TOTALS_APTA!$A$4:$BS$227,$L139,FALSE))</f>
        <v>0</v>
      </c>
      <c r="U139" s="29">
        <f>IF(U125=0,0,VLOOKUP(U125,FAC_TOTALS_APTA!$A$4:$BS$227,$L139,FALSE))</f>
        <v>0</v>
      </c>
      <c r="V139" s="29">
        <f>IF(V125=0,0,VLOOKUP(V125,FAC_TOTALS_APTA!$A$4:$BS$227,$L139,FALSE))</f>
        <v>0</v>
      </c>
      <c r="W139" s="29">
        <f>IF(W125=0,0,VLOOKUP(W125,FAC_TOTALS_APTA!$A$4:$BS$227,$L139,FALSE))</f>
        <v>0</v>
      </c>
      <c r="X139" s="29">
        <f>IF(X125=0,0,VLOOKUP(X125,FAC_TOTALS_APTA!$A$4:$BS$227,$L139,FALSE))</f>
        <v>0</v>
      </c>
      <c r="Y139" s="29">
        <f>IF(Y125=0,0,VLOOKUP(Y125,FAC_TOTALS_APTA!$A$4:$BS$227,$L139,FALSE))</f>
        <v>0</v>
      </c>
      <c r="Z139" s="29">
        <f>IF(Z125=0,0,VLOOKUP(Z125,FAC_TOTALS_APTA!$A$4:$BS$227,$L139,FALSE))</f>
        <v>0</v>
      </c>
      <c r="AA139" s="29">
        <f>IF(AA125=0,0,VLOOKUP(AA125,FAC_TOTALS_APTA!$A$4:$BS$227,$L139,FALSE))</f>
        <v>0</v>
      </c>
      <c r="AB139" s="29">
        <f>IF(AB125=0,0,VLOOKUP(AB125,FAC_TOTALS_APTA!$A$4:$BS$227,$L139,FALSE))</f>
        <v>0</v>
      </c>
      <c r="AC139" s="32">
        <f t="shared" si="29"/>
        <v>0</v>
      </c>
      <c r="AD139" s="33">
        <f>AC139/G150</f>
        <v>0</v>
      </c>
      <c r="AE139" s="7"/>
    </row>
    <row r="140" spans="1:31" s="14" customFormat="1" ht="34" hidden="1" x14ac:dyDescent="0.2">
      <c r="A140" s="7"/>
      <c r="B140" s="12" t="s">
        <v>72</v>
      </c>
      <c r="C140" s="28"/>
      <c r="D140" s="5" t="s">
        <v>91</v>
      </c>
      <c r="E140" s="43">
        <v>-3.1300000000000001E-2</v>
      </c>
      <c r="F140" s="7">
        <f>MATCH($D140,FAC_TOTALS_APTA!$A$2:$BS$2,)</f>
        <v>25</v>
      </c>
      <c r="G140" s="29">
        <f>VLOOKUP(G125,FAC_TOTALS_APTA!$A$4:$BS$227,$F140,FALSE)</f>
        <v>0</v>
      </c>
      <c r="H140" s="29">
        <f>VLOOKUP(H125,FAC_TOTALS_APTA!$A$4:$BS$227,$F140,FALSE)</f>
        <v>0</v>
      </c>
      <c r="I140" s="30" t="str">
        <f t="shared" si="26"/>
        <v>-</v>
      </c>
      <c r="J140" s="31" t="str">
        <f t="shared" si="27"/>
        <v/>
      </c>
      <c r="K140" s="31" t="str">
        <f t="shared" si="28"/>
        <v>TNC_TRIPS_PER_CAPITA_CLUSTER_BUS_LOW_OPEX_UNFAV_FAC</v>
      </c>
      <c r="L140" s="7">
        <f>MATCH($K140,FAC_TOTALS_APTA!$A$2:$BS$2,)</f>
        <v>47</v>
      </c>
      <c r="M140" s="29">
        <f>IF(M125=0,0,VLOOKUP(M125,FAC_TOTALS_APTA!$A$4:$BS$227,$L140,FALSE))</f>
        <v>0</v>
      </c>
      <c r="N140" s="29">
        <f>IF(N125=0,0,VLOOKUP(N125,FAC_TOTALS_APTA!$A$4:$BS$227,$L140,FALSE))</f>
        <v>0</v>
      </c>
      <c r="O140" s="29">
        <f>IF(O125=0,0,VLOOKUP(O125,FAC_TOTALS_APTA!$A$4:$BS$227,$L140,FALSE))</f>
        <v>0</v>
      </c>
      <c r="P140" s="29">
        <f>IF(P125=0,0,VLOOKUP(P125,FAC_TOTALS_APTA!$A$4:$BS$227,$L140,FALSE))</f>
        <v>0</v>
      </c>
      <c r="Q140" s="29">
        <f>IF(Q125=0,0,VLOOKUP(Q125,FAC_TOTALS_APTA!$A$4:$BS$227,$L140,FALSE))</f>
        <v>0</v>
      </c>
      <c r="R140" s="29">
        <f>IF(R125=0,0,VLOOKUP(R125,FAC_TOTALS_APTA!$A$4:$BS$227,$L140,FALSE))</f>
        <v>0</v>
      </c>
      <c r="S140" s="29">
        <f>IF(S125=0,0,VLOOKUP(S125,FAC_TOTALS_APTA!$A$4:$BS$227,$L140,FALSE))</f>
        <v>0</v>
      </c>
      <c r="T140" s="29">
        <f>IF(T125=0,0,VLOOKUP(T125,FAC_TOTALS_APTA!$A$4:$BS$227,$L140,FALSE))</f>
        <v>0</v>
      </c>
      <c r="U140" s="29">
        <f>IF(U125=0,0,VLOOKUP(U125,FAC_TOTALS_APTA!$A$4:$BS$227,$L140,FALSE))</f>
        <v>0</v>
      </c>
      <c r="V140" s="29">
        <f>IF(V125=0,0,VLOOKUP(V125,FAC_TOTALS_APTA!$A$4:$BS$227,$L140,FALSE))</f>
        <v>0</v>
      </c>
      <c r="W140" s="29">
        <f>IF(W125=0,0,VLOOKUP(W125,FAC_TOTALS_APTA!$A$4:$BS$227,$L140,FALSE))</f>
        <v>0</v>
      </c>
      <c r="X140" s="29">
        <f>IF(X125=0,0,VLOOKUP(X125,FAC_TOTALS_APTA!$A$4:$BS$227,$L140,FALSE))</f>
        <v>0</v>
      </c>
      <c r="Y140" s="29">
        <f>IF(Y125=0,0,VLOOKUP(Y125,FAC_TOTALS_APTA!$A$4:$BS$227,$L140,FALSE))</f>
        <v>0</v>
      </c>
      <c r="Z140" s="29">
        <f>IF(Z125=0,0,VLOOKUP(Z125,FAC_TOTALS_APTA!$A$4:$BS$227,$L140,FALSE))</f>
        <v>0</v>
      </c>
      <c r="AA140" s="29">
        <f>IF(AA125=0,0,VLOOKUP(AA125,FAC_TOTALS_APTA!$A$4:$BS$227,$L140,FALSE))</f>
        <v>0</v>
      </c>
      <c r="AB140" s="29">
        <f>IF(AB125=0,0,VLOOKUP(AB125,FAC_TOTALS_APTA!$A$4:$BS$227,$L140,FALSE))</f>
        <v>0</v>
      </c>
      <c r="AC140" s="32">
        <f t="shared" si="29"/>
        <v>0</v>
      </c>
      <c r="AD140" s="33">
        <f>AC140/G150</f>
        <v>0</v>
      </c>
      <c r="AE140" s="7"/>
    </row>
    <row r="141" spans="1:31" s="14" customFormat="1" ht="34" hidden="1" x14ac:dyDescent="0.2">
      <c r="A141" s="7"/>
      <c r="B141" s="12" t="s">
        <v>72</v>
      </c>
      <c r="C141" s="28"/>
      <c r="D141" s="5" t="s">
        <v>73</v>
      </c>
      <c r="E141" s="43">
        <v>-1.4E-3</v>
      </c>
      <c r="F141" s="7">
        <f>MATCH($D141,FAC_TOTALS_APTA!$A$2:$BS$2,)</f>
        <v>19</v>
      </c>
      <c r="G141" s="29">
        <f>VLOOKUP(G125,FAC_TOTALS_APTA!$A$4:$BS$227,$F141,FALSE)</f>
        <v>0</v>
      </c>
      <c r="H141" s="29">
        <f>VLOOKUP(H125,FAC_TOTALS_APTA!$A$4:$BS$227,$F141,FALSE)</f>
        <v>0</v>
      </c>
      <c r="I141" s="30" t="str">
        <f t="shared" si="26"/>
        <v>-</v>
      </c>
      <c r="J141" s="31" t="str">
        <f t="shared" si="27"/>
        <v/>
      </c>
      <c r="K141" s="31" t="str">
        <f t="shared" si="28"/>
        <v>TNC_TRIPS_PER_CAPITA_CLUSTER_BUS_NEW_YORK_FAC</v>
      </c>
      <c r="L141" s="7">
        <f>MATCH($K141,FAC_TOTALS_APTA!$A$2:$BS$2,)</f>
        <v>41</v>
      </c>
      <c r="M141" s="29">
        <f>IF(M125=0,0,VLOOKUP(M125,FAC_TOTALS_APTA!$A$4:$BS$227,$L141,FALSE))</f>
        <v>0</v>
      </c>
      <c r="N141" s="29">
        <f>IF(N125=0,0,VLOOKUP(N125,FAC_TOTALS_APTA!$A$4:$BS$227,$L141,FALSE))</f>
        <v>0</v>
      </c>
      <c r="O141" s="29">
        <f>IF(O125=0,0,VLOOKUP(O125,FAC_TOTALS_APTA!$A$4:$BS$227,$L141,FALSE))</f>
        <v>0</v>
      </c>
      <c r="P141" s="29">
        <f>IF(P125=0,0,VLOOKUP(P125,FAC_TOTALS_APTA!$A$4:$BS$227,$L141,FALSE))</f>
        <v>0</v>
      </c>
      <c r="Q141" s="29">
        <f>IF(Q125=0,0,VLOOKUP(Q125,FAC_TOTALS_APTA!$A$4:$BS$227,$L141,FALSE))</f>
        <v>0</v>
      </c>
      <c r="R141" s="29">
        <f>IF(R125=0,0,VLOOKUP(R125,FAC_TOTALS_APTA!$A$4:$BS$227,$L141,FALSE))</f>
        <v>0</v>
      </c>
      <c r="S141" s="29">
        <f>IF(S125=0,0,VLOOKUP(S125,FAC_TOTALS_APTA!$A$4:$BS$227,$L141,FALSE))</f>
        <v>0</v>
      </c>
      <c r="T141" s="29">
        <f>IF(T125=0,0,VLOOKUP(T125,FAC_TOTALS_APTA!$A$4:$BS$227,$L141,FALSE))</f>
        <v>0</v>
      </c>
      <c r="U141" s="29">
        <f>IF(U125=0,0,VLOOKUP(U125,FAC_TOTALS_APTA!$A$4:$BS$227,$L141,FALSE))</f>
        <v>0</v>
      </c>
      <c r="V141" s="29">
        <f>IF(V125=0,0,VLOOKUP(V125,FAC_TOTALS_APTA!$A$4:$BS$227,$L141,FALSE))</f>
        <v>0</v>
      </c>
      <c r="W141" s="29">
        <f>IF(W125=0,0,VLOOKUP(W125,FAC_TOTALS_APTA!$A$4:$BS$227,$L141,FALSE))</f>
        <v>0</v>
      </c>
      <c r="X141" s="29">
        <f>IF(X125=0,0,VLOOKUP(X125,FAC_TOTALS_APTA!$A$4:$BS$227,$L141,FALSE))</f>
        <v>0</v>
      </c>
      <c r="Y141" s="29">
        <f>IF(Y125=0,0,VLOOKUP(Y125,FAC_TOTALS_APTA!$A$4:$BS$227,$L141,FALSE))</f>
        <v>0</v>
      </c>
      <c r="Z141" s="29">
        <f>IF(Z125=0,0,VLOOKUP(Z125,FAC_TOTALS_APTA!$A$4:$BS$227,$L141,FALSE))</f>
        <v>0</v>
      </c>
      <c r="AA141" s="29">
        <f>IF(AA125=0,0,VLOOKUP(AA125,FAC_TOTALS_APTA!$A$4:$BS$227,$L141,FALSE))</f>
        <v>0</v>
      </c>
      <c r="AB141" s="29">
        <f>IF(AB125=0,0,VLOOKUP(AB125,FAC_TOTALS_APTA!$A$4:$BS$227,$L141,FALSE))</f>
        <v>0</v>
      </c>
      <c r="AC141" s="32">
        <f t="shared" si="29"/>
        <v>0</v>
      </c>
      <c r="AD141" s="33">
        <f>AC141/G150</f>
        <v>0</v>
      </c>
      <c r="AE141" s="7"/>
    </row>
    <row r="142" spans="1:31" s="14" customFormat="1" ht="34" x14ac:dyDescent="0.2">
      <c r="A142" s="7"/>
      <c r="B142" s="12" t="s">
        <v>72</v>
      </c>
      <c r="C142" s="28"/>
      <c r="D142" s="5" t="s">
        <v>74</v>
      </c>
      <c r="E142" s="43">
        <v>-1.8E-3</v>
      </c>
      <c r="F142" s="7">
        <f>MATCH($D142,FAC_TOTALS_APTA!$A$2:$BS$2,)</f>
        <v>27</v>
      </c>
      <c r="G142" s="29">
        <f>VLOOKUP(G125,FAC_TOTALS_APTA!$A$4:$BS$227,$F142,FALSE)</f>
        <v>0</v>
      </c>
      <c r="H142" s="29">
        <f>VLOOKUP(H125,FAC_TOTALS_APTA!$A$4:$BS$227,$F142,FALSE)</f>
        <v>0</v>
      </c>
      <c r="I142" s="30" t="str">
        <f t="shared" si="26"/>
        <v>-</v>
      </c>
      <c r="J142" s="31" t="str">
        <f t="shared" si="27"/>
        <v/>
      </c>
      <c r="K142" s="31" t="str">
        <f t="shared" si="28"/>
        <v>TNC_TRIPS_PER_CAPITA_CLUSTER_RAIL_HI_OPEX_FAC</v>
      </c>
      <c r="L142" s="7">
        <f>MATCH($K142,FAC_TOTALS_APTA!$A$2:$BS$2,)</f>
        <v>49</v>
      </c>
      <c r="M142" s="29">
        <f>IF(M125=0,0,VLOOKUP(M125,FAC_TOTALS_APTA!$A$4:$BS$227,$L142,FALSE))</f>
        <v>0</v>
      </c>
      <c r="N142" s="29">
        <f>IF(N125=0,0,VLOOKUP(N125,FAC_TOTALS_APTA!$A$4:$BS$227,$L142,FALSE))</f>
        <v>0</v>
      </c>
      <c r="O142" s="29">
        <f>IF(O125=0,0,VLOOKUP(O125,FAC_TOTALS_APTA!$A$4:$BS$227,$L142,FALSE))</f>
        <v>0</v>
      </c>
      <c r="P142" s="29">
        <f>IF(P125=0,0,VLOOKUP(P125,FAC_TOTALS_APTA!$A$4:$BS$227,$L142,FALSE))</f>
        <v>0</v>
      </c>
      <c r="Q142" s="29">
        <f>IF(Q125=0,0,VLOOKUP(Q125,FAC_TOTALS_APTA!$A$4:$BS$227,$L142,FALSE))</f>
        <v>0</v>
      </c>
      <c r="R142" s="29">
        <f>IF(R125=0,0,VLOOKUP(R125,FAC_TOTALS_APTA!$A$4:$BS$227,$L142,FALSE))</f>
        <v>0</v>
      </c>
      <c r="S142" s="29">
        <f>IF(S125=0,0,VLOOKUP(S125,FAC_TOTALS_APTA!$A$4:$BS$227,$L142,FALSE))</f>
        <v>0</v>
      </c>
      <c r="T142" s="29">
        <f>IF(T125=0,0,VLOOKUP(T125,FAC_TOTALS_APTA!$A$4:$BS$227,$L142,FALSE))</f>
        <v>0</v>
      </c>
      <c r="U142" s="29">
        <f>IF(U125=0,0,VLOOKUP(U125,FAC_TOTALS_APTA!$A$4:$BS$227,$L142,FALSE))</f>
        <v>0</v>
      </c>
      <c r="V142" s="29">
        <f>IF(V125=0,0,VLOOKUP(V125,FAC_TOTALS_APTA!$A$4:$BS$227,$L142,FALSE))</f>
        <v>0</v>
      </c>
      <c r="W142" s="29">
        <f>IF(W125=0,0,VLOOKUP(W125,FAC_TOTALS_APTA!$A$4:$BS$227,$L142,FALSE))</f>
        <v>0</v>
      </c>
      <c r="X142" s="29">
        <f>IF(X125=0,0,VLOOKUP(X125,FAC_TOTALS_APTA!$A$4:$BS$227,$L142,FALSE))</f>
        <v>0</v>
      </c>
      <c r="Y142" s="29">
        <f>IF(Y125=0,0,VLOOKUP(Y125,FAC_TOTALS_APTA!$A$4:$BS$227,$L142,FALSE))</f>
        <v>0</v>
      </c>
      <c r="Z142" s="29">
        <f>IF(Z125=0,0,VLOOKUP(Z125,FAC_TOTALS_APTA!$A$4:$BS$227,$L142,FALSE))</f>
        <v>0</v>
      </c>
      <c r="AA142" s="29">
        <f>IF(AA125=0,0,VLOOKUP(AA125,FAC_TOTALS_APTA!$A$4:$BS$227,$L142,FALSE))</f>
        <v>0</v>
      </c>
      <c r="AB142" s="29">
        <f>IF(AB125=0,0,VLOOKUP(AB125,FAC_TOTALS_APTA!$A$4:$BS$227,$L142,FALSE))</f>
        <v>0</v>
      </c>
      <c r="AC142" s="32">
        <f t="shared" si="29"/>
        <v>0</v>
      </c>
      <c r="AD142" s="33">
        <f>AC142/G150</f>
        <v>0</v>
      </c>
      <c r="AE142" s="7"/>
    </row>
    <row r="143" spans="1:31" s="14" customFormat="1" ht="34" hidden="1" x14ac:dyDescent="0.2">
      <c r="A143" s="7"/>
      <c r="B143" s="12" t="s">
        <v>72</v>
      </c>
      <c r="C143" s="28"/>
      <c r="D143" s="5" t="s">
        <v>75</v>
      </c>
      <c r="E143" s="43">
        <v>-2.9899999999999999E-2</v>
      </c>
      <c r="F143" s="7">
        <f>MATCH($D143,FAC_TOTALS_APTA!$A$2:$BS$2,)</f>
        <v>28</v>
      </c>
      <c r="G143" s="29">
        <f>VLOOKUP(G125,FAC_TOTALS_APTA!$A$4:$BS$227,$F143,FALSE)</f>
        <v>0</v>
      </c>
      <c r="H143" s="29">
        <f>VLOOKUP(H125,FAC_TOTALS_APTA!$A$4:$BS$227,$F143,FALSE)</f>
        <v>0</v>
      </c>
      <c r="I143" s="30" t="str">
        <f t="shared" si="26"/>
        <v>-</v>
      </c>
      <c r="J143" s="31" t="str">
        <f t="shared" si="27"/>
        <v/>
      </c>
      <c r="K143" s="31" t="str">
        <f t="shared" si="28"/>
        <v>TNC_TRIPS_PER_CAPITA_CLUSTER_RAIL_MID_OPEX_FAC</v>
      </c>
      <c r="L143" s="7">
        <f>MATCH($K143,FAC_TOTALS_APTA!$A$2:$BS$2,)</f>
        <v>50</v>
      </c>
      <c r="M143" s="29">
        <f>IF(M125=0,0,VLOOKUP(M125,FAC_TOTALS_APTA!$A$4:$BS$227,$L143,FALSE))</f>
        <v>0</v>
      </c>
      <c r="N143" s="29">
        <f>IF(N125=0,0,VLOOKUP(N125,FAC_TOTALS_APTA!$A$4:$BS$227,$L143,FALSE))</f>
        <v>0</v>
      </c>
      <c r="O143" s="29">
        <f>IF(O125=0,0,VLOOKUP(O125,FAC_TOTALS_APTA!$A$4:$BS$227,$L143,FALSE))</f>
        <v>0</v>
      </c>
      <c r="P143" s="29">
        <f>IF(P125=0,0,VLOOKUP(P125,FAC_TOTALS_APTA!$A$4:$BS$227,$L143,FALSE))</f>
        <v>0</v>
      </c>
      <c r="Q143" s="29">
        <f>IF(Q125=0,0,VLOOKUP(Q125,FAC_TOTALS_APTA!$A$4:$BS$227,$L143,FALSE))</f>
        <v>0</v>
      </c>
      <c r="R143" s="29">
        <f>IF(R125=0,0,VLOOKUP(R125,FAC_TOTALS_APTA!$A$4:$BS$227,$L143,FALSE))</f>
        <v>0</v>
      </c>
      <c r="S143" s="29">
        <f>IF(S125=0,0,VLOOKUP(S125,FAC_TOTALS_APTA!$A$4:$BS$227,$L143,FALSE))</f>
        <v>0</v>
      </c>
      <c r="T143" s="29">
        <f>IF(T125=0,0,VLOOKUP(T125,FAC_TOTALS_APTA!$A$4:$BS$227,$L143,FALSE))</f>
        <v>0</v>
      </c>
      <c r="U143" s="29">
        <f>IF(U125=0,0,VLOOKUP(U125,FAC_TOTALS_APTA!$A$4:$BS$227,$L143,FALSE))</f>
        <v>0</v>
      </c>
      <c r="V143" s="29">
        <f>IF(V125=0,0,VLOOKUP(V125,FAC_TOTALS_APTA!$A$4:$BS$227,$L143,FALSE))</f>
        <v>0</v>
      </c>
      <c r="W143" s="29">
        <f>IF(W125=0,0,VLOOKUP(W125,FAC_TOTALS_APTA!$A$4:$BS$227,$L143,FALSE))</f>
        <v>0</v>
      </c>
      <c r="X143" s="29">
        <f>IF(X125=0,0,VLOOKUP(X125,FAC_TOTALS_APTA!$A$4:$BS$227,$L143,FALSE))</f>
        <v>0</v>
      </c>
      <c r="Y143" s="29">
        <f>IF(Y125=0,0,VLOOKUP(Y125,FAC_TOTALS_APTA!$A$4:$BS$227,$L143,FALSE))</f>
        <v>0</v>
      </c>
      <c r="Z143" s="29">
        <f>IF(Z125=0,0,VLOOKUP(Z125,FAC_TOTALS_APTA!$A$4:$BS$227,$L143,FALSE))</f>
        <v>0</v>
      </c>
      <c r="AA143" s="29">
        <f>IF(AA125=0,0,VLOOKUP(AA125,FAC_TOTALS_APTA!$A$4:$BS$227,$L143,FALSE))</f>
        <v>0</v>
      </c>
      <c r="AB143" s="29">
        <f>IF(AB125=0,0,VLOOKUP(AB125,FAC_TOTALS_APTA!$A$4:$BS$227,$L143,FALSE))</f>
        <v>0</v>
      </c>
      <c r="AC143" s="32">
        <f t="shared" si="29"/>
        <v>0</v>
      </c>
      <c r="AD143" s="33">
        <f>AC143/G150</f>
        <v>0</v>
      </c>
      <c r="AE143" s="7"/>
    </row>
    <row r="144" spans="1:31" s="14" customFormat="1" ht="34" hidden="1" x14ac:dyDescent="0.2">
      <c r="A144" s="7"/>
      <c r="B144" s="12" t="s">
        <v>72</v>
      </c>
      <c r="C144" s="28"/>
      <c r="D144" s="5" t="s">
        <v>76</v>
      </c>
      <c r="E144" s="43">
        <v>8.0999999999999996E-3</v>
      </c>
      <c r="F144" s="7">
        <f>MATCH($D144,FAC_TOTALS_APTA!$A$2:$BS$2,)</f>
        <v>26</v>
      </c>
      <c r="G144" s="29">
        <f>VLOOKUP(G125,FAC_TOTALS_APTA!$A$4:$BS$227,$F144,FALSE)</f>
        <v>0</v>
      </c>
      <c r="H144" s="29">
        <f>VLOOKUP(H125,FAC_TOTALS_APTA!$A$4:$BS$227,$F144,FALSE)</f>
        <v>0</v>
      </c>
      <c r="I144" s="30" t="str">
        <f t="shared" si="26"/>
        <v>-</v>
      </c>
      <c r="J144" s="31" t="str">
        <f t="shared" si="27"/>
        <v/>
      </c>
      <c r="K144" s="31" t="str">
        <f t="shared" si="28"/>
        <v>TNC_TRIPS_PER_CAPITA_CLUSTER_RAIL_NEW_YORK_FAC</v>
      </c>
      <c r="L144" s="7">
        <f>MATCH($K144,FAC_TOTALS_APTA!$A$2:$BS$2,)</f>
        <v>48</v>
      </c>
      <c r="M144" s="29">
        <f>IF(M125=0,0,VLOOKUP(M125,FAC_TOTALS_APTA!$A$4:$BS$227,$L144,FALSE))</f>
        <v>0</v>
      </c>
      <c r="N144" s="29">
        <f>IF(N125=0,0,VLOOKUP(N125,FAC_TOTALS_APTA!$A$4:$BS$227,$L144,FALSE))</f>
        <v>0</v>
      </c>
      <c r="O144" s="29">
        <f>IF(O125=0,0,VLOOKUP(O125,FAC_TOTALS_APTA!$A$4:$BS$227,$L144,FALSE))</f>
        <v>0</v>
      </c>
      <c r="P144" s="29">
        <f>IF(P125=0,0,VLOOKUP(P125,FAC_TOTALS_APTA!$A$4:$BS$227,$L144,FALSE))</f>
        <v>0</v>
      </c>
      <c r="Q144" s="29">
        <f>IF(Q125=0,0,VLOOKUP(Q125,FAC_TOTALS_APTA!$A$4:$BS$227,$L144,FALSE))</f>
        <v>0</v>
      </c>
      <c r="R144" s="29">
        <f>IF(R125=0,0,VLOOKUP(R125,FAC_TOTALS_APTA!$A$4:$BS$227,$L144,FALSE))</f>
        <v>0</v>
      </c>
      <c r="S144" s="29">
        <f>IF(S125=0,0,VLOOKUP(S125,FAC_TOTALS_APTA!$A$4:$BS$227,$L144,FALSE))</f>
        <v>0</v>
      </c>
      <c r="T144" s="29">
        <f>IF(T125=0,0,VLOOKUP(T125,FAC_TOTALS_APTA!$A$4:$BS$227,$L144,FALSE))</f>
        <v>0</v>
      </c>
      <c r="U144" s="29">
        <f>IF(U125=0,0,VLOOKUP(U125,FAC_TOTALS_APTA!$A$4:$BS$227,$L144,FALSE))</f>
        <v>0</v>
      </c>
      <c r="V144" s="29">
        <f>IF(V125=0,0,VLOOKUP(V125,FAC_TOTALS_APTA!$A$4:$BS$227,$L144,FALSE))</f>
        <v>0</v>
      </c>
      <c r="W144" s="29">
        <f>IF(W125=0,0,VLOOKUP(W125,FAC_TOTALS_APTA!$A$4:$BS$227,$L144,FALSE))</f>
        <v>0</v>
      </c>
      <c r="X144" s="29">
        <f>IF(X125=0,0,VLOOKUP(X125,FAC_TOTALS_APTA!$A$4:$BS$227,$L144,FALSE))</f>
        <v>0</v>
      </c>
      <c r="Y144" s="29">
        <f>IF(Y125=0,0,VLOOKUP(Y125,FAC_TOTALS_APTA!$A$4:$BS$227,$L144,FALSE))</f>
        <v>0</v>
      </c>
      <c r="Z144" s="29">
        <f>IF(Z125=0,0,VLOOKUP(Z125,FAC_TOTALS_APTA!$A$4:$BS$227,$L144,FALSE))</f>
        <v>0</v>
      </c>
      <c r="AA144" s="29">
        <f>IF(AA125=0,0,VLOOKUP(AA125,FAC_TOTALS_APTA!$A$4:$BS$227,$L144,FALSE))</f>
        <v>0</v>
      </c>
      <c r="AB144" s="29">
        <f>IF(AB125=0,0,VLOOKUP(AB125,FAC_TOTALS_APTA!$A$4:$BS$227,$L144,FALSE))</f>
        <v>0</v>
      </c>
      <c r="AC144" s="32">
        <f t="shared" si="29"/>
        <v>0</v>
      </c>
      <c r="AD144" s="33">
        <f>AC144/G150</f>
        <v>0</v>
      </c>
      <c r="AE144" s="7"/>
    </row>
    <row r="145" spans="1:31" s="14" customFormat="1" ht="15" x14ac:dyDescent="0.2">
      <c r="A145" s="7"/>
      <c r="B145" s="26" t="s">
        <v>68</v>
      </c>
      <c r="C145" s="28"/>
      <c r="D145" s="7" t="s">
        <v>46</v>
      </c>
      <c r="E145" s="43">
        <v>-1.5E-3</v>
      </c>
      <c r="F145" s="7">
        <f>MATCH($D145,FAC_TOTALS_APTA!$A$2:$BS$2,)</f>
        <v>30</v>
      </c>
      <c r="G145" s="29">
        <f>VLOOKUP(G125,FAC_TOTALS_APTA!$A$4:$BS$227,$F145,FALSE)</f>
        <v>0.33554414265599097</v>
      </c>
      <c r="H145" s="29">
        <f>VLOOKUP(H125,FAC_TOTALS_APTA!$A$4:$BS$227,$F145,FALSE)</f>
        <v>1</v>
      </c>
      <c r="I145" s="30">
        <f t="shared" si="26"/>
        <v>1.9802338139015805</v>
      </c>
      <c r="J145" s="31" t="str">
        <f t="shared" si="27"/>
        <v/>
      </c>
      <c r="K145" s="31" t="str">
        <f t="shared" si="28"/>
        <v>BIKE_SHARE_FAC</v>
      </c>
      <c r="L145" s="7">
        <f>MATCH($K145,FAC_TOTALS_APTA!$A$2:$BS$2,)</f>
        <v>52</v>
      </c>
      <c r="M145" s="29">
        <f>IF(M125=0,0,VLOOKUP(M125,FAC_TOTALS_APTA!$A$4:$BS$227,$L145,FALSE))</f>
        <v>0</v>
      </c>
      <c r="N145" s="29">
        <f>IF(N125=0,0,VLOOKUP(N125,FAC_TOTALS_APTA!$A$4:$BS$227,$L145,FALSE))</f>
        <v>97354.3745903378</v>
      </c>
      <c r="O145" s="29">
        <f>IF(O125=0,0,VLOOKUP(O125,FAC_TOTALS_APTA!$A$4:$BS$227,$L145,FALSE))</f>
        <v>43932.757458246801</v>
      </c>
      <c r="P145" s="29">
        <f>IF(P125=0,0,VLOOKUP(P125,FAC_TOTALS_APTA!$A$4:$BS$227,$L145,FALSE))</f>
        <v>54784.764481785598</v>
      </c>
      <c r="Q145" s="29">
        <f>IF(Q125=0,0,VLOOKUP(Q125,FAC_TOTALS_APTA!$A$4:$BS$227,$L145,FALSE))</f>
        <v>0</v>
      </c>
      <c r="R145" s="29">
        <f>IF(R125=0,0,VLOOKUP(R125,FAC_TOTALS_APTA!$A$4:$BS$227,$L145,FALSE))</f>
        <v>0</v>
      </c>
      <c r="S145" s="29">
        <f>IF(S125=0,0,VLOOKUP(S125,FAC_TOTALS_APTA!$A$4:$BS$227,$L145,FALSE))</f>
        <v>0</v>
      </c>
      <c r="T145" s="29">
        <f>IF(T125=0,0,VLOOKUP(T125,FAC_TOTALS_APTA!$A$4:$BS$227,$L145,FALSE))</f>
        <v>0</v>
      </c>
      <c r="U145" s="29">
        <f>IF(U125=0,0,VLOOKUP(U125,FAC_TOTALS_APTA!$A$4:$BS$227,$L145,FALSE))</f>
        <v>0</v>
      </c>
      <c r="V145" s="29">
        <f>IF(V125=0,0,VLOOKUP(V125,FAC_TOTALS_APTA!$A$4:$BS$227,$L145,FALSE))</f>
        <v>0</v>
      </c>
      <c r="W145" s="29">
        <f>IF(W125=0,0,VLOOKUP(W125,FAC_TOTALS_APTA!$A$4:$BS$227,$L145,FALSE))</f>
        <v>0</v>
      </c>
      <c r="X145" s="29">
        <f>IF(X125=0,0,VLOOKUP(X125,FAC_TOTALS_APTA!$A$4:$BS$227,$L145,FALSE))</f>
        <v>0</v>
      </c>
      <c r="Y145" s="29">
        <f>IF(Y125=0,0,VLOOKUP(Y125,FAC_TOTALS_APTA!$A$4:$BS$227,$L145,FALSE))</f>
        <v>0</v>
      </c>
      <c r="Z145" s="29">
        <f>IF(Z125=0,0,VLOOKUP(Z125,FAC_TOTALS_APTA!$A$4:$BS$227,$L145,FALSE))</f>
        <v>0</v>
      </c>
      <c r="AA145" s="29">
        <f>IF(AA125=0,0,VLOOKUP(AA125,FAC_TOTALS_APTA!$A$4:$BS$227,$L145,FALSE))</f>
        <v>0</v>
      </c>
      <c r="AB145" s="29">
        <f>IF(AB125=0,0,VLOOKUP(AB125,FAC_TOTALS_APTA!$A$4:$BS$227,$L145,FALSE))</f>
        <v>0</v>
      </c>
      <c r="AC145" s="32">
        <f t="shared" si="29"/>
        <v>196071.8965303702</v>
      </c>
      <c r="AD145" s="33">
        <f>AC145/G150</f>
        <v>2.6620567695483343E-4</v>
      </c>
      <c r="AE145" s="7"/>
    </row>
    <row r="146" spans="1:31" s="14" customFormat="1" ht="15" hidden="1" x14ac:dyDescent="0.2">
      <c r="A146" s="7"/>
      <c r="B146" s="26" t="s">
        <v>69</v>
      </c>
      <c r="C146" s="28"/>
      <c r="D146" s="7" t="s">
        <v>77</v>
      </c>
      <c r="E146" s="43">
        <v>-4.8399999999999999E-2</v>
      </c>
      <c r="F146" s="7">
        <f>MATCH($D146,FAC_TOTALS_APTA!$A$2:$BS$2,)</f>
        <v>31</v>
      </c>
      <c r="G146" s="29">
        <f>VLOOKUP(G125,FAC_TOTALS_APTA!$A$4:$BS$227,$F146,FALSE)</f>
        <v>0</v>
      </c>
      <c r="H146" s="29">
        <f>VLOOKUP(H125,FAC_TOTALS_APTA!$A$4:$BS$227,$F146,FALSE)</f>
        <v>0.77703198292786901</v>
      </c>
      <c r="I146" s="30" t="str">
        <f t="shared" si="26"/>
        <v>-</v>
      </c>
      <c r="J146" s="31" t="str">
        <f t="shared" si="27"/>
        <v/>
      </c>
      <c r="K146" s="31" t="str">
        <f t="shared" si="28"/>
        <v>scooter_flag_BUS_FAC</v>
      </c>
      <c r="L146" s="7">
        <f>MATCH($K146,FAC_TOTALS_APTA!$A$2:$BS$2,)</f>
        <v>53</v>
      </c>
      <c r="M146" s="29">
        <f>IF(M125=0,0,VLOOKUP(M125,FAC_TOTALS_APTA!$A$4:$BS$227,$L146,FALSE))</f>
        <v>0</v>
      </c>
      <c r="N146" s="29">
        <f>IF(N125=0,0,VLOOKUP(N125,FAC_TOTALS_APTA!$A$4:$BS$227,$L146,FALSE))</f>
        <v>0</v>
      </c>
      <c r="O146" s="29">
        <f>IF(O125=0,0,VLOOKUP(O125,FAC_TOTALS_APTA!$A$4:$BS$227,$L146,FALSE))</f>
        <v>0</v>
      </c>
      <c r="P146" s="29">
        <f>IF(P125=0,0,VLOOKUP(P125,FAC_TOTALS_APTA!$A$4:$BS$227,$L146,FALSE))</f>
        <v>0</v>
      </c>
      <c r="Q146" s="29">
        <f>IF(Q125=0,0,VLOOKUP(Q125,FAC_TOTALS_APTA!$A$4:$BS$227,$L146,FALSE))</f>
        <v>0</v>
      </c>
      <c r="R146" s="29">
        <f>IF(R125=0,0,VLOOKUP(R125,FAC_TOTALS_APTA!$A$4:$BS$227,$L146,FALSE))</f>
        <v>-27813793.144343302</v>
      </c>
      <c r="S146" s="29">
        <f>IF(S125=0,0,VLOOKUP(S125,FAC_TOTALS_APTA!$A$4:$BS$227,$L146,FALSE))</f>
        <v>0</v>
      </c>
      <c r="T146" s="29">
        <f>IF(T125=0,0,VLOOKUP(T125,FAC_TOTALS_APTA!$A$4:$BS$227,$L146,FALSE))</f>
        <v>0</v>
      </c>
      <c r="U146" s="29">
        <f>IF(U125=0,0,VLOOKUP(U125,FAC_TOTALS_APTA!$A$4:$BS$227,$L146,FALSE))</f>
        <v>0</v>
      </c>
      <c r="V146" s="29">
        <f>IF(V125=0,0,VLOOKUP(V125,FAC_TOTALS_APTA!$A$4:$BS$227,$L146,FALSE))</f>
        <v>0</v>
      </c>
      <c r="W146" s="29">
        <f>IF(W125=0,0,VLOOKUP(W125,FAC_TOTALS_APTA!$A$4:$BS$227,$L146,FALSE))</f>
        <v>0</v>
      </c>
      <c r="X146" s="29">
        <f>IF(X125=0,0,VLOOKUP(X125,FAC_TOTALS_APTA!$A$4:$BS$227,$L146,FALSE))</f>
        <v>0</v>
      </c>
      <c r="Y146" s="29">
        <f>IF(Y125=0,0,VLOOKUP(Y125,FAC_TOTALS_APTA!$A$4:$BS$227,$L146,FALSE))</f>
        <v>0</v>
      </c>
      <c r="Z146" s="29">
        <f>IF(Z125=0,0,VLOOKUP(Z125,FAC_TOTALS_APTA!$A$4:$BS$227,$L146,FALSE))</f>
        <v>0</v>
      </c>
      <c r="AA146" s="29">
        <f>IF(AA125=0,0,VLOOKUP(AA125,FAC_TOTALS_APTA!$A$4:$BS$227,$L146,FALSE))</f>
        <v>0</v>
      </c>
      <c r="AB146" s="29">
        <f>IF(AB125=0,0,VLOOKUP(AB125,FAC_TOTALS_APTA!$A$4:$BS$227,$L146,FALSE))</f>
        <v>0</v>
      </c>
      <c r="AC146" s="32">
        <f t="shared" si="29"/>
        <v>-27813793.144343302</v>
      </c>
      <c r="AD146" s="33">
        <f>AC146/G150</f>
        <v>-3.7762625667900118E-2</v>
      </c>
      <c r="AE146" s="7"/>
    </row>
    <row r="147" spans="1:31" s="7" customFormat="1" ht="15" x14ac:dyDescent="0.2">
      <c r="B147" s="9" t="s">
        <v>69</v>
      </c>
      <c r="C147" s="27"/>
      <c r="D147" s="8" t="s">
        <v>78</v>
      </c>
      <c r="E147" s="44">
        <v>5.3E-3</v>
      </c>
      <c r="F147" s="8">
        <f>MATCH($D147,FAC_TOTALS_APTA!$A$2:$BS$2,)</f>
        <v>32</v>
      </c>
      <c r="G147" s="29">
        <f>VLOOKUP(G125,FAC_TOTALS_APTA!$A$4:$BS$227,$F147,FALSE)</f>
        <v>0</v>
      </c>
      <c r="H147" s="29">
        <f>VLOOKUP(H125,FAC_TOTALS_APTA!$A$4:$BS$227,$F147,FALSE)</f>
        <v>0</v>
      </c>
      <c r="I147" s="35" t="str">
        <f t="shared" si="26"/>
        <v>-</v>
      </c>
      <c r="J147" s="36" t="str">
        <f t="shared" si="27"/>
        <v/>
      </c>
      <c r="K147" s="36" t="str">
        <f t="shared" si="28"/>
        <v>scooter_flag_RAIL_FAC</v>
      </c>
      <c r="L147" s="7">
        <f>MATCH($K147,FAC_TOTALS_APTA!$A$2:$BS$2,)</f>
        <v>54</v>
      </c>
      <c r="M147" s="37">
        <f>IF(M125=0,0,VLOOKUP(M125,FAC_TOTALS_APTA!$A$4:$BS$227,$L147,FALSE))</f>
        <v>0</v>
      </c>
      <c r="N147" s="37">
        <f>IF(N125=0,0,VLOOKUP(N125,FAC_TOTALS_APTA!$A$4:$BS$227,$L147,FALSE))</f>
        <v>0</v>
      </c>
      <c r="O147" s="37">
        <f>IF(O125=0,0,VLOOKUP(O125,FAC_TOTALS_APTA!$A$4:$BS$227,$L147,FALSE))</f>
        <v>0</v>
      </c>
      <c r="P147" s="37">
        <f>IF(P125=0,0,VLOOKUP(P125,FAC_TOTALS_APTA!$A$4:$BS$227,$L147,FALSE))</f>
        <v>0</v>
      </c>
      <c r="Q147" s="37">
        <f>IF(Q125=0,0,VLOOKUP(Q125,FAC_TOTALS_APTA!$A$4:$BS$227,$L147,FALSE))</f>
        <v>0</v>
      </c>
      <c r="R147" s="37">
        <f>IF(R125=0,0,VLOOKUP(R125,FAC_TOTALS_APTA!$A$4:$BS$227,$L147,FALSE))</f>
        <v>0</v>
      </c>
      <c r="S147" s="37">
        <f>IF(S125=0,0,VLOOKUP(S125,FAC_TOTALS_APTA!$A$4:$BS$227,$L147,FALSE))</f>
        <v>0</v>
      </c>
      <c r="T147" s="37">
        <f>IF(T125=0,0,VLOOKUP(T125,FAC_TOTALS_APTA!$A$4:$BS$227,$L147,FALSE))</f>
        <v>0</v>
      </c>
      <c r="U147" s="37">
        <f>IF(U125=0,0,VLOOKUP(U125,FAC_TOTALS_APTA!$A$4:$BS$227,$L147,FALSE))</f>
        <v>0</v>
      </c>
      <c r="V147" s="37">
        <f>IF(V125=0,0,VLOOKUP(V125,FAC_TOTALS_APTA!$A$4:$BS$227,$L147,FALSE))</f>
        <v>0</v>
      </c>
      <c r="W147" s="37">
        <f>IF(W125=0,0,VLOOKUP(W125,FAC_TOTALS_APTA!$A$4:$BS$227,$L147,FALSE))</f>
        <v>0</v>
      </c>
      <c r="X147" s="37">
        <f>IF(X125=0,0,VLOOKUP(X125,FAC_TOTALS_APTA!$A$4:$BS$227,$L147,FALSE))</f>
        <v>0</v>
      </c>
      <c r="Y147" s="37">
        <f>IF(Y125=0,0,VLOOKUP(Y125,FAC_TOTALS_APTA!$A$4:$BS$227,$L147,FALSE))</f>
        <v>0</v>
      </c>
      <c r="Z147" s="37">
        <f>IF(Z125=0,0,VLOOKUP(Z125,FAC_TOTALS_APTA!$A$4:$BS$227,$L147,FALSE))</f>
        <v>0</v>
      </c>
      <c r="AA147" s="37">
        <f>IF(AA125=0,0,VLOOKUP(AA125,FAC_TOTALS_APTA!$A$4:$BS$227,$L147,FALSE))</f>
        <v>0</v>
      </c>
      <c r="AB147" s="37">
        <f>IF(AB125=0,0,VLOOKUP(AB125,FAC_TOTALS_APTA!$A$4:$BS$227,$L147,FALSE))</f>
        <v>0</v>
      </c>
      <c r="AC147" s="38">
        <f t="shared" si="29"/>
        <v>0</v>
      </c>
      <c r="AD147" s="39">
        <f>AC147/G150</f>
        <v>0</v>
      </c>
    </row>
    <row r="148" spans="1:31" s="14" customFormat="1" ht="15" x14ac:dyDescent="0.2">
      <c r="A148" s="7"/>
      <c r="B148" s="9" t="s">
        <v>56</v>
      </c>
      <c r="C148" s="27"/>
      <c r="D148" s="9" t="s">
        <v>48</v>
      </c>
      <c r="E148" s="65"/>
      <c r="F148" s="8"/>
      <c r="G148" s="37"/>
      <c r="H148" s="37"/>
      <c r="I148" s="35"/>
      <c r="J148" s="36"/>
      <c r="K148" s="36" t="str">
        <f t="shared" si="28"/>
        <v>New_Reporter_FAC</v>
      </c>
      <c r="L148" s="7">
        <f>MATCH($K148,FAC_TOTALS_APTA!$A$2:$BS$2,)</f>
        <v>58</v>
      </c>
      <c r="M148" s="37">
        <f>IF(M125=0,0,VLOOKUP(M125,FAC_TOTALS_APTA!$A$4:$BS$227,$L148,FALSE))</f>
        <v>0</v>
      </c>
      <c r="N148" s="37">
        <f>IF(N125=0,0,VLOOKUP(N125,FAC_TOTALS_APTA!$A$4:$BS$227,$L148,FALSE))</f>
        <v>0</v>
      </c>
      <c r="O148" s="37">
        <f>IF(O125=0,0,VLOOKUP(O125,FAC_TOTALS_APTA!$A$4:$BS$227,$L148,FALSE))</f>
        <v>0</v>
      </c>
      <c r="P148" s="37">
        <f>IF(P125=0,0,VLOOKUP(P125,FAC_TOTALS_APTA!$A$4:$BS$227,$L148,FALSE))</f>
        <v>0</v>
      </c>
      <c r="Q148" s="37">
        <f>IF(Q125=0,0,VLOOKUP(Q125,FAC_TOTALS_APTA!$A$4:$BS$227,$L148,FALSE))</f>
        <v>0</v>
      </c>
      <c r="R148" s="37">
        <f>IF(R125=0,0,VLOOKUP(R125,FAC_TOTALS_APTA!$A$4:$BS$227,$L148,FALSE))</f>
        <v>0</v>
      </c>
      <c r="S148" s="37">
        <f>IF(S125=0,0,VLOOKUP(S125,FAC_TOTALS_APTA!$A$4:$BS$227,$L148,FALSE))</f>
        <v>0</v>
      </c>
      <c r="T148" s="37">
        <f>IF(T125=0,0,VLOOKUP(T125,FAC_TOTALS_APTA!$A$4:$BS$227,$L148,FALSE))</f>
        <v>0</v>
      </c>
      <c r="U148" s="37">
        <f>IF(U125=0,0,VLOOKUP(U125,FAC_TOTALS_APTA!$A$4:$BS$227,$L148,FALSE))</f>
        <v>0</v>
      </c>
      <c r="V148" s="37">
        <f>IF(V125=0,0,VLOOKUP(V125,FAC_TOTALS_APTA!$A$4:$BS$227,$L148,FALSE))</f>
        <v>0</v>
      </c>
      <c r="W148" s="37">
        <f>IF(W125=0,0,VLOOKUP(W125,FAC_TOTALS_APTA!$A$4:$BS$227,$L148,FALSE))</f>
        <v>0</v>
      </c>
      <c r="X148" s="37">
        <f>IF(X125=0,0,VLOOKUP(X125,FAC_TOTALS_APTA!$A$4:$BS$227,$L148,FALSE))</f>
        <v>0</v>
      </c>
      <c r="Y148" s="37">
        <f>IF(Y125=0,0,VLOOKUP(Y125,FAC_TOTALS_APTA!$A$4:$BS$227,$L148,FALSE))</f>
        <v>0</v>
      </c>
      <c r="Z148" s="37">
        <f>IF(Z125=0,0,VLOOKUP(Z125,FAC_TOTALS_APTA!$A$4:$BS$227,$L148,FALSE))</f>
        <v>0</v>
      </c>
      <c r="AA148" s="37">
        <f>IF(AA125=0,0,VLOOKUP(AA125,FAC_TOTALS_APTA!$A$4:$BS$227,$L148,FALSE))</f>
        <v>0</v>
      </c>
      <c r="AB148" s="37">
        <f>IF(AB125=0,0,VLOOKUP(AB125,FAC_TOTALS_APTA!$A$4:$BS$227,$L148,FALSE))</f>
        <v>0</v>
      </c>
      <c r="AC148" s="38">
        <f>SUM(M148:AB148)</f>
        <v>0</v>
      </c>
      <c r="AD148" s="39">
        <f>AC148/G150</f>
        <v>0</v>
      </c>
      <c r="AE148" s="7"/>
    </row>
    <row r="149" spans="1:31" s="59" customFormat="1" ht="15" x14ac:dyDescent="0.2">
      <c r="A149" s="58"/>
      <c r="B149" s="26" t="s">
        <v>70</v>
      </c>
      <c r="C149" s="28"/>
      <c r="D149" s="7" t="s">
        <v>6</v>
      </c>
      <c r="E149" s="43"/>
      <c r="F149" s="7">
        <f>MATCH($D149,FAC_TOTALS_APTA!$A$2:$BQ$2,)</f>
        <v>9</v>
      </c>
      <c r="G149" s="60">
        <f>VLOOKUP(G125,FAC_TOTALS_APTA!$A$4:$BS$227,$F149,FALSE)</f>
        <v>756980505.19764805</v>
      </c>
      <c r="H149" s="60">
        <f>VLOOKUP(H125,FAC_TOTALS_APTA!$A$4:$BS$227,$F149,FALSE)</f>
        <v>682203728.56399703</v>
      </c>
      <c r="I149" s="62">
        <f t="shared" ref="I149:I150" si="30">H149/G149-1</f>
        <v>-9.8782962203401437E-2</v>
      </c>
      <c r="J149" s="31"/>
      <c r="K149" s="31"/>
      <c r="L149" s="7"/>
      <c r="M149" s="29">
        <f t="shared" ref="M149:AB149" si="31">SUM(M127:M147)</f>
        <v>10452.605210334063</v>
      </c>
      <c r="N149" s="29">
        <f t="shared" si="31"/>
        <v>-1476740.8443584065</v>
      </c>
      <c r="O149" s="29">
        <f t="shared" si="31"/>
        <v>-31111359.815934666</v>
      </c>
      <c r="P149" s="29">
        <f t="shared" si="31"/>
        <v>-17700769.126360871</v>
      </c>
      <c r="Q149" s="29">
        <f t="shared" si="31"/>
        <v>6776925.8803076725</v>
      </c>
      <c r="R149" s="29">
        <f t="shared" si="31"/>
        <v>-31169072.868228581</v>
      </c>
      <c r="S149" s="29">
        <f t="shared" si="31"/>
        <v>0</v>
      </c>
      <c r="T149" s="29">
        <f t="shared" si="31"/>
        <v>0</v>
      </c>
      <c r="U149" s="29">
        <f t="shared" si="31"/>
        <v>0</v>
      </c>
      <c r="V149" s="29">
        <f t="shared" si="31"/>
        <v>0</v>
      </c>
      <c r="W149" s="29">
        <f t="shared" si="31"/>
        <v>0</v>
      </c>
      <c r="X149" s="29">
        <f t="shared" si="31"/>
        <v>0</v>
      </c>
      <c r="Y149" s="29">
        <f t="shared" si="31"/>
        <v>0</v>
      </c>
      <c r="Z149" s="29">
        <f t="shared" si="31"/>
        <v>0</v>
      </c>
      <c r="AA149" s="29">
        <f t="shared" si="31"/>
        <v>0</v>
      </c>
      <c r="AB149" s="29">
        <f t="shared" si="31"/>
        <v>0</v>
      </c>
      <c r="AC149" s="32">
        <f>H149-G149</f>
        <v>-74776776.633651018</v>
      </c>
      <c r="AD149" s="33">
        <f>I149</f>
        <v>-9.8782962203401437E-2</v>
      </c>
      <c r="AE149" s="58"/>
    </row>
    <row r="150" spans="1:31" ht="16" thickBot="1" x14ac:dyDescent="0.25">
      <c r="B150" s="10" t="s">
        <v>53</v>
      </c>
      <c r="C150" s="24"/>
      <c r="D150" s="24" t="s">
        <v>4</v>
      </c>
      <c r="E150" s="24"/>
      <c r="F150" s="24">
        <f>MATCH($D150,FAC_TOTALS_APTA!$A$2:$BQ$2,)</f>
        <v>7</v>
      </c>
      <c r="G150" s="61">
        <f>VLOOKUP(G125,FAC_TOTALS_APTA!$A$4:$BS$227,$F150,FALSE)</f>
        <v>736542882.07999897</v>
      </c>
      <c r="H150" s="61">
        <f>VLOOKUP(H125,FAC_TOTALS_APTA!$A$4:$BQ$227,$F150,FALSE)</f>
        <v>688530871.36999905</v>
      </c>
      <c r="I150" s="63">
        <f t="shared" si="30"/>
        <v>-6.5185628533146467E-2</v>
      </c>
      <c r="J150" s="40"/>
      <c r="K150" s="40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41">
        <f>H150-G150</f>
        <v>-48012010.709999919</v>
      </c>
      <c r="AD150" s="42">
        <f>I150</f>
        <v>-6.5185628533146467E-2</v>
      </c>
    </row>
    <row r="151" spans="1:31" ht="17" thickTop="1" thickBot="1" x14ac:dyDescent="0.25">
      <c r="B151" s="45" t="s">
        <v>71</v>
      </c>
      <c r="C151" s="46"/>
      <c r="D151" s="46"/>
      <c r="E151" s="47"/>
      <c r="F151" s="46"/>
      <c r="G151" s="46"/>
      <c r="H151" s="46"/>
      <c r="I151" s="48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2">
        <f>AD150-AD149</f>
        <v>3.359733367025497E-2</v>
      </c>
    </row>
    <row r="152" spans="1:31" ht="16" thickTop="1" x14ac:dyDescent="0.2">
      <c r="B152" s="19" t="s">
        <v>29</v>
      </c>
      <c r="C152" s="20">
        <v>0</v>
      </c>
      <c r="D152" s="11"/>
      <c r="E152" s="7"/>
      <c r="F152" s="11"/>
      <c r="G152" s="11"/>
      <c r="H152" s="11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1" ht="31" thickBot="1" x14ac:dyDescent="0.25">
      <c r="B153" s="21" t="s">
        <v>100</v>
      </c>
      <c r="C153" s="22">
        <v>21</v>
      </c>
      <c r="D153" s="23"/>
      <c r="E153" s="24"/>
      <c r="F153" s="23"/>
      <c r="G153" s="23"/>
      <c r="H153" s="23"/>
      <c r="I153" s="25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1" ht="15" thickTop="1" x14ac:dyDescent="0.2">
      <c r="B154" s="49"/>
      <c r="C154" s="50"/>
      <c r="D154" s="50"/>
      <c r="E154" s="50"/>
      <c r="F154" s="50"/>
      <c r="G154" s="82" t="s">
        <v>54</v>
      </c>
      <c r="H154" s="82"/>
      <c r="I154" s="82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82" t="s">
        <v>58</v>
      </c>
      <c r="AD154" s="82"/>
    </row>
    <row r="155" spans="1:31" ht="15" x14ac:dyDescent="0.2">
      <c r="B155" s="9" t="s">
        <v>20</v>
      </c>
      <c r="C155" s="27" t="s">
        <v>21</v>
      </c>
      <c r="D155" s="8" t="s">
        <v>22</v>
      </c>
      <c r="E155" s="8" t="s">
        <v>28</v>
      </c>
      <c r="F155" s="8"/>
      <c r="G155" s="27">
        <f>$C$1</f>
        <v>2012</v>
      </c>
      <c r="H155" s="27">
        <f>$C$2</f>
        <v>2018</v>
      </c>
      <c r="I155" s="27" t="s">
        <v>24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 t="s">
        <v>26</v>
      </c>
      <c r="AD155" s="27" t="s">
        <v>24</v>
      </c>
    </row>
    <row r="156" spans="1:31" s="14" customFormat="1" x14ac:dyDescent="0.2">
      <c r="A156" s="7"/>
      <c r="B156" s="26"/>
      <c r="C156" s="28"/>
      <c r="D156" s="7"/>
      <c r="E156" s="7"/>
      <c r="F156" s="7"/>
      <c r="G156" s="7"/>
      <c r="H156" s="7"/>
      <c r="I156" s="28"/>
      <c r="J156" s="7"/>
      <c r="K156" s="7"/>
      <c r="L156" s="7"/>
      <c r="M156" s="7">
        <v>1</v>
      </c>
      <c r="N156" s="7">
        <v>2</v>
      </c>
      <c r="O156" s="7">
        <v>3</v>
      </c>
      <c r="P156" s="7">
        <v>4</v>
      </c>
      <c r="Q156" s="7">
        <v>5</v>
      </c>
      <c r="R156" s="7">
        <v>6</v>
      </c>
      <c r="S156" s="7">
        <v>7</v>
      </c>
      <c r="T156" s="7">
        <v>8</v>
      </c>
      <c r="U156" s="7">
        <v>9</v>
      </c>
      <c r="V156" s="7">
        <v>10</v>
      </c>
      <c r="W156" s="7">
        <v>11</v>
      </c>
      <c r="X156" s="7">
        <v>12</v>
      </c>
      <c r="Y156" s="7">
        <v>13</v>
      </c>
      <c r="Z156" s="7">
        <v>14</v>
      </c>
      <c r="AA156" s="7">
        <v>15</v>
      </c>
      <c r="AB156" s="7">
        <v>16</v>
      </c>
      <c r="AC156" s="7"/>
      <c r="AD156" s="7"/>
      <c r="AE156" s="7"/>
    </row>
    <row r="157" spans="1:31" x14ac:dyDescent="0.2">
      <c r="B157" s="26"/>
      <c r="C157" s="28"/>
      <c r="D157" s="7"/>
      <c r="E157" s="7"/>
      <c r="F157" s="7"/>
      <c r="G157" s="7" t="str">
        <f>CONCATENATE($C152,"_",$C153,"_",G155)</f>
        <v>0_21_2012</v>
      </c>
      <c r="H157" s="7" t="str">
        <f>CONCATENATE($C152,"_",$C153,"_",H155)</f>
        <v>0_21_2018</v>
      </c>
      <c r="I157" s="28"/>
      <c r="J157" s="7"/>
      <c r="K157" s="7"/>
      <c r="L157" s="7"/>
      <c r="M157" s="7" t="str">
        <f>IF($G155+M156&gt;$H155,0,CONCATENATE($C152,"_",$C153,"_",$G155+M156))</f>
        <v>0_21_2013</v>
      </c>
      <c r="N157" s="7" t="str">
        <f t="shared" ref="N157:AB157" si="32">IF($G155+N156&gt;$H155,0,CONCATENATE($C152,"_",$C153,"_",$G155+N156))</f>
        <v>0_21_2014</v>
      </c>
      <c r="O157" s="7" t="str">
        <f t="shared" si="32"/>
        <v>0_21_2015</v>
      </c>
      <c r="P157" s="7" t="str">
        <f t="shared" si="32"/>
        <v>0_21_2016</v>
      </c>
      <c r="Q157" s="7" t="str">
        <f t="shared" si="32"/>
        <v>0_21_2017</v>
      </c>
      <c r="R157" s="7" t="str">
        <f t="shared" si="32"/>
        <v>0_21_2018</v>
      </c>
      <c r="S157" s="7">
        <f t="shared" si="32"/>
        <v>0</v>
      </c>
      <c r="T157" s="7">
        <f t="shared" si="32"/>
        <v>0</v>
      </c>
      <c r="U157" s="7">
        <f t="shared" si="32"/>
        <v>0</v>
      </c>
      <c r="V157" s="7">
        <f t="shared" si="32"/>
        <v>0</v>
      </c>
      <c r="W157" s="7">
        <f t="shared" si="32"/>
        <v>0</v>
      </c>
      <c r="X157" s="7">
        <f t="shared" si="32"/>
        <v>0</v>
      </c>
      <c r="Y157" s="7">
        <f t="shared" si="32"/>
        <v>0</v>
      </c>
      <c r="Z157" s="7">
        <f t="shared" si="32"/>
        <v>0</v>
      </c>
      <c r="AA157" s="7">
        <f t="shared" si="32"/>
        <v>0</v>
      </c>
      <c r="AB157" s="7">
        <f t="shared" si="32"/>
        <v>0</v>
      </c>
      <c r="AC157" s="7"/>
      <c r="AD157" s="7"/>
    </row>
    <row r="158" spans="1:31" x14ac:dyDescent="0.2">
      <c r="B158" s="26"/>
      <c r="C158" s="28"/>
      <c r="D158" s="7"/>
      <c r="E158" s="7"/>
      <c r="F158" s="7" t="s">
        <v>25</v>
      </c>
      <c r="G158" s="29"/>
      <c r="H158" s="29"/>
      <c r="I158" s="28"/>
      <c r="J158" s="7"/>
      <c r="K158" s="7"/>
      <c r="L158" s="7" t="s">
        <v>25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1" s="14" customFormat="1" ht="15" x14ac:dyDescent="0.2">
      <c r="A159" s="7"/>
      <c r="B159" s="26" t="s">
        <v>36</v>
      </c>
      <c r="C159" s="28" t="s">
        <v>23</v>
      </c>
      <c r="D159" s="7" t="s">
        <v>8</v>
      </c>
      <c r="E159" s="43">
        <v>0.7087</v>
      </c>
      <c r="F159" s="7">
        <f>MATCH($D159,FAC_TOTALS_APTA!$A$2:$BS$2,)</f>
        <v>11</v>
      </c>
      <c r="G159" s="29">
        <f>VLOOKUP(G157,FAC_TOTALS_APTA!$A$4:$BS$227,$F159,FALSE)</f>
        <v>12213064.7164599</v>
      </c>
      <c r="H159" s="29">
        <f>VLOOKUP(H157,FAC_TOTALS_APTA!$A$4:$BS$227,$F159,FALSE)</f>
        <v>13764088.578709999</v>
      </c>
      <c r="I159" s="30">
        <f>IFERROR(H159/G159-1,"-")</f>
        <v>0.12699710500671779</v>
      </c>
      <c r="J159" s="31" t="str">
        <f>IF(C159="Log","_log","")</f>
        <v>_log</v>
      </c>
      <c r="K159" s="31" t="str">
        <f>CONCATENATE(D159,J159,"_FAC")</f>
        <v>VRM_ADJ_log_FAC</v>
      </c>
      <c r="L159" s="7">
        <f>MATCH($K159,FAC_TOTALS_APTA!$A$2:$BS$2,)</f>
        <v>33</v>
      </c>
      <c r="M159" s="29">
        <f>IF(M157=0,0,VLOOKUP(M157,FAC_TOTALS_APTA!$A$4:$BS$227,$L159,FALSE))</f>
        <v>1362494.8017992801</v>
      </c>
      <c r="N159" s="29">
        <f>IF(N157=0,0,VLOOKUP(N157,FAC_TOTALS_APTA!$A$4:$BS$227,$L159,FALSE))</f>
        <v>3931471.2887894101</v>
      </c>
      <c r="O159" s="29">
        <f>IF(O157=0,0,VLOOKUP(O157,FAC_TOTALS_APTA!$A$4:$BS$227,$L159,FALSE))</f>
        <v>7299614.5040689399</v>
      </c>
      <c r="P159" s="29">
        <f>IF(P157=0,0,VLOOKUP(P157,FAC_TOTALS_APTA!$A$4:$BS$227,$L159,FALSE))</f>
        <v>9724941.72161684</v>
      </c>
      <c r="Q159" s="29">
        <f>IF(Q157=0,0,VLOOKUP(Q157,FAC_TOTALS_APTA!$A$4:$BS$227,$L159,FALSE))</f>
        <v>2770283.4061075598</v>
      </c>
      <c r="R159" s="29">
        <f>IF(R157=0,0,VLOOKUP(R157,FAC_TOTALS_APTA!$A$4:$BS$227,$L159,FALSE))</f>
        <v>4504428.0722329896</v>
      </c>
      <c r="S159" s="29">
        <f>IF(S157=0,0,VLOOKUP(S157,FAC_TOTALS_APTA!$A$4:$BS$227,$L159,FALSE))</f>
        <v>0</v>
      </c>
      <c r="T159" s="29">
        <f>IF(T157=0,0,VLOOKUP(T157,FAC_TOTALS_APTA!$A$4:$BS$227,$L159,FALSE))</f>
        <v>0</v>
      </c>
      <c r="U159" s="29">
        <f>IF(U157=0,0,VLOOKUP(U157,FAC_TOTALS_APTA!$A$4:$BS$227,$L159,FALSE))</f>
        <v>0</v>
      </c>
      <c r="V159" s="29">
        <f>IF(V157=0,0,VLOOKUP(V157,FAC_TOTALS_APTA!$A$4:$BS$227,$L159,FALSE))</f>
        <v>0</v>
      </c>
      <c r="W159" s="29">
        <f>IF(W157=0,0,VLOOKUP(W157,FAC_TOTALS_APTA!$A$4:$BS$227,$L159,FALSE))</f>
        <v>0</v>
      </c>
      <c r="X159" s="29">
        <f>IF(X157=0,0,VLOOKUP(X157,FAC_TOTALS_APTA!$A$4:$BS$227,$L159,FALSE))</f>
        <v>0</v>
      </c>
      <c r="Y159" s="29">
        <f>IF(Y157=0,0,VLOOKUP(Y157,FAC_TOTALS_APTA!$A$4:$BS$227,$L159,FALSE))</f>
        <v>0</v>
      </c>
      <c r="Z159" s="29">
        <f>IF(Z157=0,0,VLOOKUP(Z157,FAC_TOTALS_APTA!$A$4:$BS$227,$L159,FALSE))</f>
        <v>0</v>
      </c>
      <c r="AA159" s="29">
        <f>IF(AA157=0,0,VLOOKUP(AA157,FAC_TOTALS_APTA!$A$4:$BS$227,$L159,FALSE))</f>
        <v>0</v>
      </c>
      <c r="AB159" s="29">
        <f>IF(AB157=0,0,VLOOKUP(AB157,FAC_TOTALS_APTA!$A$4:$BS$227,$L159,FALSE))</f>
        <v>0</v>
      </c>
      <c r="AC159" s="32">
        <f>SUM(M159:AB159)</f>
        <v>29593233.794615023</v>
      </c>
      <c r="AD159" s="33">
        <f>AC159/G182</f>
        <v>6.5073479760589484E-2</v>
      </c>
      <c r="AE159" s="7"/>
    </row>
    <row r="160" spans="1:31" s="14" customFormat="1" ht="15" x14ac:dyDescent="0.2">
      <c r="A160" s="7"/>
      <c r="B160" s="26" t="s">
        <v>55</v>
      </c>
      <c r="C160" s="28" t="s">
        <v>23</v>
      </c>
      <c r="D160" s="7" t="s">
        <v>17</v>
      </c>
      <c r="E160" s="43">
        <v>-0.40350000000000003</v>
      </c>
      <c r="F160" s="7">
        <f>MATCH($D160,FAC_TOTALS_APTA!$A$2:$BS$2,)</f>
        <v>12</v>
      </c>
      <c r="G160" s="29">
        <f>VLOOKUP(G157,FAC_TOTALS_APTA!$A$4:$BS$227,$F160,FALSE)</f>
        <v>1.03770635645999</v>
      </c>
      <c r="H160" s="29">
        <f>VLOOKUP(H157,FAC_TOTALS_APTA!$A$4:$BS$227,$F160,FALSE)</f>
        <v>1.08850032844459</v>
      </c>
      <c r="I160" s="30">
        <f t="shared" ref="I160:I179" si="33">IFERROR(H160/G160-1,"-")</f>
        <v>4.8948309575627347E-2</v>
      </c>
      <c r="J160" s="31" t="str">
        <f t="shared" ref="J160:J179" si="34">IF(C160="Log","_log","")</f>
        <v>_log</v>
      </c>
      <c r="K160" s="31" t="str">
        <f t="shared" ref="K160:K180" si="35">CONCATENATE(D160,J160,"_FAC")</f>
        <v>FARE_per_UPT_2018_log_FAC</v>
      </c>
      <c r="L160" s="7">
        <f>MATCH($K160,FAC_TOTALS_APTA!$A$2:$BS$2,)</f>
        <v>34</v>
      </c>
      <c r="M160" s="29">
        <f>IF(M157=0,0,VLOOKUP(M157,FAC_TOTALS_APTA!$A$4:$BS$227,$L160,FALSE))</f>
        <v>-2833356.6930543301</v>
      </c>
      <c r="N160" s="29">
        <f>IF(N157=0,0,VLOOKUP(N157,FAC_TOTALS_APTA!$A$4:$BS$227,$L160,FALSE))</f>
        <v>1567785.1682833501</v>
      </c>
      <c r="O160" s="29">
        <f>IF(O157=0,0,VLOOKUP(O157,FAC_TOTALS_APTA!$A$4:$BS$227,$L160,FALSE))</f>
        <v>173005.46966788801</v>
      </c>
      <c r="P160" s="29">
        <f>IF(P157=0,0,VLOOKUP(P157,FAC_TOTALS_APTA!$A$4:$BS$227,$L160,FALSE))</f>
        <v>-1712110.1186397299</v>
      </c>
      <c r="Q160" s="29">
        <f>IF(Q157=0,0,VLOOKUP(Q157,FAC_TOTALS_APTA!$A$4:$BS$227,$L160,FALSE))</f>
        <v>-267194.32113878999</v>
      </c>
      <c r="R160" s="29">
        <f>IF(R157=0,0,VLOOKUP(R157,FAC_TOTALS_APTA!$A$4:$BS$227,$L160,FALSE))</f>
        <v>313313.01543504599</v>
      </c>
      <c r="S160" s="29">
        <f>IF(S157=0,0,VLOOKUP(S157,FAC_TOTALS_APTA!$A$4:$BS$227,$L160,FALSE))</f>
        <v>0</v>
      </c>
      <c r="T160" s="29">
        <f>IF(T157=0,0,VLOOKUP(T157,FAC_TOTALS_APTA!$A$4:$BS$227,$L160,FALSE))</f>
        <v>0</v>
      </c>
      <c r="U160" s="29">
        <f>IF(U157=0,0,VLOOKUP(U157,FAC_TOTALS_APTA!$A$4:$BS$227,$L160,FALSE))</f>
        <v>0</v>
      </c>
      <c r="V160" s="29">
        <f>IF(V157=0,0,VLOOKUP(V157,FAC_TOTALS_APTA!$A$4:$BS$227,$L160,FALSE))</f>
        <v>0</v>
      </c>
      <c r="W160" s="29">
        <f>IF(W157=0,0,VLOOKUP(W157,FAC_TOTALS_APTA!$A$4:$BS$227,$L160,FALSE))</f>
        <v>0</v>
      </c>
      <c r="X160" s="29">
        <f>IF(X157=0,0,VLOOKUP(X157,FAC_TOTALS_APTA!$A$4:$BS$227,$L160,FALSE))</f>
        <v>0</v>
      </c>
      <c r="Y160" s="29">
        <f>IF(Y157=0,0,VLOOKUP(Y157,FAC_TOTALS_APTA!$A$4:$BS$227,$L160,FALSE))</f>
        <v>0</v>
      </c>
      <c r="Z160" s="29">
        <f>IF(Z157=0,0,VLOOKUP(Z157,FAC_TOTALS_APTA!$A$4:$BS$227,$L160,FALSE))</f>
        <v>0</v>
      </c>
      <c r="AA160" s="29">
        <f>IF(AA157=0,0,VLOOKUP(AA157,FAC_TOTALS_APTA!$A$4:$BS$227,$L160,FALSE))</f>
        <v>0</v>
      </c>
      <c r="AB160" s="29">
        <f>IF(AB157=0,0,VLOOKUP(AB157,FAC_TOTALS_APTA!$A$4:$BS$227,$L160,FALSE))</f>
        <v>0</v>
      </c>
      <c r="AC160" s="32">
        <f t="shared" ref="AC160:AC179" si="36">SUM(M160:AB160)</f>
        <v>-2758557.4794465657</v>
      </c>
      <c r="AD160" s="33">
        <f>AC160/G182</f>
        <v>-6.0658776108427001E-3</v>
      </c>
      <c r="AE160" s="7"/>
    </row>
    <row r="161" spans="1:31" s="14" customFormat="1" ht="15" x14ac:dyDescent="0.2">
      <c r="A161" s="7"/>
      <c r="B161" s="26" t="s">
        <v>51</v>
      </c>
      <c r="C161" s="28" t="s">
        <v>23</v>
      </c>
      <c r="D161" s="7" t="s">
        <v>9</v>
      </c>
      <c r="E161" s="43">
        <v>0.29659999999999997</v>
      </c>
      <c r="F161" s="7">
        <f>MATCH($D161,FAC_TOTALS_APTA!$A$2:$BS$2,)</f>
        <v>13</v>
      </c>
      <c r="G161" s="29">
        <f>VLOOKUP(G157,FAC_TOTALS_APTA!$A$4:$BS$227,$F161,FALSE)</f>
        <v>2798759.7978454698</v>
      </c>
      <c r="H161" s="29">
        <f>VLOOKUP(H157,FAC_TOTALS_APTA!$A$4:$BS$227,$F161,FALSE)</f>
        <v>2962444.6272293502</v>
      </c>
      <c r="I161" s="30">
        <f t="shared" si="33"/>
        <v>5.8484772258729611E-2</v>
      </c>
      <c r="J161" s="31" t="str">
        <f t="shared" si="34"/>
        <v>_log</v>
      </c>
      <c r="K161" s="31" t="str">
        <f t="shared" si="35"/>
        <v>POP_EMP_log_FAC</v>
      </c>
      <c r="L161" s="7">
        <f>MATCH($K161,FAC_TOTALS_APTA!$A$2:$BS$2,)</f>
        <v>35</v>
      </c>
      <c r="M161" s="29">
        <f>IF(M157=0,0,VLOOKUP(M157,FAC_TOTALS_APTA!$A$4:$BS$227,$L161,FALSE))</f>
        <v>1155192.1610105899</v>
      </c>
      <c r="N161" s="29">
        <f>IF(N157=0,0,VLOOKUP(N157,FAC_TOTALS_APTA!$A$4:$BS$227,$L161,FALSE))</f>
        <v>1438573.4095472</v>
      </c>
      <c r="O161" s="29">
        <f>IF(O157=0,0,VLOOKUP(O157,FAC_TOTALS_APTA!$A$4:$BS$227,$L161,FALSE))</f>
        <v>1331924.05061018</v>
      </c>
      <c r="P161" s="29">
        <f>IF(P157=0,0,VLOOKUP(P157,FAC_TOTALS_APTA!$A$4:$BS$227,$L161,FALSE))</f>
        <v>1122826.23780592</v>
      </c>
      <c r="Q161" s="29">
        <f>IF(Q157=0,0,VLOOKUP(Q157,FAC_TOTALS_APTA!$A$4:$BS$227,$L161,FALSE))</f>
        <v>1275031.59253179</v>
      </c>
      <c r="R161" s="29">
        <f>IF(R157=0,0,VLOOKUP(R157,FAC_TOTALS_APTA!$A$4:$BS$227,$L161,FALSE))</f>
        <v>1164499.7931206001</v>
      </c>
      <c r="S161" s="29">
        <f>IF(S157=0,0,VLOOKUP(S157,FAC_TOTALS_APTA!$A$4:$BS$227,$L161,FALSE))</f>
        <v>0</v>
      </c>
      <c r="T161" s="29">
        <f>IF(T157=0,0,VLOOKUP(T157,FAC_TOTALS_APTA!$A$4:$BS$227,$L161,FALSE))</f>
        <v>0</v>
      </c>
      <c r="U161" s="29">
        <f>IF(U157=0,0,VLOOKUP(U157,FAC_TOTALS_APTA!$A$4:$BS$227,$L161,FALSE))</f>
        <v>0</v>
      </c>
      <c r="V161" s="29">
        <f>IF(V157=0,0,VLOOKUP(V157,FAC_TOTALS_APTA!$A$4:$BS$227,$L161,FALSE))</f>
        <v>0</v>
      </c>
      <c r="W161" s="29">
        <f>IF(W157=0,0,VLOOKUP(W157,FAC_TOTALS_APTA!$A$4:$BS$227,$L161,FALSE))</f>
        <v>0</v>
      </c>
      <c r="X161" s="29">
        <f>IF(X157=0,0,VLOOKUP(X157,FAC_TOTALS_APTA!$A$4:$BS$227,$L161,FALSE))</f>
        <v>0</v>
      </c>
      <c r="Y161" s="29">
        <f>IF(Y157=0,0,VLOOKUP(Y157,FAC_TOTALS_APTA!$A$4:$BS$227,$L161,FALSE))</f>
        <v>0</v>
      </c>
      <c r="Z161" s="29">
        <f>IF(Z157=0,0,VLOOKUP(Z157,FAC_TOTALS_APTA!$A$4:$BS$227,$L161,FALSE))</f>
        <v>0</v>
      </c>
      <c r="AA161" s="29">
        <f>IF(AA157=0,0,VLOOKUP(AA157,FAC_TOTALS_APTA!$A$4:$BS$227,$L161,FALSE))</f>
        <v>0</v>
      </c>
      <c r="AB161" s="29">
        <f>IF(AB157=0,0,VLOOKUP(AB157,FAC_TOTALS_APTA!$A$4:$BS$227,$L161,FALSE))</f>
        <v>0</v>
      </c>
      <c r="AC161" s="32">
        <f t="shared" si="36"/>
        <v>7488047.2446262799</v>
      </c>
      <c r="AD161" s="33">
        <f>AC161/G182</f>
        <v>1.6465699362270894E-2</v>
      </c>
      <c r="AE161" s="7"/>
    </row>
    <row r="162" spans="1:31" s="14" customFormat="1" ht="15" x14ac:dyDescent="0.2">
      <c r="A162" s="7"/>
      <c r="B162" s="26" t="s">
        <v>108</v>
      </c>
      <c r="C162" s="28"/>
      <c r="D162" s="34" t="s">
        <v>106</v>
      </c>
      <c r="E162" s="43">
        <v>0.16120000000000001</v>
      </c>
      <c r="F162" s="7">
        <f>MATCH($D162,FAC_TOTALS_APTA!$A$2:$BS$2,)</f>
        <v>17</v>
      </c>
      <c r="G162" s="29">
        <f>VLOOKUP(G157,FAC_TOTALS_APTA!$A$4:$BS$227,$F162,FALSE)</f>
        <v>0.40344574362455898</v>
      </c>
      <c r="H162" s="29">
        <f>VLOOKUP(H157,FAC_TOTALS_APTA!$A$4:$BS$227,$F162,FALSE)</f>
        <v>0.400149497771075</v>
      </c>
      <c r="I162" s="30">
        <f t="shared" si="33"/>
        <v>-8.170233310359154E-3</v>
      </c>
      <c r="J162" s="31" t="str">
        <f t="shared" si="34"/>
        <v/>
      </c>
      <c r="K162" s="31" t="str">
        <f t="shared" si="35"/>
        <v>TSD_POP_EMP_PCT_FAC</v>
      </c>
      <c r="L162" s="7">
        <f>MATCH($K162,FAC_TOTALS_APTA!$A$2:$BS$2,)</f>
        <v>39</v>
      </c>
      <c r="M162" s="29">
        <f>IF(M157=0,0,VLOOKUP(M157,FAC_TOTALS_APTA!$A$4:$BS$227,$L162,FALSE))</f>
        <v>-10526.5024049435</v>
      </c>
      <c r="N162" s="29">
        <f>IF(N157=0,0,VLOOKUP(N157,FAC_TOTALS_APTA!$A$4:$BS$227,$L162,FALSE))</f>
        <v>-8790.8701347505794</v>
      </c>
      <c r="O162" s="29">
        <f>IF(O157=0,0,VLOOKUP(O157,FAC_TOTALS_APTA!$A$4:$BS$227,$L162,FALSE))</f>
        <v>2084.1476125895902</v>
      </c>
      <c r="P162" s="29">
        <f>IF(P157=0,0,VLOOKUP(P157,FAC_TOTALS_APTA!$A$4:$BS$227,$L162,FALSE))</f>
        <v>-28869.0429578156</v>
      </c>
      <c r="Q162" s="29">
        <f>IF(Q157=0,0,VLOOKUP(Q157,FAC_TOTALS_APTA!$A$4:$BS$227,$L162,FALSE))</f>
        <v>-11244.2355934036</v>
      </c>
      <c r="R162" s="29">
        <f>IF(R157=0,0,VLOOKUP(R157,FAC_TOTALS_APTA!$A$4:$BS$227,$L162,FALSE))</f>
        <v>15095.192349102699</v>
      </c>
      <c r="S162" s="29">
        <f>IF(S157=0,0,VLOOKUP(S157,FAC_TOTALS_APTA!$A$4:$BS$227,$L162,FALSE))</f>
        <v>0</v>
      </c>
      <c r="T162" s="29">
        <f>IF(T157=0,0,VLOOKUP(T157,FAC_TOTALS_APTA!$A$4:$BS$227,$L162,FALSE))</f>
        <v>0</v>
      </c>
      <c r="U162" s="29">
        <f>IF(U157=0,0,VLOOKUP(U157,FAC_TOTALS_APTA!$A$4:$BS$227,$L162,FALSE))</f>
        <v>0</v>
      </c>
      <c r="V162" s="29">
        <f>IF(V157=0,0,VLOOKUP(V157,FAC_TOTALS_APTA!$A$4:$BS$227,$L162,FALSE))</f>
        <v>0</v>
      </c>
      <c r="W162" s="29">
        <f>IF(W157=0,0,VLOOKUP(W157,FAC_TOTALS_APTA!$A$4:$BS$227,$L162,FALSE))</f>
        <v>0</v>
      </c>
      <c r="X162" s="29">
        <f>IF(X157=0,0,VLOOKUP(X157,FAC_TOTALS_APTA!$A$4:$BS$227,$L162,FALSE))</f>
        <v>0</v>
      </c>
      <c r="Y162" s="29">
        <f>IF(Y157=0,0,VLOOKUP(Y157,FAC_TOTALS_APTA!$A$4:$BS$227,$L162,FALSE))</f>
        <v>0</v>
      </c>
      <c r="Z162" s="29">
        <f>IF(Z157=0,0,VLOOKUP(Z157,FAC_TOTALS_APTA!$A$4:$BS$227,$L162,FALSE))</f>
        <v>0</v>
      </c>
      <c r="AA162" s="29">
        <f>IF(AA157=0,0,VLOOKUP(AA157,FAC_TOTALS_APTA!$A$4:$BS$227,$L162,FALSE))</f>
        <v>0</v>
      </c>
      <c r="AB162" s="29">
        <f>IF(AB157=0,0,VLOOKUP(AB157,FAC_TOTALS_APTA!$A$4:$BS$227,$L162,FALSE))</f>
        <v>0</v>
      </c>
      <c r="AC162" s="32">
        <f t="shared" si="36"/>
        <v>-42251.311129220994</v>
      </c>
      <c r="AD162" s="33">
        <f>AC162/G181</f>
        <v>-9.4304011721267129E-5</v>
      </c>
      <c r="AE162" s="7"/>
    </row>
    <row r="163" spans="1:31" s="14" customFormat="1" ht="15" x14ac:dyDescent="0.2">
      <c r="A163" s="7"/>
      <c r="B163" s="26" t="s">
        <v>52</v>
      </c>
      <c r="C163" s="28" t="s">
        <v>23</v>
      </c>
      <c r="D163" s="34" t="s">
        <v>16</v>
      </c>
      <c r="E163" s="43">
        <v>0.16120000000000001</v>
      </c>
      <c r="F163" s="7">
        <f>MATCH($D163,FAC_TOTALS_APTA!$A$2:$BS$2,)</f>
        <v>14</v>
      </c>
      <c r="G163" s="29">
        <f>VLOOKUP(G157,FAC_TOTALS_APTA!$A$4:$BS$227,$F163,FALSE)</f>
        <v>4.08033650511637</v>
      </c>
      <c r="H163" s="29">
        <f>VLOOKUP(H157,FAC_TOTALS_APTA!$A$4:$BS$227,$F163,FALSE)</f>
        <v>2.9562398980012099</v>
      </c>
      <c r="I163" s="30">
        <f t="shared" si="33"/>
        <v>-0.27549115267960023</v>
      </c>
      <c r="J163" s="31" t="str">
        <f t="shared" si="34"/>
        <v>_log</v>
      </c>
      <c r="K163" s="31" t="str">
        <f t="shared" si="35"/>
        <v>GAS_PRICE_2018_log_FAC</v>
      </c>
      <c r="L163" s="7">
        <f>MATCH($K163,FAC_TOTALS_APTA!$A$2:$BS$2,)</f>
        <v>36</v>
      </c>
      <c r="M163" s="29">
        <f>IF(M157=0,0,VLOOKUP(M157,FAC_TOTALS_APTA!$A$4:$BS$227,$L163,FALSE))</f>
        <v>-2474594.42374596</v>
      </c>
      <c r="N163" s="29">
        <f>IF(N157=0,0,VLOOKUP(N157,FAC_TOTALS_APTA!$A$4:$BS$227,$L163,FALSE))</f>
        <v>-3291574.4242358799</v>
      </c>
      <c r="O163" s="29">
        <f>IF(O157=0,0,VLOOKUP(O157,FAC_TOTALS_APTA!$A$4:$BS$227,$L163,FALSE))</f>
        <v>-15911299.4118654</v>
      </c>
      <c r="P163" s="29">
        <f>IF(P157=0,0,VLOOKUP(P157,FAC_TOTALS_APTA!$A$4:$BS$227,$L163,FALSE))</f>
        <v>-6457168.3375430498</v>
      </c>
      <c r="Q163" s="29">
        <f>IF(Q157=0,0,VLOOKUP(Q157,FAC_TOTALS_APTA!$A$4:$BS$227,$L163,FALSE))</f>
        <v>4208686.6127277296</v>
      </c>
      <c r="R163" s="29">
        <f>IF(R157=0,0,VLOOKUP(R157,FAC_TOTALS_APTA!$A$4:$BS$227,$L163,FALSE))</f>
        <v>5162173.4192594504</v>
      </c>
      <c r="S163" s="29">
        <f>IF(S157=0,0,VLOOKUP(S157,FAC_TOTALS_APTA!$A$4:$BS$227,$L163,FALSE))</f>
        <v>0</v>
      </c>
      <c r="T163" s="29">
        <f>IF(T157=0,0,VLOOKUP(T157,FAC_TOTALS_APTA!$A$4:$BS$227,$L163,FALSE))</f>
        <v>0</v>
      </c>
      <c r="U163" s="29">
        <f>IF(U157=0,0,VLOOKUP(U157,FAC_TOTALS_APTA!$A$4:$BS$227,$L163,FALSE))</f>
        <v>0</v>
      </c>
      <c r="V163" s="29">
        <f>IF(V157=0,0,VLOOKUP(V157,FAC_TOTALS_APTA!$A$4:$BS$227,$L163,FALSE))</f>
        <v>0</v>
      </c>
      <c r="W163" s="29">
        <f>IF(W157=0,0,VLOOKUP(W157,FAC_TOTALS_APTA!$A$4:$BS$227,$L163,FALSE))</f>
        <v>0</v>
      </c>
      <c r="X163" s="29">
        <f>IF(X157=0,0,VLOOKUP(X157,FAC_TOTALS_APTA!$A$4:$BS$227,$L163,FALSE))</f>
        <v>0</v>
      </c>
      <c r="Y163" s="29">
        <f>IF(Y157=0,0,VLOOKUP(Y157,FAC_TOTALS_APTA!$A$4:$BS$227,$L163,FALSE))</f>
        <v>0</v>
      </c>
      <c r="Z163" s="29">
        <f>IF(Z157=0,0,VLOOKUP(Z157,FAC_TOTALS_APTA!$A$4:$BS$227,$L163,FALSE))</f>
        <v>0</v>
      </c>
      <c r="AA163" s="29">
        <f>IF(AA157=0,0,VLOOKUP(AA157,FAC_TOTALS_APTA!$A$4:$BS$227,$L163,FALSE))</f>
        <v>0</v>
      </c>
      <c r="AB163" s="29">
        <f>IF(AB157=0,0,VLOOKUP(AB157,FAC_TOTALS_APTA!$A$4:$BS$227,$L163,FALSE))</f>
        <v>0</v>
      </c>
      <c r="AC163" s="32">
        <f t="shared" si="36"/>
        <v>-18763776.565403104</v>
      </c>
      <c r="AD163" s="33">
        <f>AC163/G182</f>
        <v>-4.1260250334087097E-2</v>
      </c>
      <c r="AE163" s="7"/>
    </row>
    <row r="164" spans="1:31" s="14" customFormat="1" ht="15" x14ac:dyDescent="0.2">
      <c r="A164" s="7"/>
      <c r="B164" s="26" t="s">
        <v>49</v>
      </c>
      <c r="C164" s="28" t="s">
        <v>23</v>
      </c>
      <c r="D164" s="7" t="s">
        <v>15</v>
      </c>
      <c r="E164" s="43">
        <v>-0.2555</v>
      </c>
      <c r="F164" s="7">
        <f>MATCH($D164,FAC_TOTALS_APTA!$A$2:$BS$2,)</f>
        <v>15</v>
      </c>
      <c r="G164" s="29">
        <f>VLOOKUP(G157,FAC_TOTALS_APTA!$A$4:$BS$227,$F164,FALSE)</f>
        <v>28665.925215556799</v>
      </c>
      <c r="H164" s="29">
        <f>VLOOKUP(H157,FAC_TOTALS_APTA!$A$4:$BS$227,$F164,FALSE)</f>
        <v>31368.992136594399</v>
      </c>
      <c r="I164" s="30">
        <f t="shared" si="33"/>
        <v>9.4295471041369483E-2</v>
      </c>
      <c r="J164" s="31" t="str">
        <f t="shared" si="34"/>
        <v>_log</v>
      </c>
      <c r="K164" s="31" t="str">
        <f t="shared" si="35"/>
        <v>TOTAL_MED_INC_INDIV_2018_log_FAC</v>
      </c>
      <c r="L164" s="7">
        <f>MATCH($K164,FAC_TOTALS_APTA!$A$2:$BS$2,)</f>
        <v>37</v>
      </c>
      <c r="M164" s="29">
        <f>IF(M157=0,0,VLOOKUP(M157,FAC_TOTALS_APTA!$A$4:$BS$227,$L164,FALSE))</f>
        <v>-76790.235827511904</v>
      </c>
      <c r="N164" s="29">
        <f>IF(N157=0,0,VLOOKUP(N157,FAC_TOTALS_APTA!$A$4:$BS$227,$L164,FALSE))</f>
        <v>-433061.66149793798</v>
      </c>
      <c r="O164" s="29">
        <f>IF(O157=0,0,VLOOKUP(O157,FAC_TOTALS_APTA!$A$4:$BS$227,$L164,FALSE))</f>
        <v>-4467736.1808355898</v>
      </c>
      <c r="P164" s="29">
        <f>IF(P157=0,0,VLOOKUP(P157,FAC_TOTALS_APTA!$A$4:$BS$227,$L164,FALSE))</f>
        <v>-2501428.1954880999</v>
      </c>
      <c r="Q164" s="29">
        <f>IF(Q157=0,0,VLOOKUP(Q157,FAC_TOTALS_APTA!$A$4:$BS$227,$L164,FALSE))</f>
        <v>-424358.82825392898</v>
      </c>
      <c r="R164" s="29">
        <f>IF(R157=0,0,VLOOKUP(R157,FAC_TOTALS_APTA!$A$4:$BS$227,$L164,FALSE))</f>
        <v>-1118627.5045038201</v>
      </c>
      <c r="S164" s="29">
        <f>IF(S157=0,0,VLOOKUP(S157,FAC_TOTALS_APTA!$A$4:$BS$227,$L164,FALSE))</f>
        <v>0</v>
      </c>
      <c r="T164" s="29">
        <f>IF(T157=0,0,VLOOKUP(T157,FAC_TOTALS_APTA!$A$4:$BS$227,$L164,FALSE))</f>
        <v>0</v>
      </c>
      <c r="U164" s="29">
        <f>IF(U157=0,0,VLOOKUP(U157,FAC_TOTALS_APTA!$A$4:$BS$227,$L164,FALSE))</f>
        <v>0</v>
      </c>
      <c r="V164" s="29">
        <f>IF(V157=0,0,VLOOKUP(V157,FAC_TOTALS_APTA!$A$4:$BS$227,$L164,FALSE))</f>
        <v>0</v>
      </c>
      <c r="W164" s="29">
        <f>IF(W157=0,0,VLOOKUP(W157,FAC_TOTALS_APTA!$A$4:$BS$227,$L164,FALSE))</f>
        <v>0</v>
      </c>
      <c r="X164" s="29">
        <f>IF(X157=0,0,VLOOKUP(X157,FAC_TOTALS_APTA!$A$4:$BS$227,$L164,FALSE))</f>
        <v>0</v>
      </c>
      <c r="Y164" s="29">
        <f>IF(Y157=0,0,VLOOKUP(Y157,FAC_TOTALS_APTA!$A$4:$BS$227,$L164,FALSE))</f>
        <v>0</v>
      </c>
      <c r="Z164" s="29">
        <f>IF(Z157=0,0,VLOOKUP(Z157,FAC_TOTALS_APTA!$A$4:$BS$227,$L164,FALSE))</f>
        <v>0</v>
      </c>
      <c r="AA164" s="29">
        <f>IF(AA157=0,0,VLOOKUP(AA157,FAC_TOTALS_APTA!$A$4:$BS$227,$L164,FALSE))</f>
        <v>0</v>
      </c>
      <c r="AB164" s="29">
        <f>IF(AB157=0,0,VLOOKUP(AB157,FAC_TOTALS_APTA!$A$4:$BS$227,$L164,FALSE))</f>
        <v>0</v>
      </c>
      <c r="AC164" s="32">
        <f t="shared" si="36"/>
        <v>-9022002.606406888</v>
      </c>
      <c r="AD164" s="33">
        <f>AC164/G182</f>
        <v>-1.9838761389937568E-2</v>
      </c>
      <c r="AE164" s="7"/>
    </row>
    <row r="165" spans="1:31" s="14" customFormat="1" ht="15" x14ac:dyDescent="0.2">
      <c r="A165" s="7"/>
      <c r="B165" s="26" t="s">
        <v>67</v>
      </c>
      <c r="C165" s="28"/>
      <c r="D165" s="7" t="s">
        <v>10</v>
      </c>
      <c r="E165" s="43">
        <v>1.0699999999999999E-2</v>
      </c>
      <c r="F165" s="7">
        <f>MATCH($D165,FAC_TOTALS_APTA!$A$2:$BS$2,)</f>
        <v>16</v>
      </c>
      <c r="G165" s="29">
        <f>VLOOKUP(G157,FAC_TOTALS_APTA!$A$4:$BS$227,$F165,FALSE)</f>
        <v>9.1105900502283106</v>
      </c>
      <c r="H165" s="29">
        <f>VLOOKUP(H157,FAC_TOTALS_APTA!$A$4:$BS$227,$F165,FALSE)</f>
        <v>7.8155310585915698</v>
      </c>
      <c r="I165" s="30">
        <f t="shared" si="33"/>
        <v>-0.14214875046477227</v>
      </c>
      <c r="J165" s="31" t="str">
        <f t="shared" si="34"/>
        <v/>
      </c>
      <c r="K165" s="31" t="str">
        <f t="shared" si="35"/>
        <v>PCT_HH_NO_VEH_FAC</v>
      </c>
      <c r="L165" s="7">
        <f>MATCH($K165,FAC_TOTALS_APTA!$A$2:$BS$2,)</f>
        <v>38</v>
      </c>
      <c r="M165" s="29">
        <f>IF(M157=0,0,VLOOKUP(M157,FAC_TOTALS_APTA!$A$4:$BS$227,$L165,FALSE))</f>
        <v>-979118.98544669</v>
      </c>
      <c r="N165" s="29">
        <f>IF(N157=0,0,VLOOKUP(N157,FAC_TOTALS_APTA!$A$4:$BS$227,$L165,FALSE))</f>
        <v>365607.03144044598</v>
      </c>
      <c r="O165" s="29">
        <f>IF(O157=0,0,VLOOKUP(O157,FAC_TOTALS_APTA!$A$4:$BS$227,$L165,FALSE))</f>
        <v>-1324519.82567882</v>
      </c>
      <c r="P165" s="29">
        <f>IF(P157=0,0,VLOOKUP(P157,FAC_TOTALS_APTA!$A$4:$BS$227,$L165,FALSE))</f>
        <v>80184.002798080299</v>
      </c>
      <c r="Q165" s="29">
        <f>IF(Q157=0,0,VLOOKUP(Q157,FAC_TOTALS_APTA!$A$4:$BS$227,$L165,FALSE))</f>
        <v>-1864189.7196009599</v>
      </c>
      <c r="R165" s="29">
        <f>IF(R157=0,0,VLOOKUP(R157,FAC_TOTALS_APTA!$A$4:$BS$227,$L165,FALSE))</f>
        <v>-1289517.9238052999</v>
      </c>
      <c r="S165" s="29">
        <f>IF(S157=0,0,VLOOKUP(S157,FAC_TOTALS_APTA!$A$4:$BS$227,$L165,FALSE))</f>
        <v>0</v>
      </c>
      <c r="T165" s="29">
        <f>IF(T157=0,0,VLOOKUP(T157,FAC_TOTALS_APTA!$A$4:$BS$227,$L165,FALSE))</f>
        <v>0</v>
      </c>
      <c r="U165" s="29">
        <f>IF(U157=0,0,VLOOKUP(U157,FAC_TOTALS_APTA!$A$4:$BS$227,$L165,FALSE))</f>
        <v>0</v>
      </c>
      <c r="V165" s="29">
        <f>IF(V157=0,0,VLOOKUP(V157,FAC_TOTALS_APTA!$A$4:$BS$227,$L165,FALSE))</f>
        <v>0</v>
      </c>
      <c r="W165" s="29">
        <f>IF(W157=0,0,VLOOKUP(W157,FAC_TOTALS_APTA!$A$4:$BS$227,$L165,FALSE))</f>
        <v>0</v>
      </c>
      <c r="X165" s="29">
        <f>IF(X157=0,0,VLOOKUP(X157,FAC_TOTALS_APTA!$A$4:$BS$227,$L165,FALSE))</f>
        <v>0</v>
      </c>
      <c r="Y165" s="29">
        <f>IF(Y157=0,0,VLOOKUP(Y157,FAC_TOTALS_APTA!$A$4:$BS$227,$L165,FALSE))</f>
        <v>0</v>
      </c>
      <c r="Z165" s="29">
        <f>IF(Z157=0,0,VLOOKUP(Z157,FAC_TOTALS_APTA!$A$4:$BS$227,$L165,FALSE))</f>
        <v>0</v>
      </c>
      <c r="AA165" s="29">
        <f>IF(AA157=0,0,VLOOKUP(AA157,FAC_TOTALS_APTA!$A$4:$BS$227,$L165,FALSE))</f>
        <v>0</v>
      </c>
      <c r="AB165" s="29">
        <f>IF(AB157=0,0,VLOOKUP(AB157,FAC_TOTALS_APTA!$A$4:$BS$227,$L165,FALSE))</f>
        <v>0</v>
      </c>
      <c r="AC165" s="32">
        <f t="shared" si="36"/>
        <v>-5011555.4202932436</v>
      </c>
      <c r="AD165" s="33">
        <f>AC165/G182</f>
        <v>-1.1020064670014797E-2</v>
      </c>
      <c r="AE165" s="7"/>
    </row>
    <row r="166" spans="1:31" s="14" customFormat="1" ht="15" x14ac:dyDescent="0.2">
      <c r="A166" s="7"/>
      <c r="B166" s="26" t="s">
        <v>50</v>
      </c>
      <c r="C166" s="28"/>
      <c r="D166" s="7" t="s">
        <v>31</v>
      </c>
      <c r="E166" s="43">
        <v>-3.3999999999999998E-3</v>
      </c>
      <c r="F166" s="7">
        <f>MATCH($D166,FAC_TOTALS_APTA!$A$2:$BS$2,)</f>
        <v>18</v>
      </c>
      <c r="G166" s="29">
        <f>VLOOKUP(G157,FAC_TOTALS_APTA!$A$4:$BS$227,$F166,FALSE)</f>
        <v>3.7556525420325899</v>
      </c>
      <c r="H166" s="29">
        <f>VLOOKUP(H157,FAC_TOTALS_APTA!$A$4:$BS$227,$F166,FALSE)</f>
        <v>5.07929218254605</v>
      </c>
      <c r="I166" s="30">
        <f t="shared" si="33"/>
        <v>0.3524393233131986</v>
      </c>
      <c r="J166" s="31" t="str">
        <f t="shared" si="34"/>
        <v/>
      </c>
      <c r="K166" s="31" t="str">
        <f t="shared" si="35"/>
        <v>JTW_HOME_PCT_FAC</v>
      </c>
      <c r="L166" s="7">
        <f>MATCH($K166,FAC_TOTALS_APTA!$A$2:$BS$2,)</f>
        <v>40</v>
      </c>
      <c r="M166" s="29">
        <f>IF(M157=0,0,VLOOKUP(M157,FAC_TOTALS_APTA!$A$4:$BS$227,$L166,FALSE))</f>
        <v>-272414.47234111198</v>
      </c>
      <c r="N166" s="29">
        <f>IF(N157=0,0,VLOOKUP(N157,FAC_TOTALS_APTA!$A$4:$BS$227,$L166,FALSE))</f>
        <v>-32283.868667551698</v>
      </c>
      <c r="O166" s="29">
        <f>IF(O157=0,0,VLOOKUP(O157,FAC_TOTALS_APTA!$A$4:$BS$227,$L166,FALSE))</f>
        <v>-121339.374693126</v>
      </c>
      <c r="P166" s="29">
        <f>IF(P157=0,0,VLOOKUP(P157,FAC_TOTALS_APTA!$A$4:$BS$227,$L166,FALSE))</f>
        <v>-658027.54304287396</v>
      </c>
      <c r="Q166" s="29">
        <f>IF(Q157=0,0,VLOOKUP(Q157,FAC_TOTALS_APTA!$A$4:$BS$227,$L166,FALSE))</f>
        <v>-407838.357887919</v>
      </c>
      <c r="R166" s="29">
        <f>IF(R157=0,0,VLOOKUP(R157,FAC_TOTALS_APTA!$A$4:$BS$227,$L166,FALSE))</f>
        <v>-434824.288538369</v>
      </c>
      <c r="S166" s="29">
        <f>IF(S157=0,0,VLOOKUP(S157,FAC_TOTALS_APTA!$A$4:$BS$227,$L166,FALSE))</f>
        <v>0</v>
      </c>
      <c r="T166" s="29">
        <f>IF(T157=0,0,VLOOKUP(T157,FAC_TOTALS_APTA!$A$4:$BS$227,$L166,FALSE))</f>
        <v>0</v>
      </c>
      <c r="U166" s="29">
        <f>IF(U157=0,0,VLOOKUP(U157,FAC_TOTALS_APTA!$A$4:$BS$227,$L166,FALSE))</f>
        <v>0</v>
      </c>
      <c r="V166" s="29">
        <f>IF(V157=0,0,VLOOKUP(V157,FAC_TOTALS_APTA!$A$4:$BS$227,$L166,FALSE))</f>
        <v>0</v>
      </c>
      <c r="W166" s="29">
        <f>IF(W157=0,0,VLOOKUP(W157,FAC_TOTALS_APTA!$A$4:$BS$227,$L166,FALSE))</f>
        <v>0</v>
      </c>
      <c r="X166" s="29">
        <f>IF(X157=0,0,VLOOKUP(X157,FAC_TOTALS_APTA!$A$4:$BS$227,$L166,FALSE))</f>
        <v>0</v>
      </c>
      <c r="Y166" s="29">
        <f>IF(Y157=0,0,VLOOKUP(Y157,FAC_TOTALS_APTA!$A$4:$BS$227,$L166,FALSE))</f>
        <v>0</v>
      </c>
      <c r="Z166" s="29">
        <f>IF(Z157=0,0,VLOOKUP(Z157,FAC_TOTALS_APTA!$A$4:$BS$227,$L166,FALSE))</f>
        <v>0</v>
      </c>
      <c r="AA166" s="29">
        <f>IF(AA157=0,0,VLOOKUP(AA157,FAC_TOTALS_APTA!$A$4:$BS$227,$L166,FALSE))</f>
        <v>0</v>
      </c>
      <c r="AB166" s="29">
        <f>IF(AB157=0,0,VLOOKUP(AB157,FAC_TOTALS_APTA!$A$4:$BS$227,$L166,FALSE))</f>
        <v>0</v>
      </c>
      <c r="AC166" s="32">
        <f t="shared" si="36"/>
        <v>-1926727.9051709515</v>
      </c>
      <c r="AD166" s="33">
        <f>AC166/G182</f>
        <v>-4.2367417569660684E-3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85</v>
      </c>
      <c r="E167" s="43">
        <v>-5.7999999999999996E-3</v>
      </c>
      <c r="F167" s="7">
        <f>MATCH($D167,FAC_TOTALS_APTA!$A$2:$BS$2,)</f>
        <v>20</v>
      </c>
      <c r="G167" s="29">
        <f>VLOOKUP(G157,FAC_TOTALS_APTA!$A$4:$BS$227,$F167,FALSE)</f>
        <v>0</v>
      </c>
      <c r="H167" s="29">
        <f>VLOOKUP(H157,FAC_TOTALS_APTA!$A$4:$BS$227,$F167,FALSE)</f>
        <v>0</v>
      </c>
      <c r="I167" s="30" t="str">
        <f t="shared" si="33"/>
        <v>-</v>
      </c>
      <c r="J167" s="31" t="str">
        <f t="shared" si="34"/>
        <v/>
      </c>
      <c r="K167" s="31" t="str">
        <f t="shared" si="35"/>
        <v>TNC_TRIPS_PER_CAPITA_CLUSTER_BUS_HI_OPEX_FAV_FAC</v>
      </c>
      <c r="L167" s="7">
        <f>MATCH($K167,FAC_TOTALS_APTA!$A$2:$BS$2,)</f>
        <v>42</v>
      </c>
      <c r="M167" s="29">
        <f>IF(M157=0,0,VLOOKUP(M157,FAC_TOTALS_APTA!$A$4:$BS$227,$L167,FALSE))</f>
        <v>0</v>
      </c>
      <c r="N167" s="29">
        <f>IF(N157=0,0,VLOOKUP(N157,FAC_TOTALS_APTA!$A$4:$BS$227,$L167,FALSE))</f>
        <v>0</v>
      </c>
      <c r="O167" s="29">
        <f>IF(O157=0,0,VLOOKUP(O157,FAC_TOTALS_APTA!$A$4:$BS$227,$L167,FALSE))</f>
        <v>0</v>
      </c>
      <c r="P167" s="29">
        <f>IF(P157=0,0,VLOOKUP(P157,FAC_TOTALS_APTA!$A$4:$BS$227,$L167,FALSE))</f>
        <v>0</v>
      </c>
      <c r="Q167" s="29">
        <f>IF(Q157=0,0,VLOOKUP(Q157,FAC_TOTALS_APTA!$A$4:$BS$227,$L167,FALSE))</f>
        <v>0</v>
      </c>
      <c r="R167" s="29">
        <f>IF(R157=0,0,VLOOKUP(R157,FAC_TOTALS_APTA!$A$4:$BS$227,$L167,FALSE))</f>
        <v>0</v>
      </c>
      <c r="S167" s="29">
        <f>IF(S157=0,0,VLOOKUP(S157,FAC_TOTALS_APTA!$A$4:$BS$227,$L167,FALSE))</f>
        <v>0</v>
      </c>
      <c r="T167" s="29">
        <f>IF(T157=0,0,VLOOKUP(T157,FAC_TOTALS_APTA!$A$4:$BS$227,$L167,FALSE))</f>
        <v>0</v>
      </c>
      <c r="U167" s="29">
        <f>IF(U157=0,0,VLOOKUP(U157,FAC_TOTALS_APTA!$A$4:$BS$227,$L167,FALSE))</f>
        <v>0</v>
      </c>
      <c r="V167" s="29">
        <f>IF(V157=0,0,VLOOKUP(V157,FAC_TOTALS_APTA!$A$4:$BS$227,$L167,FALSE))</f>
        <v>0</v>
      </c>
      <c r="W167" s="29">
        <f>IF(W157=0,0,VLOOKUP(W157,FAC_TOTALS_APTA!$A$4:$BS$227,$L167,FALSE))</f>
        <v>0</v>
      </c>
      <c r="X167" s="29">
        <f>IF(X157=0,0,VLOOKUP(X157,FAC_TOTALS_APTA!$A$4:$BS$227,$L167,FALSE))</f>
        <v>0</v>
      </c>
      <c r="Y167" s="29">
        <f>IF(Y157=0,0,VLOOKUP(Y157,FAC_TOTALS_APTA!$A$4:$BS$227,$L167,FALSE))</f>
        <v>0</v>
      </c>
      <c r="Z167" s="29">
        <f>IF(Z157=0,0,VLOOKUP(Z157,FAC_TOTALS_APTA!$A$4:$BS$227,$L167,FALSE))</f>
        <v>0</v>
      </c>
      <c r="AA167" s="29">
        <f>IF(AA157=0,0,VLOOKUP(AA157,FAC_TOTALS_APTA!$A$4:$BS$227,$L167,FALSE))</f>
        <v>0</v>
      </c>
      <c r="AB167" s="29">
        <f>IF(AB157=0,0,VLOOKUP(AB157,FAC_TOTALS_APTA!$A$4:$BS$227,$L167,FALSE))</f>
        <v>0</v>
      </c>
      <c r="AC167" s="32">
        <f t="shared" si="36"/>
        <v>0</v>
      </c>
      <c r="AD167" s="33">
        <f>AC167/G182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87</v>
      </c>
      <c r="E168" s="43">
        <v>-3.3799999999999997E-2</v>
      </c>
      <c r="F168" s="7">
        <f>MATCH($D168,FAC_TOTALS_APTA!$A$2:$BS$2,)</f>
        <v>21</v>
      </c>
      <c r="G168" s="29">
        <f>VLOOKUP(G157,FAC_TOTALS_APTA!$A$4:$BS$227,$F168,FALSE)</f>
        <v>0</v>
      </c>
      <c r="H168" s="29">
        <f>VLOOKUP(H157,FAC_TOTALS_APTA!$A$4:$BS$227,$F168,FALSE)</f>
        <v>2.7183392723910198</v>
      </c>
      <c r="I168" s="30" t="str">
        <f t="shared" si="33"/>
        <v>-</v>
      </c>
      <c r="J168" s="31" t="str">
        <f t="shared" si="34"/>
        <v/>
      </c>
      <c r="K168" s="31" t="str">
        <f t="shared" si="35"/>
        <v>TNC_TRIPS_PER_CAPITA_CLUSTER_BUS_MID_OPEX_FAV_FAC</v>
      </c>
      <c r="L168" s="7">
        <f>MATCH($K168,FAC_TOTALS_APTA!$A$2:$BS$2,)</f>
        <v>43</v>
      </c>
      <c r="M168" s="29">
        <f>IF(M157=0,0,VLOOKUP(M157,FAC_TOTALS_APTA!$A$4:$BS$227,$L168,FALSE))</f>
        <v>0</v>
      </c>
      <c r="N168" s="29">
        <f>IF(N157=0,0,VLOOKUP(N157,FAC_TOTALS_APTA!$A$4:$BS$227,$L168,FALSE))</f>
        <v>-6940213.5598711902</v>
      </c>
      <c r="O168" s="29">
        <f>IF(O157=0,0,VLOOKUP(O157,FAC_TOTALS_APTA!$A$4:$BS$227,$L168,FALSE))</f>
        <v>-10154169.4306386</v>
      </c>
      <c r="P168" s="29">
        <f>IF(P157=0,0,VLOOKUP(P157,FAC_TOTALS_APTA!$A$4:$BS$227,$L168,FALSE))</f>
        <v>-15138417.251889501</v>
      </c>
      <c r="Q168" s="29">
        <f>IF(Q157=0,0,VLOOKUP(Q157,FAC_TOTALS_APTA!$A$4:$BS$227,$L168,FALSE))</f>
        <v>-17132801.859214701</v>
      </c>
      <c r="R168" s="29">
        <f>IF(R157=0,0,VLOOKUP(R157,FAC_TOTALS_APTA!$A$4:$BS$227,$L168,FALSE))</f>
        <v>10428305.8368861</v>
      </c>
      <c r="S168" s="29">
        <f>IF(S157=0,0,VLOOKUP(S157,FAC_TOTALS_APTA!$A$4:$BS$227,$L168,FALSE))</f>
        <v>0</v>
      </c>
      <c r="T168" s="29">
        <f>IF(T157=0,0,VLOOKUP(T157,FAC_TOTALS_APTA!$A$4:$BS$227,$L168,FALSE))</f>
        <v>0</v>
      </c>
      <c r="U168" s="29">
        <f>IF(U157=0,0,VLOOKUP(U157,FAC_TOTALS_APTA!$A$4:$BS$227,$L168,FALSE))</f>
        <v>0</v>
      </c>
      <c r="V168" s="29">
        <f>IF(V157=0,0,VLOOKUP(V157,FAC_TOTALS_APTA!$A$4:$BS$227,$L168,FALSE))</f>
        <v>0</v>
      </c>
      <c r="W168" s="29">
        <f>IF(W157=0,0,VLOOKUP(W157,FAC_TOTALS_APTA!$A$4:$BS$227,$L168,FALSE))</f>
        <v>0</v>
      </c>
      <c r="X168" s="29">
        <f>IF(X157=0,0,VLOOKUP(X157,FAC_TOTALS_APTA!$A$4:$BS$227,$L168,FALSE))</f>
        <v>0</v>
      </c>
      <c r="Y168" s="29">
        <f>IF(Y157=0,0,VLOOKUP(Y157,FAC_TOTALS_APTA!$A$4:$BS$227,$L168,FALSE))</f>
        <v>0</v>
      </c>
      <c r="Z168" s="29">
        <f>IF(Z157=0,0,VLOOKUP(Z157,FAC_TOTALS_APTA!$A$4:$BS$227,$L168,FALSE))</f>
        <v>0</v>
      </c>
      <c r="AA168" s="29">
        <f>IF(AA157=0,0,VLOOKUP(AA157,FAC_TOTALS_APTA!$A$4:$BS$227,$L168,FALSE))</f>
        <v>0</v>
      </c>
      <c r="AB168" s="29">
        <f>IF(AB157=0,0,VLOOKUP(AB157,FAC_TOTALS_APTA!$A$4:$BS$227,$L168,FALSE))</f>
        <v>0</v>
      </c>
      <c r="AC168" s="32">
        <f t="shared" si="36"/>
        <v>-38937296.26472789</v>
      </c>
      <c r="AD168" s="33">
        <f>AC168/G182</f>
        <v>-8.5620428574991053E-2</v>
      </c>
      <c r="AE168" s="7"/>
    </row>
    <row r="169" spans="1:31" s="14" customFormat="1" ht="34" hidden="1" x14ac:dyDescent="0.2">
      <c r="A169" s="7"/>
      <c r="B169" s="12" t="s">
        <v>72</v>
      </c>
      <c r="C169" s="28"/>
      <c r="D169" s="5" t="s">
        <v>88</v>
      </c>
      <c r="E169" s="43">
        <v>-1.6299999999999999E-2</v>
      </c>
      <c r="F169" s="7">
        <f>MATCH($D169,FAC_TOTALS_APTA!$A$2:$BS$2,)</f>
        <v>22</v>
      </c>
      <c r="G169" s="29">
        <f>VLOOKUP(G157,FAC_TOTALS_APTA!$A$4:$BS$227,$F169,FALSE)</f>
        <v>0</v>
      </c>
      <c r="H169" s="29">
        <f>VLOOKUP(H157,FAC_TOTALS_APTA!$A$4:$BS$227,$F169,FALSE)</f>
        <v>0</v>
      </c>
      <c r="I169" s="30" t="str">
        <f t="shared" si="33"/>
        <v>-</v>
      </c>
      <c r="J169" s="31" t="str">
        <f t="shared" si="34"/>
        <v/>
      </c>
      <c r="K169" s="31" t="str">
        <f t="shared" si="35"/>
        <v>TNC_TRIPS_PER_CAPITA_CLUSTER_BUS_LOW_OPEX_FAV_FAC</v>
      </c>
      <c r="L169" s="7">
        <f>MATCH($K169,FAC_TOTALS_APTA!$A$2:$BS$2,)</f>
        <v>44</v>
      </c>
      <c r="M169" s="29">
        <f>IF(M157=0,0,VLOOKUP(M157,FAC_TOTALS_APTA!$A$4:$BS$227,$L169,FALSE))</f>
        <v>0</v>
      </c>
      <c r="N169" s="29">
        <f>IF(N157=0,0,VLOOKUP(N157,FAC_TOTALS_APTA!$A$4:$BS$227,$L169,FALSE))</f>
        <v>0</v>
      </c>
      <c r="O169" s="29">
        <f>IF(O157=0,0,VLOOKUP(O157,FAC_TOTALS_APTA!$A$4:$BS$227,$L169,FALSE))</f>
        <v>0</v>
      </c>
      <c r="P169" s="29">
        <f>IF(P157=0,0,VLOOKUP(P157,FAC_TOTALS_APTA!$A$4:$BS$227,$L169,FALSE))</f>
        <v>0</v>
      </c>
      <c r="Q169" s="29">
        <f>IF(Q157=0,0,VLOOKUP(Q157,FAC_TOTALS_APTA!$A$4:$BS$227,$L169,FALSE))</f>
        <v>0</v>
      </c>
      <c r="R169" s="29">
        <f>IF(R157=0,0,VLOOKUP(R157,FAC_TOTALS_APTA!$A$4:$BS$227,$L169,FALSE))</f>
        <v>0</v>
      </c>
      <c r="S169" s="29">
        <f>IF(S157=0,0,VLOOKUP(S157,FAC_TOTALS_APTA!$A$4:$BS$227,$L169,FALSE))</f>
        <v>0</v>
      </c>
      <c r="T169" s="29">
        <f>IF(T157=0,0,VLOOKUP(T157,FAC_TOTALS_APTA!$A$4:$BS$227,$L169,FALSE))</f>
        <v>0</v>
      </c>
      <c r="U169" s="29">
        <f>IF(U157=0,0,VLOOKUP(U157,FAC_TOTALS_APTA!$A$4:$BS$227,$L169,FALSE))</f>
        <v>0</v>
      </c>
      <c r="V169" s="29">
        <f>IF(V157=0,0,VLOOKUP(V157,FAC_TOTALS_APTA!$A$4:$BS$227,$L169,FALSE))</f>
        <v>0</v>
      </c>
      <c r="W169" s="29">
        <f>IF(W157=0,0,VLOOKUP(W157,FAC_TOTALS_APTA!$A$4:$BS$227,$L169,FALSE))</f>
        <v>0</v>
      </c>
      <c r="X169" s="29">
        <f>IF(X157=0,0,VLOOKUP(X157,FAC_TOTALS_APTA!$A$4:$BS$227,$L169,FALSE))</f>
        <v>0</v>
      </c>
      <c r="Y169" s="29">
        <f>IF(Y157=0,0,VLOOKUP(Y157,FAC_TOTALS_APTA!$A$4:$BS$227,$L169,FALSE))</f>
        <v>0</v>
      </c>
      <c r="Z169" s="29">
        <f>IF(Z157=0,0,VLOOKUP(Z157,FAC_TOTALS_APTA!$A$4:$BS$227,$L169,FALSE))</f>
        <v>0</v>
      </c>
      <c r="AA169" s="29">
        <f>IF(AA157=0,0,VLOOKUP(AA157,FAC_TOTALS_APTA!$A$4:$BS$227,$L169,FALSE))</f>
        <v>0</v>
      </c>
      <c r="AB169" s="29">
        <f>IF(AB157=0,0,VLOOKUP(AB157,FAC_TOTALS_APTA!$A$4:$BS$227,$L169,FALSE))</f>
        <v>0</v>
      </c>
      <c r="AC169" s="32">
        <f t="shared" si="36"/>
        <v>0</v>
      </c>
      <c r="AD169" s="33">
        <f>AC169/G182</f>
        <v>0</v>
      </c>
      <c r="AE169" s="7"/>
    </row>
    <row r="170" spans="1:31" s="14" customFormat="1" ht="34" hidden="1" x14ac:dyDescent="0.2">
      <c r="A170" s="7"/>
      <c r="B170" s="12" t="s">
        <v>72</v>
      </c>
      <c r="C170" s="28"/>
      <c r="D170" s="5" t="s">
        <v>89</v>
      </c>
      <c r="E170" s="43">
        <v>-1.37E-2</v>
      </c>
      <c r="F170" s="7">
        <f>MATCH($D170,FAC_TOTALS_APTA!$A$2:$BS$2,)</f>
        <v>23</v>
      </c>
      <c r="G170" s="29">
        <f>VLOOKUP(G157,FAC_TOTALS_APTA!$A$4:$BS$227,$F170,FALSE)</f>
        <v>0</v>
      </c>
      <c r="H170" s="29">
        <f>VLOOKUP(H157,FAC_TOTALS_APTA!$A$4:$BS$227,$F170,FALSE)</f>
        <v>0</v>
      </c>
      <c r="I170" s="30" t="str">
        <f t="shared" si="33"/>
        <v>-</v>
      </c>
      <c r="J170" s="31" t="str">
        <f t="shared" si="34"/>
        <v/>
      </c>
      <c r="K170" s="31" t="str">
        <f t="shared" si="35"/>
        <v>TNC_TRIPS_PER_CAPITA_CLUSTER_BUS_HI_OPEX_UNFAV_FAC</v>
      </c>
      <c r="L170" s="7">
        <f>MATCH($K170,FAC_TOTALS_APTA!$A$2:$BS$2,)</f>
        <v>45</v>
      </c>
      <c r="M170" s="29">
        <f>IF(M157=0,0,VLOOKUP(M157,FAC_TOTALS_APTA!$A$4:$BS$227,$L170,FALSE))</f>
        <v>0</v>
      </c>
      <c r="N170" s="29">
        <f>IF(N157=0,0,VLOOKUP(N157,FAC_TOTALS_APTA!$A$4:$BS$227,$L170,FALSE))</f>
        <v>0</v>
      </c>
      <c r="O170" s="29">
        <f>IF(O157=0,0,VLOOKUP(O157,FAC_TOTALS_APTA!$A$4:$BS$227,$L170,FALSE))</f>
        <v>0</v>
      </c>
      <c r="P170" s="29">
        <f>IF(P157=0,0,VLOOKUP(P157,FAC_TOTALS_APTA!$A$4:$BS$227,$L170,FALSE))</f>
        <v>0</v>
      </c>
      <c r="Q170" s="29">
        <f>IF(Q157=0,0,VLOOKUP(Q157,FAC_TOTALS_APTA!$A$4:$BS$227,$L170,FALSE))</f>
        <v>0</v>
      </c>
      <c r="R170" s="29">
        <f>IF(R157=0,0,VLOOKUP(R157,FAC_TOTALS_APTA!$A$4:$BS$227,$L170,FALSE))</f>
        <v>0</v>
      </c>
      <c r="S170" s="29">
        <f>IF(S157=0,0,VLOOKUP(S157,FAC_TOTALS_APTA!$A$4:$BS$227,$L170,FALSE))</f>
        <v>0</v>
      </c>
      <c r="T170" s="29">
        <f>IF(T157=0,0,VLOOKUP(T157,FAC_TOTALS_APTA!$A$4:$BS$227,$L170,FALSE))</f>
        <v>0</v>
      </c>
      <c r="U170" s="29">
        <f>IF(U157=0,0,VLOOKUP(U157,FAC_TOTALS_APTA!$A$4:$BS$227,$L170,FALSE))</f>
        <v>0</v>
      </c>
      <c r="V170" s="29">
        <f>IF(V157=0,0,VLOOKUP(V157,FAC_TOTALS_APTA!$A$4:$BS$227,$L170,FALSE))</f>
        <v>0</v>
      </c>
      <c r="W170" s="29">
        <f>IF(W157=0,0,VLOOKUP(W157,FAC_TOTALS_APTA!$A$4:$BS$227,$L170,FALSE))</f>
        <v>0</v>
      </c>
      <c r="X170" s="29">
        <f>IF(X157=0,0,VLOOKUP(X157,FAC_TOTALS_APTA!$A$4:$BS$227,$L170,FALSE))</f>
        <v>0</v>
      </c>
      <c r="Y170" s="29">
        <f>IF(Y157=0,0,VLOOKUP(Y157,FAC_TOTALS_APTA!$A$4:$BS$227,$L170,FALSE))</f>
        <v>0</v>
      </c>
      <c r="Z170" s="29">
        <f>IF(Z157=0,0,VLOOKUP(Z157,FAC_TOTALS_APTA!$A$4:$BS$227,$L170,FALSE))</f>
        <v>0</v>
      </c>
      <c r="AA170" s="29">
        <f>IF(AA157=0,0,VLOOKUP(AA157,FAC_TOTALS_APTA!$A$4:$BS$227,$L170,FALSE))</f>
        <v>0</v>
      </c>
      <c r="AB170" s="29">
        <f>IF(AB157=0,0,VLOOKUP(AB157,FAC_TOTALS_APTA!$A$4:$BS$227,$L170,FALSE))</f>
        <v>0</v>
      </c>
      <c r="AC170" s="32">
        <f t="shared" si="36"/>
        <v>0</v>
      </c>
      <c r="AD170" s="33">
        <f>AC170/G182</f>
        <v>0</v>
      </c>
      <c r="AE170" s="7"/>
    </row>
    <row r="171" spans="1:31" s="14" customFormat="1" ht="34" hidden="1" x14ac:dyDescent="0.2">
      <c r="A171" s="7"/>
      <c r="B171" s="12" t="s">
        <v>72</v>
      </c>
      <c r="C171" s="28"/>
      <c r="D171" s="5" t="s">
        <v>90</v>
      </c>
      <c r="E171" s="43">
        <v>-3.5099999999999999E-2</v>
      </c>
      <c r="F171" s="7">
        <f>MATCH($D171,FAC_TOTALS_APTA!$A$2:$BS$2,)</f>
        <v>24</v>
      </c>
      <c r="G171" s="29">
        <f>VLOOKUP(G157,FAC_TOTALS_APTA!$A$4:$BS$227,$F171,FALSE)</f>
        <v>0</v>
      </c>
      <c r="H171" s="29">
        <f>VLOOKUP(H157,FAC_TOTALS_APTA!$A$4:$BS$227,$F171,FALSE)</f>
        <v>0</v>
      </c>
      <c r="I171" s="30" t="str">
        <f t="shared" si="33"/>
        <v>-</v>
      </c>
      <c r="J171" s="31" t="str">
        <f t="shared" si="34"/>
        <v/>
      </c>
      <c r="K171" s="31" t="str">
        <f t="shared" si="35"/>
        <v>TNC_TRIPS_PER_CAPITA_CLUSTER_BUS_MID_OPEX_UNFAV_FAC</v>
      </c>
      <c r="L171" s="7">
        <f>MATCH($K171,FAC_TOTALS_APTA!$A$2:$BS$2,)</f>
        <v>46</v>
      </c>
      <c r="M171" s="29">
        <f>IF(M157=0,0,VLOOKUP(M157,FAC_TOTALS_APTA!$A$4:$BS$227,$L171,FALSE))</f>
        <v>0</v>
      </c>
      <c r="N171" s="29">
        <f>IF(N157=0,0,VLOOKUP(N157,FAC_TOTALS_APTA!$A$4:$BS$227,$L171,FALSE))</f>
        <v>0</v>
      </c>
      <c r="O171" s="29">
        <f>IF(O157=0,0,VLOOKUP(O157,FAC_TOTALS_APTA!$A$4:$BS$227,$L171,FALSE))</f>
        <v>0</v>
      </c>
      <c r="P171" s="29">
        <f>IF(P157=0,0,VLOOKUP(P157,FAC_TOTALS_APTA!$A$4:$BS$227,$L171,FALSE))</f>
        <v>0</v>
      </c>
      <c r="Q171" s="29">
        <f>IF(Q157=0,0,VLOOKUP(Q157,FAC_TOTALS_APTA!$A$4:$BS$227,$L171,FALSE))</f>
        <v>0</v>
      </c>
      <c r="R171" s="29">
        <f>IF(R157=0,0,VLOOKUP(R157,FAC_TOTALS_APTA!$A$4:$BS$227,$L171,FALSE))</f>
        <v>0</v>
      </c>
      <c r="S171" s="29">
        <f>IF(S157=0,0,VLOOKUP(S157,FAC_TOTALS_APTA!$A$4:$BS$227,$L171,FALSE))</f>
        <v>0</v>
      </c>
      <c r="T171" s="29">
        <f>IF(T157=0,0,VLOOKUP(T157,FAC_TOTALS_APTA!$A$4:$BS$227,$L171,FALSE))</f>
        <v>0</v>
      </c>
      <c r="U171" s="29">
        <f>IF(U157=0,0,VLOOKUP(U157,FAC_TOTALS_APTA!$A$4:$BS$227,$L171,FALSE))</f>
        <v>0</v>
      </c>
      <c r="V171" s="29">
        <f>IF(V157=0,0,VLOOKUP(V157,FAC_TOTALS_APTA!$A$4:$BS$227,$L171,FALSE))</f>
        <v>0</v>
      </c>
      <c r="W171" s="29">
        <f>IF(W157=0,0,VLOOKUP(W157,FAC_TOTALS_APTA!$A$4:$BS$227,$L171,FALSE))</f>
        <v>0</v>
      </c>
      <c r="X171" s="29">
        <f>IF(X157=0,0,VLOOKUP(X157,FAC_TOTALS_APTA!$A$4:$BS$227,$L171,FALSE))</f>
        <v>0</v>
      </c>
      <c r="Y171" s="29">
        <f>IF(Y157=0,0,VLOOKUP(Y157,FAC_TOTALS_APTA!$A$4:$BS$227,$L171,FALSE))</f>
        <v>0</v>
      </c>
      <c r="Z171" s="29">
        <f>IF(Z157=0,0,VLOOKUP(Z157,FAC_TOTALS_APTA!$A$4:$BS$227,$L171,FALSE))</f>
        <v>0</v>
      </c>
      <c r="AA171" s="29">
        <f>IF(AA157=0,0,VLOOKUP(AA157,FAC_TOTALS_APTA!$A$4:$BS$227,$L171,FALSE))</f>
        <v>0</v>
      </c>
      <c r="AB171" s="29">
        <f>IF(AB157=0,0,VLOOKUP(AB157,FAC_TOTALS_APTA!$A$4:$BS$227,$L171,FALSE))</f>
        <v>0</v>
      </c>
      <c r="AC171" s="32">
        <f t="shared" si="36"/>
        <v>0</v>
      </c>
      <c r="AD171" s="33">
        <f>AC171/G182</f>
        <v>0</v>
      </c>
      <c r="AE171" s="7"/>
    </row>
    <row r="172" spans="1:31" s="14" customFormat="1" ht="34" hidden="1" x14ac:dyDescent="0.2">
      <c r="A172" s="7"/>
      <c r="B172" s="12" t="s">
        <v>72</v>
      </c>
      <c r="C172" s="28"/>
      <c r="D172" s="5" t="s">
        <v>91</v>
      </c>
      <c r="E172" s="43">
        <v>-3.1300000000000001E-2</v>
      </c>
      <c r="F172" s="7">
        <f>MATCH($D172,FAC_TOTALS_APTA!$A$2:$BS$2,)</f>
        <v>25</v>
      </c>
      <c r="G172" s="29">
        <f>VLOOKUP(G157,FAC_TOTALS_APTA!$A$4:$BS$227,$F172,FALSE)</f>
        <v>0</v>
      </c>
      <c r="H172" s="29">
        <f>VLOOKUP(H157,FAC_TOTALS_APTA!$A$4:$BS$227,$F172,FALSE)</f>
        <v>0</v>
      </c>
      <c r="I172" s="30" t="str">
        <f t="shared" si="33"/>
        <v>-</v>
      </c>
      <c r="J172" s="31" t="str">
        <f t="shared" si="34"/>
        <v/>
      </c>
      <c r="K172" s="31" t="str">
        <f t="shared" si="35"/>
        <v>TNC_TRIPS_PER_CAPITA_CLUSTER_BUS_LOW_OPEX_UNFAV_FAC</v>
      </c>
      <c r="L172" s="7">
        <f>MATCH($K172,FAC_TOTALS_APTA!$A$2:$BS$2,)</f>
        <v>47</v>
      </c>
      <c r="M172" s="29">
        <f>IF(M157=0,0,VLOOKUP(M157,FAC_TOTALS_APTA!$A$4:$BS$227,$L172,FALSE))</f>
        <v>0</v>
      </c>
      <c r="N172" s="29">
        <f>IF(N157=0,0,VLOOKUP(N157,FAC_TOTALS_APTA!$A$4:$BS$227,$L172,FALSE))</f>
        <v>0</v>
      </c>
      <c r="O172" s="29">
        <f>IF(O157=0,0,VLOOKUP(O157,FAC_TOTALS_APTA!$A$4:$BS$227,$L172,FALSE))</f>
        <v>0</v>
      </c>
      <c r="P172" s="29">
        <f>IF(P157=0,0,VLOOKUP(P157,FAC_TOTALS_APTA!$A$4:$BS$227,$L172,FALSE))</f>
        <v>0</v>
      </c>
      <c r="Q172" s="29">
        <f>IF(Q157=0,0,VLOOKUP(Q157,FAC_TOTALS_APTA!$A$4:$BS$227,$L172,FALSE))</f>
        <v>0</v>
      </c>
      <c r="R172" s="29">
        <f>IF(R157=0,0,VLOOKUP(R157,FAC_TOTALS_APTA!$A$4:$BS$227,$L172,FALSE))</f>
        <v>0</v>
      </c>
      <c r="S172" s="29">
        <f>IF(S157=0,0,VLOOKUP(S157,FAC_TOTALS_APTA!$A$4:$BS$227,$L172,FALSE))</f>
        <v>0</v>
      </c>
      <c r="T172" s="29">
        <f>IF(T157=0,0,VLOOKUP(T157,FAC_TOTALS_APTA!$A$4:$BS$227,$L172,FALSE))</f>
        <v>0</v>
      </c>
      <c r="U172" s="29">
        <f>IF(U157=0,0,VLOOKUP(U157,FAC_TOTALS_APTA!$A$4:$BS$227,$L172,FALSE))</f>
        <v>0</v>
      </c>
      <c r="V172" s="29">
        <f>IF(V157=0,0,VLOOKUP(V157,FAC_TOTALS_APTA!$A$4:$BS$227,$L172,FALSE))</f>
        <v>0</v>
      </c>
      <c r="W172" s="29">
        <f>IF(W157=0,0,VLOOKUP(W157,FAC_TOTALS_APTA!$A$4:$BS$227,$L172,FALSE))</f>
        <v>0</v>
      </c>
      <c r="X172" s="29">
        <f>IF(X157=0,0,VLOOKUP(X157,FAC_TOTALS_APTA!$A$4:$BS$227,$L172,FALSE))</f>
        <v>0</v>
      </c>
      <c r="Y172" s="29">
        <f>IF(Y157=0,0,VLOOKUP(Y157,FAC_TOTALS_APTA!$A$4:$BS$227,$L172,FALSE))</f>
        <v>0</v>
      </c>
      <c r="Z172" s="29">
        <f>IF(Z157=0,0,VLOOKUP(Z157,FAC_TOTALS_APTA!$A$4:$BS$227,$L172,FALSE))</f>
        <v>0</v>
      </c>
      <c r="AA172" s="29">
        <f>IF(AA157=0,0,VLOOKUP(AA157,FAC_TOTALS_APTA!$A$4:$BS$227,$L172,FALSE))</f>
        <v>0</v>
      </c>
      <c r="AB172" s="29">
        <f>IF(AB157=0,0,VLOOKUP(AB157,FAC_TOTALS_APTA!$A$4:$BS$227,$L172,FALSE))</f>
        <v>0</v>
      </c>
      <c r="AC172" s="32">
        <f t="shared" si="36"/>
        <v>0</v>
      </c>
      <c r="AD172" s="33">
        <f>AC172/G182</f>
        <v>0</v>
      </c>
      <c r="AE172" s="7"/>
    </row>
    <row r="173" spans="1:31" s="14" customFormat="1" ht="34" hidden="1" x14ac:dyDescent="0.2">
      <c r="A173" s="7"/>
      <c r="B173" s="12" t="s">
        <v>72</v>
      </c>
      <c r="C173" s="28"/>
      <c r="D173" s="5" t="s">
        <v>73</v>
      </c>
      <c r="E173" s="43">
        <v>-1.4E-3</v>
      </c>
      <c r="F173" s="7">
        <f>MATCH($D173,FAC_TOTALS_APTA!$A$2:$BS$2,)</f>
        <v>19</v>
      </c>
      <c r="G173" s="29">
        <f>VLOOKUP(G157,FAC_TOTALS_APTA!$A$4:$BS$227,$F173,FALSE)</f>
        <v>0</v>
      </c>
      <c r="H173" s="29">
        <f>VLOOKUP(H157,FAC_TOTALS_APTA!$A$4:$BS$227,$F173,FALSE)</f>
        <v>0</v>
      </c>
      <c r="I173" s="30" t="str">
        <f t="shared" si="33"/>
        <v>-</v>
      </c>
      <c r="J173" s="31" t="str">
        <f t="shared" si="34"/>
        <v/>
      </c>
      <c r="K173" s="31" t="str">
        <f t="shared" si="35"/>
        <v>TNC_TRIPS_PER_CAPITA_CLUSTER_BUS_NEW_YORK_FAC</v>
      </c>
      <c r="L173" s="7">
        <f>MATCH($K173,FAC_TOTALS_APTA!$A$2:$BS$2,)</f>
        <v>41</v>
      </c>
      <c r="M173" s="29">
        <f>IF(M157=0,0,VLOOKUP(M157,FAC_TOTALS_APTA!$A$4:$BS$227,$L173,FALSE))</f>
        <v>0</v>
      </c>
      <c r="N173" s="29">
        <f>IF(N157=0,0,VLOOKUP(N157,FAC_TOTALS_APTA!$A$4:$BS$227,$L173,FALSE))</f>
        <v>0</v>
      </c>
      <c r="O173" s="29">
        <f>IF(O157=0,0,VLOOKUP(O157,FAC_TOTALS_APTA!$A$4:$BS$227,$L173,FALSE))</f>
        <v>0</v>
      </c>
      <c r="P173" s="29">
        <f>IF(P157=0,0,VLOOKUP(P157,FAC_TOTALS_APTA!$A$4:$BS$227,$L173,FALSE))</f>
        <v>0</v>
      </c>
      <c r="Q173" s="29">
        <f>IF(Q157=0,0,VLOOKUP(Q157,FAC_TOTALS_APTA!$A$4:$BS$227,$L173,FALSE))</f>
        <v>0</v>
      </c>
      <c r="R173" s="29">
        <f>IF(R157=0,0,VLOOKUP(R157,FAC_TOTALS_APTA!$A$4:$BS$227,$L173,FALSE))</f>
        <v>0</v>
      </c>
      <c r="S173" s="29">
        <f>IF(S157=0,0,VLOOKUP(S157,FAC_TOTALS_APTA!$A$4:$BS$227,$L173,FALSE))</f>
        <v>0</v>
      </c>
      <c r="T173" s="29">
        <f>IF(T157=0,0,VLOOKUP(T157,FAC_TOTALS_APTA!$A$4:$BS$227,$L173,FALSE))</f>
        <v>0</v>
      </c>
      <c r="U173" s="29">
        <f>IF(U157=0,0,VLOOKUP(U157,FAC_TOTALS_APTA!$A$4:$BS$227,$L173,FALSE))</f>
        <v>0</v>
      </c>
      <c r="V173" s="29">
        <f>IF(V157=0,0,VLOOKUP(V157,FAC_TOTALS_APTA!$A$4:$BS$227,$L173,FALSE))</f>
        <v>0</v>
      </c>
      <c r="W173" s="29">
        <f>IF(W157=0,0,VLOOKUP(W157,FAC_TOTALS_APTA!$A$4:$BS$227,$L173,FALSE))</f>
        <v>0</v>
      </c>
      <c r="X173" s="29">
        <f>IF(X157=0,0,VLOOKUP(X157,FAC_TOTALS_APTA!$A$4:$BS$227,$L173,FALSE))</f>
        <v>0</v>
      </c>
      <c r="Y173" s="29">
        <f>IF(Y157=0,0,VLOOKUP(Y157,FAC_TOTALS_APTA!$A$4:$BS$227,$L173,FALSE))</f>
        <v>0</v>
      </c>
      <c r="Z173" s="29">
        <f>IF(Z157=0,0,VLOOKUP(Z157,FAC_TOTALS_APTA!$A$4:$BS$227,$L173,FALSE))</f>
        <v>0</v>
      </c>
      <c r="AA173" s="29">
        <f>IF(AA157=0,0,VLOOKUP(AA157,FAC_TOTALS_APTA!$A$4:$BS$227,$L173,FALSE))</f>
        <v>0</v>
      </c>
      <c r="AB173" s="29">
        <f>IF(AB157=0,0,VLOOKUP(AB157,FAC_TOTALS_APTA!$A$4:$BS$227,$L173,FALSE))</f>
        <v>0</v>
      </c>
      <c r="AC173" s="32">
        <f t="shared" si="36"/>
        <v>0</v>
      </c>
      <c r="AD173" s="33">
        <f>AC173/G182</f>
        <v>0</v>
      </c>
      <c r="AE173" s="7"/>
    </row>
    <row r="174" spans="1:31" s="14" customFormat="1" ht="34" x14ac:dyDescent="0.2">
      <c r="A174" s="7"/>
      <c r="B174" s="12" t="s">
        <v>72</v>
      </c>
      <c r="C174" s="28"/>
      <c r="D174" s="5" t="s">
        <v>74</v>
      </c>
      <c r="E174" s="43">
        <v>-1.8E-3</v>
      </c>
      <c r="F174" s="7">
        <f>MATCH($D174,FAC_TOTALS_APTA!$A$2:$BS$2,)</f>
        <v>27</v>
      </c>
      <c r="G174" s="29">
        <f>VLOOKUP(G157,FAC_TOTALS_APTA!$A$4:$BS$227,$F174,FALSE)</f>
        <v>0</v>
      </c>
      <c r="H174" s="29">
        <f>VLOOKUP(H157,FAC_TOTALS_APTA!$A$4:$BS$227,$F174,FALSE)</f>
        <v>0</v>
      </c>
      <c r="I174" s="30" t="str">
        <f t="shared" si="33"/>
        <v>-</v>
      </c>
      <c r="J174" s="31" t="str">
        <f t="shared" si="34"/>
        <v/>
      </c>
      <c r="K174" s="31" t="str">
        <f t="shared" si="35"/>
        <v>TNC_TRIPS_PER_CAPITA_CLUSTER_RAIL_HI_OPEX_FAC</v>
      </c>
      <c r="L174" s="7">
        <f>MATCH($K174,FAC_TOTALS_APTA!$A$2:$BS$2,)</f>
        <v>49</v>
      </c>
      <c r="M174" s="29">
        <f>IF(M157=0,0,VLOOKUP(M157,FAC_TOTALS_APTA!$A$4:$BS$227,$L174,FALSE))</f>
        <v>0</v>
      </c>
      <c r="N174" s="29">
        <f>IF(N157=0,0,VLOOKUP(N157,FAC_TOTALS_APTA!$A$4:$BS$227,$L174,FALSE))</f>
        <v>0</v>
      </c>
      <c r="O174" s="29">
        <f>IF(O157=0,0,VLOOKUP(O157,FAC_TOTALS_APTA!$A$4:$BS$227,$L174,FALSE))</f>
        <v>0</v>
      </c>
      <c r="P174" s="29">
        <f>IF(P157=0,0,VLOOKUP(P157,FAC_TOTALS_APTA!$A$4:$BS$227,$L174,FALSE))</f>
        <v>0</v>
      </c>
      <c r="Q174" s="29">
        <f>IF(Q157=0,0,VLOOKUP(Q157,FAC_TOTALS_APTA!$A$4:$BS$227,$L174,FALSE))</f>
        <v>0</v>
      </c>
      <c r="R174" s="29">
        <f>IF(R157=0,0,VLOOKUP(R157,FAC_TOTALS_APTA!$A$4:$BS$227,$L174,FALSE))</f>
        <v>0</v>
      </c>
      <c r="S174" s="29">
        <f>IF(S157=0,0,VLOOKUP(S157,FAC_TOTALS_APTA!$A$4:$BS$227,$L174,FALSE))</f>
        <v>0</v>
      </c>
      <c r="T174" s="29">
        <f>IF(T157=0,0,VLOOKUP(T157,FAC_TOTALS_APTA!$A$4:$BS$227,$L174,FALSE))</f>
        <v>0</v>
      </c>
      <c r="U174" s="29">
        <f>IF(U157=0,0,VLOOKUP(U157,FAC_TOTALS_APTA!$A$4:$BS$227,$L174,FALSE))</f>
        <v>0</v>
      </c>
      <c r="V174" s="29">
        <f>IF(V157=0,0,VLOOKUP(V157,FAC_TOTALS_APTA!$A$4:$BS$227,$L174,FALSE))</f>
        <v>0</v>
      </c>
      <c r="W174" s="29">
        <f>IF(W157=0,0,VLOOKUP(W157,FAC_TOTALS_APTA!$A$4:$BS$227,$L174,FALSE))</f>
        <v>0</v>
      </c>
      <c r="X174" s="29">
        <f>IF(X157=0,0,VLOOKUP(X157,FAC_TOTALS_APTA!$A$4:$BS$227,$L174,FALSE))</f>
        <v>0</v>
      </c>
      <c r="Y174" s="29">
        <f>IF(Y157=0,0,VLOOKUP(Y157,FAC_TOTALS_APTA!$A$4:$BS$227,$L174,FALSE))</f>
        <v>0</v>
      </c>
      <c r="Z174" s="29">
        <f>IF(Z157=0,0,VLOOKUP(Z157,FAC_TOTALS_APTA!$A$4:$BS$227,$L174,FALSE))</f>
        <v>0</v>
      </c>
      <c r="AA174" s="29">
        <f>IF(AA157=0,0,VLOOKUP(AA157,FAC_TOTALS_APTA!$A$4:$BS$227,$L174,FALSE))</f>
        <v>0</v>
      </c>
      <c r="AB174" s="29">
        <f>IF(AB157=0,0,VLOOKUP(AB157,FAC_TOTALS_APTA!$A$4:$BS$227,$L174,FALSE))</f>
        <v>0</v>
      </c>
      <c r="AC174" s="32">
        <f t="shared" si="36"/>
        <v>0</v>
      </c>
      <c r="AD174" s="33">
        <f>AC174/G182</f>
        <v>0</v>
      </c>
      <c r="AE174" s="7"/>
    </row>
    <row r="175" spans="1:31" s="14" customFormat="1" ht="34" hidden="1" x14ac:dyDescent="0.2">
      <c r="A175" s="7"/>
      <c r="B175" s="12" t="s">
        <v>72</v>
      </c>
      <c r="C175" s="28"/>
      <c r="D175" s="5" t="s">
        <v>75</v>
      </c>
      <c r="E175" s="43">
        <v>-2.9899999999999999E-2</v>
      </c>
      <c r="F175" s="7">
        <f>MATCH($D175,FAC_TOTALS_APTA!$A$2:$BS$2,)</f>
        <v>28</v>
      </c>
      <c r="G175" s="29">
        <f>VLOOKUP(G157,FAC_TOTALS_APTA!$A$4:$BS$227,$F175,FALSE)</f>
        <v>0</v>
      </c>
      <c r="H175" s="29">
        <f>VLOOKUP(H157,FAC_TOTALS_APTA!$A$4:$BS$227,$F175,FALSE)</f>
        <v>0</v>
      </c>
      <c r="I175" s="30" t="str">
        <f t="shared" si="33"/>
        <v>-</v>
      </c>
      <c r="J175" s="31" t="str">
        <f t="shared" si="34"/>
        <v/>
      </c>
      <c r="K175" s="31" t="str">
        <f t="shared" si="35"/>
        <v>TNC_TRIPS_PER_CAPITA_CLUSTER_RAIL_MID_OPEX_FAC</v>
      </c>
      <c r="L175" s="7">
        <f>MATCH($K175,FAC_TOTALS_APTA!$A$2:$BS$2,)</f>
        <v>50</v>
      </c>
      <c r="M175" s="29">
        <f>IF(M157=0,0,VLOOKUP(M157,FAC_TOTALS_APTA!$A$4:$BS$227,$L175,FALSE))</f>
        <v>0</v>
      </c>
      <c r="N175" s="29">
        <f>IF(N157=0,0,VLOOKUP(N157,FAC_TOTALS_APTA!$A$4:$BS$227,$L175,FALSE))</f>
        <v>0</v>
      </c>
      <c r="O175" s="29">
        <f>IF(O157=0,0,VLOOKUP(O157,FAC_TOTALS_APTA!$A$4:$BS$227,$L175,FALSE))</f>
        <v>0</v>
      </c>
      <c r="P175" s="29">
        <f>IF(P157=0,0,VLOOKUP(P157,FAC_TOTALS_APTA!$A$4:$BS$227,$L175,FALSE))</f>
        <v>0</v>
      </c>
      <c r="Q175" s="29">
        <f>IF(Q157=0,0,VLOOKUP(Q157,FAC_TOTALS_APTA!$A$4:$BS$227,$L175,FALSE))</f>
        <v>0</v>
      </c>
      <c r="R175" s="29">
        <f>IF(R157=0,0,VLOOKUP(R157,FAC_TOTALS_APTA!$A$4:$BS$227,$L175,FALSE))</f>
        <v>0</v>
      </c>
      <c r="S175" s="29">
        <f>IF(S157=0,0,VLOOKUP(S157,FAC_TOTALS_APTA!$A$4:$BS$227,$L175,FALSE))</f>
        <v>0</v>
      </c>
      <c r="T175" s="29">
        <f>IF(T157=0,0,VLOOKUP(T157,FAC_TOTALS_APTA!$A$4:$BS$227,$L175,FALSE))</f>
        <v>0</v>
      </c>
      <c r="U175" s="29">
        <f>IF(U157=0,0,VLOOKUP(U157,FAC_TOTALS_APTA!$A$4:$BS$227,$L175,FALSE))</f>
        <v>0</v>
      </c>
      <c r="V175" s="29">
        <f>IF(V157=0,0,VLOOKUP(V157,FAC_TOTALS_APTA!$A$4:$BS$227,$L175,FALSE))</f>
        <v>0</v>
      </c>
      <c r="W175" s="29">
        <f>IF(W157=0,0,VLOOKUP(W157,FAC_TOTALS_APTA!$A$4:$BS$227,$L175,FALSE))</f>
        <v>0</v>
      </c>
      <c r="X175" s="29">
        <f>IF(X157=0,0,VLOOKUP(X157,FAC_TOTALS_APTA!$A$4:$BS$227,$L175,FALSE))</f>
        <v>0</v>
      </c>
      <c r="Y175" s="29">
        <f>IF(Y157=0,0,VLOOKUP(Y157,FAC_TOTALS_APTA!$A$4:$BS$227,$L175,FALSE))</f>
        <v>0</v>
      </c>
      <c r="Z175" s="29">
        <f>IF(Z157=0,0,VLOOKUP(Z157,FAC_TOTALS_APTA!$A$4:$BS$227,$L175,FALSE))</f>
        <v>0</v>
      </c>
      <c r="AA175" s="29">
        <f>IF(AA157=0,0,VLOOKUP(AA157,FAC_TOTALS_APTA!$A$4:$BS$227,$L175,FALSE))</f>
        <v>0</v>
      </c>
      <c r="AB175" s="29">
        <f>IF(AB157=0,0,VLOOKUP(AB157,FAC_TOTALS_APTA!$A$4:$BS$227,$L175,FALSE))</f>
        <v>0</v>
      </c>
      <c r="AC175" s="32">
        <f t="shared" si="36"/>
        <v>0</v>
      </c>
      <c r="AD175" s="33">
        <f>AC175/G182</f>
        <v>0</v>
      </c>
      <c r="AE175" s="7"/>
    </row>
    <row r="176" spans="1:31" s="14" customFormat="1" ht="34" hidden="1" x14ac:dyDescent="0.2">
      <c r="A176" s="7"/>
      <c r="B176" s="12" t="s">
        <v>72</v>
      </c>
      <c r="C176" s="28"/>
      <c r="D176" s="5" t="s">
        <v>76</v>
      </c>
      <c r="E176" s="43">
        <v>8.0999999999999996E-3</v>
      </c>
      <c r="F176" s="7">
        <f>MATCH($D176,FAC_TOTALS_APTA!$A$2:$BS$2,)</f>
        <v>26</v>
      </c>
      <c r="G176" s="29">
        <f>VLOOKUP(G157,FAC_TOTALS_APTA!$A$4:$BS$227,$F176,FALSE)</f>
        <v>0</v>
      </c>
      <c r="H176" s="29">
        <f>VLOOKUP(H157,FAC_TOTALS_APTA!$A$4:$BS$227,$F176,FALSE)</f>
        <v>0</v>
      </c>
      <c r="I176" s="30" t="str">
        <f t="shared" si="33"/>
        <v>-</v>
      </c>
      <c r="J176" s="31" t="str">
        <f t="shared" si="34"/>
        <v/>
      </c>
      <c r="K176" s="31" t="str">
        <f t="shared" si="35"/>
        <v>TNC_TRIPS_PER_CAPITA_CLUSTER_RAIL_NEW_YORK_FAC</v>
      </c>
      <c r="L176" s="7">
        <f>MATCH($K176,FAC_TOTALS_APTA!$A$2:$BS$2,)</f>
        <v>48</v>
      </c>
      <c r="M176" s="29">
        <f>IF(M157=0,0,VLOOKUP(M157,FAC_TOTALS_APTA!$A$4:$BS$227,$L176,FALSE))</f>
        <v>0</v>
      </c>
      <c r="N176" s="29">
        <f>IF(N157=0,0,VLOOKUP(N157,FAC_TOTALS_APTA!$A$4:$BS$227,$L176,FALSE))</f>
        <v>0</v>
      </c>
      <c r="O176" s="29">
        <f>IF(O157=0,0,VLOOKUP(O157,FAC_TOTALS_APTA!$A$4:$BS$227,$L176,FALSE))</f>
        <v>0</v>
      </c>
      <c r="P176" s="29">
        <f>IF(P157=0,0,VLOOKUP(P157,FAC_TOTALS_APTA!$A$4:$BS$227,$L176,FALSE))</f>
        <v>0</v>
      </c>
      <c r="Q176" s="29">
        <f>IF(Q157=0,0,VLOOKUP(Q157,FAC_TOTALS_APTA!$A$4:$BS$227,$L176,FALSE))</f>
        <v>0</v>
      </c>
      <c r="R176" s="29">
        <f>IF(R157=0,0,VLOOKUP(R157,FAC_TOTALS_APTA!$A$4:$BS$227,$L176,FALSE))</f>
        <v>0</v>
      </c>
      <c r="S176" s="29">
        <f>IF(S157=0,0,VLOOKUP(S157,FAC_TOTALS_APTA!$A$4:$BS$227,$L176,FALSE))</f>
        <v>0</v>
      </c>
      <c r="T176" s="29">
        <f>IF(T157=0,0,VLOOKUP(T157,FAC_TOTALS_APTA!$A$4:$BS$227,$L176,FALSE))</f>
        <v>0</v>
      </c>
      <c r="U176" s="29">
        <f>IF(U157=0,0,VLOOKUP(U157,FAC_TOTALS_APTA!$A$4:$BS$227,$L176,FALSE))</f>
        <v>0</v>
      </c>
      <c r="V176" s="29">
        <f>IF(V157=0,0,VLOOKUP(V157,FAC_TOTALS_APTA!$A$4:$BS$227,$L176,FALSE))</f>
        <v>0</v>
      </c>
      <c r="W176" s="29">
        <f>IF(W157=0,0,VLOOKUP(W157,FAC_TOTALS_APTA!$A$4:$BS$227,$L176,FALSE))</f>
        <v>0</v>
      </c>
      <c r="X176" s="29">
        <f>IF(X157=0,0,VLOOKUP(X157,FAC_TOTALS_APTA!$A$4:$BS$227,$L176,FALSE))</f>
        <v>0</v>
      </c>
      <c r="Y176" s="29">
        <f>IF(Y157=0,0,VLOOKUP(Y157,FAC_TOTALS_APTA!$A$4:$BS$227,$L176,FALSE))</f>
        <v>0</v>
      </c>
      <c r="Z176" s="29">
        <f>IF(Z157=0,0,VLOOKUP(Z157,FAC_TOTALS_APTA!$A$4:$BS$227,$L176,FALSE))</f>
        <v>0</v>
      </c>
      <c r="AA176" s="29">
        <f>IF(AA157=0,0,VLOOKUP(AA157,FAC_TOTALS_APTA!$A$4:$BS$227,$L176,FALSE))</f>
        <v>0</v>
      </c>
      <c r="AB176" s="29">
        <f>IF(AB157=0,0,VLOOKUP(AB157,FAC_TOTALS_APTA!$A$4:$BS$227,$L176,FALSE))</f>
        <v>0</v>
      </c>
      <c r="AC176" s="32">
        <f t="shared" si="36"/>
        <v>0</v>
      </c>
      <c r="AD176" s="33">
        <f>AC176/G182</f>
        <v>0</v>
      </c>
      <c r="AE176" s="7"/>
    </row>
    <row r="177" spans="1:31" s="14" customFormat="1" ht="15" x14ac:dyDescent="0.2">
      <c r="A177" s="7"/>
      <c r="B177" s="26" t="s">
        <v>68</v>
      </c>
      <c r="C177" s="28"/>
      <c r="D177" s="7" t="s">
        <v>46</v>
      </c>
      <c r="E177" s="43">
        <v>-1.5E-3</v>
      </c>
      <c r="F177" s="7">
        <f>MATCH($D177,FAC_TOTALS_APTA!$A$2:$BS$2,)</f>
        <v>30</v>
      </c>
      <c r="G177" s="29">
        <f>VLOOKUP(G157,FAC_TOTALS_APTA!$A$4:$BS$227,$F177,FALSE)</f>
        <v>2.66417698340841E-2</v>
      </c>
      <c r="H177" s="29">
        <f>VLOOKUP(H157,FAC_TOTALS_APTA!$A$4:$BS$227,$F177,FALSE)</f>
        <v>0.760795790019549</v>
      </c>
      <c r="I177" s="30">
        <f t="shared" si="33"/>
        <v>27.55650336886502</v>
      </c>
      <c r="J177" s="31" t="str">
        <f t="shared" si="34"/>
        <v/>
      </c>
      <c r="K177" s="31" t="str">
        <f t="shared" si="35"/>
        <v>BIKE_SHARE_FAC</v>
      </c>
      <c r="L177" s="7">
        <f>MATCH($K177,FAC_TOTALS_APTA!$A$2:$BS$2,)</f>
        <v>52</v>
      </c>
      <c r="M177" s="29">
        <f>IF(M157=0,0,VLOOKUP(M157,FAC_TOTALS_APTA!$A$4:$BS$227,$L177,FALSE))</f>
        <v>7884.2775347077904</v>
      </c>
      <c r="N177" s="29">
        <f>IF(N157=0,0,VLOOKUP(N157,FAC_TOTALS_APTA!$A$4:$BS$227,$L177,FALSE))</f>
        <v>15788.0280396122</v>
      </c>
      <c r="O177" s="29">
        <f>IF(O157=0,0,VLOOKUP(O157,FAC_TOTALS_APTA!$A$4:$BS$227,$L177,FALSE))</f>
        <v>23490.166165983999</v>
      </c>
      <c r="P177" s="29">
        <f>IF(P157=0,0,VLOOKUP(P157,FAC_TOTALS_APTA!$A$4:$BS$227,$L177,FALSE))</f>
        <v>46668.858158626601</v>
      </c>
      <c r="Q177" s="29">
        <f>IF(Q157=0,0,VLOOKUP(Q157,FAC_TOTALS_APTA!$A$4:$BS$227,$L177,FALSE))</f>
        <v>4644.1121847975901</v>
      </c>
      <c r="R177" s="29">
        <f>IF(R157=0,0,VLOOKUP(R157,FAC_TOTALS_APTA!$A$4:$BS$227,$L177,FALSE))</f>
        <v>17511.0668595559</v>
      </c>
      <c r="S177" s="29">
        <f>IF(S157=0,0,VLOOKUP(S157,FAC_TOTALS_APTA!$A$4:$BS$227,$L177,FALSE))</f>
        <v>0</v>
      </c>
      <c r="T177" s="29">
        <f>IF(T157=0,0,VLOOKUP(T157,FAC_TOTALS_APTA!$A$4:$BS$227,$L177,FALSE))</f>
        <v>0</v>
      </c>
      <c r="U177" s="29">
        <f>IF(U157=0,0,VLOOKUP(U157,FAC_TOTALS_APTA!$A$4:$BS$227,$L177,FALSE))</f>
        <v>0</v>
      </c>
      <c r="V177" s="29">
        <f>IF(V157=0,0,VLOOKUP(V157,FAC_TOTALS_APTA!$A$4:$BS$227,$L177,FALSE))</f>
        <v>0</v>
      </c>
      <c r="W177" s="29">
        <f>IF(W157=0,0,VLOOKUP(W157,FAC_TOTALS_APTA!$A$4:$BS$227,$L177,FALSE))</f>
        <v>0</v>
      </c>
      <c r="X177" s="29">
        <f>IF(X157=0,0,VLOOKUP(X157,FAC_TOTALS_APTA!$A$4:$BS$227,$L177,FALSE))</f>
        <v>0</v>
      </c>
      <c r="Y177" s="29">
        <f>IF(Y157=0,0,VLOOKUP(Y157,FAC_TOTALS_APTA!$A$4:$BS$227,$L177,FALSE))</f>
        <v>0</v>
      </c>
      <c r="Z177" s="29">
        <f>IF(Z157=0,0,VLOOKUP(Z157,FAC_TOTALS_APTA!$A$4:$BS$227,$L177,FALSE))</f>
        <v>0</v>
      </c>
      <c r="AA177" s="29">
        <f>IF(AA157=0,0,VLOOKUP(AA157,FAC_TOTALS_APTA!$A$4:$BS$227,$L177,FALSE))</f>
        <v>0</v>
      </c>
      <c r="AB177" s="29">
        <f>IF(AB157=0,0,VLOOKUP(AB157,FAC_TOTALS_APTA!$A$4:$BS$227,$L177,FALSE))</f>
        <v>0</v>
      </c>
      <c r="AC177" s="32">
        <f t="shared" si="36"/>
        <v>115986.50894328408</v>
      </c>
      <c r="AD177" s="33">
        <f>AC177/G182</f>
        <v>2.5504633236789572E-4</v>
      </c>
      <c r="AE177" s="7"/>
    </row>
    <row r="178" spans="1:31" s="14" customFormat="1" ht="15" hidden="1" x14ac:dyDescent="0.2">
      <c r="A178" s="7"/>
      <c r="B178" s="26" t="s">
        <v>69</v>
      </c>
      <c r="C178" s="28"/>
      <c r="D178" s="7" t="s">
        <v>77</v>
      </c>
      <c r="E178" s="43">
        <v>-4.8399999999999999E-2</v>
      </c>
      <c r="F178" s="7">
        <f>MATCH($D178,FAC_TOTALS_APTA!$A$2:$BS$2,)</f>
        <v>31</v>
      </c>
      <c r="G178" s="29">
        <f>VLOOKUP(G157,FAC_TOTALS_APTA!$A$4:$BS$227,$F178,FALSE)</f>
        <v>0</v>
      </c>
      <c r="H178" s="29">
        <f>VLOOKUP(H157,FAC_TOTALS_APTA!$A$4:$BS$227,$F178,FALSE)</f>
        <v>0.22903693313295401</v>
      </c>
      <c r="I178" s="30" t="str">
        <f t="shared" si="33"/>
        <v>-</v>
      </c>
      <c r="J178" s="31" t="str">
        <f t="shared" si="34"/>
        <v/>
      </c>
      <c r="K178" s="31" t="str">
        <f t="shared" si="35"/>
        <v>scooter_flag_BUS_FAC</v>
      </c>
      <c r="L178" s="7">
        <f>MATCH($K178,FAC_TOTALS_APTA!$A$2:$BS$2,)</f>
        <v>53</v>
      </c>
      <c r="M178" s="29">
        <f>IF(M157=0,0,VLOOKUP(M157,FAC_TOTALS_APTA!$A$4:$BS$227,$L178,FALSE))</f>
        <v>0</v>
      </c>
      <c r="N178" s="29">
        <f>IF(N157=0,0,VLOOKUP(N157,FAC_TOTALS_APTA!$A$4:$BS$227,$L178,FALSE))</f>
        <v>0</v>
      </c>
      <c r="O178" s="29">
        <f>IF(O157=0,0,VLOOKUP(O157,FAC_TOTALS_APTA!$A$4:$BS$227,$L178,FALSE))</f>
        <v>0</v>
      </c>
      <c r="P178" s="29">
        <f>IF(P157=0,0,VLOOKUP(P157,FAC_TOTALS_APTA!$A$4:$BS$227,$L178,FALSE))</f>
        <v>0</v>
      </c>
      <c r="Q178" s="29">
        <f>IF(Q157=0,0,VLOOKUP(Q157,FAC_TOTALS_APTA!$A$4:$BS$227,$L178,FALSE))</f>
        <v>0</v>
      </c>
      <c r="R178" s="29">
        <f>IF(R157=0,0,VLOOKUP(R157,FAC_TOTALS_APTA!$A$4:$BS$227,$L178,FALSE))</f>
        <v>-4149438.9003503099</v>
      </c>
      <c r="S178" s="29">
        <f>IF(S157=0,0,VLOOKUP(S157,FAC_TOTALS_APTA!$A$4:$BS$227,$L178,FALSE))</f>
        <v>0</v>
      </c>
      <c r="T178" s="29">
        <f>IF(T157=0,0,VLOOKUP(T157,FAC_TOTALS_APTA!$A$4:$BS$227,$L178,FALSE))</f>
        <v>0</v>
      </c>
      <c r="U178" s="29">
        <f>IF(U157=0,0,VLOOKUP(U157,FAC_TOTALS_APTA!$A$4:$BS$227,$L178,FALSE))</f>
        <v>0</v>
      </c>
      <c r="V178" s="29">
        <f>IF(V157=0,0,VLOOKUP(V157,FAC_TOTALS_APTA!$A$4:$BS$227,$L178,FALSE))</f>
        <v>0</v>
      </c>
      <c r="W178" s="29">
        <f>IF(W157=0,0,VLOOKUP(W157,FAC_TOTALS_APTA!$A$4:$BS$227,$L178,FALSE))</f>
        <v>0</v>
      </c>
      <c r="X178" s="29">
        <f>IF(X157=0,0,VLOOKUP(X157,FAC_TOTALS_APTA!$A$4:$BS$227,$L178,FALSE))</f>
        <v>0</v>
      </c>
      <c r="Y178" s="29">
        <f>IF(Y157=0,0,VLOOKUP(Y157,FAC_TOTALS_APTA!$A$4:$BS$227,$L178,FALSE))</f>
        <v>0</v>
      </c>
      <c r="Z178" s="29">
        <f>IF(Z157=0,0,VLOOKUP(Z157,FAC_TOTALS_APTA!$A$4:$BS$227,$L178,FALSE))</f>
        <v>0</v>
      </c>
      <c r="AA178" s="29">
        <f>IF(AA157=0,0,VLOOKUP(AA157,FAC_TOTALS_APTA!$A$4:$BS$227,$L178,FALSE))</f>
        <v>0</v>
      </c>
      <c r="AB178" s="29">
        <f>IF(AB157=0,0,VLOOKUP(AB157,FAC_TOTALS_APTA!$A$4:$BS$227,$L178,FALSE))</f>
        <v>0</v>
      </c>
      <c r="AC178" s="32">
        <f t="shared" si="36"/>
        <v>-4149438.9003503099</v>
      </c>
      <c r="AD178" s="33">
        <f>AC178/G182</f>
        <v>-9.124329911822035E-3</v>
      </c>
      <c r="AE178" s="7"/>
    </row>
    <row r="179" spans="1:31" s="7" customFormat="1" ht="15" x14ac:dyDescent="0.2">
      <c r="B179" s="9" t="s">
        <v>69</v>
      </c>
      <c r="C179" s="27"/>
      <c r="D179" s="8" t="s">
        <v>78</v>
      </c>
      <c r="E179" s="44">
        <v>5.3E-3</v>
      </c>
      <c r="F179" s="8">
        <f>MATCH($D179,FAC_TOTALS_APTA!$A$2:$BS$2,)</f>
        <v>32</v>
      </c>
      <c r="G179" s="29">
        <f>VLOOKUP(G157,FAC_TOTALS_APTA!$A$4:$BS$227,$F179,FALSE)</f>
        <v>0</v>
      </c>
      <c r="H179" s="29">
        <f>VLOOKUP(H157,FAC_TOTALS_APTA!$A$4:$BS$227,$F179,FALSE)</f>
        <v>0</v>
      </c>
      <c r="I179" s="35" t="str">
        <f t="shared" si="33"/>
        <v>-</v>
      </c>
      <c r="J179" s="36" t="str">
        <f t="shared" si="34"/>
        <v/>
      </c>
      <c r="K179" s="36" t="str">
        <f t="shared" si="35"/>
        <v>scooter_flag_RAIL_FAC</v>
      </c>
      <c r="L179" s="7">
        <f>MATCH($K179,FAC_TOTALS_APTA!$A$2:$BS$2,)</f>
        <v>54</v>
      </c>
      <c r="M179" s="37">
        <f>IF(M157=0,0,VLOOKUP(M157,FAC_TOTALS_APTA!$A$4:$BS$227,$L179,FALSE))</f>
        <v>0</v>
      </c>
      <c r="N179" s="37">
        <f>IF(N157=0,0,VLOOKUP(N157,FAC_TOTALS_APTA!$A$4:$BS$227,$L179,FALSE))</f>
        <v>0</v>
      </c>
      <c r="O179" s="37">
        <f>IF(O157=0,0,VLOOKUP(O157,FAC_TOTALS_APTA!$A$4:$BS$227,$L179,FALSE))</f>
        <v>0</v>
      </c>
      <c r="P179" s="37">
        <f>IF(P157=0,0,VLOOKUP(P157,FAC_TOTALS_APTA!$A$4:$BS$227,$L179,FALSE))</f>
        <v>0</v>
      </c>
      <c r="Q179" s="37">
        <f>IF(Q157=0,0,VLOOKUP(Q157,FAC_TOTALS_APTA!$A$4:$BS$227,$L179,FALSE))</f>
        <v>0</v>
      </c>
      <c r="R179" s="37">
        <f>IF(R157=0,0,VLOOKUP(R157,FAC_TOTALS_APTA!$A$4:$BS$227,$L179,FALSE))</f>
        <v>0</v>
      </c>
      <c r="S179" s="37">
        <f>IF(S157=0,0,VLOOKUP(S157,FAC_TOTALS_APTA!$A$4:$BS$227,$L179,FALSE))</f>
        <v>0</v>
      </c>
      <c r="T179" s="37">
        <f>IF(T157=0,0,VLOOKUP(T157,FAC_TOTALS_APTA!$A$4:$BS$227,$L179,FALSE))</f>
        <v>0</v>
      </c>
      <c r="U179" s="37">
        <f>IF(U157=0,0,VLOOKUP(U157,FAC_TOTALS_APTA!$A$4:$BS$227,$L179,FALSE))</f>
        <v>0</v>
      </c>
      <c r="V179" s="37">
        <f>IF(V157=0,0,VLOOKUP(V157,FAC_TOTALS_APTA!$A$4:$BS$227,$L179,FALSE))</f>
        <v>0</v>
      </c>
      <c r="W179" s="37">
        <f>IF(W157=0,0,VLOOKUP(W157,FAC_TOTALS_APTA!$A$4:$BS$227,$L179,FALSE))</f>
        <v>0</v>
      </c>
      <c r="X179" s="37">
        <f>IF(X157=0,0,VLOOKUP(X157,FAC_TOTALS_APTA!$A$4:$BS$227,$L179,FALSE))</f>
        <v>0</v>
      </c>
      <c r="Y179" s="37">
        <f>IF(Y157=0,0,VLOOKUP(Y157,FAC_TOTALS_APTA!$A$4:$BS$227,$L179,FALSE))</f>
        <v>0</v>
      </c>
      <c r="Z179" s="37">
        <f>IF(Z157=0,0,VLOOKUP(Z157,FAC_TOTALS_APTA!$A$4:$BS$227,$L179,FALSE))</f>
        <v>0</v>
      </c>
      <c r="AA179" s="37">
        <f>IF(AA157=0,0,VLOOKUP(AA157,FAC_TOTALS_APTA!$A$4:$BS$227,$L179,FALSE))</f>
        <v>0</v>
      </c>
      <c r="AB179" s="37">
        <f>IF(AB157=0,0,VLOOKUP(AB157,FAC_TOTALS_APTA!$A$4:$BS$227,$L179,FALSE))</f>
        <v>0</v>
      </c>
      <c r="AC179" s="38">
        <f t="shared" si="36"/>
        <v>0</v>
      </c>
      <c r="AD179" s="39">
        <f>AC179/G182</f>
        <v>0</v>
      </c>
    </row>
    <row r="180" spans="1:31" s="14" customFormat="1" ht="15" x14ac:dyDescent="0.2">
      <c r="A180" s="7"/>
      <c r="B180" s="9" t="s">
        <v>56</v>
      </c>
      <c r="C180" s="27"/>
      <c r="D180" s="9" t="s">
        <v>48</v>
      </c>
      <c r="E180" s="65"/>
      <c r="F180" s="8"/>
      <c r="G180" s="37"/>
      <c r="H180" s="37"/>
      <c r="I180" s="35"/>
      <c r="J180" s="36"/>
      <c r="K180" s="36" t="str">
        <f t="shared" si="35"/>
        <v>New_Reporter_FAC</v>
      </c>
      <c r="L180" s="7">
        <f>MATCH($K180,FAC_TOTALS_APTA!$A$2:$BS$2,)</f>
        <v>58</v>
      </c>
      <c r="M180" s="37">
        <f>IF(M157=0,0,VLOOKUP(M157,FAC_TOTALS_APTA!$A$4:$BS$227,$L180,FALSE))</f>
        <v>0</v>
      </c>
      <c r="N180" s="37">
        <f>IF(N157=0,0,VLOOKUP(N157,FAC_TOTALS_APTA!$A$4:$BS$227,$L180,FALSE))</f>
        <v>0</v>
      </c>
      <c r="O180" s="37">
        <f>IF(O157=0,0,VLOOKUP(O157,FAC_TOTALS_APTA!$A$4:$BS$227,$L180,FALSE))</f>
        <v>0</v>
      </c>
      <c r="P180" s="37">
        <f>IF(P157=0,0,VLOOKUP(P157,FAC_TOTALS_APTA!$A$4:$BS$227,$L180,FALSE))</f>
        <v>0</v>
      </c>
      <c r="Q180" s="37">
        <f>IF(Q157=0,0,VLOOKUP(Q157,FAC_TOTALS_APTA!$A$4:$BS$227,$L180,FALSE))</f>
        <v>0</v>
      </c>
      <c r="R180" s="37">
        <f>IF(R157=0,0,VLOOKUP(R157,FAC_TOTALS_APTA!$A$4:$BS$227,$L180,FALSE))</f>
        <v>0</v>
      </c>
      <c r="S180" s="37">
        <f>IF(S157=0,0,VLOOKUP(S157,FAC_TOTALS_APTA!$A$4:$BS$227,$L180,FALSE))</f>
        <v>0</v>
      </c>
      <c r="T180" s="37">
        <f>IF(T157=0,0,VLOOKUP(T157,FAC_TOTALS_APTA!$A$4:$BS$227,$L180,FALSE))</f>
        <v>0</v>
      </c>
      <c r="U180" s="37">
        <f>IF(U157=0,0,VLOOKUP(U157,FAC_TOTALS_APTA!$A$4:$BS$227,$L180,FALSE))</f>
        <v>0</v>
      </c>
      <c r="V180" s="37">
        <f>IF(V157=0,0,VLOOKUP(V157,FAC_TOTALS_APTA!$A$4:$BS$227,$L180,FALSE))</f>
        <v>0</v>
      </c>
      <c r="W180" s="37">
        <f>IF(W157=0,0,VLOOKUP(W157,FAC_TOTALS_APTA!$A$4:$BS$227,$L180,FALSE))</f>
        <v>0</v>
      </c>
      <c r="X180" s="37">
        <f>IF(X157=0,0,VLOOKUP(X157,FAC_TOTALS_APTA!$A$4:$BS$227,$L180,FALSE))</f>
        <v>0</v>
      </c>
      <c r="Y180" s="37">
        <f>IF(Y157=0,0,VLOOKUP(Y157,FAC_TOTALS_APTA!$A$4:$BS$227,$L180,FALSE))</f>
        <v>0</v>
      </c>
      <c r="Z180" s="37">
        <f>IF(Z157=0,0,VLOOKUP(Z157,FAC_TOTALS_APTA!$A$4:$BS$227,$L180,FALSE))</f>
        <v>0</v>
      </c>
      <c r="AA180" s="37">
        <f>IF(AA157=0,0,VLOOKUP(AA157,FAC_TOTALS_APTA!$A$4:$BS$227,$L180,FALSE))</f>
        <v>0</v>
      </c>
      <c r="AB180" s="37">
        <f>IF(AB157=0,0,VLOOKUP(AB157,FAC_TOTALS_APTA!$A$4:$BS$227,$L180,FALSE))</f>
        <v>0</v>
      </c>
      <c r="AC180" s="38">
        <f>SUM(M180:AB180)</f>
        <v>0</v>
      </c>
      <c r="AD180" s="39">
        <f>AC180/G182</f>
        <v>0</v>
      </c>
      <c r="AE180" s="7"/>
    </row>
    <row r="181" spans="1:31" s="59" customFormat="1" ht="15" x14ac:dyDescent="0.2">
      <c r="A181" s="58"/>
      <c r="B181" s="26" t="s">
        <v>70</v>
      </c>
      <c r="C181" s="28"/>
      <c r="D181" s="7" t="s">
        <v>6</v>
      </c>
      <c r="E181" s="43"/>
      <c r="F181" s="7">
        <f>MATCH($D181,FAC_TOTALS_APTA!$A$2:$BQ$2,)</f>
        <v>9</v>
      </c>
      <c r="G181" s="60">
        <f>VLOOKUP(G157,FAC_TOTALS_APTA!$A$4:$BS$227,$F181,FALSE)</f>
        <v>448033019.571877</v>
      </c>
      <c r="H181" s="60">
        <f>VLOOKUP(H157,FAC_TOTALS_APTA!$A$4:$BS$227,$F181,FALSE)</f>
        <v>405533105.38451499</v>
      </c>
      <c r="I181" s="62">
        <f t="shared" ref="I181:I182" si="37">H181/G181-1</f>
        <v>-9.4858888364909522E-2</v>
      </c>
      <c r="J181" s="31"/>
      <c r="K181" s="31"/>
      <c r="L181" s="7"/>
      <c r="M181" s="29">
        <f t="shared" ref="M181:AB181" si="38">SUM(M159:M179)</f>
        <v>-4121230.0724759698</v>
      </c>
      <c r="N181" s="29">
        <f t="shared" si="38"/>
        <v>-3386699.4583072923</v>
      </c>
      <c r="O181" s="29">
        <f t="shared" si="38"/>
        <v>-23148945.885585953</v>
      </c>
      <c r="P181" s="29">
        <f t="shared" si="38"/>
        <v>-15521399.669181604</v>
      </c>
      <c r="Q181" s="29">
        <f t="shared" si="38"/>
        <v>-11848981.598137824</v>
      </c>
      <c r="R181" s="29">
        <f t="shared" si="38"/>
        <v>14612917.778945044</v>
      </c>
      <c r="S181" s="29">
        <f t="shared" si="38"/>
        <v>0</v>
      </c>
      <c r="T181" s="29">
        <f t="shared" si="38"/>
        <v>0</v>
      </c>
      <c r="U181" s="29">
        <f t="shared" si="38"/>
        <v>0</v>
      </c>
      <c r="V181" s="29">
        <f t="shared" si="38"/>
        <v>0</v>
      </c>
      <c r="W181" s="29">
        <f t="shared" si="38"/>
        <v>0</v>
      </c>
      <c r="X181" s="29">
        <f t="shared" si="38"/>
        <v>0</v>
      </c>
      <c r="Y181" s="29">
        <f t="shared" si="38"/>
        <v>0</v>
      </c>
      <c r="Z181" s="29">
        <f t="shared" si="38"/>
        <v>0</v>
      </c>
      <c r="AA181" s="29">
        <f t="shared" si="38"/>
        <v>0</v>
      </c>
      <c r="AB181" s="29">
        <f t="shared" si="38"/>
        <v>0</v>
      </c>
      <c r="AC181" s="32">
        <f>H181-G181</f>
        <v>-42499914.187362015</v>
      </c>
      <c r="AD181" s="33">
        <f>I181</f>
        <v>-9.4858888364909522E-2</v>
      </c>
      <c r="AE181" s="58"/>
    </row>
    <row r="182" spans="1:31" ht="16" thickBot="1" x14ac:dyDescent="0.25">
      <c r="B182" s="10" t="s">
        <v>53</v>
      </c>
      <c r="C182" s="24"/>
      <c r="D182" s="24" t="s">
        <v>4</v>
      </c>
      <c r="E182" s="24"/>
      <c r="F182" s="24">
        <f>MATCH($D182,FAC_TOTALS_APTA!$A$2:$BQ$2,)</f>
        <v>7</v>
      </c>
      <c r="G182" s="61">
        <f>VLOOKUP(G157,FAC_TOTALS_APTA!$A$4:$BS$227,$F182,FALSE)</f>
        <v>454766425.63899899</v>
      </c>
      <c r="H182" s="61">
        <f>VLOOKUP(H157,FAC_TOTALS_APTA!$A$4:$BQ$227,$F182,FALSE)</f>
        <v>378821828.71100003</v>
      </c>
      <c r="I182" s="63">
        <f t="shared" si="37"/>
        <v>-0.1669969299542905</v>
      </c>
      <c r="J182" s="40"/>
      <c r="K182" s="40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41">
        <f>H182-G182</f>
        <v>-75944596.92799896</v>
      </c>
      <c r="AD182" s="42">
        <f>I182</f>
        <v>-0.1669969299542905</v>
      </c>
    </row>
    <row r="183" spans="1:31" ht="17" thickTop="1" thickBot="1" x14ac:dyDescent="0.25">
      <c r="B183" s="45" t="s">
        <v>71</v>
      </c>
      <c r="C183" s="46"/>
      <c r="D183" s="46"/>
      <c r="E183" s="47"/>
      <c r="F183" s="46"/>
      <c r="G183" s="46"/>
      <c r="H183" s="46"/>
      <c r="I183" s="48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2">
        <f>AD182-AD181</f>
        <v>-7.2138041589380975E-2</v>
      </c>
    </row>
    <row r="184" spans="1:31" ht="15" thickTop="1" x14ac:dyDescent="0.2">
      <c r="B184" s="16"/>
      <c r="C184" s="17"/>
      <c r="D184" s="11"/>
      <c r="E184" s="7"/>
      <c r="F184" s="11"/>
      <c r="G184" s="11"/>
      <c r="H184" s="11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1" ht="15" x14ac:dyDescent="0.2">
      <c r="B185" s="19" t="s">
        <v>29</v>
      </c>
      <c r="C185" s="20">
        <v>0</v>
      </c>
      <c r="D185" s="11"/>
      <c r="E185" s="7"/>
      <c r="F185" s="11"/>
      <c r="G185" s="11"/>
      <c r="H185" s="11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1" ht="31" thickBot="1" x14ac:dyDescent="0.25">
      <c r="B186" s="21" t="s">
        <v>101</v>
      </c>
      <c r="C186" s="22">
        <v>22</v>
      </c>
      <c r="D186" s="23"/>
      <c r="E186" s="24"/>
      <c r="F186" s="23"/>
      <c r="G186" s="23"/>
      <c r="H186" s="23"/>
      <c r="I186" s="25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1" ht="15" thickTop="1" x14ac:dyDescent="0.2">
      <c r="B187" s="49"/>
      <c r="C187" s="50"/>
      <c r="D187" s="50"/>
      <c r="E187" s="50"/>
      <c r="F187" s="50"/>
      <c r="G187" s="82" t="s">
        <v>54</v>
      </c>
      <c r="H187" s="82"/>
      <c r="I187" s="82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82" t="s">
        <v>58</v>
      </c>
      <c r="AD187" s="82"/>
    </row>
    <row r="188" spans="1:31" ht="15" x14ac:dyDescent="0.2">
      <c r="B188" s="9" t="s">
        <v>20</v>
      </c>
      <c r="C188" s="27" t="s">
        <v>21</v>
      </c>
      <c r="D188" s="8" t="s">
        <v>22</v>
      </c>
      <c r="E188" s="8" t="s">
        <v>28</v>
      </c>
      <c r="F188" s="8"/>
      <c r="G188" s="27">
        <f>$C$1</f>
        <v>2012</v>
      </c>
      <c r="H188" s="27">
        <f>$C$2</f>
        <v>2018</v>
      </c>
      <c r="I188" s="27" t="s">
        <v>24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 t="s">
        <v>26</v>
      </c>
      <c r="AD188" s="27" t="s">
        <v>24</v>
      </c>
    </row>
    <row r="189" spans="1:31" s="14" customFormat="1" x14ac:dyDescent="0.2">
      <c r="A189" s="7"/>
      <c r="B189" s="26"/>
      <c r="C189" s="28"/>
      <c r="D189" s="7"/>
      <c r="E189" s="7"/>
      <c r="F189" s="7"/>
      <c r="G189" s="7"/>
      <c r="H189" s="7"/>
      <c r="I189" s="28"/>
      <c r="J189" s="7"/>
      <c r="K189" s="7"/>
      <c r="L189" s="7"/>
      <c r="M189" s="7">
        <v>1</v>
      </c>
      <c r="N189" s="7">
        <v>2</v>
      </c>
      <c r="O189" s="7">
        <v>3</v>
      </c>
      <c r="P189" s="7">
        <v>4</v>
      </c>
      <c r="Q189" s="7">
        <v>5</v>
      </c>
      <c r="R189" s="7">
        <v>6</v>
      </c>
      <c r="S189" s="7">
        <v>7</v>
      </c>
      <c r="T189" s="7">
        <v>8</v>
      </c>
      <c r="U189" s="7">
        <v>9</v>
      </c>
      <c r="V189" s="7">
        <v>10</v>
      </c>
      <c r="W189" s="7">
        <v>11</v>
      </c>
      <c r="X189" s="7">
        <v>12</v>
      </c>
      <c r="Y189" s="7">
        <v>13</v>
      </c>
      <c r="Z189" s="7">
        <v>14</v>
      </c>
      <c r="AA189" s="7">
        <v>15</v>
      </c>
      <c r="AB189" s="7">
        <v>16</v>
      </c>
      <c r="AC189" s="7"/>
      <c r="AD189" s="7"/>
      <c r="AE189" s="7"/>
    </row>
    <row r="190" spans="1:31" x14ac:dyDescent="0.2">
      <c r="B190" s="26"/>
      <c r="C190" s="28"/>
      <c r="D190" s="7"/>
      <c r="E190" s="7"/>
      <c r="F190" s="7"/>
      <c r="G190" s="7" t="str">
        <f>CONCATENATE($C185,"_",$C186,"_",G188)</f>
        <v>0_22_2012</v>
      </c>
      <c r="H190" s="7" t="str">
        <f>CONCATENATE($C185,"_",$C186,"_",H188)</f>
        <v>0_22_2018</v>
      </c>
      <c r="I190" s="28"/>
      <c r="J190" s="7"/>
      <c r="K190" s="7"/>
      <c r="L190" s="7"/>
      <c r="M190" s="7" t="str">
        <f>IF($G188+M189&gt;$H188,0,CONCATENATE($C185,"_",$C186,"_",$G188+M189))</f>
        <v>0_22_2013</v>
      </c>
      <c r="N190" s="7" t="str">
        <f t="shared" ref="N190:AB190" si="39">IF($G188+N189&gt;$H188,0,CONCATENATE($C185,"_",$C186,"_",$G188+N189))</f>
        <v>0_22_2014</v>
      </c>
      <c r="O190" s="7" t="str">
        <f t="shared" si="39"/>
        <v>0_22_2015</v>
      </c>
      <c r="P190" s="7" t="str">
        <f t="shared" si="39"/>
        <v>0_22_2016</v>
      </c>
      <c r="Q190" s="7" t="str">
        <f t="shared" si="39"/>
        <v>0_22_2017</v>
      </c>
      <c r="R190" s="7" t="str">
        <f t="shared" si="39"/>
        <v>0_22_2018</v>
      </c>
      <c r="S190" s="7">
        <f t="shared" si="39"/>
        <v>0</v>
      </c>
      <c r="T190" s="7">
        <f t="shared" si="39"/>
        <v>0</v>
      </c>
      <c r="U190" s="7">
        <f t="shared" si="39"/>
        <v>0</v>
      </c>
      <c r="V190" s="7">
        <f t="shared" si="39"/>
        <v>0</v>
      </c>
      <c r="W190" s="7">
        <f t="shared" si="39"/>
        <v>0</v>
      </c>
      <c r="X190" s="7">
        <f t="shared" si="39"/>
        <v>0</v>
      </c>
      <c r="Y190" s="7">
        <f t="shared" si="39"/>
        <v>0</v>
      </c>
      <c r="Z190" s="7">
        <f t="shared" si="39"/>
        <v>0</v>
      </c>
      <c r="AA190" s="7">
        <f t="shared" si="39"/>
        <v>0</v>
      </c>
      <c r="AB190" s="7">
        <f t="shared" si="39"/>
        <v>0</v>
      </c>
      <c r="AC190" s="7"/>
      <c r="AD190" s="7"/>
    </row>
    <row r="191" spans="1:31" x14ac:dyDescent="0.2">
      <c r="B191" s="26"/>
      <c r="C191" s="28"/>
      <c r="D191" s="7"/>
      <c r="E191" s="7"/>
      <c r="F191" s="7" t="s">
        <v>25</v>
      </c>
      <c r="G191" s="29"/>
      <c r="H191" s="29"/>
      <c r="I191" s="28"/>
      <c r="J191" s="7"/>
      <c r="K191" s="7"/>
      <c r="L191" s="7" t="s">
        <v>25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1" s="14" customFormat="1" ht="15" x14ac:dyDescent="0.2">
      <c r="A192" s="7"/>
      <c r="B192" s="26" t="s">
        <v>36</v>
      </c>
      <c r="C192" s="28" t="s">
        <v>23</v>
      </c>
      <c r="D192" s="7" t="s">
        <v>8</v>
      </c>
      <c r="E192" s="43">
        <v>0.7087</v>
      </c>
      <c r="F192" s="7">
        <f>MATCH($D192,FAC_TOTALS_APTA!$A$2:$BS$2,)</f>
        <v>11</v>
      </c>
      <c r="G192" s="29">
        <f>VLOOKUP(G190,FAC_TOTALS_APTA!$A$4:$BS$227,$F192,FALSE)</f>
        <v>10456123.032816701</v>
      </c>
      <c r="H192" s="29">
        <f>VLOOKUP(H190,FAC_TOTALS_APTA!$A$4:$BS$227,$F192,FALSE)</f>
        <v>11625460.3387383</v>
      </c>
      <c r="I192" s="30">
        <f>IFERROR(H192/G192-1,"-")</f>
        <v>0.11183277991772056</v>
      </c>
      <c r="J192" s="31" t="str">
        <f>IF(C192="Log","_log","")</f>
        <v>_log</v>
      </c>
      <c r="K192" s="31" t="str">
        <f>CONCATENATE(D192,J192,"_FAC")</f>
        <v>VRM_ADJ_log_FAC</v>
      </c>
      <c r="L192" s="7">
        <f>MATCH($K192,FAC_TOTALS_APTA!$A$2:$BS$2,)</f>
        <v>33</v>
      </c>
      <c r="M192" s="29">
        <f>IF(M190=0,0,VLOOKUP(M190,FAC_TOTALS_APTA!$A$4:$BS$227,$L192,FALSE))</f>
        <v>3203028.5473969998</v>
      </c>
      <c r="N192" s="29">
        <f>IF(N190=0,0,VLOOKUP(N190,FAC_TOTALS_APTA!$A$4:$BS$227,$L192,FALSE))</f>
        <v>6305010.4913784796</v>
      </c>
      <c r="O192" s="29">
        <f>IF(O190=0,0,VLOOKUP(O190,FAC_TOTALS_APTA!$A$4:$BS$227,$L192,FALSE))</f>
        <v>12914619.837244499</v>
      </c>
      <c r="P192" s="29">
        <f>IF(P190=0,0,VLOOKUP(P190,FAC_TOTALS_APTA!$A$4:$BS$227,$L192,FALSE))</f>
        <v>9667550.5836718604</v>
      </c>
      <c r="Q192" s="29">
        <f>IF(Q190=0,0,VLOOKUP(Q190,FAC_TOTALS_APTA!$A$4:$BS$227,$L192,FALSE))</f>
        <v>3145202.9900246402</v>
      </c>
      <c r="R192" s="29">
        <f>IF(R190=0,0,VLOOKUP(R190,FAC_TOTALS_APTA!$A$4:$BS$227,$L192,FALSE))</f>
        <v>6213328.4359231796</v>
      </c>
      <c r="S192" s="29">
        <f>IF(S190=0,0,VLOOKUP(S190,FAC_TOTALS_APTA!$A$4:$BS$227,$L192,FALSE))</f>
        <v>0</v>
      </c>
      <c r="T192" s="29">
        <f>IF(T190=0,0,VLOOKUP(T190,FAC_TOTALS_APTA!$A$4:$BS$227,$L192,FALSE))</f>
        <v>0</v>
      </c>
      <c r="U192" s="29">
        <f>IF(U190=0,0,VLOOKUP(U190,FAC_TOTALS_APTA!$A$4:$BS$227,$L192,FALSE))</f>
        <v>0</v>
      </c>
      <c r="V192" s="29">
        <f>IF(V190=0,0,VLOOKUP(V190,FAC_TOTALS_APTA!$A$4:$BS$227,$L192,FALSE))</f>
        <v>0</v>
      </c>
      <c r="W192" s="29">
        <f>IF(W190=0,0,VLOOKUP(W190,FAC_TOTALS_APTA!$A$4:$BS$227,$L192,FALSE))</f>
        <v>0</v>
      </c>
      <c r="X192" s="29">
        <f>IF(X190=0,0,VLOOKUP(X190,FAC_TOTALS_APTA!$A$4:$BS$227,$L192,FALSE))</f>
        <v>0</v>
      </c>
      <c r="Y192" s="29">
        <f>IF(Y190=0,0,VLOOKUP(Y190,FAC_TOTALS_APTA!$A$4:$BS$227,$L192,FALSE))</f>
        <v>0</v>
      </c>
      <c r="Z192" s="29">
        <f>IF(Z190=0,0,VLOOKUP(Z190,FAC_TOTALS_APTA!$A$4:$BS$227,$L192,FALSE))</f>
        <v>0</v>
      </c>
      <c r="AA192" s="29">
        <f>IF(AA190=0,0,VLOOKUP(AA190,FAC_TOTALS_APTA!$A$4:$BS$227,$L192,FALSE))</f>
        <v>0</v>
      </c>
      <c r="AB192" s="29">
        <f>IF(AB190=0,0,VLOOKUP(AB190,FAC_TOTALS_APTA!$A$4:$BS$227,$L192,FALSE))</f>
        <v>0</v>
      </c>
      <c r="AC192" s="32">
        <f>SUM(M192:AB192)</f>
        <v>41448740.88563966</v>
      </c>
      <c r="AD192" s="33">
        <f>AC192/G215</f>
        <v>8.1841708454658976E-2</v>
      </c>
      <c r="AE192" s="7"/>
    </row>
    <row r="193" spans="1:31" s="14" customFormat="1" ht="15" x14ac:dyDescent="0.2">
      <c r="A193" s="7"/>
      <c r="B193" s="26" t="s">
        <v>55</v>
      </c>
      <c r="C193" s="28" t="s">
        <v>23</v>
      </c>
      <c r="D193" s="7" t="s">
        <v>17</v>
      </c>
      <c r="E193" s="43">
        <v>-0.40350000000000003</v>
      </c>
      <c r="F193" s="7">
        <f>MATCH($D193,FAC_TOTALS_APTA!$A$2:$BS$2,)</f>
        <v>12</v>
      </c>
      <c r="G193" s="29">
        <f>VLOOKUP(G190,FAC_TOTALS_APTA!$A$4:$BS$227,$F193,FALSE)</f>
        <v>0.95820679206900095</v>
      </c>
      <c r="H193" s="29">
        <f>VLOOKUP(H190,FAC_TOTALS_APTA!$A$4:$BS$227,$F193,FALSE)</f>
        <v>0.94226571019880601</v>
      </c>
      <c r="I193" s="30">
        <f t="shared" ref="I193:I212" si="40">IFERROR(H193/G193-1,"-")</f>
        <v>-1.6636369103347981E-2</v>
      </c>
      <c r="J193" s="31" t="str">
        <f t="shared" ref="J193:J212" si="41">IF(C193="Log","_log","")</f>
        <v>_log</v>
      </c>
      <c r="K193" s="31" t="str">
        <f t="shared" ref="K193:K213" si="42">CONCATENATE(D193,J193,"_FAC")</f>
        <v>FARE_per_UPT_2018_log_FAC</v>
      </c>
      <c r="L193" s="7">
        <f>MATCH($K193,FAC_TOTALS_APTA!$A$2:$BS$2,)</f>
        <v>34</v>
      </c>
      <c r="M193" s="29">
        <f>IF(M190=0,0,VLOOKUP(M190,FAC_TOTALS_APTA!$A$4:$BS$227,$L193,FALSE))</f>
        <v>-2744855.8316235798</v>
      </c>
      <c r="N193" s="29">
        <f>IF(N190=0,0,VLOOKUP(N190,FAC_TOTALS_APTA!$A$4:$BS$227,$L193,FALSE))</f>
        <v>872947.61435414106</v>
      </c>
      <c r="O193" s="29">
        <f>IF(O190=0,0,VLOOKUP(O190,FAC_TOTALS_APTA!$A$4:$BS$227,$L193,FALSE))</f>
        <v>-1590288.4371575401</v>
      </c>
      <c r="P193" s="29">
        <f>IF(P190=0,0,VLOOKUP(P190,FAC_TOTALS_APTA!$A$4:$BS$227,$L193,FALSE))</f>
        <v>-875852.33397385105</v>
      </c>
      <c r="Q193" s="29">
        <f>IF(Q190=0,0,VLOOKUP(Q190,FAC_TOTALS_APTA!$A$4:$BS$227,$L193,FALSE))</f>
        <v>2105579.46017149</v>
      </c>
      <c r="R193" s="29">
        <f>IF(R190=0,0,VLOOKUP(R190,FAC_TOTALS_APTA!$A$4:$BS$227,$L193,FALSE))</f>
        <v>2197065.5489693698</v>
      </c>
      <c r="S193" s="29">
        <f>IF(S190=0,0,VLOOKUP(S190,FAC_TOTALS_APTA!$A$4:$BS$227,$L193,FALSE))</f>
        <v>0</v>
      </c>
      <c r="T193" s="29">
        <f>IF(T190=0,0,VLOOKUP(T190,FAC_TOTALS_APTA!$A$4:$BS$227,$L193,FALSE))</f>
        <v>0</v>
      </c>
      <c r="U193" s="29">
        <f>IF(U190=0,0,VLOOKUP(U190,FAC_TOTALS_APTA!$A$4:$BS$227,$L193,FALSE))</f>
        <v>0</v>
      </c>
      <c r="V193" s="29">
        <f>IF(V190=0,0,VLOOKUP(V190,FAC_TOTALS_APTA!$A$4:$BS$227,$L193,FALSE))</f>
        <v>0</v>
      </c>
      <c r="W193" s="29">
        <f>IF(W190=0,0,VLOOKUP(W190,FAC_TOTALS_APTA!$A$4:$BS$227,$L193,FALSE))</f>
        <v>0</v>
      </c>
      <c r="X193" s="29">
        <f>IF(X190=0,0,VLOOKUP(X190,FAC_TOTALS_APTA!$A$4:$BS$227,$L193,FALSE))</f>
        <v>0</v>
      </c>
      <c r="Y193" s="29">
        <f>IF(Y190=0,0,VLOOKUP(Y190,FAC_TOTALS_APTA!$A$4:$BS$227,$L193,FALSE))</f>
        <v>0</v>
      </c>
      <c r="Z193" s="29">
        <f>IF(Z190=0,0,VLOOKUP(Z190,FAC_TOTALS_APTA!$A$4:$BS$227,$L193,FALSE))</f>
        <v>0</v>
      </c>
      <c r="AA193" s="29">
        <f>IF(AA190=0,0,VLOOKUP(AA190,FAC_TOTALS_APTA!$A$4:$BS$227,$L193,FALSE))</f>
        <v>0</v>
      </c>
      <c r="AB193" s="29">
        <f>IF(AB190=0,0,VLOOKUP(AB190,FAC_TOTALS_APTA!$A$4:$BS$227,$L193,FALSE))</f>
        <v>0</v>
      </c>
      <c r="AC193" s="32">
        <f t="shared" ref="AC193:AC212" si="43">SUM(M193:AB193)</f>
        <v>-35403.979259970132</v>
      </c>
      <c r="AD193" s="33">
        <f>AC193/G215</f>
        <v>-6.990615605727953E-5</v>
      </c>
      <c r="AE193" s="7"/>
    </row>
    <row r="194" spans="1:31" s="14" customFormat="1" ht="15" x14ac:dyDescent="0.2">
      <c r="A194" s="7"/>
      <c r="B194" s="26" t="s">
        <v>51</v>
      </c>
      <c r="C194" s="28" t="s">
        <v>23</v>
      </c>
      <c r="D194" s="7" t="s">
        <v>9</v>
      </c>
      <c r="E194" s="43">
        <v>0.29659999999999997</v>
      </c>
      <c r="F194" s="7">
        <f>MATCH($D194,FAC_TOTALS_APTA!$A$2:$BS$2,)</f>
        <v>13</v>
      </c>
      <c r="G194" s="29">
        <f>VLOOKUP(G190,FAC_TOTALS_APTA!$A$4:$BS$227,$F194,FALSE)</f>
        <v>2351519.5617248402</v>
      </c>
      <c r="H194" s="29">
        <f>VLOOKUP(H190,FAC_TOTALS_APTA!$A$4:$BS$227,$F194,FALSE)</f>
        <v>2596387.5104754502</v>
      </c>
      <c r="I194" s="30">
        <f t="shared" si="40"/>
        <v>0.10413179321842403</v>
      </c>
      <c r="J194" s="31" t="str">
        <f t="shared" si="41"/>
        <v>_log</v>
      </c>
      <c r="K194" s="31" t="str">
        <f t="shared" si="42"/>
        <v>POP_EMP_log_FAC</v>
      </c>
      <c r="L194" s="7">
        <f>MATCH($K194,FAC_TOTALS_APTA!$A$2:$BS$2,)</f>
        <v>35</v>
      </c>
      <c r="M194" s="29">
        <f>IF(M190=0,0,VLOOKUP(M190,FAC_TOTALS_APTA!$A$4:$BS$227,$L194,FALSE))</f>
        <v>3616441.5789277898</v>
      </c>
      <c r="N194" s="29">
        <f>IF(N190=0,0,VLOOKUP(N190,FAC_TOTALS_APTA!$A$4:$BS$227,$L194,FALSE))</f>
        <v>2165827.26492937</v>
      </c>
      <c r="O194" s="29">
        <f>IF(O190=0,0,VLOOKUP(O190,FAC_TOTALS_APTA!$A$4:$BS$227,$L194,FALSE))</f>
        <v>2199936.1153306002</v>
      </c>
      <c r="P194" s="29">
        <f>IF(P190=0,0,VLOOKUP(P190,FAC_TOTALS_APTA!$A$4:$BS$227,$L194,FALSE))</f>
        <v>2167123.5976871201</v>
      </c>
      <c r="Q194" s="29">
        <f>IF(Q190=0,0,VLOOKUP(Q190,FAC_TOTALS_APTA!$A$4:$BS$227,$L194,FALSE))</f>
        <v>2065654.43407007</v>
      </c>
      <c r="R194" s="29">
        <f>IF(R190=0,0,VLOOKUP(R190,FAC_TOTALS_APTA!$A$4:$BS$227,$L194,FALSE))</f>
        <v>1734964.0330686001</v>
      </c>
      <c r="S194" s="29">
        <f>IF(S190=0,0,VLOOKUP(S190,FAC_TOTALS_APTA!$A$4:$BS$227,$L194,FALSE))</f>
        <v>0</v>
      </c>
      <c r="T194" s="29">
        <f>IF(T190=0,0,VLOOKUP(T190,FAC_TOTALS_APTA!$A$4:$BS$227,$L194,FALSE))</f>
        <v>0</v>
      </c>
      <c r="U194" s="29">
        <f>IF(U190=0,0,VLOOKUP(U190,FAC_TOTALS_APTA!$A$4:$BS$227,$L194,FALSE))</f>
        <v>0</v>
      </c>
      <c r="V194" s="29">
        <f>IF(V190=0,0,VLOOKUP(V190,FAC_TOTALS_APTA!$A$4:$BS$227,$L194,FALSE))</f>
        <v>0</v>
      </c>
      <c r="W194" s="29">
        <f>IF(W190=0,0,VLOOKUP(W190,FAC_TOTALS_APTA!$A$4:$BS$227,$L194,FALSE))</f>
        <v>0</v>
      </c>
      <c r="X194" s="29">
        <f>IF(X190=0,0,VLOOKUP(X190,FAC_TOTALS_APTA!$A$4:$BS$227,$L194,FALSE))</f>
        <v>0</v>
      </c>
      <c r="Y194" s="29">
        <f>IF(Y190=0,0,VLOOKUP(Y190,FAC_TOTALS_APTA!$A$4:$BS$227,$L194,FALSE))</f>
        <v>0</v>
      </c>
      <c r="Z194" s="29">
        <f>IF(Z190=0,0,VLOOKUP(Z190,FAC_TOTALS_APTA!$A$4:$BS$227,$L194,FALSE))</f>
        <v>0</v>
      </c>
      <c r="AA194" s="29">
        <f>IF(AA190=0,0,VLOOKUP(AA190,FAC_TOTALS_APTA!$A$4:$BS$227,$L194,FALSE))</f>
        <v>0</v>
      </c>
      <c r="AB194" s="29">
        <f>IF(AB190=0,0,VLOOKUP(AB190,FAC_TOTALS_APTA!$A$4:$BS$227,$L194,FALSE))</f>
        <v>0</v>
      </c>
      <c r="AC194" s="32">
        <f t="shared" si="43"/>
        <v>13949947.024013549</v>
      </c>
      <c r="AD194" s="33">
        <f>AC194/G215</f>
        <v>2.7544564030238222E-2</v>
      </c>
      <c r="AE194" s="7"/>
    </row>
    <row r="195" spans="1:31" s="14" customFormat="1" ht="15" x14ac:dyDescent="0.2">
      <c r="A195" s="7"/>
      <c r="B195" s="26" t="s">
        <v>108</v>
      </c>
      <c r="C195" s="28"/>
      <c r="D195" s="34" t="s">
        <v>106</v>
      </c>
      <c r="E195" s="43">
        <v>0.16120000000000001</v>
      </c>
      <c r="F195" s="7">
        <f>MATCH($D195,FAC_TOTALS_APTA!$A$2:$BS$2,)</f>
        <v>17</v>
      </c>
      <c r="G195" s="29">
        <f>VLOOKUP(G190,FAC_TOTALS_APTA!$A$4:$BS$227,$F195,FALSE)</f>
        <v>0.231499025943253</v>
      </c>
      <c r="H195" s="29">
        <f>VLOOKUP(H190,FAC_TOTALS_APTA!$A$4:$BS$227,$F195,FALSE)</f>
        <v>0.22718715220308899</v>
      </c>
      <c r="I195" s="30">
        <f t="shared" si="40"/>
        <v>-1.8625882863200327E-2</v>
      </c>
      <c r="J195" s="31" t="str">
        <f t="shared" si="41"/>
        <v/>
      </c>
      <c r="K195" s="31" t="str">
        <f t="shared" si="42"/>
        <v>TSD_POP_EMP_PCT_FAC</v>
      </c>
      <c r="L195" s="7">
        <f>MATCH($K195,FAC_TOTALS_APTA!$A$2:$BS$2,)</f>
        <v>39</v>
      </c>
      <c r="M195" s="29">
        <f>IF(M190=0,0,VLOOKUP(M190,FAC_TOTALS_APTA!$A$4:$BS$227,$L195,FALSE))</f>
        <v>-7622.5844917294498</v>
      </c>
      <c r="N195" s="29">
        <f>IF(N190=0,0,VLOOKUP(N190,FAC_TOTALS_APTA!$A$4:$BS$227,$L195,FALSE))</f>
        <v>-22103.174135681398</v>
      </c>
      <c r="O195" s="29">
        <f>IF(O190=0,0,VLOOKUP(O190,FAC_TOTALS_APTA!$A$4:$BS$227,$L195,FALSE))</f>
        <v>15191.7048343937</v>
      </c>
      <c r="P195" s="29">
        <f>IF(P190=0,0,VLOOKUP(P190,FAC_TOTALS_APTA!$A$4:$BS$227,$L195,FALSE))</f>
        <v>-43455.787282927799</v>
      </c>
      <c r="Q195" s="29">
        <f>IF(Q190=0,0,VLOOKUP(Q190,FAC_TOTALS_APTA!$A$4:$BS$227,$L195,FALSE))</f>
        <v>-14573.230087702501</v>
      </c>
      <c r="R195" s="29">
        <f>IF(R190=0,0,VLOOKUP(R190,FAC_TOTALS_APTA!$A$4:$BS$227,$L195,FALSE))</f>
        <v>22076.108105185602</v>
      </c>
      <c r="S195" s="29">
        <f>IF(S190=0,0,VLOOKUP(S190,FAC_TOTALS_APTA!$A$4:$BS$227,$L195,FALSE))</f>
        <v>0</v>
      </c>
      <c r="T195" s="29">
        <f>IF(T190=0,0,VLOOKUP(T190,FAC_TOTALS_APTA!$A$4:$BS$227,$L195,FALSE))</f>
        <v>0</v>
      </c>
      <c r="U195" s="29">
        <f>IF(U190=0,0,VLOOKUP(U190,FAC_TOTALS_APTA!$A$4:$BS$227,$L195,FALSE))</f>
        <v>0</v>
      </c>
      <c r="V195" s="29">
        <f>IF(V190=0,0,VLOOKUP(V190,FAC_TOTALS_APTA!$A$4:$BS$227,$L195,FALSE))</f>
        <v>0</v>
      </c>
      <c r="W195" s="29">
        <f>IF(W190=0,0,VLOOKUP(W190,FAC_TOTALS_APTA!$A$4:$BS$227,$L195,FALSE))</f>
        <v>0</v>
      </c>
      <c r="X195" s="29">
        <f>IF(X190=0,0,VLOOKUP(X190,FAC_TOTALS_APTA!$A$4:$BS$227,$L195,FALSE))</f>
        <v>0</v>
      </c>
      <c r="Y195" s="29">
        <f>IF(Y190=0,0,VLOOKUP(Y190,FAC_TOTALS_APTA!$A$4:$BS$227,$L195,FALSE))</f>
        <v>0</v>
      </c>
      <c r="Z195" s="29">
        <f>IF(Z190=0,0,VLOOKUP(Z190,FAC_TOTALS_APTA!$A$4:$BS$227,$L195,FALSE))</f>
        <v>0</v>
      </c>
      <c r="AA195" s="29">
        <f>IF(AA190=0,0,VLOOKUP(AA190,FAC_TOTALS_APTA!$A$4:$BS$227,$L195,FALSE))</f>
        <v>0</v>
      </c>
      <c r="AB195" s="29">
        <f>IF(AB190=0,0,VLOOKUP(AB190,FAC_TOTALS_APTA!$A$4:$BS$227,$L195,FALSE))</f>
        <v>0</v>
      </c>
      <c r="AC195" s="32">
        <f t="shared" si="43"/>
        <v>-50486.963058461843</v>
      </c>
      <c r="AD195" s="33">
        <f>AC195/G214</f>
        <v>-1.0169613824688211E-4</v>
      </c>
      <c r="AE195" s="7"/>
    </row>
    <row r="196" spans="1:31" s="14" customFormat="1" ht="15" x14ac:dyDescent="0.2">
      <c r="A196" s="7"/>
      <c r="B196" s="26" t="s">
        <v>52</v>
      </c>
      <c r="C196" s="28" t="s">
        <v>23</v>
      </c>
      <c r="D196" s="34" t="s">
        <v>16</v>
      </c>
      <c r="E196" s="43">
        <v>0.16120000000000001</v>
      </c>
      <c r="F196" s="7">
        <f>MATCH($D196,FAC_TOTALS_APTA!$A$2:$BS$2,)</f>
        <v>14</v>
      </c>
      <c r="G196" s="29">
        <f>VLOOKUP(G190,FAC_TOTALS_APTA!$A$4:$BS$227,$F196,FALSE)</f>
        <v>3.9610957467466101</v>
      </c>
      <c r="H196" s="29">
        <f>VLOOKUP(H190,FAC_TOTALS_APTA!$A$4:$BS$227,$F196,FALSE)</f>
        <v>2.75976987771763</v>
      </c>
      <c r="I196" s="30">
        <f t="shared" si="40"/>
        <v>-0.30328119940440013</v>
      </c>
      <c r="J196" s="31" t="str">
        <f t="shared" si="41"/>
        <v>_log</v>
      </c>
      <c r="K196" s="31" t="str">
        <f t="shared" si="42"/>
        <v>GAS_PRICE_2018_log_FAC</v>
      </c>
      <c r="L196" s="7">
        <f>MATCH($K196,FAC_TOTALS_APTA!$A$2:$BS$2,)</f>
        <v>36</v>
      </c>
      <c r="M196" s="29">
        <f>IF(M190=0,0,VLOOKUP(M190,FAC_TOTALS_APTA!$A$4:$BS$227,$L196,FALSE))</f>
        <v>-2583343.55529769</v>
      </c>
      <c r="N196" s="29">
        <f>IF(N190=0,0,VLOOKUP(N190,FAC_TOTALS_APTA!$A$4:$BS$227,$L196,FALSE))</f>
        <v>-3867386.4501857599</v>
      </c>
      <c r="O196" s="29">
        <f>IF(O190=0,0,VLOOKUP(O190,FAC_TOTALS_APTA!$A$4:$BS$227,$L196,FALSE))</f>
        <v>-19999908.002707001</v>
      </c>
      <c r="P196" s="29">
        <f>IF(P190=0,0,VLOOKUP(P190,FAC_TOTALS_APTA!$A$4:$BS$227,$L196,FALSE))</f>
        <v>-6438195.6384574296</v>
      </c>
      <c r="Q196" s="29">
        <f>IF(Q190=0,0,VLOOKUP(Q190,FAC_TOTALS_APTA!$A$4:$BS$227,$L196,FALSE))</f>
        <v>4599773.1758801397</v>
      </c>
      <c r="R196" s="29">
        <f>IF(R190=0,0,VLOOKUP(R190,FAC_TOTALS_APTA!$A$4:$BS$227,$L196,FALSE))</f>
        <v>5058496.6219621403</v>
      </c>
      <c r="S196" s="29">
        <f>IF(S190=0,0,VLOOKUP(S190,FAC_TOTALS_APTA!$A$4:$BS$227,$L196,FALSE))</f>
        <v>0</v>
      </c>
      <c r="T196" s="29">
        <f>IF(T190=0,0,VLOOKUP(T190,FAC_TOTALS_APTA!$A$4:$BS$227,$L196,FALSE))</f>
        <v>0</v>
      </c>
      <c r="U196" s="29">
        <f>IF(U190=0,0,VLOOKUP(U190,FAC_TOTALS_APTA!$A$4:$BS$227,$L196,FALSE))</f>
        <v>0</v>
      </c>
      <c r="V196" s="29">
        <f>IF(V190=0,0,VLOOKUP(V190,FAC_TOTALS_APTA!$A$4:$BS$227,$L196,FALSE))</f>
        <v>0</v>
      </c>
      <c r="W196" s="29">
        <f>IF(W190=0,0,VLOOKUP(W190,FAC_TOTALS_APTA!$A$4:$BS$227,$L196,FALSE))</f>
        <v>0</v>
      </c>
      <c r="X196" s="29">
        <f>IF(X190=0,0,VLOOKUP(X190,FAC_TOTALS_APTA!$A$4:$BS$227,$L196,FALSE))</f>
        <v>0</v>
      </c>
      <c r="Y196" s="29">
        <f>IF(Y190=0,0,VLOOKUP(Y190,FAC_TOTALS_APTA!$A$4:$BS$227,$L196,FALSE))</f>
        <v>0</v>
      </c>
      <c r="Z196" s="29">
        <f>IF(Z190=0,0,VLOOKUP(Z190,FAC_TOTALS_APTA!$A$4:$BS$227,$L196,FALSE))</f>
        <v>0</v>
      </c>
      <c r="AA196" s="29">
        <f>IF(AA190=0,0,VLOOKUP(AA190,FAC_TOTALS_APTA!$A$4:$BS$227,$L196,FALSE))</f>
        <v>0</v>
      </c>
      <c r="AB196" s="29">
        <f>IF(AB190=0,0,VLOOKUP(AB190,FAC_TOTALS_APTA!$A$4:$BS$227,$L196,FALSE))</f>
        <v>0</v>
      </c>
      <c r="AC196" s="32">
        <f t="shared" si="43"/>
        <v>-23230563.848805603</v>
      </c>
      <c r="AD196" s="33">
        <f>AC196/G215</f>
        <v>-4.5869403825726081E-2</v>
      </c>
      <c r="AE196" s="7"/>
    </row>
    <row r="197" spans="1:31" s="14" customFormat="1" ht="15" x14ac:dyDescent="0.2">
      <c r="A197" s="7"/>
      <c r="B197" s="26" t="s">
        <v>49</v>
      </c>
      <c r="C197" s="28" t="s">
        <v>23</v>
      </c>
      <c r="D197" s="7" t="s">
        <v>15</v>
      </c>
      <c r="E197" s="43">
        <v>-0.2555</v>
      </c>
      <c r="F197" s="7">
        <f>MATCH($D197,FAC_TOTALS_APTA!$A$2:$BS$2,)</f>
        <v>15</v>
      </c>
      <c r="G197" s="29">
        <f>VLOOKUP(G190,FAC_TOTALS_APTA!$A$4:$BS$227,$F197,FALSE)</f>
        <v>29193.367401461201</v>
      </c>
      <c r="H197" s="29">
        <f>VLOOKUP(H190,FAC_TOTALS_APTA!$A$4:$BS$227,$F197,FALSE)</f>
        <v>31983.5952538083</v>
      </c>
      <c r="I197" s="30">
        <f t="shared" si="40"/>
        <v>9.557745819372121E-2</v>
      </c>
      <c r="J197" s="31" t="str">
        <f t="shared" si="41"/>
        <v>_log</v>
      </c>
      <c r="K197" s="31" t="str">
        <f t="shared" si="42"/>
        <v>TOTAL_MED_INC_INDIV_2018_log_FAC</v>
      </c>
      <c r="L197" s="7">
        <f>MATCH($K197,FAC_TOTALS_APTA!$A$2:$BS$2,)</f>
        <v>37</v>
      </c>
      <c r="M197" s="29">
        <f>IF(M190=0,0,VLOOKUP(M190,FAC_TOTALS_APTA!$A$4:$BS$227,$L197,FALSE))</f>
        <v>-956069.88410968101</v>
      </c>
      <c r="N197" s="29">
        <f>IF(N190=0,0,VLOOKUP(N190,FAC_TOTALS_APTA!$A$4:$BS$227,$L197,FALSE))</f>
        <v>-359163.26460774598</v>
      </c>
      <c r="O197" s="29">
        <f>IF(O190=0,0,VLOOKUP(O190,FAC_TOTALS_APTA!$A$4:$BS$227,$L197,FALSE))</f>
        <v>-4379119.31236107</v>
      </c>
      <c r="P197" s="29">
        <f>IF(P190=0,0,VLOOKUP(P190,FAC_TOTALS_APTA!$A$4:$BS$227,$L197,FALSE))</f>
        <v>-2919050.57272015</v>
      </c>
      <c r="Q197" s="29">
        <f>IF(Q190=0,0,VLOOKUP(Q190,FAC_TOTALS_APTA!$A$4:$BS$227,$L197,FALSE))</f>
        <v>-660980.227687784</v>
      </c>
      <c r="R197" s="29">
        <f>IF(R190=0,0,VLOOKUP(R190,FAC_TOTALS_APTA!$A$4:$BS$227,$L197,FALSE))</f>
        <v>-1410235.4033414801</v>
      </c>
      <c r="S197" s="29">
        <f>IF(S190=0,0,VLOOKUP(S190,FAC_TOTALS_APTA!$A$4:$BS$227,$L197,FALSE))</f>
        <v>0</v>
      </c>
      <c r="T197" s="29">
        <f>IF(T190=0,0,VLOOKUP(T190,FAC_TOTALS_APTA!$A$4:$BS$227,$L197,FALSE))</f>
        <v>0</v>
      </c>
      <c r="U197" s="29">
        <f>IF(U190=0,0,VLOOKUP(U190,FAC_TOTALS_APTA!$A$4:$BS$227,$L197,FALSE))</f>
        <v>0</v>
      </c>
      <c r="V197" s="29">
        <f>IF(V190=0,0,VLOOKUP(V190,FAC_TOTALS_APTA!$A$4:$BS$227,$L197,FALSE))</f>
        <v>0</v>
      </c>
      <c r="W197" s="29">
        <f>IF(W190=0,0,VLOOKUP(W190,FAC_TOTALS_APTA!$A$4:$BS$227,$L197,FALSE))</f>
        <v>0</v>
      </c>
      <c r="X197" s="29">
        <f>IF(X190=0,0,VLOOKUP(X190,FAC_TOTALS_APTA!$A$4:$BS$227,$L197,FALSE))</f>
        <v>0</v>
      </c>
      <c r="Y197" s="29">
        <f>IF(Y190=0,0,VLOOKUP(Y190,FAC_TOTALS_APTA!$A$4:$BS$227,$L197,FALSE))</f>
        <v>0</v>
      </c>
      <c r="Z197" s="29">
        <f>IF(Z190=0,0,VLOOKUP(Z190,FAC_TOTALS_APTA!$A$4:$BS$227,$L197,FALSE))</f>
        <v>0</v>
      </c>
      <c r="AA197" s="29">
        <f>IF(AA190=0,0,VLOOKUP(AA190,FAC_TOTALS_APTA!$A$4:$BS$227,$L197,FALSE))</f>
        <v>0</v>
      </c>
      <c r="AB197" s="29">
        <f>IF(AB190=0,0,VLOOKUP(AB190,FAC_TOTALS_APTA!$A$4:$BS$227,$L197,FALSE))</f>
        <v>0</v>
      </c>
      <c r="AC197" s="32">
        <f t="shared" si="43"/>
        <v>-10684618.664827909</v>
      </c>
      <c r="AD197" s="33">
        <f>AC197/G215</f>
        <v>-2.1097081045929063E-2</v>
      </c>
      <c r="AE197" s="7"/>
    </row>
    <row r="198" spans="1:31" s="14" customFormat="1" ht="15" x14ac:dyDescent="0.2">
      <c r="A198" s="7"/>
      <c r="B198" s="26" t="s">
        <v>67</v>
      </c>
      <c r="C198" s="28"/>
      <c r="D198" s="7" t="s">
        <v>10</v>
      </c>
      <c r="E198" s="43">
        <v>1.0699999999999999E-2</v>
      </c>
      <c r="F198" s="7">
        <f>MATCH($D198,FAC_TOTALS_APTA!$A$2:$BS$2,)</f>
        <v>16</v>
      </c>
      <c r="G198" s="29">
        <f>VLOOKUP(G190,FAC_TOTALS_APTA!$A$4:$BS$227,$F198,FALSE)</f>
        <v>7.3867289039543396</v>
      </c>
      <c r="H198" s="29">
        <f>VLOOKUP(H190,FAC_TOTALS_APTA!$A$4:$BS$227,$F198,FALSE)</f>
        <v>6.5707586731588101</v>
      </c>
      <c r="I198" s="30">
        <f t="shared" si="40"/>
        <v>-0.11046435322118242</v>
      </c>
      <c r="J198" s="31" t="str">
        <f t="shared" si="41"/>
        <v/>
      </c>
      <c r="K198" s="31" t="str">
        <f t="shared" si="42"/>
        <v>PCT_HH_NO_VEH_FAC</v>
      </c>
      <c r="L198" s="7">
        <f>MATCH($K198,FAC_TOTALS_APTA!$A$2:$BS$2,)</f>
        <v>38</v>
      </c>
      <c r="M198" s="29">
        <f>IF(M190=0,0,VLOOKUP(M190,FAC_TOTALS_APTA!$A$4:$BS$227,$L198,FALSE))</f>
        <v>-758256.659769641</v>
      </c>
      <c r="N198" s="29">
        <f>IF(N190=0,0,VLOOKUP(N190,FAC_TOTALS_APTA!$A$4:$BS$227,$L198,FALSE))</f>
        <v>-7750.3310321420704</v>
      </c>
      <c r="O198" s="29">
        <f>IF(O190=0,0,VLOOKUP(O190,FAC_TOTALS_APTA!$A$4:$BS$227,$L198,FALSE))</f>
        <v>-635197.72074389795</v>
      </c>
      <c r="P198" s="29">
        <f>IF(P190=0,0,VLOOKUP(P190,FAC_TOTALS_APTA!$A$4:$BS$227,$L198,FALSE))</f>
        <v>-1303803.65331695</v>
      </c>
      <c r="Q198" s="29">
        <f>IF(Q190=0,0,VLOOKUP(Q190,FAC_TOTALS_APTA!$A$4:$BS$227,$L198,FALSE))</f>
        <v>-711062.917211722</v>
      </c>
      <c r="R198" s="29">
        <f>IF(R190=0,0,VLOOKUP(R190,FAC_TOTALS_APTA!$A$4:$BS$227,$L198,FALSE))</f>
        <v>-792636.16690096003</v>
      </c>
      <c r="S198" s="29">
        <f>IF(S190=0,0,VLOOKUP(S190,FAC_TOTALS_APTA!$A$4:$BS$227,$L198,FALSE))</f>
        <v>0</v>
      </c>
      <c r="T198" s="29">
        <f>IF(T190=0,0,VLOOKUP(T190,FAC_TOTALS_APTA!$A$4:$BS$227,$L198,FALSE))</f>
        <v>0</v>
      </c>
      <c r="U198" s="29">
        <f>IF(U190=0,0,VLOOKUP(U190,FAC_TOTALS_APTA!$A$4:$BS$227,$L198,FALSE))</f>
        <v>0</v>
      </c>
      <c r="V198" s="29">
        <f>IF(V190=0,0,VLOOKUP(V190,FAC_TOTALS_APTA!$A$4:$BS$227,$L198,FALSE))</f>
        <v>0</v>
      </c>
      <c r="W198" s="29">
        <f>IF(W190=0,0,VLOOKUP(W190,FAC_TOTALS_APTA!$A$4:$BS$227,$L198,FALSE))</f>
        <v>0</v>
      </c>
      <c r="X198" s="29">
        <f>IF(X190=0,0,VLOOKUP(X190,FAC_TOTALS_APTA!$A$4:$BS$227,$L198,FALSE))</f>
        <v>0</v>
      </c>
      <c r="Y198" s="29">
        <f>IF(Y190=0,0,VLOOKUP(Y190,FAC_TOTALS_APTA!$A$4:$BS$227,$L198,FALSE))</f>
        <v>0</v>
      </c>
      <c r="Z198" s="29">
        <f>IF(Z190=0,0,VLOOKUP(Z190,FAC_TOTALS_APTA!$A$4:$BS$227,$L198,FALSE))</f>
        <v>0</v>
      </c>
      <c r="AA198" s="29">
        <f>IF(AA190=0,0,VLOOKUP(AA190,FAC_TOTALS_APTA!$A$4:$BS$227,$L198,FALSE))</f>
        <v>0</v>
      </c>
      <c r="AB198" s="29">
        <f>IF(AB190=0,0,VLOOKUP(AB190,FAC_TOTALS_APTA!$A$4:$BS$227,$L198,FALSE))</f>
        <v>0</v>
      </c>
      <c r="AC198" s="32">
        <f t="shared" si="43"/>
        <v>-4208707.4489753135</v>
      </c>
      <c r="AD198" s="33">
        <f>AC198/G215</f>
        <v>-8.3102116168099725E-3</v>
      </c>
      <c r="AE198" s="7"/>
    </row>
    <row r="199" spans="1:31" s="14" customFormat="1" ht="15" x14ac:dyDescent="0.2">
      <c r="A199" s="7"/>
      <c r="B199" s="26" t="s">
        <v>50</v>
      </c>
      <c r="C199" s="28"/>
      <c r="D199" s="7" t="s">
        <v>31</v>
      </c>
      <c r="E199" s="43">
        <v>-3.3999999999999998E-3</v>
      </c>
      <c r="F199" s="7">
        <f>MATCH($D199,FAC_TOTALS_APTA!$A$2:$BS$2,)</f>
        <v>18</v>
      </c>
      <c r="G199" s="29">
        <f>VLOOKUP(G190,FAC_TOTALS_APTA!$A$4:$BS$227,$F199,FALSE)</f>
        <v>4.4588031974146496</v>
      </c>
      <c r="H199" s="29">
        <f>VLOOKUP(H190,FAC_TOTALS_APTA!$A$4:$BS$227,$F199,FALSE)</f>
        <v>5.8468987452093</v>
      </c>
      <c r="I199" s="30">
        <f t="shared" si="40"/>
        <v>0.3113157244974416</v>
      </c>
      <c r="J199" s="31" t="str">
        <f t="shared" si="41"/>
        <v/>
      </c>
      <c r="K199" s="31" t="str">
        <f t="shared" si="42"/>
        <v>JTW_HOME_PCT_FAC</v>
      </c>
      <c r="L199" s="7">
        <f>MATCH($K199,FAC_TOTALS_APTA!$A$2:$BS$2,)</f>
        <v>40</v>
      </c>
      <c r="M199" s="29">
        <f>IF(M190=0,0,VLOOKUP(M190,FAC_TOTALS_APTA!$A$4:$BS$227,$L199,FALSE))</f>
        <v>47138.572219214897</v>
      </c>
      <c r="N199" s="29">
        <f>IF(N190=0,0,VLOOKUP(N190,FAC_TOTALS_APTA!$A$4:$BS$227,$L199,FALSE))</f>
        <v>-249581.02988992099</v>
      </c>
      <c r="O199" s="29">
        <f>IF(O190=0,0,VLOOKUP(O190,FAC_TOTALS_APTA!$A$4:$BS$227,$L199,FALSE))</f>
        <v>-368454.56116125803</v>
      </c>
      <c r="P199" s="29">
        <f>IF(P190=0,0,VLOOKUP(P190,FAC_TOTALS_APTA!$A$4:$BS$227,$L199,FALSE))</f>
        <v>-962605.18645149597</v>
      </c>
      <c r="Q199" s="29">
        <f>IF(Q190=0,0,VLOOKUP(Q190,FAC_TOTALS_APTA!$A$4:$BS$227,$L199,FALSE))</f>
        <v>-288979.18208561599</v>
      </c>
      <c r="R199" s="29">
        <f>IF(R190=0,0,VLOOKUP(R190,FAC_TOTALS_APTA!$A$4:$BS$227,$L199,FALSE))</f>
        <v>-423135.44896629802</v>
      </c>
      <c r="S199" s="29">
        <f>IF(S190=0,0,VLOOKUP(S190,FAC_TOTALS_APTA!$A$4:$BS$227,$L199,FALSE))</f>
        <v>0</v>
      </c>
      <c r="T199" s="29">
        <f>IF(T190=0,0,VLOOKUP(T190,FAC_TOTALS_APTA!$A$4:$BS$227,$L199,FALSE))</f>
        <v>0</v>
      </c>
      <c r="U199" s="29">
        <f>IF(U190=0,0,VLOOKUP(U190,FAC_TOTALS_APTA!$A$4:$BS$227,$L199,FALSE))</f>
        <v>0</v>
      </c>
      <c r="V199" s="29">
        <f>IF(V190=0,0,VLOOKUP(V190,FAC_TOTALS_APTA!$A$4:$BS$227,$L199,FALSE))</f>
        <v>0</v>
      </c>
      <c r="W199" s="29">
        <f>IF(W190=0,0,VLOOKUP(W190,FAC_TOTALS_APTA!$A$4:$BS$227,$L199,FALSE))</f>
        <v>0</v>
      </c>
      <c r="X199" s="29">
        <f>IF(X190=0,0,VLOOKUP(X190,FAC_TOTALS_APTA!$A$4:$BS$227,$L199,FALSE))</f>
        <v>0</v>
      </c>
      <c r="Y199" s="29">
        <f>IF(Y190=0,0,VLOOKUP(Y190,FAC_TOTALS_APTA!$A$4:$BS$227,$L199,FALSE))</f>
        <v>0</v>
      </c>
      <c r="Z199" s="29">
        <f>IF(Z190=0,0,VLOOKUP(Z190,FAC_TOTALS_APTA!$A$4:$BS$227,$L199,FALSE))</f>
        <v>0</v>
      </c>
      <c r="AA199" s="29">
        <f>IF(AA190=0,0,VLOOKUP(AA190,FAC_TOTALS_APTA!$A$4:$BS$227,$L199,FALSE))</f>
        <v>0</v>
      </c>
      <c r="AB199" s="29">
        <f>IF(AB190=0,0,VLOOKUP(AB190,FAC_TOTALS_APTA!$A$4:$BS$227,$L199,FALSE))</f>
        <v>0</v>
      </c>
      <c r="AC199" s="32">
        <f t="shared" si="43"/>
        <v>-2245616.836335374</v>
      </c>
      <c r="AD199" s="33">
        <f>AC199/G215</f>
        <v>-4.4340338088269303E-3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85</v>
      </c>
      <c r="E200" s="43">
        <v>-5.7999999999999996E-3</v>
      </c>
      <c r="F200" s="7">
        <f>MATCH($D200,FAC_TOTALS_APTA!$A$2:$BS$2,)</f>
        <v>20</v>
      </c>
      <c r="G200" s="29">
        <f>VLOOKUP(G190,FAC_TOTALS_APTA!$A$4:$BS$227,$F200,FALSE)</f>
        <v>0</v>
      </c>
      <c r="H200" s="29">
        <f>VLOOKUP(H190,FAC_TOTALS_APTA!$A$4:$BS$227,$F200,FALSE)</f>
        <v>0</v>
      </c>
      <c r="I200" s="30" t="str">
        <f t="shared" si="40"/>
        <v>-</v>
      </c>
      <c r="J200" s="31" t="str">
        <f t="shared" si="41"/>
        <v/>
      </c>
      <c r="K200" s="31" t="str">
        <f t="shared" si="42"/>
        <v>TNC_TRIPS_PER_CAPITA_CLUSTER_BUS_HI_OPEX_FAV_FAC</v>
      </c>
      <c r="L200" s="7">
        <f>MATCH($K200,FAC_TOTALS_APTA!$A$2:$BS$2,)</f>
        <v>42</v>
      </c>
      <c r="M200" s="29">
        <f>IF(M190=0,0,VLOOKUP(M190,FAC_TOTALS_APTA!$A$4:$BS$227,$L200,FALSE))</f>
        <v>0</v>
      </c>
      <c r="N200" s="29">
        <f>IF(N190=0,0,VLOOKUP(N190,FAC_TOTALS_APTA!$A$4:$BS$227,$L200,FALSE))</f>
        <v>0</v>
      </c>
      <c r="O200" s="29">
        <f>IF(O190=0,0,VLOOKUP(O190,FAC_TOTALS_APTA!$A$4:$BS$227,$L200,FALSE))</f>
        <v>0</v>
      </c>
      <c r="P200" s="29">
        <f>IF(P190=0,0,VLOOKUP(P190,FAC_TOTALS_APTA!$A$4:$BS$227,$L200,FALSE))</f>
        <v>0</v>
      </c>
      <c r="Q200" s="29">
        <f>IF(Q190=0,0,VLOOKUP(Q190,FAC_TOTALS_APTA!$A$4:$BS$227,$L200,FALSE))</f>
        <v>0</v>
      </c>
      <c r="R200" s="29">
        <f>IF(R190=0,0,VLOOKUP(R190,FAC_TOTALS_APTA!$A$4:$BS$227,$L200,FALSE))</f>
        <v>0</v>
      </c>
      <c r="S200" s="29">
        <f>IF(S190=0,0,VLOOKUP(S190,FAC_TOTALS_APTA!$A$4:$BS$227,$L200,FALSE))</f>
        <v>0</v>
      </c>
      <c r="T200" s="29">
        <f>IF(T190=0,0,VLOOKUP(T190,FAC_TOTALS_APTA!$A$4:$BS$227,$L200,FALSE))</f>
        <v>0</v>
      </c>
      <c r="U200" s="29">
        <f>IF(U190=0,0,VLOOKUP(U190,FAC_TOTALS_APTA!$A$4:$BS$227,$L200,FALSE))</f>
        <v>0</v>
      </c>
      <c r="V200" s="29">
        <f>IF(V190=0,0,VLOOKUP(V190,FAC_TOTALS_APTA!$A$4:$BS$227,$L200,FALSE))</f>
        <v>0</v>
      </c>
      <c r="W200" s="29">
        <f>IF(W190=0,0,VLOOKUP(W190,FAC_TOTALS_APTA!$A$4:$BS$227,$L200,FALSE))</f>
        <v>0</v>
      </c>
      <c r="X200" s="29">
        <f>IF(X190=0,0,VLOOKUP(X190,FAC_TOTALS_APTA!$A$4:$BS$227,$L200,FALSE))</f>
        <v>0</v>
      </c>
      <c r="Y200" s="29">
        <f>IF(Y190=0,0,VLOOKUP(Y190,FAC_TOTALS_APTA!$A$4:$BS$227,$L200,FALSE))</f>
        <v>0</v>
      </c>
      <c r="Z200" s="29">
        <f>IF(Z190=0,0,VLOOKUP(Z190,FAC_TOTALS_APTA!$A$4:$BS$227,$L200,FALSE))</f>
        <v>0</v>
      </c>
      <c r="AA200" s="29">
        <f>IF(AA190=0,0,VLOOKUP(AA190,FAC_TOTALS_APTA!$A$4:$BS$227,$L200,FALSE))</f>
        <v>0</v>
      </c>
      <c r="AB200" s="29">
        <f>IF(AB190=0,0,VLOOKUP(AB190,FAC_TOTALS_APTA!$A$4:$BS$227,$L200,FALSE))</f>
        <v>0</v>
      </c>
      <c r="AC200" s="32">
        <f t="shared" si="43"/>
        <v>0</v>
      </c>
      <c r="AD200" s="33">
        <f>AC200/G215</f>
        <v>0</v>
      </c>
      <c r="AE200" s="7"/>
    </row>
    <row r="201" spans="1:31" s="14" customFormat="1" ht="34" hidden="1" x14ac:dyDescent="0.2">
      <c r="A201" s="7"/>
      <c r="B201" s="12" t="s">
        <v>72</v>
      </c>
      <c r="C201" s="28"/>
      <c r="D201" s="5" t="s">
        <v>87</v>
      </c>
      <c r="E201" s="43">
        <v>-3.3799999999999997E-2</v>
      </c>
      <c r="F201" s="7">
        <f>MATCH($D201,FAC_TOTALS_APTA!$A$2:$BS$2,)</f>
        <v>21</v>
      </c>
      <c r="G201" s="29">
        <f>VLOOKUP(G190,FAC_TOTALS_APTA!$A$4:$BS$227,$F201,FALSE)</f>
        <v>0</v>
      </c>
      <c r="H201" s="29">
        <f>VLOOKUP(H190,FAC_TOTALS_APTA!$A$4:$BS$227,$F201,FALSE)</f>
        <v>0</v>
      </c>
      <c r="I201" s="30" t="str">
        <f t="shared" si="40"/>
        <v>-</v>
      </c>
      <c r="J201" s="31" t="str">
        <f t="shared" si="41"/>
        <v/>
      </c>
      <c r="K201" s="31" t="str">
        <f t="shared" si="42"/>
        <v>TNC_TRIPS_PER_CAPITA_CLUSTER_BUS_MID_OPEX_FAV_FAC</v>
      </c>
      <c r="L201" s="7">
        <f>MATCH($K201,FAC_TOTALS_APTA!$A$2:$BS$2,)</f>
        <v>43</v>
      </c>
      <c r="M201" s="29">
        <f>IF(M190=0,0,VLOOKUP(M190,FAC_TOTALS_APTA!$A$4:$BS$227,$L201,FALSE))</f>
        <v>0</v>
      </c>
      <c r="N201" s="29">
        <f>IF(N190=0,0,VLOOKUP(N190,FAC_TOTALS_APTA!$A$4:$BS$227,$L201,FALSE))</f>
        <v>0</v>
      </c>
      <c r="O201" s="29">
        <f>IF(O190=0,0,VLOOKUP(O190,FAC_TOTALS_APTA!$A$4:$BS$227,$L201,FALSE))</f>
        <v>0</v>
      </c>
      <c r="P201" s="29">
        <f>IF(P190=0,0,VLOOKUP(P190,FAC_TOTALS_APTA!$A$4:$BS$227,$L201,FALSE))</f>
        <v>0</v>
      </c>
      <c r="Q201" s="29">
        <f>IF(Q190=0,0,VLOOKUP(Q190,FAC_TOTALS_APTA!$A$4:$BS$227,$L201,FALSE))</f>
        <v>0</v>
      </c>
      <c r="R201" s="29">
        <f>IF(R190=0,0,VLOOKUP(R190,FAC_TOTALS_APTA!$A$4:$BS$227,$L201,FALSE))</f>
        <v>0</v>
      </c>
      <c r="S201" s="29">
        <f>IF(S190=0,0,VLOOKUP(S190,FAC_TOTALS_APTA!$A$4:$BS$227,$L201,FALSE))</f>
        <v>0</v>
      </c>
      <c r="T201" s="29">
        <f>IF(T190=0,0,VLOOKUP(T190,FAC_TOTALS_APTA!$A$4:$BS$227,$L201,FALSE))</f>
        <v>0</v>
      </c>
      <c r="U201" s="29">
        <f>IF(U190=0,0,VLOOKUP(U190,FAC_TOTALS_APTA!$A$4:$BS$227,$L201,FALSE))</f>
        <v>0</v>
      </c>
      <c r="V201" s="29">
        <f>IF(V190=0,0,VLOOKUP(V190,FAC_TOTALS_APTA!$A$4:$BS$227,$L201,FALSE))</f>
        <v>0</v>
      </c>
      <c r="W201" s="29">
        <f>IF(W190=0,0,VLOOKUP(W190,FAC_TOTALS_APTA!$A$4:$BS$227,$L201,FALSE))</f>
        <v>0</v>
      </c>
      <c r="X201" s="29">
        <f>IF(X190=0,0,VLOOKUP(X190,FAC_TOTALS_APTA!$A$4:$BS$227,$L201,FALSE))</f>
        <v>0</v>
      </c>
      <c r="Y201" s="29">
        <f>IF(Y190=0,0,VLOOKUP(Y190,FAC_TOTALS_APTA!$A$4:$BS$227,$L201,FALSE))</f>
        <v>0</v>
      </c>
      <c r="Z201" s="29">
        <f>IF(Z190=0,0,VLOOKUP(Z190,FAC_TOTALS_APTA!$A$4:$BS$227,$L201,FALSE))</f>
        <v>0</v>
      </c>
      <c r="AA201" s="29">
        <f>IF(AA190=0,0,VLOOKUP(AA190,FAC_TOTALS_APTA!$A$4:$BS$227,$L201,FALSE))</f>
        <v>0</v>
      </c>
      <c r="AB201" s="29">
        <f>IF(AB190=0,0,VLOOKUP(AB190,FAC_TOTALS_APTA!$A$4:$BS$227,$L201,FALSE))</f>
        <v>0</v>
      </c>
      <c r="AC201" s="32">
        <f t="shared" si="43"/>
        <v>0</v>
      </c>
      <c r="AD201" s="33">
        <f>AC201/G215</f>
        <v>0</v>
      </c>
      <c r="AE201" s="7"/>
    </row>
    <row r="202" spans="1:31" s="14" customFormat="1" ht="34" hidden="1" x14ac:dyDescent="0.2">
      <c r="A202" s="7"/>
      <c r="B202" s="12" t="s">
        <v>72</v>
      </c>
      <c r="C202" s="28"/>
      <c r="D202" s="5" t="s">
        <v>88</v>
      </c>
      <c r="E202" s="43">
        <v>-1.6299999999999999E-2</v>
      </c>
      <c r="F202" s="7">
        <f>MATCH($D202,FAC_TOTALS_APTA!$A$2:$BS$2,)</f>
        <v>22</v>
      </c>
      <c r="G202" s="29">
        <f>VLOOKUP(G190,FAC_TOTALS_APTA!$A$4:$BS$227,$F202,FALSE)</f>
        <v>0</v>
      </c>
      <c r="H202" s="29">
        <f>VLOOKUP(H190,FAC_TOTALS_APTA!$A$4:$BS$227,$F202,FALSE)</f>
        <v>0</v>
      </c>
      <c r="I202" s="30" t="str">
        <f t="shared" si="40"/>
        <v>-</v>
      </c>
      <c r="J202" s="31" t="str">
        <f t="shared" si="41"/>
        <v/>
      </c>
      <c r="K202" s="31" t="str">
        <f t="shared" si="42"/>
        <v>TNC_TRIPS_PER_CAPITA_CLUSTER_BUS_LOW_OPEX_FAV_FAC</v>
      </c>
      <c r="L202" s="7">
        <f>MATCH($K202,FAC_TOTALS_APTA!$A$2:$BS$2,)</f>
        <v>44</v>
      </c>
      <c r="M202" s="29">
        <f>IF(M190=0,0,VLOOKUP(M190,FAC_TOTALS_APTA!$A$4:$BS$227,$L202,FALSE))</f>
        <v>0</v>
      </c>
      <c r="N202" s="29">
        <f>IF(N190=0,0,VLOOKUP(N190,FAC_TOTALS_APTA!$A$4:$BS$227,$L202,FALSE))</f>
        <v>0</v>
      </c>
      <c r="O202" s="29">
        <f>IF(O190=0,0,VLOOKUP(O190,FAC_TOTALS_APTA!$A$4:$BS$227,$L202,FALSE))</f>
        <v>0</v>
      </c>
      <c r="P202" s="29">
        <f>IF(P190=0,0,VLOOKUP(P190,FAC_TOTALS_APTA!$A$4:$BS$227,$L202,FALSE))</f>
        <v>0</v>
      </c>
      <c r="Q202" s="29">
        <f>IF(Q190=0,0,VLOOKUP(Q190,FAC_TOTALS_APTA!$A$4:$BS$227,$L202,FALSE))</f>
        <v>0</v>
      </c>
      <c r="R202" s="29">
        <f>IF(R190=0,0,VLOOKUP(R190,FAC_TOTALS_APTA!$A$4:$BS$227,$L202,FALSE))</f>
        <v>0</v>
      </c>
      <c r="S202" s="29">
        <f>IF(S190=0,0,VLOOKUP(S190,FAC_TOTALS_APTA!$A$4:$BS$227,$L202,FALSE))</f>
        <v>0</v>
      </c>
      <c r="T202" s="29">
        <f>IF(T190=0,0,VLOOKUP(T190,FAC_TOTALS_APTA!$A$4:$BS$227,$L202,FALSE))</f>
        <v>0</v>
      </c>
      <c r="U202" s="29">
        <f>IF(U190=0,0,VLOOKUP(U190,FAC_TOTALS_APTA!$A$4:$BS$227,$L202,FALSE))</f>
        <v>0</v>
      </c>
      <c r="V202" s="29">
        <f>IF(V190=0,0,VLOOKUP(V190,FAC_TOTALS_APTA!$A$4:$BS$227,$L202,FALSE))</f>
        <v>0</v>
      </c>
      <c r="W202" s="29">
        <f>IF(W190=0,0,VLOOKUP(W190,FAC_TOTALS_APTA!$A$4:$BS$227,$L202,FALSE))</f>
        <v>0</v>
      </c>
      <c r="X202" s="29">
        <f>IF(X190=0,0,VLOOKUP(X190,FAC_TOTALS_APTA!$A$4:$BS$227,$L202,FALSE))</f>
        <v>0</v>
      </c>
      <c r="Y202" s="29">
        <f>IF(Y190=0,0,VLOOKUP(Y190,FAC_TOTALS_APTA!$A$4:$BS$227,$L202,FALSE))</f>
        <v>0</v>
      </c>
      <c r="Z202" s="29">
        <f>IF(Z190=0,0,VLOOKUP(Z190,FAC_TOTALS_APTA!$A$4:$BS$227,$L202,FALSE))</f>
        <v>0</v>
      </c>
      <c r="AA202" s="29">
        <f>IF(AA190=0,0,VLOOKUP(AA190,FAC_TOTALS_APTA!$A$4:$BS$227,$L202,FALSE))</f>
        <v>0</v>
      </c>
      <c r="AB202" s="29">
        <f>IF(AB190=0,0,VLOOKUP(AB190,FAC_TOTALS_APTA!$A$4:$BS$227,$L202,FALSE))</f>
        <v>0</v>
      </c>
      <c r="AC202" s="32">
        <f t="shared" si="43"/>
        <v>0</v>
      </c>
      <c r="AD202" s="33">
        <f>AC202/G215</f>
        <v>0</v>
      </c>
      <c r="AE202" s="7"/>
    </row>
    <row r="203" spans="1:31" s="14" customFormat="1" ht="34" hidden="1" x14ac:dyDescent="0.2">
      <c r="A203" s="7"/>
      <c r="B203" s="12" t="s">
        <v>72</v>
      </c>
      <c r="C203" s="28"/>
      <c r="D203" s="5" t="s">
        <v>89</v>
      </c>
      <c r="E203" s="43">
        <v>-1.37E-2</v>
      </c>
      <c r="F203" s="7">
        <f>MATCH($D203,FAC_TOTALS_APTA!$A$2:$BS$2,)</f>
        <v>23</v>
      </c>
      <c r="G203" s="29">
        <f>VLOOKUP(G190,FAC_TOTALS_APTA!$A$4:$BS$227,$F203,FALSE)</f>
        <v>0</v>
      </c>
      <c r="H203" s="29">
        <f>VLOOKUP(H190,FAC_TOTALS_APTA!$A$4:$BS$227,$F203,FALSE)</f>
        <v>0</v>
      </c>
      <c r="I203" s="30" t="str">
        <f t="shared" si="40"/>
        <v>-</v>
      </c>
      <c r="J203" s="31" t="str">
        <f t="shared" si="41"/>
        <v/>
      </c>
      <c r="K203" s="31" t="str">
        <f t="shared" si="42"/>
        <v>TNC_TRIPS_PER_CAPITA_CLUSTER_BUS_HI_OPEX_UNFAV_FAC</v>
      </c>
      <c r="L203" s="7">
        <f>MATCH($K203,FAC_TOTALS_APTA!$A$2:$BS$2,)</f>
        <v>45</v>
      </c>
      <c r="M203" s="29">
        <f>IF(M190=0,0,VLOOKUP(M190,FAC_TOTALS_APTA!$A$4:$BS$227,$L203,FALSE))</f>
        <v>0</v>
      </c>
      <c r="N203" s="29">
        <f>IF(N190=0,0,VLOOKUP(N190,FAC_TOTALS_APTA!$A$4:$BS$227,$L203,FALSE))</f>
        <v>0</v>
      </c>
      <c r="O203" s="29">
        <f>IF(O190=0,0,VLOOKUP(O190,FAC_TOTALS_APTA!$A$4:$BS$227,$L203,FALSE))</f>
        <v>0</v>
      </c>
      <c r="P203" s="29">
        <f>IF(P190=0,0,VLOOKUP(P190,FAC_TOTALS_APTA!$A$4:$BS$227,$L203,FALSE))</f>
        <v>0</v>
      </c>
      <c r="Q203" s="29">
        <f>IF(Q190=0,0,VLOOKUP(Q190,FAC_TOTALS_APTA!$A$4:$BS$227,$L203,FALSE))</f>
        <v>0</v>
      </c>
      <c r="R203" s="29">
        <f>IF(R190=0,0,VLOOKUP(R190,FAC_TOTALS_APTA!$A$4:$BS$227,$L203,FALSE))</f>
        <v>0</v>
      </c>
      <c r="S203" s="29">
        <f>IF(S190=0,0,VLOOKUP(S190,FAC_TOTALS_APTA!$A$4:$BS$227,$L203,FALSE))</f>
        <v>0</v>
      </c>
      <c r="T203" s="29">
        <f>IF(T190=0,0,VLOOKUP(T190,FAC_TOTALS_APTA!$A$4:$BS$227,$L203,FALSE))</f>
        <v>0</v>
      </c>
      <c r="U203" s="29">
        <f>IF(U190=0,0,VLOOKUP(U190,FAC_TOTALS_APTA!$A$4:$BS$227,$L203,FALSE))</f>
        <v>0</v>
      </c>
      <c r="V203" s="29">
        <f>IF(V190=0,0,VLOOKUP(V190,FAC_TOTALS_APTA!$A$4:$BS$227,$L203,FALSE))</f>
        <v>0</v>
      </c>
      <c r="W203" s="29">
        <f>IF(W190=0,0,VLOOKUP(W190,FAC_TOTALS_APTA!$A$4:$BS$227,$L203,FALSE))</f>
        <v>0</v>
      </c>
      <c r="X203" s="29">
        <f>IF(X190=0,0,VLOOKUP(X190,FAC_TOTALS_APTA!$A$4:$BS$227,$L203,FALSE))</f>
        <v>0</v>
      </c>
      <c r="Y203" s="29">
        <f>IF(Y190=0,0,VLOOKUP(Y190,FAC_TOTALS_APTA!$A$4:$BS$227,$L203,FALSE))</f>
        <v>0</v>
      </c>
      <c r="Z203" s="29">
        <f>IF(Z190=0,0,VLOOKUP(Z190,FAC_TOTALS_APTA!$A$4:$BS$227,$L203,FALSE))</f>
        <v>0</v>
      </c>
      <c r="AA203" s="29">
        <f>IF(AA190=0,0,VLOOKUP(AA190,FAC_TOTALS_APTA!$A$4:$BS$227,$L203,FALSE))</f>
        <v>0</v>
      </c>
      <c r="AB203" s="29">
        <f>IF(AB190=0,0,VLOOKUP(AB190,FAC_TOTALS_APTA!$A$4:$BS$227,$L203,FALSE))</f>
        <v>0</v>
      </c>
      <c r="AC203" s="32">
        <f t="shared" si="43"/>
        <v>0</v>
      </c>
      <c r="AD203" s="33">
        <f>AC203/G215</f>
        <v>0</v>
      </c>
      <c r="AE203" s="7"/>
    </row>
    <row r="204" spans="1:31" s="14" customFormat="1" ht="34" hidden="1" x14ac:dyDescent="0.2">
      <c r="A204" s="7"/>
      <c r="B204" s="12" t="s">
        <v>72</v>
      </c>
      <c r="C204" s="28"/>
      <c r="D204" s="5" t="s">
        <v>90</v>
      </c>
      <c r="E204" s="43">
        <v>-3.5099999999999999E-2</v>
      </c>
      <c r="F204" s="7">
        <f>MATCH($D204,FAC_TOTALS_APTA!$A$2:$BS$2,)</f>
        <v>24</v>
      </c>
      <c r="G204" s="29">
        <f>VLOOKUP(G190,FAC_TOTALS_APTA!$A$4:$BS$227,$F204,FALSE)</f>
        <v>0</v>
      </c>
      <c r="H204" s="29">
        <f>VLOOKUP(H190,FAC_TOTALS_APTA!$A$4:$BS$227,$F204,FALSE)</f>
        <v>2.7409499187680599</v>
      </c>
      <c r="I204" s="30" t="str">
        <f t="shared" si="40"/>
        <v>-</v>
      </c>
      <c r="J204" s="31" t="str">
        <f t="shared" si="41"/>
        <v/>
      </c>
      <c r="K204" s="31" t="str">
        <f t="shared" si="42"/>
        <v>TNC_TRIPS_PER_CAPITA_CLUSTER_BUS_MID_OPEX_UNFAV_FAC</v>
      </c>
      <c r="L204" s="7">
        <f>MATCH($K204,FAC_TOTALS_APTA!$A$2:$BS$2,)</f>
        <v>46</v>
      </c>
      <c r="M204" s="29">
        <f>IF(M190=0,0,VLOOKUP(M190,FAC_TOTALS_APTA!$A$4:$BS$227,$L204,FALSE))</f>
        <v>0</v>
      </c>
      <c r="N204" s="29">
        <f>IF(N190=0,0,VLOOKUP(N190,FAC_TOTALS_APTA!$A$4:$BS$227,$L204,FALSE))</f>
        <v>-7696255.7791542802</v>
      </c>
      <c r="O204" s="29">
        <f>IF(O190=0,0,VLOOKUP(O190,FAC_TOTALS_APTA!$A$4:$BS$227,$L204,FALSE))</f>
        <v>-11851792.018688099</v>
      </c>
      <c r="P204" s="29">
        <f>IF(P190=0,0,VLOOKUP(P190,FAC_TOTALS_APTA!$A$4:$BS$227,$L204,FALSE))</f>
        <v>-16828853.385835301</v>
      </c>
      <c r="Q204" s="29">
        <f>IF(Q190=0,0,VLOOKUP(Q190,FAC_TOTALS_APTA!$A$4:$BS$227,$L204,FALSE))</f>
        <v>-18915039.737275202</v>
      </c>
      <c r="R204" s="29">
        <f>IF(R190=0,0,VLOOKUP(R190,FAC_TOTALS_APTA!$A$4:$BS$227,$L204,FALSE))</f>
        <v>10504678.4557578</v>
      </c>
      <c r="S204" s="29">
        <f>IF(S190=0,0,VLOOKUP(S190,FAC_TOTALS_APTA!$A$4:$BS$227,$L204,FALSE))</f>
        <v>0</v>
      </c>
      <c r="T204" s="29">
        <f>IF(T190=0,0,VLOOKUP(T190,FAC_TOTALS_APTA!$A$4:$BS$227,$L204,FALSE))</f>
        <v>0</v>
      </c>
      <c r="U204" s="29">
        <f>IF(U190=0,0,VLOOKUP(U190,FAC_TOTALS_APTA!$A$4:$BS$227,$L204,FALSE))</f>
        <v>0</v>
      </c>
      <c r="V204" s="29">
        <f>IF(V190=0,0,VLOOKUP(V190,FAC_TOTALS_APTA!$A$4:$BS$227,$L204,FALSE))</f>
        <v>0</v>
      </c>
      <c r="W204" s="29">
        <f>IF(W190=0,0,VLOOKUP(W190,FAC_TOTALS_APTA!$A$4:$BS$227,$L204,FALSE))</f>
        <v>0</v>
      </c>
      <c r="X204" s="29">
        <f>IF(X190=0,0,VLOOKUP(X190,FAC_TOTALS_APTA!$A$4:$BS$227,$L204,FALSE))</f>
        <v>0</v>
      </c>
      <c r="Y204" s="29">
        <f>IF(Y190=0,0,VLOOKUP(Y190,FAC_TOTALS_APTA!$A$4:$BS$227,$L204,FALSE))</f>
        <v>0</v>
      </c>
      <c r="Z204" s="29">
        <f>IF(Z190=0,0,VLOOKUP(Z190,FAC_TOTALS_APTA!$A$4:$BS$227,$L204,FALSE))</f>
        <v>0</v>
      </c>
      <c r="AA204" s="29">
        <f>IF(AA190=0,0,VLOOKUP(AA190,FAC_TOTALS_APTA!$A$4:$BS$227,$L204,FALSE))</f>
        <v>0</v>
      </c>
      <c r="AB204" s="29">
        <f>IF(AB190=0,0,VLOOKUP(AB190,FAC_TOTALS_APTA!$A$4:$BS$227,$L204,FALSE))</f>
        <v>0</v>
      </c>
      <c r="AC204" s="32">
        <f t="shared" si="43"/>
        <v>-44787262.46519509</v>
      </c>
      <c r="AD204" s="33">
        <f>AC204/G215</f>
        <v>-8.8433713517911128E-2</v>
      </c>
      <c r="AE204" s="7"/>
    </row>
    <row r="205" spans="1:31" s="14" customFormat="1" ht="34" hidden="1" x14ac:dyDescent="0.2">
      <c r="A205" s="7"/>
      <c r="B205" s="12" t="s">
        <v>72</v>
      </c>
      <c r="C205" s="28"/>
      <c r="D205" s="5" t="s">
        <v>91</v>
      </c>
      <c r="E205" s="43">
        <v>-3.1300000000000001E-2</v>
      </c>
      <c r="F205" s="7">
        <f>MATCH($D205,FAC_TOTALS_APTA!$A$2:$BS$2,)</f>
        <v>25</v>
      </c>
      <c r="G205" s="29">
        <f>VLOOKUP(G190,FAC_TOTALS_APTA!$A$4:$BS$227,$F205,FALSE)</f>
        <v>0</v>
      </c>
      <c r="H205" s="29">
        <f>VLOOKUP(H190,FAC_TOTALS_APTA!$A$4:$BS$227,$F205,FALSE)</f>
        <v>0</v>
      </c>
      <c r="I205" s="30" t="str">
        <f t="shared" si="40"/>
        <v>-</v>
      </c>
      <c r="J205" s="31" t="str">
        <f t="shared" si="41"/>
        <v/>
      </c>
      <c r="K205" s="31" t="str">
        <f t="shared" si="42"/>
        <v>TNC_TRIPS_PER_CAPITA_CLUSTER_BUS_LOW_OPEX_UNFAV_FAC</v>
      </c>
      <c r="L205" s="7">
        <f>MATCH($K205,FAC_TOTALS_APTA!$A$2:$BS$2,)</f>
        <v>47</v>
      </c>
      <c r="M205" s="29">
        <f>IF(M190=0,0,VLOOKUP(M190,FAC_TOTALS_APTA!$A$4:$BS$227,$L205,FALSE))</f>
        <v>0</v>
      </c>
      <c r="N205" s="29">
        <f>IF(N190=0,0,VLOOKUP(N190,FAC_TOTALS_APTA!$A$4:$BS$227,$L205,FALSE))</f>
        <v>0</v>
      </c>
      <c r="O205" s="29">
        <f>IF(O190=0,0,VLOOKUP(O190,FAC_TOTALS_APTA!$A$4:$BS$227,$L205,FALSE))</f>
        <v>0</v>
      </c>
      <c r="P205" s="29">
        <f>IF(P190=0,0,VLOOKUP(P190,FAC_TOTALS_APTA!$A$4:$BS$227,$L205,FALSE))</f>
        <v>0</v>
      </c>
      <c r="Q205" s="29">
        <f>IF(Q190=0,0,VLOOKUP(Q190,FAC_TOTALS_APTA!$A$4:$BS$227,$L205,FALSE))</f>
        <v>0</v>
      </c>
      <c r="R205" s="29">
        <f>IF(R190=0,0,VLOOKUP(R190,FAC_TOTALS_APTA!$A$4:$BS$227,$L205,FALSE))</f>
        <v>0</v>
      </c>
      <c r="S205" s="29">
        <f>IF(S190=0,0,VLOOKUP(S190,FAC_TOTALS_APTA!$A$4:$BS$227,$L205,FALSE))</f>
        <v>0</v>
      </c>
      <c r="T205" s="29">
        <f>IF(T190=0,0,VLOOKUP(T190,FAC_TOTALS_APTA!$A$4:$BS$227,$L205,FALSE))</f>
        <v>0</v>
      </c>
      <c r="U205" s="29">
        <f>IF(U190=0,0,VLOOKUP(U190,FAC_TOTALS_APTA!$A$4:$BS$227,$L205,FALSE))</f>
        <v>0</v>
      </c>
      <c r="V205" s="29">
        <f>IF(V190=0,0,VLOOKUP(V190,FAC_TOTALS_APTA!$A$4:$BS$227,$L205,FALSE))</f>
        <v>0</v>
      </c>
      <c r="W205" s="29">
        <f>IF(W190=0,0,VLOOKUP(W190,FAC_TOTALS_APTA!$A$4:$BS$227,$L205,FALSE))</f>
        <v>0</v>
      </c>
      <c r="X205" s="29">
        <f>IF(X190=0,0,VLOOKUP(X190,FAC_TOTALS_APTA!$A$4:$BS$227,$L205,FALSE))</f>
        <v>0</v>
      </c>
      <c r="Y205" s="29">
        <f>IF(Y190=0,0,VLOOKUP(Y190,FAC_TOTALS_APTA!$A$4:$BS$227,$L205,FALSE))</f>
        <v>0</v>
      </c>
      <c r="Z205" s="29">
        <f>IF(Z190=0,0,VLOOKUP(Z190,FAC_TOTALS_APTA!$A$4:$BS$227,$L205,FALSE))</f>
        <v>0</v>
      </c>
      <c r="AA205" s="29">
        <f>IF(AA190=0,0,VLOOKUP(AA190,FAC_TOTALS_APTA!$A$4:$BS$227,$L205,FALSE))</f>
        <v>0</v>
      </c>
      <c r="AB205" s="29">
        <f>IF(AB190=0,0,VLOOKUP(AB190,FAC_TOTALS_APTA!$A$4:$BS$227,$L205,FALSE))</f>
        <v>0</v>
      </c>
      <c r="AC205" s="32">
        <f t="shared" si="43"/>
        <v>0</v>
      </c>
      <c r="AD205" s="33">
        <f>AC205/G215</f>
        <v>0</v>
      </c>
      <c r="AE205" s="7"/>
    </row>
    <row r="206" spans="1:31" s="14" customFormat="1" ht="34" hidden="1" x14ac:dyDescent="0.2">
      <c r="A206" s="7"/>
      <c r="B206" s="12" t="s">
        <v>72</v>
      </c>
      <c r="C206" s="28"/>
      <c r="D206" s="5" t="s">
        <v>73</v>
      </c>
      <c r="E206" s="43">
        <v>-1.4E-3</v>
      </c>
      <c r="F206" s="7">
        <f>MATCH($D206,FAC_TOTALS_APTA!$A$2:$BS$2,)</f>
        <v>19</v>
      </c>
      <c r="G206" s="29">
        <f>VLOOKUP(G190,FAC_TOTALS_APTA!$A$4:$BS$227,$F206,FALSE)</f>
        <v>0</v>
      </c>
      <c r="H206" s="29">
        <f>VLOOKUP(H190,FAC_TOTALS_APTA!$A$4:$BS$227,$F206,FALSE)</f>
        <v>0</v>
      </c>
      <c r="I206" s="30" t="str">
        <f t="shared" si="40"/>
        <v>-</v>
      </c>
      <c r="J206" s="31" t="str">
        <f t="shared" si="41"/>
        <v/>
      </c>
      <c r="K206" s="31" t="str">
        <f t="shared" si="42"/>
        <v>TNC_TRIPS_PER_CAPITA_CLUSTER_BUS_NEW_YORK_FAC</v>
      </c>
      <c r="L206" s="7">
        <f>MATCH($K206,FAC_TOTALS_APTA!$A$2:$BS$2,)</f>
        <v>41</v>
      </c>
      <c r="M206" s="29">
        <f>IF(M190=0,0,VLOOKUP(M190,FAC_TOTALS_APTA!$A$4:$BS$227,$L206,FALSE))</f>
        <v>0</v>
      </c>
      <c r="N206" s="29">
        <f>IF(N190=0,0,VLOOKUP(N190,FAC_TOTALS_APTA!$A$4:$BS$227,$L206,FALSE))</f>
        <v>0</v>
      </c>
      <c r="O206" s="29">
        <f>IF(O190=0,0,VLOOKUP(O190,FAC_TOTALS_APTA!$A$4:$BS$227,$L206,FALSE))</f>
        <v>0</v>
      </c>
      <c r="P206" s="29">
        <f>IF(P190=0,0,VLOOKUP(P190,FAC_TOTALS_APTA!$A$4:$BS$227,$L206,FALSE))</f>
        <v>0</v>
      </c>
      <c r="Q206" s="29">
        <f>IF(Q190=0,0,VLOOKUP(Q190,FAC_TOTALS_APTA!$A$4:$BS$227,$L206,FALSE))</f>
        <v>0</v>
      </c>
      <c r="R206" s="29">
        <f>IF(R190=0,0,VLOOKUP(R190,FAC_TOTALS_APTA!$A$4:$BS$227,$L206,FALSE))</f>
        <v>0</v>
      </c>
      <c r="S206" s="29">
        <f>IF(S190=0,0,VLOOKUP(S190,FAC_TOTALS_APTA!$A$4:$BS$227,$L206,FALSE))</f>
        <v>0</v>
      </c>
      <c r="T206" s="29">
        <f>IF(T190=0,0,VLOOKUP(T190,FAC_TOTALS_APTA!$A$4:$BS$227,$L206,FALSE))</f>
        <v>0</v>
      </c>
      <c r="U206" s="29">
        <f>IF(U190=0,0,VLOOKUP(U190,FAC_TOTALS_APTA!$A$4:$BS$227,$L206,FALSE))</f>
        <v>0</v>
      </c>
      <c r="V206" s="29">
        <f>IF(V190=0,0,VLOOKUP(V190,FAC_TOTALS_APTA!$A$4:$BS$227,$L206,FALSE))</f>
        <v>0</v>
      </c>
      <c r="W206" s="29">
        <f>IF(W190=0,0,VLOOKUP(W190,FAC_TOTALS_APTA!$A$4:$BS$227,$L206,FALSE))</f>
        <v>0</v>
      </c>
      <c r="X206" s="29">
        <f>IF(X190=0,0,VLOOKUP(X190,FAC_TOTALS_APTA!$A$4:$BS$227,$L206,FALSE))</f>
        <v>0</v>
      </c>
      <c r="Y206" s="29">
        <f>IF(Y190=0,0,VLOOKUP(Y190,FAC_TOTALS_APTA!$A$4:$BS$227,$L206,FALSE))</f>
        <v>0</v>
      </c>
      <c r="Z206" s="29">
        <f>IF(Z190=0,0,VLOOKUP(Z190,FAC_TOTALS_APTA!$A$4:$BS$227,$L206,FALSE))</f>
        <v>0</v>
      </c>
      <c r="AA206" s="29">
        <f>IF(AA190=0,0,VLOOKUP(AA190,FAC_TOTALS_APTA!$A$4:$BS$227,$L206,FALSE))</f>
        <v>0</v>
      </c>
      <c r="AB206" s="29">
        <f>IF(AB190=0,0,VLOOKUP(AB190,FAC_TOTALS_APTA!$A$4:$BS$227,$L206,FALSE))</f>
        <v>0</v>
      </c>
      <c r="AC206" s="32">
        <f t="shared" si="43"/>
        <v>0</v>
      </c>
      <c r="AD206" s="33">
        <f>AC206/G215</f>
        <v>0</v>
      </c>
      <c r="AE206" s="7"/>
    </row>
    <row r="207" spans="1:31" s="14" customFormat="1" ht="34" x14ac:dyDescent="0.2">
      <c r="A207" s="7"/>
      <c r="B207" s="12" t="s">
        <v>72</v>
      </c>
      <c r="C207" s="28"/>
      <c r="D207" s="5" t="s">
        <v>74</v>
      </c>
      <c r="E207" s="43">
        <v>-1.8E-3</v>
      </c>
      <c r="F207" s="7">
        <f>MATCH($D207,FAC_TOTALS_APTA!$A$2:$BS$2,)</f>
        <v>27</v>
      </c>
      <c r="G207" s="29">
        <f>VLOOKUP(G190,FAC_TOTALS_APTA!$A$4:$BS$227,$F207,FALSE)</f>
        <v>0</v>
      </c>
      <c r="H207" s="29">
        <f>VLOOKUP(H190,FAC_TOTALS_APTA!$A$4:$BS$227,$F207,FALSE)</f>
        <v>0</v>
      </c>
      <c r="I207" s="30" t="str">
        <f t="shared" si="40"/>
        <v>-</v>
      </c>
      <c r="J207" s="31" t="str">
        <f t="shared" si="41"/>
        <v/>
      </c>
      <c r="K207" s="31" t="str">
        <f t="shared" si="42"/>
        <v>TNC_TRIPS_PER_CAPITA_CLUSTER_RAIL_HI_OPEX_FAC</v>
      </c>
      <c r="L207" s="7">
        <f>MATCH($K207,FAC_TOTALS_APTA!$A$2:$BS$2,)</f>
        <v>49</v>
      </c>
      <c r="M207" s="29">
        <f>IF(M190=0,0,VLOOKUP(M190,FAC_TOTALS_APTA!$A$4:$BS$227,$L207,FALSE))</f>
        <v>0</v>
      </c>
      <c r="N207" s="29">
        <f>IF(N190=0,0,VLOOKUP(N190,FAC_TOTALS_APTA!$A$4:$BS$227,$L207,FALSE))</f>
        <v>0</v>
      </c>
      <c r="O207" s="29">
        <f>IF(O190=0,0,VLOOKUP(O190,FAC_TOTALS_APTA!$A$4:$BS$227,$L207,FALSE))</f>
        <v>0</v>
      </c>
      <c r="P207" s="29">
        <f>IF(P190=0,0,VLOOKUP(P190,FAC_TOTALS_APTA!$A$4:$BS$227,$L207,FALSE))</f>
        <v>0</v>
      </c>
      <c r="Q207" s="29">
        <f>IF(Q190=0,0,VLOOKUP(Q190,FAC_TOTALS_APTA!$A$4:$BS$227,$L207,FALSE))</f>
        <v>0</v>
      </c>
      <c r="R207" s="29">
        <f>IF(R190=0,0,VLOOKUP(R190,FAC_TOTALS_APTA!$A$4:$BS$227,$L207,FALSE))</f>
        <v>0</v>
      </c>
      <c r="S207" s="29">
        <f>IF(S190=0,0,VLOOKUP(S190,FAC_TOTALS_APTA!$A$4:$BS$227,$L207,FALSE))</f>
        <v>0</v>
      </c>
      <c r="T207" s="29">
        <f>IF(T190=0,0,VLOOKUP(T190,FAC_TOTALS_APTA!$A$4:$BS$227,$L207,FALSE))</f>
        <v>0</v>
      </c>
      <c r="U207" s="29">
        <f>IF(U190=0,0,VLOOKUP(U190,FAC_TOTALS_APTA!$A$4:$BS$227,$L207,FALSE))</f>
        <v>0</v>
      </c>
      <c r="V207" s="29">
        <f>IF(V190=0,0,VLOOKUP(V190,FAC_TOTALS_APTA!$A$4:$BS$227,$L207,FALSE))</f>
        <v>0</v>
      </c>
      <c r="W207" s="29">
        <f>IF(W190=0,0,VLOOKUP(W190,FAC_TOTALS_APTA!$A$4:$BS$227,$L207,FALSE))</f>
        <v>0</v>
      </c>
      <c r="X207" s="29">
        <f>IF(X190=0,0,VLOOKUP(X190,FAC_TOTALS_APTA!$A$4:$BS$227,$L207,FALSE))</f>
        <v>0</v>
      </c>
      <c r="Y207" s="29">
        <f>IF(Y190=0,0,VLOOKUP(Y190,FAC_TOTALS_APTA!$A$4:$BS$227,$L207,FALSE))</f>
        <v>0</v>
      </c>
      <c r="Z207" s="29">
        <f>IF(Z190=0,0,VLOOKUP(Z190,FAC_TOTALS_APTA!$A$4:$BS$227,$L207,FALSE))</f>
        <v>0</v>
      </c>
      <c r="AA207" s="29">
        <f>IF(AA190=0,0,VLOOKUP(AA190,FAC_TOTALS_APTA!$A$4:$BS$227,$L207,FALSE))</f>
        <v>0</v>
      </c>
      <c r="AB207" s="29">
        <f>IF(AB190=0,0,VLOOKUP(AB190,FAC_TOTALS_APTA!$A$4:$BS$227,$L207,FALSE))</f>
        <v>0</v>
      </c>
      <c r="AC207" s="32">
        <f t="shared" si="43"/>
        <v>0</v>
      </c>
      <c r="AD207" s="33">
        <f>AC207/G215</f>
        <v>0</v>
      </c>
      <c r="AE207" s="7"/>
    </row>
    <row r="208" spans="1:31" s="14" customFormat="1" ht="34" hidden="1" x14ac:dyDescent="0.2">
      <c r="A208" s="7"/>
      <c r="B208" s="12" t="s">
        <v>72</v>
      </c>
      <c r="C208" s="28"/>
      <c r="D208" s="5" t="s">
        <v>75</v>
      </c>
      <c r="E208" s="43">
        <v>-2.9899999999999999E-2</v>
      </c>
      <c r="F208" s="7">
        <f>MATCH($D208,FAC_TOTALS_APTA!$A$2:$BS$2,)</f>
        <v>28</v>
      </c>
      <c r="G208" s="29">
        <f>VLOOKUP(G190,FAC_TOTALS_APTA!$A$4:$BS$227,$F208,FALSE)</f>
        <v>0</v>
      </c>
      <c r="H208" s="29">
        <f>VLOOKUP(H190,FAC_TOTALS_APTA!$A$4:$BS$227,$F208,FALSE)</f>
        <v>0</v>
      </c>
      <c r="I208" s="30" t="str">
        <f t="shared" si="40"/>
        <v>-</v>
      </c>
      <c r="J208" s="31" t="str">
        <f t="shared" si="41"/>
        <v/>
      </c>
      <c r="K208" s="31" t="str">
        <f t="shared" si="42"/>
        <v>TNC_TRIPS_PER_CAPITA_CLUSTER_RAIL_MID_OPEX_FAC</v>
      </c>
      <c r="L208" s="7">
        <f>MATCH($K208,FAC_TOTALS_APTA!$A$2:$BS$2,)</f>
        <v>50</v>
      </c>
      <c r="M208" s="29">
        <f>IF(M190=0,0,VLOOKUP(M190,FAC_TOTALS_APTA!$A$4:$BS$227,$L208,FALSE))</f>
        <v>0</v>
      </c>
      <c r="N208" s="29">
        <f>IF(N190=0,0,VLOOKUP(N190,FAC_TOTALS_APTA!$A$4:$BS$227,$L208,FALSE))</f>
        <v>0</v>
      </c>
      <c r="O208" s="29">
        <f>IF(O190=0,0,VLOOKUP(O190,FAC_TOTALS_APTA!$A$4:$BS$227,$L208,FALSE))</f>
        <v>0</v>
      </c>
      <c r="P208" s="29">
        <f>IF(P190=0,0,VLOOKUP(P190,FAC_TOTALS_APTA!$A$4:$BS$227,$L208,FALSE))</f>
        <v>0</v>
      </c>
      <c r="Q208" s="29">
        <f>IF(Q190=0,0,VLOOKUP(Q190,FAC_TOTALS_APTA!$A$4:$BS$227,$L208,FALSE))</f>
        <v>0</v>
      </c>
      <c r="R208" s="29">
        <f>IF(R190=0,0,VLOOKUP(R190,FAC_TOTALS_APTA!$A$4:$BS$227,$L208,FALSE))</f>
        <v>0</v>
      </c>
      <c r="S208" s="29">
        <f>IF(S190=0,0,VLOOKUP(S190,FAC_TOTALS_APTA!$A$4:$BS$227,$L208,FALSE))</f>
        <v>0</v>
      </c>
      <c r="T208" s="29">
        <f>IF(T190=0,0,VLOOKUP(T190,FAC_TOTALS_APTA!$A$4:$BS$227,$L208,FALSE))</f>
        <v>0</v>
      </c>
      <c r="U208" s="29">
        <f>IF(U190=0,0,VLOOKUP(U190,FAC_TOTALS_APTA!$A$4:$BS$227,$L208,FALSE))</f>
        <v>0</v>
      </c>
      <c r="V208" s="29">
        <f>IF(V190=0,0,VLOOKUP(V190,FAC_TOTALS_APTA!$A$4:$BS$227,$L208,FALSE))</f>
        <v>0</v>
      </c>
      <c r="W208" s="29">
        <f>IF(W190=0,0,VLOOKUP(W190,FAC_TOTALS_APTA!$A$4:$BS$227,$L208,FALSE))</f>
        <v>0</v>
      </c>
      <c r="X208" s="29">
        <f>IF(X190=0,0,VLOOKUP(X190,FAC_TOTALS_APTA!$A$4:$BS$227,$L208,FALSE))</f>
        <v>0</v>
      </c>
      <c r="Y208" s="29">
        <f>IF(Y190=0,0,VLOOKUP(Y190,FAC_TOTALS_APTA!$A$4:$BS$227,$L208,FALSE))</f>
        <v>0</v>
      </c>
      <c r="Z208" s="29">
        <f>IF(Z190=0,0,VLOOKUP(Z190,FAC_TOTALS_APTA!$A$4:$BS$227,$L208,FALSE))</f>
        <v>0</v>
      </c>
      <c r="AA208" s="29">
        <f>IF(AA190=0,0,VLOOKUP(AA190,FAC_TOTALS_APTA!$A$4:$BS$227,$L208,FALSE))</f>
        <v>0</v>
      </c>
      <c r="AB208" s="29">
        <f>IF(AB190=0,0,VLOOKUP(AB190,FAC_TOTALS_APTA!$A$4:$BS$227,$L208,FALSE))</f>
        <v>0</v>
      </c>
      <c r="AC208" s="32">
        <f t="shared" si="43"/>
        <v>0</v>
      </c>
      <c r="AD208" s="33">
        <f>AC208/G215</f>
        <v>0</v>
      </c>
      <c r="AE208" s="7"/>
    </row>
    <row r="209" spans="1:31" s="14" customFormat="1" ht="34" hidden="1" x14ac:dyDescent="0.2">
      <c r="A209" s="7"/>
      <c r="B209" s="12" t="s">
        <v>72</v>
      </c>
      <c r="C209" s="28"/>
      <c r="D209" s="5" t="s">
        <v>76</v>
      </c>
      <c r="E209" s="43">
        <v>8.0999999999999996E-3</v>
      </c>
      <c r="F209" s="7">
        <f>MATCH($D209,FAC_TOTALS_APTA!$A$2:$BS$2,)</f>
        <v>26</v>
      </c>
      <c r="G209" s="29">
        <f>VLOOKUP(G190,FAC_TOTALS_APTA!$A$4:$BS$227,$F209,FALSE)</f>
        <v>0</v>
      </c>
      <c r="H209" s="29">
        <f>VLOOKUP(H190,FAC_TOTALS_APTA!$A$4:$BS$227,$F209,FALSE)</f>
        <v>0</v>
      </c>
      <c r="I209" s="30" t="str">
        <f t="shared" si="40"/>
        <v>-</v>
      </c>
      <c r="J209" s="31" t="str">
        <f t="shared" si="41"/>
        <v/>
      </c>
      <c r="K209" s="31" t="str">
        <f t="shared" si="42"/>
        <v>TNC_TRIPS_PER_CAPITA_CLUSTER_RAIL_NEW_YORK_FAC</v>
      </c>
      <c r="L209" s="7">
        <f>MATCH($K209,FAC_TOTALS_APTA!$A$2:$BS$2,)</f>
        <v>48</v>
      </c>
      <c r="M209" s="29">
        <f>IF(M190=0,0,VLOOKUP(M190,FAC_TOTALS_APTA!$A$4:$BS$227,$L209,FALSE))</f>
        <v>0</v>
      </c>
      <c r="N209" s="29">
        <f>IF(N190=0,0,VLOOKUP(N190,FAC_TOTALS_APTA!$A$4:$BS$227,$L209,FALSE))</f>
        <v>0</v>
      </c>
      <c r="O209" s="29">
        <f>IF(O190=0,0,VLOOKUP(O190,FAC_TOTALS_APTA!$A$4:$BS$227,$L209,FALSE))</f>
        <v>0</v>
      </c>
      <c r="P209" s="29">
        <f>IF(P190=0,0,VLOOKUP(P190,FAC_TOTALS_APTA!$A$4:$BS$227,$L209,FALSE))</f>
        <v>0</v>
      </c>
      <c r="Q209" s="29">
        <f>IF(Q190=0,0,VLOOKUP(Q190,FAC_TOTALS_APTA!$A$4:$BS$227,$L209,FALSE))</f>
        <v>0</v>
      </c>
      <c r="R209" s="29">
        <f>IF(R190=0,0,VLOOKUP(R190,FAC_TOTALS_APTA!$A$4:$BS$227,$L209,FALSE))</f>
        <v>0</v>
      </c>
      <c r="S209" s="29">
        <f>IF(S190=0,0,VLOOKUP(S190,FAC_TOTALS_APTA!$A$4:$BS$227,$L209,FALSE))</f>
        <v>0</v>
      </c>
      <c r="T209" s="29">
        <f>IF(T190=0,0,VLOOKUP(T190,FAC_TOTALS_APTA!$A$4:$BS$227,$L209,FALSE))</f>
        <v>0</v>
      </c>
      <c r="U209" s="29">
        <f>IF(U190=0,0,VLOOKUP(U190,FAC_TOTALS_APTA!$A$4:$BS$227,$L209,FALSE))</f>
        <v>0</v>
      </c>
      <c r="V209" s="29">
        <f>IF(V190=0,0,VLOOKUP(V190,FAC_TOTALS_APTA!$A$4:$BS$227,$L209,FALSE))</f>
        <v>0</v>
      </c>
      <c r="W209" s="29">
        <f>IF(W190=0,0,VLOOKUP(W190,FAC_TOTALS_APTA!$A$4:$BS$227,$L209,FALSE))</f>
        <v>0</v>
      </c>
      <c r="X209" s="29">
        <f>IF(X190=0,0,VLOOKUP(X190,FAC_TOTALS_APTA!$A$4:$BS$227,$L209,FALSE))</f>
        <v>0</v>
      </c>
      <c r="Y209" s="29">
        <f>IF(Y190=0,0,VLOOKUP(Y190,FAC_TOTALS_APTA!$A$4:$BS$227,$L209,FALSE))</f>
        <v>0</v>
      </c>
      <c r="Z209" s="29">
        <f>IF(Z190=0,0,VLOOKUP(Z190,FAC_TOTALS_APTA!$A$4:$BS$227,$L209,FALSE))</f>
        <v>0</v>
      </c>
      <c r="AA209" s="29">
        <f>IF(AA190=0,0,VLOOKUP(AA190,FAC_TOTALS_APTA!$A$4:$BS$227,$L209,FALSE))</f>
        <v>0</v>
      </c>
      <c r="AB209" s="29">
        <f>IF(AB190=0,0,VLOOKUP(AB190,FAC_TOTALS_APTA!$A$4:$BS$227,$L209,FALSE))</f>
        <v>0</v>
      </c>
      <c r="AC209" s="32">
        <f t="shared" si="43"/>
        <v>0</v>
      </c>
      <c r="AD209" s="33">
        <f>AC209/G215</f>
        <v>0</v>
      </c>
      <c r="AE209" s="7"/>
    </row>
    <row r="210" spans="1:31" s="14" customFormat="1" ht="15" x14ac:dyDescent="0.2">
      <c r="A210" s="7"/>
      <c r="B210" s="26" t="s">
        <v>68</v>
      </c>
      <c r="C210" s="28"/>
      <c r="D210" s="7" t="s">
        <v>46</v>
      </c>
      <c r="E210" s="43">
        <v>-1.5E-3</v>
      </c>
      <c r="F210" s="7">
        <f>MATCH($D210,FAC_TOTALS_APTA!$A$2:$BS$2,)</f>
        <v>30</v>
      </c>
      <c r="G210" s="29">
        <f>VLOOKUP(G190,FAC_TOTALS_APTA!$A$4:$BS$227,$F210,FALSE)</f>
        <v>0.15356208741299199</v>
      </c>
      <c r="H210" s="29">
        <f>VLOOKUP(H190,FAC_TOTALS_APTA!$A$4:$BS$227,$F210,FALSE)</f>
        <v>0.88109462852805598</v>
      </c>
      <c r="I210" s="30">
        <f t="shared" si="40"/>
        <v>4.7377093745699614</v>
      </c>
      <c r="J210" s="31" t="str">
        <f t="shared" si="41"/>
        <v/>
      </c>
      <c r="K210" s="31" t="str">
        <f t="shared" si="42"/>
        <v>BIKE_SHARE_FAC</v>
      </c>
      <c r="L210" s="7">
        <f>MATCH($K210,FAC_TOTALS_APTA!$A$2:$BS$2,)</f>
        <v>52</v>
      </c>
      <c r="M210" s="29">
        <f>IF(M190=0,0,VLOOKUP(M190,FAC_TOTALS_APTA!$A$4:$BS$227,$L210,FALSE))</f>
        <v>14671.6586147813</v>
      </c>
      <c r="N210" s="29">
        <f>IF(N190=0,0,VLOOKUP(N190,FAC_TOTALS_APTA!$A$4:$BS$227,$L210,FALSE))</f>
        <v>18810.923966058199</v>
      </c>
      <c r="O210" s="29">
        <f>IF(O190=0,0,VLOOKUP(O190,FAC_TOTALS_APTA!$A$4:$BS$227,$L210,FALSE))</f>
        <v>51966.811395187797</v>
      </c>
      <c r="P210" s="29">
        <f>IF(P190=0,0,VLOOKUP(P190,FAC_TOTALS_APTA!$A$4:$BS$227,$L210,FALSE))</f>
        <v>2050.6067852134202</v>
      </c>
      <c r="Q210" s="29">
        <f>IF(Q190=0,0,VLOOKUP(Q190,FAC_TOTALS_APTA!$A$4:$BS$227,$L210,FALSE))</f>
        <v>30516.443806186198</v>
      </c>
      <c r="R210" s="29">
        <f>IF(R190=0,0,VLOOKUP(R190,FAC_TOTALS_APTA!$A$4:$BS$227,$L210,FALSE))</f>
        <v>16122.271576695501</v>
      </c>
      <c r="S210" s="29">
        <f>IF(S190=0,0,VLOOKUP(S190,FAC_TOTALS_APTA!$A$4:$BS$227,$L210,FALSE))</f>
        <v>0</v>
      </c>
      <c r="T210" s="29">
        <f>IF(T190=0,0,VLOOKUP(T190,FAC_TOTALS_APTA!$A$4:$BS$227,$L210,FALSE))</f>
        <v>0</v>
      </c>
      <c r="U210" s="29">
        <f>IF(U190=0,0,VLOOKUP(U190,FAC_TOTALS_APTA!$A$4:$BS$227,$L210,FALSE))</f>
        <v>0</v>
      </c>
      <c r="V210" s="29">
        <f>IF(V190=0,0,VLOOKUP(V190,FAC_TOTALS_APTA!$A$4:$BS$227,$L210,FALSE))</f>
        <v>0</v>
      </c>
      <c r="W210" s="29">
        <f>IF(W190=0,0,VLOOKUP(W190,FAC_TOTALS_APTA!$A$4:$BS$227,$L210,FALSE))</f>
        <v>0</v>
      </c>
      <c r="X210" s="29">
        <f>IF(X190=0,0,VLOOKUP(X190,FAC_TOTALS_APTA!$A$4:$BS$227,$L210,FALSE))</f>
        <v>0</v>
      </c>
      <c r="Y210" s="29">
        <f>IF(Y190=0,0,VLOOKUP(Y190,FAC_TOTALS_APTA!$A$4:$BS$227,$L210,FALSE))</f>
        <v>0</v>
      </c>
      <c r="Z210" s="29">
        <f>IF(Z190=0,0,VLOOKUP(Z190,FAC_TOTALS_APTA!$A$4:$BS$227,$L210,FALSE))</f>
        <v>0</v>
      </c>
      <c r="AA210" s="29">
        <f>IF(AA190=0,0,VLOOKUP(AA190,FAC_TOTALS_APTA!$A$4:$BS$227,$L210,FALSE))</f>
        <v>0</v>
      </c>
      <c r="AB210" s="29">
        <f>IF(AB190=0,0,VLOOKUP(AB190,FAC_TOTALS_APTA!$A$4:$BS$227,$L210,FALSE))</f>
        <v>0</v>
      </c>
      <c r="AC210" s="32">
        <f t="shared" si="43"/>
        <v>134138.71614412242</v>
      </c>
      <c r="AD210" s="33">
        <f>AC210/G215</f>
        <v>2.6486068007322783E-4</v>
      </c>
      <c r="AE210" s="7"/>
    </row>
    <row r="211" spans="1:31" s="14" customFormat="1" ht="15" hidden="1" x14ac:dyDescent="0.2">
      <c r="A211" s="7"/>
      <c r="B211" s="26" t="s">
        <v>69</v>
      </c>
      <c r="C211" s="28"/>
      <c r="D211" s="7" t="s">
        <v>77</v>
      </c>
      <c r="E211" s="43">
        <v>-4.8399999999999999E-2</v>
      </c>
      <c r="F211" s="7">
        <f>MATCH($D211,FAC_TOTALS_APTA!$A$2:$BS$2,)</f>
        <v>31</v>
      </c>
      <c r="G211" s="29">
        <f>VLOOKUP(G190,FAC_TOTALS_APTA!$A$4:$BS$227,$F211,FALSE)</f>
        <v>0</v>
      </c>
      <c r="H211" s="29">
        <f>VLOOKUP(H190,FAC_TOTALS_APTA!$A$4:$BS$227,$F211,FALSE)</f>
        <v>0.60230205489094701</v>
      </c>
      <c r="I211" s="30" t="str">
        <f t="shared" si="40"/>
        <v>-</v>
      </c>
      <c r="J211" s="31" t="str">
        <f t="shared" si="41"/>
        <v/>
      </c>
      <c r="K211" s="31" t="str">
        <f t="shared" si="42"/>
        <v>scooter_flag_BUS_FAC</v>
      </c>
      <c r="L211" s="7">
        <f>MATCH($K211,FAC_TOTALS_APTA!$A$2:$BS$2,)</f>
        <v>53</v>
      </c>
      <c r="M211" s="29">
        <f>IF(M190=0,0,VLOOKUP(M190,FAC_TOTALS_APTA!$A$4:$BS$227,$L211,FALSE))</f>
        <v>0</v>
      </c>
      <c r="N211" s="29">
        <f>IF(N190=0,0,VLOOKUP(N190,FAC_TOTALS_APTA!$A$4:$BS$227,$L211,FALSE))</f>
        <v>0</v>
      </c>
      <c r="O211" s="29">
        <f>IF(O190=0,0,VLOOKUP(O190,FAC_TOTALS_APTA!$A$4:$BS$227,$L211,FALSE))</f>
        <v>0</v>
      </c>
      <c r="P211" s="29">
        <f>IF(P190=0,0,VLOOKUP(P190,FAC_TOTALS_APTA!$A$4:$BS$227,$L211,FALSE))</f>
        <v>0</v>
      </c>
      <c r="Q211" s="29">
        <f>IF(Q190=0,0,VLOOKUP(Q190,FAC_TOTALS_APTA!$A$4:$BS$227,$L211,FALSE))</f>
        <v>0</v>
      </c>
      <c r="R211" s="29">
        <f>IF(R190=0,0,VLOOKUP(R190,FAC_TOTALS_APTA!$A$4:$BS$227,$L211,FALSE))</f>
        <v>-11404889.6326262</v>
      </c>
      <c r="S211" s="29">
        <f>IF(S190=0,0,VLOOKUP(S190,FAC_TOTALS_APTA!$A$4:$BS$227,$L211,FALSE))</f>
        <v>0</v>
      </c>
      <c r="T211" s="29">
        <f>IF(T190=0,0,VLOOKUP(T190,FAC_TOTALS_APTA!$A$4:$BS$227,$L211,FALSE))</f>
        <v>0</v>
      </c>
      <c r="U211" s="29">
        <f>IF(U190=0,0,VLOOKUP(U190,FAC_TOTALS_APTA!$A$4:$BS$227,$L211,FALSE))</f>
        <v>0</v>
      </c>
      <c r="V211" s="29">
        <f>IF(V190=0,0,VLOOKUP(V190,FAC_TOTALS_APTA!$A$4:$BS$227,$L211,FALSE))</f>
        <v>0</v>
      </c>
      <c r="W211" s="29">
        <f>IF(W190=0,0,VLOOKUP(W190,FAC_TOTALS_APTA!$A$4:$BS$227,$L211,FALSE))</f>
        <v>0</v>
      </c>
      <c r="X211" s="29">
        <f>IF(X190=0,0,VLOOKUP(X190,FAC_TOTALS_APTA!$A$4:$BS$227,$L211,FALSE))</f>
        <v>0</v>
      </c>
      <c r="Y211" s="29">
        <f>IF(Y190=0,0,VLOOKUP(Y190,FAC_TOTALS_APTA!$A$4:$BS$227,$L211,FALSE))</f>
        <v>0</v>
      </c>
      <c r="Z211" s="29">
        <f>IF(Z190=0,0,VLOOKUP(Z190,FAC_TOTALS_APTA!$A$4:$BS$227,$L211,FALSE))</f>
        <v>0</v>
      </c>
      <c r="AA211" s="29">
        <f>IF(AA190=0,0,VLOOKUP(AA190,FAC_TOTALS_APTA!$A$4:$BS$227,$L211,FALSE))</f>
        <v>0</v>
      </c>
      <c r="AB211" s="29">
        <f>IF(AB190=0,0,VLOOKUP(AB190,FAC_TOTALS_APTA!$A$4:$BS$227,$L211,FALSE))</f>
        <v>0</v>
      </c>
      <c r="AC211" s="32">
        <f t="shared" si="43"/>
        <v>-11404889.6326262</v>
      </c>
      <c r="AD211" s="33">
        <f>AC211/G215</f>
        <v>-2.2519276396025353E-2</v>
      </c>
      <c r="AE211" s="7"/>
    </row>
    <row r="212" spans="1:31" s="7" customFormat="1" ht="15" x14ac:dyDescent="0.2">
      <c r="B212" s="9" t="s">
        <v>69</v>
      </c>
      <c r="C212" s="27"/>
      <c r="D212" s="8" t="s">
        <v>78</v>
      </c>
      <c r="E212" s="44">
        <v>5.3E-3</v>
      </c>
      <c r="F212" s="8">
        <f>MATCH($D212,FAC_TOTALS_APTA!$A$2:$BS$2,)</f>
        <v>32</v>
      </c>
      <c r="G212" s="29">
        <f>VLOOKUP(G190,FAC_TOTALS_APTA!$A$4:$BS$227,$F212,FALSE)</f>
        <v>0</v>
      </c>
      <c r="H212" s="29">
        <f>VLOOKUP(H190,FAC_TOTALS_APTA!$A$4:$BS$227,$F212,FALSE)</f>
        <v>0</v>
      </c>
      <c r="I212" s="35" t="str">
        <f t="shared" si="40"/>
        <v>-</v>
      </c>
      <c r="J212" s="36" t="str">
        <f t="shared" si="41"/>
        <v/>
      </c>
      <c r="K212" s="36" t="str">
        <f t="shared" si="42"/>
        <v>scooter_flag_RAIL_FAC</v>
      </c>
      <c r="L212" s="7">
        <f>MATCH($K212,FAC_TOTALS_APTA!$A$2:$BS$2,)</f>
        <v>54</v>
      </c>
      <c r="M212" s="37">
        <f>IF(M190=0,0,VLOOKUP(M190,FAC_TOTALS_APTA!$A$4:$BS$227,$L212,FALSE))</f>
        <v>0</v>
      </c>
      <c r="N212" s="37">
        <f>IF(N190=0,0,VLOOKUP(N190,FAC_TOTALS_APTA!$A$4:$BS$227,$L212,FALSE))</f>
        <v>0</v>
      </c>
      <c r="O212" s="37">
        <f>IF(O190=0,0,VLOOKUP(O190,FAC_TOTALS_APTA!$A$4:$BS$227,$L212,FALSE))</f>
        <v>0</v>
      </c>
      <c r="P212" s="37">
        <f>IF(P190=0,0,VLOOKUP(P190,FAC_TOTALS_APTA!$A$4:$BS$227,$L212,FALSE))</f>
        <v>0</v>
      </c>
      <c r="Q212" s="37">
        <f>IF(Q190=0,0,VLOOKUP(Q190,FAC_TOTALS_APTA!$A$4:$BS$227,$L212,FALSE))</f>
        <v>0</v>
      </c>
      <c r="R212" s="37">
        <f>IF(R190=0,0,VLOOKUP(R190,FAC_TOTALS_APTA!$A$4:$BS$227,$L212,FALSE))</f>
        <v>0</v>
      </c>
      <c r="S212" s="37">
        <f>IF(S190=0,0,VLOOKUP(S190,FAC_TOTALS_APTA!$A$4:$BS$227,$L212,FALSE))</f>
        <v>0</v>
      </c>
      <c r="T212" s="37">
        <f>IF(T190=0,0,VLOOKUP(T190,FAC_TOTALS_APTA!$A$4:$BS$227,$L212,FALSE))</f>
        <v>0</v>
      </c>
      <c r="U212" s="37">
        <f>IF(U190=0,0,VLOOKUP(U190,FAC_TOTALS_APTA!$A$4:$BS$227,$L212,FALSE))</f>
        <v>0</v>
      </c>
      <c r="V212" s="37">
        <f>IF(V190=0,0,VLOOKUP(V190,FAC_TOTALS_APTA!$A$4:$BS$227,$L212,FALSE))</f>
        <v>0</v>
      </c>
      <c r="W212" s="37">
        <f>IF(W190=0,0,VLOOKUP(W190,FAC_TOTALS_APTA!$A$4:$BS$227,$L212,FALSE))</f>
        <v>0</v>
      </c>
      <c r="X212" s="37">
        <f>IF(X190=0,0,VLOOKUP(X190,FAC_TOTALS_APTA!$A$4:$BS$227,$L212,FALSE))</f>
        <v>0</v>
      </c>
      <c r="Y212" s="37">
        <f>IF(Y190=0,0,VLOOKUP(Y190,FAC_TOTALS_APTA!$A$4:$BS$227,$L212,FALSE))</f>
        <v>0</v>
      </c>
      <c r="Z212" s="37">
        <f>IF(Z190=0,0,VLOOKUP(Z190,FAC_TOTALS_APTA!$A$4:$BS$227,$L212,FALSE))</f>
        <v>0</v>
      </c>
      <c r="AA212" s="37">
        <f>IF(AA190=0,0,VLOOKUP(AA190,FAC_TOTALS_APTA!$A$4:$BS$227,$L212,FALSE))</f>
        <v>0</v>
      </c>
      <c r="AB212" s="37">
        <f>IF(AB190=0,0,VLOOKUP(AB190,FAC_TOTALS_APTA!$A$4:$BS$227,$L212,FALSE))</f>
        <v>0</v>
      </c>
      <c r="AC212" s="38">
        <f t="shared" si="43"/>
        <v>0</v>
      </c>
      <c r="AD212" s="39">
        <f>AC212/G215</f>
        <v>0</v>
      </c>
    </row>
    <row r="213" spans="1:31" s="14" customFormat="1" ht="15" x14ac:dyDescent="0.2">
      <c r="A213" s="7"/>
      <c r="B213" s="9" t="s">
        <v>56</v>
      </c>
      <c r="C213" s="27"/>
      <c r="D213" s="9" t="s">
        <v>48</v>
      </c>
      <c r="E213" s="65"/>
      <c r="F213" s="8"/>
      <c r="G213" s="37"/>
      <c r="H213" s="37"/>
      <c r="I213" s="35"/>
      <c r="J213" s="36"/>
      <c r="K213" s="36" t="str">
        <f t="shared" si="42"/>
        <v>New_Reporter_FAC</v>
      </c>
      <c r="L213" s="7">
        <f>MATCH($K213,FAC_TOTALS_APTA!$A$2:$BS$2,)</f>
        <v>58</v>
      </c>
      <c r="M213" s="37">
        <f>IF(M190=0,0,VLOOKUP(M190,FAC_TOTALS_APTA!$A$4:$BS$227,$L213,FALSE))</f>
        <v>0</v>
      </c>
      <c r="N213" s="37">
        <f>IF(N190=0,0,VLOOKUP(N190,FAC_TOTALS_APTA!$A$4:$BS$227,$L213,FALSE))</f>
        <v>0</v>
      </c>
      <c r="O213" s="37">
        <f>IF(O190=0,0,VLOOKUP(O190,FAC_TOTALS_APTA!$A$4:$BS$227,$L213,FALSE))</f>
        <v>0</v>
      </c>
      <c r="P213" s="37">
        <f>IF(P190=0,0,VLOOKUP(P190,FAC_TOTALS_APTA!$A$4:$BS$227,$L213,FALSE))</f>
        <v>0</v>
      </c>
      <c r="Q213" s="37">
        <f>IF(Q190=0,0,VLOOKUP(Q190,FAC_TOTALS_APTA!$A$4:$BS$227,$L213,FALSE))</f>
        <v>0</v>
      </c>
      <c r="R213" s="37">
        <f>IF(R190=0,0,VLOOKUP(R190,FAC_TOTALS_APTA!$A$4:$BS$227,$L213,FALSE))</f>
        <v>0</v>
      </c>
      <c r="S213" s="37">
        <f>IF(S190=0,0,VLOOKUP(S190,FAC_TOTALS_APTA!$A$4:$BS$227,$L213,FALSE))</f>
        <v>0</v>
      </c>
      <c r="T213" s="37">
        <f>IF(T190=0,0,VLOOKUP(T190,FAC_TOTALS_APTA!$A$4:$BS$227,$L213,FALSE))</f>
        <v>0</v>
      </c>
      <c r="U213" s="37">
        <f>IF(U190=0,0,VLOOKUP(U190,FAC_TOTALS_APTA!$A$4:$BS$227,$L213,FALSE))</f>
        <v>0</v>
      </c>
      <c r="V213" s="37">
        <f>IF(V190=0,0,VLOOKUP(V190,FAC_TOTALS_APTA!$A$4:$BS$227,$L213,FALSE))</f>
        <v>0</v>
      </c>
      <c r="W213" s="37">
        <f>IF(W190=0,0,VLOOKUP(W190,FAC_TOTALS_APTA!$A$4:$BS$227,$L213,FALSE))</f>
        <v>0</v>
      </c>
      <c r="X213" s="37">
        <f>IF(X190=0,0,VLOOKUP(X190,FAC_TOTALS_APTA!$A$4:$BS$227,$L213,FALSE))</f>
        <v>0</v>
      </c>
      <c r="Y213" s="37">
        <f>IF(Y190=0,0,VLOOKUP(Y190,FAC_TOTALS_APTA!$A$4:$BS$227,$L213,FALSE))</f>
        <v>0</v>
      </c>
      <c r="Z213" s="37">
        <f>IF(Z190=0,0,VLOOKUP(Z190,FAC_TOTALS_APTA!$A$4:$BS$227,$L213,FALSE))</f>
        <v>0</v>
      </c>
      <c r="AA213" s="37">
        <f>IF(AA190=0,0,VLOOKUP(AA190,FAC_TOTALS_APTA!$A$4:$BS$227,$L213,FALSE))</f>
        <v>0</v>
      </c>
      <c r="AB213" s="37">
        <f>IF(AB190=0,0,VLOOKUP(AB190,FAC_TOTALS_APTA!$A$4:$BS$227,$L213,FALSE))</f>
        <v>0</v>
      </c>
      <c r="AC213" s="38">
        <f>SUM(M213:AB213)</f>
        <v>0</v>
      </c>
      <c r="AD213" s="39">
        <f>AC213/G215</f>
        <v>0</v>
      </c>
      <c r="AE213" s="7"/>
    </row>
    <row r="214" spans="1:31" s="59" customFormat="1" ht="15" x14ac:dyDescent="0.2">
      <c r="A214" s="58"/>
      <c r="B214" s="26" t="s">
        <v>70</v>
      </c>
      <c r="C214" s="28"/>
      <c r="D214" s="7" t="s">
        <v>6</v>
      </c>
      <c r="E214" s="43"/>
      <c r="F214" s="7">
        <f>MATCH($D214,FAC_TOTALS_APTA!$A$2:$BQ$2,)</f>
        <v>9</v>
      </c>
      <c r="G214" s="60">
        <f>VLOOKUP(G190,FAC_TOTALS_APTA!$A$4:$BS$227,$F214,FALSE)</f>
        <v>496449166.39703101</v>
      </c>
      <c r="H214" s="60">
        <f>VLOOKUP(H190,FAC_TOTALS_APTA!$A$4:$BS$227,$F214,FALSE)</f>
        <v>455536063.13413697</v>
      </c>
      <c r="I214" s="62">
        <f t="shared" ref="I214:I215" si="44">H214/G214-1</f>
        <v>-8.2411465326490463E-2</v>
      </c>
      <c r="J214" s="31"/>
      <c r="K214" s="31"/>
      <c r="L214" s="7"/>
      <c r="M214" s="29">
        <f t="shared" ref="M214:AB214" si="45">SUM(M192:M212)</f>
        <v>-168868.1581335353</v>
      </c>
      <c r="N214" s="29">
        <f t="shared" si="45"/>
        <v>-2839643.7343774815</v>
      </c>
      <c r="O214" s="29">
        <f t="shared" si="45"/>
        <v>-23643045.584014181</v>
      </c>
      <c r="P214" s="29">
        <f t="shared" si="45"/>
        <v>-17535091.769893914</v>
      </c>
      <c r="Q214" s="29">
        <f t="shared" si="45"/>
        <v>-8643908.7903955001</v>
      </c>
      <c r="R214" s="29">
        <f t="shared" si="45"/>
        <v>11715834.823528035</v>
      </c>
      <c r="S214" s="29">
        <f t="shared" si="45"/>
        <v>0</v>
      </c>
      <c r="T214" s="29">
        <f t="shared" si="45"/>
        <v>0</v>
      </c>
      <c r="U214" s="29">
        <f t="shared" si="45"/>
        <v>0</v>
      </c>
      <c r="V214" s="29">
        <f t="shared" si="45"/>
        <v>0</v>
      </c>
      <c r="W214" s="29">
        <f t="shared" si="45"/>
        <v>0</v>
      </c>
      <c r="X214" s="29">
        <f t="shared" si="45"/>
        <v>0</v>
      </c>
      <c r="Y214" s="29">
        <f t="shared" si="45"/>
        <v>0</v>
      </c>
      <c r="Z214" s="29">
        <f t="shared" si="45"/>
        <v>0</v>
      </c>
      <c r="AA214" s="29">
        <f t="shared" si="45"/>
        <v>0</v>
      </c>
      <c r="AB214" s="29">
        <f t="shared" si="45"/>
        <v>0</v>
      </c>
      <c r="AC214" s="32">
        <f>H214-G214</f>
        <v>-40913103.262894034</v>
      </c>
      <c r="AD214" s="33">
        <f>I214</f>
        <v>-8.2411465326490463E-2</v>
      </c>
      <c r="AE214" s="58"/>
    </row>
    <row r="215" spans="1:31" ht="16" thickBot="1" x14ac:dyDescent="0.25">
      <c r="B215" s="10" t="s">
        <v>53</v>
      </c>
      <c r="C215" s="24"/>
      <c r="D215" s="24" t="s">
        <v>4</v>
      </c>
      <c r="E215" s="24"/>
      <c r="F215" s="24">
        <f>MATCH($D215,FAC_TOTALS_APTA!$A$2:$BQ$2,)</f>
        <v>7</v>
      </c>
      <c r="G215" s="61">
        <f>VLOOKUP(G190,FAC_TOTALS_APTA!$A$4:$BS$227,$F215,FALSE)</f>
        <v>506450093.33599901</v>
      </c>
      <c r="H215" s="61">
        <f>VLOOKUP(H190,FAC_TOTALS_APTA!$A$4:$BQ$227,$F215,FALSE)</f>
        <v>430709954.88700002</v>
      </c>
      <c r="I215" s="63">
        <f t="shared" si="44"/>
        <v>-0.14955104055781065</v>
      </c>
      <c r="J215" s="40"/>
      <c r="K215" s="40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41">
        <f>H215-G215</f>
        <v>-75740138.448998988</v>
      </c>
      <c r="AD215" s="42">
        <f>I215</f>
        <v>-0.14955104055781065</v>
      </c>
    </row>
    <row r="216" spans="1:31" ht="17" thickTop="1" thickBot="1" x14ac:dyDescent="0.25">
      <c r="B216" s="45" t="s">
        <v>71</v>
      </c>
      <c r="C216" s="46"/>
      <c r="D216" s="46"/>
      <c r="E216" s="47"/>
      <c r="F216" s="46"/>
      <c r="G216" s="46"/>
      <c r="H216" s="46"/>
      <c r="I216" s="48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2">
        <f>AD215-AD214</f>
        <v>-6.7139575231320192E-2</v>
      </c>
    </row>
    <row r="217" spans="1:31" ht="16" thickTop="1" x14ac:dyDescent="0.2">
      <c r="B217" s="19" t="s">
        <v>29</v>
      </c>
      <c r="C217" s="20">
        <v>0</v>
      </c>
      <c r="D217" s="20"/>
    </row>
    <row r="218" spans="1:31" ht="31" thickBot="1" x14ac:dyDescent="0.25">
      <c r="B218" s="21" t="s">
        <v>102</v>
      </c>
      <c r="C218" s="22">
        <v>31</v>
      </c>
      <c r="D218" s="22"/>
    </row>
    <row r="219" spans="1:31" ht="15" thickTop="1" x14ac:dyDescent="0.2">
      <c r="B219" s="49"/>
      <c r="C219" s="50"/>
      <c r="D219" s="50"/>
      <c r="E219" s="50"/>
      <c r="F219" s="50"/>
      <c r="G219" s="82" t="s">
        <v>54</v>
      </c>
      <c r="H219" s="82"/>
      <c r="I219" s="82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82" t="s">
        <v>58</v>
      </c>
      <c r="AD219" s="82"/>
    </row>
    <row r="220" spans="1:31" ht="15" x14ac:dyDescent="0.2">
      <c r="B220" s="9" t="s">
        <v>20</v>
      </c>
      <c r="C220" s="27" t="s">
        <v>21</v>
      </c>
      <c r="D220" s="8" t="s">
        <v>22</v>
      </c>
      <c r="E220" s="8" t="s">
        <v>28</v>
      </c>
      <c r="F220" s="8"/>
      <c r="G220" s="27">
        <f>$C$1</f>
        <v>2012</v>
      </c>
      <c r="H220" s="27">
        <f>$C$2</f>
        <v>2018</v>
      </c>
      <c r="I220" s="27" t="s">
        <v>24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 t="s">
        <v>26</v>
      </c>
      <c r="AD220" s="27" t="s">
        <v>24</v>
      </c>
    </row>
    <row r="221" spans="1:31" s="14" customFormat="1" x14ac:dyDescent="0.2">
      <c r="A221" s="7"/>
      <c r="B221" s="26"/>
      <c r="C221" s="28"/>
      <c r="D221" s="7"/>
      <c r="E221" s="7"/>
      <c r="F221" s="7"/>
      <c r="G221" s="7"/>
      <c r="H221" s="7"/>
      <c r="I221" s="28"/>
      <c r="J221" s="7"/>
      <c r="K221" s="7"/>
      <c r="L221" s="7"/>
      <c r="M221" s="7">
        <v>1</v>
      </c>
      <c r="N221" s="7">
        <v>2</v>
      </c>
      <c r="O221" s="7">
        <v>3</v>
      </c>
      <c r="P221" s="7">
        <v>4</v>
      </c>
      <c r="Q221" s="7">
        <v>5</v>
      </c>
      <c r="R221" s="7">
        <v>6</v>
      </c>
      <c r="S221" s="7">
        <v>7</v>
      </c>
      <c r="T221" s="7">
        <v>8</v>
      </c>
      <c r="U221" s="7">
        <v>9</v>
      </c>
      <c r="V221" s="7">
        <v>10</v>
      </c>
      <c r="W221" s="7">
        <v>11</v>
      </c>
      <c r="X221" s="7">
        <v>12</v>
      </c>
      <c r="Y221" s="7">
        <v>13</v>
      </c>
      <c r="Z221" s="7">
        <v>14</v>
      </c>
      <c r="AA221" s="7">
        <v>15</v>
      </c>
      <c r="AB221" s="7">
        <v>16</v>
      </c>
      <c r="AC221" s="7"/>
      <c r="AD221" s="7"/>
      <c r="AE221" s="7"/>
    </row>
    <row r="222" spans="1:31" x14ac:dyDescent="0.2">
      <c r="B222" s="26"/>
      <c r="C222" s="28"/>
      <c r="D222" s="7"/>
      <c r="E222" s="7"/>
      <c r="F222" s="7"/>
      <c r="G222" s="7" t="str">
        <f>CONCATENATE($C217,"_",$C218,"_",G220)</f>
        <v>0_31_2012</v>
      </c>
      <c r="H222" s="7" t="str">
        <f>CONCATENATE($C217,"_",$C218,"_",H220)</f>
        <v>0_31_2018</v>
      </c>
      <c r="I222" s="28"/>
      <c r="J222" s="7"/>
      <c r="K222" s="7"/>
      <c r="L222" s="7"/>
      <c r="M222" s="7" t="str">
        <f>IF($G220+M221&gt;$H220,0,CONCATENATE($C217,"_",$C218,"_",$G220+M221))</f>
        <v>0_31_2013</v>
      </c>
      <c r="N222" s="7" t="str">
        <f t="shared" ref="N222:AB222" si="46">IF($G220+N221&gt;$H220,0,CONCATENATE($C217,"_",$C218,"_",$G220+N221))</f>
        <v>0_31_2014</v>
      </c>
      <c r="O222" s="7" t="str">
        <f t="shared" si="46"/>
        <v>0_31_2015</v>
      </c>
      <c r="P222" s="7" t="str">
        <f t="shared" si="46"/>
        <v>0_31_2016</v>
      </c>
      <c r="Q222" s="7" t="str">
        <f t="shared" si="46"/>
        <v>0_31_2017</v>
      </c>
      <c r="R222" s="7" t="str">
        <f t="shared" si="46"/>
        <v>0_31_2018</v>
      </c>
      <c r="S222" s="7">
        <f t="shared" si="46"/>
        <v>0</v>
      </c>
      <c r="T222" s="7">
        <f t="shared" si="46"/>
        <v>0</v>
      </c>
      <c r="U222" s="7">
        <f t="shared" si="46"/>
        <v>0</v>
      </c>
      <c r="V222" s="7">
        <f t="shared" si="46"/>
        <v>0</v>
      </c>
      <c r="W222" s="7">
        <f t="shared" si="46"/>
        <v>0</v>
      </c>
      <c r="X222" s="7">
        <f t="shared" si="46"/>
        <v>0</v>
      </c>
      <c r="Y222" s="7">
        <f t="shared" si="46"/>
        <v>0</v>
      </c>
      <c r="Z222" s="7">
        <f t="shared" si="46"/>
        <v>0</v>
      </c>
      <c r="AA222" s="7">
        <f t="shared" si="46"/>
        <v>0</v>
      </c>
      <c r="AB222" s="7">
        <f t="shared" si="46"/>
        <v>0</v>
      </c>
      <c r="AC222" s="7"/>
      <c r="AD222" s="7"/>
    </row>
    <row r="223" spans="1:31" x14ac:dyDescent="0.2">
      <c r="B223" s="26"/>
      <c r="C223" s="28"/>
      <c r="D223" s="7"/>
      <c r="E223" s="7"/>
      <c r="F223" s="7" t="s">
        <v>25</v>
      </c>
      <c r="G223" s="29"/>
      <c r="H223" s="29"/>
      <c r="I223" s="28"/>
      <c r="J223" s="7"/>
      <c r="K223" s="7"/>
      <c r="L223" s="7" t="s">
        <v>25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1" s="14" customFormat="1" ht="15" x14ac:dyDescent="0.2">
      <c r="A224" s="7"/>
      <c r="B224" s="26" t="s">
        <v>36</v>
      </c>
      <c r="C224" s="28" t="s">
        <v>23</v>
      </c>
      <c r="D224" s="7" t="s">
        <v>8</v>
      </c>
      <c r="E224" s="43">
        <v>0.7087</v>
      </c>
      <c r="F224" s="7">
        <f>MATCH($D224,FAC_TOTALS_APTA!$A$2:$BS$2,)</f>
        <v>11</v>
      </c>
      <c r="G224" s="29">
        <f>VLOOKUP(G222,FAC_TOTALS_APTA!$A$4:$BS$227,$F224,FALSE)</f>
        <v>1884187.9115714999</v>
      </c>
      <c r="H224" s="29">
        <f>VLOOKUP(H222,FAC_TOTALS_APTA!$A$4:$BS$227,$F224,FALSE)</f>
        <v>1965757.12236344</v>
      </c>
      <c r="I224" s="30">
        <f>IFERROR(H224/G224-1,"-")</f>
        <v>4.3291441522893326E-2</v>
      </c>
      <c r="J224" s="31" t="str">
        <f>IF(C224="Log","_log","")</f>
        <v>_log</v>
      </c>
      <c r="K224" s="31" t="str">
        <f>CONCATENATE(D224,J224,"_FAC")</f>
        <v>VRM_ADJ_log_FAC</v>
      </c>
      <c r="L224" s="7">
        <f>MATCH($K224,FAC_TOTALS_APTA!$A$2:$BS$2,)</f>
        <v>33</v>
      </c>
      <c r="M224" s="29">
        <f>IF(M222=0,0,VLOOKUP(M222,FAC_TOTALS_APTA!$A$4:$BS$227,$L224,FALSE))</f>
        <v>382284.58783572802</v>
      </c>
      <c r="N224" s="29">
        <f>IF(N222=0,0,VLOOKUP(N222,FAC_TOTALS_APTA!$A$4:$BS$227,$L224,FALSE))</f>
        <v>2941945.84933866</v>
      </c>
      <c r="O224" s="29">
        <f>IF(O222=0,0,VLOOKUP(O222,FAC_TOTALS_APTA!$A$4:$BS$227,$L224,FALSE))</f>
        <v>2298303.2994948402</v>
      </c>
      <c r="P224" s="29">
        <f>IF(P222=0,0,VLOOKUP(P222,FAC_TOTALS_APTA!$A$4:$BS$227,$L224,FALSE))</f>
        <v>1327525.23922329</v>
      </c>
      <c r="Q224" s="29">
        <f>IF(Q222=0,0,VLOOKUP(Q222,FAC_TOTALS_APTA!$A$4:$BS$227,$L224,FALSE))</f>
        <v>402671.90000579099</v>
      </c>
      <c r="R224" s="29">
        <f>IF(R222=0,0,VLOOKUP(R222,FAC_TOTALS_APTA!$A$4:$BS$227,$L224,FALSE))</f>
        <v>707099.288991977</v>
      </c>
      <c r="S224" s="29">
        <f>IF(S222=0,0,VLOOKUP(S222,FAC_TOTALS_APTA!$A$4:$BS$227,$L224,FALSE))</f>
        <v>0</v>
      </c>
      <c r="T224" s="29">
        <f>IF(T222=0,0,VLOOKUP(T222,FAC_TOTALS_APTA!$A$4:$BS$227,$L224,FALSE))</f>
        <v>0</v>
      </c>
      <c r="U224" s="29">
        <f>IF(U222=0,0,VLOOKUP(U222,FAC_TOTALS_APTA!$A$4:$BS$227,$L224,FALSE))</f>
        <v>0</v>
      </c>
      <c r="V224" s="29">
        <f>IF(V222=0,0,VLOOKUP(V222,FAC_TOTALS_APTA!$A$4:$BS$227,$L224,FALSE))</f>
        <v>0</v>
      </c>
      <c r="W224" s="29">
        <f>IF(W222=0,0,VLOOKUP(W222,FAC_TOTALS_APTA!$A$4:$BS$227,$L224,FALSE))</f>
        <v>0</v>
      </c>
      <c r="X224" s="29">
        <f>IF(X222=0,0,VLOOKUP(X222,FAC_TOTALS_APTA!$A$4:$BS$227,$L224,FALSE))</f>
        <v>0</v>
      </c>
      <c r="Y224" s="29">
        <f>IF(Y222=0,0,VLOOKUP(Y222,FAC_TOTALS_APTA!$A$4:$BS$227,$L224,FALSE))</f>
        <v>0</v>
      </c>
      <c r="Z224" s="29">
        <f>IF(Z222=0,0,VLOOKUP(Z222,FAC_TOTALS_APTA!$A$4:$BS$227,$L224,FALSE))</f>
        <v>0</v>
      </c>
      <c r="AA224" s="29">
        <f>IF(AA222=0,0,VLOOKUP(AA222,FAC_TOTALS_APTA!$A$4:$BS$227,$L224,FALSE))</f>
        <v>0</v>
      </c>
      <c r="AB224" s="29">
        <f>IF(AB222=0,0,VLOOKUP(AB222,FAC_TOTALS_APTA!$A$4:$BS$227,$L224,FALSE))</f>
        <v>0</v>
      </c>
      <c r="AC224" s="32">
        <f>SUM(M224:AB224)</f>
        <v>8059830.1648902874</v>
      </c>
      <c r="AD224" s="33">
        <f>AC224/G247</f>
        <v>5.1809794572233475E-2</v>
      </c>
      <c r="AE224" s="7"/>
    </row>
    <row r="225" spans="1:31" s="14" customFormat="1" ht="15" x14ac:dyDescent="0.2">
      <c r="A225" s="7"/>
      <c r="B225" s="26" t="s">
        <v>55</v>
      </c>
      <c r="C225" s="28" t="s">
        <v>23</v>
      </c>
      <c r="D225" s="7" t="s">
        <v>17</v>
      </c>
      <c r="E225" s="43">
        <v>-0.40350000000000003</v>
      </c>
      <c r="F225" s="7">
        <f>MATCH($D225,FAC_TOTALS_APTA!$A$2:$BS$2,)</f>
        <v>12</v>
      </c>
      <c r="G225" s="29">
        <f>VLOOKUP(G222,FAC_TOTALS_APTA!$A$4:$BS$227,$F225,FALSE)</f>
        <v>0.89236166701648401</v>
      </c>
      <c r="H225" s="29">
        <f>VLOOKUP(H222,FAC_TOTALS_APTA!$A$4:$BS$227,$F225,FALSE)</f>
        <v>1.01024413617479</v>
      </c>
      <c r="I225" s="30">
        <f t="shared" ref="I225:I244" si="47">IFERROR(H225/G225-1,"-")</f>
        <v>0.13210167302729792</v>
      </c>
      <c r="J225" s="31" t="str">
        <f t="shared" ref="J225:J244" si="48">IF(C225="Log","_log","")</f>
        <v>_log</v>
      </c>
      <c r="K225" s="31" t="str">
        <f t="shared" ref="K225:K245" si="49">CONCATENATE(D225,J225,"_FAC")</f>
        <v>FARE_per_UPT_2018_log_FAC</v>
      </c>
      <c r="L225" s="7">
        <f>MATCH($K225,FAC_TOTALS_APTA!$A$2:$BS$2,)</f>
        <v>34</v>
      </c>
      <c r="M225" s="29">
        <f>IF(M222=0,0,VLOOKUP(M222,FAC_TOTALS_APTA!$A$4:$BS$227,$L225,FALSE))</f>
        <v>-668155.86534969695</v>
      </c>
      <c r="N225" s="29">
        <f>IF(N222=0,0,VLOOKUP(N222,FAC_TOTALS_APTA!$A$4:$BS$227,$L225,FALSE))</f>
        <v>-178426.98770218401</v>
      </c>
      <c r="O225" s="29">
        <f>IF(O222=0,0,VLOOKUP(O222,FAC_TOTALS_APTA!$A$4:$BS$227,$L225,FALSE))</f>
        <v>-1715729.7965843801</v>
      </c>
      <c r="P225" s="29">
        <f>IF(P222=0,0,VLOOKUP(P222,FAC_TOTALS_APTA!$A$4:$BS$227,$L225,FALSE))</f>
        <v>-1230206.1361078699</v>
      </c>
      <c r="Q225" s="29">
        <f>IF(Q222=0,0,VLOOKUP(Q222,FAC_TOTALS_APTA!$A$4:$BS$227,$L225,FALSE))</f>
        <v>-11558.668151230801</v>
      </c>
      <c r="R225" s="29">
        <f>IF(R222=0,0,VLOOKUP(R222,FAC_TOTALS_APTA!$A$4:$BS$227,$L225,FALSE))</f>
        <v>-11598.0718217387</v>
      </c>
      <c r="S225" s="29">
        <f>IF(S222=0,0,VLOOKUP(S222,FAC_TOTALS_APTA!$A$4:$BS$227,$L225,FALSE))</f>
        <v>0</v>
      </c>
      <c r="T225" s="29">
        <f>IF(T222=0,0,VLOOKUP(T222,FAC_TOTALS_APTA!$A$4:$BS$227,$L225,FALSE))</f>
        <v>0</v>
      </c>
      <c r="U225" s="29">
        <f>IF(U222=0,0,VLOOKUP(U222,FAC_TOTALS_APTA!$A$4:$BS$227,$L225,FALSE))</f>
        <v>0</v>
      </c>
      <c r="V225" s="29">
        <f>IF(V222=0,0,VLOOKUP(V222,FAC_TOTALS_APTA!$A$4:$BS$227,$L225,FALSE))</f>
        <v>0</v>
      </c>
      <c r="W225" s="29">
        <f>IF(W222=0,0,VLOOKUP(W222,FAC_TOTALS_APTA!$A$4:$BS$227,$L225,FALSE))</f>
        <v>0</v>
      </c>
      <c r="X225" s="29">
        <f>IF(X222=0,0,VLOOKUP(X222,FAC_TOTALS_APTA!$A$4:$BS$227,$L225,FALSE))</f>
        <v>0</v>
      </c>
      <c r="Y225" s="29">
        <f>IF(Y222=0,0,VLOOKUP(Y222,FAC_TOTALS_APTA!$A$4:$BS$227,$L225,FALSE))</f>
        <v>0</v>
      </c>
      <c r="Z225" s="29">
        <f>IF(Z222=0,0,VLOOKUP(Z222,FAC_TOTALS_APTA!$A$4:$BS$227,$L225,FALSE))</f>
        <v>0</v>
      </c>
      <c r="AA225" s="29">
        <f>IF(AA222=0,0,VLOOKUP(AA222,FAC_TOTALS_APTA!$A$4:$BS$227,$L225,FALSE))</f>
        <v>0</v>
      </c>
      <c r="AB225" s="29">
        <f>IF(AB222=0,0,VLOOKUP(AB222,FAC_TOTALS_APTA!$A$4:$BS$227,$L225,FALSE))</f>
        <v>0</v>
      </c>
      <c r="AC225" s="32">
        <f t="shared" ref="AC225:AC244" si="50">SUM(M225:AB225)</f>
        <v>-3815675.5257171006</v>
      </c>
      <c r="AD225" s="33">
        <f>AC225/G247</f>
        <v>-2.4527733351363112E-2</v>
      </c>
      <c r="AE225" s="7"/>
    </row>
    <row r="226" spans="1:31" s="14" customFormat="1" ht="15" x14ac:dyDescent="0.2">
      <c r="A226" s="7"/>
      <c r="B226" s="26" t="s">
        <v>51</v>
      </c>
      <c r="C226" s="28" t="s">
        <v>23</v>
      </c>
      <c r="D226" s="7" t="s">
        <v>9</v>
      </c>
      <c r="E226" s="43">
        <v>0.29659999999999997</v>
      </c>
      <c r="F226" s="7">
        <f>MATCH($D226,FAC_TOTALS_APTA!$A$2:$BS$2,)</f>
        <v>13</v>
      </c>
      <c r="G226" s="29">
        <f>VLOOKUP(G222,FAC_TOTALS_APTA!$A$4:$BS$227,$F226,FALSE)</f>
        <v>557548.90426951402</v>
      </c>
      <c r="H226" s="29">
        <f>VLOOKUP(H222,FAC_TOTALS_APTA!$A$4:$BS$227,$F226,FALSE)</f>
        <v>570845.06733088405</v>
      </c>
      <c r="I226" s="30">
        <f t="shared" si="47"/>
        <v>2.3847527920066947E-2</v>
      </c>
      <c r="J226" s="31" t="str">
        <f t="shared" si="48"/>
        <v>_log</v>
      </c>
      <c r="K226" s="31" t="str">
        <f t="shared" si="49"/>
        <v>POP_EMP_log_FAC</v>
      </c>
      <c r="L226" s="7">
        <f>MATCH($K226,FAC_TOTALS_APTA!$A$2:$BS$2,)</f>
        <v>35</v>
      </c>
      <c r="M226" s="29">
        <f>IF(M222=0,0,VLOOKUP(M222,FAC_TOTALS_APTA!$A$4:$BS$227,$L226,FALSE))</f>
        <v>372917.62510685698</v>
      </c>
      <c r="N226" s="29">
        <f>IF(N222=0,0,VLOOKUP(N222,FAC_TOTALS_APTA!$A$4:$BS$227,$L226,FALSE))</f>
        <v>524770.81641673797</v>
      </c>
      <c r="O226" s="29">
        <f>IF(O222=0,0,VLOOKUP(O222,FAC_TOTALS_APTA!$A$4:$BS$227,$L226,FALSE))</f>
        <v>492544.16152821301</v>
      </c>
      <c r="P226" s="29">
        <f>IF(P222=0,0,VLOOKUP(P222,FAC_TOTALS_APTA!$A$4:$BS$227,$L226,FALSE))</f>
        <v>453920.50024236197</v>
      </c>
      <c r="Q226" s="29">
        <f>IF(Q222=0,0,VLOOKUP(Q222,FAC_TOTALS_APTA!$A$4:$BS$227,$L226,FALSE))</f>
        <v>427644.78789538698</v>
      </c>
      <c r="R226" s="29">
        <f>IF(R222=0,0,VLOOKUP(R222,FAC_TOTALS_APTA!$A$4:$BS$227,$L226,FALSE))</f>
        <v>423428.99230769899</v>
      </c>
      <c r="S226" s="29">
        <f>IF(S222=0,0,VLOOKUP(S222,FAC_TOTALS_APTA!$A$4:$BS$227,$L226,FALSE))</f>
        <v>0</v>
      </c>
      <c r="T226" s="29">
        <f>IF(T222=0,0,VLOOKUP(T222,FAC_TOTALS_APTA!$A$4:$BS$227,$L226,FALSE))</f>
        <v>0</v>
      </c>
      <c r="U226" s="29">
        <f>IF(U222=0,0,VLOOKUP(U222,FAC_TOTALS_APTA!$A$4:$BS$227,$L226,FALSE))</f>
        <v>0</v>
      </c>
      <c r="V226" s="29">
        <f>IF(V222=0,0,VLOOKUP(V222,FAC_TOTALS_APTA!$A$4:$BS$227,$L226,FALSE))</f>
        <v>0</v>
      </c>
      <c r="W226" s="29">
        <f>IF(W222=0,0,VLOOKUP(W222,FAC_TOTALS_APTA!$A$4:$BS$227,$L226,FALSE))</f>
        <v>0</v>
      </c>
      <c r="X226" s="29">
        <f>IF(X222=0,0,VLOOKUP(X222,FAC_TOTALS_APTA!$A$4:$BS$227,$L226,FALSE))</f>
        <v>0</v>
      </c>
      <c r="Y226" s="29">
        <f>IF(Y222=0,0,VLOOKUP(Y222,FAC_TOTALS_APTA!$A$4:$BS$227,$L226,FALSE))</f>
        <v>0</v>
      </c>
      <c r="Z226" s="29">
        <f>IF(Z222=0,0,VLOOKUP(Z222,FAC_TOTALS_APTA!$A$4:$BS$227,$L226,FALSE))</f>
        <v>0</v>
      </c>
      <c r="AA226" s="29">
        <f>IF(AA222=0,0,VLOOKUP(AA222,FAC_TOTALS_APTA!$A$4:$BS$227,$L226,FALSE))</f>
        <v>0</v>
      </c>
      <c r="AB226" s="29">
        <f>IF(AB222=0,0,VLOOKUP(AB222,FAC_TOTALS_APTA!$A$4:$BS$227,$L226,FALSE))</f>
        <v>0</v>
      </c>
      <c r="AC226" s="32">
        <f t="shared" si="50"/>
        <v>2695226.8834972559</v>
      </c>
      <c r="AD226" s="33">
        <f>AC226/G247</f>
        <v>1.7325321787528592E-2</v>
      </c>
      <c r="AE226" s="7"/>
    </row>
    <row r="227" spans="1:31" s="14" customFormat="1" ht="15" x14ac:dyDescent="0.2">
      <c r="A227" s="7"/>
      <c r="B227" s="26" t="s">
        <v>108</v>
      </c>
      <c r="C227" s="28"/>
      <c r="D227" s="34" t="s">
        <v>106</v>
      </c>
      <c r="E227" s="43">
        <v>0.16120000000000001</v>
      </c>
      <c r="F227" s="7">
        <f>MATCH($D227,FAC_TOTALS_APTA!$A$2:$BS$2,)</f>
        <v>17</v>
      </c>
      <c r="G227" s="29">
        <f>VLOOKUP(G222,FAC_TOTALS_APTA!$A$4:$BS$227,$F227,FALSE)</f>
        <v>0.231802340059346</v>
      </c>
      <c r="H227" s="29">
        <f>VLOOKUP(H222,FAC_TOTALS_APTA!$A$4:$BS$227,$F227,FALSE)</f>
        <v>0.225269487111874</v>
      </c>
      <c r="I227" s="30">
        <f t="shared" si="47"/>
        <v>-2.8182860215300032E-2</v>
      </c>
      <c r="J227" s="31" t="str">
        <f t="shared" si="48"/>
        <v/>
      </c>
      <c r="K227" s="31" t="str">
        <f t="shared" si="49"/>
        <v>TSD_POP_EMP_PCT_FAC</v>
      </c>
      <c r="L227" s="7">
        <f>MATCH($K227,FAC_TOTALS_APTA!$A$2:$BS$2,)</f>
        <v>39</v>
      </c>
      <c r="M227" s="29">
        <f>IF(M222=0,0,VLOOKUP(M222,FAC_TOTALS_APTA!$A$4:$BS$227,$L227,FALSE))</f>
        <v>-3018.3111415501098</v>
      </c>
      <c r="N227" s="29">
        <f>IF(N222=0,0,VLOOKUP(N222,FAC_TOTALS_APTA!$A$4:$BS$227,$L227,FALSE))</f>
        <v>-6988.4665236811898</v>
      </c>
      <c r="O227" s="29">
        <f>IF(O222=0,0,VLOOKUP(O222,FAC_TOTALS_APTA!$A$4:$BS$227,$L227,FALSE))</f>
        <v>-18299.925921409598</v>
      </c>
      <c r="P227" s="29">
        <f>IF(P222=0,0,VLOOKUP(P222,FAC_TOTALS_APTA!$A$4:$BS$227,$L227,FALSE))</f>
        <v>30081.5582757556</v>
      </c>
      <c r="Q227" s="29">
        <f>IF(Q222=0,0,VLOOKUP(Q222,FAC_TOTALS_APTA!$A$4:$BS$227,$L227,FALSE))</f>
        <v>-1892.3862201188001</v>
      </c>
      <c r="R227" s="29">
        <f>IF(R222=0,0,VLOOKUP(R222,FAC_TOTALS_APTA!$A$4:$BS$227,$L227,FALSE))</f>
        <v>-8356.4836806353396</v>
      </c>
      <c r="S227" s="29">
        <f>IF(S222=0,0,VLOOKUP(S222,FAC_TOTALS_APTA!$A$4:$BS$227,$L227,FALSE))</f>
        <v>0</v>
      </c>
      <c r="T227" s="29">
        <f>IF(T222=0,0,VLOOKUP(T222,FAC_TOTALS_APTA!$A$4:$BS$227,$L227,FALSE))</f>
        <v>0</v>
      </c>
      <c r="U227" s="29">
        <f>IF(U222=0,0,VLOOKUP(U222,FAC_TOTALS_APTA!$A$4:$BS$227,$L227,FALSE))</f>
        <v>0</v>
      </c>
      <c r="V227" s="29">
        <f>IF(V222=0,0,VLOOKUP(V222,FAC_TOTALS_APTA!$A$4:$BS$227,$L227,FALSE))</f>
        <v>0</v>
      </c>
      <c r="W227" s="29">
        <f>IF(W222=0,0,VLOOKUP(W222,FAC_TOTALS_APTA!$A$4:$BS$227,$L227,FALSE))</f>
        <v>0</v>
      </c>
      <c r="X227" s="29">
        <f>IF(X222=0,0,VLOOKUP(X222,FAC_TOTALS_APTA!$A$4:$BS$227,$L227,FALSE))</f>
        <v>0</v>
      </c>
      <c r="Y227" s="29">
        <f>IF(Y222=0,0,VLOOKUP(Y222,FAC_TOTALS_APTA!$A$4:$BS$227,$L227,FALSE))</f>
        <v>0</v>
      </c>
      <c r="Z227" s="29">
        <f>IF(Z222=0,0,VLOOKUP(Z222,FAC_TOTALS_APTA!$A$4:$BS$227,$L227,FALSE))</f>
        <v>0</v>
      </c>
      <c r="AA227" s="29">
        <f>IF(AA222=0,0,VLOOKUP(AA222,FAC_TOTALS_APTA!$A$4:$BS$227,$L227,FALSE))</f>
        <v>0</v>
      </c>
      <c r="AB227" s="29">
        <f>IF(AB222=0,0,VLOOKUP(AB222,FAC_TOTALS_APTA!$A$4:$BS$227,$L227,FALSE))</f>
        <v>0</v>
      </c>
      <c r="AC227" s="32">
        <f t="shared" si="50"/>
        <v>-8474.0152116394383</v>
      </c>
      <c r="AD227" s="33">
        <f>AC227/G246</f>
        <v>-5.555183883590333E-5</v>
      </c>
      <c r="AE227" s="7"/>
    </row>
    <row r="228" spans="1:31" s="14" customFormat="1" ht="15" x14ac:dyDescent="0.2">
      <c r="A228" s="7"/>
      <c r="B228" s="26" t="s">
        <v>52</v>
      </c>
      <c r="C228" s="28" t="s">
        <v>23</v>
      </c>
      <c r="D228" s="34" t="s">
        <v>16</v>
      </c>
      <c r="E228" s="43">
        <v>0.16120000000000001</v>
      </c>
      <c r="F228" s="7">
        <f>MATCH($D228,FAC_TOTALS_APTA!$A$2:$BS$2,)</f>
        <v>14</v>
      </c>
      <c r="G228" s="29">
        <f>VLOOKUP(G222,FAC_TOTALS_APTA!$A$4:$BS$227,$F228,FALSE)</f>
        <v>4.0056809048714204</v>
      </c>
      <c r="H228" s="29">
        <f>VLOOKUP(H222,FAC_TOTALS_APTA!$A$4:$BS$227,$F228,FALSE)</f>
        <v>2.8290433843361402</v>
      </c>
      <c r="I228" s="30">
        <f t="shared" si="47"/>
        <v>-0.29374219976042981</v>
      </c>
      <c r="J228" s="31" t="str">
        <f t="shared" si="48"/>
        <v>_log</v>
      </c>
      <c r="K228" s="31" t="str">
        <f t="shared" si="49"/>
        <v>GAS_PRICE_2018_log_FAC</v>
      </c>
      <c r="L228" s="7">
        <f>MATCH($K228,FAC_TOTALS_APTA!$A$2:$BS$2,)</f>
        <v>36</v>
      </c>
      <c r="M228" s="29">
        <f>IF(M222=0,0,VLOOKUP(M222,FAC_TOTALS_APTA!$A$4:$BS$227,$L228,FALSE))</f>
        <v>-778184.001329305</v>
      </c>
      <c r="N228" s="29">
        <f>IF(N222=0,0,VLOOKUP(N222,FAC_TOTALS_APTA!$A$4:$BS$227,$L228,FALSE))</f>
        <v>-1222249.90933086</v>
      </c>
      <c r="O228" s="29">
        <f>IF(O222=0,0,VLOOKUP(O222,FAC_TOTALS_APTA!$A$4:$BS$227,$L228,FALSE))</f>
        <v>-6453042.38335378</v>
      </c>
      <c r="P228" s="29">
        <f>IF(P222=0,0,VLOOKUP(P222,FAC_TOTALS_APTA!$A$4:$BS$227,$L228,FALSE))</f>
        <v>-2162220.9845332801</v>
      </c>
      <c r="Q228" s="29">
        <f>IF(Q222=0,0,VLOOKUP(Q222,FAC_TOTALS_APTA!$A$4:$BS$227,$L228,FALSE))</f>
        <v>1549946.68676703</v>
      </c>
      <c r="R228" s="29">
        <f>IF(R222=0,0,VLOOKUP(R222,FAC_TOTALS_APTA!$A$4:$BS$227,$L228,FALSE))</f>
        <v>1743218.1408425299</v>
      </c>
      <c r="S228" s="29">
        <f>IF(S222=0,0,VLOOKUP(S222,FAC_TOTALS_APTA!$A$4:$BS$227,$L228,FALSE))</f>
        <v>0</v>
      </c>
      <c r="T228" s="29">
        <f>IF(T222=0,0,VLOOKUP(T222,FAC_TOTALS_APTA!$A$4:$BS$227,$L228,FALSE))</f>
        <v>0</v>
      </c>
      <c r="U228" s="29">
        <f>IF(U222=0,0,VLOOKUP(U222,FAC_TOTALS_APTA!$A$4:$BS$227,$L228,FALSE))</f>
        <v>0</v>
      </c>
      <c r="V228" s="29">
        <f>IF(V222=0,0,VLOOKUP(V222,FAC_TOTALS_APTA!$A$4:$BS$227,$L228,FALSE))</f>
        <v>0</v>
      </c>
      <c r="W228" s="29">
        <f>IF(W222=0,0,VLOOKUP(W222,FAC_TOTALS_APTA!$A$4:$BS$227,$L228,FALSE))</f>
        <v>0</v>
      </c>
      <c r="X228" s="29">
        <f>IF(X222=0,0,VLOOKUP(X222,FAC_TOTALS_APTA!$A$4:$BS$227,$L228,FALSE))</f>
        <v>0</v>
      </c>
      <c r="Y228" s="29">
        <f>IF(Y222=0,0,VLOOKUP(Y222,FAC_TOTALS_APTA!$A$4:$BS$227,$L228,FALSE))</f>
        <v>0</v>
      </c>
      <c r="Z228" s="29">
        <f>IF(Z222=0,0,VLOOKUP(Z222,FAC_TOTALS_APTA!$A$4:$BS$227,$L228,FALSE))</f>
        <v>0</v>
      </c>
      <c r="AA228" s="29">
        <f>IF(AA222=0,0,VLOOKUP(AA222,FAC_TOTALS_APTA!$A$4:$BS$227,$L228,FALSE))</f>
        <v>0</v>
      </c>
      <c r="AB228" s="29">
        <f>IF(AB222=0,0,VLOOKUP(AB222,FAC_TOTALS_APTA!$A$4:$BS$227,$L228,FALSE))</f>
        <v>0</v>
      </c>
      <c r="AC228" s="32">
        <f t="shared" si="50"/>
        <v>-7322532.4509376651</v>
      </c>
      <c r="AD228" s="33">
        <f>AC228/G247</f>
        <v>-4.7070334519481519E-2</v>
      </c>
      <c r="AE228" s="7"/>
    </row>
    <row r="229" spans="1:31" s="14" customFormat="1" ht="15" x14ac:dyDescent="0.2">
      <c r="A229" s="7"/>
      <c r="B229" s="26" t="s">
        <v>49</v>
      </c>
      <c r="C229" s="28" t="s">
        <v>23</v>
      </c>
      <c r="D229" s="7" t="s">
        <v>15</v>
      </c>
      <c r="E229" s="43">
        <v>-0.2555</v>
      </c>
      <c r="F229" s="7">
        <f>MATCH($D229,FAC_TOTALS_APTA!$A$2:$BS$2,)</f>
        <v>15</v>
      </c>
      <c r="G229" s="29">
        <f>VLOOKUP(G222,FAC_TOTALS_APTA!$A$4:$BS$227,$F229,FALSE)</f>
        <v>26260.479006759801</v>
      </c>
      <c r="H229" s="29">
        <f>VLOOKUP(H222,FAC_TOTALS_APTA!$A$4:$BS$227,$F229,FALSE)</f>
        <v>28335.2195898592</v>
      </c>
      <c r="I229" s="30">
        <f t="shared" si="47"/>
        <v>7.9006197204755324E-2</v>
      </c>
      <c r="J229" s="31" t="str">
        <f t="shared" si="48"/>
        <v>_log</v>
      </c>
      <c r="K229" s="31" t="str">
        <f t="shared" si="49"/>
        <v>TOTAL_MED_INC_INDIV_2018_log_FAC</v>
      </c>
      <c r="L229" s="7">
        <f>MATCH($K229,FAC_TOTALS_APTA!$A$2:$BS$2,)</f>
        <v>37</v>
      </c>
      <c r="M229" s="29">
        <f>IF(M222=0,0,VLOOKUP(M222,FAC_TOTALS_APTA!$A$4:$BS$227,$L229,FALSE))</f>
        <v>-97938.460894325501</v>
      </c>
      <c r="N229" s="29">
        <f>IF(N222=0,0,VLOOKUP(N222,FAC_TOTALS_APTA!$A$4:$BS$227,$L229,FALSE))</f>
        <v>-835978.78417943197</v>
      </c>
      <c r="O229" s="29">
        <f>IF(O222=0,0,VLOOKUP(O222,FAC_TOTALS_APTA!$A$4:$BS$227,$L229,FALSE))</f>
        <v>-1056208.3896612399</v>
      </c>
      <c r="P229" s="29">
        <f>IF(P222=0,0,VLOOKUP(P222,FAC_TOTALS_APTA!$A$4:$BS$227,$L229,FALSE))</f>
        <v>-407872.27089530602</v>
      </c>
      <c r="Q229" s="29">
        <f>IF(Q222=0,0,VLOOKUP(Q222,FAC_TOTALS_APTA!$A$4:$BS$227,$L229,FALSE))</f>
        <v>-473099.92227321898</v>
      </c>
      <c r="R229" s="29">
        <f>IF(R222=0,0,VLOOKUP(R222,FAC_TOTALS_APTA!$A$4:$BS$227,$L229,FALSE))</f>
        <v>-501606.06885108299</v>
      </c>
      <c r="S229" s="29">
        <f>IF(S222=0,0,VLOOKUP(S222,FAC_TOTALS_APTA!$A$4:$BS$227,$L229,FALSE))</f>
        <v>0</v>
      </c>
      <c r="T229" s="29">
        <f>IF(T222=0,0,VLOOKUP(T222,FAC_TOTALS_APTA!$A$4:$BS$227,$L229,FALSE))</f>
        <v>0</v>
      </c>
      <c r="U229" s="29">
        <f>IF(U222=0,0,VLOOKUP(U222,FAC_TOTALS_APTA!$A$4:$BS$227,$L229,FALSE))</f>
        <v>0</v>
      </c>
      <c r="V229" s="29">
        <f>IF(V222=0,0,VLOOKUP(V222,FAC_TOTALS_APTA!$A$4:$BS$227,$L229,FALSE))</f>
        <v>0</v>
      </c>
      <c r="W229" s="29">
        <f>IF(W222=0,0,VLOOKUP(W222,FAC_TOTALS_APTA!$A$4:$BS$227,$L229,FALSE))</f>
        <v>0</v>
      </c>
      <c r="X229" s="29">
        <f>IF(X222=0,0,VLOOKUP(X222,FAC_TOTALS_APTA!$A$4:$BS$227,$L229,FALSE))</f>
        <v>0</v>
      </c>
      <c r="Y229" s="29">
        <f>IF(Y222=0,0,VLOOKUP(Y222,FAC_TOTALS_APTA!$A$4:$BS$227,$L229,FALSE))</f>
        <v>0</v>
      </c>
      <c r="Z229" s="29">
        <f>IF(Z222=0,0,VLOOKUP(Z222,FAC_TOTALS_APTA!$A$4:$BS$227,$L229,FALSE))</f>
        <v>0</v>
      </c>
      <c r="AA229" s="29">
        <f>IF(AA222=0,0,VLOOKUP(AA222,FAC_TOTALS_APTA!$A$4:$BS$227,$L229,FALSE))</f>
        <v>0</v>
      </c>
      <c r="AB229" s="29">
        <f>IF(AB222=0,0,VLOOKUP(AB222,FAC_TOTALS_APTA!$A$4:$BS$227,$L229,FALSE))</f>
        <v>0</v>
      </c>
      <c r="AC229" s="32">
        <f t="shared" si="50"/>
        <v>-3372703.8967546057</v>
      </c>
      <c r="AD229" s="33">
        <f>AC229/G247</f>
        <v>-2.1680245423162221E-2</v>
      </c>
      <c r="AE229" s="7"/>
    </row>
    <row r="230" spans="1:31" s="14" customFormat="1" ht="15" x14ac:dyDescent="0.2">
      <c r="A230" s="7"/>
      <c r="B230" s="26" t="s">
        <v>67</v>
      </c>
      <c r="C230" s="28"/>
      <c r="D230" s="7" t="s">
        <v>10</v>
      </c>
      <c r="E230" s="43">
        <v>1.0699999999999999E-2</v>
      </c>
      <c r="F230" s="7">
        <f>MATCH($D230,FAC_TOTALS_APTA!$A$2:$BS$2,)</f>
        <v>16</v>
      </c>
      <c r="G230" s="29">
        <f>VLOOKUP(G222,FAC_TOTALS_APTA!$A$4:$BS$227,$F230,FALSE)</f>
        <v>7.3198147681771397</v>
      </c>
      <c r="H230" s="29">
        <f>VLOOKUP(H222,FAC_TOTALS_APTA!$A$4:$BS$227,$F230,FALSE)</f>
        <v>7.0336089149977203</v>
      </c>
      <c r="I230" s="30">
        <f t="shared" si="47"/>
        <v>-3.9100149695549424E-2</v>
      </c>
      <c r="J230" s="31" t="str">
        <f t="shared" si="48"/>
        <v/>
      </c>
      <c r="K230" s="31" t="str">
        <f t="shared" si="49"/>
        <v>PCT_HH_NO_VEH_FAC</v>
      </c>
      <c r="L230" s="7">
        <f>MATCH($K230,FAC_TOTALS_APTA!$A$2:$BS$2,)</f>
        <v>38</v>
      </c>
      <c r="M230" s="29">
        <f>IF(M222=0,0,VLOOKUP(M222,FAC_TOTALS_APTA!$A$4:$BS$227,$L230,FALSE))</f>
        <v>174009.63935162401</v>
      </c>
      <c r="N230" s="29">
        <f>IF(N222=0,0,VLOOKUP(N222,FAC_TOTALS_APTA!$A$4:$BS$227,$L230,FALSE))</f>
        <v>-15556.7409914089</v>
      </c>
      <c r="O230" s="29">
        <f>IF(O222=0,0,VLOOKUP(O222,FAC_TOTALS_APTA!$A$4:$BS$227,$L230,FALSE))</f>
        <v>-620902.92341328296</v>
      </c>
      <c r="P230" s="29">
        <f>IF(P222=0,0,VLOOKUP(P222,FAC_TOTALS_APTA!$A$4:$BS$227,$L230,FALSE))</f>
        <v>-43700.244872477</v>
      </c>
      <c r="Q230" s="29">
        <f>IF(Q222=0,0,VLOOKUP(Q222,FAC_TOTALS_APTA!$A$4:$BS$227,$L230,FALSE))</f>
        <v>140997.93541482999</v>
      </c>
      <c r="R230" s="29">
        <f>IF(R222=0,0,VLOOKUP(R222,FAC_TOTALS_APTA!$A$4:$BS$227,$L230,FALSE))</f>
        <v>106344.903587892</v>
      </c>
      <c r="S230" s="29">
        <f>IF(S222=0,0,VLOOKUP(S222,FAC_TOTALS_APTA!$A$4:$BS$227,$L230,FALSE))</f>
        <v>0</v>
      </c>
      <c r="T230" s="29">
        <f>IF(T222=0,0,VLOOKUP(T222,FAC_TOTALS_APTA!$A$4:$BS$227,$L230,FALSE))</f>
        <v>0</v>
      </c>
      <c r="U230" s="29">
        <f>IF(U222=0,0,VLOOKUP(U222,FAC_TOTALS_APTA!$A$4:$BS$227,$L230,FALSE))</f>
        <v>0</v>
      </c>
      <c r="V230" s="29">
        <f>IF(V222=0,0,VLOOKUP(V222,FAC_TOTALS_APTA!$A$4:$BS$227,$L230,FALSE))</f>
        <v>0</v>
      </c>
      <c r="W230" s="29">
        <f>IF(W222=0,0,VLOOKUP(W222,FAC_TOTALS_APTA!$A$4:$BS$227,$L230,FALSE))</f>
        <v>0</v>
      </c>
      <c r="X230" s="29">
        <f>IF(X222=0,0,VLOOKUP(X222,FAC_TOTALS_APTA!$A$4:$BS$227,$L230,FALSE))</f>
        <v>0</v>
      </c>
      <c r="Y230" s="29">
        <f>IF(Y222=0,0,VLOOKUP(Y222,FAC_TOTALS_APTA!$A$4:$BS$227,$L230,FALSE))</f>
        <v>0</v>
      </c>
      <c r="Z230" s="29">
        <f>IF(Z222=0,0,VLOOKUP(Z222,FAC_TOTALS_APTA!$A$4:$BS$227,$L230,FALSE))</f>
        <v>0</v>
      </c>
      <c r="AA230" s="29">
        <f>IF(AA222=0,0,VLOOKUP(AA222,FAC_TOTALS_APTA!$A$4:$BS$227,$L230,FALSE))</f>
        <v>0</v>
      </c>
      <c r="AB230" s="29">
        <f>IF(AB222=0,0,VLOOKUP(AB222,FAC_TOTALS_APTA!$A$4:$BS$227,$L230,FALSE))</f>
        <v>0</v>
      </c>
      <c r="AC230" s="32">
        <f t="shared" si="50"/>
        <v>-258807.43092282285</v>
      </c>
      <c r="AD230" s="33">
        <f>AC230/G247</f>
        <v>-1.6636529003166013E-3</v>
      </c>
      <c r="AE230" s="7"/>
    </row>
    <row r="231" spans="1:31" s="14" customFormat="1" ht="15" x14ac:dyDescent="0.2">
      <c r="A231" s="7"/>
      <c r="B231" s="26" t="s">
        <v>50</v>
      </c>
      <c r="C231" s="28"/>
      <c r="D231" s="7" t="s">
        <v>31</v>
      </c>
      <c r="E231" s="43">
        <v>-3.3999999999999998E-3</v>
      </c>
      <c r="F231" s="7">
        <f>MATCH($D231,FAC_TOTALS_APTA!$A$2:$BS$2,)</f>
        <v>18</v>
      </c>
      <c r="G231" s="29">
        <f>VLOOKUP(G222,FAC_TOTALS_APTA!$A$4:$BS$227,$F231,FALSE)</f>
        <v>4.1336553629474597</v>
      </c>
      <c r="H231" s="29">
        <f>VLOOKUP(H222,FAC_TOTALS_APTA!$A$4:$BS$227,$F231,FALSE)</f>
        <v>5.1978714563597803</v>
      </c>
      <c r="I231" s="30">
        <f t="shared" si="47"/>
        <v>0.25745157735005098</v>
      </c>
      <c r="J231" s="31" t="str">
        <f t="shared" si="48"/>
        <v/>
      </c>
      <c r="K231" s="31" t="str">
        <f t="shared" si="49"/>
        <v>JTW_HOME_PCT_FAC</v>
      </c>
      <c r="L231" s="7">
        <f>MATCH($K231,FAC_TOTALS_APTA!$A$2:$BS$2,)</f>
        <v>40</v>
      </c>
      <c r="M231" s="29">
        <f>IF(M222=0,0,VLOOKUP(M222,FAC_TOTALS_APTA!$A$4:$BS$227,$L231,FALSE))</f>
        <v>57289.212581559797</v>
      </c>
      <c r="N231" s="29">
        <f>IF(N222=0,0,VLOOKUP(N222,FAC_TOTALS_APTA!$A$4:$BS$227,$L231,FALSE))</f>
        <v>-44361.078006074698</v>
      </c>
      <c r="O231" s="29">
        <f>IF(O222=0,0,VLOOKUP(O222,FAC_TOTALS_APTA!$A$4:$BS$227,$L231,FALSE))</f>
        <v>-6971.0805051014704</v>
      </c>
      <c r="P231" s="29">
        <f>IF(P222=0,0,VLOOKUP(P222,FAC_TOTALS_APTA!$A$4:$BS$227,$L231,FALSE))</f>
        <v>-355594.05028356903</v>
      </c>
      <c r="Q231" s="29">
        <f>IF(Q222=0,0,VLOOKUP(Q222,FAC_TOTALS_APTA!$A$4:$BS$227,$L231,FALSE))</f>
        <v>-106448.21626094</v>
      </c>
      <c r="R231" s="29">
        <f>IF(R222=0,0,VLOOKUP(R222,FAC_TOTALS_APTA!$A$4:$BS$227,$L231,FALSE))</f>
        <v>-165847.47545069401</v>
      </c>
      <c r="S231" s="29">
        <f>IF(S222=0,0,VLOOKUP(S222,FAC_TOTALS_APTA!$A$4:$BS$227,$L231,FALSE))</f>
        <v>0</v>
      </c>
      <c r="T231" s="29">
        <f>IF(T222=0,0,VLOOKUP(T222,FAC_TOTALS_APTA!$A$4:$BS$227,$L231,FALSE))</f>
        <v>0</v>
      </c>
      <c r="U231" s="29">
        <f>IF(U222=0,0,VLOOKUP(U222,FAC_TOTALS_APTA!$A$4:$BS$227,$L231,FALSE))</f>
        <v>0</v>
      </c>
      <c r="V231" s="29">
        <f>IF(V222=0,0,VLOOKUP(V222,FAC_TOTALS_APTA!$A$4:$BS$227,$L231,FALSE))</f>
        <v>0</v>
      </c>
      <c r="W231" s="29">
        <f>IF(W222=0,0,VLOOKUP(W222,FAC_TOTALS_APTA!$A$4:$BS$227,$L231,FALSE))</f>
        <v>0</v>
      </c>
      <c r="X231" s="29">
        <f>IF(X222=0,0,VLOOKUP(X222,FAC_TOTALS_APTA!$A$4:$BS$227,$L231,FALSE))</f>
        <v>0</v>
      </c>
      <c r="Y231" s="29">
        <f>IF(Y222=0,0,VLOOKUP(Y222,FAC_TOTALS_APTA!$A$4:$BS$227,$L231,FALSE))</f>
        <v>0</v>
      </c>
      <c r="Z231" s="29">
        <f>IF(Z222=0,0,VLOOKUP(Z222,FAC_TOTALS_APTA!$A$4:$BS$227,$L231,FALSE))</f>
        <v>0</v>
      </c>
      <c r="AA231" s="29">
        <f>IF(AA222=0,0,VLOOKUP(AA222,FAC_TOTALS_APTA!$A$4:$BS$227,$L231,FALSE))</f>
        <v>0</v>
      </c>
      <c r="AB231" s="29">
        <f>IF(AB222=0,0,VLOOKUP(AB222,FAC_TOTALS_APTA!$A$4:$BS$227,$L231,FALSE))</f>
        <v>0</v>
      </c>
      <c r="AC231" s="32">
        <f t="shared" si="50"/>
        <v>-621932.68792481942</v>
      </c>
      <c r="AD231" s="33">
        <f>AC231/G247</f>
        <v>-3.9978763993695765E-3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85</v>
      </c>
      <c r="E232" s="43">
        <v>-5.7999999999999996E-3</v>
      </c>
      <c r="F232" s="7">
        <f>MATCH($D232,FAC_TOTALS_APTA!$A$2:$BS$2,)</f>
        <v>20</v>
      </c>
      <c r="G232" s="29">
        <f>VLOOKUP(G222,FAC_TOTALS_APTA!$A$4:$BS$227,$F232,FALSE)</f>
        <v>0</v>
      </c>
      <c r="H232" s="29">
        <f>VLOOKUP(H222,FAC_TOTALS_APTA!$A$4:$BS$227,$F232,FALSE)</f>
        <v>0</v>
      </c>
      <c r="I232" s="30" t="str">
        <f t="shared" si="47"/>
        <v>-</v>
      </c>
      <c r="J232" s="31" t="str">
        <f t="shared" si="48"/>
        <v/>
      </c>
      <c r="K232" s="31" t="str">
        <f t="shared" si="49"/>
        <v>TNC_TRIPS_PER_CAPITA_CLUSTER_BUS_HI_OPEX_FAV_FAC</v>
      </c>
      <c r="L232" s="7">
        <f>MATCH($K232,FAC_TOTALS_APTA!$A$2:$BS$2,)</f>
        <v>42</v>
      </c>
      <c r="M232" s="29">
        <f>IF(M222=0,0,VLOOKUP(M222,FAC_TOTALS_APTA!$A$4:$BS$227,$L232,FALSE))</f>
        <v>0</v>
      </c>
      <c r="N232" s="29">
        <f>IF(N222=0,0,VLOOKUP(N222,FAC_TOTALS_APTA!$A$4:$BS$227,$L232,FALSE))</f>
        <v>0</v>
      </c>
      <c r="O232" s="29">
        <f>IF(O222=0,0,VLOOKUP(O222,FAC_TOTALS_APTA!$A$4:$BS$227,$L232,FALSE))</f>
        <v>0</v>
      </c>
      <c r="P232" s="29">
        <f>IF(P222=0,0,VLOOKUP(P222,FAC_TOTALS_APTA!$A$4:$BS$227,$L232,FALSE))</f>
        <v>0</v>
      </c>
      <c r="Q232" s="29">
        <f>IF(Q222=0,0,VLOOKUP(Q222,FAC_TOTALS_APTA!$A$4:$BS$227,$L232,FALSE))</f>
        <v>0</v>
      </c>
      <c r="R232" s="29">
        <f>IF(R222=0,0,VLOOKUP(R222,FAC_TOTALS_APTA!$A$4:$BS$227,$L232,FALSE))</f>
        <v>0</v>
      </c>
      <c r="S232" s="29">
        <f>IF(S222=0,0,VLOOKUP(S222,FAC_TOTALS_APTA!$A$4:$BS$227,$L232,FALSE))</f>
        <v>0</v>
      </c>
      <c r="T232" s="29">
        <f>IF(T222=0,0,VLOOKUP(T222,FAC_TOTALS_APTA!$A$4:$BS$227,$L232,FALSE))</f>
        <v>0</v>
      </c>
      <c r="U232" s="29">
        <f>IF(U222=0,0,VLOOKUP(U222,FAC_TOTALS_APTA!$A$4:$BS$227,$L232,FALSE))</f>
        <v>0</v>
      </c>
      <c r="V232" s="29">
        <f>IF(V222=0,0,VLOOKUP(V222,FAC_TOTALS_APTA!$A$4:$BS$227,$L232,FALSE))</f>
        <v>0</v>
      </c>
      <c r="W232" s="29">
        <f>IF(W222=0,0,VLOOKUP(W222,FAC_TOTALS_APTA!$A$4:$BS$227,$L232,FALSE))</f>
        <v>0</v>
      </c>
      <c r="X232" s="29">
        <f>IF(X222=0,0,VLOOKUP(X222,FAC_TOTALS_APTA!$A$4:$BS$227,$L232,FALSE))</f>
        <v>0</v>
      </c>
      <c r="Y232" s="29">
        <f>IF(Y222=0,0,VLOOKUP(Y222,FAC_TOTALS_APTA!$A$4:$BS$227,$L232,FALSE))</f>
        <v>0</v>
      </c>
      <c r="Z232" s="29">
        <f>IF(Z222=0,0,VLOOKUP(Z222,FAC_TOTALS_APTA!$A$4:$BS$227,$L232,FALSE))</f>
        <v>0</v>
      </c>
      <c r="AA232" s="29">
        <f>IF(AA222=0,0,VLOOKUP(AA222,FAC_TOTALS_APTA!$A$4:$BS$227,$L232,FALSE))</f>
        <v>0</v>
      </c>
      <c r="AB232" s="29">
        <f>IF(AB222=0,0,VLOOKUP(AB222,FAC_TOTALS_APTA!$A$4:$BS$227,$L232,FALSE))</f>
        <v>0</v>
      </c>
      <c r="AC232" s="32">
        <f t="shared" si="50"/>
        <v>0</v>
      </c>
      <c r="AD232" s="33">
        <f>AC232/G247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87</v>
      </c>
      <c r="E233" s="43">
        <v>-3.3799999999999997E-2</v>
      </c>
      <c r="F233" s="7">
        <f>MATCH($D233,FAC_TOTALS_APTA!$A$2:$BS$2,)</f>
        <v>21</v>
      </c>
      <c r="G233" s="29">
        <f>VLOOKUP(G222,FAC_TOTALS_APTA!$A$4:$BS$227,$F233,FALSE)</f>
        <v>0</v>
      </c>
      <c r="H233" s="29">
        <f>VLOOKUP(H222,FAC_TOTALS_APTA!$A$4:$BS$227,$F233,FALSE)</f>
        <v>0</v>
      </c>
      <c r="I233" s="30" t="str">
        <f t="shared" si="47"/>
        <v>-</v>
      </c>
      <c r="J233" s="31" t="str">
        <f t="shared" si="48"/>
        <v/>
      </c>
      <c r="K233" s="31" t="str">
        <f t="shared" si="49"/>
        <v>TNC_TRIPS_PER_CAPITA_CLUSTER_BUS_MID_OPEX_FAV_FAC</v>
      </c>
      <c r="L233" s="7">
        <f>MATCH($K233,FAC_TOTALS_APTA!$A$2:$BS$2,)</f>
        <v>43</v>
      </c>
      <c r="M233" s="29">
        <f>IF(M222=0,0,VLOOKUP(M222,FAC_TOTALS_APTA!$A$4:$BS$227,$L233,FALSE))</f>
        <v>0</v>
      </c>
      <c r="N233" s="29">
        <f>IF(N222=0,0,VLOOKUP(N222,FAC_TOTALS_APTA!$A$4:$BS$227,$L233,FALSE))</f>
        <v>0</v>
      </c>
      <c r="O233" s="29">
        <f>IF(O222=0,0,VLOOKUP(O222,FAC_TOTALS_APTA!$A$4:$BS$227,$L233,FALSE))</f>
        <v>0</v>
      </c>
      <c r="P233" s="29">
        <f>IF(P222=0,0,VLOOKUP(P222,FAC_TOTALS_APTA!$A$4:$BS$227,$L233,FALSE))</f>
        <v>0</v>
      </c>
      <c r="Q233" s="29">
        <f>IF(Q222=0,0,VLOOKUP(Q222,FAC_TOTALS_APTA!$A$4:$BS$227,$L233,FALSE))</f>
        <v>0</v>
      </c>
      <c r="R233" s="29">
        <f>IF(R222=0,0,VLOOKUP(R222,FAC_TOTALS_APTA!$A$4:$BS$227,$L233,FALSE))</f>
        <v>0</v>
      </c>
      <c r="S233" s="29">
        <f>IF(S222=0,0,VLOOKUP(S222,FAC_TOTALS_APTA!$A$4:$BS$227,$L233,FALSE))</f>
        <v>0</v>
      </c>
      <c r="T233" s="29">
        <f>IF(T222=0,0,VLOOKUP(T222,FAC_TOTALS_APTA!$A$4:$BS$227,$L233,FALSE))</f>
        <v>0</v>
      </c>
      <c r="U233" s="29">
        <f>IF(U222=0,0,VLOOKUP(U222,FAC_TOTALS_APTA!$A$4:$BS$227,$L233,FALSE))</f>
        <v>0</v>
      </c>
      <c r="V233" s="29">
        <f>IF(V222=0,0,VLOOKUP(V222,FAC_TOTALS_APTA!$A$4:$BS$227,$L233,FALSE))</f>
        <v>0</v>
      </c>
      <c r="W233" s="29">
        <f>IF(W222=0,0,VLOOKUP(W222,FAC_TOTALS_APTA!$A$4:$BS$227,$L233,FALSE))</f>
        <v>0</v>
      </c>
      <c r="X233" s="29">
        <f>IF(X222=0,0,VLOOKUP(X222,FAC_TOTALS_APTA!$A$4:$BS$227,$L233,FALSE))</f>
        <v>0</v>
      </c>
      <c r="Y233" s="29">
        <f>IF(Y222=0,0,VLOOKUP(Y222,FAC_TOTALS_APTA!$A$4:$BS$227,$L233,FALSE))</f>
        <v>0</v>
      </c>
      <c r="Z233" s="29">
        <f>IF(Z222=0,0,VLOOKUP(Z222,FAC_TOTALS_APTA!$A$4:$BS$227,$L233,FALSE))</f>
        <v>0</v>
      </c>
      <c r="AA233" s="29">
        <f>IF(AA222=0,0,VLOOKUP(AA222,FAC_TOTALS_APTA!$A$4:$BS$227,$L233,FALSE))</f>
        <v>0</v>
      </c>
      <c r="AB233" s="29">
        <f>IF(AB222=0,0,VLOOKUP(AB222,FAC_TOTALS_APTA!$A$4:$BS$227,$L233,FALSE))</f>
        <v>0</v>
      </c>
      <c r="AC233" s="32">
        <f t="shared" si="50"/>
        <v>0</v>
      </c>
      <c r="AD233" s="33">
        <f>AC233/G247</f>
        <v>0</v>
      </c>
      <c r="AE233" s="7"/>
    </row>
    <row r="234" spans="1:31" s="14" customFormat="1" ht="34" hidden="1" x14ac:dyDescent="0.2">
      <c r="A234" s="7"/>
      <c r="B234" s="12" t="s">
        <v>72</v>
      </c>
      <c r="C234" s="28"/>
      <c r="D234" s="5" t="s">
        <v>88</v>
      </c>
      <c r="E234" s="43">
        <v>-1.6299999999999999E-2</v>
      </c>
      <c r="F234" s="7">
        <f>MATCH($D234,FAC_TOTALS_APTA!$A$2:$BS$2,)</f>
        <v>22</v>
      </c>
      <c r="G234" s="29">
        <f>VLOOKUP(G222,FAC_TOTALS_APTA!$A$4:$BS$227,$F234,FALSE)</f>
        <v>0</v>
      </c>
      <c r="H234" s="29">
        <f>VLOOKUP(H222,FAC_TOTALS_APTA!$A$4:$BS$227,$F234,FALSE)</f>
        <v>3.0923358050208298</v>
      </c>
      <c r="I234" s="30" t="str">
        <f t="shared" si="47"/>
        <v>-</v>
      </c>
      <c r="J234" s="31" t="str">
        <f t="shared" si="48"/>
        <v/>
      </c>
      <c r="K234" s="31" t="str">
        <f t="shared" si="49"/>
        <v>TNC_TRIPS_PER_CAPITA_CLUSTER_BUS_LOW_OPEX_FAV_FAC</v>
      </c>
      <c r="L234" s="7">
        <f>MATCH($K234,FAC_TOTALS_APTA!$A$2:$BS$2,)</f>
        <v>44</v>
      </c>
      <c r="M234" s="29">
        <f>IF(M222=0,0,VLOOKUP(M222,FAC_TOTALS_APTA!$A$4:$BS$227,$L234,FALSE))</f>
        <v>0</v>
      </c>
      <c r="N234" s="29">
        <f>IF(N222=0,0,VLOOKUP(N222,FAC_TOTALS_APTA!$A$4:$BS$227,$L234,FALSE))</f>
        <v>0</v>
      </c>
      <c r="O234" s="29">
        <f>IF(O222=0,0,VLOOKUP(O222,FAC_TOTALS_APTA!$A$4:$BS$227,$L234,FALSE))</f>
        <v>-1825773.7866882</v>
      </c>
      <c r="P234" s="29">
        <f>IF(P222=0,0,VLOOKUP(P222,FAC_TOTALS_APTA!$A$4:$BS$227,$L234,FALSE))</f>
        <v>-1260463.4218746501</v>
      </c>
      <c r="Q234" s="29">
        <f>IF(Q222=0,0,VLOOKUP(Q222,FAC_TOTALS_APTA!$A$4:$BS$227,$L234,FALSE))</f>
        <v>-1671575.3269551001</v>
      </c>
      <c r="R234" s="29">
        <f>IF(R222=0,0,VLOOKUP(R222,FAC_TOTALS_APTA!$A$4:$BS$227,$L234,FALSE))</f>
        <v>-2761356.2299137502</v>
      </c>
      <c r="S234" s="29">
        <f>IF(S222=0,0,VLOOKUP(S222,FAC_TOTALS_APTA!$A$4:$BS$227,$L234,FALSE))</f>
        <v>0</v>
      </c>
      <c r="T234" s="29">
        <f>IF(T222=0,0,VLOOKUP(T222,FAC_TOTALS_APTA!$A$4:$BS$227,$L234,FALSE))</f>
        <v>0</v>
      </c>
      <c r="U234" s="29">
        <f>IF(U222=0,0,VLOOKUP(U222,FAC_TOTALS_APTA!$A$4:$BS$227,$L234,FALSE))</f>
        <v>0</v>
      </c>
      <c r="V234" s="29">
        <f>IF(V222=0,0,VLOOKUP(V222,FAC_TOTALS_APTA!$A$4:$BS$227,$L234,FALSE))</f>
        <v>0</v>
      </c>
      <c r="W234" s="29">
        <f>IF(W222=0,0,VLOOKUP(W222,FAC_TOTALS_APTA!$A$4:$BS$227,$L234,FALSE))</f>
        <v>0</v>
      </c>
      <c r="X234" s="29">
        <f>IF(X222=0,0,VLOOKUP(X222,FAC_TOTALS_APTA!$A$4:$BS$227,$L234,FALSE))</f>
        <v>0</v>
      </c>
      <c r="Y234" s="29">
        <f>IF(Y222=0,0,VLOOKUP(Y222,FAC_TOTALS_APTA!$A$4:$BS$227,$L234,FALSE))</f>
        <v>0</v>
      </c>
      <c r="Z234" s="29">
        <f>IF(Z222=0,0,VLOOKUP(Z222,FAC_TOTALS_APTA!$A$4:$BS$227,$L234,FALSE))</f>
        <v>0</v>
      </c>
      <c r="AA234" s="29">
        <f>IF(AA222=0,0,VLOOKUP(AA222,FAC_TOTALS_APTA!$A$4:$BS$227,$L234,FALSE))</f>
        <v>0</v>
      </c>
      <c r="AB234" s="29">
        <f>IF(AB222=0,0,VLOOKUP(AB222,FAC_TOTALS_APTA!$A$4:$BS$227,$L234,FALSE))</f>
        <v>0</v>
      </c>
      <c r="AC234" s="32">
        <f t="shared" si="50"/>
        <v>-7519168.7654317003</v>
      </c>
      <c r="AD234" s="33">
        <f>AC234/G247</f>
        <v>-4.8334342178570418E-2</v>
      </c>
      <c r="AE234" s="7"/>
    </row>
    <row r="235" spans="1:31" s="14" customFormat="1" ht="34" hidden="1" x14ac:dyDescent="0.2">
      <c r="A235" s="7"/>
      <c r="B235" s="12" t="s">
        <v>72</v>
      </c>
      <c r="C235" s="28"/>
      <c r="D235" s="5" t="s">
        <v>89</v>
      </c>
      <c r="E235" s="43">
        <v>-1.37E-2</v>
      </c>
      <c r="F235" s="7">
        <f>MATCH($D235,FAC_TOTALS_APTA!$A$2:$BS$2,)</f>
        <v>23</v>
      </c>
      <c r="G235" s="29">
        <f>VLOOKUP(G222,FAC_TOTALS_APTA!$A$4:$BS$227,$F235,FALSE)</f>
        <v>0</v>
      </c>
      <c r="H235" s="29">
        <f>VLOOKUP(H222,FAC_TOTALS_APTA!$A$4:$BS$227,$F235,FALSE)</f>
        <v>0</v>
      </c>
      <c r="I235" s="30" t="str">
        <f t="shared" si="47"/>
        <v>-</v>
      </c>
      <c r="J235" s="31" t="str">
        <f t="shared" si="48"/>
        <v/>
      </c>
      <c r="K235" s="31" t="str">
        <f t="shared" si="49"/>
        <v>TNC_TRIPS_PER_CAPITA_CLUSTER_BUS_HI_OPEX_UNFAV_FAC</v>
      </c>
      <c r="L235" s="7">
        <f>MATCH($K235,FAC_TOTALS_APTA!$A$2:$BS$2,)</f>
        <v>45</v>
      </c>
      <c r="M235" s="29">
        <f>IF(M222=0,0,VLOOKUP(M222,FAC_TOTALS_APTA!$A$4:$BS$227,$L235,FALSE))</f>
        <v>0</v>
      </c>
      <c r="N235" s="29">
        <f>IF(N222=0,0,VLOOKUP(N222,FAC_TOTALS_APTA!$A$4:$BS$227,$L235,FALSE))</f>
        <v>0</v>
      </c>
      <c r="O235" s="29">
        <f>IF(O222=0,0,VLOOKUP(O222,FAC_TOTALS_APTA!$A$4:$BS$227,$L235,FALSE))</f>
        <v>0</v>
      </c>
      <c r="P235" s="29">
        <f>IF(P222=0,0,VLOOKUP(P222,FAC_TOTALS_APTA!$A$4:$BS$227,$L235,FALSE))</f>
        <v>0</v>
      </c>
      <c r="Q235" s="29">
        <f>IF(Q222=0,0,VLOOKUP(Q222,FAC_TOTALS_APTA!$A$4:$BS$227,$L235,FALSE))</f>
        <v>0</v>
      </c>
      <c r="R235" s="29">
        <f>IF(R222=0,0,VLOOKUP(R222,FAC_TOTALS_APTA!$A$4:$BS$227,$L235,FALSE))</f>
        <v>0</v>
      </c>
      <c r="S235" s="29">
        <f>IF(S222=0,0,VLOOKUP(S222,FAC_TOTALS_APTA!$A$4:$BS$227,$L235,FALSE))</f>
        <v>0</v>
      </c>
      <c r="T235" s="29">
        <f>IF(T222=0,0,VLOOKUP(T222,FAC_TOTALS_APTA!$A$4:$BS$227,$L235,FALSE))</f>
        <v>0</v>
      </c>
      <c r="U235" s="29">
        <f>IF(U222=0,0,VLOOKUP(U222,FAC_TOTALS_APTA!$A$4:$BS$227,$L235,FALSE))</f>
        <v>0</v>
      </c>
      <c r="V235" s="29">
        <f>IF(V222=0,0,VLOOKUP(V222,FAC_TOTALS_APTA!$A$4:$BS$227,$L235,FALSE))</f>
        <v>0</v>
      </c>
      <c r="W235" s="29">
        <f>IF(W222=0,0,VLOOKUP(W222,FAC_TOTALS_APTA!$A$4:$BS$227,$L235,FALSE))</f>
        <v>0</v>
      </c>
      <c r="X235" s="29">
        <f>IF(X222=0,0,VLOOKUP(X222,FAC_TOTALS_APTA!$A$4:$BS$227,$L235,FALSE))</f>
        <v>0</v>
      </c>
      <c r="Y235" s="29">
        <f>IF(Y222=0,0,VLOOKUP(Y222,FAC_TOTALS_APTA!$A$4:$BS$227,$L235,FALSE))</f>
        <v>0</v>
      </c>
      <c r="Z235" s="29">
        <f>IF(Z222=0,0,VLOOKUP(Z222,FAC_TOTALS_APTA!$A$4:$BS$227,$L235,FALSE))</f>
        <v>0</v>
      </c>
      <c r="AA235" s="29">
        <f>IF(AA222=0,0,VLOOKUP(AA222,FAC_TOTALS_APTA!$A$4:$BS$227,$L235,FALSE))</f>
        <v>0</v>
      </c>
      <c r="AB235" s="29">
        <f>IF(AB222=0,0,VLOOKUP(AB222,FAC_TOTALS_APTA!$A$4:$BS$227,$L235,FALSE))</f>
        <v>0</v>
      </c>
      <c r="AC235" s="32">
        <f t="shared" si="50"/>
        <v>0</v>
      </c>
      <c r="AD235" s="33">
        <f>AC235/G247</f>
        <v>0</v>
      </c>
      <c r="AE235" s="7"/>
    </row>
    <row r="236" spans="1:31" s="14" customFormat="1" ht="34" hidden="1" x14ac:dyDescent="0.2">
      <c r="A236" s="7"/>
      <c r="B236" s="12" t="s">
        <v>72</v>
      </c>
      <c r="C236" s="28"/>
      <c r="D236" s="5" t="s">
        <v>90</v>
      </c>
      <c r="E236" s="43">
        <v>-3.5099999999999999E-2</v>
      </c>
      <c r="F236" s="7">
        <f>MATCH($D236,FAC_TOTALS_APTA!$A$2:$BS$2,)</f>
        <v>24</v>
      </c>
      <c r="G236" s="29">
        <f>VLOOKUP(G222,FAC_TOTALS_APTA!$A$4:$BS$227,$F236,FALSE)</f>
        <v>0</v>
      </c>
      <c r="H236" s="29">
        <f>VLOOKUP(H222,FAC_TOTALS_APTA!$A$4:$BS$227,$F236,FALSE)</f>
        <v>0</v>
      </c>
      <c r="I236" s="30" t="str">
        <f t="shared" si="47"/>
        <v>-</v>
      </c>
      <c r="J236" s="31" t="str">
        <f t="shared" si="48"/>
        <v/>
      </c>
      <c r="K236" s="31" t="str">
        <f t="shared" si="49"/>
        <v>TNC_TRIPS_PER_CAPITA_CLUSTER_BUS_MID_OPEX_UNFAV_FAC</v>
      </c>
      <c r="L236" s="7">
        <f>MATCH($K236,FAC_TOTALS_APTA!$A$2:$BS$2,)</f>
        <v>46</v>
      </c>
      <c r="M236" s="29">
        <f>IF(M222=0,0,VLOOKUP(M222,FAC_TOTALS_APTA!$A$4:$BS$227,$L236,FALSE))</f>
        <v>0</v>
      </c>
      <c r="N236" s="29">
        <f>IF(N222=0,0,VLOOKUP(N222,FAC_TOTALS_APTA!$A$4:$BS$227,$L236,FALSE))</f>
        <v>0</v>
      </c>
      <c r="O236" s="29">
        <f>IF(O222=0,0,VLOOKUP(O222,FAC_TOTALS_APTA!$A$4:$BS$227,$L236,FALSE))</f>
        <v>0</v>
      </c>
      <c r="P236" s="29">
        <f>IF(P222=0,0,VLOOKUP(P222,FAC_TOTALS_APTA!$A$4:$BS$227,$L236,FALSE))</f>
        <v>0</v>
      </c>
      <c r="Q236" s="29">
        <f>IF(Q222=0,0,VLOOKUP(Q222,FAC_TOTALS_APTA!$A$4:$BS$227,$L236,FALSE))</f>
        <v>0</v>
      </c>
      <c r="R236" s="29">
        <f>IF(R222=0,0,VLOOKUP(R222,FAC_TOTALS_APTA!$A$4:$BS$227,$L236,FALSE))</f>
        <v>0</v>
      </c>
      <c r="S236" s="29">
        <f>IF(S222=0,0,VLOOKUP(S222,FAC_TOTALS_APTA!$A$4:$BS$227,$L236,FALSE))</f>
        <v>0</v>
      </c>
      <c r="T236" s="29">
        <f>IF(T222=0,0,VLOOKUP(T222,FAC_TOTALS_APTA!$A$4:$BS$227,$L236,FALSE))</f>
        <v>0</v>
      </c>
      <c r="U236" s="29">
        <f>IF(U222=0,0,VLOOKUP(U222,FAC_TOTALS_APTA!$A$4:$BS$227,$L236,FALSE))</f>
        <v>0</v>
      </c>
      <c r="V236" s="29">
        <f>IF(V222=0,0,VLOOKUP(V222,FAC_TOTALS_APTA!$A$4:$BS$227,$L236,FALSE))</f>
        <v>0</v>
      </c>
      <c r="W236" s="29">
        <f>IF(W222=0,0,VLOOKUP(W222,FAC_TOTALS_APTA!$A$4:$BS$227,$L236,FALSE))</f>
        <v>0</v>
      </c>
      <c r="X236" s="29">
        <f>IF(X222=0,0,VLOOKUP(X222,FAC_TOTALS_APTA!$A$4:$BS$227,$L236,FALSE))</f>
        <v>0</v>
      </c>
      <c r="Y236" s="29">
        <f>IF(Y222=0,0,VLOOKUP(Y222,FAC_TOTALS_APTA!$A$4:$BS$227,$L236,FALSE))</f>
        <v>0</v>
      </c>
      <c r="Z236" s="29">
        <f>IF(Z222=0,0,VLOOKUP(Z222,FAC_TOTALS_APTA!$A$4:$BS$227,$L236,FALSE))</f>
        <v>0</v>
      </c>
      <c r="AA236" s="29">
        <f>IF(AA222=0,0,VLOOKUP(AA222,FAC_TOTALS_APTA!$A$4:$BS$227,$L236,FALSE))</f>
        <v>0</v>
      </c>
      <c r="AB236" s="29">
        <f>IF(AB222=0,0,VLOOKUP(AB222,FAC_TOTALS_APTA!$A$4:$BS$227,$L236,FALSE))</f>
        <v>0</v>
      </c>
      <c r="AC236" s="32">
        <f t="shared" si="50"/>
        <v>0</v>
      </c>
      <c r="AD236" s="33">
        <f>AC236/G247</f>
        <v>0</v>
      </c>
      <c r="AE236" s="7"/>
    </row>
    <row r="237" spans="1:31" s="14" customFormat="1" ht="34" hidden="1" x14ac:dyDescent="0.2">
      <c r="A237" s="7"/>
      <c r="B237" s="12" t="s">
        <v>72</v>
      </c>
      <c r="C237" s="28"/>
      <c r="D237" s="5" t="s">
        <v>91</v>
      </c>
      <c r="E237" s="43">
        <v>-3.1300000000000001E-2</v>
      </c>
      <c r="F237" s="7">
        <f>MATCH($D237,FAC_TOTALS_APTA!$A$2:$BS$2,)</f>
        <v>25</v>
      </c>
      <c r="G237" s="29">
        <f>VLOOKUP(G222,FAC_TOTALS_APTA!$A$4:$BS$227,$F237,FALSE)</f>
        <v>0</v>
      </c>
      <c r="H237" s="29">
        <f>VLOOKUP(H222,FAC_TOTALS_APTA!$A$4:$BS$227,$F237,FALSE)</f>
        <v>0</v>
      </c>
      <c r="I237" s="30" t="str">
        <f t="shared" si="47"/>
        <v>-</v>
      </c>
      <c r="J237" s="31" t="str">
        <f t="shared" si="48"/>
        <v/>
      </c>
      <c r="K237" s="31" t="str">
        <f t="shared" si="49"/>
        <v>TNC_TRIPS_PER_CAPITA_CLUSTER_BUS_LOW_OPEX_UNFAV_FAC</v>
      </c>
      <c r="L237" s="7">
        <f>MATCH($K237,FAC_TOTALS_APTA!$A$2:$BS$2,)</f>
        <v>47</v>
      </c>
      <c r="M237" s="29">
        <f>IF(M222=0,0,VLOOKUP(M222,FAC_TOTALS_APTA!$A$4:$BS$227,$L237,FALSE))</f>
        <v>0</v>
      </c>
      <c r="N237" s="29">
        <f>IF(N222=0,0,VLOOKUP(N222,FAC_TOTALS_APTA!$A$4:$BS$227,$L237,FALSE))</f>
        <v>0</v>
      </c>
      <c r="O237" s="29">
        <f>IF(O222=0,0,VLOOKUP(O222,FAC_TOTALS_APTA!$A$4:$BS$227,$L237,FALSE))</f>
        <v>0</v>
      </c>
      <c r="P237" s="29">
        <f>IF(P222=0,0,VLOOKUP(P222,FAC_TOTALS_APTA!$A$4:$BS$227,$L237,FALSE))</f>
        <v>0</v>
      </c>
      <c r="Q237" s="29">
        <f>IF(Q222=0,0,VLOOKUP(Q222,FAC_TOTALS_APTA!$A$4:$BS$227,$L237,FALSE))</f>
        <v>0</v>
      </c>
      <c r="R237" s="29">
        <f>IF(R222=0,0,VLOOKUP(R222,FAC_TOTALS_APTA!$A$4:$BS$227,$L237,FALSE))</f>
        <v>0</v>
      </c>
      <c r="S237" s="29">
        <f>IF(S222=0,0,VLOOKUP(S222,FAC_TOTALS_APTA!$A$4:$BS$227,$L237,FALSE))</f>
        <v>0</v>
      </c>
      <c r="T237" s="29">
        <f>IF(T222=0,0,VLOOKUP(T222,FAC_TOTALS_APTA!$A$4:$BS$227,$L237,FALSE))</f>
        <v>0</v>
      </c>
      <c r="U237" s="29">
        <f>IF(U222=0,0,VLOOKUP(U222,FAC_TOTALS_APTA!$A$4:$BS$227,$L237,FALSE))</f>
        <v>0</v>
      </c>
      <c r="V237" s="29">
        <f>IF(V222=0,0,VLOOKUP(V222,FAC_TOTALS_APTA!$A$4:$BS$227,$L237,FALSE))</f>
        <v>0</v>
      </c>
      <c r="W237" s="29">
        <f>IF(W222=0,0,VLOOKUP(W222,FAC_TOTALS_APTA!$A$4:$BS$227,$L237,FALSE))</f>
        <v>0</v>
      </c>
      <c r="X237" s="29">
        <f>IF(X222=0,0,VLOOKUP(X222,FAC_TOTALS_APTA!$A$4:$BS$227,$L237,FALSE))</f>
        <v>0</v>
      </c>
      <c r="Y237" s="29">
        <f>IF(Y222=0,0,VLOOKUP(Y222,FAC_TOTALS_APTA!$A$4:$BS$227,$L237,FALSE))</f>
        <v>0</v>
      </c>
      <c r="Z237" s="29">
        <f>IF(Z222=0,0,VLOOKUP(Z222,FAC_TOTALS_APTA!$A$4:$BS$227,$L237,FALSE))</f>
        <v>0</v>
      </c>
      <c r="AA237" s="29">
        <f>IF(AA222=0,0,VLOOKUP(AA222,FAC_TOTALS_APTA!$A$4:$BS$227,$L237,FALSE))</f>
        <v>0</v>
      </c>
      <c r="AB237" s="29">
        <f>IF(AB222=0,0,VLOOKUP(AB222,FAC_TOTALS_APTA!$A$4:$BS$227,$L237,FALSE))</f>
        <v>0</v>
      </c>
      <c r="AC237" s="32">
        <f t="shared" si="50"/>
        <v>0</v>
      </c>
      <c r="AD237" s="33">
        <f>AC237/G247</f>
        <v>0</v>
      </c>
      <c r="AE237" s="7"/>
    </row>
    <row r="238" spans="1:31" s="14" customFormat="1" ht="34" hidden="1" x14ac:dyDescent="0.2">
      <c r="A238" s="7"/>
      <c r="B238" s="12" t="s">
        <v>72</v>
      </c>
      <c r="C238" s="28"/>
      <c r="D238" s="5" t="s">
        <v>73</v>
      </c>
      <c r="E238" s="43">
        <v>-1.4E-3</v>
      </c>
      <c r="F238" s="7">
        <f>MATCH($D238,FAC_TOTALS_APTA!$A$2:$BS$2,)</f>
        <v>19</v>
      </c>
      <c r="G238" s="29">
        <f>VLOOKUP(G222,FAC_TOTALS_APTA!$A$4:$BS$227,$F238,FALSE)</f>
        <v>0</v>
      </c>
      <c r="H238" s="29">
        <f>VLOOKUP(H222,FAC_TOTALS_APTA!$A$4:$BS$227,$F238,FALSE)</f>
        <v>0</v>
      </c>
      <c r="I238" s="30" t="str">
        <f t="shared" si="47"/>
        <v>-</v>
      </c>
      <c r="J238" s="31" t="str">
        <f t="shared" si="48"/>
        <v/>
      </c>
      <c r="K238" s="31" t="str">
        <f t="shared" si="49"/>
        <v>TNC_TRIPS_PER_CAPITA_CLUSTER_BUS_NEW_YORK_FAC</v>
      </c>
      <c r="L238" s="7">
        <f>MATCH($K238,FAC_TOTALS_APTA!$A$2:$BS$2,)</f>
        <v>41</v>
      </c>
      <c r="M238" s="29">
        <f>IF(M222=0,0,VLOOKUP(M222,FAC_TOTALS_APTA!$A$4:$BS$227,$L238,FALSE))</f>
        <v>0</v>
      </c>
      <c r="N238" s="29">
        <f>IF(N222=0,0,VLOOKUP(N222,FAC_TOTALS_APTA!$A$4:$BS$227,$L238,FALSE))</f>
        <v>0</v>
      </c>
      <c r="O238" s="29">
        <f>IF(O222=0,0,VLOOKUP(O222,FAC_TOTALS_APTA!$A$4:$BS$227,$L238,FALSE))</f>
        <v>0</v>
      </c>
      <c r="P238" s="29">
        <f>IF(P222=0,0,VLOOKUP(P222,FAC_TOTALS_APTA!$A$4:$BS$227,$L238,FALSE))</f>
        <v>0</v>
      </c>
      <c r="Q238" s="29">
        <f>IF(Q222=0,0,VLOOKUP(Q222,FAC_TOTALS_APTA!$A$4:$BS$227,$L238,FALSE))</f>
        <v>0</v>
      </c>
      <c r="R238" s="29">
        <f>IF(R222=0,0,VLOOKUP(R222,FAC_TOTALS_APTA!$A$4:$BS$227,$L238,FALSE))</f>
        <v>0</v>
      </c>
      <c r="S238" s="29">
        <f>IF(S222=0,0,VLOOKUP(S222,FAC_TOTALS_APTA!$A$4:$BS$227,$L238,FALSE))</f>
        <v>0</v>
      </c>
      <c r="T238" s="29">
        <f>IF(T222=0,0,VLOOKUP(T222,FAC_TOTALS_APTA!$A$4:$BS$227,$L238,FALSE))</f>
        <v>0</v>
      </c>
      <c r="U238" s="29">
        <f>IF(U222=0,0,VLOOKUP(U222,FAC_TOTALS_APTA!$A$4:$BS$227,$L238,FALSE))</f>
        <v>0</v>
      </c>
      <c r="V238" s="29">
        <f>IF(V222=0,0,VLOOKUP(V222,FAC_TOTALS_APTA!$A$4:$BS$227,$L238,FALSE))</f>
        <v>0</v>
      </c>
      <c r="W238" s="29">
        <f>IF(W222=0,0,VLOOKUP(W222,FAC_TOTALS_APTA!$A$4:$BS$227,$L238,FALSE))</f>
        <v>0</v>
      </c>
      <c r="X238" s="29">
        <f>IF(X222=0,0,VLOOKUP(X222,FAC_TOTALS_APTA!$A$4:$BS$227,$L238,FALSE))</f>
        <v>0</v>
      </c>
      <c r="Y238" s="29">
        <f>IF(Y222=0,0,VLOOKUP(Y222,FAC_TOTALS_APTA!$A$4:$BS$227,$L238,FALSE))</f>
        <v>0</v>
      </c>
      <c r="Z238" s="29">
        <f>IF(Z222=0,0,VLOOKUP(Z222,FAC_TOTALS_APTA!$A$4:$BS$227,$L238,FALSE))</f>
        <v>0</v>
      </c>
      <c r="AA238" s="29">
        <f>IF(AA222=0,0,VLOOKUP(AA222,FAC_TOTALS_APTA!$A$4:$BS$227,$L238,FALSE))</f>
        <v>0</v>
      </c>
      <c r="AB238" s="29">
        <f>IF(AB222=0,0,VLOOKUP(AB222,FAC_TOTALS_APTA!$A$4:$BS$227,$L238,FALSE))</f>
        <v>0</v>
      </c>
      <c r="AC238" s="32">
        <f t="shared" si="50"/>
        <v>0</v>
      </c>
      <c r="AD238" s="33">
        <f>AC238/G247</f>
        <v>0</v>
      </c>
      <c r="AE238" s="7"/>
    </row>
    <row r="239" spans="1:31" s="14" customFormat="1" ht="34" x14ac:dyDescent="0.2">
      <c r="A239" s="7"/>
      <c r="B239" s="12" t="s">
        <v>72</v>
      </c>
      <c r="C239" s="28"/>
      <c r="D239" s="5" t="s">
        <v>74</v>
      </c>
      <c r="E239" s="43">
        <v>-1.8E-3</v>
      </c>
      <c r="F239" s="7">
        <f>MATCH($D239,FAC_TOTALS_APTA!$A$2:$BS$2,)</f>
        <v>27</v>
      </c>
      <c r="G239" s="29">
        <f>VLOOKUP(G222,FAC_TOTALS_APTA!$A$4:$BS$227,$F239,FALSE)</f>
        <v>0</v>
      </c>
      <c r="H239" s="29">
        <f>VLOOKUP(H222,FAC_TOTALS_APTA!$A$4:$BS$227,$F239,FALSE)</f>
        <v>0</v>
      </c>
      <c r="I239" s="30" t="str">
        <f t="shared" si="47"/>
        <v>-</v>
      </c>
      <c r="J239" s="31" t="str">
        <f t="shared" si="48"/>
        <v/>
      </c>
      <c r="K239" s="31" t="str">
        <f t="shared" si="49"/>
        <v>TNC_TRIPS_PER_CAPITA_CLUSTER_RAIL_HI_OPEX_FAC</v>
      </c>
      <c r="L239" s="7">
        <f>MATCH($K239,FAC_TOTALS_APTA!$A$2:$BS$2,)</f>
        <v>49</v>
      </c>
      <c r="M239" s="29">
        <f>IF(M222=0,0,VLOOKUP(M222,FAC_TOTALS_APTA!$A$4:$BS$227,$L239,FALSE))</f>
        <v>0</v>
      </c>
      <c r="N239" s="29">
        <f>IF(N222=0,0,VLOOKUP(N222,FAC_TOTALS_APTA!$A$4:$BS$227,$L239,FALSE))</f>
        <v>0</v>
      </c>
      <c r="O239" s="29">
        <f>IF(O222=0,0,VLOOKUP(O222,FAC_TOTALS_APTA!$A$4:$BS$227,$L239,FALSE))</f>
        <v>0</v>
      </c>
      <c r="P239" s="29">
        <f>IF(P222=0,0,VLOOKUP(P222,FAC_TOTALS_APTA!$A$4:$BS$227,$L239,FALSE))</f>
        <v>0</v>
      </c>
      <c r="Q239" s="29">
        <f>IF(Q222=0,0,VLOOKUP(Q222,FAC_TOTALS_APTA!$A$4:$BS$227,$L239,FALSE))</f>
        <v>0</v>
      </c>
      <c r="R239" s="29">
        <f>IF(R222=0,0,VLOOKUP(R222,FAC_TOTALS_APTA!$A$4:$BS$227,$L239,FALSE))</f>
        <v>0</v>
      </c>
      <c r="S239" s="29">
        <f>IF(S222=0,0,VLOOKUP(S222,FAC_TOTALS_APTA!$A$4:$BS$227,$L239,FALSE))</f>
        <v>0</v>
      </c>
      <c r="T239" s="29">
        <f>IF(T222=0,0,VLOOKUP(T222,FAC_TOTALS_APTA!$A$4:$BS$227,$L239,FALSE))</f>
        <v>0</v>
      </c>
      <c r="U239" s="29">
        <f>IF(U222=0,0,VLOOKUP(U222,FAC_TOTALS_APTA!$A$4:$BS$227,$L239,FALSE))</f>
        <v>0</v>
      </c>
      <c r="V239" s="29">
        <f>IF(V222=0,0,VLOOKUP(V222,FAC_TOTALS_APTA!$A$4:$BS$227,$L239,FALSE))</f>
        <v>0</v>
      </c>
      <c r="W239" s="29">
        <f>IF(W222=0,0,VLOOKUP(W222,FAC_TOTALS_APTA!$A$4:$BS$227,$L239,FALSE))</f>
        <v>0</v>
      </c>
      <c r="X239" s="29">
        <f>IF(X222=0,0,VLOOKUP(X222,FAC_TOTALS_APTA!$A$4:$BS$227,$L239,FALSE))</f>
        <v>0</v>
      </c>
      <c r="Y239" s="29">
        <f>IF(Y222=0,0,VLOOKUP(Y222,FAC_TOTALS_APTA!$A$4:$BS$227,$L239,FALSE))</f>
        <v>0</v>
      </c>
      <c r="Z239" s="29">
        <f>IF(Z222=0,0,VLOOKUP(Z222,FAC_TOTALS_APTA!$A$4:$BS$227,$L239,FALSE))</f>
        <v>0</v>
      </c>
      <c r="AA239" s="29">
        <f>IF(AA222=0,0,VLOOKUP(AA222,FAC_TOTALS_APTA!$A$4:$BS$227,$L239,FALSE))</f>
        <v>0</v>
      </c>
      <c r="AB239" s="29">
        <f>IF(AB222=0,0,VLOOKUP(AB222,FAC_TOTALS_APTA!$A$4:$BS$227,$L239,FALSE))</f>
        <v>0</v>
      </c>
      <c r="AC239" s="32">
        <f t="shared" si="50"/>
        <v>0</v>
      </c>
      <c r="AD239" s="33">
        <f>AC239/G247</f>
        <v>0</v>
      </c>
      <c r="AE239" s="7"/>
    </row>
    <row r="240" spans="1:31" s="14" customFormat="1" ht="34" hidden="1" x14ac:dyDescent="0.2">
      <c r="A240" s="7"/>
      <c r="B240" s="12" t="s">
        <v>72</v>
      </c>
      <c r="C240" s="28"/>
      <c r="D240" s="5" t="s">
        <v>75</v>
      </c>
      <c r="E240" s="43">
        <v>-2.9899999999999999E-2</v>
      </c>
      <c r="F240" s="7">
        <f>MATCH($D240,FAC_TOTALS_APTA!$A$2:$BS$2,)</f>
        <v>28</v>
      </c>
      <c r="G240" s="29">
        <f>VLOOKUP(G222,FAC_TOTALS_APTA!$A$4:$BS$227,$F240,FALSE)</f>
        <v>0</v>
      </c>
      <c r="H240" s="29">
        <f>VLOOKUP(H222,FAC_TOTALS_APTA!$A$4:$BS$227,$F240,FALSE)</f>
        <v>0</v>
      </c>
      <c r="I240" s="30" t="str">
        <f t="shared" si="47"/>
        <v>-</v>
      </c>
      <c r="J240" s="31" t="str">
        <f t="shared" si="48"/>
        <v/>
      </c>
      <c r="K240" s="31" t="str">
        <f t="shared" si="49"/>
        <v>TNC_TRIPS_PER_CAPITA_CLUSTER_RAIL_MID_OPEX_FAC</v>
      </c>
      <c r="L240" s="7">
        <f>MATCH($K240,FAC_TOTALS_APTA!$A$2:$BS$2,)</f>
        <v>50</v>
      </c>
      <c r="M240" s="29">
        <f>IF(M222=0,0,VLOOKUP(M222,FAC_TOTALS_APTA!$A$4:$BS$227,$L240,FALSE))</f>
        <v>0</v>
      </c>
      <c r="N240" s="29">
        <f>IF(N222=0,0,VLOOKUP(N222,FAC_TOTALS_APTA!$A$4:$BS$227,$L240,FALSE))</f>
        <v>0</v>
      </c>
      <c r="O240" s="29">
        <f>IF(O222=0,0,VLOOKUP(O222,FAC_TOTALS_APTA!$A$4:$BS$227,$L240,FALSE))</f>
        <v>0</v>
      </c>
      <c r="P240" s="29">
        <f>IF(P222=0,0,VLOOKUP(P222,FAC_TOTALS_APTA!$A$4:$BS$227,$L240,FALSE))</f>
        <v>0</v>
      </c>
      <c r="Q240" s="29">
        <f>IF(Q222=0,0,VLOOKUP(Q222,FAC_TOTALS_APTA!$A$4:$BS$227,$L240,FALSE))</f>
        <v>0</v>
      </c>
      <c r="R240" s="29">
        <f>IF(R222=0,0,VLOOKUP(R222,FAC_TOTALS_APTA!$A$4:$BS$227,$L240,FALSE))</f>
        <v>0</v>
      </c>
      <c r="S240" s="29">
        <f>IF(S222=0,0,VLOOKUP(S222,FAC_TOTALS_APTA!$A$4:$BS$227,$L240,FALSE))</f>
        <v>0</v>
      </c>
      <c r="T240" s="29">
        <f>IF(T222=0,0,VLOOKUP(T222,FAC_TOTALS_APTA!$A$4:$BS$227,$L240,FALSE))</f>
        <v>0</v>
      </c>
      <c r="U240" s="29">
        <f>IF(U222=0,0,VLOOKUP(U222,FAC_TOTALS_APTA!$A$4:$BS$227,$L240,FALSE))</f>
        <v>0</v>
      </c>
      <c r="V240" s="29">
        <f>IF(V222=0,0,VLOOKUP(V222,FAC_TOTALS_APTA!$A$4:$BS$227,$L240,FALSE))</f>
        <v>0</v>
      </c>
      <c r="W240" s="29">
        <f>IF(W222=0,0,VLOOKUP(W222,FAC_TOTALS_APTA!$A$4:$BS$227,$L240,FALSE))</f>
        <v>0</v>
      </c>
      <c r="X240" s="29">
        <f>IF(X222=0,0,VLOOKUP(X222,FAC_TOTALS_APTA!$A$4:$BS$227,$L240,FALSE))</f>
        <v>0</v>
      </c>
      <c r="Y240" s="29">
        <f>IF(Y222=0,0,VLOOKUP(Y222,FAC_TOTALS_APTA!$A$4:$BS$227,$L240,FALSE))</f>
        <v>0</v>
      </c>
      <c r="Z240" s="29">
        <f>IF(Z222=0,0,VLOOKUP(Z222,FAC_TOTALS_APTA!$A$4:$BS$227,$L240,FALSE))</f>
        <v>0</v>
      </c>
      <c r="AA240" s="29">
        <f>IF(AA222=0,0,VLOOKUP(AA222,FAC_TOTALS_APTA!$A$4:$BS$227,$L240,FALSE))</f>
        <v>0</v>
      </c>
      <c r="AB240" s="29">
        <f>IF(AB222=0,0,VLOOKUP(AB222,FAC_TOTALS_APTA!$A$4:$BS$227,$L240,FALSE))</f>
        <v>0</v>
      </c>
      <c r="AC240" s="32">
        <f t="shared" si="50"/>
        <v>0</v>
      </c>
      <c r="AD240" s="33">
        <f>AC240/G247</f>
        <v>0</v>
      </c>
      <c r="AE240" s="7"/>
    </row>
    <row r="241" spans="1:31" s="14" customFormat="1" ht="34" hidden="1" x14ac:dyDescent="0.2">
      <c r="A241" s="7"/>
      <c r="B241" s="12" t="s">
        <v>72</v>
      </c>
      <c r="C241" s="28"/>
      <c r="D241" s="5" t="s">
        <v>76</v>
      </c>
      <c r="E241" s="43">
        <v>8.0999999999999996E-3</v>
      </c>
      <c r="F241" s="7">
        <f>MATCH($D241,FAC_TOTALS_APTA!$A$2:$BS$2,)</f>
        <v>26</v>
      </c>
      <c r="G241" s="29">
        <f>VLOOKUP(G222,FAC_TOTALS_APTA!$A$4:$BS$227,$F241,FALSE)</f>
        <v>0</v>
      </c>
      <c r="H241" s="29">
        <f>VLOOKUP(H222,FAC_TOTALS_APTA!$A$4:$BS$227,$F241,FALSE)</f>
        <v>0</v>
      </c>
      <c r="I241" s="30" t="str">
        <f t="shared" si="47"/>
        <v>-</v>
      </c>
      <c r="J241" s="31" t="str">
        <f t="shared" si="48"/>
        <v/>
      </c>
      <c r="K241" s="31" t="str">
        <f t="shared" si="49"/>
        <v>TNC_TRIPS_PER_CAPITA_CLUSTER_RAIL_NEW_YORK_FAC</v>
      </c>
      <c r="L241" s="7">
        <f>MATCH($K241,FAC_TOTALS_APTA!$A$2:$BS$2,)</f>
        <v>48</v>
      </c>
      <c r="M241" s="29">
        <f>IF(M222=0,0,VLOOKUP(M222,FAC_TOTALS_APTA!$A$4:$BS$227,$L241,FALSE))</f>
        <v>0</v>
      </c>
      <c r="N241" s="29">
        <f>IF(N222=0,0,VLOOKUP(N222,FAC_TOTALS_APTA!$A$4:$BS$227,$L241,FALSE))</f>
        <v>0</v>
      </c>
      <c r="O241" s="29">
        <f>IF(O222=0,0,VLOOKUP(O222,FAC_TOTALS_APTA!$A$4:$BS$227,$L241,FALSE))</f>
        <v>0</v>
      </c>
      <c r="P241" s="29">
        <f>IF(P222=0,0,VLOOKUP(P222,FAC_TOTALS_APTA!$A$4:$BS$227,$L241,FALSE))</f>
        <v>0</v>
      </c>
      <c r="Q241" s="29">
        <f>IF(Q222=0,0,VLOOKUP(Q222,FAC_TOTALS_APTA!$A$4:$BS$227,$L241,FALSE))</f>
        <v>0</v>
      </c>
      <c r="R241" s="29">
        <f>IF(R222=0,0,VLOOKUP(R222,FAC_TOTALS_APTA!$A$4:$BS$227,$L241,FALSE))</f>
        <v>0</v>
      </c>
      <c r="S241" s="29">
        <f>IF(S222=0,0,VLOOKUP(S222,FAC_TOTALS_APTA!$A$4:$BS$227,$L241,FALSE))</f>
        <v>0</v>
      </c>
      <c r="T241" s="29">
        <f>IF(T222=0,0,VLOOKUP(T222,FAC_TOTALS_APTA!$A$4:$BS$227,$L241,FALSE))</f>
        <v>0</v>
      </c>
      <c r="U241" s="29">
        <f>IF(U222=0,0,VLOOKUP(U222,FAC_TOTALS_APTA!$A$4:$BS$227,$L241,FALSE))</f>
        <v>0</v>
      </c>
      <c r="V241" s="29">
        <f>IF(V222=0,0,VLOOKUP(V222,FAC_TOTALS_APTA!$A$4:$BS$227,$L241,FALSE))</f>
        <v>0</v>
      </c>
      <c r="W241" s="29">
        <f>IF(W222=0,0,VLOOKUP(W222,FAC_TOTALS_APTA!$A$4:$BS$227,$L241,FALSE))</f>
        <v>0</v>
      </c>
      <c r="X241" s="29">
        <f>IF(X222=0,0,VLOOKUP(X222,FAC_TOTALS_APTA!$A$4:$BS$227,$L241,FALSE))</f>
        <v>0</v>
      </c>
      <c r="Y241" s="29">
        <f>IF(Y222=0,0,VLOOKUP(Y222,FAC_TOTALS_APTA!$A$4:$BS$227,$L241,FALSE))</f>
        <v>0</v>
      </c>
      <c r="Z241" s="29">
        <f>IF(Z222=0,0,VLOOKUP(Z222,FAC_TOTALS_APTA!$A$4:$BS$227,$L241,FALSE))</f>
        <v>0</v>
      </c>
      <c r="AA241" s="29">
        <f>IF(AA222=0,0,VLOOKUP(AA222,FAC_TOTALS_APTA!$A$4:$BS$227,$L241,FALSE))</f>
        <v>0</v>
      </c>
      <c r="AB241" s="29">
        <f>IF(AB222=0,0,VLOOKUP(AB222,FAC_TOTALS_APTA!$A$4:$BS$227,$L241,FALSE))</f>
        <v>0</v>
      </c>
      <c r="AC241" s="32">
        <f t="shared" si="50"/>
        <v>0</v>
      </c>
      <c r="AD241" s="33">
        <f>AC241/G247</f>
        <v>0</v>
      </c>
      <c r="AE241" s="7"/>
    </row>
    <row r="242" spans="1:31" s="14" customFormat="1" ht="15" x14ac:dyDescent="0.2">
      <c r="A242" s="7"/>
      <c r="B242" s="26" t="s">
        <v>68</v>
      </c>
      <c r="C242" s="28"/>
      <c r="D242" s="7" t="s">
        <v>46</v>
      </c>
      <c r="E242" s="43">
        <v>-1.5E-3</v>
      </c>
      <c r="F242" s="7">
        <f>MATCH($D242,FAC_TOTALS_APTA!$A$2:$BS$2,)</f>
        <v>30</v>
      </c>
      <c r="G242" s="29">
        <f>VLOOKUP(G222,FAC_TOTALS_APTA!$A$4:$BS$227,$F242,FALSE)</f>
        <v>5.5189436882746801E-2</v>
      </c>
      <c r="H242" s="29">
        <f>VLOOKUP(H222,FAC_TOTALS_APTA!$A$4:$BS$227,$F242,FALSE)</f>
        <v>0.570312855192599</v>
      </c>
      <c r="I242" s="30">
        <f t="shared" si="47"/>
        <v>9.3337320944995721</v>
      </c>
      <c r="J242" s="31" t="str">
        <f t="shared" si="48"/>
        <v/>
      </c>
      <c r="K242" s="31" t="str">
        <f t="shared" si="49"/>
        <v>BIKE_SHARE_FAC</v>
      </c>
      <c r="L242" s="7">
        <f>MATCH($K242,FAC_TOTALS_APTA!$A$2:$BS$2,)</f>
        <v>52</v>
      </c>
      <c r="M242" s="29">
        <f>IF(M222=0,0,VLOOKUP(M222,FAC_TOTALS_APTA!$A$4:$BS$227,$L242,FALSE))</f>
        <v>0</v>
      </c>
      <c r="N242" s="29">
        <f>IF(N222=0,0,VLOOKUP(N222,FAC_TOTALS_APTA!$A$4:$BS$227,$L242,FALSE))</f>
        <v>2365.3260951360999</v>
      </c>
      <c r="O242" s="29">
        <f>IF(O222=0,0,VLOOKUP(O222,FAC_TOTALS_APTA!$A$4:$BS$227,$L242,FALSE))</f>
        <v>3204.2402461572201</v>
      </c>
      <c r="P242" s="29">
        <f>IF(P222=0,0,VLOOKUP(P222,FAC_TOTALS_APTA!$A$4:$BS$227,$L242,FALSE))</f>
        <v>6088.8741409888398</v>
      </c>
      <c r="Q242" s="29">
        <f>IF(Q222=0,0,VLOOKUP(Q222,FAC_TOTALS_APTA!$A$4:$BS$227,$L242,FALSE))</f>
        <v>7756.4882946157104</v>
      </c>
      <c r="R242" s="29">
        <f>IF(R222=0,0,VLOOKUP(R222,FAC_TOTALS_APTA!$A$4:$BS$227,$L242,FALSE))</f>
        <v>9251.1906569096009</v>
      </c>
      <c r="S242" s="29">
        <f>IF(S222=0,0,VLOOKUP(S222,FAC_TOTALS_APTA!$A$4:$BS$227,$L242,FALSE))</f>
        <v>0</v>
      </c>
      <c r="T242" s="29">
        <f>IF(T222=0,0,VLOOKUP(T222,FAC_TOTALS_APTA!$A$4:$BS$227,$L242,FALSE))</f>
        <v>0</v>
      </c>
      <c r="U242" s="29">
        <f>IF(U222=0,0,VLOOKUP(U222,FAC_TOTALS_APTA!$A$4:$BS$227,$L242,FALSE))</f>
        <v>0</v>
      </c>
      <c r="V242" s="29">
        <f>IF(V222=0,0,VLOOKUP(V222,FAC_TOTALS_APTA!$A$4:$BS$227,$L242,FALSE))</f>
        <v>0</v>
      </c>
      <c r="W242" s="29">
        <f>IF(W222=0,0,VLOOKUP(W222,FAC_TOTALS_APTA!$A$4:$BS$227,$L242,FALSE))</f>
        <v>0</v>
      </c>
      <c r="X242" s="29">
        <f>IF(X222=0,0,VLOOKUP(X222,FAC_TOTALS_APTA!$A$4:$BS$227,$L242,FALSE))</f>
        <v>0</v>
      </c>
      <c r="Y242" s="29">
        <f>IF(Y222=0,0,VLOOKUP(Y222,FAC_TOTALS_APTA!$A$4:$BS$227,$L242,FALSE))</f>
        <v>0</v>
      </c>
      <c r="Z242" s="29">
        <f>IF(Z222=0,0,VLOOKUP(Z222,FAC_TOTALS_APTA!$A$4:$BS$227,$L242,FALSE))</f>
        <v>0</v>
      </c>
      <c r="AA242" s="29">
        <f>IF(AA222=0,0,VLOOKUP(AA222,FAC_TOTALS_APTA!$A$4:$BS$227,$L242,FALSE))</f>
        <v>0</v>
      </c>
      <c r="AB242" s="29">
        <f>IF(AB222=0,0,VLOOKUP(AB222,FAC_TOTALS_APTA!$A$4:$BS$227,$L242,FALSE))</f>
        <v>0</v>
      </c>
      <c r="AC242" s="32">
        <f t="shared" si="50"/>
        <v>28666.119433807471</v>
      </c>
      <c r="AD242" s="33">
        <f>AC242/G247</f>
        <v>1.8427010602758669E-4</v>
      </c>
      <c r="AE242" s="7"/>
    </row>
    <row r="243" spans="1:31" s="14" customFormat="1" ht="15" hidden="1" x14ac:dyDescent="0.2">
      <c r="A243" s="7"/>
      <c r="B243" s="26" t="s">
        <v>69</v>
      </c>
      <c r="C243" s="28"/>
      <c r="D243" s="7" t="s">
        <v>77</v>
      </c>
      <c r="E243" s="43">
        <v>-4.8399999999999999E-2</v>
      </c>
      <c r="F243" s="7">
        <f>MATCH($D243,FAC_TOTALS_APTA!$A$2:$BS$2,)</f>
        <v>31</v>
      </c>
      <c r="G243" s="29">
        <f>VLOOKUP(G222,FAC_TOTALS_APTA!$A$4:$BS$227,$F243,FALSE)</f>
        <v>0</v>
      </c>
      <c r="H243" s="29">
        <f>VLOOKUP(H222,FAC_TOTALS_APTA!$A$4:$BS$227,$F243,FALSE)</f>
        <v>6.7073678153730401E-2</v>
      </c>
      <c r="I243" s="30" t="str">
        <f t="shared" si="47"/>
        <v>-</v>
      </c>
      <c r="J243" s="31" t="str">
        <f t="shared" si="48"/>
        <v/>
      </c>
      <c r="K243" s="31" t="str">
        <f t="shared" si="49"/>
        <v>scooter_flag_BUS_FAC</v>
      </c>
      <c r="L243" s="7">
        <f>MATCH($K243,FAC_TOTALS_APTA!$A$2:$BS$2,)</f>
        <v>53</v>
      </c>
      <c r="M243" s="29">
        <f>IF(M222=0,0,VLOOKUP(M222,FAC_TOTALS_APTA!$A$4:$BS$227,$L243,FALSE))</f>
        <v>0</v>
      </c>
      <c r="N243" s="29">
        <f>IF(N222=0,0,VLOOKUP(N222,FAC_TOTALS_APTA!$A$4:$BS$227,$L243,FALSE))</f>
        <v>0</v>
      </c>
      <c r="O243" s="29">
        <f>IF(O222=0,0,VLOOKUP(O222,FAC_TOTALS_APTA!$A$4:$BS$227,$L243,FALSE))</f>
        <v>0</v>
      </c>
      <c r="P243" s="29">
        <f>IF(P222=0,0,VLOOKUP(P222,FAC_TOTALS_APTA!$A$4:$BS$227,$L243,FALSE))</f>
        <v>0</v>
      </c>
      <c r="Q243" s="29">
        <f>IF(Q222=0,0,VLOOKUP(Q222,FAC_TOTALS_APTA!$A$4:$BS$227,$L243,FALSE))</f>
        <v>0</v>
      </c>
      <c r="R243" s="29">
        <f>IF(R222=0,0,VLOOKUP(R222,FAC_TOTALS_APTA!$A$4:$BS$227,$L243,FALSE))</f>
        <v>-481207.63986716099</v>
      </c>
      <c r="S243" s="29">
        <f>IF(S222=0,0,VLOOKUP(S222,FAC_TOTALS_APTA!$A$4:$BS$227,$L243,FALSE))</f>
        <v>0</v>
      </c>
      <c r="T243" s="29">
        <f>IF(T222=0,0,VLOOKUP(T222,FAC_TOTALS_APTA!$A$4:$BS$227,$L243,FALSE))</f>
        <v>0</v>
      </c>
      <c r="U243" s="29">
        <f>IF(U222=0,0,VLOOKUP(U222,FAC_TOTALS_APTA!$A$4:$BS$227,$L243,FALSE))</f>
        <v>0</v>
      </c>
      <c r="V243" s="29">
        <f>IF(V222=0,0,VLOOKUP(V222,FAC_TOTALS_APTA!$A$4:$BS$227,$L243,FALSE))</f>
        <v>0</v>
      </c>
      <c r="W243" s="29">
        <f>IF(W222=0,0,VLOOKUP(W222,FAC_TOTALS_APTA!$A$4:$BS$227,$L243,FALSE))</f>
        <v>0</v>
      </c>
      <c r="X243" s="29">
        <f>IF(X222=0,0,VLOOKUP(X222,FAC_TOTALS_APTA!$A$4:$BS$227,$L243,FALSE))</f>
        <v>0</v>
      </c>
      <c r="Y243" s="29">
        <f>IF(Y222=0,0,VLOOKUP(Y222,FAC_TOTALS_APTA!$A$4:$BS$227,$L243,FALSE))</f>
        <v>0</v>
      </c>
      <c r="Z243" s="29">
        <f>IF(Z222=0,0,VLOOKUP(Z222,FAC_TOTALS_APTA!$A$4:$BS$227,$L243,FALSE))</f>
        <v>0</v>
      </c>
      <c r="AA243" s="29">
        <f>IF(AA222=0,0,VLOOKUP(AA222,FAC_TOTALS_APTA!$A$4:$BS$227,$L243,FALSE))</f>
        <v>0</v>
      </c>
      <c r="AB243" s="29">
        <f>IF(AB222=0,0,VLOOKUP(AB222,FAC_TOTALS_APTA!$A$4:$BS$227,$L243,FALSE))</f>
        <v>0</v>
      </c>
      <c r="AC243" s="32">
        <f t="shared" si="50"/>
        <v>-481207.63986716099</v>
      </c>
      <c r="AD243" s="33">
        <f>AC243/G247</f>
        <v>-3.0932747288783956E-3</v>
      </c>
      <c r="AE243" s="7"/>
    </row>
    <row r="244" spans="1:31" s="7" customFormat="1" ht="15" x14ac:dyDescent="0.2">
      <c r="B244" s="9" t="s">
        <v>69</v>
      </c>
      <c r="C244" s="27"/>
      <c r="D244" s="8" t="s">
        <v>78</v>
      </c>
      <c r="E244" s="44">
        <v>5.3E-3</v>
      </c>
      <c r="F244" s="8">
        <f>MATCH($D244,FAC_TOTALS_APTA!$A$2:$BS$2,)</f>
        <v>32</v>
      </c>
      <c r="G244" s="29">
        <f>VLOOKUP(G222,FAC_TOTALS_APTA!$A$4:$BS$227,$F244,FALSE)</f>
        <v>0</v>
      </c>
      <c r="H244" s="29">
        <f>VLOOKUP(H222,FAC_TOTALS_APTA!$A$4:$BS$227,$F244,FALSE)</f>
        <v>0</v>
      </c>
      <c r="I244" s="35" t="str">
        <f t="shared" si="47"/>
        <v>-</v>
      </c>
      <c r="J244" s="36" t="str">
        <f t="shared" si="48"/>
        <v/>
      </c>
      <c r="K244" s="36" t="str">
        <f t="shared" si="49"/>
        <v>scooter_flag_RAIL_FAC</v>
      </c>
      <c r="L244" s="7">
        <f>MATCH($K244,FAC_TOTALS_APTA!$A$2:$BS$2,)</f>
        <v>54</v>
      </c>
      <c r="M244" s="37">
        <f>IF(M222=0,0,VLOOKUP(M222,FAC_TOTALS_APTA!$A$4:$BS$227,$L244,FALSE))</f>
        <v>0</v>
      </c>
      <c r="N244" s="37">
        <f>IF(N222=0,0,VLOOKUP(N222,FAC_TOTALS_APTA!$A$4:$BS$227,$L244,FALSE))</f>
        <v>0</v>
      </c>
      <c r="O244" s="37">
        <f>IF(O222=0,0,VLOOKUP(O222,FAC_TOTALS_APTA!$A$4:$BS$227,$L244,FALSE))</f>
        <v>0</v>
      </c>
      <c r="P244" s="37">
        <f>IF(P222=0,0,VLOOKUP(P222,FAC_TOTALS_APTA!$A$4:$BS$227,$L244,FALSE))</f>
        <v>0</v>
      </c>
      <c r="Q244" s="37">
        <f>IF(Q222=0,0,VLOOKUP(Q222,FAC_TOTALS_APTA!$A$4:$BS$227,$L244,FALSE))</f>
        <v>0</v>
      </c>
      <c r="R244" s="37">
        <f>IF(R222=0,0,VLOOKUP(R222,FAC_TOTALS_APTA!$A$4:$BS$227,$L244,FALSE))</f>
        <v>0</v>
      </c>
      <c r="S244" s="37">
        <f>IF(S222=0,0,VLOOKUP(S222,FAC_TOTALS_APTA!$A$4:$BS$227,$L244,FALSE))</f>
        <v>0</v>
      </c>
      <c r="T244" s="37">
        <f>IF(T222=0,0,VLOOKUP(T222,FAC_TOTALS_APTA!$A$4:$BS$227,$L244,FALSE))</f>
        <v>0</v>
      </c>
      <c r="U244" s="37">
        <f>IF(U222=0,0,VLOOKUP(U222,FAC_TOTALS_APTA!$A$4:$BS$227,$L244,FALSE))</f>
        <v>0</v>
      </c>
      <c r="V244" s="37">
        <f>IF(V222=0,0,VLOOKUP(V222,FAC_TOTALS_APTA!$A$4:$BS$227,$L244,FALSE))</f>
        <v>0</v>
      </c>
      <c r="W244" s="37">
        <f>IF(W222=0,0,VLOOKUP(W222,FAC_TOTALS_APTA!$A$4:$BS$227,$L244,FALSE))</f>
        <v>0</v>
      </c>
      <c r="X244" s="37">
        <f>IF(X222=0,0,VLOOKUP(X222,FAC_TOTALS_APTA!$A$4:$BS$227,$L244,FALSE))</f>
        <v>0</v>
      </c>
      <c r="Y244" s="37">
        <f>IF(Y222=0,0,VLOOKUP(Y222,FAC_TOTALS_APTA!$A$4:$BS$227,$L244,FALSE))</f>
        <v>0</v>
      </c>
      <c r="Z244" s="37">
        <f>IF(Z222=0,0,VLOOKUP(Z222,FAC_TOTALS_APTA!$A$4:$BS$227,$L244,FALSE))</f>
        <v>0</v>
      </c>
      <c r="AA244" s="37">
        <f>IF(AA222=0,0,VLOOKUP(AA222,FAC_TOTALS_APTA!$A$4:$BS$227,$L244,FALSE))</f>
        <v>0</v>
      </c>
      <c r="AB244" s="37">
        <f>IF(AB222=0,0,VLOOKUP(AB222,FAC_TOTALS_APTA!$A$4:$BS$227,$L244,FALSE))</f>
        <v>0</v>
      </c>
      <c r="AC244" s="38">
        <f t="shared" si="50"/>
        <v>0</v>
      </c>
      <c r="AD244" s="39">
        <f>AC244/G247</f>
        <v>0</v>
      </c>
    </row>
    <row r="245" spans="1:31" s="14" customFormat="1" ht="15" x14ac:dyDescent="0.2">
      <c r="A245" s="7"/>
      <c r="B245" s="9" t="s">
        <v>56</v>
      </c>
      <c r="C245" s="27"/>
      <c r="D245" s="9" t="s">
        <v>48</v>
      </c>
      <c r="E245" s="65"/>
      <c r="F245" s="8"/>
      <c r="G245" s="37"/>
      <c r="H245" s="37"/>
      <c r="I245" s="35"/>
      <c r="J245" s="36"/>
      <c r="K245" s="36" t="str">
        <f t="shared" si="49"/>
        <v>New_Reporter_FAC</v>
      </c>
      <c r="L245" s="7">
        <f>MATCH($K245,FAC_TOTALS_APTA!$A$2:$BS$2,)</f>
        <v>58</v>
      </c>
      <c r="M245" s="37">
        <f>IF(M222=0,0,VLOOKUP(M222,FAC_TOTALS_APTA!$A$4:$BS$227,$L245,FALSE))</f>
        <v>6658125.8459999897</v>
      </c>
      <c r="N245" s="37">
        <f>IF(N222=0,0,VLOOKUP(N222,FAC_TOTALS_APTA!$A$4:$BS$227,$L245,FALSE))</f>
        <v>0</v>
      </c>
      <c r="O245" s="37">
        <f>IF(O222=0,0,VLOOKUP(O222,FAC_TOTALS_APTA!$A$4:$BS$227,$L245,FALSE))</f>
        <v>0</v>
      </c>
      <c r="P245" s="37">
        <f>IF(P222=0,0,VLOOKUP(P222,FAC_TOTALS_APTA!$A$4:$BS$227,$L245,FALSE))</f>
        <v>0</v>
      </c>
      <c r="Q245" s="37">
        <f>IF(Q222=0,0,VLOOKUP(Q222,FAC_TOTALS_APTA!$A$4:$BS$227,$L245,FALSE))</f>
        <v>0</v>
      </c>
      <c r="R245" s="37">
        <f>IF(R222=0,0,VLOOKUP(R222,FAC_TOTALS_APTA!$A$4:$BS$227,$L245,FALSE))</f>
        <v>0</v>
      </c>
      <c r="S245" s="37">
        <f>IF(S222=0,0,VLOOKUP(S222,FAC_TOTALS_APTA!$A$4:$BS$227,$L245,FALSE))</f>
        <v>0</v>
      </c>
      <c r="T245" s="37">
        <f>IF(T222=0,0,VLOOKUP(T222,FAC_TOTALS_APTA!$A$4:$BS$227,$L245,FALSE))</f>
        <v>0</v>
      </c>
      <c r="U245" s="37">
        <f>IF(U222=0,0,VLOOKUP(U222,FAC_TOTALS_APTA!$A$4:$BS$227,$L245,FALSE))</f>
        <v>0</v>
      </c>
      <c r="V245" s="37">
        <f>IF(V222=0,0,VLOOKUP(V222,FAC_TOTALS_APTA!$A$4:$BS$227,$L245,FALSE))</f>
        <v>0</v>
      </c>
      <c r="W245" s="37">
        <f>IF(W222=0,0,VLOOKUP(W222,FAC_TOTALS_APTA!$A$4:$BS$227,$L245,FALSE))</f>
        <v>0</v>
      </c>
      <c r="X245" s="37">
        <f>IF(X222=0,0,VLOOKUP(X222,FAC_TOTALS_APTA!$A$4:$BS$227,$L245,FALSE))</f>
        <v>0</v>
      </c>
      <c r="Y245" s="37">
        <f>IF(Y222=0,0,VLOOKUP(Y222,FAC_TOTALS_APTA!$A$4:$BS$227,$L245,FALSE))</f>
        <v>0</v>
      </c>
      <c r="Z245" s="37">
        <f>IF(Z222=0,0,VLOOKUP(Z222,FAC_TOTALS_APTA!$A$4:$BS$227,$L245,FALSE))</f>
        <v>0</v>
      </c>
      <c r="AA245" s="37">
        <f>IF(AA222=0,0,VLOOKUP(AA222,FAC_TOTALS_APTA!$A$4:$BS$227,$L245,FALSE))</f>
        <v>0</v>
      </c>
      <c r="AB245" s="37">
        <f>IF(AB222=0,0,VLOOKUP(AB222,FAC_TOTALS_APTA!$A$4:$BS$227,$L245,FALSE))</f>
        <v>0</v>
      </c>
      <c r="AC245" s="38">
        <f>SUM(M245:AB245)</f>
        <v>6658125.8459999897</v>
      </c>
      <c r="AD245" s="39">
        <f>AC245/G247</f>
        <v>4.2799429424705909E-2</v>
      </c>
      <c r="AE245" s="7"/>
    </row>
    <row r="246" spans="1:31" s="59" customFormat="1" ht="15" x14ac:dyDescent="0.2">
      <c r="A246" s="58"/>
      <c r="B246" s="26" t="s">
        <v>70</v>
      </c>
      <c r="C246" s="28"/>
      <c r="D246" s="7" t="s">
        <v>6</v>
      </c>
      <c r="E246" s="43"/>
      <c r="F246" s="7">
        <f>MATCH($D246,FAC_TOTALS_APTA!$A$2:$BQ$2,)</f>
        <v>9</v>
      </c>
      <c r="G246" s="60">
        <f>VLOOKUP(G222,FAC_TOTALS_APTA!$A$4:$BS$227,$F246,FALSE)</f>
        <v>152542479.04684401</v>
      </c>
      <c r="H246" s="60">
        <f>VLOOKUP(H222,FAC_TOTALS_APTA!$A$4:$BS$227,$F246,FALSE)</f>
        <v>146651666.00665399</v>
      </c>
      <c r="I246" s="62">
        <f t="shared" ref="I246:I247" si="51">H246/G246-1</f>
        <v>-3.8617525275572606E-2</v>
      </c>
      <c r="J246" s="31"/>
      <c r="K246" s="31"/>
      <c r="L246" s="7"/>
      <c r="M246" s="29">
        <f t="shared" ref="M246:AB246" si="52">SUM(M224:M244)</f>
        <v>-560795.57383910869</v>
      </c>
      <c r="N246" s="29">
        <f t="shared" si="52"/>
        <v>1165520.0251168932</v>
      </c>
      <c r="O246" s="29">
        <f t="shared" si="52"/>
        <v>-8902876.5848581828</v>
      </c>
      <c r="P246" s="29">
        <f t="shared" si="52"/>
        <v>-3642440.9366847556</v>
      </c>
      <c r="Q246" s="29">
        <f t="shared" si="52"/>
        <v>264443.27851704491</v>
      </c>
      <c r="R246" s="29">
        <f t="shared" si="52"/>
        <v>-940629.45319805457</v>
      </c>
      <c r="S246" s="29">
        <f t="shared" si="52"/>
        <v>0</v>
      </c>
      <c r="T246" s="29">
        <f t="shared" si="52"/>
        <v>0</v>
      </c>
      <c r="U246" s="29">
        <f t="shared" si="52"/>
        <v>0</v>
      </c>
      <c r="V246" s="29">
        <f t="shared" si="52"/>
        <v>0</v>
      </c>
      <c r="W246" s="29">
        <f t="shared" si="52"/>
        <v>0</v>
      </c>
      <c r="X246" s="29">
        <f t="shared" si="52"/>
        <v>0</v>
      </c>
      <c r="Y246" s="29">
        <f t="shared" si="52"/>
        <v>0</v>
      </c>
      <c r="Z246" s="29">
        <f t="shared" si="52"/>
        <v>0</v>
      </c>
      <c r="AA246" s="29">
        <f t="shared" si="52"/>
        <v>0</v>
      </c>
      <c r="AB246" s="29">
        <f t="shared" si="52"/>
        <v>0</v>
      </c>
      <c r="AC246" s="32">
        <f>H246-G246</f>
        <v>-5890813.0401900113</v>
      </c>
      <c r="AD246" s="33">
        <f>I246</f>
        <v>-3.8617525275572606E-2</v>
      </c>
      <c r="AE246" s="58"/>
    </row>
    <row r="247" spans="1:31" ht="16" thickBot="1" x14ac:dyDescent="0.25">
      <c r="B247" s="10" t="s">
        <v>53</v>
      </c>
      <c r="C247" s="24"/>
      <c r="D247" s="24" t="s">
        <v>4</v>
      </c>
      <c r="E247" s="24"/>
      <c r="F247" s="24">
        <f>MATCH($D247,FAC_TOTALS_APTA!$A$2:$BQ$2,)</f>
        <v>7</v>
      </c>
      <c r="G247" s="61">
        <f>VLOOKUP(G222,FAC_TOTALS_APTA!$A$4:$BS$227,$F247,FALSE)</f>
        <v>155565761.86869901</v>
      </c>
      <c r="H247" s="61">
        <f>VLOOKUP(H222,FAC_TOTALS_APTA!$A$4:$BQ$227,$F247,FALSE)</f>
        <v>142926736.32370001</v>
      </c>
      <c r="I247" s="63">
        <f t="shared" si="51"/>
        <v>-8.1245547819620012E-2</v>
      </c>
      <c r="J247" s="40"/>
      <c r="K247" s="40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41">
        <f>H247-G247</f>
        <v>-12639025.544999003</v>
      </c>
      <c r="AD247" s="42">
        <f>I247</f>
        <v>-8.1245547819620012E-2</v>
      </c>
    </row>
    <row r="248" spans="1:31" ht="17" thickTop="1" thickBot="1" x14ac:dyDescent="0.25">
      <c r="B248" s="45" t="s">
        <v>71</v>
      </c>
      <c r="C248" s="46"/>
      <c r="D248" s="46"/>
      <c r="E248" s="47"/>
      <c r="F248" s="46"/>
      <c r="G248" s="46"/>
      <c r="H248" s="46"/>
      <c r="I248" s="48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2">
        <f>AD247-AD246</f>
        <v>-4.2628022544047406E-2</v>
      </c>
    </row>
    <row r="249" spans="1:31" ht="16" thickTop="1" x14ac:dyDescent="0.2">
      <c r="B249" s="19" t="s">
        <v>29</v>
      </c>
      <c r="C249" s="20">
        <v>0</v>
      </c>
      <c r="D249" s="20"/>
    </row>
    <row r="250" spans="1:31" ht="31" thickBot="1" x14ac:dyDescent="0.25">
      <c r="B250" s="21" t="s">
        <v>103</v>
      </c>
      <c r="C250" s="22">
        <v>32</v>
      </c>
      <c r="D250" s="22"/>
    </row>
    <row r="251" spans="1:31" ht="15" thickTop="1" x14ac:dyDescent="0.2">
      <c r="B251" s="49"/>
      <c r="C251" s="50"/>
      <c r="D251" s="50"/>
      <c r="E251" s="50"/>
      <c r="F251" s="50"/>
      <c r="G251" s="82" t="s">
        <v>54</v>
      </c>
      <c r="H251" s="82"/>
      <c r="I251" s="82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82" t="s">
        <v>58</v>
      </c>
      <c r="AD251" s="82"/>
    </row>
    <row r="252" spans="1:31" ht="15" x14ac:dyDescent="0.2">
      <c r="B252" s="9" t="s">
        <v>20</v>
      </c>
      <c r="C252" s="27" t="s">
        <v>21</v>
      </c>
      <c r="D252" s="8" t="s">
        <v>22</v>
      </c>
      <c r="E252" s="8" t="s">
        <v>28</v>
      </c>
      <c r="F252" s="8"/>
      <c r="G252" s="27">
        <f>$C$1</f>
        <v>2012</v>
      </c>
      <c r="H252" s="27">
        <f>$C$2</f>
        <v>2018</v>
      </c>
      <c r="I252" s="27" t="s">
        <v>24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 t="s">
        <v>26</v>
      </c>
      <c r="AD252" s="27" t="s">
        <v>24</v>
      </c>
    </row>
    <row r="253" spans="1:31" s="14" customFormat="1" x14ac:dyDescent="0.2">
      <c r="A253" s="7"/>
      <c r="B253" s="26"/>
      <c r="C253" s="28"/>
      <c r="D253" s="7"/>
      <c r="E253" s="7"/>
      <c r="F253" s="7"/>
      <c r="G253" s="7"/>
      <c r="H253" s="7"/>
      <c r="I253" s="28"/>
      <c r="J253" s="7"/>
      <c r="K253" s="7"/>
      <c r="L253" s="7"/>
      <c r="M253" s="7">
        <v>1</v>
      </c>
      <c r="N253" s="7">
        <v>2</v>
      </c>
      <c r="O253" s="7">
        <v>3</v>
      </c>
      <c r="P253" s="7">
        <v>4</v>
      </c>
      <c r="Q253" s="7">
        <v>5</v>
      </c>
      <c r="R253" s="7">
        <v>6</v>
      </c>
      <c r="S253" s="7">
        <v>7</v>
      </c>
      <c r="T253" s="7">
        <v>8</v>
      </c>
      <c r="U253" s="7">
        <v>9</v>
      </c>
      <c r="V253" s="7">
        <v>10</v>
      </c>
      <c r="W253" s="7">
        <v>11</v>
      </c>
      <c r="X253" s="7">
        <v>12</v>
      </c>
      <c r="Y253" s="7">
        <v>13</v>
      </c>
      <c r="Z253" s="7">
        <v>14</v>
      </c>
      <c r="AA253" s="7">
        <v>15</v>
      </c>
      <c r="AB253" s="7">
        <v>16</v>
      </c>
      <c r="AC253" s="7"/>
      <c r="AD253" s="7"/>
      <c r="AE253" s="7"/>
    </row>
    <row r="254" spans="1:31" x14ac:dyDescent="0.2">
      <c r="B254" s="26"/>
      <c r="C254" s="28"/>
      <c r="D254" s="7"/>
      <c r="E254" s="7"/>
      <c r="F254" s="7"/>
      <c r="G254" s="7" t="str">
        <f>CONCATENATE($C249,"_",$C250,"_",G252)</f>
        <v>0_32_2012</v>
      </c>
      <c r="H254" s="7" t="str">
        <f>CONCATENATE($C249,"_",$C250,"_",H252)</f>
        <v>0_32_2018</v>
      </c>
      <c r="I254" s="28"/>
      <c r="J254" s="7"/>
      <c r="K254" s="7"/>
      <c r="L254" s="7"/>
      <c r="M254" s="7" t="str">
        <f>IF($G252+M253&gt;$H252,0,CONCATENATE($C249,"_",$C250,"_",$G252+M253))</f>
        <v>0_32_2013</v>
      </c>
      <c r="N254" s="7" t="str">
        <f t="shared" ref="N254:AB254" si="53">IF($G252+N253&gt;$H252,0,CONCATENATE($C249,"_",$C250,"_",$G252+N253))</f>
        <v>0_32_2014</v>
      </c>
      <c r="O254" s="7" t="str">
        <f t="shared" si="53"/>
        <v>0_32_2015</v>
      </c>
      <c r="P254" s="7" t="str">
        <f t="shared" si="53"/>
        <v>0_32_2016</v>
      </c>
      <c r="Q254" s="7" t="str">
        <f t="shared" si="53"/>
        <v>0_32_2017</v>
      </c>
      <c r="R254" s="7" t="str">
        <f t="shared" si="53"/>
        <v>0_32_2018</v>
      </c>
      <c r="S254" s="7">
        <f t="shared" si="53"/>
        <v>0</v>
      </c>
      <c r="T254" s="7">
        <f t="shared" si="53"/>
        <v>0</v>
      </c>
      <c r="U254" s="7">
        <f t="shared" si="53"/>
        <v>0</v>
      </c>
      <c r="V254" s="7">
        <f t="shared" si="53"/>
        <v>0</v>
      </c>
      <c r="W254" s="7">
        <f t="shared" si="53"/>
        <v>0</v>
      </c>
      <c r="X254" s="7">
        <f t="shared" si="53"/>
        <v>0</v>
      </c>
      <c r="Y254" s="7">
        <f t="shared" si="53"/>
        <v>0</v>
      </c>
      <c r="Z254" s="7">
        <f t="shared" si="53"/>
        <v>0</v>
      </c>
      <c r="AA254" s="7">
        <f t="shared" si="53"/>
        <v>0</v>
      </c>
      <c r="AB254" s="7">
        <f t="shared" si="53"/>
        <v>0</v>
      </c>
      <c r="AC254" s="7"/>
      <c r="AD254" s="7"/>
    </row>
    <row r="255" spans="1:31" x14ac:dyDescent="0.2">
      <c r="B255" s="26"/>
      <c r="C255" s="28"/>
      <c r="D255" s="7"/>
      <c r="E255" s="7"/>
      <c r="F255" s="7" t="s">
        <v>25</v>
      </c>
      <c r="G255" s="29"/>
      <c r="H255" s="29"/>
      <c r="I255" s="28"/>
      <c r="J255" s="7"/>
      <c r="K255" s="7"/>
      <c r="L255" s="7" t="s">
        <v>25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1" s="14" customFormat="1" ht="15" x14ac:dyDescent="0.2">
      <c r="A256" s="7"/>
      <c r="B256" s="26" t="s">
        <v>36</v>
      </c>
      <c r="C256" s="28" t="s">
        <v>23</v>
      </c>
      <c r="D256" s="7" t="s">
        <v>8</v>
      </c>
      <c r="E256" s="43">
        <v>0.7087</v>
      </c>
      <c r="F256" s="7">
        <f>MATCH($D256,FAC_TOTALS_APTA!$A$2:$BS$2,)</f>
        <v>11</v>
      </c>
      <c r="G256" s="29">
        <f>VLOOKUP(G254,FAC_TOTALS_APTA!$A$4:$BS$227,$F256,FALSE)</f>
        <v>2030454.2874129401</v>
      </c>
      <c r="H256" s="29">
        <f>VLOOKUP(H254,FAC_TOTALS_APTA!$A$4:$BS$227,$F256,FALSE)</f>
        <v>2254103.2580020898</v>
      </c>
      <c r="I256" s="30">
        <f>IFERROR(H256/G256-1,"-")</f>
        <v>0.11014725718061213</v>
      </c>
      <c r="J256" s="31" t="str">
        <f>IF(C256="Log","_log","")</f>
        <v>_log</v>
      </c>
      <c r="K256" s="31" t="str">
        <f>CONCATENATE(D256,J256,"_FAC")</f>
        <v>VRM_ADJ_log_FAC</v>
      </c>
      <c r="L256" s="7">
        <f>MATCH($K256,FAC_TOTALS_APTA!$A$2:$BS$2,)</f>
        <v>33</v>
      </c>
      <c r="M256" s="29">
        <f>IF(M254=0,0,VLOOKUP(M254,FAC_TOTALS_APTA!$A$4:$BS$227,$L256,FALSE))</f>
        <v>1332595.455198</v>
      </c>
      <c r="N256" s="29">
        <f>IF(N254=0,0,VLOOKUP(N254,FAC_TOTALS_APTA!$A$4:$BS$227,$L256,FALSE))</f>
        <v>2083991.9248754501</v>
      </c>
      <c r="O256" s="29">
        <f>IF(O254=0,0,VLOOKUP(O254,FAC_TOTALS_APTA!$A$4:$BS$227,$L256,FALSE))</f>
        <v>2475424.0159159801</v>
      </c>
      <c r="P256" s="29">
        <f>IF(P254=0,0,VLOOKUP(P254,FAC_TOTALS_APTA!$A$4:$BS$227,$L256,FALSE))</f>
        <v>1917232.01453437</v>
      </c>
      <c r="Q256" s="29">
        <f>IF(Q254=0,0,VLOOKUP(Q254,FAC_TOTALS_APTA!$A$4:$BS$227,$L256,FALSE))</f>
        <v>2132365.5627550399</v>
      </c>
      <c r="R256" s="29">
        <f>IF(R254=0,0,VLOOKUP(R254,FAC_TOTALS_APTA!$A$4:$BS$227,$L256,FALSE))</f>
        <v>1983526.99283284</v>
      </c>
      <c r="S256" s="29">
        <f>IF(S254=0,0,VLOOKUP(S254,FAC_TOTALS_APTA!$A$4:$BS$227,$L256,FALSE))</f>
        <v>0</v>
      </c>
      <c r="T256" s="29">
        <f>IF(T254=0,0,VLOOKUP(T254,FAC_TOTALS_APTA!$A$4:$BS$227,$L256,FALSE))</f>
        <v>0</v>
      </c>
      <c r="U256" s="29">
        <f>IF(U254=0,0,VLOOKUP(U254,FAC_TOTALS_APTA!$A$4:$BS$227,$L256,FALSE))</f>
        <v>0</v>
      </c>
      <c r="V256" s="29">
        <f>IF(V254=0,0,VLOOKUP(V254,FAC_TOTALS_APTA!$A$4:$BS$227,$L256,FALSE))</f>
        <v>0</v>
      </c>
      <c r="W256" s="29">
        <f>IF(W254=0,0,VLOOKUP(W254,FAC_TOTALS_APTA!$A$4:$BS$227,$L256,FALSE))</f>
        <v>0</v>
      </c>
      <c r="X256" s="29">
        <f>IF(X254=0,0,VLOOKUP(X254,FAC_TOTALS_APTA!$A$4:$BS$227,$L256,FALSE))</f>
        <v>0</v>
      </c>
      <c r="Y256" s="29">
        <f>IF(Y254=0,0,VLOOKUP(Y254,FAC_TOTALS_APTA!$A$4:$BS$227,$L256,FALSE))</f>
        <v>0</v>
      </c>
      <c r="Z256" s="29">
        <f>IF(Z254=0,0,VLOOKUP(Z254,FAC_TOTALS_APTA!$A$4:$BS$227,$L256,FALSE))</f>
        <v>0</v>
      </c>
      <c r="AA256" s="29">
        <f>IF(AA254=0,0,VLOOKUP(AA254,FAC_TOTALS_APTA!$A$4:$BS$227,$L256,FALSE))</f>
        <v>0</v>
      </c>
      <c r="AB256" s="29">
        <f>IF(AB254=0,0,VLOOKUP(AB254,FAC_TOTALS_APTA!$A$4:$BS$227,$L256,FALSE))</f>
        <v>0</v>
      </c>
      <c r="AC256" s="32">
        <f>SUM(M256:AB256)</f>
        <v>11925135.966111679</v>
      </c>
      <c r="AD256" s="33">
        <f>AC256/G279</f>
        <v>8.0895181690897128E-2</v>
      </c>
      <c r="AE256" s="7"/>
    </row>
    <row r="257" spans="1:31" s="14" customFormat="1" ht="15" x14ac:dyDescent="0.2">
      <c r="A257" s="7"/>
      <c r="B257" s="26" t="s">
        <v>55</v>
      </c>
      <c r="C257" s="28" t="s">
        <v>23</v>
      </c>
      <c r="D257" s="7" t="s">
        <v>17</v>
      </c>
      <c r="E257" s="43">
        <v>-0.40350000000000003</v>
      </c>
      <c r="F257" s="7">
        <f>MATCH($D257,FAC_TOTALS_APTA!$A$2:$BS$2,)</f>
        <v>12</v>
      </c>
      <c r="G257" s="29">
        <f>VLOOKUP(G254,FAC_TOTALS_APTA!$A$4:$BS$227,$F257,FALSE)</f>
        <v>0.768878637494255</v>
      </c>
      <c r="H257" s="29">
        <f>VLOOKUP(H254,FAC_TOTALS_APTA!$A$4:$BS$227,$F257,FALSE)</f>
        <v>0.93643276338780101</v>
      </c>
      <c r="I257" s="30">
        <f t="shared" ref="I257:I276" si="54">IFERROR(H257/G257-1,"-")</f>
        <v>0.21792012122953275</v>
      </c>
      <c r="J257" s="31" t="str">
        <f t="shared" ref="J257:J276" si="55">IF(C257="Log","_log","")</f>
        <v>_log</v>
      </c>
      <c r="K257" s="31" t="str">
        <f t="shared" ref="K257:K277" si="56">CONCATENATE(D257,J257,"_FAC")</f>
        <v>FARE_per_UPT_2018_log_FAC</v>
      </c>
      <c r="L257" s="7">
        <f>MATCH($K257,FAC_TOTALS_APTA!$A$2:$BS$2,)</f>
        <v>34</v>
      </c>
      <c r="M257" s="29">
        <f>IF(M254=0,0,VLOOKUP(M254,FAC_TOTALS_APTA!$A$4:$BS$227,$L257,FALSE))</f>
        <v>-3786500.0179015398</v>
      </c>
      <c r="N257" s="29">
        <f>IF(N254=0,0,VLOOKUP(N254,FAC_TOTALS_APTA!$A$4:$BS$227,$L257,FALSE))</f>
        <v>459699.07297360402</v>
      </c>
      <c r="O257" s="29">
        <f>IF(O254=0,0,VLOOKUP(O254,FAC_TOTALS_APTA!$A$4:$BS$227,$L257,FALSE))</f>
        <v>-377448.93178213702</v>
      </c>
      <c r="P257" s="29">
        <f>IF(P254=0,0,VLOOKUP(P254,FAC_TOTALS_APTA!$A$4:$BS$227,$L257,FALSE))</f>
        <v>-2351665.6648825798</v>
      </c>
      <c r="Q257" s="29">
        <f>IF(Q254=0,0,VLOOKUP(Q254,FAC_TOTALS_APTA!$A$4:$BS$227,$L257,FALSE))</f>
        <v>349600.33002257301</v>
      </c>
      <c r="R257" s="29">
        <f>IF(R254=0,0,VLOOKUP(R254,FAC_TOTALS_APTA!$A$4:$BS$227,$L257,FALSE))</f>
        <v>583875.85268369899</v>
      </c>
      <c r="S257" s="29">
        <f>IF(S254=0,0,VLOOKUP(S254,FAC_TOTALS_APTA!$A$4:$BS$227,$L257,FALSE))</f>
        <v>0</v>
      </c>
      <c r="T257" s="29">
        <f>IF(T254=0,0,VLOOKUP(T254,FAC_TOTALS_APTA!$A$4:$BS$227,$L257,FALSE))</f>
        <v>0</v>
      </c>
      <c r="U257" s="29">
        <f>IF(U254=0,0,VLOOKUP(U254,FAC_TOTALS_APTA!$A$4:$BS$227,$L257,FALSE))</f>
        <v>0</v>
      </c>
      <c r="V257" s="29">
        <f>IF(V254=0,0,VLOOKUP(V254,FAC_TOTALS_APTA!$A$4:$BS$227,$L257,FALSE))</f>
        <v>0</v>
      </c>
      <c r="W257" s="29">
        <f>IF(W254=0,0,VLOOKUP(W254,FAC_TOTALS_APTA!$A$4:$BS$227,$L257,FALSE))</f>
        <v>0</v>
      </c>
      <c r="X257" s="29">
        <f>IF(X254=0,0,VLOOKUP(X254,FAC_TOTALS_APTA!$A$4:$BS$227,$L257,FALSE))</f>
        <v>0</v>
      </c>
      <c r="Y257" s="29">
        <f>IF(Y254=0,0,VLOOKUP(Y254,FAC_TOTALS_APTA!$A$4:$BS$227,$L257,FALSE))</f>
        <v>0</v>
      </c>
      <c r="Z257" s="29">
        <f>IF(Z254=0,0,VLOOKUP(Z254,FAC_TOTALS_APTA!$A$4:$BS$227,$L257,FALSE))</f>
        <v>0</v>
      </c>
      <c r="AA257" s="29">
        <f>IF(AA254=0,0,VLOOKUP(AA254,FAC_TOTALS_APTA!$A$4:$BS$227,$L257,FALSE))</f>
        <v>0</v>
      </c>
      <c r="AB257" s="29">
        <f>IF(AB254=0,0,VLOOKUP(AB254,FAC_TOTALS_APTA!$A$4:$BS$227,$L257,FALSE))</f>
        <v>0</v>
      </c>
      <c r="AC257" s="32">
        <f t="shared" ref="AC257:AC276" si="57">SUM(M257:AB257)</f>
        <v>-5122439.3588863816</v>
      </c>
      <c r="AD257" s="33">
        <f>AC257/G279</f>
        <v>-3.4748506332781863E-2</v>
      </c>
      <c r="AE257" s="7"/>
    </row>
    <row r="258" spans="1:31" s="14" customFormat="1" ht="15" x14ac:dyDescent="0.2">
      <c r="A258" s="7"/>
      <c r="B258" s="26" t="s">
        <v>51</v>
      </c>
      <c r="C258" s="28" t="s">
        <v>23</v>
      </c>
      <c r="D258" s="7" t="s">
        <v>9</v>
      </c>
      <c r="E258" s="43">
        <v>0.29659999999999997</v>
      </c>
      <c r="F258" s="7">
        <f>MATCH($D258,FAC_TOTALS_APTA!$A$2:$BS$2,)</f>
        <v>13</v>
      </c>
      <c r="G258" s="29">
        <f>VLOOKUP(G254,FAC_TOTALS_APTA!$A$4:$BS$227,$F258,FALSE)</f>
        <v>684352.151327278</v>
      </c>
      <c r="H258" s="29">
        <f>VLOOKUP(H254,FAC_TOTALS_APTA!$A$4:$BS$227,$F258,FALSE)</f>
        <v>717011.70857578504</v>
      </c>
      <c r="I258" s="30">
        <f t="shared" si="54"/>
        <v>4.7723320786184242E-2</v>
      </c>
      <c r="J258" s="31" t="str">
        <f t="shared" si="55"/>
        <v>_log</v>
      </c>
      <c r="K258" s="31" t="str">
        <f t="shared" si="56"/>
        <v>POP_EMP_log_FAC</v>
      </c>
      <c r="L258" s="7">
        <f>MATCH($K258,FAC_TOTALS_APTA!$A$2:$BS$2,)</f>
        <v>35</v>
      </c>
      <c r="M258" s="29">
        <f>IF(M254=0,0,VLOOKUP(M254,FAC_TOTALS_APTA!$A$4:$BS$227,$L258,FALSE))</f>
        <v>784271.82577784697</v>
      </c>
      <c r="N258" s="29">
        <f>IF(N254=0,0,VLOOKUP(N254,FAC_TOTALS_APTA!$A$4:$BS$227,$L258,FALSE))</f>
        <v>164218.76158355299</v>
      </c>
      <c r="O258" s="29">
        <f>IF(O254=0,0,VLOOKUP(O254,FAC_TOTALS_APTA!$A$4:$BS$227,$L258,FALSE))</f>
        <v>296993.53958142101</v>
      </c>
      <c r="P258" s="29">
        <f>IF(P254=0,0,VLOOKUP(P254,FAC_TOTALS_APTA!$A$4:$BS$227,$L258,FALSE))</f>
        <v>273676.40465673298</v>
      </c>
      <c r="Q258" s="29">
        <f>IF(Q254=0,0,VLOOKUP(Q254,FAC_TOTALS_APTA!$A$4:$BS$227,$L258,FALSE))</f>
        <v>191139.800636161</v>
      </c>
      <c r="R258" s="29">
        <f>IF(R254=0,0,VLOOKUP(R254,FAC_TOTALS_APTA!$A$4:$BS$227,$L258,FALSE))</f>
        <v>222666.77123377399</v>
      </c>
      <c r="S258" s="29">
        <f>IF(S254=0,0,VLOOKUP(S254,FAC_TOTALS_APTA!$A$4:$BS$227,$L258,FALSE))</f>
        <v>0</v>
      </c>
      <c r="T258" s="29">
        <f>IF(T254=0,0,VLOOKUP(T254,FAC_TOTALS_APTA!$A$4:$BS$227,$L258,FALSE))</f>
        <v>0</v>
      </c>
      <c r="U258" s="29">
        <f>IF(U254=0,0,VLOOKUP(U254,FAC_TOTALS_APTA!$A$4:$BS$227,$L258,FALSE))</f>
        <v>0</v>
      </c>
      <c r="V258" s="29">
        <f>IF(V254=0,0,VLOOKUP(V254,FAC_TOTALS_APTA!$A$4:$BS$227,$L258,FALSE))</f>
        <v>0</v>
      </c>
      <c r="W258" s="29">
        <f>IF(W254=0,0,VLOOKUP(W254,FAC_TOTALS_APTA!$A$4:$BS$227,$L258,FALSE))</f>
        <v>0</v>
      </c>
      <c r="X258" s="29">
        <f>IF(X254=0,0,VLOOKUP(X254,FAC_TOTALS_APTA!$A$4:$BS$227,$L258,FALSE))</f>
        <v>0</v>
      </c>
      <c r="Y258" s="29">
        <f>IF(Y254=0,0,VLOOKUP(Y254,FAC_TOTALS_APTA!$A$4:$BS$227,$L258,FALSE))</f>
        <v>0</v>
      </c>
      <c r="Z258" s="29">
        <f>IF(Z254=0,0,VLOOKUP(Z254,FAC_TOTALS_APTA!$A$4:$BS$227,$L258,FALSE))</f>
        <v>0</v>
      </c>
      <c r="AA258" s="29">
        <f>IF(AA254=0,0,VLOOKUP(AA254,FAC_TOTALS_APTA!$A$4:$BS$227,$L258,FALSE))</f>
        <v>0</v>
      </c>
      <c r="AB258" s="29">
        <f>IF(AB254=0,0,VLOOKUP(AB254,FAC_TOTALS_APTA!$A$4:$BS$227,$L258,FALSE))</f>
        <v>0</v>
      </c>
      <c r="AC258" s="32">
        <f t="shared" si="57"/>
        <v>1932967.1034694889</v>
      </c>
      <c r="AD258" s="33">
        <f>AC258/G279</f>
        <v>1.3112447982316538E-2</v>
      </c>
      <c r="AE258" s="7"/>
    </row>
    <row r="259" spans="1:31" s="14" customFormat="1" ht="15" x14ac:dyDescent="0.2">
      <c r="A259" s="7"/>
      <c r="B259" s="26" t="s">
        <v>108</v>
      </c>
      <c r="C259" s="28"/>
      <c r="D259" s="34" t="s">
        <v>106</v>
      </c>
      <c r="E259" s="43">
        <v>0.16120000000000001</v>
      </c>
      <c r="F259" s="7">
        <f>MATCH($D259,FAC_TOTALS_APTA!$A$2:$BS$2,)</f>
        <v>17</v>
      </c>
      <c r="G259" s="29">
        <f>VLOOKUP(G254,FAC_TOTALS_APTA!$A$4:$BS$227,$F259,FALSE)</f>
        <v>0.17013985993604799</v>
      </c>
      <c r="H259" s="29">
        <f>VLOOKUP(H254,FAC_TOTALS_APTA!$A$4:$BS$227,$F259,FALSE)</f>
        <v>0.164347617417993</v>
      </c>
      <c r="I259" s="30">
        <f t="shared" si="54"/>
        <v>-3.4044006620389644E-2</v>
      </c>
      <c r="J259" s="31" t="str">
        <f t="shared" si="55"/>
        <v/>
      </c>
      <c r="K259" s="31" t="str">
        <f t="shared" si="56"/>
        <v>TSD_POP_EMP_PCT_FAC</v>
      </c>
      <c r="L259" s="7">
        <f>MATCH($K259,FAC_TOTALS_APTA!$A$2:$BS$2,)</f>
        <v>39</v>
      </c>
      <c r="M259" s="29">
        <f>IF(M254=0,0,VLOOKUP(M254,FAC_TOTALS_APTA!$A$4:$BS$227,$L259,FALSE))</f>
        <v>267.11344869388398</v>
      </c>
      <c r="N259" s="29">
        <f>IF(N254=0,0,VLOOKUP(N254,FAC_TOTALS_APTA!$A$4:$BS$227,$L259,FALSE))</f>
        <v>-9434.2659622891806</v>
      </c>
      <c r="O259" s="29">
        <f>IF(O254=0,0,VLOOKUP(O254,FAC_TOTALS_APTA!$A$4:$BS$227,$L259,FALSE))</f>
        <v>-3053.9603325124799</v>
      </c>
      <c r="P259" s="29">
        <f>IF(P254=0,0,VLOOKUP(P254,FAC_TOTALS_APTA!$A$4:$BS$227,$L259,FALSE))</f>
        <v>-1862.2464107303599</v>
      </c>
      <c r="Q259" s="29">
        <f>IF(Q254=0,0,VLOOKUP(Q254,FAC_TOTALS_APTA!$A$4:$BS$227,$L259,FALSE))</f>
        <v>-2318.6405675702399</v>
      </c>
      <c r="R259" s="29">
        <f>IF(R254=0,0,VLOOKUP(R254,FAC_TOTALS_APTA!$A$4:$BS$227,$L259,FALSE))</f>
        <v>1571.3451836096101</v>
      </c>
      <c r="S259" s="29">
        <f>IF(S254=0,0,VLOOKUP(S254,FAC_TOTALS_APTA!$A$4:$BS$227,$L259,FALSE))</f>
        <v>0</v>
      </c>
      <c r="T259" s="29">
        <f>IF(T254=0,0,VLOOKUP(T254,FAC_TOTALS_APTA!$A$4:$BS$227,$L259,FALSE))</f>
        <v>0</v>
      </c>
      <c r="U259" s="29">
        <f>IF(U254=0,0,VLOOKUP(U254,FAC_TOTALS_APTA!$A$4:$BS$227,$L259,FALSE))</f>
        <v>0</v>
      </c>
      <c r="V259" s="29">
        <f>IF(V254=0,0,VLOOKUP(V254,FAC_TOTALS_APTA!$A$4:$BS$227,$L259,FALSE))</f>
        <v>0</v>
      </c>
      <c r="W259" s="29">
        <f>IF(W254=0,0,VLOOKUP(W254,FAC_TOTALS_APTA!$A$4:$BS$227,$L259,FALSE))</f>
        <v>0</v>
      </c>
      <c r="X259" s="29">
        <f>IF(X254=0,0,VLOOKUP(X254,FAC_TOTALS_APTA!$A$4:$BS$227,$L259,FALSE))</f>
        <v>0</v>
      </c>
      <c r="Y259" s="29">
        <f>IF(Y254=0,0,VLOOKUP(Y254,FAC_TOTALS_APTA!$A$4:$BS$227,$L259,FALSE))</f>
        <v>0</v>
      </c>
      <c r="Z259" s="29">
        <f>IF(Z254=0,0,VLOOKUP(Z254,FAC_TOTALS_APTA!$A$4:$BS$227,$L259,FALSE))</f>
        <v>0</v>
      </c>
      <c r="AA259" s="29">
        <f>IF(AA254=0,0,VLOOKUP(AA254,FAC_TOTALS_APTA!$A$4:$BS$227,$L259,FALSE))</f>
        <v>0</v>
      </c>
      <c r="AB259" s="29">
        <f>IF(AB254=0,0,VLOOKUP(AB254,FAC_TOTALS_APTA!$A$4:$BS$227,$L259,FALSE))</f>
        <v>0</v>
      </c>
      <c r="AC259" s="32">
        <f t="shared" si="57"/>
        <v>-14830.654640798766</v>
      </c>
      <c r="AD259" s="33">
        <f>AC259/G278</f>
        <v>-1.0750917217443747E-4</v>
      </c>
      <c r="AE259" s="7"/>
    </row>
    <row r="260" spans="1:31" s="14" customFormat="1" ht="15" x14ac:dyDescent="0.2">
      <c r="A260" s="7"/>
      <c r="B260" s="26" t="s">
        <v>52</v>
      </c>
      <c r="C260" s="28" t="s">
        <v>23</v>
      </c>
      <c r="D260" s="34" t="s">
        <v>16</v>
      </c>
      <c r="E260" s="43">
        <v>0.16120000000000001</v>
      </c>
      <c r="F260" s="7">
        <f>MATCH($D260,FAC_TOTALS_APTA!$A$2:$BS$2,)</f>
        <v>14</v>
      </c>
      <c r="G260" s="29">
        <f>VLOOKUP(G254,FAC_TOTALS_APTA!$A$4:$BS$227,$F260,FALSE)</f>
        <v>3.9922619263599799</v>
      </c>
      <c r="H260" s="29">
        <f>VLOOKUP(H254,FAC_TOTALS_APTA!$A$4:$BS$227,$F260,FALSE)</f>
        <v>2.79818742943417</v>
      </c>
      <c r="I260" s="30">
        <f t="shared" si="54"/>
        <v>-0.29909723333572202</v>
      </c>
      <c r="J260" s="31" t="str">
        <f t="shared" si="55"/>
        <v>_log</v>
      </c>
      <c r="K260" s="31" t="str">
        <f t="shared" si="56"/>
        <v>GAS_PRICE_2018_log_FAC</v>
      </c>
      <c r="L260" s="7">
        <f>MATCH($K260,FAC_TOTALS_APTA!$A$2:$BS$2,)</f>
        <v>36</v>
      </c>
      <c r="M260" s="29">
        <f>IF(M254=0,0,VLOOKUP(M254,FAC_TOTALS_APTA!$A$4:$BS$227,$L260,FALSE))</f>
        <v>-745648.67817816604</v>
      </c>
      <c r="N260" s="29">
        <f>IF(N254=0,0,VLOOKUP(N254,FAC_TOTALS_APTA!$A$4:$BS$227,$L260,FALSE))</f>
        <v>-1061508.2359148399</v>
      </c>
      <c r="O260" s="29">
        <f>IF(O254=0,0,VLOOKUP(O254,FAC_TOTALS_APTA!$A$4:$BS$227,$L260,FALSE))</f>
        <v>-5745996.7213957096</v>
      </c>
      <c r="P260" s="29">
        <f>IF(P254=0,0,VLOOKUP(P254,FAC_TOTALS_APTA!$A$4:$BS$227,$L260,FALSE))</f>
        <v>-1807338.69344848</v>
      </c>
      <c r="Q260" s="29">
        <f>IF(Q254=0,0,VLOOKUP(Q254,FAC_TOTALS_APTA!$A$4:$BS$227,$L260,FALSE))</f>
        <v>1292087.82467254</v>
      </c>
      <c r="R260" s="29">
        <f>IF(R254=0,0,VLOOKUP(R254,FAC_TOTALS_APTA!$A$4:$BS$227,$L260,FALSE))</f>
        <v>1372547.6949546</v>
      </c>
      <c r="S260" s="29">
        <f>IF(S254=0,0,VLOOKUP(S254,FAC_TOTALS_APTA!$A$4:$BS$227,$L260,FALSE))</f>
        <v>0</v>
      </c>
      <c r="T260" s="29">
        <f>IF(T254=0,0,VLOOKUP(T254,FAC_TOTALS_APTA!$A$4:$BS$227,$L260,FALSE))</f>
        <v>0</v>
      </c>
      <c r="U260" s="29">
        <f>IF(U254=0,0,VLOOKUP(U254,FAC_TOTALS_APTA!$A$4:$BS$227,$L260,FALSE))</f>
        <v>0</v>
      </c>
      <c r="V260" s="29">
        <f>IF(V254=0,0,VLOOKUP(V254,FAC_TOTALS_APTA!$A$4:$BS$227,$L260,FALSE))</f>
        <v>0</v>
      </c>
      <c r="W260" s="29">
        <f>IF(W254=0,0,VLOOKUP(W254,FAC_TOTALS_APTA!$A$4:$BS$227,$L260,FALSE))</f>
        <v>0</v>
      </c>
      <c r="X260" s="29">
        <f>IF(X254=0,0,VLOOKUP(X254,FAC_TOTALS_APTA!$A$4:$BS$227,$L260,FALSE))</f>
        <v>0</v>
      </c>
      <c r="Y260" s="29">
        <f>IF(Y254=0,0,VLOOKUP(Y254,FAC_TOTALS_APTA!$A$4:$BS$227,$L260,FALSE))</f>
        <v>0</v>
      </c>
      <c r="Z260" s="29">
        <f>IF(Z254=0,0,VLOOKUP(Z254,FAC_TOTALS_APTA!$A$4:$BS$227,$L260,FALSE))</f>
        <v>0</v>
      </c>
      <c r="AA260" s="29">
        <f>IF(AA254=0,0,VLOOKUP(AA254,FAC_TOTALS_APTA!$A$4:$BS$227,$L260,FALSE))</f>
        <v>0</v>
      </c>
      <c r="AB260" s="29">
        <f>IF(AB254=0,0,VLOOKUP(AB254,FAC_TOTALS_APTA!$A$4:$BS$227,$L260,FALSE))</f>
        <v>0</v>
      </c>
      <c r="AC260" s="32">
        <f t="shared" si="57"/>
        <v>-6695856.8093100553</v>
      </c>
      <c r="AD260" s="33">
        <f>AC260/G279</f>
        <v>-4.5421918433856033E-2</v>
      </c>
      <c r="AE260" s="7"/>
    </row>
    <row r="261" spans="1:31" s="14" customFormat="1" ht="15" x14ac:dyDescent="0.2">
      <c r="A261" s="7"/>
      <c r="B261" s="26" t="s">
        <v>49</v>
      </c>
      <c r="C261" s="28" t="s">
        <v>23</v>
      </c>
      <c r="D261" s="7" t="s">
        <v>15</v>
      </c>
      <c r="E261" s="43">
        <v>-0.2555</v>
      </c>
      <c r="F261" s="7">
        <f>MATCH($D261,FAC_TOTALS_APTA!$A$2:$BS$2,)</f>
        <v>15</v>
      </c>
      <c r="G261" s="29">
        <f>VLOOKUP(G254,FAC_TOTALS_APTA!$A$4:$BS$227,$F261,FALSE)</f>
        <v>25766.336106695799</v>
      </c>
      <c r="H261" s="29">
        <f>VLOOKUP(H254,FAC_TOTALS_APTA!$A$4:$BS$227,$F261,FALSE)</f>
        <v>27754.9472496741</v>
      </c>
      <c r="I261" s="30">
        <f t="shared" si="54"/>
        <v>7.7178654145613201E-2</v>
      </c>
      <c r="J261" s="31" t="str">
        <f t="shared" si="55"/>
        <v>_log</v>
      </c>
      <c r="K261" s="31" t="str">
        <f t="shared" si="56"/>
        <v>TOTAL_MED_INC_INDIV_2018_log_FAC</v>
      </c>
      <c r="L261" s="7">
        <f>MATCH($K261,FAC_TOTALS_APTA!$A$2:$BS$2,)</f>
        <v>37</v>
      </c>
      <c r="M261" s="29">
        <f>IF(M254=0,0,VLOOKUP(M254,FAC_TOTALS_APTA!$A$4:$BS$227,$L261,FALSE))</f>
        <v>43316.335145566998</v>
      </c>
      <c r="N261" s="29">
        <f>IF(N254=0,0,VLOOKUP(N254,FAC_TOTALS_APTA!$A$4:$BS$227,$L261,FALSE))</f>
        <v>-194440.53098250201</v>
      </c>
      <c r="O261" s="29">
        <f>IF(O254=0,0,VLOOKUP(O254,FAC_TOTALS_APTA!$A$4:$BS$227,$L261,FALSE))</f>
        <v>-1283835.8005494699</v>
      </c>
      <c r="P261" s="29">
        <f>IF(P254=0,0,VLOOKUP(P254,FAC_TOTALS_APTA!$A$4:$BS$227,$L261,FALSE))</f>
        <v>-494564.551196869</v>
      </c>
      <c r="Q261" s="29">
        <f>IF(Q254=0,0,VLOOKUP(Q254,FAC_TOTALS_APTA!$A$4:$BS$227,$L261,FALSE))</f>
        <v>-263567.87894618203</v>
      </c>
      <c r="R261" s="29">
        <f>IF(R254=0,0,VLOOKUP(R254,FAC_TOTALS_APTA!$A$4:$BS$227,$L261,FALSE))</f>
        <v>-364673.36736690998</v>
      </c>
      <c r="S261" s="29">
        <f>IF(S254=0,0,VLOOKUP(S254,FAC_TOTALS_APTA!$A$4:$BS$227,$L261,FALSE))</f>
        <v>0</v>
      </c>
      <c r="T261" s="29">
        <f>IF(T254=0,0,VLOOKUP(T254,FAC_TOTALS_APTA!$A$4:$BS$227,$L261,FALSE))</f>
        <v>0</v>
      </c>
      <c r="U261" s="29">
        <f>IF(U254=0,0,VLOOKUP(U254,FAC_TOTALS_APTA!$A$4:$BS$227,$L261,FALSE))</f>
        <v>0</v>
      </c>
      <c r="V261" s="29">
        <f>IF(V254=0,0,VLOOKUP(V254,FAC_TOTALS_APTA!$A$4:$BS$227,$L261,FALSE))</f>
        <v>0</v>
      </c>
      <c r="W261" s="29">
        <f>IF(W254=0,0,VLOOKUP(W254,FAC_TOTALS_APTA!$A$4:$BS$227,$L261,FALSE))</f>
        <v>0</v>
      </c>
      <c r="X261" s="29">
        <f>IF(X254=0,0,VLOOKUP(X254,FAC_TOTALS_APTA!$A$4:$BS$227,$L261,FALSE))</f>
        <v>0</v>
      </c>
      <c r="Y261" s="29">
        <f>IF(Y254=0,0,VLOOKUP(Y254,FAC_TOTALS_APTA!$A$4:$BS$227,$L261,FALSE))</f>
        <v>0</v>
      </c>
      <c r="Z261" s="29">
        <f>IF(Z254=0,0,VLOOKUP(Z254,FAC_TOTALS_APTA!$A$4:$BS$227,$L261,FALSE))</f>
        <v>0</v>
      </c>
      <c r="AA261" s="29">
        <f>IF(AA254=0,0,VLOOKUP(AA254,FAC_TOTALS_APTA!$A$4:$BS$227,$L261,FALSE))</f>
        <v>0</v>
      </c>
      <c r="AB261" s="29">
        <f>IF(AB254=0,0,VLOOKUP(AB254,FAC_TOTALS_APTA!$A$4:$BS$227,$L261,FALSE))</f>
        <v>0</v>
      </c>
      <c r="AC261" s="32">
        <f t="shared" si="57"/>
        <v>-2557765.7938963659</v>
      </c>
      <c r="AD261" s="33">
        <f>AC261/G279</f>
        <v>-1.7350823437820628E-2</v>
      </c>
      <c r="AE261" s="7"/>
    </row>
    <row r="262" spans="1:31" s="14" customFormat="1" ht="15" x14ac:dyDescent="0.2">
      <c r="A262" s="7"/>
      <c r="B262" s="26" t="s">
        <v>67</v>
      </c>
      <c r="C262" s="28"/>
      <c r="D262" s="7" t="s">
        <v>10</v>
      </c>
      <c r="E262" s="43">
        <v>1.0699999999999999E-2</v>
      </c>
      <c r="F262" s="7">
        <f>MATCH($D262,FAC_TOTALS_APTA!$A$2:$BS$2,)</f>
        <v>16</v>
      </c>
      <c r="G262" s="29">
        <f>VLOOKUP(G254,FAC_TOTALS_APTA!$A$4:$BS$227,$F262,FALSE)</f>
        <v>7.4185126080571804</v>
      </c>
      <c r="H262" s="29">
        <f>VLOOKUP(H254,FAC_TOTALS_APTA!$A$4:$BS$227,$F262,FALSE)</f>
        <v>6.8635493808504302</v>
      </c>
      <c r="I262" s="30">
        <f t="shared" si="54"/>
        <v>-7.4807883537733599E-2</v>
      </c>
      <c r="J262" s="31" t="str">
        <f t="shared" si="55"/>
        <v/>
      </c>
      <c r="K262" s="31" t="str">
        <f t="shared" si="56"/>
        <v>PCT_HH_NO_VEH_FAC</v>
      </c>
      <c r="L262" s="7">
        <f>MATCH($K262,FAC_TOTALS_APTA!$A$2:$BS$2,)</f>
        <v>38</v>
      </c>
      <c r="M262" s="29">
        <f>IF(M254=0,0,VLOOKUP(M254,FAC_TOTALS_APTA!$A$4:$BS$227,$L262,FALSE))</f>
        <v>-100582.76743910401</v>
      </c>
      <c r="N262" s="29">
        <f>IF(N254=0,0,VLOOKUP(N254,FAC_TOTALS_APTA!$A$4:$BS$227,$L262,FALSE))</f>
        <v>161065.96431867901</v>
      </c>
      <c r="O262" s="29">
        <f>IF(O254=0,0,VLOOKUP(O254,FAC_TOTALS_APTA!$A$4:$BS$227,$L262,FALSE))</f>
        <v>106654.00905270901</v>
      </c>
      <c r="P262" s="29">
        <f>IF(P254=0,0,VLOOKUP(P254,FAC_TOTALS_APTA!$A$4:$BS$227,$L262,FALSE))</f>
        <v>-289475.15036439698</v>
      </c>
      <c r="Q262" s="29">
        <f>IF(Q254=0,0,VLOOKUP(Q254,FAC_TOTALS_APTA!$A$4:$BS$227,$L262,FALSE))</f>
        <v>-265212.86052750202</v>
      </c>
      <c r="R262" s="29">
        <f>IF(R254=0,0,VLOOKUP(R254,FAC_TOTALS_APTA!$A$4:$BS$227,$L262,FALSE))</f>
        <v>-255799.235705589</v>
      </c>
      <c r="S262" s="29">
        <f>IF(S254=0,0,VLOOKUP(S254,FAC_TOTALS_APTA!$A$4:$BS$227,$L262,FALSE))</f>
        <v>0</v>
      </c>
      <c r="T262" s="29">
        <f>IF(T254=0,0,VLOOKUP(T254,FAC_TOTALS_APTA!$A$4:$BS$227,$L262,FALSE))</f>
        <v>0</v>
      </c>
      <c r="U262" s="29">
        <f>IF(U254=0,0,VLOOKUP(U254,FAC_TOTALS_APTA!$A$4:$BS$227,$L262,FALSE))</f>
        <v>0</v>
      </c>
      <c r="V262" s="29">
        <f>IF(V254=0,0,VLOOKUP(V254,FAC_TOTALS_APTA!$A$4:$BS$227,$L262,FALSE))</f>
        <v>0</v>
      </c>
      <c r="W262" s="29">
        <f>IF(W254=0,0,VLOOKUP(W254,FAC_TOTALS_APTA!$A$4:$BS$227,$L262,FALSE))</f>
        <v>0</v>
      </c>
      <c r="X262" s="29">
        <f>IF(X254=0,0,VLOOKUP(X254,FAC_TOTALS_APTA!$A$4:$BS$227,$L262,FALSE))</f>
        <v>0</v>
      </c>
      <c r="Y262" s="29">
        <f>IF(Y254=0,0,VLOOKUP(Y254,FAC_TOTALS_APTA!$A$4:$BS$227,$L262,FALSE))</f>
        <v>0</v>
      </c>
      <c r="Z262" s="29">
        <f>IF(Z254=0,0,VLOOKUP(Z254,FAC_TOTALS_APTA!$A$4:$BS$227,$L262,FALSE))</f>
        <v>0</v>
      </c>
      <c r="AA262" s="29">
        <f>IF(AA254=0,0,VLOOKUP(AA254,FAC_TOTALS_APTA!$A$4:$BS$227,$L262,FALSE))</f>
        <v>0</v>
      </c>
      <c r="AB262" s="29">
        <f>IF(AB254=0,0,VLOOKUP(AB254,FAC_TOTALS_APTA!$A$4:$BS$227,$L262,FALSE))</f>
        <v>0</v>
      </c>
      <c r="AC262" s="32">
        <f t="shared" si="57"/>
        <v>-643350.04066520394</v>
      </c>
      <c r="AD262" s="33">
        <f>AC262/G279</f>
        <v>-4.364220129510793E-3</v>
      </c>
      <c r="AE262" s="7"/>
    </row>
    <row r="263" spans="1:31" s="14" customFormat="1" ht="15" x14ac:dyDescent="0.2">
      <c r="A263" s="7"/>
      <c r="B263" s="26" t="s">
        <v>50</v>
      </c>
      <c r="C263" s="28"/>
      <c r="D263" s="7" t="s">
        <v>31</v>
      </c>
      <c r="E263" s="43">
        <v>-3.3999999999999998E-3</v>
      </c>
      <c r="F263" s="7">
        <f>MATCH($D263,FAC_TOTALS_APTA!$A$2:$BS$2,)</f>
        <v>18</v>
      </c>
      <c r="G263" s="29">
        <f>VLOOKUP(G254,FAC_TOTALS_APTA!$A$4:$BS$227,$F263,FALSE)</f>
        <v>3.44354314431745</v>
      </c>
      <c r="H263" s="29">
        <f>VLOOKUP(H254,FAC_TOTALS_APTA!$A$4:$BS$227,$F263,FALSE)</f>
        <v>5.0621518350756602</v>
      </c>
      <c r="I263" s="30">
        <f t="shared" si="54"/>
        <v>0.47004164690930184</v>
      </c>
      <c r="J263" s="31" t="str">
        <f t="shared" si="55"/>
        <v/>
      </c>
      <c r="K263" s="31" t="str">
        <f t="shared" si="56"/>
        <v>JTW_HOME_PCT_FAC</v>
      </c>
      <c r="L263" s="7">
        <f>MATCH($K263,FAC_TOTALS_APTA!$A$2:$BS$2,)</f>
        <v>40</v>
      </c>
      <c r="M263" s="29">
        <f>IF(M254=0,0,VLOOKUP(M254,FAC_TOTALS_APTA!$A$4:$BS$227,$L263,FALSE))</f>
        <v>28023.7697736396</v>
      </c>
      <c r="N263" s="29">
        <f>IF(N254=0,0,VLOOKUP(N254,FAC_TOTALS_APTA!$A$4:$BS$227,$L263,FALSE))</f>
        <v>-129836.922777126</v>
      </c>
      <c r="O263" s="29">
        <f>IF(O254=0,0,VLOOKUP(O254,FAC_TOTALS_APTA!$A$4:$BS$227,$L263,FALSE))</f>
        <v>4834.5290841449096</v>
      </c>
      <c r="P263" s="29">
        <f>IF(P254=0,0,VLOOKUP(P254,FAC_TOTALS_APTA!$A$4:$BS$227,$L263,FALSE))</f>
        <v>-225246.36434251801</v>
      </c>
      <c r="Q263" s="29">
        <f>IF(Q254=0,0,VLOOKUP(Q254,FAC_TOTALS_APTA!$A$4:$BS$227,$L263,FALSE))</f>
        <v>-177483.926115123</v>
      </c>
      <c r="R263" s="29">
        <f>IF(R254=0,0,VLOOKUP(R254,FAC_TOTALS_APTA!$A$4:$BS$227,$L263,FALSE))</f>
        <v>-181720.042880964</v>
      </c>
      <c r="S263" s="29">
        <f>IF(S254=0,0,VLOOKUP(S254,FAC_TOTALS_APTA!$A$4:$BS$227,$L263,FALSE))</f>
        <v>0</v>
      </c>
      <c r="T263" s="29">
        <f>IF(T254=0,0,VLOOKUP(T254,FAC_TOTALS_APTA!$A$4:$BS$227,$L263,FALSE))</f>
        <v>0</v>
      </c>
      <c r="U263" s="29">
        <f>IF(U254=0,0,VLOOKUP(U254,FAC_TOTALS_APTA!$A$4:$BS$227,$L263,FALSE))</f>
        <v>0</v>
      </c>
      <c r="V263" s="29">
        <f>IF(V254=0,0,VLOOKUP(V254,FAC_TOTALS_APTA!$A$4:$BS$227,$L263,FALSE))</f>
        <v>0</v>
      </c>
      <c r="W263" s="29">
        <f>IF(W254=0,0,VLOOKUP(W254,FAC_TOTALS_APTA!$A$4:$BS$227,$L263,FALSE))</f>
        <v>0</v>
      </c>
      <c r="X263" s="29">
        <f>IF(X254=0,0,VLOOKUP(X254,FAC_TOTALS_APTA!$A$4:$BS$227,$L263,FALSE))</f>
        <v>0</v>
      </c>
      <c r="Y263" s="29">
        <f>IF(Y254=0,0,VLOOKUP(Y254,FAC_TOTALS_APTA!$A$4:$BS$227,$L263,FALSE))</f>
        <v>0</v>
      </c>
      <c r="Z263" s="29">
        <f>IF(Z254=0,0,VLOOKUP(Z254,FAC_TOTALS_APTA!$A$4:$BS$227,$L263,FALSE))</f>
        <v>0</v>
      </c>
      <c r="AA263" s="29">
        <f>IF(AA254=0,0,VLOOKUP(AA254,FAC_TOTALS_APTA!$A$4:$BS$227,$L263,FALSE))</f>
        <v>0</v>
      </c>
      <c r="AB263" s="29">
        <f>IF(AB254=0,0,VLOOKUP(AB254,FAC_TOTALS_APTA!$A$4:$BS$227,$L263,FALSE))</f>
        <v>0</v>
      </c>
      <c r="AC263" s="32">
        <f t="shared" si="57"/>
        <v>-681428.95725794649</v>
      </c>
      <c r="AD263" s="33">
        <f>AC263/G279</f>
        <v>-4.6225317231996348E-3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85</v>
      </c>
      <c r="E264" s="43">
        <v>-5.7999999999999996E-3</v>
      </c>
      <c r="F264" s="7">
        <f>MATCH($D264,FAC_TOTALS_APTA!$A$2:$BS$2,)</f>
        <v>20</v>
      </c>
      <c r="G264" s="29">
        <f>VLOOKUP(G254,FAC_TOTALS_APTA!$A$4:$BS$227,$F264,FALSE)</f>
        <v>0</v>
      </c>
      <c r="H264" s="29">
        <f>VLOOKUP(H254,FAC_TOTALS_APTA!$A$4:$BS$227,$F264,FALSE)</f>
        <v>0</v>
      </c>
      <c r="I264" s="30" t="str">
        <f t="shared" si="54"/>
        <v>-</v>
      </c>
      <c r="J264" s="31" t="str">
        <f t="shared" si="55"/>
        <v/>
      </c>
      <c r="K264" s="31" t="str">
        <f t="shared" si="56"/>
        <v>TNC_TRIPS_PER_CAPITA_CLUSTER_BUS_HI_OPEX_FAV_FAC</v>
      </c>
      <c r="L264" s="7">
        <f>MATCH($K264,FAC_TOTALS_APTA!$A$2:$BS$2,)</f>
        <v>42</v>
      </c>
      <c r="M264" s="29">
        <f>IF(M254=0,0,VLOOKUP(M254,FAC_TOTALS_APTA!$A$4:$BS$227,$L264,FALSE))</f>
        <v>0</v>
      </c>
      <c r="N264" s="29">
        <f>IF(N254=0,0,VLOOKUP(N254,FAC_TOTALS_APTA!$A$4:$BS$227,$L264,FALSE))</f>
        <v>0</v>
      </c>
      <c r="O264" s="29">
        <f>IF(O254=0,0,VLOOKUP(O254,FAC_TOTALS_APTA!$A$4:$BS$227,$L264,FALSE))</f>
        <v>0</v>
      </c>
      <c r="P264" s="29">
        <f>IF(P254=0,0,VLOOKUP(P254,FAC_TOTALS_APTA!$A$4:$BS$227,$L264,FALSE))</f>
        <v>0</v>
      </c>
      <c r="Q264" s="29">
        <f>IF(Q254=0,0,VLOOKUP(Q254,FAC_TOTALS_APTA!$A$4:$BS$227,$L264,FALSE))</f>
        <v>0</v>
      </c>
      <c r="R264" s="29">
        <f>IF(R254=0,0,VLOOKUP(R254,FAC_TOTALS_APTA!$A$4:$BS$227,$L264,FALSE))</f>
        <v>0</v>
      </c>
      <c r="S264" s="29">
        <f>IF(S254=0,0,VLOOKUP(S254,FAC_TOTALS_APTA!$A$4:$BS$227,$L264,FALSE))</f>
        <v>0</v>
      </c>
      <c r="T264" s="29">
        <f>IF(T254=0,0,VLOOKUP(T254,FAC_TOTALS_APTA!$A$4:$BS$227,$L264,FALSE))</f>
        <v>0</v>
      </c>
      <c r="U264" s="29">
        <f>IF(U254=0,0,VLOOKUP(U254,FAC_TOTALS_APTA!$A$4:$BS$227,$L264,FALSE))</f>
        <v>0</v>
      </c>
      <c r="V264" s="29">
        <f>IF(V254=0,0,VLOOKUP(V254,FAC_TOTALS_APTA!$A$4:$BS$227,$L264,FALSE))</f>
        <v>0</v>
      </c>
      <c r="W264" s="29">
        <f>IF(W254=0,0,VLOOKUP(W254,FAC_TOTALS_APTA!$A$4:$BS$227,$L264,FALSE))</f>
        <v>0</v>
      </c>
      <c r="X264" s="29">
        <f>IF(X254=0,0,VLOOKUP(X254,FAC_TOTALS_APTA!$A$4:$BS$227,$L264,FALSE))</f>
        <v>0</v>
      </c>
      <c r="Y264" s="29">
        <f>IF(Y254=0,0,VLOOKUP(Y254,FAC_TOTALS_APTA!$A$4:$BS$227,$L264,FALSE))</f>
        <v>0</v>
      </c>
      <c r="Z264" s="29">
        <f>IF(Z254=0,0,VLOOKUP(Z254,FAC_TOTALS_APTA!$A$4:$BS$227,$L264,FALSE))</f>
        <v>0</v>
      </c>
      <c r="AA264" s="29">
        <f>IF(AA254=0,0,VLOOKUP(AA254,FAC_TOTALS_APTA!$A$4:$BS$227,$L264,FALSE))</f>
        <v>0</v>
      </c>
      <c r="AB264" s="29">
        <f>IF(AB254=0,0,VLOOKUP(AB254,FAC_TOTALS_APTA!$A$4:$BS$227,$L264,FALSE))</f>
        <v>0</v>
      </c>
      <c r="AC264" s="32">
        <f t="shared" si="57"/>
        <v>0</v>
      </c>
      <c r="AD264" s="33">
        <f>AC264/G279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87</v>
      </c>
      <c r="E265" s="43">
        <v>-3.3799999999999997E-2</v>
      </c>
      <c r="F265" s="7">
        <f>MATCH($D265,FAC_TOTALS_APTA!$A$2:$BS$2,)</f>
        <v>21</v>
      </c>
      <c r="G265" s="29">
        <f>VLOOKUP(G254,FAC_TOTALS_APTA!$A$4:$BS$227,$F265,FALSE)</f>
        <v>0</v>
      </c>
      <c r="H265" s="29">
        <f>VLOOKUP(H254,FAC_TOTALS_APTA!$A$4:$BS$227,$F265,FALSE)</f>
        <v>0</v>
      </c>
      <c r="I265" s="30" t="str">
        <f t="shared" si="54"/>
        <v>-</v>
      </c>
      <c r="J265" s="31" t="str">
        <f t="shared" si="55"/>
        <v/>
      </c>
      <c r="K265" s="31" t="str">
        <f t="shared" si="56"/>
        <v>TNC_TRIPS_PER_CAPITA_CLUSTER_BUS_MID_OPEX_FAV_FAC</v>
      </c>
      <c r="L265" s="7">
        <f>MATCH($K265,FAC_TOTALS_APTA!$A$2:$BS$2,)</f>
        <v>43</v>
      </c>
      <c r="M265" s="29">
        <f>IF(M254=0,0,VLOOKUP(M254,FAC_TOTALS_APTA!$A$4:$BS$227,$L265,FALSE))</f>
        <v>0</v>
      </c>
      <c r="N265" s="29">
        <f>IF(N254=0,0,VLOOKUP(N254,FAC_TOTALS_APTA!$A$4:$BS$227,$L265,FALSE))</f>
        <v>0</v>
      </c>
      <c r="O265" s="29">
        <f>IF(O254=0,0,VLOOKUP(O254,FAC_TOTALS_APTA!$A$4:$BS$227,$L265,FALSE))</f>
        <v>0</v>
      </c>
      <c r="P265" s="29">
        <f>IF(P254=0,0,VLOOKUP(P254,FAC_TOTALS_APTA!$A$4:$BS$227,$L265,FALSE))</f>
        <v>0</v>
      </c>
      <c r="Q265" s="29">
        <f>IF(Q254=0,0,VLOOKUP(Q254,FAC_TOTALS_APTA!$A$4:$BS$227,$L265,FALSE))</f>
        <v>0</v>
      </c>
      <c r="R265" s="29">
        <f>IF(R254=0,0,VLOOKUP(R254,FAC_TOTALS_APTA!$A$4:$BS$227,$L265,FALSE))</f>
        <v>0</v>
      </c>
      <c r="S265" s="29">
        <f>IF(S254=0,0,VLOOKUP(S254,FAC_TOTALS_APTA!$A$4:$BS$227,$L265,FALSE))</f>
        <v>0</v>
      </c>
      <c r="T265" s="29">
        <f>IF(T254=0,0,VLOOKUP(T254,FAC_TOTALS_APTA!$A$4:$BS$227,$L265,FALSE))</f>
        <v>0</v>
      </c>
      <c r="U265" s="29">
        <f>IF(U254=0,0,VLOOKUP(U254,FAC_TOTALS_APTA!$A$4:$BS$227,$L265,FALSE))</f>
        <v>0</v>
      </c>
      <c r="V265" s="29">
        <f>IF(V254=0,0,VLOOKUP(V254,FAC_TOTALS_APTA!$A$4:$BS$227,$L265,FALSE))</f>
        <v>0</v>
      </c>
      <c r="W265" s="29">
        <f>IF(W254=0,0,VLOOKUP(W254,FAC_TOTALS_APTA!$A$4:$BS$227,$L265,FALSE))</f>
        <v>0</v>
      </c>
      <c r="X265" s="29">
        <f>IF(X254=0,0,VLOOKUP(X254,FAC_TOTALS_APTA!$A$4:$BS$227,$L265,FALSE))</f>
        <v>0</v>
      </c>
      <c r="Y265" s="29">
        <f>IF(Y254=0,0,VLOOKUP(Y254,FAC_TOTALS_APTA!$A$4:$BS$227,$L265,FALSE))</f>
        <v>0</v>
      </c>
      <c r="Z265" s="29">
        <f>IF(Z254=0,0,VLOOKUP(Z254,FAC_TOTALS_APTA!$A$4:$BS$227,$L265,FALSE))</f>
        <v>0</v>
      </c>
      <c r="AA265" s="29">
        <f>IF(AA254=0,0,VLOOKUP(AA254,FAC_TOTALS_APTA!$A$4:$BS$227,$L265,FALSE))</f>
        <v>0</v>
      </c>
      <c r="AB265" s="29">
        <f>IF(AB254=0,0,VLOOKUP(AB254,FAC_TOTALS_APTA!$A$4:$BS$227,$L265,FALSE))</f>
        <v>0</v>
      </c>
      <c r="AC265" s="32">
        <f t="shared" si="57"/>
        <v>0</v>
      </c>
      <c r="AD265" s="33">
        <f>AC265/G279</f>
        <v>0</v>
      </c>
      <c r="AE265" s="7"/>
    </row>
    <row r="266" spans="1:31" s="14" customFormat="1" ht="34" hidden="1" x14ac:dyDescent="0.2">
      <c r="A266" s="7"/>
      <c r="B266" s="12" t="s">
        <v>72</v>
      </c>
      <c r="C266" s="28"/>
      <c r="D266" s="5" t="s">
        <v>88</v>
      </c>
      <c r="E266" s="43">
        <v>-1.6299999999999999E-2</v>
      </c>
      <c r="F266" s="7">
        <f>MATCH($D266,FAC_TOTALS_APTA!$A$2:$BS$2,)</f>
        <v>22</v>
      </c>
      <c r="G266" s="29">
        <f>VLOOKUP(G254,FAC_TOTALS_APTA!$A$4:$BS$227,$F266,FALSE)</f>
        <v>0</v>
      </c>
      <c r="H266" s="29">
        <f>VLOOKUP(H254,FAC_TOTALS_APTA!$A$4:$BS$227,$F266,FALSE)</f>
        <v>0</v>
      </c>
      <c r="I266" s="30" t="str">
        <f t="shared" si="54"/>
        <v>-</v>
      </c>
      <c r="J266" s="31" t="str">
        <f t="shared" si="55"/>
        <v/>
      </c>
      <c r="K266" s="31" t="str">
        <f t="shared" si="56"/>
        <v>TNC_TRIPS_PER_CAPITA_CLUSTER_BUS_LOW_OPEX_FAV_FAC</v>
      </c>
      <c r="L266" s="7">
        <f>MATCH($K266,FAC_TOTALS_APTA!$A$2:$BS$2,)</f>
        <v>44</v>
      </c>
      <c r="M266" s="29">
        <f>IF(M254=0,0,VLOOKUP(M254,FAC_TOTALS_APTA!$A$4:$BS$227,$L266,FALSE))</f>
        <v>0</v>
      </c>
      <c r="N266" s="29">
        <f>IF(N254=0,0,VLOOKUP(N254,FAC_TOTALS_APTA!$A$4:$BS$227,$L266,FALSE))</f>
        <v>0</v>
      </c>
      <c r="O266" s="29">
        <f>IF(O254=0,0,VLOOKUP(O254,FAC_TOTALS_APTA!$A$4:$BS$227,$L266,FALSE))</f>
        <v>0</v>
      </c>
      <c r="P266" s="29">
        <f>IF(P254=0,0,VLOOKUP(P254,FAC_TOTALS_APTA!$A$4:$BS$227,$L266,FALSE))</f>
        <v>0</v>
      </c>
      <c r="Q266" s="29">
        <f>IF(Q254=0,0,VLOOKUP(Q254,FAC_TOTALS_APTA!$A$4:$BS$227,$L266,FALSE))</f>
        <v>0</v>
      </c>
      <c r="R266" s="29">
        <f>IF(R254=0,0,VLOOKUP(R254,FAC_TOTALS_APTA!$A$4:$BS$227,$L266,FALSE))</f>
        <v>0</v>
      </c>
      <c r="S266" s="29">
        <f>IF(S254=0,0,VLOOKUP(S254,FAC_TOTALS_APTA!$A$4:$BS$227,$L266,FALSE))</f>
        <v>0</v>
      </c>
      <c r="T266" s="29">
        <f>IF(T254=0,0,VLOOKUP(T254,FAC_TOTALS_APTA!$A$4:$BS$227,$L266,FALSE))</f>
        <v>0</v>
      </c>
      <c r="U266" s="29">
        <f>IF(U254=0,0,VLOOKUP(U254,FAC_TOTALS_APTA!$A$4:$BS$227,$L266,FALSE))</f>
        <v>0</v>
      </c>
      <c r="V266" s="29">
        <f>IF(V254=0,0,VLOOKUP(V254,FAC_TOTALS_APTA!$A$4:$BS$227,$L266,FALSE))</f>
        <v>0</v>
      </c>
      <c r="W266" s="29">
        <f>IF(W254=0,0,VLOOKUP(W254,FAC_TOTALS_APTA!$A$4:$BS$227,$L266,FALSE))</f>
        <v>0</v>
      </c>
      <c r="X266" s="29">
        <f>IF(X254=0,0,VLOOKUP(X254,FAC_TOTALS_APTA!$A$4:$BS$227,$L266,FALSE))</f>
        <v>0</v>
      </c>
      <c r="Y266" s="29">
        <f>IF(Y254=0,0,VLOOKUP(Y254,FAC_TOTALS_APTA!$A$4:$BS$227,$L266,FALSE))</f>
        <v>0</v>
      </c>
      <c r="Z266" s="29">
        <f>IF(Z254=0,0,VLOOKUP(Z254,FAC_TOTALS_APTA!$A$4:$BS$227,$L266,FALSE))</f>
        <v>0</v>
      </c>
      <c r="AA266" s="29">
        <f>IF(AA254=0,0,VLOOKUP(AA254,FAC_TOTALS_APTA!$A$4:$BS$227,$L266,FALSE))</f>
        <v>0</v>
      </c>
      <c r="AB266" s="29">
        <f>IF(AB254=0,0,VLOOKUP(AB254,FAC_TOTALS_APTA!$A$4:$BS$227,$L266,FALSE))</f>
        <v>0</v>
      </c>
      <c r="AC266" s="32">
        <f t="shared" si="57"/>
        <v>0</v>
      </c>
      <c r="AD266" s="33">
        <f>AC266/G279</f>
        <v>0</v>
      </c>
      <c r="AE266" s="7"/>
    </row>
    <row r="267" spans="1:31" s="14" customFormat="1" ht="34" hidden="1" x14ac:dyDescent="0.2">
      <c r="A267" s="7"/>
      <c r="B267" s="12" t="s">
        <v>72</v>
      </c>
      <c r="C267" s="28"/>
      <c r="D267" s="5" t="s">
        <v>89</v>
      </c>
      <c r="E267" s="43">
        <v>-1.37E-2</v>
      </c>
      <c r="F267" s="7">
        <f>MATCH($D267,FAC_TOTALS_APTA!$A$2:$BS$2,)</f>
        <v>23</v>
      </c>
      <c r="G267" s="29">
        <f>VLOOKUP(G254,FAC_TOTALS_APTA!$A$4:$BS$227,$F267,FALSE)</f>
        <v>0</v>
      </c>
      <c r="H267" s="29">
        <f>VLOOKUP(H254,FAC_TOTALS_APTA!$A$4:$BS$227,$F267,FALSE)</f>
        <v>0</v>
      </c>
      <c r="I267" s="30" t="str">
        <f t="shared" si="54"/>
        <v>-</v>
      </c>
      <c r="J267" s="31" t="str">
        <f t="shared" si="55"/>
        <v/>
      </c>
      <c r="K267" s="31" t="str">
        <f t="shared" si="56"/>
        <v>TNC_TRIPS_PER_CAPITA_CLUSTER_BUS_HI_OPEX_UNFAV_FAC</v>
      </c>
      <c r="L267" s="7">
        <f>MATCH($K267,FAC_TOTALS_APTA!$A$2:$BS$2,)</f>
        <v>45</v>
      </c>
      <c r="M267" s="29">
        <f>IF(M254=0,0,VLOOKUP(M254,FAC_TOTALS_APTA!$A$4:$BS$227,$L267,FALSE))</f>
        <v>0</v>
      </c>
      <c r="N267" s="29">
        <f>IF(N254=0,0,VLOOKUP(N254,FAC_TOTALS_APTA!$A$4:$BS$227,$L267,FALSE))</f>
        <v>0</v>
      </c>
      <c r="O267" s="29">
        <f>IF(O254=0,0,VLOOKUP(O254,FAC_TOTALS_APTA!$A$4:$BS$227,$L267,FALSE))</f>
        <v>0</v>
      </c>
      <c r="P267" s="29">
        <f>IF(P254=0,0,VLOOKUP(P254,FAC_TOTALS_APTA!$A$4:$BS$227,$L267,FALSE))</f>
        <v>0</v>
      </c>
      <c r="Q267" s="29">
        <f>IF(Q254=0,0,VLOOKUP(Q254,FAC_TOTALS_APTA!$A$4:$BS$227,$L267,FALSE))</f>
        <v>0</v>
      </c>
      <c r="R267" s="29">
        <f>IF(R254=0,0,VLOOKUP(R254,FAC_TOTALS_APTA!$A$4:$BS$227,$L267,FALSE))</f>
        <v>0</v>
      </c>
      <c r="S267" s="29">
        <f>IF(S254=0,0,VLOOKUP(S254,FAC_TOTALS_APTA!$A$4:$BS$227,$L267,FALSE))</f>
        <v>0</v>
      </c>
      <c r="T267" s="29">
        <f>IF(T254=0,0,VLOOKUP(T254,FAC_TOTALS_APTA!$A$4:$BS$227,$L267,FALSE))</f>
        <v>0</v>
      </c>
      <c r="U267" s="29">
        <f>IF(U254=0,0,VLOOKUP(U254,FAC_TOTALS_APTA!$A$4:$BS$227,$L267,FALSE))</f>
        <v>0</v>
      </c>
      <c r="V267" s="29">
        <f>IF(V254=0,0,VLOOKUP(V254,FAC_TOTALS_APTA!$A$4:$BS$227,$L267,FALSE))</f>
        <v>0</v>
      </c>
      <c r="W267" s="29">
        <f>IF(W254=0,0,VLOOKUP(W254,FAC_TOTALS_APTA!$A$4:$BS$227,$L267,FALSE))</f>
        <v>0</v>
      </c>
      <c r="X267" s="29">
        <f>IF(X254=0,0,VLOOKUP(X254,FAC_TOTALS_APTA!$A$4:$BS$227,$L267,FALSE))</f>
        <v>0</v>
      </c>
      <c r="Y267" s="29">
        <f>IF(Y254=0,0,VLOOKUP(Y254,FAC_TOTALS_APTA!$A$4:$BS$227,$L267,FALSE))</f>
        <v>0</v>
      </c>
      <c r="Z267" s="29">
        <f>IF(Z254=0,0,VLOOKUP(Z254,FAC_TOTALS_APTA!$A$4:$BS$227,$L267,FALSE))</f>
        <v>0</v>
      </c>
      <c r="AA267" s="29">
        <f>IF(AA254=0,0,VLOOKUP(AA254,FAC_TOTALS_APTA!$A$4:$BS$227,$L267,FALSE))</f>
        <v>0</v>
      </c>
      <c r="AB267" s="29">
        <f>IF(AB254=0,0,VLOOKUP(AB254,FAC_TOTALS_APTA!$A$4:$BS$227,$L267,FALSE))</f>
        <v>0</v>
      </c>
      <c r="AC267" s="32">
        <f t="shared" si="57"/>
        <v>0</v>
      </c>
      <c r="AD267" s="33">
        <f>AC267/G279</f>
        <v>0</v>
      </c>
      <c r="AE267" s="7"/>
    </row>
    <row r="268" spans="1:31" s="14" customFormat="1" ht="34" hidden="1" x14ac:dyDescent="0.2">
      <c r="A268" s="7"/>
      <c r="B268" s="12" t="s">
        <v>72</v>
      </c>
      <c r="C268" s="28"/>
      <c r="D268" s="5" t="s">
        <v>90</v>
      </c>
      <c r="E268" s="43">
        <v>-3.5099999999999999E-2</v>
      </c>
      <c r="F268" s="7">
        <f>MATCH($D268,FAC_TOTALS_APTA!$A$2:$BS$2,)</f>
        <v>24</v>
      </c>
      <c r="G268" s="29">
        <f>VLOOKUP(G254,FAC_TOTALS_APTA!$A$4:$BS$227,$F268,FALSE)</f>
        <v>0</v>
      </c>
      <c r="H268" s="29">
        <f>VLOOKUP(H254,FAC_TOTALS_APTA!$A$4:$BS$227,$F268,FALSE)</f>
        <v>0</v>
      </c>
      <c r="I268" s="30" t="str">
        <f t="shared" si="54"/>
        <v>-</v>
      </c>
      <c r="J268" s="31" t="str">
        <f t="shared" si="55"/>
        <v/>
      </c>
      <c r="K268" s="31" t="str">
        <f t="shared" si="56"/>
        <v>TNC_TRIPS_PER_CAPITA_CLUSTER_BUS_MID_OPEX_UNFAV_FAC</v>
      </c>
      <c r="L268" s="7">
        <f>MATCH($K268,FAC_TOTALS_APTA!$A$2:$BS$2,)</f>
        <v>46</v>
      </c>
      <c r="M268" s="29">
        <f>IF(M254=0,0,VLOOKUP(M254,FAC_TOTALS_APTA!$A$4:$BS$227,$L268,FALSE))</f>
        <v>0</v>
      </c>
      <c r="N268" s="29">
        <f>IF(N254=0,0,VLOOKUP(N254,FAC_TOTALS_APTA!$A$4:$BS$227,$L268,FALSE))</f>
        <v>0</v>
      </c>
      <c r="O268" s="29">
        <f>IF(O254=0,0,VLOOKUP(O254,FAC_TOTALS_APTA!$A$4:$BS$227,$L268,FALSE))</f>
        <v>0</v>
      </c>
      <c r="P268" s="29">
        <f>IF(P254=0,0,VLOOKUP(P254,FAC_TOTALS_APTA!$A$4:$BS$227,$L268,FALSE))</f>
        <v>0</v>
      </c>
      <c r="Q268" s="29">
        <f>IF(Q254=0,0,VLOOKUP(Q254,FAC_TOTALS_APTA!$A$4:$BS$227,$L268,FALSE))</f>
        <v>0</v>
      </c>
      <c r="R268" s="29">
        <f>IF(R254=0,0,VLOOKUP(R254,FAC_TOTALS_APTA!$A$4:$BS$227,$L268,FALSE))</f>
        <v>0</v>
      </c>
      <c r="S268" s="29">
        <f>IF(S254=0,0,VLOOKUP(S254,FAC_TOTALS_APTA!$A$4:$BS$227,$L268,FALSE))</f>
        <v>0</v>
      </c>
      <c r="T268" s="29">
        <f>IF(T254=0,0,VLOOKUP(T254,FAC_TOTALS_APTA!$A$4:$BS$227,$L268,FALSE))</f>
        <v>0</v>
      </c>
      <c r="U268" s="29">
        <f>IF(U254=0,0,VLOOKUP(U254,FAC_TOTALS_APTA!$A$4:$BS$227,$L268,FALSE))</f>
        <v>0</v>
      </c>
      <c r="V268" s="29">
        <f>IF(V254=0,0,VLOOKUP(V254,FAC_TOTALS_APTA!$A$4:$BS$227,$L268,FALSE))</f>
        <v>0</v>
      </c>
      <c r="W268" s="29">
        <f>IF(W254=0,0,VLOOKUP(W254,FAC_TOTALS_APTA!$A$4:$BS$227,$L268,FALSE))</f>
        <v>0</v>
      </c>
      <c r="X268" s="29">
        <f>IF(X254=0,0,VLOOKUP(X254,FAC_TOTALS_APTA!$A$4:$BS$227,$L268,FALSE))</f>
        <v>0</v>
      </c>
      <c r="Y268" s="29">
        <f>IF(Y254=0,0,VLOOKUP(Y254,FAC_TOTALS_APTA!$A$4:$BS$227,$L268,FALSE))</f>
        <v>0</v>
      </c>
      <c r="Z268" s="29">
        <f>IF(Z254=0,0,VLOOKUP(Z254,FAC_TOTALS_APTA!$A$4:$BS$227,$L268,FALSE))</f>
        <v>0</v>
      </c>
      <c r="AA268" s="29">
        <f>IF(AA254=0,0,VLOOKUP(AA254,FAC_TOTALS_APTA!$A$4:$BS$227,$L268,FALSE))</f>
        <v>0</v>
      </c>
      <c r="AB268" s="29">
        <f>IF(AB254=0,0,VLOOKUP(AB254,FAC_TOTALS_APTA!$A$4:$BS$227,$L268,FALSE))</f>
        <v>0</v>
      </c>
      <c r="AC268" s="32">
        <f t="shared" si="57"/>
        <v>0</v>
      </c>
      <c r="AD268" s="33">
        <f>AC268/G279</f>
        <v>0</v>
      </c>
      <c r="AE268" s="7"/>
    </row>
    <row r="269" spans="1:31" s="14" customFormat="1" ht="34" hidden="1" x14ac:dyDescent="0.2">
      <c r="A269" s="7"/>
      <c r="B269" s="12" t="s">
        <v>72</v>
      </c>
      <c r="C269" s="28"/>
      <c r="D269" s="5" t="s">
        <v>91</v>
      </c>
      <c r="E269" s="43">
        <v>-3.1300000000000001E-2</v>
      </c>
      <c r="F269" s="7">
        <f>MATCH($D269,FAC_TOTALS_APTA!$A$2:$BS$2,)</f>
        <v>25</v>
      </c>
      <c r="G269" s="29">
        <f>VLOOKUP(G254,FAC_TOTALS_APTA!$A$4:$BS$227,$F269,FALSE)</f>
        <v>0</v>
      </c>
      <c r="H269" s="29">
        <f>VLOOKUP(H254,FAC_TOTALS_APTA!$A$4:$BS$227,$F269,FALSE)</f>
        <v>3.0953961223812998</v>
      </c>
      <c r="I269" s="30" t="str">
        <f t="shared" si="54"/>
        <v>-</v>
      </c>
      <c r="J269" s="31" t="str">
        <f t="shared" si="55"/>
        <v/>
      </c>
      <c r="K269" s="31" t="str">
        <f t="shared" si="56"/>
        <v>TNC_TRIPS_PER_CAPITA_CLUSTER_BUS_LOW_OPEX_UNFAV_FAC</v>
      </c>
      <c r="L269" s="7">
        <f>MATCH($K269,FAC_TOTALS_APTA!$A$2:$BS$2,)</f>
        <v>47</v>
      </c>
      <c r="M269" s="29">
        <f>IF(M254=0,0,VLOOKUP(M254,FAC_TOTALS_APTA!$A$4:$BS$227,$L269,FALSE))</f>
        <v>0</v>
      </c>
      <c r="N269" s="29">
        <f>IF(N254=0,0,VLOOKUP(N254,FAC_TOTALS_APTA!$A$4:$BS$227,$L269,FALSE))</f>
        <v>0</v>
      </c>
      <c r="O269" s="29">
        <f>IF(O254=0,0,VLOOKUP(O254,FAC_TOTALS_APTA!$A$4:$BS$227,$L269,FALSE))</f>
        <v>-2964894.3515472701</v>
      </c>
      <c r="P269" s="29">
        <f>IF(P254=0,0,VLOOKUP(P254,FAC_TOTALS_APTA!$A$4:$BS$227,$L269,FALSE))</f>
        <v>-2038110.1834268901</v>
      </c>
      <c r="Q269" s="29">
        <f>IF(Q254=0,0,VLOOKUP(Q254,FAC_TOTALS_APTA!$A$4:$BS$227,$L269,FALSE))</f>
        <v>-2604329.9620101401</v>
      </c>
      <c r="R269" s="29">
        <f>IF(R254=0,0,VLOOKUP(R254,FAC_TOTALS_APTA!$A$4:$BS$227,$L269,FALSE))</f>
        <v>-4305826.2530198097</v>
      </c>
      <c r="S269" s="29">
        <f>IF(S254=0,0,VLOOKUP(S254,FAC_TOTALS_APTA!$A$4:$BS$227,$L269,FALSE))</f>
        <v>0</v>
      </c>
      <c r="T269" s="29">
        <f>IF(T254=0,0,VLOOKUP(T254,FAC_TOTALS_APTA!$A$4:$BS$227,$L269,FALSE))</f>
        <v>0</v>
      </c>
      <c r="U269" s="29">
        <f>IF(U254=0,0,VLOOKUP(U254,FAC_TOTALS_APTA!$A$4:$BS$227,$L269,FALSE))</f>
        <v>0</v>
      </c>
      <c r="V269" s="29">
        <f>IF(V254=0,0,VLOOKUP(V254,FAC_TOTALS_APTA!$A$4:$BS$227,$L269,FALSE))</f>
        <v>0</v>
      </c>
      <c r="W269" s="29">
        <f>IF(W254=0,0,VLOOKUP(W254,FAC_TOTALS_APTA!$A$4:$BS$227,$L269,FALSE))</f>
        <v>0</v>
      </c>
      <c r="X269" s="29">
        <f>IF(X254=0,0,VLOOKUP(X254,FAC_TOTALS_APTA!$A$4:$BS$227,$L269,FALSE))</f>
        <v>0</v>
      </c>
      <c r="Y269" s="29">
        <f>IF(Y254=0,0,VLOOKUP(Y254,FAC_TOTALS_APTA!$A$4:$BS$227,$L269,FALSE))</f>
        <v>0</v>
      </c>
      <c r="Z269" s="29">
        <f>IF(Z254=0,0,VLOOKUP(Z254,FAC_TOTALS_APTA!$A$4:$BS$227,$L269,FALSE))</f>
        <v>0</v>
      </c>
      <c r="AA269" s="29">
        <f>IF(AA254=0,0,VLOOKUP(AA254,FAC_TOTALS_APTA!$A$4:$BS$227,$L269,FALSE))</f>
        <v>0</v>
      </c>
      <c r="AB269" s="29">
        <f>IF(AB254=0,0,VLOOKUP(AB254,FAC_TOTALS_APTA!$A$4:$BS$227,$L269,FALSE))</f>
        <v>0</v>
      </c>
      <c r="AC269" s="32">
        <f t="shared" si="57"/>
        <v>-11913160.750004109</v>
      </c>
      <c r="AD269" s="33">
        <f>AC269/G279</f>
        <v>-8.0813946786275292E-2</v>
      </c>
      <c r="AE269" s="7"/>
    </row>
    <row r="270" spans="1:31" s="14" customFormat="1" ht="34" hidden="1" x14ac:dyDescent="0.2">
      <c r="A270" s="7"/>
      <c r="B270" s="12" t="s">
        <v>72</v>
      </c>
      <c r="C270" s="28"/>
      <c r="D270" s="5" t="s">
        <v>73</v>
      </c>
      <c r="E270" s="43">
        <v>-1.4E-3</v>
      </c>
      <c r="F270" s="7">
        <f>MATCH($D270,FAC_TOTALS_APTA!$A$2:$BS$2,)</f>
        <v>19</v>
      </c>
      <c r="G270" s="29">
        <f>VLOOKUP(G254,FAC_TOTALS_APTA!$A$4:$BS$227,$F270,FALSE)</f>
        <v>0</v>
      </c>
      <c r="H270" s="29">
        <f>VLOOKUP(H254,FAC_TOTALS_APTA!$A$4:$BS$227,$F270,FALSE)</f>
        <v>0</v>
      </c>
      <c r="I270" s="30" t="str">
        <f t="shared" si="54"/>
        <v>-</v>
      </c>
      <c r="J270" s="31" t="str">
        <f t="shared" si="55"/>
        <v/>
      </c>
      <c r="K270" s="31" t="str">
        <f t="shared" si="56"/>
        <v>TNC_TRIPS_PER_CAPITA_CLUSTER_BUS_NEW_YORK_FAC</v>
      </c>
      <c r="L270" s="7">
        <f>MATCH($K270,FAC_TOTALS_APTA!$A$2:$BS$2,)</f>
        <v>41</v>
      </c>
      <c r="M270" s="29">
        <f>IF(M254=0,0,VLOOKUP(M254,FAC_TOTALS_APTA!$A$4:$BS$227,$L270,FALSE))</f>
        <v>0</v>
      </c>
      <c r="N270" s="29">
        <f>IF(N254=0,0,VLOOKUP(N254,FAC_TOTALS_APTA!$A$4:$BS$227,$L270,FALSE))</f>
        <v>0</v>
      </c>
      <c r="O270" s="29">
        <f>IF(O254=0,0,VLOOKUP(O254,FAC_TOTALS_APTA!$A$4:$BS$227,$L270,FALSE))</f>
        <v>0</v>
      </c>
      <c r="P270" s="29">
        <f>IF(P254=0,0,VLOOKUP(P254,FAC_TOTALS_APTA!$A$4:$BS$227,$L270,FALSE))</f>
        <v>0</v>
      </c>
      <c r="Q270" s="29">
        <f>IF(Q254=0,0,VLOOKUP(Q254,FAC_TOTALS_APTA!$A$4:$BS$227,$L270,FALSE))</f>
        <v>0</v>
      </c>
      <c r="R270" s="29">
        <f>IF(R254=0,0,VLOOKUP(R254,FAC_TOTALS_APTA!$A$4:$BS$227,$L270,FALSE))</f>
        <v>0</v>
      </c>
      <c r="S270" s="29">
        <f>IF(S254=0,0,VLOOKUP(S254,FAC_TOTALS_APTA!$A$4:$BS$227,$L270,FALSE))</f>
        <v>0</v>
      </c>
      <c r="T270" s="29">
        <f>IF(T254=0,0,VLOOKUP(T254,FAC_TOTALS_APTA!$A$4:$BS$227,$L270,FALSE))</f>
        <v>0</v>
      </c>
      <c r="U270" s="29">
        <f>IF(U254=0,0,VLOOKUP(U254,FAC_TOTALS_APTA!$A$4:$BS$227,$L270,FALSE))</f>
        <v>0</v>
      </c>
      <c r="V270" s="29">
        <f>IF(V254=0,0,VLOOKUP(V254,FAC_TOTALS_APTA!$A$4:$BS$227,$L270,FALSE))</f>
        <v>0</v>
      </c>
      <c r="W270" s="29">
        <f>IF(W254=0,0,VLOOKUP(W254,FAC_TOTALS_APTA!$A$4:$BS$227,$L270,FALSE))</f>
        <v>0</v>
      </c>
      <c r="X270" s="29">
        <f>IF(X254=0,0,VLOOKUP(X254,FAC_TOTALS_APTA!$A$4:$BS$227,$L270,FALSE))</f>
        <v>0</v>
      </c>
      <c r="Y270" s="29">
        <f>IF(Y254=0,0,VLOOKUP(Y254,FAC_TOTALS_APTA!$A$4:$BS$227,$L270,FALSE))</f>
        <v>0</v>
      </c>
      <c r="Z270" s="29">
        <f>IF(Z254=0,0,VLOOKUP(Z254,FAC_TOTALS_APTA!$A$4:$BS$227,$L270,FALSE))</f>
        <v>0</v>
      </c>
      <c r="AA270" s="29">
        <f>IF(AA254=0,0,VLOOKUP(AA254,FAC_TOTALS_APTA!$A$4:$BS$227,$L270,FALSE))</f>
        <v>0</v>
      </c>
      <c r="AB270" s="29">
        <f>IF(AB254=0,0,VLOOKUP(AB254,FAC_TOTALS_APTA!$A$4:$BS$227,$L270,FALSE))</f>
        <v>0</v>
      </c>
      <c r="AC270" s="32">
        <f t="shared" si="57"/>
        <v>0</v>
      </c>
      <c r="AD270" s="33">
        <f>AC270/G279</f>
        <v>0</v>
      </c>
      <c r="AE270" s="7"/>
    </row>
    <row r="271" spans="1:31" s="14" customFormat="1" ht="34" x14ac:dyDescent="0.2">
      <c r="A271" s="7"/>
      <c r="B271" s="12" t="s">
        <v>72</v>
      </c>
      <c r="C271" s="28"/>
      <c r="D271" s="5" t="s">
        <v>74</v>
      </c>
      <c r="E271" s="43">
        <v>-1.8E-3</v>
      </c>
      <c r="F271" s="7">
        <f>MATCH($D271,FAC_TOTALS_APTA!$A$2:$BS$2,)</f>
        <v>27</v>
      </c>
      <c r="G271" s="29">
        <f>VLOOKUP(G254,FAC_TOTALS_APTA!$A$4:$BS$227,$F271,FALSE)</f>
        <v>0</v>
      </c>
      <c r="H271" s="29">
        <f>VLOOKUP(H254,FAC_TOTALS_APTA!$A$4:$BS$227,$F271,FALSE)</f>
        <v>0</v>
      </c>
      <c r="I271" s="30" t="str">
        <f t="shared" si="54"/>
        <v>-</v>
      </c>
      <c r="J271" s="31" t="str">
        <f t="shared" si="55"/>
        <v/>
      </c>
      <c r="K271" s="31" t="str">
        <f t="shared" si="56"/>
        <v>TNC_TRIPS_PER_CAPITA_CLUSTER_RAIL_HI_OPEX_FAC</v>
      </c>
      <c r="L271" s="7">
        <f>MATCH($K271,FAC_TOTALS_APTA!$A$2:$BS$2,)</f>
        <v>49</v>
      </c>
      <c r="M271" s="29">
        <f>IF(M254=0,0,VLOOKUP(M254,FAC_TOTALS_APTA!$A$4:$BS$227,$L271,FALSE))</f>
        <v>0</v>
      </c>
      <c r="N271" s="29">
        <f>IF(N254=0,0,VLOOKUP(N254,FAC_TOTALS_APTA!$A$4:$BS$227,$L271,FALSE))</f>
        <v>0</v>
      </c>
      <c r="O271" s="29">
        <f>IF(O254=0,0,VLOOKUP(O254,FAC_TOTALS_APTA!$A$4:$BS$227,$L271,FALSE))</f>
        <v>0</v>
      </c>
      <c r="P271" s="29">
        <f>IF(P254=0,0,VLOOKUP(P254,FAC_TOTALS_APTA!$A$4:$BS$227,$L271,FALSE))</f>
        <v>0</v>
      </c>
      <c r="Q271" s="29">
        <f>IF(Q254=0,0,VLOOKUP(Q254,FAC_TOTALS_APTA!$A$4:$BS$227,$L271,FALSE))</f>
        <v>0</v>
      </c>
      <c r="R271" s="29">
        <f>IF(R254=0,0,VLOOKUP(R254,FAC_TOTALS_APTA!$A$4:$BS$227,$L271,FALSE))</f>
        <v>0</v>
      </c>
      <c r="S271" s="29">
        <f>IF(S254=0,0,VLOOKUP(S254,FAC_TOTALS_APTA!$A$4:$BS$227,$L271,FALSE))</f>
        <v>0</v>
      </c>
      <c r="T271" s="29">
        <f>IF(T254=0,0,VLOOKUP(T254,FAC_TOTALS_APTA!$A$4:$BS$227,$L271,FALSE))</f>
        <v>0</v>
      </c>
      <c r="U271" s="29">
        <f>IF(U254=0,0,VLOOKUP(U254,FAC_TOTALS_APTA!$A$4:$BS$227,$L271,FALSE))</f>
        <v>0</v>
      </c>
      <c r="V271" s="29">
        <f>IF(V254=0,0,VLOOKUP(V254,FAC_TOTALS_APTA!$A$4:$BS$227,$L271,FALSE))</f>
        <v>0</v>
      </c>
      <c r="W271" s="29">
        <f>IF(W254=0,0,VLOOKUP(W254,FAC_TOTALS_APTA!$A$4:$BS$227,$L271,FALSE))</f>
        <v>0</v>
      </c>
      <c r="X271" s="29">
        <f>IF(X254=0,0,VLOOKUP(X254,FAC_TOTALS_APTA!$A$4:$BS$227,$L271,FALSE))</f>
        <v>0</v>
      </c>
      <c r="Y271" s="29">
        <f>IF(Y254=0,0,VLOOKUP(Y254,FAC_TOTALS_APTA!$A$4:$BS$227,$L271,FALSE))</f>
        <v>0</v>
      </c>
      <c r="Z271" s="29">
        <f>IF(Z254=0,0,VLOOKUP(Z254,FAC_TOTALS_APTA!$A$4:$BS$227,$L271,FALSE))</f>
        <v>0</v>
      </c>
      <c r="AA271" s="29">
        <f>IF(AA254=0,0,VLOOKUP(AA254,FAC_TOTALS_APTA!$A$4:$BS$227,$L271,FALSE))</f>
        <v>0</v>
      </c>
      <c r="AB271" s="29">
        <f>IF(AB254=0,0,VLOOKUP(AB254,FAC_TOTALS_APTA!$A$4:$BS$227,$L271,FALSE))</f>
        <v>0</v>
      </c>
      <c r="AC271" s="32">
        <f t="shared" si="57"/>
        <v>0</v>
      </c>
      <c r="AD271" s="33">
        <f>AC271/G279</f>
        <v>0</v>
      </c>
      <c r="AE271" s="7"/>
    </row>
    <row r="272" spans="1:31" s="14" customFormat="1" ht="34" hidden="1" x14ac:dyDescent="0.2">
      <c r="A272" s="7"/>
      <c r="B272" s="12" t="s">
        <v>72</v>
      </c>
      <c r="C272" s="28"/>
      <c r="D272" s="5" t="s">
        <v>75</v>
      </c>
      <c r="E272" s="43">
        <v>-2.9899999999999999E-2</v>
      </c>
      <c r="F272" s="7">
        <f>MATCH($D272,FAC_TOTALS_APTA!$A$2:$BS$2,)</f>
        <v>28</v>
      </c>
      <c r="G272" s="29">
        <f>VLOOKUP(G254,FAC_TOTALS_APTA!$A$4:$BS$227,$F272,FALSE)</f>
        <v>0</v>
      </c>
      <c r="H272" s="29">
        <f>VLOOKUP(H254,FAC_TOTALS_APTA!$A$4:$BS$227,$F272,FALSE)</f>
        <v>0</v>
      </c>
      <c r="I272" s="30" t="str">
        <f t="shared" si="54"/>
        <v>-</v>
      </c>
      <c r="J272" s="31" t="str">
        <f t="shared" si="55"/>
        <v/>
      </c>
      <c r="K272" s="31" t="str">
        <f t="shared" si="56"/>
        <v>TNC_TRIPS_PER_CAPITA_CLUSTER_RAIL_MID_OPEX_FAC</v>
      </c>
      <c r="L272" s="7">
        <f>MATCH($K272,FAC_TOTALS_APTA!$A$2:$BS$2,)</f>
        <v>50</v>
      </c>
      <c r="M272" s="29">
        <f>IF(M254=0,0,VLOOKUP(M254,FAC_TOTALS_APTA!$A$4:$BS$227,$L272,FALSE))</f>
        <v>0</v>
      </c>
      <c r="N272" s="29">
        <f>IF(N254=0,0,VLOOKUP(N254,FAC_TOTALS_APTA!$A$4:$BS$227,$L272,FALSE))</f>
        <v>0</v>
      </c>
      <c r="O272" s="29">
        <f>IF(O254=0,0,VLOOKUP(O254,FAC_TOTALS_APTA!$A$4:$BS$227,$L272,FALSE))</f>
        <v>0</v>
      </c>
      <c r="P272" s="29">
        <f>IF(P254=0,0,VLOOKUP(P254,FAC_TOTALS_APTA!$A$4:$BS$227,$L272,FALSE))</f>
        <v>0</v>
      </c>
      <c r="Q272" s="29">
        <f>IF(Q254=0,0,VLOOKUP(Q254,FAC_TOTALS_APTA!$A$4:$BS$227,$L272,FALSE))</f>
        <v>0</v>
      </c>
      <c r="R272" s="29">
        <f>IF(R254=0,0,VLOOKUP(R254,FAC_TOTALS_APTA!$A$4:$BS$227,$L272,FALSE))</f>
        <v>0</v>
      </c>
      <c r="S272" s="29">
        <f>IF(S254=0,0,VLOOKUP(S254,FAC_TOTALS_APTA!$A$4:$BS$227,$L272,FALSE))</f>
        <v>0</v>
      </c>
      <c r="T272" s="29">
        <f>IF(T254=0,0,VLOOKUP(T254,FAC_TOTALS_APTA!$A$4:$BS$227,$L272,FALSE))</f>
        <v>0</v>
      </c>
      <c r="U272" s="29">
        <f>IF(U254=0,0,VLOOKUP(U254,FAC_TOTALS_APTA!$A$4:$BS$227,$L272,FALSE))</f>
        <v>0</v>
      </c>
      <c r="V272" s="29">
        <f>IF(V254=0,0,VLOOKUP(V254,FAC_TOTALS_APTA!$A$4:$BS$227,$L272,FALSE))</f>
        <v>0</v>
      </c>
      <c r="W272" s="29">
        <f>IF(W254=0,0,VLOOKUP(W254,FAC_TOTALS_APTA!$A$4:$BS$227,$L272,FALSE))</f>
        <v>0</v>
      </c>
      <c r="X272" s="29">
        <f>IF(X254=0,0,VLOOKUP(X254,FAC_TOTALS_APTA!$A$4:$BS$227,$L272,FALSE))</f>
        <v>0</v>
      </c>
      <c r="Y272" s="29">
        <f>IF(Y254=0,0,VLOOKUP(Y254,FAC_TOTALS_APTA!$A$4:$BS$227,$L272,FALSE))</f>
        <v>0</v>
      </c>
      <c r="Z272" s="29">
        <f>IF(Z254=0,0,VLOOKUP(Z254,FAC_TOTALS_APTA!$A$4:$BS$227,$L272,FALSE))</f>
        <v>0</v>
      </c>
      <c r="AA272" s="29">
        <f>IF(AA254=0,0,VLOOKUP(AA254,FAC_TOTALS_APTA!$A$4:$BS$227,$L272,FALSE))</f>
        <v>0</v>
      </c>
      <c r="AB272" s="29">
        <f>IF(AB254=0,0,VLOOKUP(AB254,FAC_TOTALS_APTA!$A$4:$BS$227,$L272,FALSE))</f>
        <v>0</v>
      </c>
      <c r="AC272" s="32">
        <f t="shared" si="57"/>
        <v>0</v>
      </c>
      <c r="AD272" s="33">
        <f>AC272/G279</f>
        <v>0</v>
      </c>
      <c r="AE272" s="7"/>
    </row>
    <row r="273" spans="1:31" s="14" customFormat="1" ht="34" hidden="1" x14ac:dyDescent="0.2">
      <c r="A273" s="7"/>
      <c r="B273" s="12" t="s">
        <v>72</v>
      </c>
      <c r="C273" s="28"/>
      <c r="D273" s="5" t="s">
        <v>76</v>
      </c>
      <c r="E273" s="43">
        <v>8.0999999999999996E-3</v>
      </c>
      <c r="F273" s="7">
        <f>MATCH($D273,FAC_TOTALS_APTA!$A$2:$BS$2,)</f>
        <v>26</v>
      </c>
      <c r="G273" s="29">
        <f>VLOOKUP(G254,FAC_TOTALS_APTA!$A$4:$BS$227,$F273,FALSE)</f>
        <v>0</v>
      </c>
      <c r="H273" s="29">
        <f>VLOOKUP(H254,FAC_TOTALS_APTA!$A$4:$BS$227,$F273,FALSE)</f>
        <v>0</v>
      </c>
      <c r="I273" s="30" t="str">
        <f t="shared" si="54"/>
        <v>-</v>
      </c>
      <c r="J273" s="31" t="str">
        <f t="shared" si="55"/>
        <v/>
      </c>
      <c r="K273" s="31" t="str">
        <f t="shared" si="56"/>
        <v>TNC_TRIPS_PER_CAPITA_CLUSTER_RAIL_NEW_YORK_FAC</v>
      </c>
      <c r="L273" s="7">
        <f>MATCH($K273,FAC_TOTALS_APTA!$A$2:$BS$2,)</f>
        <v>48</v>
      </c>
      <c r="M273" s="29">
        <f>IF(M254=0,0,VLOOKUP(M254,FAC_TOTALS_APTA!$A$4:$BS$227,$L273,FALSE))</f>
        <v>0</v>
      </c>
      <c r="N273" s="29">
        <f>IF(N254=0,0,VLOOKUP(N254,FAC_TOTALS_APTA!$A$4:$BS$227,$L273,FALSE))</f>
        <v>0</v>
      </c>
      <c r="O273" s="29">
        <f>IF(O254=0,0,VLOOKUP(O254,FAC_TOTALS_APTA!$A$4:$BS$227,$L273,FALSE))</f>
        <v>0</v>
      </c>
      <c r="P273" s="29">
        <f>IF(P254=0,0,VLOOKUP(P254,FAC_TOTALS_APTA!$A$4:$BS$227,$L273,FALSE))</f>
        <v>0</v>
      </c>
      <c r="Q273" s="29">
        <f>IF(Q254=0,0,VLOOKUP(Q254,FAC_TOTALS_APTA!$A$4:$BS$227,$L273,FALSE))</f>
        <v>0</v>
      </c>
      <c r="R273" s="29">
        <f>IF(R254=0,0,VLOOKUP(R254,FAC_TOTALS_APTA!$A$4:$BS$227,$L273,FALSE))</f>
        <v>0</v>
      </c>
      <c r="S273" s="29">
        <f>IF(S254=0,0,VLOOKUP(S254,FAC_TOTALS_APTA!$A$4:$BS$227,$L273,FALSE))</f>
        <v>0</v>
      </c>
      <c r="T273" s="29">
        <f>IF(T254=0,0,VLOOKUP(T254,FAC_TOTALS_APTA!$A$4:$BS$227,$L273,FALSE))</f>
        <v>0</v>
      </c>
      <c r="U273" s="29">
        <f>IF(U254=0,0,VLOOKUP(U254,FAC_TOTALS_APTA!$A$4:$BS$227,$L273,FALSE))</f>
        <v>0</v>
      </c>
      <c r="V273" s="29">
        <f>IF(V254=0,0,VLOOKUP(V254,FAC_TOTALS_APTA!$A$4:$BS$227,$L273,FALSE))</f>
        <v>0</v>
      </c>
      <c r="W273" s="29">
        <f>IF(W254=0,0,VLOOKUP(W254,FAC_TOTALS_APTA!$A$4:$BS$227,$L273,FALSE))</f>
        <v>0</v>
      </c>
      <c r="X273" s="29">
        <f>IF(X254=0,0,VLOOKUP(X254,FAC_TOTALS_APTA!$A$4:$BS$227,$L273,FALSE))</f>
        <v>0</v>
      </c>
      <c r="Y273" s="29">
        <f>IF(Y254=0,0,VLOOKUP(Y254,FAC_TOTALS_APTA!$A$4:$BS$227,$L273,FALSE))</f>
        <v>0</v>
      </c>
      <c r="Z273" s="29">
        <f>IF(Z254=0,0,VLOOKUP(Z254,FAC_TOTALS_APTA!$A$4:$BS$227,$L273,FALSE))</f>
        <v>0</v>
      </c>
      <c r="AA273" s="29">
        <f>IF(AA254=0,0,VLOOKUP(AA254,FAC_TOTALS_APTA!$A$4:$BS$227,$L273,FALSE))</f>
        <v>0</v>
      </c>
      <c r="AB273" s="29">
        <f>IF(AB254=0,0,VLOOKUP(AB254,FAC_TOTALS_APTA!$A$4:$BS$227,$L273,FALSE))</f>
        <v>0</v>
      </c>
      <c r="AC273" s="32">
        <f t="shared" si="57"/>
        <v>0</v>
      </c>
      <c r="AD273" s="33">
        <f>AC273/G279</f>
        <v>0</v>
      </c>
      <c r="AE273" s="7"/>
    </row>
    <row r="274" spans="1:31" s="14" customFormat="1" ht="15" x14ac:dyDescent="0.2">
      <c r="A274" s="7"/>
      <c r="B274" s="26" t="s">
        <v>68</v>
      </c>
      <c r="C274" s="28"/>
      <c r="D274" s="7" t="s">
        <v>46</v>
      </c>
      <c r="E274" s="43">
        <v>-1.5E-3</v>
      </c>
      <c r="F274" s="7">
        <f>MATCH($D274,FAC_TOTALS_APTA!$A$2:$BS$2,)</f>
        <v>30</v>
      </c>
      <c r="G274" s="29">
        <f>VLOOKUP(G254,FAC_TOTALS_APTA!$A$4:$BS$227,$F274,FALSE)</f>
        <v>2.33957581484446E-2</v>
      </c>
      <c r="H274" s="29">
        <f>VLOOKUP(H254,FAC_TOTALS_APTA!$A$4:$BS$227,$F274,FALSE)</f>
        <v>0.56596405515210102</v>
      </c>
      <c r="I274" s="30">
        <f t="shared" si="54"/>
        <v>23.190883302908802</v>
      </c>
      <c r="J274" s="31" t="str">
        <f t="shared" si="55"/>
        <v/>
      </c>
      <c r="K274" s="31" t="str">
        <f t="shared" si="56"/>
        <v>BIKE_SHARE_FAC</v>
      </c>
      <c r="L274" s="7">
        <f>MATCH($K274,FAC_TOTALS_APTA!$A$2:$BS$2,)</f>
        <v>52</v>
      </c>
      <c r="M274" s="29">
        <f>IF(M254=0,0,VLOOKUP(M254,FAC_TOTALS_APTA!$A$4:$BS$227,$L274,FALSE))</f>
        <v>0</v>
      </c>
      <c r="N274" s="29">
        <f>IF(N254=0,0,VLOOKUP(N254,FAC_TOTALS_APTA!$A$4:$BS$227,$L274,FALSE))</f>
        <v>0</v>
      </c>
      <c r="O274" s="29">
        <f>IF(O254=0,0,VLOOKUP(O254,FAC_TOTALS_APTA!$A$4:$BS$227,$L274,FALSE))</f>
        <v>2699.3252606092801</v>
      </c>
      <c r="P274" s="29">
        <f>IF(P254=0,0,VLOOKUP(P254,FAC_TOTALS_APTA!$A$4:$BS$227,$L274,FALSE))</f>
        <v>3262.82655841926</v>
      </c>
      <c r="Q274" s="29">
        <f>IF(Q254=0,0,VLOOKUP(Q254,FAC_TOTALS_APTA!$A$4:$BS$227,$L274,FALSE))</f>
        <v>14197.991511288599</v>
      </c>
      <c r="R274" s="29">
        <f>IF(R254=0,0,VLOOKUP(R254,FAC_TOTALS_APTA!$A$4:$BS$227,$L274,FALSE))</f>
        <v>5770.3346602955899</v>
      </c>
      <c r="S274" s="29">
        <f>IF(S254=0,0,VLOOKUP(S254,FAC_TOTALS_APTA!$A$4:$BS$227,$L274,FALSE))</f>
        <v>0</v>
      </c>
      <c r="T274" s="29">
        <f>IF(T254=0,0,VLOOKUP(T254,FAC_TOTALS_APTA!$A$4:$BS$227,$L274,FALSE))</f>
        <v>0</v>
      </c>
      <c r="U274" s="29">
        <f>IF(U254=0,0,VLOOKUP(U254,FAC_TOTALS_APTA!$A$4:$BS$227,$L274,FALSE))</f>
        <v>0</v>
      </c>
      <c r="V274" s="29">
        <f>IF(V254=0,0,VLOOKUP(V254,FAC_TOTALS_APTA!$A$4:$BS$227,$L274,FALSE))</f>
        <v>0</v>
      </c>
      <c r="W274" s="29">
        <f>IF(W254=0,0,VLOOKUP(W254,FAC_TOTALS_APTA!$A$4:$BS$227,$L274,FALSE))</f>
        <v>0</v>
      </c>
      <c r="X274" s="29">
        <f>IF(X254=0,0,VLOOKUP(X254,FAC_TOTALS_APTA!$A$4:$BS$227,$L274,FALSE))</f>
        <v>0</v>
      </c>
      <c r="Y274" s="29">
        <f>IF(Y254=0,0,VLOOKUP(Y254,FAC_TOTALS_APTA!$A$4:$BS$227,$L274,FALSE))</f>
        <v>0</v>
      </c>
      <c r="Z274" s="29">
        <f>IF(Z254=0,0,VLOOKUP(Z254,FAC_TOTALS_APTA!$A$4:$BS$227,$L274,FALSE))</f>
        <v>0</v>
      </c>
      <c r="AA274" s="29">
        <f>IF(AA254=0,0,VLOOKUP(AA254,FAC_TOTALS_APTA!$A$4:$BS$227,$L274,FALSE))</f>
        <v>0</v>
      </c>
      <c r="AB274" s="29">
        <f>IF(AB254=0,0,VLOOKUP(AB254,FAC_TOTALS_APTA!$A$4:$BS$227,$L274,FALSE))</f>
        <v>0</v>
      </c>
      <c r="AC274" s="32">
        <f t="shared" si="57"/>
        <v>25930.47799061273</v>
      </c>
      <c r="AD274" s="33">
        <f>AC274/G279</f>
        <v>1.7590161943171437E-4</v>
      </c>
      <c r="AE274" s="7"/>
    </row>
    <row r="275" spans="1:31" s="14" customFormat="1" ht="15" hidden="1" x14ac:dyDescent="0.2">
      <c r="A275" s="7"/>
      <c r="B275" s="26" t="s">
        <v>69</v>
      </c>
      <c r="C275" s="28"/>
      <c r="D275" s="7" t="s">
        <v>77</v>
      </c>
      <c r="E275" s="43">
        <v>-4.8399999999999999E-2</v>
      </c>
      <c r="F275" s="7">
        <f>MATCH($D275,FAC_TOTALS_APTA!$A$2:$BS$2,)</f>
        <v>31</v>
      </c>
      <c r="G275" s="29">
        <f>VLOOKUP(G254,FAC_TOTALS_APTA!$A$4:$BS$227,$F275,FALSE)</f>
        <v>0</v>
      </c>
      <c r="H275" s="29">
        <f>VLOOKUP(H254,FAC_TOTALS_APTA!$A$4:$BS$227,$F275,FALSE)</f>
        <v>6.6420371223323907E-2</v>
      </c>
      <c r="I275" s="30" t="str">
        <f t="shared" si="54"/>
        <v>-</v>
      </c>
      <c r="J275" s="31" t="str">
        <f t="shared" si="55"/>
        <v/>
      </c>
      <c r="K275" s="31" t="str">
        <f t="shared" si="56"/>
        <v>scooter_flag_BUS_FAC</v>
      </c>
      <c r="L275" s="7">
        <f>MATCH($K275,FAC_TOTALS_APTA!$A$2:$BS$2,)</f>
        <v>53</v>
      </c>
      <c r="M275" s="29">
        <f>IF(M254=0,0,VLOOKUP(M254,FAC_TOTALS_APTA!$A$4:$BS$227,$L275,FALSE))</f>
        <v>0</v>
      </c>
      <c r="N275" s="29">
        <f>IF(N254=0,0,VLOOKUP(N254,FAC_TOTALS_APTA!$A$4:$BS$227,$L275,FALSE))</f>
        <v>0</v>
      </c>
      <c r="O275" s="29">
        <f>IF(O254=0,0,VLOOKUP(O254,FAC_TOTALS_APTA!$A$4:$BS$227,$L275,FALSE))</f>
        <v>0</v>
      </c>
      <c r="P275" s="29">
        <f>IF(P254=0,0,VLOOKUP(P254,FAC_TOTALS_APTA!$A$4:$BS$227,$L275,FALSE))</f>
        <v>0</v>
      </c>
      <c r="Q275" s="29">
        <f>IF(Q254=0,0,VLOOKUP(Q254,FAC_TOTALS_APTA!$A$4:$BS$227,$L275,FALSE))</f>
        <v>0</v>
      </c>
      <c r="R275" s="29">
        <f>IF(R254=0,0,VLOOKUP(R254,FAC_TOTALS_APTA!$A$4:$BS$227,$L275,FALSE))</f>
        <v>-481974.47962671</v>
      </c>
      <c r="S275" s="29">
        <f>IF(S254=0,0,VLOOKUP(S254,FAC_TOTALS_APTA!$A$4:$BS$227,$L275,FALSE))</f>
        <v>0</v>
      </c>
      <c r="T275" s="29">
        <f>IF(T254=0,0,VLOOKUP(T254,FAC_TOTALS_APTA!$A$4:$BS$227,$L275,FALSE))</f>
        <v>0</v>
      </c>
      <c r="U275" s="29">
        <f>IF(U254=0,0,VLOOKUP(U254,FAC_TOTALS_APTA!$A$4:$BS$227,$L275,FALSE))</f>
        <v>0</v>
      </c>
      <c r="V275" s="29">
        <f>IF(V254=0,0,VLOOKUP(V254,FAC_TOTALS_APTA!$A$4:$BS$227,$L275,FALSE))</f>
        <v>0</v>
      </c>
      <c r="W275" s="29">
        <f>IF(W254=0,0,VLOOKUP(W254,FAC_TOTALS_APTA!$A$4:$BS$227,$L275,FALSE))</f>
        <v>0</v>
      </c>
      <c r="X275" s="29">
        <f>IF(X254=0,0,VLOOKUP(X254,FAC_TOTALS_APTA!$A$4:$BS$227,$L275,FALSE))</f>
        <v>0</v>
      </c>
      <c r="Y275" s="29">
        <f>IF(Y254=0,0,VLOOKUP(Y254,FAC_TOTALS_APTA!$A$4:$BS$227,$L275,FALSE))</f>
        <v>0</v>
      </c>
      <c r="Z275" s="29">
        <f>IF(Z254=0,0,VLOOKUP(Z254,FAC_TOTALS_APTA!$A$4:$BS$227,$L275,FALSE))</f>
        <v>0</v>
      </c>
      <c r="AA275" s="29">
        <f>IF(AA254=0,0,VLOOKUP(AA254,FAC_TOTALS_APTA!$A$4:$BS$227,$L275,FALSE))</f>
        <v>0</v>
      </c>
      <c r="AB275" s="29">
        <f>IF(AB254=0,0,VLOOKUP(AB254,FAC_TOTALS_APTA!$A$4:$BS$227,$L275,FALSE))</f>
        <v>0</v>
      </c>
      <c r="AC275" s="32">
        <f t="shared" si="57"/>
        <v>-481974.47962671</v>
      </c>
      <c r="AD275" s="33">
        <f>AC275/G279</f>
        <v>-3.2695151829360003E-3</v>
      </c>
      <c r="AE275" s="7"/>
    </row>
    <row r="276" spans="1:31" s="7" customFormat="1" ht="15" x14ac:dyDescent="0.2">
      <c r="B276" s="9" t="s">
        <v>69</v>
      </c>
      <c r="C276" s="27"/>
      <c r="D276" s="8" t="s">
        <v>78</v>
      </c>
      <c r="E276" s="44">
        <v>5.3E-3</v>
      </c>
      <c r="F276" s="8">
        <f>MATCH($D276,FAC_TOTALS_APTA!$A$2:$BS$2,)</f>
        <v>32</v>
      </c>
      <c r="G276" s="29">
        <f>VLOOKUP(G254,FAC_TOTALS_APTA!$A$4:$BS$227,$F276,FALSE)</f>
        <v>0</v>
      </c>
      <c r="H276" s="29">
        <f>VLOOKUP(H254,FAC_TOTALS_APTA!$A$4:$BS$227,$F276,FALSE)</f>
        <v>0</v>
      </c>
      <c r="I276" s="35" t="str">
        <f t="shared" si="54"/>
        <v>-</v>
      </c>
      <c r="J276" s="36" t="str">
        <f t="shared" si="55"/>
        <v/>
      </c>
      <c r="K276" s="36" t="str">
        <f t="shared" si="56"/>
        <v>scooter_flag_RAIL_FAC</v>
      </c>
      <c r="L276" s="7">
        <f>MATCH($K276,FAC_TOTALS_APTA!$A$2:$BS$2,)</f>
        <v>54</v>
      </c>
      <c r="M276" s="37">
        <f>IF(M254=0,0,VLOOKUP(M254,FAC_TOTALS_APTA!$A$4:$BS$227,$L276,FALSE))</f>
        <v>0</v>
      </c>
      <c r="N276" s="37">
        <f>IF(N254=0,0,VLOOKUP(N254,FAC_TOTALS_APTA!$A$4:$BS$227,$L276,FALSE))</f>
        <v>0</v>
      </c>
      <c r="O276" s="37">
        <f>IF(O254=0,0,VLOOKUP(O254,FAC_TOTALS_APTA!$A$4:$BS$227,$L276,FALSE))</f>
        <v>0</v>
      </c>
      <c r="P276" s="37">
        <f>IF(P254=0,0,VLOOKUP(P254,FAC_TOTALS_APTA!$A$4:$BS$227,$L276,FALSE))</f>
        <v>0</v>
      </c>
      <c r="Q276" s="37">
        <f>IF(Q254=0,0,VLOOKUP(Q254,FAC_TOTALS_APTA!$A$4:$BS$227,$L276,FALSE))</f>
        <v>0</v>
      </c>
      <c r="R276" s="37">
        <f>IF(R254=0,0,VLOOKUP(R254,FAC_TOTALS_APTA!$A$4:$BS$227,$L276,FALSE))</f>
        <v>0</v>
      </c>
      <c r="S276" s="37">
        <f>IF(S254=0,0,VLOOKUP(S254,FAC_TOTALS_APTA!$A$4:$BS$227,$L276,FALSE))</f>
        <v>0</v>
      </c>
      <c r="T276" s="37">
        <f>IF(T254=0,0,VLOOKUP(T254,FAC_TOTALS_APTA!$A$4:$BS$227,$L276,FALSE))</f>
        <v>0</v>
      </c>
      <c r="U276" s="37">
        <f>IF(U254=0,0,VLOOKUP(U254,FAC_TOTALS_APTA!$A$4:$BS$227,$L276,FALSE))</f>
        <v>0</v>
      </c>
      <c r="V276" s="37">
        <f>IF(V254=0,0,VLOOKUP(V254,FAC_TOTALS_APTA!$A$4:$BS$227,$L276,FALSE))</f>
        <v>0</v>
      </c>
      <c r="W276" s="37">
        <f>IF(W254=0,0,VLOOKUP(W254,FAC_TOTALS_APTA!$A$4:$BS$227,$L276,FALSE))</f>
        <v>0</v>
      </c>
      <c r="X276" s="37">
        <f>IF(X254=0,0,VLOOKUP(X254,FAC_TOTALS_APTA!$A$4:$BS$227,$L276,FALSE))</f>
        <v>0</v>
      </c>
      <c r="Y276" s="37">
        <f>IF(Y254=0,0,VLOOKUP(Y254,FAC_TOTALS_APTA!$A$4:$BS$227,$L276,FALSE))</f>
        <v>0</v>
      </c>
      <c r="Z276" s="37">
        <f>IF(Z254=0,0,VLOOKUP(Z254,FAC_TOTALS_APTA!$A$4:$BS$227,$L276,FALSE))</f>
        <v>0</v>
      </c>
      <c r="AA276" s="37">
        <f>IF(AA254=0,0,VLOOKUP(AA254,FAC_TOTALS_APTA!$A$4:$BS$227,$L276,FALSE))</f>
        <v>0</v>
      </c>
      <c r="AB276" s="37">
        <f>IF(AB254=0,0,VLOOKUP(AB254,FAC_TOTALS_APTA!$A$4:$BS$227,$L276,FALSE))</f>
        <v>0</v>
      </c>
      <c r="AC276" s="38">
        <f t="shared" si="57"/>
        <v>0</v>
      </c>
      <c r="AD276" s="39">
        <f>AC276/G279</f>
        <v>0</v>
      </c>
    </row>
    <row r="277" spans="1:31" s="14" customFormat="1" ht="15" x14ac:dyDescent="0.2">
      <c r="A277" s="7"/>
      <c r="B277" s="9" t="s">
        <v>56</v>
      </c>
      <c r="C277" s="27"/>
      <c r="D277" s="9" t="s">
        <v>48</v>
      </c>
      <c r="E277" s="65"/>
      <c r="F277" s="8"/>
      <c r="G277" s="37"/>
      <c r="H277" s="37"/>
      <c r="I277" s="35"/>
      <c r="J277" s="36"/>
      <c r="K277" s="36" t="str">
        <f t="shared" si="56"/>
        <v>New_Reporter_FAC</v>
      </c>
      <c r="L277" s="7">
        <f>MATCH($K277,FAC_TOTALS_APTA!$A$2:$BS$2,)</f>
        <v>58</v>
      </c>
      <c r="M277" s="37">
        <f>IF(M254=0,0,VLOOKUP(M254,FAC_TOTALS_APTA!$A$4:$BS$227,$L277,FALSE))</f>
        <v>1039329.7539999899</v>
      </c>
      <c r="N277" s="37">
        <f>IF(N254=0,0,VLOOKUP(N254,FAC_TOTALS_APTA!$A$4:$BS$227,$L277,FALSE))</f>
        <v>0</v>
      </c>
      <c r="O277" s="37">
        <f>IF(O254=0,0,VLOOKUP(O254,FAC_TOTALS_APTA!$A$4:$BS$227,$L277,FALSE))</f>
        <v>0</v>
      </c>
      <c r="P277" s="37">
        <f>IF(P254=0,0,VLOOKUP(P254,FAC_TOTALS_APTA!$A$4:$BS$227,$L277,FALSE))</f>
        <v>0</v>
      </c>
      <c r="Q277" s="37">
        <f>IF(Q254=0,0,VLOOKUP(Q254,FAC_TOTALS_APTA!$A$4:$BS$227,$L277,FALSE))</f>
        <v>0</v>
      </c>
      <c r="R277" s="37">
        <f>IF(R254=0,0,VLOOKUP(R254,FAC_TOTALS_APTA!$A$4:$BS$227,$L277,FALSE))</f>
        <v>0</v>
      </c>
      <c r="S277" s="37">
        <f>IF(S254=0,0,VLOOKUP(S254,FAC_TOTALS_APTA!$A$4:$BS$227,$L277,FALSE))</f>
        <v>0</v>
      </c>
      <c r="T277" s="37">
        <f>IF(T254=0,0,VLOOKUP(T254,FAC_TOTALS_APTA!$A$4:$BS$227,$L277,FALSE))</f>
        <v>0</v>
      </c>
      <c r="U277" s="37">
        <f>IF(U254=0,0,VLOOKUP(U254,FAC_TOTALS_APTA!$A$4:$BS$227,$L277,FALSE))</f>
        <v>0</v>
      </c>
      <c r="V277" s="37">
        <f>IF(V254=0,0,VLOOKUP(V254,FAC_TOTALS_APTA!$A$4:$BS$227,$L277,FALSE))</f>
        <v>0</v>
      </c>
      <c r="W277" s="37">
        <f>IF(W254=0,0,VLOOKUP(W254,FAC_TOTALS_APTA!$A$4:$BS$227,$L277,FALSE))</f>
        <v>0</v>
      </c>
      <c r="X277" s="37">
        <f>IF(X254=0,0,VLOOKUP(X254,FAC_TOTALS_APTA!$A$4:$BS$227,$L277,FALSE))</f>
        <v>0</v>
      </c>
      <c r="Y277" s="37">
        <f>IF(Y254=0,0,VLOOKUP(Y254,FAC_TOTALS_APTA!$A$4:$BS$227,$L277,FALSE))</f>
        <v>0</v>
      </c>
      <c r="Z277" s="37">
        <f>IF(Z254=0,0,VLOOKUP(Z254,FAC_TOTALS_APTA!$A$4:$BS$227,$L277,FALSE))</f>
        <v>0</v>
      </c>
      <c r="AA277" s="37">
        <f>IF(AA254=0,0,VLOOKUP(AA254,FAC_TOTALS_APTA!$A$4:$BS$227,$L277,FALSE))</f>
        <v>0</v>
      </c>
      <c r="AB277" s="37">
        <f>IF(AB254=0,0,VLOOKUP(AB254,FAC_TOTALS_APTA!$A$4:$BS$227,$L277,FALSE))</f>
        <v>0</v>
      </c>
      <c r="AC277" s="38">
        <f>SUM(M277:AB277)</f>
        <v>1039329.7539999899</v>
      </c>
      <c r="AD277" s="39">
        <f>AC277/G279</f>
        <v>7.050382446414886E-3</v>
      </c>
      <c r="AE277" s="7"/>
    </row>
    <row r="278" spans="1:31" s="59" customFormat="1" ht="15" x14ac:dyDescent="0.2">
      <c r="A278" s="58"/>
      <c r="B278" s="26" t="s">
        <v>70</v>
      </c>
      <c r="C278" s="28"/>
      <c r="D278" s="7" t="s">
        <v>6</v>
      </c>
      <c r="E278" s="43"/>
      <c r="F278" s="7">
        <f>MATCH($D278,FAC_TOTALS_APTA!$A$2:$BQ$2,)</f>
        <v>9</v>
      </c>
      <c r="G278" s="60">
        <f>VLOOKUP(G254,FAC_TOTALS_APTA!$A$4:$BS$227,$F278,FALSE)</f>
        <v>137947807.99479601</v>
      </c>
      <c r="H278" s="60">
        <f>VLOOKUP(H254,FAC_TOTALS_APTA!$A$4:$BS$227,$F278,FALSE)</f>
        <v>125315480.401245</v>
      </c>
      <c r="I278" s="62">
        <f t="shared" ref="I278:I279" si="58">H278/G278-1</f>
        <v>-9.1573239018249208E-2</v>
      </c>
      <c r="J278" s="31"/>
      <c r="K278" s="31"/>
      <c r="L278" s="7"/>
      <c r="M278" s="29">
        <f t="shared" ref="M278:AB278" si="59">SUM(M256:M276)</f>
        <v>-2444256.9641750623</v>
      </c>
      <c r="N278" s="29">
        <f t="shared" si="59"/>
        <v>1473755.7681145291</v>
      </c>
      <c r="O278" s="29">
        <f t="shared" si="59"/>
        <v>-7488624.3467122354</v>
      </c>
      <c r="P278" s="29">
        <f t="shared" si="59"/>
        <v>-5014091.6083229417</v>
      </c>
      <c r="Q278" s="29">
        <f t="shared" si="59"/>
        <v>666478.24143108493</v>
      </c>
      <c r="R278" s="29">
        <f t="shared" si="59"/>
        <v>-1420034.3870511649</v>
      </c>
      <c r="S278" s="29">
        <f t="shared" si="59"/>
        <v>0</v>
      </c>
      <c r="T278" s="29">
        <f t="shared" si="59"/>
        <v>0</v>
      </c>
      <c r="U278" s="29">
        <f t="shared" si="59"/>
        <v>0</v>
      </c>
      <c r="V278" s="29">
        <f t="shared" si="59"/>
        <v>0</v>
      </c>
      <c r="W278" s="29">
        <f t="shared" si="59"/>
        <v>0</v>
      </c>
      <c r="X278" s="29">
        <f t="shared" si="59"/>
        <v>0</v>
      </c>
      <c r="Y278" s="29">
        <f t="shared" si="59"/>
        <v>0</v>
      </c>
      <c r="Z278" s="29">
        <f t="shared" si="59"/>
        <v>0</v>
      </c>
      <c r="AA278" s="29">
        <f t="shared" si="59"/>
        <v>0</v>
      </c>
      <c r="AB278" s="29">
        <f t="shared" si="59"/>
        <v>0</v>
      </c>
      <c r="AC278" s="32">
        <f>H278-G278</f>
        <v>-12632327.59355101</v>
      </c>
      <c r="AD278" s="33">
        <f>I278</f>
        <v>-9.1573239018249208E-2</v>
      </c>
      <c r="AE278" s="58"/>
    </row>
    <row r="279" spans="1:31" ht="16" thickBot="1" x14ac:dyDescent="0.25">
      <c r="B279" s="10" t="s">
        <v>53</v>
      </c>
      <c r="C279" s="24"/>
      <c r="D279" s="24" t="s">
        <v>4</v>
      </c>
      <c r="E279" s="24"/>
      <c r="F279" s="24">
        <f>MATCH($D279,FAC_TOTALS_APTA!$A$2:$BQ$2,)</f>
        <v>7</v>
      </c>
      <c r="G279" s="61">
        <f>VLOOKUP(G254,FAC_TOTALS_APTA!$A$4:$BS$227,$F279,FALSE)</f>
        <v>147414663.23269999</v>
      </c>
      <c r="H279" s="61">
        <f>VLOOKUP(H254,FAC_TOTALS_APTA!$A$4:$BQ$227,$F279,FALSE)</f>
        <v>122281887.7765</v>
      </c>
      <c r="I279" s="63">
        <f t="shared" si="58"/>
        <v>-0.17049033593440355</v>
      </c>
      <c r="J279" s="40"/>
      <c r="K279" s="40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41">
        <f>H279-G279</f>
        <v>-25132775.456199989</v>
      </c>
      <c r="AD279" s="42">
        <f>I279</f>
        <v>-0.17049033593440355</v>
      </c>
    </row>
    <row r="280" spans="1:31" ht="17" thickTop="1" thickBot="1" x14ac:dyDescent="0.25">
      <c r="B280" s="45" t="s">
        <v>71</v>
      </c>
      <c r="C280" s="46"/>
      <c r="D280" s="46"/>
      <c r="E280" s="47"/>
      <c r="F280" s="46"/>
      <c r="G280" s="46"/>
      <c r="H280" s="46"/>
      <c r="I280" s="48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2">
        <f>AD279-AD278</f>
        <v>-7.8917096916154339E-2</v>
      </c>
    </row>
    <row r="281" spans="1:31" ht="16" thickTop="1" x14ac:dyDescent="0.2">
      <c r="B281" s="19" t="s">
        <v>29</v>
      </c>
      <c r="C281" s="20">
        <v>0</v>
      </c>
      <c r="D281" s="20"/>
    </row>
    <row r="282" spans="1:31" ht="16" thickBot="1" x14ac:dyDescent="0.25">
      <c r="B282" s="21" t="s">
        <v>38</v>
      </c>
      <c r="C282" s="22">
        <v>10</v>
      </c>
      <c r="D282" s="22"/>
    </row>
    <row r="283" spans="1:31" ht="15" thickTop="1" x14ac:dyDescent="0.2">
      <c r="B283" s="49"/>
      <c r="C283" s="50"/>
      <c r="D283" s="50"/>
      <c r="E283" s="50"/>
      <c r="F283" s="50"/>
      <c r="G283" s="82" t="s">
        <v>54</v>
      </c>
      <c r="H283" s="82"/>
      <c r="I283" s="82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82" t="s">
        <v>58</v>
      </c>
      <c r="AD283" s="82"/>
    </row>
    <row r="284" spans="1:31" ht="15" x14ac:dyDescent="0.2">
      <c r="B284" s="9" t="s">
        <v>20</v>
      </c>
      <c r="C284" s="27" t="s">
        <v>21</v>
      </c>
      <c r="D284" s="8" t="s">
        <v>22</v>
      </c>
      <c r="E284" s="8" t="s">
        <v>28</v>
      </c>
      <c r="F284" s="8"/>
      <c r="G284" s="27">
        <f>$C$1</f>
        <v>2012</v>
      </c>
      <c r="H284" s="27">
        <f>$C$2</f>
        <v>2018</v>
      </c>
      <c r="I284" s="27" t="s">
        <v>24</v>
      </c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 t="s">
        <v>26</v>
      </c>
      <c r="AD284" s="27" t="s">
        <v>24</v>
      </c>
    </row>
    <row r="285" spans="1:31" s="14" customFormat="1" x14ac:dyDescent="0.2">
      <c r="A285" s="7"/>
      <c r="B285" s="26"/>
      <c r="C285" s="28"/>
      <c r="D285" s="7"/>
      <c r="E285" s="7"/>
      <c r="F285" s="7"/>
      <c r="G285" s="7"/>
      <c r="H285" s="7"/>
      <c r="I285" s="28"/>
      <c r="J285" s="7"/>
      <c r="K285" s="7"/>
      <c r="L285" s="7"/>
      <c r="M285" s="7">
        <v>1</v>
      </c>
      <c r="N285" s="7">
        <v>2</v>
      </c>
      <c r="O285" s="7">
        <v>3</v>
      </c>
      <c r="P285" s="7">
        <v>4</v>
      </c>
      <c r="Q285" s="7">
        <v>5</v>
      </c>
      <c r="R285" s="7">
        <v>6</v>
      </c>
      <c r="S285" s="7">
        <v>7</v>
      </c>
      <c r="T285" s="7">
        <v>8</v>
      </c>
      <c r="U285" s="7">
        <v>9</v>
      </c>
      <c r="V285" s="7">
        <v>10</v>
      </c>
      <c r="W285" s="7">
        <v>11</v>
      </c>
      <c r="X285" s="7">
        <v>12</v>
      </c>
      <c r="Y285" s="7">
        <v>13</v>
      </c>
      <c r="Z285" s="7">
        <v>14</v>
      </c>
      <c r="AA285" s="7">
        <v>15</v>
      </c>
      <c r="AB285" s="7">
        <v>16</v>
      </c>
      <c r="AC285" s="7"/>
      <c r="AD285" s="7"/>
      <c r="AE285" s="7"/>
    </row>
    <row r="286" spans="1:31" x14ac:dyDescent="0.2">
      <c r="B286" s="26"/>
      <c r="C286" s="28"/>
      <c r="D286" s="7"/>
      <c r="E286" s="7"/>
      <c r="F286" s="7"/>
      <c r="G286" s="7" t="str">
        <f>CONCATENATE($C281,"_",$C282,"_",G284)</f>
        <v>0_10_2012</v>
      </c>
      <c r="H286" s="7" t="str">
        <f>CONCATENATE($C281,"_",$C282,"_",H284)</f>
        <v>0_10_2018</v>
      </c>
      <c r="I286" s="28"/>
      <c r="J286" s="7"/>
      <c r="K286" s="7"/>
      <c r="L286" s="7"/>
      <c r="M286" s="7" t="str">
        <f>IF($G284+M285&gt;$H284,0,CONCATENATE($C281,"_",$C282,"_",$G284+M285))</f>
        <v>0_10_2013</v>
      </c>
      <c r="N286" s="7" t="str">
        <f t="shared" ref="N286:AB286" si="60">IF($G284+N285&gt;$H284,0,CONCATENATE($C281,"_",$C282,"_",$G284+N285))</f>
        <v>0_10_2014</v>
      </c>
      <c r="O286" s="7" t="str">
        <f t="shared" si="60"/>
        <v>0_10_2015</v>
      </c>
      <c r="P286" s="7" t="str">
        <f t="shared" si="60"/>
        <v>0_10_2016</v>
      </c>
      <c r="Q286" s="7" t="str">
        <f t="shared" si="60"/>
        <v>0_10_2017</v>
      </c>
      <c r="R286" s="7" t="str">
        <f t="shared" si="60"/>
        <v>0_10_2018</v>
      </c>
      <c r="S286" s="7">
        <f t="shared" si="60"/>
        <v>0</v>
      </c>
      <c r="T286" s="7">
        <f t="shared" si="60"/>
        <v>0</v>
      </c>
      <c r="U286" s="7">
        <f t="shared" si="60"/>
        <v>0</v>
      </c>
      <c r="V286" s="7">
        <f t="shared" si="60"/>
        <v>0</v>
      </c>
      <c r="W286" s="7">
        <f t="shared" si="60"/>
        <v>0</v>
      </c>
      <c r="X286" s="7">
        <f t="shared" si="60"/>
        <v>0</v>
      </c>
      <c r="Y286" s="7">
        <f t="shared" si="60"/>
        <v>0</v>
      </c>
      <c r="Z286" s="7">
        <f t="shared" si="60"/>
        <v>0</v>
      </c>
      <c r="AA286" s="7">
        <f t="shared" si="60"/>
        <v>0</v>
      </c>
      <c r="AB286" s="7">
        <f t="shared" si="60"/>
        <v>0</v>
      </c>
      <c r="AC286" s="7"/>
      <c r="AD286" s="7"/>
    </row>
    <row r="287" spans="1:31" x14ac:dyDescent="0.2">
      <c r="B287" s="26"/>
      <c r="C287" s="28"/>
      <c r="D287" s="7"/>
      <c r="E287" s="7"/>
      <c r="F287" s="7" t="s">
        <v>25</v>
      </c>
      <c r="G287" s="29"/>
      <c r="H287" s="29"/>
      <c r="I287" s="28"/>
      <c r="J287" s="7"/>
      <c r="K287" s="7"/>
      <c r="L287" s="7" t="s">
        <v>25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1" s="14" customFormat="1" ht="15" x14ac:dyDescent="0.2">
      <c r="A288" s="7"/>
      <c r="B288" s="26" t="s">
        <v>36</v>
      </c>
      <c r="C288" s="28" t="s">
        <v>23</v>
      </c>
      <c r="D288" s="7" t="s">
        <v>8</v>
      </c>
      <c r="E288" s="43">
        <v>0.7087</v>
      </c>
      <c r="F288" s="7">
        <f>MATCH($D288,FAC_TOTALS_APTA!$A$2:$BS$2,)</f>
        <v>11</v>
      </c>
      <c r="G288" s="29">
        <f>VLOOKUP(G286,FAC_TOTALS_APTA!$A$4:$BS$227,$F288,FALSE)</f>
        <v>227959423.99999899</v>
      </c>
      <c r="H288" s="29">
        <f>VLOOKUP(H286,FAC_TOTALS_APTA!$A$4:$BS$227,$F288,FALSE)</f>
        <v>230662401.5</v>
      </c>
      <c r="I288" s="30">
        <f>IFERROR(H288/G288-1,"-")</f>
        <v>1.1857274652532057E-2</v>
      </c>
      <c r="J288" s="31" t="str">
        <f>IF(C288="Log","_log","")</f>
        <v>_log</v>
      </c>
      <c r="K288" s="31" t="str">
        <f>CONCATENATE(D288,J288,"_FAC")</f>
        <v>VRM_ADJ_log_FAC</v>
      </c>
      <c r="L288" s="7">
        <f>MATCH($K288,FAC_TOTALS_APTA!$A$2:$BS$2,)</f>
        <v>33</v>
      </c>
      <c r="M288" s="29">
        <f>IF(M286=0,0,VLOOKUP(M286,FAC_TOTALS_APTA!$A$4:$BS$227,$L288,FALSE))</f>
        <v>12907087.4764602</v>
      </c>
      <c r="N288" s="29">
        <f>IF(N286=0,0,VLOOKUP(N286,FAC_TOTALS_APTA!$A$4:$BS$227,$L288,FALSE))</f>
        <v>-66468.408575637499</v>
      </c>
      <c r="O288" s="29">
        <f>IF(O286=0,0,VLOOKUP(O286,FAC_TOTALS_APTA!$A$4:$BS$227,$L288,FALSE))</f>
        <v>2340693.29759068</v>
      </c>
      <c r="P288" s="29">
        <f>IF(P286=0,0,VLOOKUP(P286,FAC_TOTALS_APTA!$A$4:$BS$227,$L288,FALSE))</f>
        <v>-1967515.3813654999</v>
      </c>
      <c r="Q288" s="29">
        <f>IF(Q286=0,0,VLOOKUP(Q286,FAC_TOTALS_APTA!$A$4:$BS$227,$L288,FALSE))</f>
        <v>-3548717.6923467801</v>
      </c>
      <c r="R288" s="29">
        <f>IF(R286=0,0,VLOOKUP(R286,FAC_TOTALS_APTA!$A$4:$BS$227,$L288,FALSE))</f>
        <v>-783347.85356143699</v>
      </c>
      <c r="S288" s="29">
        <f>IF(S286=0,0,VLOOKUP(S286,FAC_TOTALS_APTA!$A$4:$BS$227,$L288,FALSE))</f>
        <v>0</v>
      </c>
      <c r="T288" s="29">
        <f>IF(T286=0,0,VLOOKUP(T286,FAC_TOTALS_APTA!$A$4:$BS$227,$L288,FALSE))</f>
        <v>0</v>
      </c>
      <c r="U288" s="29">
        <f>IF(U286=0,0,VLOOKUP(U286,FAC_TOTALS_APTA!$A$4:$BS$227,$L288,FALSE))</f>
        <v>0</v>
      </c>
      <c r="V288" s="29">
        <f>IF(V286=0,0,VLOOKUP(V286,FAC_TOTALS_APTA!$A$4:$BS$227,$L288,FALSE))</f>
        <v>0</v>
      </c>
      <c r="W288" s="29">
        <f>IF(W286=0,0,VLOOKUP(W286,FAC_TOTALS_APTA!$A$4:$BS$227,$L288,FALSE))</f>
        <v>0</v>
      </c>
      <c r="X288" s="29">
        <f>IF(X286=0,0,VLOOKUP(X286,FAC_TOTALS_APTA!$A$4:$BS$227,$L288,FALSE))</f>
        <v>0</v>
      </c>
      <c r="Y288" s="29">
        <f>IF(Y286=0,0,VLOOKUP(Y286,FAC_TOTALS_APTA!$A$4:$BS$227,$L288,FALSE))</f>
        <v>0</v>
      </c>
      <c r="Z288" s="29">
        <f>IF(Z286=0,0,VLOOKUP(Z286,FAC_TOTALS_APTA!$A$4:$BS$227,$L288,FALSE))</f>
        <v>0</v>
      </c>
      <c r="AA288" s="29">
        <f>IF(AA286=0,0,VLOOKUP(AA286,FAC_TOTALS_APTA!$A$4:$BS$227,$L288,FALSE))</f>
        <v>0</v>
      </c>
      <c r="AB288" s="29">
        <f>IF(AB286=0,0,VLOOKUP(AB286,FAC_TOTALS_APTA!$A$4:$BS$227,$L288,FALSE))</f>
        <v>0</v>
      </c>
      <c r="AC288" s="32">
        <f>SUM(M288:AB288)</f>
        <v>8881731.4382015262</v>
      </c>
      <c r="AD288" s="33">
        <f>AC288/G302</f>
        <v>8.6008175640961311E-3</v>
      </c>
      <c r="AE288" s="7"/>
    </row>
    <row r="289" spans="1:31" s="14" customFormat="1" ht="15" x14ac:dyDescent="0.2">
      <c r="A289" s="7"/>
      <c r="B289" s="26" t="s">
        <v>55</v>
      </c>
      <c r="C289" s="28" t="s">
        <v>23</v>
      </c>
      <c r="D289" s="7" t="s">
        <v>17</v>
      </c>
      <c r="E289" s="43">
        <v>-0.40350000000000003</v>
      </c>
      <c r="F289" s="7">
        <f>MATCH($D289,FAC_TOTALS_APTA!$A$2:$BS$2,)</f>
        <v>12</v>
      </c>
      <c r="G289" s="29">
        <f>VLOOKUP(G286,FAC_TOTALS_APTA!$A$4:$BS$227,$F289,FALSE)</f>
        <v>1.369100306</v>
      </c>
      <c r="H289" s="29">
        <f>VLOOKUP(H286,FAC_TOTALS_APTA!$A$4:$BS$227,$F289,FALSE)</f>
        <v>1.7232403279999999</v>
      </c>
      <c r="I289" s="30">
        <f t="shared" ref="I289:I299" si="61">IFERROR(H289/G289-1,"-")</f>
        <v>0.25866623537223865</v>
      </c>
      <c r="J289" s="31" t="str">
        <f t="shared" ref="J289:J299" si="62">IF(C289="Log","_log","")</f>
        <v>_log</v>
      </c>
      <c r="K289" s="31" t="str">
        <f t="shared" ref="K289:K300" si="63">CONCATENATE(D289,J289,"_FAC")</f>
        <v>FARE_per_UPT_2018_log_FAC</v>
      </c>
      <c r="L289" s="7">
        <f>MATCH($K289,FAC_TOTALS_APTA!$A$2:$BS$2,)</f>
        <v>34</v>
      </c>
      <c r="M289" s="29">
        <f>IF(M286=0,0,VLOOKUP(M286,FAC_TOTALS_APTA!$A$4:$BS$227,$L289,FALSE))</f>
        <v>-43707649.291561097</v>
      </c>
      <c r="N289" s="29">
        <f>IF(N286=0,0,VLOOKUP(N286,FAC_TOTALS_APTA!$A$4:$BS$227,$L289,FALSE))</f>
        <v>622560.39784826804</v>
      </c>
      <c r="O289" s="29">
        <f>IF(O286=0,0,VLOOKUP(O286,FAC_TOTALS_APTA!$A$4:$BS$227,$L289,FALSE))</f>
        <v>-8441414.6547830608</v>
      </c>
      <c r="P289" s="29">
        <f>IF(P286=0,0,VLOOKUP(P286,FAC_TOTALS_APTA!$A$4:$BS$227,$L289,FALSE))</f>
        <v>-980591.68612092698</v>
      </c>
      <c r="Q289" s="29">
        <f>IF(Q286=0,0,VLOOKUP(Q286,FAC_TOTALS_APTA!$A$4:$BS$227,$L289,FALSE))</f>
        <v>-6992235.4022903601</v>
      </c>
      <c r="R289" s="29">
        <f>IF(R286=0,0,VLOOKUP(R286,FAC_TOTALS_APTA!$A$4:$BS$227,$L289,FALSE))</f>
        <v>1502484.2121415299</v>
      </c>
      <c r="S289" s="29">
        <f>IF(S286=0,0,VLOOKUP(S286,FAC_TOTALS_APTA!$A$4:$BS$227,$L289,FALSE))</f>
        <v>0</v>
      </c>
      <c r="T289" s="29">
        <f>IF(T286=0,0,VLOOKUP(T286,FAC_TOTALS_APTA!$A$4:$BS$227,$L289,FALSE))</f>
        <v>0</v>
      </c>
      <c r="U289" s="29">
        <f>IF(U286=0,0,VLOOKUP(U286,FAC_TOTALS_APTA!$A$4:$BS$227,$L289,FALSE))</f>
        <v>0</v>
      </c>
      <c r="V289" s="29">
        <f>IF(V286=0,0,VLOOKUP(V286,FAC_TOTALS_APTA!$A$4:$BS$227,$L289,FALSE))</f>
        <v>0</v>
      </c>
      <c r="W289" s="29">
        <f>IF(W286=0,0,VLOOKUP(W286,FAC_TOTALS_APTA!$A$4:$BS$227,$L289,FALSE))</f>
        <v>0</v>
      </c>
      <c r="X289" s="29">
        <f>IF(X286=0,0,VLOOKUP(X286,FAC_TOTALS_APTA!$A$4:$BS$227,$L289,FALSE))</f>
        <v>0</v>
      </c>
      <c r="Y289" s="29">
        <f>IF(Y286=0,0,VLOOKUP(Y286,FAC_TOTALS_APTA!$A$4:$BS$227,$L289,FALSE))</f>
        <v>0</v>
      </c>
      <c r="Z289" s="29">
        <f>IF(Z286=0,0,VLOOKUP(Z286,FAC_TOTALS_APTA!$A$4:$BS$227,$L289,FALSE))</f>
        <v>0</v>
      </c>
      <c r="AA289" s="29">
        <f>IF(AA286=0,0,VLOOKUP(AA286,FAC_TOTALS_APTA!$A$4:$BS$227,$L289,FALSE))</f>
        <v>0</v>
      </c>
      <c r="AB289" s="29">
        <f>IF(AB286=0,0,VLOOKUP(AB286,FAC_TOTALS_APTA!$A$4:$BS$227,$L289,FALSE))</f>
        <v>0</v>
      </c>
      <c r="AC289" s="32">
        <f t="shared" ref="AC289:AC299" si="64">SUM(M289:AB289)</f>
        <v>-57996846.424765646</v>
      </c>
      <c r="AD289" s="33">
        <f>AC289/G302</f>
        <v>-5.6162506022960433E-2</v>
      </c>
      <c r="AE289" s="7"/>
    </row>
    <row r="290" spans="1:31" s="14" customFormat="1" ht="15" x14ac:dyDescent="0.2">
      <c r="A290" s="7"/>
      <c r="B290" s="26" t="s">
        <v>51</v>
      </c>
      <c r="C290" s="28" t="s">
        <v>23</v>
      </c>
      <c r="D290" s="7" t="s">
        <v>9</v>
      </c>
      <c r="E290" s="43">
        <v>0.29659999999999997</v>
      </c>
      <c r="F290" s="7">
        <f>MATCH($D290,FAC_TOTALS_APTA!$A$2:$BS$2,)</f>
        <v>13</v>
      </c>
      <c r="G290" s="29">
        <f>VLOOKUP(G286,FAC_TOTALS_APTA!$A$4:$BS$227,$F290,FALSE)</f>
        <v>27909105.420000002</v>
      </c>
      <c r="H290" s="29">
        <f>VLOOKUP(H286,FAC_TOTALS_APTA!$A$4:$BS$227,$F290,FALSE)</f>
        <v>29807700.839999899</v>
      </c>
      <c r="I290" s="30">
        <f t="shared" si="61"/>
        <v>6.8027813555046501E-2</v>
      </c>
      <c r="J290" s="31" t="str">
        <f t="shared" si="62"/>
        <v>_log</v>
      </c>
      <c r="K290" s="31" t="str">
        <f t="shared" si="63"/>
        <v>POP_EMP_log_FAC</v>
      </c>
      <c r="L290" s="7">
        <f>MATCH($K290,FAC_TOTALS_APTA!$A$2:$BS$2,)</f>
        <v>35</v>
      </c>
      <c r="M290" s="29">
        <f>IF(M286=0,0,VLOOKUP(M286,FAC_TOTALS_APTA!$A$4:$BS$227,$L290,FALSE))</f>
        <v>9651153.79066962</v>
      </c>
      <c r="N290" s="29">
        <f>IF(N286=0,0,VLOOKUP(N286,FAC_TOTALS_APTA!$A$4:$BS$227,$L290,FALSE))</f>
        <v>3028706.8033418502</v>
      </c>
      <c r="O290" s="29">
        <f>IF(O286=0,0,VLOOKUP(O286,FAC_TOTALS_APTA!$A$4:$BS$227,$L290,FALSE))</f>
        <v>2716346.3107825099</v>
      </c>
      <c r="P290" s="29">
        <f>IF(P286=0,0,VLOOKUP(P286,FAC_TOTALS_APTA!$A$4:$BS$227,$L290,FALSE))</f>
        <v>584689.92760396504</v>
      </c>
      <c r="Q290" s="29">
        <f>IF(Q286=0,0,VLOOKUP(Q286,FAC_TOTALS_APTA!$A$4:$BS$227,$L290,FALSE))</f>
        <v>2266718.2298011198</v>
      </c>
      <c r="R290" s="29">
        <f>IF(R286=0,0,VLOOKUP(R286,FAC_TOTALS_APTA!$A$4:$BS$227,$L290,FALSE))</f>
        <v>1282615.30093505</v>
      </c>
      <c r="S290" s="29">
        <f>IF(S286=0,0,VLOOKUP(S286,FAC_TOTALS_APTA!$A$4:$BS$227,$L290,FALSE))</f>
        <v>0</v>
      </c>
      <c r="T290" s="29">
        <f>IF(T286=0,0,VLOOKUP(T286,FAC_TOTALS_APTA!$A$4:$BS$227,$L290,FALSE))</f>
        <v>0</v>
      </c>
      <c r="U290" s="29">
        <f>IF(U286=0,0,VLOOKUP(U286,FAC_TOTALS_APTA!$A$4:$BS$227,$L290,FALSE))</f>
        <v>0</v>
      </c>
      <c r="V290" s="29">
        <f>IF(V286=0,0,VLOOKUP(V286,FAC_TOTALS_APTA!$A$4:$BS$227,$L290,FALSE))</f>
        <v>0</v>
      </c>
      <c r="W290" s="29">
        <f>IF(W286=0,0,VLOOKUP(W286,FAC_TOTALS_APTA!$A$4:$BS$227,$L290,FALSE))</f>
        <v>0</v>
      </c>
      <c r="X290" s="29">
        <f>IF(X286=0,0,VLOOKUP(X286,FAC_TOTALS_APTA!$A$4:$BS$227,$L290,FALSE))</f>
        <v>0</v>
      </c>
      <c r="Y290" s="29">
        <f>IF(Y286=0,0,VLOOKUP(Y286,FAC_TOTALS_APTA!$A$4:$BS$227,$L290,FALSE))</f>
        <v>0</v>
      </c>
      <c r="Z290" s="29">
        <f>IF(Z286=0,0,VLOOKUP(Z286,FAC_TOTALS_APTA!$A$4:$BS$227,$L290,FALSE))</f>
        <v>0</v>
      </c>
      <c r="AA290" s="29">
        <f>IF(AA286=0,0,VLOOKUP(AA286,FAC_TOTALS_APTA!$A$4:$BS$227,$L290,FALSE))</f>
        <v>0</v>
      </c>
      <c r="AB290" s="29">
        <f>IF(AB286=0,0,VLOOKUP(AB286,FAC_TOTALS_APTA!$A$4:$BS$227,$L290,FALSE))</f>
        <v>0</v>
      </c>
      <c r="AC290" s="32">
        <f t="shared" si="64"/>
        <v>19530230.363134116</v>
      </c>
      <c r="AD290" s="33">
        <f>AC290/G302</f>
        <v>1.8912522801083607E-2</v>
      </c>
      <c r="AE290" s="7"/>
    </row>
    <row r="291" spans="1:31" s="14" customFormat="1" ht="15" x14ac:dyDescent="0.2">
      <c r="A291" s="7"/>
      <c r="B291" s="26" t="s">
        <v>108</v>
      </c>
      <c r="C291" s="28"/>
      <c r="D291" s="34" t="s">
        <v>106</v>
      </c>
      <c r="E291" s="43">
        <v>0.16120000000000001</v>
      </c>
      <c r="F291" s="7">
        <f>MATCH($D291,FAC_TOTALS_APTA!$A$2:$BS$2,)</f>
        <v>17</v>
      </c>
      <c r="G291" s="29">
        <f>VLOOKUP(G286,FAC_TOTALS_APTA!$A$4:$BS$227,$F291,FALSE)</f>
        <v>0.478498674131415</v>
      </c>
      <c r="H291" s="29">
        <f>VLOOKUP(H286,FAC_TOTALS_APTA!$A$4:$BS$227,$F291,FALSE)</f>
        <v>0.47627332414381301</v>
      </c>
      <c r="I291" s="30">
        <f t="shared" si="61"/>
        <v>-4.6506920664753926E-3</v>
      </c>
      <c r="J291" s="31" t="str">
        <f t="shared" si="62"/>
        <v/>
      </c>
      <c r="K291" s="31" t="str">
        <f t="shared" si="63"/>
        <v>TSD_POP_EMP_PCT_FAC</v>
      </c>
      <c r="L291" s="7">
        <f>MATCH($K291,FAC_TOTALS_APTA!$A$2:$BS$2,)</f>
        <v>39</v>
      </c>
      <c r="M291" s="29">
        <f>IF(M286=0,0,VLOOKUP(M286,FAC_TOTALS_APTA!$A$4:$BS$227,$L291,FALSE))</f>
        <v>-5953.5988010567498</v>
      </c>
      <c r="N291" s="29">
        <f>IF(N286=0,0,VLOOKUP(N286,FAC_TOTALS_APTA!$A$4:$BS$227,$L291,FALSE))</f>
        <v>-14070.374012943401</v>
      </c>
      <c r="O291" s="29">
        <f>IF(O286=0,0,VLOOKUP(O286,FAC_TOTALS_APTA!$A$4:$BS$227,$L291,FALSE))</f>
        <v>-35840.099096714999</v>
      </c>
      <c r="P291" s="29">
        <f>IF(P286=0,0,VLOOKUP(P286,FAC_TOTALS_APTA!$A$4:$BS$227,$L291,FALSE))</f>
        <v>11980.2162174147</v>
      </c>
      <c r="Q291" s="29">
        <f>IF(Q286=0,0,VLOOKUP(Q286,FAC_TOTALS_APTA!$A$4:$BS$227,$L291,FALSE))</f>
        <v>-13864.0516599851</v>
      </c>
      <c r="R291" s="29">
        <f>IF(R286=0,0,VLOOKUP(R286,FAC_TOTALS_APTA!$A$4:$BS$227,$L291,FALSE))</f>
        <v>4793.9144052771899</v>
      </c>
      <c r="S291" s="29">
        <f>IF(S286=0,0,VLOOKUP(S286,FAC_TOTALS_APTA!$A$4:$BS$227,$L291,FALSE))</f>
        <v>0</v>
      </c>
      <c r="T291" s="29">
        <f>IF(T286=0,0,VLOOKUP(T286,FAC_TOTALS_APTA!$A$4:$BS$227,$L291,FALSE))</f>
        <v>0</v>
      </c>
      <c r="U291" s="29">
        <f>IF(U286=0,0,VLOOKUP(U286,FAC_TOTALS_APTA!$A$4:$BS$227,$L291,FALSE))</f>
        <v>0</v>
      </c>
      <c r="V291" s="29">
        <f>IF(V286=0,0,VLOOKUP(V286,FAC_TOTALS_APTA!$A$4:$BS$227,$L291,FALSE))</f>
        <v>0</v>
      </c>
      <c r="W291" s="29">
        <f>IF(W286=0,0,VLOOKUP(W286,FAC_TOTALS_APTA!$A$4:$BS$227,$L291,FALSE))</f>
        <v>0</v>
      </c>
      <c r="X291" s="29">
        <f>IF(X286=0,0,VLOOKUP(X286,FAC_TOTALS_APTA!$A$4:$BS$227,$L291,FALSE))</f>
        <v>0</v>
      </c>
      <c r="Y291" s="29">
        <f>IF(Y286=0,0,VLOOKUP(Y286,FAC_TOTALS_APTA!$A$4:$BS$227,$L291,FALSE))</f>
        <v>0</v>
      </c>
      <c r="Z291" s="29">
        <f>IF(Z286=0,0,VLOOKUP(Z286,FAC_TOTALS_APTA!$A$4:$BS$227,$L291,FALSE))</f>
        <v>0</v>
      </c>
      <c r="AA291" s="29">
        <f>IF(AA286=0,0,VLOOKUP(AA286,FAC_TOTALS_APTA!$A$4:$BS$227,$L291,FALSE))</f>
        <v>0</v>
      </c>
      <c r="AB291" s="29">
        <f>IF(AB286=0,0,VLOOKUP(AB286,FAC_TOTALS_APTA!$A$4:$BS$227,$L291,FALSE))</f>
        <v>0</v>
      </c>
      <c r="AC291" s="32">
        <f t="shared" si="64"/>
        <v>-52953.992948008367</v>
      </c>
      <c r="AD291" s="33">
        <f>AC291/G301</f>
        <v>-4.7572265356129239E-5</v>
      </c>
      <c r="AE291" s="7"/>
    </row>
    <row r="292" spans="1:31" s="14" customFormat="1" ht="15" x14ac:dyDescent="0.2">
      <c r="A292" s="7"/>
      <c r="B292" s="26" t="s">
        <v>52</v>
      </c>
      <c r="C292" s="28" t="s">
        <v>23</v>
      </c>
      <c r="D292" s="34" t="s">
        <v>16</v>
      </c>
      <c r="E292" s="43">
        <v>0.16120000000000001</v>
      </c>
      <c r="F292" s="7">
        <f>MATCH($D292,FAC_TOTALS_APTA!$A$2:$BS$2,)</f>
        <v>14</v>
      </c>
      <c r="G292" s="29">
        <f>VLOOKUP(G286,FAC_TOTALS_APTA!$A$4:$BS$227,$F292,FALSE)</f>
        <v>4.1093000000000002</v>
      </c>
      <c r="H292" s="29">
        <f>VLOOKUP(H286,FAC_TOTALS_APTA!$A$4:$BS$227,$F292,FALSE)</f>
        <v>2.9199999999999902</v>
      </c>
      <c r="I292" s="30">
        <f t="shared" si="61"/>
        <v>-0.28941668897379358</v>
      </c>
      <c r="J292" s="31" t="str">
        <f t="shared" si="62"/>
        <v>_log</v>
      </c>
      <c r="K292" s="31" t="str">
        <f t="shared" si="63"/>
        <v>GAS_PRICE_2018_log_FAC</v>
      </c>
      <c r="L292" s="7">
        <f>MATCH($K292,FAC_TOTALS_APTA!$A$2:$BS$2,)</f>
        <v>36</v>
      </c>
      <c r="M292" s="29">
        <f>IF(M286=0,0,VLOOKUP(M286,FAC_TOTALS_APTA!$A$4:$BS$227,$L292,FALSE))</f>
        <v>-5697209.5764488503</v>
      </c>
      <c r="N292" s="29">
        <f>IF(N286=0,0,VLOOKUP(N286,FAC_TOTALS_APTA!$A$4:$BS$227,$L292,FALSE))</f>
        <v>-6683860.4597641202</v>
      </c>
      <c r="O292" s="29">
        <f>IF(O286=0,0,VLOOKUP(O286,FAC_TOTALS_APTA!$A$4:$BS$227,$L292,FALSE))</f>
        <v>-41464390.369692601</v>
      </c>
      <c r="P292" s="29">
        <f>IF(P286=0,0,VLOOKUP(P286,FAC_TOTALS_APTA!$A$4:$BS$227,$L292,FALSE))</f>
        <v>-12826472.2006869</v>
      </c>
      <c r="Q292" s="29">
        <f>IF(Q286=0,0,VLOOKUP(Q286,FAC_TOTALS_APTA!$A$4:$BS$227,$L292,FALSE))</f>
        <v>12554772.2815792</v>
      </c>
      <c r="R292" s="29">
        <f>IF(R286=0,0,VLOOKUP(R286,FAC_TOTALS_APTA!$A$4:$BS$227,$L292,FALSE))</f>
        <v>9399314.7828037906</v>
      </c>
      <c r="S292" s="29">
        <f>IF(S286=0,0,VLOOKUP(S286,FAC_TOTALS_APTA!$A$4:$BS$227,$L292,FALSE))</f>
        <v>0</v>
      </c>
      <c r="T292" s="29">
        <f>IF(T286=0,0,VLOOKUP(T286,FAC_TOTALS_APTA!$A$4:$BS$227,$L292,FALSE))</f>
        <v>0</v>
      </c>
      <c r="U292" s="29">
        <f>IF(U286=0,0,VLOOKUP(U286,FAC_TOTALS_APTA!$A$4:$BS$227,$L292,FALSE))</f>
        <v>0</v>
      </c>
      <c r="V292" s="29">
        <f>IF(V286=0,0,VLOOKUP(V286,FAC_TOTALS_APTA!$A$4:$BS$227,$L292,FALSE))</f>
        <v>0</v>
      </c>
      <c r="W292" s="29">
        <f>IF(W286=0,0,VLOOKUP(W286,FAC_TOTALS_APTA!$A$4:$BS$227,$L292,FALSE))</f>
        <v>0</v>
      </c>
      <c r="X292" s="29">
        <f>IF(X286=0,0,VLOOKUP(X286,FAC_TOTALS_APTA!$A$4:$BS$227,$L292,FALSE))</f>
        <v>0</v>
      </c>
      <c r="Y292" s="29">
        <f>IF(Y286=0,0,VLOOKUP(Y286,FAC_TOTALS_APTA!$A$4:$BS$227,$L292,FALSE))</f>
        <v>0</v>
      </c>
      <c r="Z292" s="29">
        <f>IF(Z286=0,0,VLOOKUP(Z286,FAC_TOTALS_APTA!$A$4:$BS$227,$L292,FALSE))</f>
        <v>0</v>
      </c>
      <c r="AA292" s="29">
        <f>IF(AA286=0,0,VLOOKUP(AA286,FAC_TOTALS_APTA!$A$4:$BS$227,$L292,FALSE))</f>
        <v>0</v>
      </c>
      <c r="AB292" s="29">
        <f>IF(AB286=0,0,VLOOKUP(AB286,FAC_TOTALS_APTA!$A$4:$BS$227,$L292,FALSE))</f>
        <v>0</v>
      </c>
      <c r="AC292" s="32">
        <f t="shared" si="64"/>
        <v>-44717845.542209491</v>
      </c>
      <c r="AD292" s="33">
        <f>AC292/G302</f>
        <v>-4.3303497076449933E-2</v>
      </c>
      <c r="AE292" s="7"/>
    </row>
    <row r="293" spans="1:31" s="14" customFormat="1" ht="15" x14ac:dyDescent="0.2">
      <c r="A293" s="7"/>
      <c r="B293" s="26" t="s">
        <v>49</v>
      </c>
      <c r="C293" s="28" t="s">
        <v>23</v>
      </c>
      <c r="D293" s="7" t="s">
        <v>15</v>
      </c>
      <c r="E293" s="43">
        <v>-0.2555</v>
      </c>
      <c r="F293" s="7">
        <f>MATCH($D293,FAC_TOTALS_APTA!$A$2:$BS$2,)</f>
        <v>15</v>
      </c>
      <c r="G293" s="29">
        <f>VLOOKUP(G286,FAC_TOTALS_APTA!$A$4:$BS$227,$F293,FALSE)</f>
        <v>33963.31</v>
      </c>
      <c r="H293" s="29">
        <f>VLOOKUP(H286,FAC_TOTALS_APTA!$A$4:$BS$227,$F293,FALSE)</f>
        <v>36801.5</v>
      </c>
      <c r="I293" s="30">
        <f t="shared" si="61"/>
        <v>8.3566354398319831E-2</v>
      </c>
      <c r="J293" s="31" t="str">
        <f t="shared" si="62"/>
        <v>_log</v>
      </c>
      <c r="K293" s="31" t="str">
        <f t="shared" si="63"/>
        <v>TOTAL_MED_INC_INDIV_2018_log_FAC</v>
      </c>
      <c r="L293" s="7">
        <f>MATCH($K293,FAC_TOTALS_APTA!$A$2:$BS$2,)</f>
        <v>37</v>
      </c>
      <c r="M293" s="29">
        <f>IF(M286=0,0,VLOOKUP(M286,FAC_TOTALS_APTA!$A$4:$BS$227,$L293,FALSE))</f>
        <v>1956503.31571579</v>
      </c>
      <c r="N293" s="29">
        <f>IF(N286=0,0,VLOOKUP(N286,FAC_TOTALS_APTA!$A$4:$BS$227,$L293,FALSE))</f>
        <v>892761.19016638398</v>
      </c>
      <c r="O293" s="29">
        <f>IF(O286=0,0,VLOOKUP(O286,FAC_TOTALS_APTA!$A$4:$BS$227,$L293,FALSE))</f>
        <v>-4339085.6962108603</v>
      </c>
      <c r="P293" s="29">
        <f>IF(P286=0,0,VLOOKUP(P286,FAC_TOTALS_APTA!$A$4:$BS$227,$L293,FALSE))</f>
        <v>-7860274.9012014205</v>
      </c>
      <c r="Q293" s="29">
        <f>IF(Q286=0,0,VLOOKUP(Q286,FAC_TOTALS_APTA!$A$4:$BS$227,$L293,FALSE))</f>
        <v>-4387510.4837023402</v>
      </c>
      <c r="R293" s="29">
        <f>IF(R286=0,0,VLOOKUP(R286,FAC_TOTALS_APTA!$A$4:$BS$227,$L293,FALSE))</f>
        <v>-5384597.6163699701</v>
      </c>
      <c r="S293" s="29">
        <f>IF(S286=0,0,VLOOKUP(S286,FAC_TOTALS_APTA!$A$4:$BS$227,$L293,FALSE))</f>
        <v>0</v>
      </c>
      <c r="T293" s="29">
        <f>IF(T286=0,0,VLOOKUP(T286,FAC_TOTALS_APTA!$A$4:$BS$227,$L293,FALSE))</f>
        <v>0</v>
      </c>
      <c r="U293" s="29">
        <f>IF(U286=0,0,VLOOKUP(U286,FAC_TOTALS_APTA!$A$4:$BS$227,$L293,FALSE))</f>
        <v>0</v>
      </c>
      <c r="V293" s="29">
        <f>IF(V286=0,0,VLOOKUP(V286,FAC_TOTALS_APTA!$A$4:$BS$227,$L293,FALSE))</f>
        <v>0</v>
      </c>
      <c r="W293" s="29">
        <f>IF(W286=0,0,VLOOKUP(W286,FAC_TOTALS_APTA!$A$4:$BS$227,$L293,FALSE))</f>
        <v>0</v>
      </c>
      <c r="X293" s="29">
        <f>IF(X286=0,0,VLOOKUP(X286,FAC_TOTALS_APTA!$A$4:$BS$227,$L293,FALSE))</f>
        <v>0</v>
      </c>
      <c r="Y293" s="29">
        <f>IF(Y286=0,0,VLOOKUP(Y286,FAC_TOTALS_APTA!$A$4:$BS$227,$L293,FALSE))</f>
        <v>0</v>
      </c>
      <c r="Z293" s="29">
        <f>IF(Z286=0,0,VLOOKUP(Z286,FAC_TOTALS_APTA!$A$4:$BS$227,$L293,FALSE))</f>
        <v>0</v>
      </c>
      <c r="AA293" s="29">
        <f>IF(AA286=0,0,VLOOKUP(AA286,FAC_TOTALS_APTA!$A$4:$BS$227,$L293,FALSE))</f>
        <v>0</v>
      </c>
      <c r="AB293" s="29">
        <f>IF(AB286=0,0,VLOOKUP(AB286,FAC_TOTALS_APTA!$A$4:$BS$227,$L293,FALSE))</f>
        <v>0</v>
      </c>
      <c r="AC293" s="32">
        <f t="shared" si="64"/>
        <v>-19122204.191602416</v>
      </c>
      <c r="AD293" s="33">
        <f>AC293/G302</f>
        <v>-1.851740179487681E-2</v>
      </c>
      <c r="AE293" s="7"/>
    </row>
    <row r="294" spans="1:31" s="14" customFormat="1" ht="15" x14ac:dyDescent="0.2">
      <c r="A294" s="7"/>
      <c r="B294" s="26" t="s">
        <v>67</v>
      </c>
      <c r="C294" s="28"/>
      <c r="D294" s="7" t="s">
        <v>10</v>
      </c>
      <c r="E294" s="43">
        <v>1.0699999999999999E-2</v>
      </c>
      <c r="F294" s="7">
        <f>MATCH($D294,FAC_TOTALS_APTA!$A$2:$BS$2,)</f>
        <v>16</v>
      </c>
      <c r="G294" s="29">
        <f>VLOOKUP(G286,FAC_TOTALS_APTA!$A$4:$BS$227,$F294,FALSE)</f>
        <v>31.51</v>
      </c>
      <c r="H294" s="29">
        <f>VLOOKUP(H286,FAC_TOTALS_APTA!$A$4:$BS$227,$F294,FALSE)</f>
        <v>30.01</v>
      </c>
      <c r="I294" s="30">
        <f t="shared" si="61"/>
        <v>-4.7603935258648034E-2</v>
      </c>
      <c r="J294" s="31" t="str">
        <f t="shared" si="62"/>
        <v/>
      </c>
      <c r="K294" s="31" t="str">
        <f t="shared" si="63"/>
        <v>PCT_HH_NO_VEH_FAC</v>
      </c>
      <c r="L294" s="7">
        <f>MATCH($K294,FAC_TOTALS_APTA!$A$2:$BS$2,)</f>
        <v>38</v>
      </c>
      <c r="M294" s="29">
        <f>IF(M286=0,0,VLOOKUP(M286,FAC_TOTALS_APTA!$A$4:$BS$227,$L294,FALSE))</f>
        <v>-16354344.9128206</v>
      </c>
      <c r="N294" s="29">
        <f>IF(N286=0,0,VLOOKUP(N286,FAC_TOTALS_APTA!$A$4:$BS$227,$L294,FALSE))</f>
        <v>2817802.4102176498</v>
      </c>
      <c r="O294" s="29">
        <f>IF(O286=0,0,VLOOKUP(O286,FAC_TOTALS_APTA!$A$4:$BS$227,$L294,FALSE))</f>
        <v>-309413.92048468202</v>
      </c>
      <c r="P294" s="29">
        <f>IF(P286=0,0,VLOOKUP(P286,FAC_TOTALS_APTA!$A$4:$BS$227,$L294,FALSE))</f>
        <v>-2917973.4909704099</v>
      </c>
      <c r="Q294" s="29">
        <f>IF(Q286=0,0,VLOOKUP(Q286,FAC_TOTALS_APTA!$A$4:$BS$227,$L294,FALSE))</f>
        <v>1212275.0972808001</v>
      </c>
      <c r="R294" s="29">
        <f>IF(R286=0,0,VLOOKUP(R286,FAC_TOTALS_APTA!$A$4:$BS$227,$L294,FALSE))</f>
        <v>95248.425338317305</v>
      </c>
      <c r="S294" s="29">
        <f>IF(S286=0,0,VLOOKUP(S286,FAC_TOTALS_APTA!$A$4:$BS$227,$L294,FALSE))</f>
        <v>0</v>
      </c>
      <c r="T294" s="29">
        <f>IF(T286=0,0,VLOOKUP(T286,FAC_TOTALS_APTA!$A$4:$BS$227,$L294,FALSE))</f>
        <v>0</v>
      </c>
      <c r="U294" s="29">
        <f>IF(U286=0,0,VLOOKUP(U286,FAC_TOTALS_APTA!$A$4:$BS$227,$L294,FALSE))</f>
        <v>0</v>
      </c>
      <c r="V294" s="29">
        <f>IF(V286=0,0,VLOOKUP(V286,FAC_TOTALS_APTA!$A$4:$BS$227,$L294,FALSE))</f>
        <v>0</v>
      </c>
      <c r="W294" s="29">
        <f>IF(W286=0,0,VLOOKUP(W286,FAC_TOTALS_APTA!$A$4:$BS$227,$L294,FALSE))</f>
        <v>0</v>
      </c>
      <c r="X294" s="29">
        <f>IF(X286=0,0,VLOOKUP(X286,FAC_TOTALS_APTA!$A$4:$BS$227,$L294,FALSE))</f>
        <v>0</v>
      </c>
      <c r="Y294" s="29">
        <f>IF(Y286=0,0,VLOOKUP(Y286,FAC_TOTALS_APTA!$A$4:$BS$227,$L294,FALSE))</f>
        <v>0</v>
      </c>
      <c r="Z294" s="29">
        <f>IF(Z286=0,0,VLOOKUP(Z286,FAC_TOTALS_APTA!$A$4:$BS$227,$L294,FALSE))</f>
        <v>0</v>
      </c>
      <c r="AA294" s="29">
        <f>IF(AA286=0,0,VLOOKUP(AA286,FAC_TOTALS_APTA!$A$4:$BS$227,$L294,FALSE))</f>
        <v>0</v>
      </c>
      <c r="AB294" s="29">
        <f>IF(AB286=0,0,VLOOKUP(AB286,FAC_TOTALS_APTA!$A$4:$BS$227,$L294,FALSE))</f>
        <v>0</v>
      </c>
      <c r="AC294" s="32">
        <f t="shared" si="64"/>
        <v>-15456406.391438926</v>
      </c>
      <c r="AD294" s="33">
        <f>AC294/G302</f>
        <v>-1.4967546867890249E-2</v>
      </c>
      <c r="AE294" s="7"/>
    </row>
    <row r="295" spans="1:31" s="14" customFormat="1" ht="15" x14ac:dyDescent="0.2">
      <c r="A295" s="7"/>
      <c r="B295" s="26" t="s">
        <v>50</v>
      </c>
      <c r="C295" s="28"/>
      <c r="D295" s="7" t="s">
        <v>31</v>
      </c>
      <c r="E295" s="43">
        <v>-3.3999999999999998E-3</v>
      </c>
      <c r="F295" s="7">
        <f>MATCH($D295,FAC_TOTALS_APTA!$A$2:$BS$2,)</f>
        <v>18</v>
      </c>
      <c r="G295" s="29">
        <f>VLOOKUP(G286,FAC_TOTALS_APTA!$A$4:$BS$227,$F295,FALSE)</f>
        <v>4.0999999999999996</v>
      </c>
      <c r="H295" s="29">
        <f>VLOOKUP(H286,FAC_TOTALS_APTA!$A$4:$BS$227,$F295,FALSE)</f>
        <v>4.5999999999999996</v>
      </c>
      <c r="I295" s="30">
        <f t="shared" si="61"/>
        <v>0.12195121951219523</v>
      </c>
      <c r="J295" s="31" t="str">
        <f t="shared" si="62"/>
        <v/>
      </c>
      <c r="K295" s="31" t="str">
        <f t="shared" si="63"/>
        <v>JTW_HOME_PCT_FAC</v>
      </c>
      <c r="L295" s="7">
        <f>MATCH($K295,FAC_TOTALS_APTA!$A$2:$BS$2,)</f>
        <v>40</v>
      </c>
      <c r="M295" s="29">
        <f>IF(M286=0,0,VLOOKUP(M286,FAC_TOTALS_APTA!$A$4:$BS$227,$L295,FALSE))</f>
        <v>-361027.00070338399</v>
      </c>
      <c r="N295" s="29">
        <f>IF(N286=0,0,VLOOKUP(N286,FAC_TOTALS_APTA!$A$4:$BS$227,$L295,FALSE))</f>
        <v>0</v>
      </c>
      <c r="O295" s="29">
        <f>IF(O286=0,0,VLOOKUP(O286,FAC_TOTALS_APTA!$A$4:$BS$227,$L295,FALSE))</f>
        <v>357057.36736161401</v>
      </c>
      <c r="P295" s="29">
        <f>IF(P286=0,0,VLOOKUP(P286,FAC_TOTALS_APTA!$A$4:$BS$227,$L295,FALSE))</f>
        <v>-1393969.9377611701</v>
      </c>
      <c r="Q295" s="29">
        <f>IF(Q286=0,0,VLOOKUP(Q286,FAC_TOTALS_APTA!$A$4:$BS$227,$L295,FALSE))</f>
        <v>0</v>
      </c>
      <c r="R295" s="29">
        <f>IF(R286=0,0,VLOOKUP(R286,FAC_TOTALS_APTA!$A$4:$BS$227,$L295,FALSE))</f>
        <v>-329562.350459949</v>
      </c>
      <c r="S295" s="29">
        <f>IF(S286=0,0,VLOOKUP(S286,FAC_TOTALS_APTA!$A$4:$BS$227,$L295,FALSE))</f>
        <v>0</v>
      </c>
      <c r="T295" s="29">
        <f>IF(T286=0,0,VLOOKUP(T286,FAC_TOTALS_APTA!$A$4:$BS$227,$L295,FALSE))</f>
        <v>0</v>
      </c>
      <c r="U295" s="29">
        <f>IF(U286=0,0,VLOOKUP(U286,FAC_TOTALS_APTA!$A$4:$BS$227,$L295,FALSE))</f>
        <v>0</v>
      </c>
      <c r="V295" s="29">
        <f>IF(V286=0,0,VLOOKUP(V286,FAC_TOTALS_APTA!$A$4:$BS$227,$L295,FALSE))</f>
        <v>0</v>
      </c>
      <c r="W295" s="29">
        <f>IF(W286=0,0,VLOOKUP(W286,FAC_TOTALS_APTA!$A$4:$BS$227,$L295,FALSE))</f>
        <v>0</v>
      </c>
      <c r="X295" s="29">
        <f>IF(X286=0,0,VLOOKUP(X286,FAC_TOTALS_APTA!$A$4:$BS$227,$L295,FALSE))</f>
        <v>0</v>
      </c>
      <c r="Y295" s="29">
        <f>IF(Y286=0,0,VLOOKUP(Y286,FAC_TOTALS_APTA!$A$4:$BS$227,$L295,FALSE))</f>
        <v>0</v>
      </c>
      <c r="Z295" s="29">
        <f>IF(Z286=0,0,VLOOKUP(Z286,FAC_TOTALS_APTA!$A$4:$BS$227,$L295,FALSE))</f>
        <v>0</v>
      </c>
      <c r="AA295" s="29">
        <f>IF(AA286=0,0,VLOOKUP(AA286,FAC_TOTALS_APTA!$A$4:$BS$227,$L295,FALSE))</f>
        <v>0</v>
      </c>
      <c r="AB295" s="29">
        <f>IF(AB286=0,0,VLOOKUP(AB286,FAC_TOTALS_APTA!$A$4:$BS$227,$L295,FALSE))</f>
        <v>0</v>
      </c>
      <c r="AC295" s="32">
        <f t="shared" si="64"/>
        <v>-1727501.9215628891</v>
      </c>
      <c r="AD295" s="33">
        <f>AC295/G302</f>
        <v>-1.6728640099476499E-3</v>
      </c>
      <c r="AE295" s="7"/>
    </row>
    <row r="296" spans="1:31" s="14" customFormat="1" ht="17" x14ac:dyDescent="0.2">
      <c r="A296" s="7"/>
      <c r="B296" s="12" t="s">
        <v>72</v>
      </c>
      <c r="C296" s="28"/>
      <c r="D296" s="5" t="s">
        <v>109</v>
      </c>
      <c r="E296" s="43">
        <v>-5.7999999999999996E-3</v>
      </c>
      <c r="F296" s="7">
        <f>MATCH($D296,FAC_TOTALS_APTA!$A$2:$BS$2,)</f>
        <v>29</v>
      </c>
      <c r="G296" s="29">
        <f>VLOOKUP(G286,FAC_TOTALS_APTA!$A$4:$BS$227,$F296,FALSE)</f>
        <v>1</v>
      </c>
      <c r="H296" s="29">
        <f>VLOOKUP(H286,FAC_TOTALS_APTA!$A$4:$BS$227,$F296,FALSE)</f>
        <v>28.6</v>
      </c>
      <c r="I296" s="30">
        <f t="shared" si="61"/>
        <v>27.6</v>
      </c>
      <c r="J296" s="31" t="str">
        <f t="shared" si="62"/>
        <v/>
      </c>
      <c r="K296" s="31" t="str">
        <f t="shared" si="63"/>
        <v>TNC_TRIPS_PER_CAPITA_CLUSTER_FAC</v>
      </c>
      <c r="L296" s="7">
        <f>MATCH($K296,FAC_TOTALS_APTA!$A$2:$BS$2,)</f>
        <v>51</v>
      </c>
      <c r="M296" s="29">
        <f>IF(M286=0,0,VLOOKUP(M286,FAC_TOTALS_APTA!$A$4:$BS$227,$L296,FALSE))</f>
        <v>-2221845.8989688498</v>
      </c>
      <c r="N296" s="29">
        <f>IF(N286=0,0,VLOOKUP(N286,FAC_TOTALS_APTA!$A$4:$BS$227,$L296,FALSE))</f>
        <v>-3604055.0985414102</v>
      </c>
      <c r="O296" s="29">
        <f>IF(O286=0,0,VLOOKUP(O286,FAC_TOTALS_APTA!$A$4:$BS$227,$L296,FALSE))</f>
        <v>-2059495.69281601</v>
      </c>
      <c r="P296" s="29">
        <f>IF(P286=0,0,VLOOKUP(P286,FAC_TOTALS_APTA!$A$4:$BS$227,$L296,FALSE))</f>
        <v>-6423650.8440436404</v>
      </c>
      <c r="Q296" s="29">
        <f>IF(Q286=0,0,VLOOKUP(Q286,FAC_TOTALS_APTA!$A$4:$BS$227,$L296,FALSE))</f>
        <v>-8171996.2899104599</v>
      </c>
      <c r="R296" s="29">
        <f>IF(R286=0,0,VLOOKUP(R286,FAC_TOTALS_APTA!$A$4:$BS$227,$L296,FALSE))</f>
        <v>-13856087.726072799</v>
      </c>
      <c r="S296" s="29">
        <f>IF(S286=0,0,VLOOKUP(S286,FAC_TOTALS_APTA!$A$4:$BS$227,$L296,FALSE))</f>
        <v>0</v>
      </c>
      <c r="T296" s="29">
        <f>IF(T286=0,0,VLOOKUP(T286,FAC_TOTALS_APTA!$A$4:$BS$227,$L296,FALSE))</f>
        <v>0</v>
      </c>
      <c r="U296" s="29">
        <f>IF(U286=0,0,VLOOKUP(U286,FAC_TOTALS_APTA!$A$4:$BS$227,$L296,FALSE))</f>
        <v>0</v>
      </c>
      <c r="V296" s="29">
        <f>IF(V286=0,0,VLOOKUP(V286,FAC_TOTALS_APTA!$A$4:$BS$227,$L296,FALSE))</f>
        <v>0</v>
      </c>
      <c r="W296" s="29">
        <f>IF(W286=0,0,VLOOKUP(W286,FAC_TOTALS_APTA!$A$4:$BS$227,$L296,FALSE))</f>
        <v>0</v>
      </c>
      <c r="X296" s="29">
        <f>IF(X286=0,0,VLOOKUP(X286,FAC_TOTALS_APTA!$A$4:$BS$227,$L296,FALSE))</f>
        <v>0</v>
      </c>
      <c r="Y296" s="29">
        <f>IF(Y286=0,0,VLOOKUP(Y286,FAC_TOTALS_APTA!$A$4:$BS$227,$L296,FALSE))</f>
        <v>0</v>
      </c>
      <c r="Z296" s="29">
        <f>IF(Z286=0,0,VLOOKUP(Z286,FAC_TOTALS_APTA!$A$4:$BS$227,$L296,FALSE))</f>
        <v>0</v>
      </c>
      <c r="AA296" s="29">
        <f>IF(AA286=0,0,VLOOKUP(AA286,FAC_TOTALS_APTA!$A$4:$BS$227,$L296,FALSE))</f>
        <v>0</v>
      </c>
      <c r="AB296" s="29">
        <f>IF(AB286=0,0,VLOOKUP(AB286,FAC_TOTALS_APTA!$A$4:$BS$227,$L296,FALSE))</f>
        <v>0</v>
      </c>
      <c r="AC296" s="32">
        <f t="shared" si="64"/>
        <v>-36337131.550353169</v>
      </c>
      <c r="AD296" s="33">
        <f>AC296/G302</f>
        <v>-3.5187850639450728E-2</v>
      </c>
      <c r="AE296" s="7"/>
    </row>
    <row r="297" spans="1:31" s="14" customFormat="1" ht="15" x14ac:dyDescent="0.2">
      <c r="A297" s="7"/>
      <c r="B297" s="26" t="s">
        <v>68</v>
      </c>
      <c r="C297" s="28"/>
      <c r="D297" s="7" t="s">
        <v>46</v>
      </c>
      <c r="E297" s="43">
        <v>-1.5E-3</v>
      </c>
      <c r="F297" s="7">
        <f>MATCH($D297,FAC_TOTALS_APTA!$A$2:$BS$2,)</f>
        <v>30</v>
      </c>
      <c r="G297" s="29">
        <f>VLOOKUP(G286,FAC_TOTALS_APTA!$A$4:$BS$227,$F297,FALSE)</f>
        <v>0</v>
      </c>
      <c r="H297" s="29">
        <f>VLOOKUP(H286,FAC_TOTALS_APTA!$A$4:$BS$227,$F297,FALSE)</f>
        <v>1</v>
      </c>
      <c r="I297" s="30" t="str">
        <f t="shared" si="61"/>
        <v>-</v>
      </c>
      <c r="J297" s="31" t="str">
        <f t="shared" si="62"/>
        <v/>
      </c>
      <c r="K297" s="31" t="str">
        <f t="shared" si="63"/>
        <v>BIKE_SHARE_FAC</v>
      </c>
      <c r="L297" s="7">
        <f>MATCH($K297,FAC_TOTALS_APTA!$A$2:$BS$2,)</f>
        <v>52</v>
      </c>
      <c r="M297" s="29">
        <f>IF(M286=0,0,VLOOKUP(M286,FAC_TOTALS_APTA!$A$4:$BS$227,$L297,FALSE))</f>
        <v>386925.94964598003</v>
      </c>
      <c r="N297" s="29">
        <f>IF(N286=0,0,VLOOKUP(N286,FAC_TOTALS_APTA!$A$4:$BS$227,$L297,FALSE))</f>
        <v>0</v>
      </c>
      <c r="O297" s="29">
        <f>IF(O286=0,0,VLOOKUP(O286,FAC_TOTALS_APTA!$A$4:$BS$227,$L297,FALSE))</f>
        <v>0</v>
      </c>
      <c r="P297" s="29">
        <f>IF(P286=0,0,VLOOKUP(P286,FAC_TOTALS_APTA!$A$4:$BS$227,$L297,FALSE))</f>
        <v>0</v>
      </c>
      <c r="Q297" s="29">
        <f>IF(Q286=0,0,VLOOKUP(Q286,FAC_TOTALS_APTA!$A$4:$BS$227,$L297,FALSE))</f>
        <v>0</v>
      </c>
      <c r="R297" s="29">
        <f>IF(R286=0,0,VLOOKUP(R286,FAC_TOTALS_APTA!$A$4:$BS$227,$L297,FALSE))</f>
        <v>0</v>
      </c>
      <c r="S297" s="29">
        <f>IF(S286=0,0,VLOOKUP(S286,FAC_TOTALS_APTA!$A$4:$BS$227,$L297,FALSE))</f>
        <v>0</v>
      </c>
      <c r="T297" s="29">
        <f>IF(T286=0,0,VLOOKUP(T286,FAC_TOTALS_APTA!$A$4:$BS$227,$L297,FALSE))</f>
        <v>0</v>
      </c>
      <c r="U297" s="29">
        <f>IF(U286=0,0,VLOOKUP(U286,FAC_TOTALS_APTA!$A$4:$BS$227,$L297,FALSE))</f>
        <v>0</v>
      </c>
      <c r="V297" s="29">
        <f>IF(V286=0,0,VLOOKUP(V286,FAC_TOTALS_APTA!$A$4:$BS$227,$L297,FALSE))</f>
        <v>0</v>
      </c>
      <c r="W297" s="29">
        <f>IF(W286=0,0,VLOOKUP(W286,FAC_TOTALS_APTA!$A$4:$BS$227,$L297,FALSE))</f>
        <v>0</v>
      </c>
      <c r="X297" s="29">
        <f>IF(X286=0,0,VLOOKUP(X286,FAC_TOTALS_APTA!$A$4:$BS$227,$L297,FALSE))</f>
        <v>0</v>
      </c>
      <c r="Y297" s="29">
        <f>IF(Y286=0,0,VLOOKUP(Y286,FAC_TOTALS_APTA!$A$4:$BS$227,$L297,FALSE))</f>
        <v>0</v>
      </c>
      <c r="Z297" s="29">
        <f>IF(Z286=0,0,VLOOKUP(Z286,FAC_TOTALS_APTA!$A$4:$BS$227,$L297,FALSE))</f>
        <v>0</v>
      </c>
      <c r="AA297" s="29">
        <f>IF(AA286=0,0,VLOOKUP(AA286,FAC_TOTALS_APTA!$A$4:$BS$227,$L297,FALSE))</f>
        <v>0</v>
      </c>
      <c r="AB297" s="29">
        <f>IF(AB286=0,0,VLOOKUP(AB286,FAC_TOTALS_APTA!$A$4:$BS$227,$L297,FALSE))</f>
        <v>0</v>
      </c>
      <c r="AC297" s="32">
        <f t="shared" si="64"/>
        <v>386925.94964598003</v>
      </c>
      <c r="AD297" s="33">
        <f>AC297/G302</f>
        <v>3.7468814801200372E-4</v>
      </c>
      <c r="AE297" s="7"/>
    </row>
    <row r="298" spans="1:31" s="14" customFormat="1" ht="15" x14ac:dyDescent="0.2">
      <c r="A298" s="7"/>
      <c r="B298" s="26" t="s">
        <v>69</v>
      </c>
      <c r="C298" s="28"/>
      <c r="D298" s="7" t="s">
        <v>77</v>
      </c>
      <c r="E298" s="43">
        <v>-4.8399999999999999E-2</v>
      </c>
      <c r="F298" s="7">
        <f>MATCH($D298,FAC_TOTALS_APTA!$A$2:$BS$2,)</f>
        <v>31</v>
      </c>
      <c r="G298" s="29">
        <f>VLOOKUP(G286,FAC_TOTALS_APTA!$A$4:$BS$227,$F298,FALSE)</f>
        <v>0</v>
      </c>
      <c r="H298" s="29">
        <f>VLOOKUP(H286,FAC_TOTALS_APTA!$A$4:$BS$227,$F298,FALSE)</f>
        <v>1</v>
      </c>
      <c r="I298" s="30" t="str">
        <f t="shared" si="61"/>
        <v>-</v>
      </c>
      <c r="J298" s="31" t="str">
        <f t="shared" si="62"/>
        <v/>
      </c>
      <c r="K298" s="31" t="str">
        <f t="shared" si="63"/>
        <v>scooter_flag_BUS_FAC</v>
      </c>
      <c r="L298" s="7">
        <f>MATCH($K298,FAC_TOTALS_APTA!$A$2:$BS$2,)</f>
        <v>53</v>
      </c>
      <c r="M298" s="29">
        <f>IF(M286=0,0,VLOOKUP(M286,FAC_TOTALS_APTA!$A$4:$BS$227,$L298,FALSE))</f>
        <v>0</v>
      </c>
      <c r="N298" s="29">
        <f>IF(N286=0,0,VLOOKUP(N286,FAC_TOTALS_APTA!$A$4:$BS$227,$L298,FALSE))</f>
        <v>0</v>
      </c>
      <c r="O298" s="29">
        <f>IF(O286=0,0,VLOOKUP(O286,FAC_TOTALS_APTA!$A$4:$BS$227,$L298,FALSE))</f>
        <v>0</v>
      </c>
      <c r="P298" s="29">
        <f>IF(P286=0,0,VLOOKUP(P286,FAC_TOTALS_APTA!$A$4:$BS$227,$L298,FALSE))</f>
        <v>0</v>
      </c>
      <c r="Q298" s="29">
        <f>IF(Q286=0,0,VLOOKUP(Q286,FAC_TOTALS_APTA!$A$4:$BS$227,$L298,FALSE))</f>
        <v>0</v>
      </c>
      <c r="R298" s="29">
        <f>IF(R286=0,0,VLOOKUP(R286,FAC_TOTALS_APTA!$A$4:$BS$227,$L298,FALSE))</f>
        <v>-45734902.246094704</v>
      </c>
      <c r="S298" s="29">
        <f>IF(S286=0,0,VLOOKUP(S286,FAC_TOTALS_APTA!$A$4:$BS$227,$L298,FALSE))</f>
        <v>0</v>
      </c>
      <c r="T298" s="29">
        <f>IF(T286=0,0,VLOOKUP(T286,FAC_TOTALS_APTA!$A$4:$BS$227,$L298,FALSE))</f>
        <v>0</v>
      </c>
      <c r="U298" s="29">
        <f>IF(U286=0,0,VLOOKUP(U286,FAC_TOTALS_APTA!$A$4:$BS$227,$L298,FALSE))</f>
        <v>0</v>
      </c>
      <c r="V298" s="29">
        <f>IF(V286=0,0,VLOOKUP(V286,FAC_TOTALS_APTA!$A$4:$BS$227,$L298,FALSE))</f>
        <v>0</v>
      </c>
      <c r="W298" s="29">
        <f>IF(W286=0,0,VLOOKUP(W286,FAC_TOTALS_APTA!$A$4:$BS$227,$L298,FALSE))</f>
        <v>0</v>
      </c>
      <c r="X298" s="29">
        <f>IF(X286=0,0,VLOOKUP(X286,FAC_TOTALS_APTA!$A$4:$BS$227,$L298,FALSE))</f>
        <v>0</v>
      </c>
      <c r="Y298" s="29">
        <f>IF(Y286=0,0,VLOOKUP(Y286,FAC_TOTALS_APTA!$A$4:$BS$227,$L298,FALSE))</f>
        <v>0</v>
      </c>
      <c r="Z298" s="29">
        <f>IF(Z286=0,0,VLOOKUP(Z286,FAC_TOTALS_APTA!$A$4:$BS$227,$L298,FALSE))</f>
        <v>0</v>
      </c>
      <c r="AA298" s="29">
        <f>IF(AA286=0,0,VLOOKUP(AA286,FAC_TOTALS_APTA!$A$4:$BS$227,$L298,FALSE))</f>
        <v>0</v>
      </c>
      <c r="AB298" s="29">
        <f>IF(AB286=0,0,VLOOKUP(AB286,FAC_TOTALS_APTA!$A$4:$BS$227,$L298,FALSE))</f>
        <v>0</v>
      </c>
      <c r="AC298" s="32">
        <f t="shared" si="64"/>
        <v>-45734902.246094704</v>
      </c>
      <c r="AD298" s="33">
        <f>AC298/G302</f>
        <v>-4.4288386027812883E-2</v>
      </c>
      <c r="AE298" s="7"/>
    </row>
    <row r="299" spans="1:31" s="7" customFormat="1" ht="15" x14ac:dyDescent="0.2">
      <c r="B299" s="9" t="s">
        <v>69</v>
      </c>
      <c r="C299" s="27"/>
      <c r="D299" s="8" t="s">
        <v>78</v>
      </c>
      <c r="E299" s="44">
        <v>5.3E-3</v>
      </c>
      <c r="F299" s="8">
        <f>MATCH($D299,FAC_TOTALS_APTA!$A$2:$BS$2,)</f>
        <v>32</v>
      </c>
      <c r="G299" s="29">
        <f>VLOOKUP(G286,FAC_TOTALS_APTA!$A$4:$BS$227,$F299,FALSE)</f>
        <v>0</v>
      </c>
      <c r="H299" s="29">
        <f>VLOOKUP(H286,FAC_TOTALS_APTA!$A$4:$BS$227,$F299,FALSE)</f>
        <v>0</v>
      </c>
      <c r="I299" s="35" t="str">
        <f t="shared" si="61"/>
        <v>-</v>
      </c>
      <c r="J299" s="36" t="str">
        <f t="shared" si="62"/>
        <v/>
      </c>
      <c r="K299" s="36" t="str">
        <f t="shared" si="63"/>
        <v>scooter_flag_RAIL_FAC</v>
      </c>
      <c r="L299" s="7">
        <f>MATCH($K299,FAC_TOTALS_APTA!$A$2:$BS$2,)</f>
        <v>54</v>
      </c>
      <c r="M299" s="37">
        <f>IF(M286=0,0,VLOOKUP(M286,FAC_TOTALS_APTA!$A$4:$BS$227,$L299,FALSE))</f>
        <v>0</v>
      </c>
      <c r="N299" s="37">
        <f>IF(N286=0,0,VLOOKUP(N286,FAC_TOTALS_APTA!$A$4:$BS$227,$L299,FALSE))</f>
        <v>0</v>
      </c>
      <c r="O299" s="37">
        <f>IF(O286=0,0,VLOOKUP(O286,FAC_TOTALS_APTA!$A$4:$BS$227,$L299,FALSE))</f>
        <v>0</v>
      </c>
      <c r="P299" s="37">
        <f>IF(P286=0,0,VLOOKUP(P286,FAC_TOTALS_APTA!$A$4:$BS$227,$L299,FALSE))</f>
        <v>0</v>
      </c>
      <c r="Q299" s="37">
        <f>IF(Q286=0,0,VLOOKUP(Q286,FAC_TOTALS_APTA!$A$4:$BS$227,$L299,FALSE))</f>
        <v>0</v>
      </c>
      <c r="R299" s="37">
        <f>IF(R286=0,0,VLOOKUP(R286,FAC_TOTALS_APTA!$A$4:$BS$227,$L299,FALSE))</f>
        <v>0</v>
      </c>
      <c r="S299" s="37">
        <f>IF(S286=0,0,VLOOKUP(S286,FAC_TOTALS_APTA!$A$4:$BS$227,$L299,FALSE))</f>
        <v>0</v>
      </c>
      <c r="T299" s="37">
        <f>IF(T286=0,0,VLOOKUP(T286,FAC_TOTALS_APTA!$A$4:$BS$227,$L299,FALSE))</f>
        <v>0</v>
      </c>
      <c r="U299" s="37">
        <f>IF(U286=0,0,VLOOKUP(U286,FAC_TOTALS_APTA!$A$4:$BS$227,$L299,FALSE))</f>
        <v>0</v>
      </c>
      <c r="V299" s="37">
        <f>IF(V286=0,0,VLOOKUP(V286,FAC_TOTALS_APTA!$A$4:$BS$227,$L299,FALSE))</f>
        <v>0</v>
      </c>
      <c r="W299" s="37">
        <f>IF(W286=0,0,VLOOKUP(W286,FAC_TOTALS_APTA!$A$4:$BS$227,$L299,FALSE))</f>
        <v>0</v>
      </c>
      <c r="X299" s="37">
        <f>IF(X286=0,0,VLOOKUP(X286,FAC_TOTALS_APTA!$A$4:$BS$227,$L299,FALSE))</f>
        <v>0</v>
      </c>
      <c r="Y299" s="37">
        <f>IF(Y286=0,0,VLOOKUP(Y286,FAC_TOTALS_APTA!$A$4:$BS$227,$L299,FALSE))</f>
        <v>0</v>
      </c>
      <c r="Z299" s="37">
        <f>IF(Z286=0,0,VLOOKUP(Z286,FAC_TOTALS_APTA!$A$4:$BS$227,$L299,FALSE))</f>
        <v>0</v>
      </c>
      <c r="AA299" s="37">
        <f>IF(AA286=0,0,VLOOKUP(AA286,FAC_TOTALS_APTA!$A$4:$BS$227,$L299,FALSE))</f>
        <v>0</v>
      </c>
      <c r="AB299" s="37">
        <f>IF(AB286=0,0,VLOOKUP(AB286,FAC_TOTALS_APTA!$A$4:$BS$227,$L299,FALSE))</f>
        <v>0</v>
      </c>
      <c r="AC299" s="38">
        <f t="shared" si="64"/>
        <v>0</v>
      </c>
      <c r="AD299" s="39">
        <f>AC299/G302</f>
        <v>0</v>
      </c>
    </row>
    <row r="300" spans="1:31" s="14" customFormat="1" ht="15" x14ac:dyDescent="0.2">
      <c r="A300" s="7"/>
      <c r="B300" s="9" t="s">
        <v>56</v>
      </c>
      <c r="C300" s="27"/>
      <c r="D300" s="9" t="s">
        <v>48</v>
      </c>
      <c r="E300" s="65"/>
      <c r="F300" s="8"/>
      <c r="G300" s="37"/>
      <c r="H300" s="37"/>
      <c r="I300" s="35"/>
      <c r="J300" s="36"/>
      <c r="K300" s="36" t="str">
        <f t="shared" si="63"/>
        <v>New_Reporter_FAC</v>
      </c>
      <c r="L300" s="7">
        <f>MATCH($K300,FAC_TOTALS_APTA!$A$2:$BS$2,)</f>
        <v>58</v>
      </c>
      <c r="M300" s="37">
        <f>IF(M286=0,0,VLOOKUP(M286,FAC_TOTALS_APTA!$A$4:$BS$227,$L300,FALSE))</f>
        <v>0</v>
      </c>
      <c r="N300" s="37">
        <f>IF(N286=0,0,VLOOKUP(N286,FAC_TOTALS_APTA!$A$4:$BS$227,$L300,FALSE))</f>
        <v>0</v>
      </c>
      <c r="O300" s="37">
        <f>IF(O286=0,0,VLOOKUP(O286,FAC_TOTALS_APTA!$A$4:$BS$227,$L300,FALSE))</f>
        <v>0</v>
      </c>
      <c r="P300" s="37">
        <f>IF(P286=0,0,VLOOKUP(P286,FAC_TOTALS_APTA!$A$4:$BS$227,$L300,FALSE))</f>
        <v>0</v>
      </c>
      <c r="Q300" s="37">
        <f>IF(Q286=0,0,VLOOKUP(Q286,FAC_TOTALS_APTA!$A$4:$BS$227,$L300,FALSE))</f>
        <v>0</v>
      </c>
      <c r="R300" s="37">
        <f>IF(R286=0,0,VLOOKUP(R286,FAC_TOTALS_APTA!$A$4:$BS$227,$L300,FALSE))</f>
        <v>0</v>
      </c>
      <c r="S300" s="37">
        <f>IF(S286=0,0,VLOOKUP(S286,FAC_TOTALS_APTA!$A$4:$BS$227,$L300,FALSE))</f>
        <v>0</v>
      </c>
      <c r="T300" s="37">
        <f>IF(T286=0,0,VLOOKUP(T286,FAC_TOTALS_APTA!$A$4:$BS$227,$L300,FALSE))</f>
        <v>0</v>
      </c>
      <c r="U300" s="37">
        <f>IF(U286=0,0,VLOOKUP(U286,FAC_TOTALS_APTA!$A$4:$BS$227,$L300,FALSE))</f>
        <v>0</v>
      </c>
      <c r="V300" s="37">
        <f>IF(V286=0,0,VLOOKUP(V286,FAC_TOTALS_APTA!$A$4:$BS$227,$L300,FALSE))</f>
        <v>0</v>
      </c>
      <c r="W300" s="37">
        <f>IF(W286=0,0,VLOOKUP(W286,FAC_TOTALS_APTA!$A$4:$BS$227,$L300,FALSE))</f>
        <v>0</v>
      </c>
      <c r="X300" s="37">
        <f>IF(X286=0,0,VLOOKUP(X286,FAC_TOTALS_APTA!$A$4:$BS$227,$L300,FALSE))</f>
        <v>0</v>
      </c>
      <c r="Y300" s="37">
        <f>IF(Y286=0,0,VLOOKUP(Y286,FAC_TOTALS_APTA!$A$4:$BS$227,$L300,FALSE))</f>
        <v>0</v>
      </c>
      <c r="Z300" s="37">
        <f>IF(Z286=0,0,VLOOKUP(Z286,FAC_TOTALS_APTA!$A$4:$BS$227,$L300,FALSE))</f>
        <v>0</v>
      </c>
      <c r="AA300" s="37">
        <f>IF(AA286=0,0,VLOOKUP(AA286,FAC_TOTALS_APTA!$A$4:$BS$227,$L300,FALSE))</f>
        <v>0</v>
      </c>
      <c r="AB300" s="37">
        <f>IF(AB286=0,0,VLOOKUP(AB286,FAC_TOTALS_APTA!$A$4:$BS$227,$L300,FALSE))</f>
        <v>0</v>
      </c>
      <c r="AC300" s="38">
        <f>SUM(M300:AB300)</f>
        <v>0</v>
      </c>
      <c r="AD300" s="39">
        <f>AC300/G302</f>
        <v>0</v>
      </c>
      <c r="AE300" s="7"/>
    </row>
    <row r="301" spans="1:31" s="59" customFormat="1" ht="15" x14ac:dyDescent="0.2">
      <c r="A301" s="58"/>
      <c r="B301" s="26" t="s">
        <v>70</v>
      </c>
      <c r="C301" s="28"/>
      <c r="D301" s="7" t="s">
        <v>6</v>
      </c>
      <c r="E301" s="43"/>
      <c r="F301" s="7">
        <f>MATCH($D301,FAC_TOTALS_APTA!$A$2:$BQ$2,)</f>
        <v>9</v>
      </c>
      <c r="G301" s="60">
        <f>VLOOKUP(G286,FAC_TOTALS_APTA!$A$4:$BS$227,$F301,FALSE)</f>
        <v>1113127418.91922</v>
      </c>
      <c r="H301" s="60">
        <f>VLOOKUP(H286,FAC_TOTALS_APTA!$A$4:$BS$227,$F301,FALSE)</f>
        <v>914075926.55820799</v>
      </c>
      <c r="I301" s="62">
        <f t="shared" ref="I301:I302" si="65">H301/G301-1</f>
        <v>-0.17882183924126049</v>
      </c>
      <c r="J301" s="31"/>
      <c r="K301" s="31"/>
      <c r="L301" s="7"/>
      <c r="M301" s="29">
        <f t="shared" ref="M301:AB301" si="66">SUM(M288:M299)</f>
        <v>-43446359.746812254</v>
      </c>
      <c r="N301" s="29">
        <f t="shared" si="66"/>
        <v>-3006623.5393199595</v>
      </c>
      <c r="O301" s="29">
        <f t="shared" si="66"/>
        <v>-51235543.457349129</v>
      </c>
      <c r="P301" s="29">
        <f t="shared" si="66"/>
        <v>-33773778.298328586</v>
      </c>
      <c r="Q301" s="29">
        <f t="shared" si="66"/>
        <v>-7080558.3112488054</v>
      </c>
      <c r="R301" s="29">
        <f t="shared" si="66"/>
        <v>-53804041.156934895</v>
      </c>
      <c r="S301" s="29">
        <f t="shared" si="66"/>
        <v>0</v>
      </c>
      <c r="T301" s="29">
        <f t="shared" si="66"/>
        <v>0</v>
      </c>
      <c r="U301" s="29">
        <f t="shared" si="66"/>
        <v>0</v>
      </c>
      <c r="V301" s="29">
        <f t="shared" si="66"/>
        <v>0</v>
      </c>
      <c r="W301" s="29">
        <f t="shared" si="66"/>
        <v>0</v>
      </c>
      <c r="X301" s="29">
        <f t="shared" si="66"/>
        <v>0</v>
      </c>
      <c r="Y301" s="29">
        <f t="shared" si="66"/>
        <v>0</v>
      </c>
      <c r="Z301" s="29">
        <f t="shared" si="66"/>
        <v>0</v>
      </c>
      <c r="AA301" s="29">
        <f t="shared" si="66"/>
        <v>0</v>
      </c>
      <c r="AB301" s="29">
        <f t="shared" si="66"/>
        <v>0</v>
      </c>
      <c r="AC301" s="32">
        <f>H301-G301</f>
        <v>-199051492.36101198</v>
      </c>
      <c r="AD301" s="33">
        <f>I301</f>
        <v>-0.17882183924126049</v>
      </c>
      <c r="AE301" s="58"/>
    </row>
    <row r="302" spans="1:31" ht="16" thickBot="1" x14ac:dyDescent="0.25">
      <c r="B302" s="10" t="s">
        <v>53</v>
      </c>
      <c r="C302" s="24"/>
      <c r="D302" s="24" t="s">
        <v>4</v>
      </c>
      <c r="E302" s="24"/>
      <c r="F302" s="24">
        <f>MATCH($D302,FAC_TOTALS_APTA!$A$2:$BQ$2,)</f>
        <v>7</v>
      </c>
      <c r="G302" s="61">
        <f>VLOOKUP(G286,FAC_TOTALS_APTA!$A$4:$BS$227,$F302,FALSE)</f>
        <v>1032661299</v>
      </c>
      <c r="H302" s="61">
        <f>VLOOKUP(H286,FAC_TOTALS_APTA!$A$4:$BQ$227,$F302,FALSE)</f>
        <v>935808062.59999895</v>
      </c>
      <c r="I302" s="63">
        <f t="shared" si="65"/>
        <v>-9.3789935280610415E-2</v>
      </c>
      <c r="J302" s="40"/>
      <c r="K302" s="40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41">
        <f>H302-G302</f>
        <v>-96853236.400001049</v>
      </c>
      <c r="AD302" s="42">
        <f>I302</f>
        <v>-9.3789935280610415E-2</v>
      </c>
    </row>
    <row r="303" spans="1:31" ht="17" thickTop="1" thickBot="1" x14ac:dyDescent="0.25">
      <c r="B303" s="45" t="s">
        <v>71</v>
      </c>
      <c r="C303" s="46"/>
      <c r="D303" s="46"/>
      <c r="E303" s="47"/>
      <c r="F303" s="46"/>
      <c r="G303" s="46"/>
      <c r="H303" s="46"/>
      <c r="I303" s="48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2">
        <f>AD302-AD301</f>
        <v>8.5031903960650079E-2</v>
      </c>
    </row>
    <row r="304" spans="1:31" ht="15" thickTop="1" x14ac:dyDescent="0.2"/>
  </sheetData>
  <mergeCells count="20">
    <mergeCell ref="G283:I283"/>
    <mergeCell ref="AC283:AD283"/>
    <mergeCell ref="G154:I154"/>
    <mergeCell ref="AC154:AD154"/>
    <mergeCell ref="G187:I187"/>
    <mergeCell ref="AC187:AD187"/>
    <mergeCell ref="G219:I219"/>
    <mergeCell ref="AC219:AD219"/>
    <mergeCell ref="G8:I8"/>
    <mergeCell ref="AC8:AD8"/>
    <mergeCell ref="G35:I35"/>
    <mergeCell ref="AC35:AD35"/>
    <mergeCell ref="G251:I251"/>
    <mergeCell ref="AC251:AD251"/>
    <mergeCell ref="G61:I61"/>
    <mergeCell ref="AC61:AD61"/>
    <mergeCell ref="G87:I87"/>
    <mergeCell ref="AC87:AD87"/>
    <mergeCell ref="G122:I122"/>
    <mergeCell ref="AC122:AD1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17"/>
  <sheetViews>
    <sheetView showGridLines="0" topLeftCell="A42" workbookViewId="0">
      <selection activeCell="B101" sqref="B10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3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2" t="s">
        <v>54</v>
      </c>
      <c r="H8" s="82"/>
      <c r="I8" s="82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2" t="s">
        <v>58</v>
      </c>
      <c r="AD8" s="82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MATCH($D13,FAC_TOTALS_APTA!$A$2:$BS$2,)</f>
        <v>11</v>
      </c>
      <c r="G13" s="29">
        <f>VLOOKUP(G11,FAC_TOTALS_APTA!$A$4:$BS$227,$F13,FALSE)</f>
        <v>70381554.602364793</v>
      </c>
      <c r="H13" s="29">
        <f>VLOOKUP(H11,FAC_TOTALS_APTA!$A$4:$BS$227,$F13,FALSE)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MATCH($K13,FAC_TOTALS_APTA!$A$2:$BS$2,)</f>
        <v>33</v>
      </c>
      <c r="M13" s="29">
        <f>IF(M11=0,0,VLOOKUP(M11,FAC_TOTALS_APTA!$A$4:$BS$227,$L13,FALSE))</f>
        <v>56718711.991209708</v>
      </c>
      <c r="N13" s="29">
        <f>IF(N11=0,0,VLOOKUP(N11,FAC_TOTALS_APTA!$A$4:$BS$227,$L13,FALSE))</f>
        <v>21334365.955633789</v>
      </c>
      <c r="O13" s="29">
        <f>IF(O11=0,0,VLOOKUP(O11,FAC_TOTALS_APTA!$A$4:$BS$227,$L13,FALSE))</f>
        <v>8814177.5450570565</v>
      </c>
      <c r="P13" s="29">
        <f>IF(P11=0,0,VLOOKUP(P11,FAC_TOTALS_APTA!$A$4:$BS$227,$L13,FALSE))</f>
        <v>40733549.625486895</v>
      </c>
      <c r="Q13" s="29">
        <f>IF(Q11=0,0,VLOOKUP(Q11,FAC_TOTALS_APTA!$A$4:$BS$227,$L13,FALSE))</f>
        <v>71350870.090091884</v>
      </c>
      <c r="R13" s="29">
        <f>IF(R11=0,0,VLOOKUP(R11,FAC_TOTALS_APTA!$A$4:$BS$227,$L13,FALSE))</f>
        <v>31678138.177965291</v>
      </c>
      <c r="S13" s="29">
        <f>IF(S11=0,0,VLOOKUP(S11,FAC_TOTALS_APTA!$A$4:$BS$227,$L13,FALSE))</f>
        <v>7873798.8287773393</v>
      </c>
      <c r="T13" s="29">
        <f>IF(T11=0,0,VLOOKUP(T11,FAC_TOTALS_APTA!$A$4:$BS$227,$L13,FALSE))</f>
        <v>-776070.97077706992</v>
      </c>
      <c r="U13" s="29">
        <f>IF(U11=0,0,VLOOKUP(U11,FAC_TOTALS_APTA!$A$4:$BS$227,$L13,FALSE))</f>
        <v>5513875.8503611498</v>
      </c>
      <c r="V13" s="29">
        <f>IF(V11=0,0,VLOOKUP(V11,FAC_TOTALS_APTA!$A$4:$BS$227,$L13,FALSE))</f>
        <v>35237373.499087058</v>
      </c>
      <c r="W13" s="29">
        <f>IF(W11=0,0,VLOOKUP(W11,FAC_TOTALS_APTA!$A$4:$BS$227,$L13,FALSE))</f>
        <v>32873760.693907052</v>
      </c>
      <c r="X13" s="29">
        <f>IF(X11=0,0,VLOOKUP(X11,FAC_TOTALS_APTA!$A$4:$BS$227,$L13,FALSE))</f>
        <v>45205930.256676003</v>
      </c>
      <c r="Y13" s="29">
        <f>IF(Y11=0,0,VLOOKUP(Y11,FAC_TOTALS_APTA!$A$4:$BS$227,$L13,FALSE))</f>
        <v>22676874.087079912</v>
      </c>
      <c r="Z13" s="29">
        <f>IF(Z11=0,0,VLOOKUP(Z11,FAC_TOTALS_APTA!$A$4:$BS$227,$L13,FALSE))</f>
        <v>28828451.0426405</v>
      </c>
      <c r="AA13" s="29">
        <f>IF(AA11=0,0,VLOOKUP(AA11,FAC_TOTALS_APTA!$A$4:$BS$227,$L13,FALSE))</f>
        <v>36681499.719452515</v>
      </c>
      <c r="AB13" s="29">
        <f>IF(AB11=0,0,VLOOKUP(AB11,FAC_TOTALS_APTA!$A$4:$BS$227,$L13,FALSE))</f>
        <v>13711432.952336811</v>
      </c>
      <c r="AC13" s="32">
        <f>SUM(M13:AB13)</f>
        <v>458456739.3449859</v>
      </c>
      <c r="AD13" s="33">
        <f>AC13/G27</f>
        <v>0.42844488059596603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MATCH($D14,FAC_TOTALS_APTA!$A$2:$BS$2,)</f>
        <v>12</v>
      </c>
      <c r="G14" s="29">
        <f>VLOOKUP(G11,FAC_TOTALS_APTA!$A$4:$BS$227,$F14,FALSE)</f>
        <v>2.713590721143992</v>
      </c>
      <c r="H14" s="29">
        <f>VLOOKUP(H11,FAC_TOTALS_APTA!$A$4:$BS$227,$F14,FALSE)</f>
        <v>3.7114033376143398</v>
      </c>
      <c r="I14" s="30">
        <f t="shared" ref="I14:I24" si="1">IFERROR(H14/G14-1,"-")</f>
        <v>0.36770932650067856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MATCH($K14,FAC_TOTALS_APTA!$A$2:$BS$2,)</f>
        <v>34</v>
      </c>
      <c r="M14" s="29">
        <f>IF(M11=0,0,VLOOKUP(M11,FAC_TOTALS_APTA!$A$4:$BS$227,$L14,FALSE))</f>
        <v>-55670.692341499962</v>
      </c>
      <c r="N14" s="29">
        <f>IF(N11=0,0,VLOOKUP(N11,FAC_TOTALS_APTA!$A$4:$BS$227,$L14,FALSE))</f>
        <v>7728017.4352051895</v>
      </c>
      <c r="O14" s="29">
        <f>IF(O11=0,0,VLOOKUP(O11,FAC_TOTALS_APTA!$A$4:$BS$227,$L14,FALSE))</f>
        <v>-3639028.7047031415</v>
      </c>
      <c r="P14" s="29">
        <f>IF(P11=0,0,VLOOKUP(P11,FAC_TOTALS_APTA!$A$4:$BS$227,$L14,FALSE))</f>
        <v>-12300830.37750075</v>
      </c>
      <c r="Q14" s="29">
        <f>IF(Q11=0,0,VLOOKUP(Q11,FAC_TOTALS_APTA!$A$4:$BS$227,$L14,FALSE))</f>
        <v>2248831.0500302799</v>
      </c>
      <c r="R14" s="29">
        <f>IF(R11=0,0,VLOOKUP(R11,FAC_TOTALS_APTA!$A$4:$BS$227,$L14,FALSE))</f>
        <v>-13119193.489299275</v>
      </c>
      <c r="S14" s="29">
        <f>IF(S11=0,0,VLOOKUP(S11,FAC_TOTALS_APTA!$A$4:$BS$227,$L14,FALSE))</f>
        <v>-27815826.738148969</v>
      </c>
      <c r="T14" s="29">
        <f>IF(T11=0,0,VLOOKUP(T11,FAC_TOTALS_APTA!$A$4:$BS$227,$L14,FALSE))</f>
        <v>-495734.29337762017</v>
      </c>
      <c r="U14" s="29">
        <f>IF(U11=0,0,VLOOKUP(U11,FAC_TOTALS_APTA!$A$4:$BS$227,$L14,FALSE))</f>
        <v>-3790873.3987014</v>
      </c>
      <c r="V14" s="29">
        <f>IF(V11=0,0,VLOOKUP(V11,FAC_TOTALS_APTA!$A$4:$BS$227,$L14,FALSE))</f>
        <v>-2352371.6095288428</v>
      </c>
      <c r="W14" s="29">
        <f>IF(W11=0,0,VLOOKUP(W11,FAC_TOTALS_APTA!$A$4:$BS$227,$L14,FALSE))</f>
        <v>-30157573.349513911</v>
      </c>
      <c r="X14" s="29">
        <f>IF(X11=0,0,VLOOKUP(X11,FAC_TOTALS_APTA!$A$4:$BS$227,$L14,FALSE))</f>
        <v>5665349.0488794502</v>
      </c>
      <c r="Y14" s="29">
        <f>IF(Y11=0,0,VLOOKUP(Y11,FAC_TOTALS_APTA!$A$4:$BS$227,$L14,FALSE))</f>
        <v>-29420347.945695847</v>
      </c>
      <c r="Z14" s="29">
        <f>IF(Z11=0,0,VLOOKUP(Z11,FAC_TOTALS_APTA!$A$4:$BS$227,$L14,FALSE))</f>
        <v>-9382722.3390803896</v>
      </c>
      <c r="AA14" s="29">
        <f>IF(AA11=0,0,VLOOKUP(AA11,FAC_TOTALS_APTA!$A$4:$BS$227,$L14,FALSE))</f>
        <v>6941043.7519362168</v>
      </c>
      <c r="AB14" s="29">
        <f>IF(AB11=0,0,VLOOKUP(AB11,FAC_TOTALS_APTA!$A$4:$BS$227,$L14,FALSE))</f>
        <v>296718.44032966997</v>
      </c>
      <c r="AC14" s="32">
        <f t="shared" ref="AC14:AC24" si="4">SUM(M14:AB14)</f>
        <v>-109650213.21151085</v>
      </c>
      <c r="AD14" s="33">
        <f>AC14/G27</f>
        <v>-0.10247220397250288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MATCH($D15,FAC_TOTALS_APTA!$A$2:$BS$2,)</f>
        <v>13</v>
      </c>
      <c r="G15" s="29">
        <f>VLOOKUP(G11,FAC_TOTALS_APTA!$A$4:$BS$227,$F15,FALSE)</f>
        <v>14918879.959395351</v>
      </c>
      <c r="H15" s="29">
        <f>VLOOKUP(H11,FAC_TOTALS_APTA!$A$4:$BS$227,$F15,FALSE)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MATCH($K15,FAC_TOTALS_APTA!$A$2:$BS$2,)</f>
        <v>35</v>
      </c>
      <c r="M15" s="29">
        <f>IF(M11=0,0,VLOOKUP(M11,FAC_TOTALS_APTA!$A$4:$BS$227,$L15,FALSE))</f>
        <v>5486245.6185834296</v>
      </c>
      <c r="N15" s="29">
        <f>IF(N11=0,0,VLOOKUP(N11,FAC_TOTALS_APTA!$A$4:$BS$227,$L15,FALSE))</f>
        <v>8200027.3768312</v>
      </c>
      <c r="O15" s="29">
        <f>IF(O11=0,0,VLOOKUP(O11,FAC_TOTALS_APTA!$A$4:$BS$227,$L15,FALSE))</f>
        <v>8899290.0931219496</v>
      </c>
      <c r="P15" s="29">
        <f>IF(P11=0,0,VLOOKUP(P11,FAC_TOTALS_APTA!$A$4:$BS$227,$L15,FALSE))</f>
        <v>11747475.07145798</v>
      </c>
      <c r="Q15" s="29">
        <f>IF(Q11=0,0,VLOOKUP(Q11,FAC_TOTALS_APTA!$A$4:$BS$227,$L15,FALSE))</f>
        <v>3369813.0528257</v>
      </c>
      <c r="R15" s="29">
        <f>IF(R11=0,0,VLOOKUP(R11,FAC_TOTALS_APTA!$A$4:$BS$227,$L15,FALSE))</f>
        <v>2853346.625945759</v>
      </c>
      <c r="S15" s="29">
        <f>IF(S11=0,0,VLOOKUP(S11,FAC_TOTALS_APTA!$A$4:$BS$227,$L15,FALSE))</f>
        <v>-922744.17252899858</v>
      </c>
      <c r="T15" s="29">
        <f>IF(T11=0,0,VLOOKUP(T11,FAC_TOTALS_APTA!$A$4:$BS$227,$L15,FALSE))</f>
        <v>1238911.8844663678</v>
      </c>
      <c r="U15" s="29">
        <f>IF(U11=0,0,VLOOKUP(U11,FAC_TOTALS_APTA!$A$4:$BS$227,$L15,FALSE))</f>
        <v>4743724.9678403502</v>
      </c>
      <c r="V15" s="29">
        <f>IF(V11=0,0,VLOOKUP(V11,FAC_TOTALS_APTA!$A$4:$BS$227,$L15,FALSE))</f>
        <v>6017880.117087</v>
      </c>
      <c r="W15" s="29">
        <f>IF(W11=0,0,VLOOKUP(W11,FAC_TOTALS_APTA!$A$4:$BS$227,$L15,FALSE))</f>
        <v>5452513.7440685704</v>
      </c>
      <c r="X15" s="29">
        <f>IF(X11=0,0,VLOOKUP(X11,FAC_TOTALS_APTA!$A$4:$BS$227,$L15,FALSE))</f>
        <v>6434105.24095969</v>
      </c>
      <c r="Y15" s="29">
        <f>IF(Y11=0,0,VLOOKUP(Y11,FAC_TOTALS_APTA!$A$4:$BS$227,$L15,FALSE))</f>
        <v>5958457.1007125806</v>
      </c>
      <c r="Z15" s="29">
        <f>IF(Z11=0,0,VLOOKUP(Z11,FAC_TOTALS_APTA!$A$4:$BS$227,$L15,FALSE))</f>
        <v>4488420.1082002698</v>
      </c>
      <c r="AA15" s="29">
        <f>IF(AA11=0,0,VLOOKUP(AA11,FAC_TOTALS_APTA!$A$4:$BS$227,$L15,FALSE))</f>
        <v>5492048.4725073902</v>
      </c>
      <c r="AB15" s="29">
        <f>IF(AB11=0,0,VLOOKUP(AB11,FAC_TOTALS_APTA!$A$4:$BS$227,$L15,FALSE))</f>
        <v>4792256.6641397998</v>
      </c>
      <c r="AC15" s="32">
        <f t="shared" si="4"/>
        <v>84251771.966219038</v>
      </c>
      <c r="AD15" s="33">
        <f>AC15/G27</f>
        <v>7.8736415635723311E-2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MATCH($D16,FAC_TOTALS_APTA!$A$2:$BS$2,)</f>
        <v>17</v>
      </c>
      <c r="G16" s="29">
        <f>VLOOKUP(G11,FAC_TOTALS_APTA!$A$4:$BS$227,$F16,FALSE)</f>
        <v>0.88353560150083599</v>
      </c>
      <c r="H16" s="29">
        <f>VLOOKUP(H11,FAC_TOTALS_APTA!$A$4:$BS$227,$F16,FALSE)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MATCH($K16,FAC_TOTALS_APTA!$A$2:$BS$2,)</f>
        <v>39</v>
      </c>
      <c r="M16" s="29">
        <f>IF(M11=0,0,VLOOKUP(M11,FAC_TOTALS_APTA!$A$4:$BS$227,$L16,FALSE))</f>
        <v>-45501.767968002801</v>
      </c>
      <c r="N16" s="29">
        <f>IF(N11=0,0,VLOOKUP(N11,FAC_TOTALS_APTA!$A$4:$BS$227,$L16,FALSE))</f>
        <v>-40515.098745015399</v>
      </c>
      <c r="O16" s="29">
        <f>IF(O11=0,0,VLOOKUP(O11,FAC_TOTALS_APTA!$A$4:$BS$227,$L16,FALSE))</f>
        <v>-50766.614794153793</v>
      </c>
      <c r="P16" s="29">
        <f>IF(P11=0,0,VLOOKUP(P11,FAC_TOTALS_APTA!$A$4:$BS$227,$L16,FALSE))</f>
        <v>-69416.162413864498</v>
      </c>
      <c r="Q16" s="29">
        <f>IF(Q11=0,0,VLOOKUP(Q11,FAC_TOTALS_APTA!$A$4:$BS$227,$L16,FALSE))</f>
        <v>-167922.2269821034</v>
      </c>
      <c r="R16" s="29">
        <f>IF(R11=0,0,VLOOKUP(R11,FAC_TOTALS_APTA!$A$4:$BS$227,$L16,FALSE))</f>
        <v>134556.81916351608</v>
      </c>
      <c r="S16" s="29">
        <f>IF(S11=0,0,VLOOKUP(S11,FAC_TOTALS_APTA!$A$4:$BS$227,$L16,FALSE))</f>
        <v>17190.701928978502</v>
      </c>
      <c r="T16" s="29">
        <f>IF(T11=0,0,VLOOKUP(T11,FAC_TOTALS_APTA!$A$4:$BS$227,$L16,FALSE))</f>
        <v>3311167.4788478781</v>
      </c>
      <c r="U16" s="29">
        <f>IF(U11=0,0,VLOOKUP(U11,FAC_TOTALS_APTA!$A$4:$BS$227,$L16,FALSE))</f>
        <v>-122068.18211163919</v>
      </c>
      <c r="V16" s="29">
        <f>IF(V11=0,0,VLOOKUP(V11,FAC_TOTALS_APTA!$A$4:$BS$227,$L16,FALSE))</f>
        <v>-168954.11006225631</v>
      </c>
      <c r="W16" s="29">
        <f>IF(W11=0,0,VLOOKUP(W11,FAC_TOTALS_APTA!$A$4:$BS$227,$L16,FALSE))</f>
        <v>32346.507569887111</v>
      </c>
      <c r="X16" s="29">
        <f>IF(X11=0,0,VLOOKUP(X11,FAC_TOTALS_APTA!$A$4:$BS$227,$L16,FALSE))</f>
        <v>-49934.698353755259</v>
      </c>
      <c r="Y16" s="29">
        <f>IF(Y11=0,0,VLOOKUP(Y11,FAC_TOTALS_APTA!$A$4:$BS$227,$L16,FALSE))</f>
        <v>41552.328379617502</v>
      </c>
      <c r="Z16" s="29">
        <f>IF(Z11=0,0,VLOOKUP(Z11,FAC_TOTALS_APTA!$A$4:$BS$227,$L16,FALSE))</f>
        <v>-19807.911089160589</v>
      </c>
      <c r="AA16" s="29">
        <f>IF(AA11=0,0,VLOOKUP(AA11,FAC_TOTALS_APTA!$A$4:$BS$227,$L16,FALSE))</f>
        <v>-65487.831830164199</v>
      </c>
      <c r="AB16" s="29">
        <f>IF(AB11=0,0,VLOOKUP(AB11,FAC_TOTALS_APTA!$A$4:$BS$227,$L16,FALSE))</f>
        <v>47659.548177183999</v>
      </c>
      <c r="AC16" s="32">
        <f t="shared" si="4"/>
        <v>2784098.7797169457</v>
      </c>
      <c r="AD16" s="33">
        <f>AC16/G26</f>
        <v>2.869618135279639E-3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MATCH($D17,FAC_TOTALS_APTA!$A$2:$BS$2,)</f>
        <v>14</v>
      </c>
      <c r="G17" s="29">
        <f>VLOOKUP(G11,FAC_TOTALS_APTA!$A$4:$BS$227,$F17,FALSE)</f>
        <v>3.87873501505389</v>
      </c>
      <c r="H17" s="29">
        <f>VLOOKUP(H11,FAC_TOTALS_APTA!$A$4:$BS$227,$F17,FALSE)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MATCH($K17,FAC_TOTALS_APTA!$A$2:$BS$2,)</f>
        <v>36</v>
      </c>
      <c r="M17" s="29">
        <f>IF(M11=0,0,VLOOKUP(M11,FAC_TOTALS_APTA!$A$4:$BS$227,$L17,FALSE))</f>
        <v>16051704.356005611</v>
      </c>
      <c r="N17" s="29">
        <f>IF(N11=0,0,VLOOKUP(N11,FAC_TOTALS_APTA!$A$4:$BS$227,$L17,FALSE))</f>
        <v>20468109.584362958</v>
      </c>
      <c r="O17" s="29">
        <f>IF(O11=0,0,VLOOKUP(O11,FAC_TOTALS_APTA!$A$4:$BS$227,$L17,FALSE))</f>
        <v>27732432.085958682</v>
      </c>
      <c r="P17" s="29">
        <f>IF(P11=0,0,VLOOKUP(P11,FAC_TOTALS_APTA!$A$4:$BS$227,$L17,FALSE))</f>
        <v>16517206.78620258</v>
      </c>
      <c r="Q17" s="29">
        <f>IF(Q11=0,0,VLOOKUP(Q11,FAC_TOTALS_APTA!$A$4:$BS$227,$L17,FALSE))</f>
        <v>9154173.9630574007</v>
      </c>
      <c r="R17" s="29">
        <f>IF(R11=0,0,VLOOKUP(R11,FAC_TOTALS_APTA!$A$4:$BS$227,$L17,FALSE))</f>
        <v>23169080.228936229</v>
      </c>
      <c r="S17" s="29">
        <f>IF(S11=0,0,VLOOKUP(S11,FAC_TOTALS_APTA!$A$4:$BS$227,$L17,FALSE))</f>
        <v>-62264406.492480628</v>
      </c>
      <c r="T17" s="29">
        <f>IF(T11=0,0,VLOOKUP(T11,FAC_TOTALS_APTA!$A$4:$BS$227,$L17,FALSE))</f>
        <v>29168823.92229934</v>
      </c>
      <c r="U17" s="29">
        <f>IF(U11=0,0,VLOOKUP(U11,FAC_TOTALS_APTA!$A$4:$BS$227,$L17,FALSE))</f>
        <v>42822044.210328951</v>
      </c>
      <c r="V17" s="29">
        <f>IF(V11=0,0,VLOOKUP(V11,FAC_TOTALS_APTA!$A$4:$BS$227,$L17,FALSE))</f>
        <v>1587037.9611170529</v>
      </c>
      <c r="W17" s="29">
        <f>IF(W11=0,0,VLOOKUP(W11,FAC_TOTALS_APTA!$A$4:$BS$227,$L17,FALSE))</f>
        <v>-8909170.0034585707</v>
      </c>
      <c r="X17" s="29">
        <f>IF(X11=0,0,VLOOKUP(X11,FAC_TOTALS_APTA!$A$4:$BS$227,$L17,FALSE))</f>
        <v>-12223047.451192029</v>
      </c>
      <c r="Y17" s="29">
        <f>IF(Y11=0,0,VLOOKUP(Y11,FAC_TOTALS_APTA!$A$4:$BS$227,$L17,FALSE))</f>
        <v>-65440827.259437405</v>
      </c>
      <c r="Z17" s="29">
        <f>IF(Z11=0,0,VLOOKUP(Z11,FAC_TOTALS_APTA!$A$4:$BS$227,$L17,FALSE))</f>
        <v>-24253598.648768522</v>
      </c>
      <c r="AA17" s="29">
        <f>IF(AA11=0,0,VLOOKUP(AA11,FAC_TOTALS_APTA!$A$4:$BS$227,$L17,FALSE))</f>
        <v>17178434.415850751</v>
      </c>
      <c r="AB17" s="29">
        <f>IF(AB11=0,0,VLOOKUP(AB11,FAC_TOTALS_APTA!$A$4:$BS$227,$L17,FALSE))</f>
        <v>20554581.507706851</v>
      </c>
      <c r="AC17" s="32">
        <f t="shared" si="4"/>
        <v>51312579.166489266</v>
      </c>
      <c r="AD17" s="33">
        <f>AC17/G27</f>
        <v>4.7953514404582155E-2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MATCH($D18,FAC_TOTALS_APTA!$A$2:$BS$2,)</f>
        <v>15</v>
      </c>
      <c r="G18" s="29">
        <f>VLOOKUP(G11,FAC_TOTALS_APTA!$A$4:$BS$227,$F18,FALSE)</f>
        <v>83744.298458692894</v>
      </c>
      <c r="H18" s="29">
        <f>VLOOKUP(H11,FAC_TOTALS_APTA!$A$4:$BS$227,$F18,FALSE)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MATCH($K18,FAC_TOTALS_APTA!$A$2:$BS$2,)</f>
        <v>37</v>
      </c>
      <c r="M18" s="29">
        <f>IF(M11=0,0,VLOOKUP(M11,FAC_TOTALS_APTA!$A$4:$BS$227,$L18,FALSE))</f>
        <v>5600697.3523051497</v>
      </c>
      <c r="N18" s="29">
        <f>IF(N11=0,0,VLOOKUP(N11,FAC_TOTALS_APTA!$A$4:$BS$227,$L18,FALSE))</f>
        <v>10185232.488394909</v>
      </c>
      <c r="O18" s="29">
        <f>IF(O11=0,0,VLOOKUP(O11,FAC_TOTALS_APTA!$A$4:$BS$227,$L18,FALSE))</f>
        <v>9925817.8218155596</v>
      </c>
      <c r="P18" s="29">
        <f>IF(P11=0,0,VLOOKUP(P11,FAC_TOTALS_APTA!$A$4:$BS$227,$L18,FALSE))</f>
        <v>15883720.17046947</v>
      </c>
      <c r="Q18" s="29">
        <f>IF(Q11=0,0,VLOOKUP(Q11,FAC_TOTALS_APTA!$A$4:$BS$227,$L18,FALSE))</f>
        <v>-4774571.0681212954</v>
      </c>
      <c r="R18" s="29">
        <f>IF(R11=0,0,VLOOKUP(R11,FAC_TOTALS_APTA!$A$4:$BS$227,$L18,FALSE))</f>
        <v>261290.71021242699</v>
      </c>
      <c r="S18" s="29">
        <f>IF(S11=0,0,VLOOKUP(S11,FAC_TOTALS_APTA!$A$4:$BS$227,$L18,FALSE))</f>
        <v>16962980.1148533</v>
      </c>
      <c r="T18" s="29">
        <f>IF(T11=0,0,VLOOKUP(T11,FAC_TOTALS_APTA!$A$4:$BS$227,$L18,FALSE))</f>
        <v>9230770.61084993</v>
      </c>
      <c r="U18" s="29">
        <f>IF(U11=0,0,VLOOKUP(U11,FAC_TOTALS_APTA!$A$4:$BS$227,$L18,FALSE))</f>
        <v>6485145.3429579195</v>
      </c>
      <c r="V18" s="29">
        <f>IF(V11=0,0,VLOOKUP(V11,FAC_TOTALS_APTA!$A$4:$BS$227,$L18,FALSE))</f>
        <v>3681533.8841618923</v>
      </c>
      <c r="W18" s="29">
        <f>IF(W11=0,0,VLOOKUP(W11,FAC_TOTALS_APTA!$A$4:$BS$227,$L18,FALSE))</f>
        <v>-3532334.423090667</v>
      </c>
      <c r="X18" s="29">
        <f>IF(X11=0,0,VLOOKUP(X11,FAC_TOTALS_APTA!$A$4:$BS$227,$L18,FALSE))</f>
        <v>-2137873.4971870389</v>
      </c>
      <c r="Y18" s="29">
        <f>IF(Y11=0,0,VLOOKUP(Y11,FAC_TOTALS_APTA!$A$4:$BS$227,$L18,FALSE))</f>
        <v>-12379086.08588762</v>
      </c>
      <c r="Z18" s="29">
        <f>IF(Z11=0,0,VLOOKUP(Z11,FAC_TOTALS_APTA!$A$4:$BS$227,$L18,FALSE))</f>
        <v>-9039280.5774179399</v>
      </c>
      <c r="AA18" s="29">
        <f>IF(AA11=0,0,VLOOKUP(AA11,FAC_TOTALS_APTA!$A$4:$BS$227,$L18,FALSE))</f>
        <v>-9145095.9171214402</v>
      </c>
      <c r="AB18" s="29">
        <f>IF(AB11=0,0,VLOOKUP(AB11,FAC_TOTALS_APTA!$A$4:$BS$227,$L18,FALSE))</f>
        <v>-9661854.5948277507</v>
      </c>
      <c r="AC18" s="32">
        <f t="shared" si="4"/>
        <v>27547092.332366809</v>
      </c>
      <c r="AD18" s="33">
        <f>AC18/G27</f>
        <v>2.5743782721941201E-2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MATCH($D19,FAC_TOTALS_APTA!$A$2:$BS$2,)</f>
        <v>16</v>
      </c>
      <c r="G19" s="29">
        <f>VLOOKUP(G11,FAC_TOTALS_APTA!$A$4:$BS$227,$F19,FALSE)</f>
        <v>18.091986316219181</v>
      </c>
      <c r="H19" s="29">
        <f>VLOOKUP(H11,FAC_TOTALS_APTA!$A$4:$BS$227,$F19,FALSE)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MATCH($K19,FAC_TOTALS_APTA!$A$2:$BS$2,)</f>
        <v>38</v>
      </c>
      <c r="M19" s="29">
        <f>IF(M11=0,0,VLOOKUP(M11,FAC_TOTALS_APTA!$A$4:$BS$227,$L19,FALSE))</f>
        <v>-1752163.233067404</v>
      </c>
      <c r="N19" s="29">
        <f>IF(N11=0,0,VLOOKUP(N11,FAC_TOTALS_APTA!$A$4:$BS$227,$L19,FALSE))</f>
        <v>-1132556.4662137339</v>
      </c>
      <c r="O19" s="29">
        <f>IF(O11=0,0,VLOOKUP(O11,FAC_TOTALS_APTA!$A$4:$BS$227,$L19,FALSE))</f>
        <v>-1262136.035668656</v>
      </c>
      <c r="P19" s="29">
        <f>IF(P11=0,0,VLOOKUP(P11,FAC_TOTALS_APTA!$A$4:$BS$227,$L19,FALSE))</f>
        <v>-1020025.3790459079</v>
      </c>
      <c r="Q19" s="29">
        <f>IF(Q11=0,0,VLOOKUP(Q11,FAC_TOTALS_APTA!$A$4:$BS$227,$L19,FALSE))</f>
        <v>-2018910.1101958421</v>
      </c>
      <c r="R19" s="29">
        <f>IF(R11=0,0,VLOOKUP(R11,FAC_TOTALS_APTA!$A$4:$BS$227,$L19,FALSE))</f>
        <v>2186452.8345623421</v>
      </c>
      <c r="S19" s="29">
        <f>IF(S11=0,0,VLOOKUP(S11,FAC_TOTALS_APTA!$A$4:$BS$227,$L19,FALSE))</f>
        <v>1935976.85262356</v>
      </c>
      <c r="T19" s="29">
        <f>IF(T11=0,0,VLOOKUP(T11,FAC_TOTALS_APTA!$A$4:$BS$227,$L19,FALSE))</f>
        <v>4487448.4925332386</v>
      </c>
      <c r="U19" s="29">
        <f>IF(U11=0,0,VLOOKUP(U11,FAC_TOTALS_APTA!$A$4:$BS$227,$L19,FALSE))</f>
        <v>4792563.8368061837</v>
      </c>
      <c r="V19" s="29">
        <f>IF(V11=0,0,VLOOKUP(V11,FAC_TOTALS_APTA!$A$4:$BS$227,$L19,FALSE))</f>
        <v>-1880294.406099881</v>
      </c>
      <c r="W19" s="29">
        <f>IF(W11=0,0,VLOOKUP(W11,FAC_TOTALS_APTA!$A$4:$BS$227,$L19,FALSE))</f>
        <v>-5667602.2518314524</v>
      </c>
      <c r="X19" s="29">
        <f>IF(X11=0,0,VLOOKUP(X11,FAC_TOTALS_APTA!$A$4:$BS$227,$L19,FALSE))</f>
        <v>-638581.29111307953</v>
      </c>
      <c r="Y19" s="29">
        <f>IF(Y11=0,0,VLOOKUP(Y11,FAC_TOTALS_APTA!$A$4:$BS$227,$L19,FALSE))</f>
        <v>-208233.87936895399</v>
      </c>
      <c r="Z19" s="29">
        <f>IF(Z11=0,0,VLOOKUP(Z11,FAC_TOTALS_APTA!$A$4:$BS$227,$L19,FALSE))</f>
        <v>-1725039.24385362</v>
      </c>
      <c r="AA19" s="29">
        <f>IF(AA11=0,0,VLOOKUP(AA11,FAC_TOTALS_APTA!$A$4:$BS$227,$L19,FALSE))</f>
        <v>-2855498.3280349132</v>
      </c>
      <c r="AB19" s="29">
        <f>IF(AB11=0,0,VLOOKUP(AB11,FAC_TOTALS_APTA!$A$4:$BS$227,$L19,FALSE))</f>
        <v>-2452119.6146977833</v>
      </c>
      <c r="AC19" s="32">
        <f t="shared" si="4"/>
        <v>-9210718.2226659022</v>
      </c>
      <c r="AD19" s="33">
        <f>AC19/G27</f>
        <v>-8.6077588798266647E-3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MATCH($D20,FAC_TOTALS_APTA!$A$2:$BS$2,)</f>
        <v>18</v>
      </c>
      <c r="G20" s="29">
        <f>VLOOKUP(G11,FAC_TOTALS_APTA!$A$4:$BS$227,$F20,FALSE)</f>
        <v>8.3720921712255798</v>
      </c>
      <c r="H20" s="29">
        <f>VLOOKUP(H11,FAC_TOTALS_APTA!$A$4:$BS$227,$F20,FALSE)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MATCH($K20,FAC_TOTALS_APTA!$A$2:$BS$2,)</f>
        <v>40</v>
      </c>
      <c r="M20" s="29">
        <f>IF(M11=0,0,VLOOKUP(M11,FAC_TOTALS_APTA!$A$4:$BS$227,$L20,FALSE))</f>
        <v>0</v>
      </c>
      <c r="N20" s="29">
        <f>IF(N11=0,0,VLOOKUP(N11,FAC_TOTALS_APTA!$A$4:$BS$227,$L20,FALSE))</f>
        <v>0</v>
      </c>
      <c r="O20" s="29">
        <f>IF(O11=0,0,VLOOKUP(O11,FAC_TOTALS_APTA!$A$4:$BS$227,$L20,FALSE))</f>
        <v>0</v>
      </c>
      <c r="P20" s="29">
        <f>IF(P11=0,0,VLOOKUP(P11,FAC_TOTALS_APTA!$A$4:$BS$227,$L20,FALSE))</f>
        <v>-1327592.7137311199</v>
      </c>
      <c r="Q20" s="29">
        <f>IF(Q11=0,0,VLOOKUP(Q11,FAC_TOTALS_APTA!$A$4:$BS$227,$L20,FALSE))</f>
        <v>-1108149.9951597129</v>
      </c>
      <c r="R20" s="29">
        <f>IF(R11=0,0,VLOOKUP(R11,FAC_TOTALS_APTA!$A$4:$BS$227,$L20,FALSE))</f>
        <v>-471061.963075059</v>
      </c>
      <c r="S20" s="29">
        <f>IF(S11=0,0,VLOOKUP(S11,FAC_TOTALS_APTA!$A$4:$BS$227,$L20,FALSE))</f>
        <v>-912033.37794926635</v>
      </c>
      <c r="T20" s="29">
        <f>IF(T11=0,0,VLOOKUP(T11,FAC_TOTALS_APTA!$A$4:$BS$227,$L20,FALSE))</f>
        <v>-1255907.3122077652</v>
      </c>
      <c r="U20" s="29">
        <f>IF(U11=0,0,VLOOKUP(U11,FAC_TOTALS_APTA!$A$4:$BS$227,$L20,FALSE))</f>
        <v>215434.38034917432</v>
      </c>
      <c r="V20" s="29">
        <f>IF(V11=0,0,VLOOKUP(V11,FAC_TOTALS_APTA!$A$4:$BS$227,$L20,FALSE))</f>
        <v>-347014.56133737101</v>
      </c>
      <c r="W20" s="29">
        <f>IF(W11=0,0,VLOOKUP(W11,FAC_TOTALS_APTA!$A$4:$BS$227,$L20,FALSE))</f>
        <v>-17493.371803396993</v>
      </c>
      <c r="X20" s="29">
        <f>IF(X11=0,0,VLOOKUP(X11,FAC_TOTALS_APTA!$A$4:$BS$227,$L20,FALSE))</f>
        <v>-1439117.3131706209</v>
      </c>
      <c r="Y20" s="29">
        <f>IF(Y11=0,0,VLOOKUP(Y11,FAC_TOTALS_APTA!$A$4:$BS$227,$L20,FALSE))</f>
        <v>-189997.6168811786</v>
      </c>
      <c r="Z20" s="29">
        <f>IF(Z11=0,0,VLOOKUP(Z11,FAC_TOTALS_APTA!$A$4:$BS$227,$L20,FALSE))</f>
        <v>-3005374.1135570323</v>
      </c>
      <c r="AA20" s="29">
        <f>IF(AA11=0,0,VLOOKUP(AA11,FAC_TOTALS_APTA!$A$4:$BS$227,$L20,FALSE))</f>
        <v>-889542.19571941299</v>
      </c>
      <c r="AB20" s="29">
        <f>IF(AB11=0,0,VLOOKUP(AB11,FAC_TOTALS_APTA!$A$4:$BS$227,$L20,FALSE))</f>
        <v>-1382089.279935759</v>
      </c>
      <c r="AC20" s="32">
        <f t="shared" si="4"/>
        <v>-12129939.434178522</v>
      </c>
      <c r="AD20" s="33">
        <f>AC20/G27</f>
        <v>-1.133587971667311E-2</v>
      </c>
      <c r="AE20" s="7"/>
    </row>
    <row r="21" spans="1:31" s="14" customFormat="1" ht="17" x14ac:dyDescent="0.2">
      <c r="A21" s="7"/>
      <c r="B21" s="12" t="s">
        <v>72</v>
      </c>
      <c r="C21" s="28"/>
      <c r="D21" s="5" t="s">
        <v>109</v>
      </c>
      <c r="E21" s="43">
        <v>-5.7999999999999996E-3</v>
      </c>
      <c r="F21" s="7">
        <f>MATCH($D21,FAC_TOTALS_APTA!$A$2:$BS$2,)</f>
        <v>29</v>
      </c>
      <c r="G21" s="29">
        <f>VLOOKUP(G11,FAC_TOTALS_APTA!$A$4:$BS$227,$F21,FALSE)</f>
        <v>0</v>
      </c>
      <c r="H21" s="29">
        <f>VLOOKUP(H11,FAC_TOTALS_APTA!$A$4:$BS$227,$F21,FALSE)</f>
        <v>26.581094365218938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TNC_TRIPS_PER_CAPITA_CLUSTER_FAC</v>
      </c>
      <c r="L21" s="7">
        <f>MATCH($K21,FAC_TOTALS_APTA!$A$2:$BS$2,)</f>
        <v>51</v>
      </c>
      <c r="M21" s="29">
        <f>IF(M11=0,0,VLOOKUP(M11,FAC_TOTALS_APTA!$A$4:$BS$227,$L21,FALSE))</f>
        <v>0</v>
      </c>
      <c r="N21" s="29">
        <f>IF(N11=0,0,VLOOKUP(N11,FAC_TOTALS_APTA!$A$4:$BS$227,$L21,FALSE))</f>
        <v>0</v>
      </c>
      <c r="O21" s="29">
        <f>IF(O11=0,0,VLOOKUP(O11,FAC_TOTALS_APTA!$A$4:$BS$227,$L21,FALSE))</f>
        <v>0</v>
      </c>
      <c r="P21" s="29">
        <f>IF(P11=0,0,VLOOKUP(P11,FAC_TOTALS_APTA!$A$4:$BS$227,$L21,FALSE))</f>
        <v>0</v>
      </c>
      <c r="Q21" s="29">
        <f>IF(Q11=0,0,VLOOKUP(Q11,FAC_TOTALS_APTA!$A$4:$BS$227,$L21,FALSE))</f>
        <v>0</v>
      </c>
      <c r="R21" s="29">
        <f>IF(R11=0,0,VLOOKUP(R11,FAC_TOTALS_APTA!$A$4:$BS$227,$L21,FALSE))</f>
        <v>0</v>
      </c>
      <c r="S21" s="29">
        <f>IF(S11=0,0,VLOOKUP(S11,FAC_TOTALS_APTA!$A$4:$BS$227,$L21,FALSE))</f>
        <v>0</v>
      </c>
      <c r="T21" s="29">
        <f>IF(T11=0,0,VLOOKUP(T11,FAC_TOTALS_APTA!$A$4:$BS$227,$L21,FALSE))</f>
        <v>0</v>
      </c>
      <c r="U21" s="29">
        <f>IF(U11=0,0,VLOOKUP(U11,FAC_TOTALS_APTA!$A$4:$BS$227,$L21,FALSE))</f>
        <v>0</v>
      </c>
      <c r="V21" s="29">
        <f>IF(V11=0,0,VLOOKUP(V11,FAC_TOTALS_APTA!$A$4:$BS$227,$L21,FALSE))</f>
        <v>-1192654.2025207924</v>
      </c>
      <c r="W21" s="29">
        <f>IF(W11=0,0,VLOOKUP(W11,FAC_TOTALS_APTA!$A$4:$BS$227,$L21,FALSE))</f>
        <v>-2463128.5337982662</v>
      </c>
      <c r="X21" s="29">
        <f>IF(X11=0,0,VLOOKUP(X11,FAC_TOTALS_APTA!$A$4:$BS$227,$L21,FALSE))</f>
        <v>-3878908.4487181902</v>
      </c>
      <c r="Y21" s="29">
        <f>IF(Y11=0,0,VLOOKUP(Y11,FAC_TOTALS_APTA!$A$4:$BS$227,$L21,FALSE))</f>
        <v>-2622723.277474138</v>
      </c>
      <c r="Z21" s="29">
        <f>IF(Z11=0,0,VLOOKUP(Z11,FAC_TOTALS_APTA!$A$4:$BS$227,$L21,FALSE))</f>
        <v>-7254292.7723223269</v>
      </c>
      <c r="AA21" s="29">
        <f>IF(AA11=0,0,VLOOKUP(AA11,FAC_TOTALS_APTA!$A$4:$BS$227,$L21,FALSE))</f>
        <v>-9341349.6695064157</v>
      </c>
      <c r="AB21" s="29">
        <f>IF(AB11=0,0,VLOOKUP(AB11,FAC_TOTALS_APTA!$A$4:$BS$227,$L21,FALSE))</f>
        <v>-16074769.094878351</v>
      </c>
      <c r="AC21" s="32">
        <f t="shared" si="4"/>
        <v>-42827825.999218479</v>
      </c>
      <c r="AD21" s="33">
        <f>AC21/G27</f>
        <v>-4.0024196879811132E-2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MATCH($D22,FAC_TOTALS_APTA!$A$2:$BS$2,)</f>
        <v>30</v>
      </c>
      <c r="G22" s="29">
        <f>VLOOKUP(G11,FAC_TOTALS_APTA!$A$4:$BS$227,$F22,FALSE)</f>
        <v>0</v>
      </c>
      <c r="H22" s="29">
        <f>VLOOKUP(H11,FAC_TOTALS_APTA!$A$4:$BS$227,$F22,FALSE)</f>
        <v>2</v>
      </c>
      <c r="I22" s="30" t="str">
        <f t="shared" si="1"/>
        <v>-</v>
      </c>
      <c r="J22" s="31" t="str">
        <f t="shared" si="2"/>
        <v/>
      </c>
      <c r="K22" s="31" t="str">
        <f t="shared" si="3"/>
        <v>BIKE_SHARE_FAC</v>
      </c>
      <c r="L22" s="7">
        <f>MATCH($K22,FAC_TOTALS_APTA!$A$2:$BS$2,)</f>
        <v>52</v>
      </c>
      <c r="M22" s="29">
        <f>IF(M11=0,0,VLOOKUP(M11,FAC_TOTALS_APTA!$A$4:$BS$227,$L22,FALSE))</f>
        <v>0</v>
      </c>
      <c r="N22" s="29">
        <f>IF(N11=0,0,VLOOKUP(N11,FAC_TOTALS_APTA!$A$4:$BS$227,$L22,FALSE))</f>
        <v>0</v>
      </c>
      <c r="O22" s="29">
        <f>IF(O11=0,0,VLOOKUP(O11,FAC_TOTALS_APTA!$A$4:$BS$227,$L22,FALSE))</f>
        <v>0</v>
      </c>
      <c r="P22" s="29">
        <f>IF(P11=0,0,VLOOKUP(P11,FAC_TOTALS_APTA!$A$4:$BS$227,$L22,FALSE))</f>
        <v>0</v>
      </c>
      <c r="Q22" s="29">
        <f>IF(Q11=0,0,VLOOKUP(Q11,FAC_TOTALS_APTA!$A$4:$BS$227,$L22,FALSE))</f>
        <v>0</v>
      </c>
      <c r="R22" s="29">
        <f>IF(R11=0,0,VLOOKUP(R11,FAC_TOTALS_APTA!$A$4:$BS$227,$L22,FALSE))</f>
        <v>106503.255600055</v>
      </c>
      <c r="S22" s="29">
        <f>IF(S11=0,0,VLOOKUP(S11,FAC_TOTALS_APTA!$A$4:$BS$227,$L22,FALSE))</f>
        <v>0</v>
      </c>
      <c r="T22" s="29">
        <f>IF(T11=0,0,VLOOKUP(T11,FAC_TOTALS_APTA!$A$4:$BS$227,$L22,FALSE))</f>
        <v>11125.562111838</v>
      </c>
      <c r="U22" s="29">
        <f>IF(U11=0,0,VLOOKUP(U11,FAC_TOTALS_APTA!$A$4:$BS$227,$L22,FALSE))</f>
        <v>88926.256553939893</v>
      </c>
      <c r="V22" s="29">
        <f>IF(V11=0,0,VLOOKUP(V11,FAC_TOTALS_APTA!$A$4:$BS$227,$L22,FALSE))</f>
        <v>4042.0967731861001</v>
      </c>
      <c r="W22" s="29">
        <f>IF(W11=0,0,VLOOKUP(W11,FAC_TOTALS_APTA!$A$4:$BS$227,$L22,FALSE))</f>
        <v>0</v>
      </c>
      <c r="X22" s="29">
        <f>IF(X11=0,0,VLOOKUP(X11,FAC_TOTALS_APTA!$A$4:$BS$227,$L22,FALSE))</f>
        <v>151384.4186814751</v>
      </c>
      <c r="Y22" s="29">
        <f>IF(Y11=0,0,VLOOKUP(Y11,FAC_TOTALS_APTA!$A$4:$BS$227,$L22,FALSE))</f>
        <v>193764.33107120468</v>
      </c>
      <c r="Z22" s="29">
        <f>IF(Z11=0,0,VLOOKUP(Z11,FAC_TOTALS_APTA!$A$4:$BS$227,$L22,FALSE))</f>
        <v>69814.474052921098</v>
      </c>
      <c r="AA22" s="29">
        <f>IF(AA11=0,0,VLOOKUP(AA11,FAC_TOTALS_APTA!$A$4:$BS$227,$L22,FALSE))</f>
        <v>0</v>
      </c>
      <c r="AB22" s="29">
        <f>IF(AB11=0,0,VLOOKUP(AB11,FAC_TOTALS_APTA!$A$4:$BS$227,$L22,FALSE))</f>
        <v>3243.4250363814699</v>
      </c>
      <c r="AC22" s="32">
        <f t="shared" si="4"/>
        <v>628803.81988100137</v>
      </c>
      <c r="AD22" s="33">
        <f>AC22/G27</f>
        <v>5.8764056541543231E-4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MATCH($D23,FAC_TOTALS_APTA!$A$2:$BS$2,)</f>
        <v>31</v>
      </c>
      <c r="G23" s="29">
        <f>VLOOKUP(G11,FAC_TOTALS_APTA!$A$4:$BS$227,$F23,FALSE)</f>
        <v>0</v>
      </c>
      <c r="H23" s="29">
        <f>VLOOKUP(H11,FAC_TOTALS_APTA!$A$4:$BS$227,$F23,FALSE)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MATCH($K23,FAC_TOTALS_APTA!$A$2:$BS$2,)</f>
        <v>53</v>
      </c>
      <c r="M23" s="29">
        <f>IF(M11=0,0,VLOOKUP(M11,FAC_TOTALS_APTA!$A$4:$BS$227,$L23,FALSE))</f>
        <v>0</v>
      </c>
      <c r="N23" s="29">
        <f>IF(N11=0,0,VLOOKUP(N11,FAC_TOTALS_APTA!$A$4:$BS$227,$L23,FALSE))</f>
        <v>0</v>
      </c>
      <c r="O23" s="29">
        <f>IF(O11=0,0,VLOOKUP(O11,FAC_TOTALS_APTA!$A$4:$BS$227,$L23,FALSE))</f>
        <v>0</v>
      </c>
      <c r="P23" s="29">
        <f>IF(P11=0,0,VLOOKUP(P11,FAC_TOTALS_APTA!$A$4:$BS$227,$L23,FALSE))</f>
        <v>0</v>
      </c>
      <c r="Q23" s="29">
        <f>IF(Q11=0,0,VLOOKUP(Q11,FAC_TOTALS_APTA!$A$4:$BS$227,$L23,FALSE))</f>
        <v>0</v>
      </c>
      <c r="R23" s="29">
        <f>IF(R11=0,0,VLOOKUP(R11,FAC_TOTALS_APTA!$A$4:$BS$227,$L23,FALSE))</f>
        <v>0</v>
      </c>
      <c r="S23" s="29">
        <f>IF(S11=0,0,VLOOKUP(S11,FAC_TOTALS_APTA!$A$4:$BS$227,$L23,FALSE))</f>
        <v>0</v>
      </c>
      <c r="T23" s="29">
        <f>IF(T11=0,0,VLOOKUP(T11,FAC_TOTALS_APTA!$A$4:$BS$227,$L23,FALSE))</f>
        <v>0</v>
      </c>
      <c r="U23" s="29">
        <f>IF(U11=0,0,VLOOKUP(U11,FAC_TOTALS_APTA!$A$4:$BS$227,$L23,FALSE))</f>
        <v>0</v>
      </c>
      <c r="V23" s="29">
        <f>IF(V11=0,0,VLOOKUP(V11,FAC_TOTALS_APTA!$A$4:$BS$227,$L23,FALSE))</f>
        <v>0</v>
      </c>
      <c r="W23" s="29">
        <f>IF(W11=0,0,VLOOKUP(W11,FAC_TOTALS_APTA!$A$4:$BS$227,$L23,FALSE))</f>
        <v>0</v>
      </c>
      <c r="X23" s="29">
        <f>IF(X11=0,0,VLOOKUP(X11,FAC_TOTALS_APTA!$A$4:$BS$227,$L23,FALSE))</f>
        <v>0</v>
      </c>
      <c r="Y23" s="29">
        <f>IF(Y11=0,0,VLOOKUP(Y11,FAC_TOTALS_APTA!$A$4:$BS$227,$L23,FALSE))</f>
        <v>0</v>
      </c>
      <c r="Z23" s="29">
        <f>IF(Z11=0,0,VLOOKUP(Z11,FAC_TOTALS_APTA!$A$4:$BS$227,$L23,FALSE))</f>
        <v>0</v>
      </c>
      <c r="AA23" s="29">
        <f>IF(AA11=0,0,VLOOKUP(AA11,FAC_TOTALS_APTA!$A$4:$BS$227,$L23,FALSE))</f>
        <v>0</v>
      </c>
      <c r="AB23" s="29">
        <f>IF(AB11=0,0,VLOOKUP(AB11,FAC_TOTALS_APTA!$A$4:$BS$227,$L23,FALSE))</f>
        <v>0</v>
      </c>
      <c r="AC23" s="32">
        <f t="shared" si="4"/>
        <v>0</v>
      </c>
      <c r="AD23" s="33">
        <f>AC23/G27</f>
        <v>0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MATCH($D24,FAC_TOTALS_APTA!$A$2:$BS$2,)</f>
        <v>32</v>
      </c>
      <c r="G24" s="29">
        <f>VLOOKUP(G11,FAC_TOTALS_APTA!$A$4:$BS$227,$F24,FALSE)</f>
        <v>0</v>
      </c>
      <c r="H24" s="29">
        <f>VLOOKUP(H11,FAC_TOTALS_APTA!$A$4:$BS$227,$F24,FALSE)</f>
        <v>1.4137321975155499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MATCH($K24,FAC_TOTALS_APTA!$A$2:$BS$2,)</f>
        <v>54</v>
      </c>
      <c r="M24" s="37">
        <f>IF(M11=0,0,VLOOKUP(M11,FAC_TOTALS_APTA!$A$4:$BS$227,$L24,FALSE))</f>
        <v>0</v>
      </c>
      <c r="N24" s="37">
        <f>IF(N11=0,0,VLOOKUP(N11,FAC_TOTALS_APTA!$A$4:$BS$227,$L24,FALSE))</f>
        <v>0</v>
      </c>
      <c r="O24" s="37">
        <f>IF(O11=0,0,VLOOKUP(O11,FAC_TOTALS_APTA!$A$4:$BS$227,$L24,FALSE))</f>
        <v>0</v>
      </c>
      <c r="P24" s="37">
        <f>IF(P11=0,0,VLOOKUP(P11,FAC_TOTALS_APTA!$A$4:$BS$227,$L24,FALSE))</f>
        <v>0</v>
      </c>
      <c r="Q24" s="37">
        <f>IF(Q11=0,0,VLOOKUP(Q11,FAC_TOTALS_APTA!$A$4:$BS$227,$L24,FALSE))</f>
        <v>0</v>
      </c>
      <c r="R24" s="37">
        <f>IF(R11=0,0,VLOOKUP(R11,FAC_TOTALS_APTA!$A$4:$BS$227,$L24,FALSE))</f>
        <v>0</v>
      </c>
      <c r="S24" s="37">
        <f>IF(S11=0,0,VLOOKUP(S11,FAC_TOTALS_APTA!$A$4:$BS$227,$L24,FALSE))</f>
        <v>0</v>
      </c>
      <c r="T24" s="37">
        <f>IF(T11=0,0,VLOOKUP(T11,FAC_TOTALS_APTA!$A$4:$BS$227,$L24,FALSE))</f>
        <v>0</v>
      </c>
      <c r="U24" s="37">
        <f>IF(U11=0,0,VLOOKUP(U11,FAC_TOTALS_APTA!$A$4:$BS$227,$L24,FALSE))</f>
        <v>0</v>
      </c>
      <c r="V24" s="37">
        <f>IF(V11=0,0,VLOOKUP(V11,FAC_TOTALS_APTA!$A$4:$BS$227,$L24,FALSE))</f>
        <v>0</v>
      </c>
      <c r="W24" s="37">
        <f>IF(W11=0,0,VLOOKUP(W11,FAC_TOTALS_APTA!$A$4:$BS$227,$L24,FALSE))</f>
        <v>0</v>
      </c>
      <c r="X24" s="37">
        <f>IF(X11=0,0,VLOOKUP(X11,FAC_TOTALS_APTA!$A$4:$BS$227,$L24,FALSE))</f>
        <v>0</v>
      </c>
      <c r="Y24" s="37">
        <f>IF(Y11=0,0,VLOOKUP(Y11,FAC_TOTALS_APTA!$A$4:$BS$227,$L24,FALSE))</f>
        <v>0</v>
      </c>
      <c r="Z24" s="37">
        <f>IF(Z11=0,0,VLOOKUP(Z11,FAC_TOTALS_APTA!$A$4:$BS$227,$L24,FALSE))</f>
        <v>0</v>
      </c>
      <c r="AA24" s="37">
        <f>IF(AA11=0,0,VLOOKUP(AA11,FAC_TOTALS_APTA!$A$4:$BS$227,$L24,FALSE))</f>
        <v>0</v>
      </c>
      <c r="AB24" s="37">
        <f>IF(AB11=0,0,VLOOKUP(AB11,FAC_TOTALS_APTA!$A$4:$BS$227,$L24,FALSE))</f>
        <v>5526042.7453299202</v>
      </c>
      <c r="AC24" s="38">
        <f t="shared" si="4"/>
        <v>5526042.7453299202</v>
      </c>
      <c r="AD24" s="39">
        <f>AC24/G27</f>
        <v>5.1642925515148199E-3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MATCH($K25,FAC_TOTALS_APTA!$A$2:$BS$2,)</f>
        <v>58</v>
      </c>
      <c r="M25" s="37">
        <f>IF(M11=0,0,VLOOKUP(M11,FAC_TOTALS_APTA!$A$4:$BS$227,$L25,FALSE))</f>
        <v>0</v>
      </c>
      <c r="N25" s="37">
        <f>IF(N11=0,0,VLOOKUP(N11,FAC_TOTALS_APTA!$A$4:$BS$227,$L25,FALSE))</f>
        <v>7695887</v>
      </c>
      <c r="O25" s="37">
        <f>IF(O11=0,0,VLOOKUP(O11,FAC_TOTALS_APTA!$A$4:$BS$227,$L25,FALSE))</f>
        <v>7901667.9999999898</v>
      </c>
      <c r="P25" s="37">
        <f>IF(P11=0,0,VLOOKUP(P11,FAC_TOTALS_APTA!$A$4:$BS$227,$L25,FALSE))</f>
        <v>0</v>
      </c>
      <c r="Q25" s="37">
        <f>IF(Q11=0,0,VLOOKUP(Q11,FAC_TOTALS_APTA!$A$4:$BS$227,$L25,FALSE))</f>
        <v>0</v>
      </c>
      <c r="R25" s="37">
        <f>IF(R11=0,0,VLOOKUP(R11,FAC_TOTALS_APTA!$A$4:$BS$227,$L25,FALSE))</f>
        <v>0</v>
      </c>
      <c r="S25" s="37">
        <f>IF(S11=0,0,VLOOKUP(S11,FAC_TOTALS_APTA!$A$4:$BS$227,$L25,FALSE))</f>
        <v>11348341</v>
      </c>
      <c r="T25" s="37">
        <f>IF(T11=0,0,VLOOKUP(T11,FAC_TOTALS_APTA!$A$4:$BS$227,$L25,FALSE))</f>
        <v>29499577.620000001</v>
      </c>
      <c r="U25" s="37">
        <f>IF(U11=0,0,VLOOKUP(U11,FAC_TOTALS_APTA!$A$4:$BS$227,$L25,FALSE))</f>
        <v>0</v>
      </c>
      <c r="V25" s="37">
        <f>IF(V11=0,0,VLOOKUP(V11,FAC_TOTALS_APTA!$A$4:$BS$227,$L25,FALSE))</f>
        <v>0</v>
      </c>
      <c r="W25" s="37">
        <f>IF(W11=0,0,VLOOKUP(W11,FAC_TOTALS_APTA!$A$4:$BS$227,$L25,FALSE))</f>
        <v>0</v>
      </c>
      <c r="X25" s="37">
        <f>IF(X11=0,0,VLOOKUP(X11,FAC_TOTALS_APTA!$A$4:$BS$227,$L25,FALSE))</f>
        <v>0</v>
      </c>
      <c r="Y25" s="37">
        <f>IF(Y11=0,0,VLOOKUP(Y11,FAC_TOTALS_APTA!$A$4:$BS$227,$L25,FALSE))</f>
        <v>0</v>
      </c>
      <c r="Z25" s="37">
        <f>IF(Z11=0,0,VLOOKUP(Z11,FAC_TOTALS_APTA!$A$4:$BS$227,$L25,FALSE))</f>
        <v>0</v>
      </c>
      <c r="AA25" s="37">
        <f>IF(AA11=0,0,VLOOKUP(AA11,FAC_TOTALS_APTA!$A$4:$BS$227,$L25,FALSE))</f>
        <v>0</v>
      </c>
      <c r="AB25" s="37">
        <f>IF(AB11=0,0,VLOOKUP(AB11,FAC_TOTALS_APTA!$A$4:$BS$227,$L25,FALSE))</f>
        <v>0</v>
      </c>
      <c r="AC25" s="38">
        <f>SUM(M25:AB25)</f>
        <v>56445473.61999999</v>
      </c>
      <c r="AD25" s="39">
        <f>AC25/G27</f>
        <v>5.2750395249627914E-2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MATCH($D26,FAC_TOTALS_APTA!$A$2:$BQ$2,)</f>
        <v>9</v>
      </c>
      <c r="G26" s="60">
        <f>VLOOKUP(G11,FAC_TOTALS_APTA!$A$4:$BS$227,$F26,FALSE)</f>
        <v>970198349.9088949</v>
      </c>
      <c r="H26" s="60">
        <f>VLOOKUP(H11,FAC_TOTALS_APTA!$A$4:$BS$227,$F26,FALSE)</f>
        <v>1699071624.637881</v>
      </c>
      <c r="I26" s="62">
        <f t="shared" ref="I26:I27" si="5">H26/G26-1</f>
        <v>0.75126212572658968</v>
      </c>
      <c r="J26" s="31"/>
      <c r="K26" s="31"/>
      <c r="L26" s="7"/>
      <c r="M26" s="29">
        <f>SUM(M13:M24)</f>
        <v>82004023.624726981</v>
      </c>
      <c r="N26" s="29">
        <f>SUM(N13:N24)</f>
        <v>66742681.275469303</v>
      </c>
      <c r="O26" s="29">
        <f>SUM(O13:O24)</f>
        <v>50419786.190787293</v>
      </c>
      <c r="P26" s="29">
        <f>SUM(P13:P24)</f>
        <v>70164087.020925283</v>
      </c>
      <c r="Q26" s="29">
        <f>SUM(Q13:Q24)</f>
        <v>78054134.755546302</v>
      </c>
      <c r="R26" s="29">
        <f>SUM(R13:R24)</f>
        <v>46799113.200011283</v>
      </c>
      <c r="S26" s="29">
        <f>SUM(S13:S24)</f>
        <v>-65125064.282924682</v>
      </c>
      <c r="T26" s="29">
        <f>SUM(T13:T24)</f>
        <v>44920535.374746136</v>
      </c>
      <c r="U26" s="29">
        <f>SUM(U13:U24)</f>
        <v>60748773.264384635</v>
      </c>
      <c r="V26" s="29">
        <f>SUM(V13:V24)</f>
        <v>40586578.668677039</v>
      </c>
      <c r="W26" s="29">
        <f>SUM(W13:W24)</f>
        <v>-12388680.987950755</v>
      </c>
      <c r="X26" s="29">
        <f>SUM(X13:X24)</f>
        <v>37089306.265461907</v>
      </c>
      <c r="Y26" s="29">
        <f>SUM(Y13:Y24)</f>
        <v>-81390568.217501834</v>
      </c>
      <c r="Z26" s="29">
        <f>SUM(Z13:Z24)</f>
        <v>-21293429.981195297</v>
      </c>
      <c r="AA26" s="29">
        <f>SUM(AA13:AA24)</f>
        <v>43996052.417534523</v>
      </c>
      <c r="AB26" s="29">
        <f>SUM(AB13:AB24)</f>
        <v>15361102.698716974</v>
      </c>
      <c r="AC26" s="32">
        <f>H26-G26</f>
        <v>728873274.72898614</v>
      </c>
      <c r="AD26" s="33">
        <f>I26</f>
        <v>0.75126212572658968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MATCH($D27,FAC_TOTALS_APTA!$A$2:$BQ$2,)</f>
        <v>7</v>
      </c>
      <c r="G27" s="61">
        <f>VLOOKUP(G11,FAC_TOTALS_APTA!$A$4:$BS$227,$F27,FALSE)</f>
        <v>1070048354.194998</v>
      </c>
      <c r="H27" s="61">
        <f>VLOOKUP(H11,FAC_TOTALS_APTA!$A$4:$BQ$227,$F27,FALSE)</f>
        <v>1636184633.7979901</v>
      </c>
      <c r="I27" s="63">
        <f t="shared" si="5"/>
        <v>0.52907541737111385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566136279.60299206</v>
      </c>
      <c r="AD27" s="42">
        <f>I27</f>
        <v>0.52907541737111385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-0.22218670835547583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1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2" t="s">
        <v>54</v>
      </c>
      <c r="H35" s="82"/>
      <c r="I35" s="82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2" t="s">
        <v>58</v>
      </c>
      <c r="AD35" s="82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2002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1_2_2002</v>
      </c>
      <c r="H38" s="7" t="str">
        <f>CONCATENATE($C33,"_",$C34,"_",H36)</f>
        <v>1_2_2018</v>
      </c>
      <c r="I38" s="28"/>
      <c r="J38" s="7"/>
      <c r="K38" s="7"/>
      <c r="L38" s="7"/>
      <c r="M38" s="7" t="str">
        <f>IF($G36+M37&gt;$H36,0,CONCATENATE($C33,"_",$C34,"_",$G36+M37))</f>
        <v>1_2_2003</v>
      </c>
      <c r="N38" s="7" t="str">
        <f t="shared" ref="N38:AB38" si="6">IF($G36+N37&gt;$H36,0,CONCATENATE($C33,"_",$C34,"_",$G36+N37))</f>
        <v>1_2_2004</v>
      </c>
      <c r="O38" s="7" t="str">
        <f t="shared" si="6"/>
        <v>1_2_2005</v>
      </c>
      <c r="P38" s="7" t="str">
        <f t="shared" si="6"/>
        <v>1_2_2006</v>
      </c>
      <c r="Q38" s="7" t="str">
        <f t="shared" si="6"/>
        <v>1_2_2007</v>
      </c>
      <c r="R38" s="7" t="str">
        <f t="shared" si="6"/>
        <v>1_2_2008</v>
      </c>
      <c r="S38" s="7" t="str">
        <f t="shared" si="6"/>
        <v>1_2_2009</v>
      </c>
      <c r="T38" s="7" t="str">
        <f t="shared" si="6"/>
        <v>1_2_2010</v>
      </c>
      <c r="U38" s="7" t="str">
        <f t="shared" si="6"/>
        <v>1_2_2011</v>
      </c>
      <c r="V38" s="7" t="str">
        <f t="shared" si="6"/>
        <v>1_2_2012</v>
      </c>
      <c r="W38" s="7" t="str">
        <f t="shared" si="6"/>
        <v>1_2_2013</v>
      </c>
      <c r="X38" s="7" t="str">
        <f t="shared" si="6"/>
        <v>1_2_2014</v>
      </c>
      <c r="Y38" s="7" t="str">
        <f t="shared" si="6"/>
        <v>1_2_2015</v>
      </c>
      <c r="Z38" s="7" t="str">
        <f t="shared" si="6"/>
        <v>1_2_2016</v>
      </c>
      <c r="AA38" s="7" t="str">
        <f t="shared" si="6"/>
        <v>1_2_2017</v>
      </c>
      <c r="AB38" s="7" t="str">
        <f t="shared" si="6"/>
        <v>1_2_2018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MATCH($D40,FAC_TOTALS_APTA!$A$2:$BS$2,)</f>
        <v>11</v>
      </c>
      <c r="G40" s="29">
        <f>VLOOKUP(G38,FAC_TOTALS_APTA!$A$4:$BS$227,$F40,FALSE)</f>
        <v>6983745.8307464402</v>
      </c>
      <c r="H40" s="29">
        <f>VLOOKUP(H38,FAC_TOTALS_APTA!$A$4:$BS$227,$F40,FALSE)</f>
        <v>9192896.6259091999</v>
      </c>
      <c r="I40" s="30">
        <f>IFERROR(H40/G40-1,"-")</f>
        <v>0.31632749081972822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MATCH($K40,FAC_TOTALS_APTA!$A$2:$BS$2,)</f>
        <v>33</v>
      </c>
      <c r="M40" s="29">
        <f>IF(M38=0,0,VLOOKUP(M38,FAC_TOTALS_APTA!$A$4:$BS$227,$L40,FALSE))</f>
        <v>845212.8908643265</v>
      </c>
      <c r="N40" s="29">
        <f>IF(N38=0,0,VLOOKUP(N38,FAC_TOTALS_APTA!$A$4:$BS$227,$L40,FALSE))</f>
        <v>1040296.3690621601</v>
      </c>
      <c r="O40" s="29">
        <f>IF(O38=0,0,VLOOKUP(O38,FAC_TOTALS_APTA!$A$4:$BS$227,$L40,FALSE))</f>
        <v>2832779.3193251095</v>
      </c>
      <c r="P40" s="29">
        <f>IF(P38=0,0,VLOOKUP(P38,FAC_TOTALS_APTA!$A$4:$BS$227,$L40,FALSE))</f>
        <v>3010334.8611458903</v>
      </c>
      <c r="Q40" s="29">
        <f>IF(Q38=0,0,VLOOKUP(Q38,FAC_TOTALS_APTA!$A$4:$BS$227,$L40,FALSE))</f>
        <v>4044568.0245947982</v>
      </c>
      <c r="R40" s="29">
        <f>IF(R38=0,0,VLOOKUP(R38,FAC_TOTALS_APTA!$A$4:$BS$227,$L40,FALSE))</f>
        <v>7876105.7448812192</v>
      </c>
      <c r="S40" s="29">
        <f>IF(S38=0,0,VLOOKUP(S38,FAC_TOTALS_APTA!$A$4:$BS$227,$L40,FALSE))</f>
        <v>455558.65918829013</v>
      </c>
      <c r="T40" s="29">
        <f>IF(T38=0,0,VLOOKUP(T38,FAC_TOTALS_APTA!$A$4:$BS$227,$L40,FALSE))</f>
        <v>495839.73006723204</v>
      </c>
      <c r="U40" s="29">
        <f>IF(U38=0,0,VLOOKUP(U38,FAC_TOTALS_APTA!$A$4:$BS$227,$L40,FALSE))</f>
        <v>3926655.34674185</v>
      </c>
      <c r="V40" s="29">
        <f>IF(V38=0,0,VLOOKUP(V38,FAC_TOTALS_APTA!$A$4:$BS$227,$L40,FALSE))</f>
        <v>4694803.4732802864</v>
      </c>
      <c r="W40" s="29">
        <f>IF(W38=0,0,VLOOKUP(W38,FAC_TOTALS_APTA!$A$4:$BS$227,$L40,FALSE))</f>
        <v>7792131.758354431</v>
      </c>
      <c r="X40" s="29">
        <f>IF(X38=0,0,VLOOKUP(X38,FAC_TOTALS_APTA!$A$4:$BS$227,$L40,FALSE))</f>
        <v>1729834.881381517</v>
      </c>
      <c r="Y40" s="29">
        <f>IF(Y38=0,0,VLOOKUP(Y38,FAC_TOTALS_APTA!$A$4:$BS$227,$L40,FALSE))</f>
        <v>855384.39492391178</v>
      </c>
      <c r="Z40" s="29">
        <f>IF(Z38=0,0,VLOOKUP(Z38,FAC_TOTALS_APTA!$A$4:$BS$227,$L40,FALSE))</f>
        <v>2074978.3298989905</v>
      </c>
      <c r="AA40" s="29">
        <f>IF(AA38=0,0,VLOOKUP(AA38,FAC_TOTALS_APTA!$A$4:$BS$227,$L40,FALSE))</f>
        <v>909570.76367464499</v>
      </c>
      <c r="AB40" s="29">
        <f>IF(AB38=0,0,VLOOKUP(AB38,FAC_TOTALS_APTA!$A$4:$BS$227,$L40,FALSE))</f>
        <v>2527313.5242204568</v>
      </c>
      <c r="AC40" s="32">
        <f>SUM(M40:AB40)</f>
        <v>45111368.071605124</v>
      </c>
      <c r="AD40" s="33">
        <f>AC40/G54</f>
        <v>0.9506571715856984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MATCH($D41,FAC_TOTALS_APTA!$A$2:$BS$2,)</f>
        <v>12</v>
      </c>
      <c r="G41" s="29">
        <f>VLOOKUP(G38,FAC_TOTALS_APTA!$A$4:$BS$227,$F41,FALSE)</f>
        <v>2.2971657821167062</v>
      </c>
      <c r="H41" s="29">
        <f>VLOOKUP(H38,FAC_TOTALS_APTA!$A$4:$BS$227,$F41,FALSE)</f>
        <v>2.46521646931728</v>
      </c>
      <c r="I41" s="30">
        <f t="shared" ref="I41:I51" si="7">IFERROR(H41/G41-1,"-")</f>
        <v>7.3155663604620003E-2</v>
      </c>
      <c r="J41" s="31" t="str">
        <f t="shared" ref="J41:J51" si="8">IF(C41="Log","_log","")</f>
        <v>_log</v>
      </c>
      <c r="K41" s="31" t="str">
        <f t="shared" ref="K41:K52" si="9">CONCATENATE(D41,J41,"_FAC")</f>
        <v>FARE_per_UPT_2018_log_FAC</v>
      </c>
      <c r="L41" s="7">
        <f>MATCH($K41,FAC_TOTALS_APTA!$A$2:$BS$2,)</f>
        <v>34</v>
      </c>
      <c r="M41" s="29">
        <f>IF(M38=0,0,VLOOKUP(M38,FAC_TOTALS_APTA!$A$4:$BS$227,$L41,FALSE))</f>
        <v>2315286.8314593239</v>
      </c>
      <c r="N41" s="29">
        <f>IF(N38=0,0,VLOOKUP(N38,FAC_TOTALS_APTA!$A$4:$BS$227,$L41,FALSE))</f>
        <v>697781.935097137</v>
      </c>
      <c r="O41" s="29">
        <f>IF(O38=0,0,VLOOKUP(O38,FAC_TOTALS_APTA!$A$4:$BS$227,$L41,FALSE))</f>
        <v>415002.02372814593</v>
      </c>
      <c r="P41" s="29">
        <f>IF(P38=0,0,VLOOKUP(P38,FAC_TOTALS_APTA!$A$4:$BS$227,$L41,FALSE))</f>
        <v>309321.42133815901</v>
      </c>
      <c r="Q41" s="29">
        <f>IF(Q38=0,0,VLOOKUP(Q38,FAC_TOTALS_APTA!$A$4:$BS$227,$L41,FALSE))</f>
        <v>-1016203.4180934342</v>
      </c>
      <c r="R41" s="29">
        <f>IF(R38=0,0,VLOOKUP(R38,FAC_TOTALS_APTA!$A$4:$BS$227,$L41,FALSE))</f>
        <v>-424795.54540462105</v>
      </c>
      <c r="S41" s="29">
        <f>IF(S38=0,0,VLOOKUP(S38,FAC_TOTALS_APTA!$A$4:$BS$227,$L41,FALSE))</f>
        <v>-3132224.63637185</v>
      </c>
      <c r="T41" s="29">
        <f>IF(T38=0,0,VLOOKUP(T38,FAC_TOTALS_APTA!$A$4:$BS$227,$L41,FALSE))</f>
        <v>-342708.437693724</v>
      </c>
      <c r="U41" s="29">
        <f>IF(U38=0,0,VLOOKUP(U38,FAC_TOTALS_APTA!$A$4:$BS$227,$L41,FALSE))</f>
        <v>-510642.01220915595</v>
      </c>
      <c r="V41" s="29">
        <f>IF(V38=0,0,VLOOKUP(V38,FAC_TOTALS_APTA!$A$4:$BS$227,$L41,FALSE))</f>
        <v>228661.6779539659</v>
      </c>
      <c r="W41" s="29">
        <f>IF(W38=0,0,VLOOKUP(W38,FAC_TOTALS_APTA!$A$4:$BS$227,$L41,FALSE))</f>
        <v>-1255649.9013639688</v>
      </c>
      <c r="X41" s="29">
        <f>IF(X38=0,0,VLOOKUP(X38,FAC_TOTALS_APTA!$A$4:$BS$227,$L41,FALSE))</f>
        <v>67924.443420777796</v>
      </c>
      <c r="Y41" s="29">
        <f>IF(Y38=0,0,VLOOKUP(Y38,FAC_TOTALS_APTA!$A$4:$BS$227,$L41,FALSE))</f>
        <v>-461083.32817518699</v>
      </c>
      <c r="Z41" s="29">
        <f>IF(Z38=0,0,VLOOKUP(Z38,FAC_TOTALS_APTA!$A$4:$BS$227,$L41,FALSE))</f>
        <v>829262.77381570707</v>
      </c>
      <c r="AA41" s="29">
        <f>IF(AA38=0,0,VLOOKUP(AA38,FAC_TOTALS_APTA!$A$4:$BS$227,$L41,FALSE))</f>
        <v>-110576.23516408599</v>
      </c>
      <c r="AB41" s="29">
        <f>IF(AB38=0,0,VLOOKUP(AB38,FAC_TOTALS_APTA!$A$4:$BS$227,$L41,FALSE))</f>
        <v>296435.76491555903</v>
      </c>
      <c r="AC41" s="32">
        <f t="shared" ref="AC41:AC51" si="10">SUM(M41:AB41)</f>
        <v>-2094206.6427472513</v>
      </c>
      <c r="AD41" s="33">
        <f>AC41/G54</f>
        <v>-4.4132391652365266E-2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MATCH($D42,FAC_TOTALS_APTA!$A$2:$BS$2,)</f>
        <v>13</v>
      </c>
      <c r="G42" s="29">
        <f>VLOOKUP(G38,FAC_TOTALS_APTA!$A$4:$BS$227,$F42,FALSE)</f>
        <v>6118279.7093025707</v>
      </c>
      <c r="H42" s="29">
        <f>VLOOKUP(H38,FAC_TOTALS_APTA!$A$4:$BS$227,$F42,FALSE)</f>
        <v>6307634.89394191</v>
      </c>
      <c r="I42" s="30">
        <f t="shared" si="7"/>
        <v>3.0949089227063853E-2</v>
      </c>
      <c r="J42" s="31" t="str">
        <f t="shared" si="8"/>
        <v>_log</v>
      </c>
      <c r="K42" s="31" t="str">
        <f t="shared" si="9"/>
        <v>POP_EMP_log_FAC</v>
      </c>
      <c r="L42" s="7">
        <f>MATCH($K42,FAC_TOTALS_APTA!$A$2:$BS$2,)</f>
        <v>35</v>
      </c>
      <c r="M42" s="29">
        <f>IF(M38=0,0,VLOOKUP(M38,FAC_TOTALS_APTA!$A$4:$BS$227,$L42,FALSE))</f>
        <v>250973.01521005732</v>
      </c>
      <c r="N42" s="29">
        <f>IF(N38=0,0,VLOOKUP(N38,FAC_TOTALS_APTA!$A$4:$BS$227,$L42,FALSE))</f>
        <v>272054.42696629313</v>
      </c>
      <c r="O42" s="29">
        <f>IF(O38=0,0,VLOOKUP(O38,FAC_TOTALS_APTA!$A$4:$BS$227,$L42,FALSE))</f>
        <v>348974.36032083048</v>
      </c>
      <c r="P42" s="29">
        <f>IF(P38=0,0,VLOOKUP(P38,FAC_TOTALS_APTA!$A$4:$BS$227,$L42,FALSE))</f>
        <v>452865.55503424502</v>
      </c>
      <c r="Q42" s="29">
        <f>IF(Q38=0,0,VLOOKUP(Q38,FAC_TOTALS_APTA!$A$4:$BS$227,$L42,FALSE))</f>
        <v>138443.56514881211</v>
      </c>
      <c r="R42" s="29">
        <f>IF(R38=0,0,VLOOKUP(R38,FAC_TOTALS_APTA!$A$4:$BS$227,$L42,FALSE))</f>
        <v>29312.329517687001</v>
      </c>
      <c r="S42" s="29">
        <f>IF(S38=0,0,VLOOKUP(S38,FAC_TOTALS_APTA!$A$4:$BS$227,$L42,FALSE))</f>
        <v>-156557.52676636269</v>
      </c>
      <c r="T42" s="29">
        <f>IF(T38=0,0,VLOOKUP(T38,FAC_TOTALS_APTA!$A$4:$BS$227,$L42,FALSE))</f>
        <v>60764.233757812792</v>
      </c>
      <c r="U42" s="29">
        <f>IF(U38=0,0,VLOOKUP(U38,FAC_TOTALS_APTA!$A$4:$BS$227,$L42,FALSE))</f>
        <v>137299.7234593688</v>
      </c>
      <c r="V42" s="29">
        <f>IF(V38=0,0,VLOOKUP(V38,FAC_TOTALS_APTA!$A$4:$BS$227,$L42,FALSE))</f>
        <v>219707.71497914291</v>
      </c>
      <c r="W42" s="29">
        <f>IF(W38=0,0,VLOOKUP(W38,FAC_TOTALS_APTA!$A$4:$BS$227,$L42,FALSE))</f>
        <v>327898.75601412699</v>
      </c>
      <c r="X42" s="29">
        <f>IF(X38=0,0,VLOOKUP(X38,FAC_TOTALS_APTA!$A$4:$BS$227,$L42,FALSE))</f>
        <v>276257.74977967149</v>
      </c>
      <c r="Y42" s="29">
        <f>IF(Y38=0,0,VLOOKUP(Y38,FAC_TOTALS_APTA!$A$4:$BS$227,$L42,FALSE))</f>
        <v>304153.66969147843</v>
      </c>
      <c r="Z42" s="29">
        <f>IF(Z38=0,0,VLOOKUP(Z38,FAC_TOTALS_APTA!$A$4:$BS$227,$L42,FALSE))</f>
        <v>264026.15538943448</v>
      </c>
      <c r="AA42" s="29">
        <f>IF(AA38=0,0,VLOOKUP(AA38,FAC_TOTALS_APTA!$A$4:$BS$227,$L42,FALSE))</f>
        <v>275644.7514460524</v>
      </c>
      <c r="AB42" s="29">
        <f>IF(AB38=0,0,VLOOKUP(AB38,FAC_TOTALS_APTA!$A$4:$BS$227,$L42,FALSE))</f>
        <v>248357.08361106561</v>
      </c>
      <c r="AC42" s="32">
        <f t="shared" si="10"/>
        <v>3450175.5635597166</v>
      </c>
      <c r="AD42" s="33">
        <f>AC42/G54</f>
        <v>7.2707485561545035E-2</v>
      </c>
      <c r="AE42" s="7"/>
    </row>
    <row r="43" spans="1:31" s="14" customFormat="1" ht="15" x14ac:dyDescent="0.2">
      <c r="A43" s="7"/>
      <c r="B43" s="26" t="s">
        <v>108</v>
      </c>
      <c r="C43" s="28"/>
      <c r="D43" s="34" t="s">
        <v>106</v>
      </c>
      <c r="E43" s="43">
        <v>0.16120000000000001</v>
      </c>
      <c r="F43" s="7">
        <f>MATCH($D43,FAC_TOTALS_APTA!$A$2:$BS$2,)</f>
        <v>17</v>
      </c>
      <c r="G43" s="29">
        <f>VLOOKUP(G38,FAC_TOTALS_APTA!$A$4:$BS$227,$F43,FALSE)</f>
        <v>0.5074356139888625</v>
      </c>
      <c r="H43" s="29">
        <f>VLOOKUP(H38,FAC_TOTALS_APTA!$A$4:$BS$227,$F43,FALSE)</f>
        <v>0.52176602060118205</v>
      </c>
      <c r="I43" s="30">
        <f t="shared" si="7"/>
        <v>2.8240837294944088E-2</v>
      </c>
      <c r="J43" s="31" t="str">
        <f t="shared" si="8"/>
        <v/>
      </c>
      <c r="K43" s="31" t="str">
        <f t="shared" si="9"/>
        <v>TSD_POP_EMP_PCT_FAC</v>
      </c>
      <c r="L43" s="7">
        <f>MATCH($K43,FAC_TOTALS_APTA!$A$2:$BS$2,)</f>
        <v>39</v>
      </c>
      <c r="M43" s="29">
        <f>IF(M38=0,0,VLOOKUP(M38,FAC_TOTALS_APTA!$A$4:$BS$227,$L43,FALSE))</f>
        <v>-1513.3490233280609</v>
      </c>
      <c r="N43" s="29">
        <f>IF(N38=0,0,VLOOKUP(N38,FAC_TOTALS_APTA!$A$4:$BS$227,$L43,FALSE))</f>
        <v>-4287.6903948421896</v>
      </c>
      <c r="O43" s="29">
        <f>IF(O38=0,0,VLOOKUP(O38,FAC_TOTALS_APTA!$A$4:$BS$227,$L43,FALSE))</f>
        <v>-4846.978664309685</v>
      </c>
      <c r="P43" s="29">
        <f>IF(P38=0,0,VLOOKUP(P38,FAC_TOTALS_APTA!$A$4:$BS$227,$L43,FALSE))</f>
        <v>-60.883472179749006</v>
      </c>
      <c r="Q43" s="29">
        <f>IF(Q38=0,0,VLOOKUP(Q38,FAC_TOTALS_APTA!$A$4:$BS$227,$L43,FALSE))</f>
        <v>-8292.0611098901791</v>
      </c>
      <c r="R43" s="29">
        <f>IF(R38=0,0,VLOOKUP(R38,FAC_TOTALS_APTA!$A$4:$BS$227,$L43,FALSE))</f>
        <v>-970.62087991652311</v>
      </c>
      <c r="S43" s="29">
        <f>IF(S38=0,0,VLOOKUP(S38,FAC_TOTALS_APTA!$A$4:$BS$227,$L43,FALSE))</f>
        <v>10280.79745948691</v>
      </c>
      <c r="T43" s="29">
        <f>IF(T38=0,0,VLOOKUP(T38,FAC_TOTALS_APTA!$A$4:$BS$227,$L43,FALSE))</f>
        <v>4165.6002384176663</v>
      </c>
      <c r="U43" s="29">
        <f>IF(U38=0,0,VLOOKUP(U38,FAC_TOTALS_APTA!$A$4:$BS$227,$L43,FALSE))</f>
        <v>-7538.0501536280699</v>
      </c>
      <c r="V43" s="29">
        <f>IF(V38=0,0,VLOOKUP(V38,FAC_TOTALS_APTA!$A$4:$BS$227,$L43,FALSE))</f>
        <v>-15077.005232682219</v>
      </c>
      <c r="W43" s="29">
        <f>IF(W38=0,0,VLOOKUP(W38,FAC_TOTALS_APTA!$A$4:$BS$227,$L43,FALSE))</f>
        <v>-3048.6403064895458</v>
      </c>
      <c r="X43" s="29">
        <f>IF(X38=0,0,VLOOKUP(X38,FAC_TOTALS_APTA!$A$4:$BS$227,$L43,FALSE))</f>
        <v>-3152.0901104042382</v>
      </c>
      <c r="Y43" s="29">
        <f>IF(Y38=0,0,VLOOKUP(Y38,FAC_TOTALS_APTA!$A$4:$BS$227,$L43,FALSE))</f>
        <v>-1306.225012800533</v>
      </c>
      <c r="Z43" s="29">
        <f>IF(Z38=0,0,VLOOKUP(Z38,FAC_TOTALS_APTA!$A$4:$BS$227,$L43,FALSE))</f>
        <v>-6454.6600373029696</v>
      </c>
      <c r="AA43" s="29">
        <f>IF(AA38=0,0,VLOOKUP(AA38,FAC_TOTALS_APTA!$A$4:$BS$227,$L43,FALSE))</f>
        <v>-4454.8804717556586</v>
      </c>
      <c r="AB43" s="29">
        <f>IF(AB38=0,0,VLOOKUP(AB38,FAC_TOTALS_APTA!$A$4:$BS$227,$L43,FALSE))</f>
        <v>5056.9733887346702</v>
      </c>
      <c r="AC43" s="32">
        <f t="shared" si="10"/>
        <v>-41499.763782890368</v>
      </c>
      <c r="AD43" s="33">
        <f>AC43/G53</f>
        <v>-9.6332073356269186E-4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MATCH($D44,FAC_TOTALS_APTA!$A$2:$BS$2,)</f>
        <v>14</v>
      </c>
      <c r="G44" s="29">
        <f>VLOOKUP(G38,FAC_TOTALS_APTA!$A$4:$BS$227,$F44,FALSE)</f>
        <v>3.8887591511095403</v>
      </c>
      <c r="H44" s="29">
        <f>VLOOKUP(H38,FAC_TOTALS_APTA!$A$4:$BS$227,$F44,FALSE)</f>
        <v>5.7020210124877604</v>
      </c>
      <c r="I44" s="30">
        <f t="shared" si="7"/>
        <v>0.46628289151331481</v>
      </c>
      <c r="J44" s="31" t="str">
        <f t="shared" si="8"/>
        <v>_log</v>
      </c>
      <c r="K44" s="31" t="str">
        <f t="shared" si="9"/>
        <v>GAS_PRICE_2018_log_FAC</v>
      </c>
      <c r="L44" s="7">
        <f>MATCH($K44,FAC_TOTALS_APTA!$A$2:$BS$2,)</f>
        <v>36</v>
      </c>
      <c r="M44" s="29">
        <f>IF(M38=0,0,VLOOKUP(M38,FAC_TOTALS_APTA!$A$4:$BS$227,$L44,FALSE))</f>
        <v>682248.44587234396</v>
      </c>
      <c r="N44" s="29">
        <f>IF(N38=0,0,VLOOKUP(N38,FAC_TOTALS_APTA!$A$4:$BS$227,$L44,FALSE))</f>
        <v>726247.26295583695</v>
      </c>
      <c r="O44" s="29">
        <f>IF(O38=0,0,VLOOKUP(O38,FAC_TOTALS_APTA!$A$4:$BS$227,$L44,FALSE))</f>
        <v>1089497.861859329</v>
      </c>
      <c r="P44" s="29">
        <f>IF(P38=0,0,VLOOKUP(P38,FAC_TOTALS_APTA!$A$4:$BS$227,$L44,FALSE))</f>
        <v>704624.43698529899</v>
      </c>
      <c r="Q44" s="29">
        <f>IF(Q38=0,0,VLOOKUP(Q38,FAC_TOTALS_APTA!$A$4:$BS$227,$L44,FALSE))</f>
        <v>531352.96433373401</v>
      </c>
      <c r="R44" s="29">
        <f>IF(R38=0,0,VLOOKUP(R38,FAC_TOTALS_APTA!$A$4:$BS$227,$L44,FALSE))</f>
        <v>1020566.5381034161</v>
      </c>
      <c r="S44" s="29">
        <f>IF(S38=0,0,VLOOKUP(S38,FAC_TOTALS_APTA!$A$4:$BS$227,$L44,FALSE))</f>
        <v>-3469663.3028950002</v>
      </c>
      <c r="T44" s="29">
        <f>IF(T38=0,0,VLOOKUP(T38,FAC_TOTALS_APTA!$A$4:$BS$227,$L44,FALSE))</f>
        <v>1518838.7267497219</v>
      </c>
      <c r="U44" s="29">
        <f>IF(U38=0,0,VLOOKUP(U38,FAC_TOTALS_APTA!$A$4:$BS$227,$L44,FALSE))</f>
        <v>1946453.6970128911</v>
      </c>
      <c r="V44" s="29">
        <f>IF(V38=0,0,VLOOKUP(V38,FAC_TOTALS_APTA!$A$4:$BS$227,$L44,FALSE))</f>
        <v>32880.561485882805</v>
      </c>
      <c r="W44" s="29">
        <f>IF(W38=0,0,VLOOKUP(W38,FAC_TOTALS_APTA!$A$4:$BS$227,$L44,FALSE))</f>
        <v>-428709.05889614404</v>
      </c>
      <c r="X44" s="29">
        <f>IF(X38=0,0,VLOOKUP(X38,FAC_TOTALS_APTA!$A$4:$BS$227,$L44,FALSE))</f>
        <v>-639244.42159481102</v>
      </c>
      <c r="Y44" s="29">
        <f>IF(Y38=0,0,VLOOKUP(Y38,FAC_TOTALS_APTA!$A$4:$BS$227,$L44,FALSE))</f>
        <v>-3384272.27530985</v>
      </c>
      <c r="Z44" s="29">
        <f>IF(Z38=0,0,VLOOKUP(Z38,FAC_TOTALS_APTA!$A$4:$BS$227,$L44,FALSE))</f>
        <v>-1257581.6879185699</v>
      </c>
      <c r="AA44" s="29">
        <f>IF(AA38=0,0,VLOOKUP(AA38,FAC_TOTALS_APTA!$A$4:$BS$227,$L44,FALSE))</f>
        <v>915639.86571312905</v>
      </c>
      <c r="AB44" s="29">
        <f>IF(AB38=0,0,VLOOKUP(AB38,FAC_TOTALS_APTA!$A$4:$BS$227,$L44,FALSE))</f>
        <v>1147273.663699857</v>
      </c>
      <c r="AC44" s="32">
        <f t="shared" si="10"/>
        <v>1136153.2781570659</v>
      </c>
      <c r="AD44" s="33">
        <f>AC44/G54</f>
        <v>2.3942795531853269E-2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MATCH($D45,FAC_TOTALS_APTA!$A$2:$BS$2,)</f>
        <v>15</v>
      </c>
      <c r="G45" s="29">
        <f>VLOOKUP(G38,FAC_TOTALS_APTA!$A$4:$BS$227,$F45,FALSE)</f>
        <v>72327.793674861503</v>
      </c>
      <c r="H45" s="29">
        <f>VLOOKUP(H38,FAC_TOTALS_APTA!$A$4:$BS$227,$F45,FALSE)</f>
        <v>63700.902359057698</v>
      </c>
      <c r="I45" s="30">
        <f t="shared" si="7"/>
        <v>-0.11927491324544848</v>
      </c>
      <c r="J45" s="31" t="str">
        <f t="shared" si="8"/>
        <v>_log</v>
      </c>
      <c r="K45" s="31" t="str">
        <f t="shared" si="9"/>
        <v>TOTAL_MED_INC_INDIV_2018_log_FAC</v>
      </c>
      <c r="L45" s="7">
        <f>MATCH($K45,FAC_TOTALS_APTA!$A$2:$BS$2,)</f>
        <v>37</v>
      </c>
      <c r="M45" s="29">
        <f>IF(M38=0,0,VLOOKUP(M38,FAC_TOTALS_APTA!$A$4:$BS$227,$L45,FALSE))</f>
        <v>222931.62477647798</v>
      </c>
      <c r="N45" s="29">
        <f>IF(N38=0,0,VLOOKUP(N38,FAC_TOTALS_APTA!$A$4:$BS$227,$L45,FALSE))</f>
        <v>321024.379227022</v>
      </c>
      <c r="O45" s="29">
        <f>IF(O38=0,0,VLOOKUP(O38,FAC_TOTALS_APTA!$A$4:$BS$227,$L45,FALSE))</f>
        <v>310987.21239596501</v>
      </c>
      <c r="P45" s="29">
        <f>IF(P38=0,0,VLOOKUP(P38,FAC_TOTALS_APTA!$A$4:$BS$227,$L45,FALSE))</f>
        <v>593010.54901142605</v>
      </c>
      <c r="Q45" s="29">
        <f>IF(Q38=0,0,VLOOKUP(Q38,FAC_TOTALS_APTA!$A$4:$BS$227,$L45,FALSE))</f>
        <v>-250157.82952507259</v>
      </c>
      <c r="R45" s="29">
        <f>IF(R38=0,0,VLOOKUP(R38,FAC_TOTALS_APTA!$A$4:$BS$227,$L45,FALSE))</f>
        <v>175659.40933147923</v>
      </c>
      <c r="S45" s="29">
        <f>IF(S38=0,0,VLOOKUP(S38,FAC_TOTALS_APTA!$A$4:$BS$227,$L45,FALSE))</f>
        <v>823076.8280155859</v>
      </c>
      <c r="T45" s="29">
        <f>IF(T38=0,0,VLOOKUP(T38,FAC_TOTALS_APTA!$A$4:$BS$227,$L45,FALSE))</f>
        <v>474646.61040033295</v>
      </c>
      <c r="U45" s="29">
        <f>IF(U38=0,0,VLOOKUP(U38,FAC_TOTALS_APTA!$A$4:$BS$227,$L45,FALSE))</f>
        <v>382042.48918205139</v>
      </c>
      <c r="V45" s="29">
        <f>IF(V38=0,0,VLOOKUP(V38,FAC_TOTALS_APTA!$A$4:$BS$227,$L45,FALSE))</f>
        <v>254376.90466268401</v>
      </c>
      <c r="W45" s="29">
        <f>IF(W38=0,0,VLOOKUP(W38,FAC_TOTALS_APTA!$A$4:$BS$227,$L45,FALSE))</f>
        <v>-422660.240363563</v>
      </c>
      <c r="X45" s="29">
        <f>IF(X38=0,0,VLOOKUP(X38,FAC_TOTALS_APTA!$A$4:$BS$227,$L45,FALSE))</f>
        <v>-54724.016536664596</v>
      </c>
      <c r="Y45" s="29">
        <f>IF(Y38=0,0,VLOOKUP(Y38,FAC_TOTALS_APTA!$A$4:$BS$227,$L45,FALSE))</f>
        <v>-1088750.387971679</v>
      </c>
      <c r="Z45" s="29">
        <f>IF(Z38=0,0,VLOOKUP(Z38,FAC_TOTALS_APTA!$A$4:$BS$227,$L45,FALSE))</f>
        <v>-419870.82950822701</v>
      </c>
      <c r="AA45" s="29">
        <f>IF(AA38=0,0,VLOOKUP(AA38,FAC_TOTALS_APTA!$A$4:$BS$227,$L45,FALSE))</f>
        <v>78370.392806005199</v>
      </c>
      <c r="AB45" s="29">
        <f>IF(AB38=0,0,VLOOKUP(AB38,FAC_TOTALS_APTA!$A$4:$BS$227,$L45,FALSE))</f>
        <v>-127608.53772415771</v>
      </c>
      <c r="AC45" s="32">
        <f t="shared" si="10"/>
        <v>1272354.5581796658</v>
      </c>
      <c r="AD45" s="33">
        <f>AC45/G54</f>
        <v>2.6813041528984463E-2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MATCH($D46,FAC_TOTALS_APTA!$A$2:$BS$2,)</f>
        <v>16</v>
      </c>
      <c r="G46" s="29">
        <f>VLOOKUP(G38,FAC_TOTALS_APTA!$A$4:$BS$227,$F46,FALSE)</f>
        <v>14.45615249162659</v>
      </c>
      <c r="H46" s="29">
        <f>VLOOKUP(H38,FAC_TOTALS_APTA!$A$4:$BS$227,$F46,FALSE)</f>
        <v>14.06770634727631</v>
      </c>
      <c r="I46" s="30">
        <f t="shared" si="7"/>
        <v>-2.6870645185520736E-2</v>
      </c>
      <c r="J46" s="31" t="str">
        <f t="shared" si="8"/>
        <v/>
      </c>
      <c r="K46" s="31" t="str">
        <f t="shared" si="9"/>
        <v>PCT_HH_NO_VEH_FAC</v>
      </c>
      <c r="L46" s="7">
        <f>MATCH($K46,FAC_TOTALS_APTA!$A$2:$BS$2,)</f>
        <v>38</v>
      </c>
      <c r="M46" s="29">
        <f>IF(M38=0,0,VLOOKUP(M38,FAC_TOTALS_APTA!$A$4:$BS$227,$L46,FALSE))</f>
        <v>21131.975906649495</v>
      </c>
      <c r="N46" s="29">
        <f>IF(N38=0,0,VLOOKUP(N38,FAC_TOTALS_APTA!$A$4:$BS$227,$L46,FALSE))</f>
        <v>22393.277134679105</v>
      </c>
      <c r="O46" s="29">
        <f>IF(O38=0,0,VLOOKUP(O38,FAC_TOTALS_APTA!$A$4:$BS$227,$L46,FALSE))</f>
        <v>8658.355179188402</v>
      </c>
      <c r="P46" s="29">
        <f>IF(P38=0,0,VLOOKUP(P38,FAC_TOTALS_APTA!$A$4:$BS$227,$L46,FALSE))</f>
        <v>66072.304342585077</v>
      </c>
      <c r="Q46" s="29">
        <f>IF(Q38=0,0,VLOOKUP(Q38,FAC_TOTALS_APTA!$A$4:$BS$227,$L46,FALSE))</f>
        <v>-176779.5579860099</v>
      </c>
      <c r="R46" s="29">
        <f>IF(R38=0,0,VLOOKUP(R38,FAC_TOTALS_APTA!$A$4:$BS$227,$L46,FALSE))</f>
        <v>118922.10725858061</v>
      </c>
      <c r="S46" s="29">
        <f>IF(S38=0,0,VLOOKUP(S38,FAC_TOTALS_APTA!$A$4:$BS$227,$L46,FALSE))</f>
        <v>293552.82025696</v>
      </c>
      <c r="T46" s="29">
        <f>IF(T38=0,0,VLOOKUP(T38,FAC_TOTALS_APTA!$A$4:$BS$227,$L46,FALSE))</f>
        <v>35476.707011993698</v>
      </c>
      <c r="U46" s="29">
        <f>IF(U38=0,0,VLOOKUP(U38,FAC_TOTALS_APTA!$A$4:$BS$227,$L46,FALSE))</f>
        <v>354617.479391</v>
      </c>
      <c r="V46" s="29">
        <f>IF(V38=0,0,VLOOKUP(V38,FAC_TOTALS_APTA!$A$4:$BS$227,$L46,FALSE))</f>
        <v>1322.1059341406071</v>
      </c>
      <c r="W46" s="29">
        <f>IF(W38=0,0,VLOOKUP(W38,FAC_TOTALS_APTA!$A$4:$BS$227,$L46,FALSE))</f>
        <v>-137703.03097834799</v>
      </c>
      <c r="X46" s="29">
        <f>IF(X38=0,0,VLOOKUP(X38,FAC_TOTALS_APTA!$A$4:$BS$227,$L46,FALSE))</f>
        <v>-10503.3189612434</v>
      </c>
      <c r="Y46" s="29">
        <f>IF(Y38=0,0,VLOOKUP(Y38,FAC_TOTALS_APTA!$A$4:$BS$227,$L46,FALSE))</f>
        <v>-189511.48350549469</v>
      </c>
      <c r="Z46" s="29">
        <f>IF(Z38=0,0,VLOOKUP(Z38,FAC_TOTALS_APTA!$A$4:$BS$227,$L46,FALSE))</f>
        <v>-285257.63849910599</v>
      </c>
      <c r="AA46" s="29">
        <f>IF(AA38=0,0,VLOOKUP(AA38,FAC_TOTALS_APTA!$A$4:$BS$227,$L46,FALSE))</f>
        <v>-217285.7983010856</v>
      </c>
      <c r="AB46" s="29">
        <f>IF(AB38=0,0,VLOOKUP(AB38,FAC_TOTALS_APTA!$A$4:$BS$227,$L46,FALSE))</f>
        <v>-233787.71118304131</v>
      </c>
      <c r="AC46" s="32">
        <f t="shared" si="10"/>
        <v>-328681.4069985518</v>
      </c>
      <c r="AD46" s="33">
        <f>AC46/G54</f>
        <v>-6.9264877144510229E-3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MATCH($D47,FAC_TOTALS_APTA!$A$2:$BS$2,)</f>
        <v>18</v>
      </c>
      <c r="G47" s="29">
        <f>VLOOKUP(G38,FAC_TOTALS_APTA!$A$4:$BS$227,$F47,FALSE)</f>
        <v>6.9131441113061598</v>
      </c>
      <c r="H47" s="29">
        <f>VLOOKUP(H38,FAC_TOTALS_APTA!$A$4:$BS$227,$F47,FALSE)</f>
        <v>11.55590701100375</v>
      </c>
      <c r="I47" s="30">
        <f t="shared" si="7"/>
        <v>0.67158485704132009</v>
      </c>
      <c r="J47" s="31" t="str">
        <f t="shared" si="8"/>
        <v/>
      </c>
      <c r="K47" s="31" t="str">
        <f t="shared" si="9"/>
        <v>JTW_HOME_PCT_FAC</v>
      </c>
      <c r="L47" s="7">
        <f>MATCH($K47,FAC_TOTALS_APTA!$A$2:$BS$2,)</f>
        <v>40</v>
      </c>
      <c r="M47" s="29">
        <f>IF(M38=0,0,VLOOKUP(M38,FAC_TOTALS_APTA!$A$4:$BS$227,$L47,FALSE))</f>
        <v>0</v>
      </c>
      <c r="N47" s="29">
        <f>IF(N38=0,0,VLOOKUP(N38,FAC_TOTALS_APTA!$A$4:$BS$227,$L47,FALSE))</f>
        <v>0</v>
      </c>
      <c r="O47" s="29">
        <f>IF(O38=0,0,VLOOKUP(O38,FAC_TOTALS_APTA!$A$4:$BS$227,$L47,FALSE))</f>
        <v>0</v>
      </c>
      <c r="P47" s="29">
        <f>IF(P38=0,0,VLOOKUP(P38,FAC_TOTALS_APTA!$A$4:$BS$227,$L47,FALSE))</f>
        <v>-16135.513481604812</v>
      </c>
      <c r="Q47" s="29">
        <f>IF(Q38=0,0,VLOOKUP(Q38,FAC_TOTALS_APTA!$A$4:$BS$227,$L47,FALSE))</f>
        <v>-81395.397077882502</v>
      </c>
      <c r="R47" s="29">
        <f>IF(R38=0,0,VLOOKUP(R38,FAC_TOTALS_APTA!$A$4:$BS$227,$L47,FALSE))</f>
        <v>3666.4890131992897</v>
      </c>
      <c r="S47" s="29">
        <f>IF(S38=0,0,VLOOKUP(S38,FAC_TOTALS_APTA!$A$4:$BS$227,$L47,FALSE))</f>
        <v>-21951.600902718921</v>
      </c>
      <c r="T47" s="29">
        <f>IF(T38=0,0,VLOOKUP(T38,FAC_TOTALS_APTA!$A$4:$BS$227,$L47,FALSE))</f>
        <v>22083.385349564949</v>
      </c>
      <c r="U47" s="29">
        <f>IF(U38=0,0,VLOOKUP(U38,FAC_TOTALS_APTA!$A$4:$BS$227,$L47,FALSE))</f>
        <v>-24746.10022734939</v>
      </c>
      <c r="V47" s="29">
        <f>IF(V38=0,0,VLOOKUP(V38,FAC_TOTALS_APTA!$A$4:$BS$227,$L47,FALSE))</f>
        <v>-78217.289152098994</v>
      </c>
      <c r="W47" s="29">
        <f>IF(W38=0,0,VLOOKUP(W38,FAC_TOTALS_APTA!$A$4:$BS$227,$L47,FALSE))</f>
        <v>-4175.6970240970004</v>
      </c>
      <c r="X47" s="29">
        <f>IF(X38=0,0,VLOOKUP(X38,FAC_TOTALS_APTA!$A$4:$BS$227,$L47,FALSE))</f>
        <v>-20378.903289079277</v>
      </c>
      <c r="Y47" s="29">
        <f>IF(Y38=0,0,VLOOKUP(Y38,FAC_TOTALS_APTA!$A$4:$BS$227,$L47,FALSE))</f>
        <v>-58972.292861159702</v>
      </c>
      <c r="Z47" s="29">
        <f>IF(Z38=0,0,VLOOKUP(Z38,FAC_TOTALS_APTA!$A$4:$BS$227,$L47,FALSE))</f>
        <v>-203059.5992949236</v>
      </c>
      <c r="AA47" s="29">
        <f>IF(AA38=0,0,VLOOKUP(AA38,FAC_TOTALS_APTA!$A$4:$BS$227,$L47,FALSE))</f>
        <v>-96265.156083859954</v>
      </c>
      <c r="AB47" s="29">
        <f>IF(AB38=0,0,VLOOKUP(AB38,FAC_TOTALS_APTA!$A$4:$BS$227,$L47,FALSE))</f>
        <v>-121449.9397541865</v>
      </c>
      <c r="AC47" s="32">
        <f t="shared" si="10"/>
        <v>-700997.6147861965</v>
      </c>
      <c r="AD47" s="33">
        <f>AC47/G54</f>
        <v>-1.4772516069634126E-2</v>
      </c>
      <c r="AE47" s="7"/>
    </row>
    <row r="48" spans="1:31" s="14" customFormat="1" ht="17" x14ac:dyDescent="0.2">
      <c r="A48" s="7"/>
      <c r="B48" s="12" t="s">
        <v>72</v>
      </c>
      <c r="C48" s="28"/>
      <c r="D48" s="5" t="s">
        <v>109</v>
      </c>
      <c r="E48" s="43">
        <v>-5.7999999999999996E-3</v>
      </c>
      <c r="F48" s="7">
        <f>MATCH($D48,FAC_TOTALS_APTA!$A$2:$BS$2,)</f>
        <v>29</v>
      </c>
      <c r="G48" s="29">
        <f>VLOOKUP(G38,FAC_TOTALS_APTA!$A$4:$BS$227,$F48,FALSE)</f>
        <v>0</v>
      </c>
      <c r="H48" s="29">
        <f>VLOOKUP(H38,FAC_TOTALS_APTA!$A$4:$BS$227,$F48,FALSE)</f>
        <v>5.46117509213048</v>
      </c>
      <c r="I48" s="30" t="str">
        <f t="shared" si="7"/>
        <v>-</v>
      </c>
      <c r="J48" s="31" t="str">
        <f t="shared" si="8"/>
        <v/>
      </c>
      <c r="K48" s="31" t="str">
        <f t="shared" si="9"/>
        <v>TNC_TRIPS_PER_CAPITA_CLUSTER_FAC</v>
      </c>
      <c r="L48" s="7">
        <f>MATCH($K48,FAC_TOTALS_APTA!$A$2:$BS$2,)</f>
        <v>51</v>
      </c>
      <c r="M48" s="29">
        <f>IF(M38=0,0,VLOOKUP(M38,FAC_TOTALS_APTA!$A$4:$BS$227,$L48,FALSE))</f>
        <v>0</v>
      </c>
      <c r="N48" s="29">
        <f>IF(N38=0,0,VLOOKUP(N38,FAC_TOTALS_APTA!$A$4:$BS$227,$L48,FALSE))</f>
        <v>0</v>
      </c>
      <c r="O48" s="29">
        <f>IF(O38=0,0,VLOOKUP(O38,FAC_TOTALS_APTA!$A$4:$BS$227,$L48,FALSE))</f>
        <v>0</v>
      </c>
      <c r="P48" s="29">
        <f>IF(P38=0,0,VLOOKUP(P38,FAC_TOTALS_APTA!$A$4:$BS$227,$L48,FALSE))</f>
        <v>0</v>
      </c>
      <c r="Q48" s="29">
        <f>IF(Q38=0,0,VLOOKUP(Q38,FAC_TOTALS_APTA!$A$4:$BS$227,$L48,FALSE))</f>
        <v>0</v>
      </c>
      <c r="R48" s="29">
        <f>IF(R38=0,0,VLOOKUP(R38,FAC_TOTALS_APTA!$A$4:$BS$227,$L48,FALSE))</f>
        <v>0</v>
      </c>
      <c r="S48" s="29">
        <f>IF(S38=0,0,VLOOKUP(S38,FAC_TOTALS_APTA!$A$4:$BS$227,$L48,FALSE))</f>
        <v>0</v>
      </c>
      <c r="T48" s="29">
        <f>IF(T38=0,0,VLOOKUP(T38,FAC_TOTALS_APTA!$A$4:$BS$227,$L48,FALSE))</f>
        <v>0</v>
      </c>
      <c r="U48" s="29">
        <f>IF(U38=0,0,VLOOKUP(U38,FAC_TOTALS_APTA!$A$4:$BS$227,$L48,FALSE))</f>
        <v>0</v>
      </c>
      <c r="V48" s="29">
        <f>IF(V38=0,0,VLOOKUP(V38,FAC_TOTALS_APTA!$A$4:$BS$227,$L48,FALSE))</f>
        <v>0</v>
      </c>
      <c r="W48" s="29">
        <f>IF(W38=0,0,VLOOKUP(W38,FAC_TOTALS_APTA!$A$4:$BS$227,$L48,FALSE))</f>
        <v>0</v>
      </c>
      <c r="X48" s="29">
        <f>IF(X38=0,0,VLOOKUP(X38,FAC_TOTALS_APTA!$A$4:$BS$227,$L48,FALSE))</f>
        <v>-1206447.85234104</v>
      </c>
      <c r="Y48" s="29">
        <f>IF(Y38=0,0,VLOOKUP(Y38,FAC_TOTALS_APTA!$A$4:$BS$227,$L48,FALSE))</f>
        <v>-1758293.4868651531</v>
      </c>
      <c r="Z48" s="29">
        <f>IF(Z38=0,0,VLOOKUP(Z38,FAC_TOTALS_APTA!$A$4:$BS$227,$L48,FALSE))</f>
        <v>-2682862.9676863197</v>
      </c>
      <c r="AA48" s="29">
        <f>IF(AA38=0,0,VLOOKUP(AA38,FAC_TOTALS_APTA!$A$4:$BS$227,$L48,FALSE))</f>
        <v>-3141246.5454392526</v>
      </c>
      <c r="AB48" s="29">
        <f>IF(AB38=0,0,VLOOKUP(AB38,FAC_TOTALS_APTA!$A$4:$BS$227,$L48,FALSE))</f>
        <v>2030605.3749551601</v>
      </c>
      <c r="AC48" s="32">
        <f t="shared" si="10"/>
        <v>-6758245.4773766045</v>
      </c>
      <c r="AD48" s="33">
        <f>AC48/G54</f>
        <v>-0.1424202990298733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MATCH($D49,FAC_TOTALS_APTA!$A$2:$BS$2,)</f>
        <v>30</v>
      </c>
      <c r="G49" s="29">
        <f>VLOOKUP(G38,FAC_TOTALS_APTA!$A$4:$BS$227,$F49,FALSE)</f>
        <v>0.97340235983952805</v>
      </c>
      <c r="H49" s="29">
        <f>VLOOKUP(H38,FAC_TOTALS_APTA!$A$4:$BS$227,$F49,FALSE)</f>
        <v>1.7361880774052929</v>
      </c>
      <c r="I49" s="30">
        <f t="shared" si="7"/>
        <v>0.78362838332497486</v>
      </c>
      <c r="J49" s="31" t="str">
        <f t="shared" si="8"/>
        <v/>
      </c>
      <c r="K49" s="31" t="str">
        <f t="shared" si="9"/>
        <v>BIKE_SHARE_FAC</v>
      </c>
      <c r="L49" s="7">
        <f>MATCH($K49,FAC_TOTALS_APTA!$A$2:$BS$2,)</f>
        <v>52</v>
      </c>
      <c r="M49" s="29">
        <f>IF(M38=0,0,VLOOKUP(M38,FAC_TOTALS_APTA!$A$4:$BS$227,$L49,FALSE))</f>
        <v>0</v>
      </c>
      <c r="N49" s="29">
        <f>IF(N38=0,0,VLOOKUP(N38,FAC_TOTALS_APTA!$A$4:$BS$227,$L49,FALSE))</f>
        <v>0</v>
      </c>
      <c r="O49" s="29">
        <f>IF(O38=0,0,VLOOKUP(O38,FAC_TOTALS_APTA!$A$4:$BS$227,$L49,FALSE))</f>
        <v>0</v>
      </c>
      <c r="P49" s="29">
        <f>IF(P38=0,0,VLOOKUP(P38,FAC_TOTALS_APTA!$A$4:$BS$227,$L49,FALSE))</f>
        <v>0</v>
      </c>
      <c r="Q49" s="29">
        <f>IF(Q38=0,0,VLOOKUP(Q38,FAC_TOTALS_APTA!$A$4:$BS$227,$L49,FALSE))</f>
        <v>0</v>
      </c>
      <c r="R49" s="29">
        <f>IF(R38=0,0,VLOOKUP(R38,FAC_TOTALS_APTA!$A$4:$BS$227,$L49,FALSE))</f>
        <v>0</v>
      </c>
      <c r="S49" s="29">
        <f>IF(S38=0,0,VLOOKUP(S38,FAC_TOTALS_APTA!$A$4:$BS$227,$L49,FALSE))</f>
        <v>0</v>
      </c>
      <c r="T49" s="29">
        <f>IF(T38=0,0,VLOOKUP(T38,FAC_TOTALS_APTA!$A$4:$BS$227,$L49,FALSE))</f>
        <v>0</v>
      </c>
      <c r="U49" s="29">
        <f>IF(U38=0,0,VLOOKUP(U38,FAC_TOTALS_APTA!$A$4:$BS$227,$L49,FALSE))</f>
        <v>0</v>
      </c>
      <c r="V49" s="29">
        <f>IF(V38=0,0,VLOOKUP(V38,FAC_TOTALS_APTA!$A$4:$BS$227,$L49,FALSE))</f>
        <v>1618.27058040675</v>
      </c>
      <c r="W49" s="29">
        <f>IF(W38=0,0,VLOOKUP(W38,FAC_TOTALS_APTA!$A$4:$BS$227,$L49,FALSE))</f>
        <v>7369.7421387028808</v>
      </c>
      <c r="X49" s="29">
        <f>IF(X38=0,0,VLOOKUP(X38,FAC_TOTALS_APTA!$A$4:$BS$227,$L49,FALSE))</f>
        <v>111.181214159601</v>
      </c>
      <c r="Y49" s="29">
        <f>IF(Y38=0,0,VLOOKUP(Y38,FAC_TOTALS_APTA!$A$4:$BS$227,$L49,FALSE))</f>
        <v>3851.0219161762489</v>
      </c>
      <c r="Z49" s="29">
        <f>IF(Z38=0,0,VLOOKUP(Z38,FAC_TOTALS_APTA!$A$4:$BS$227,$L49,FALSE))</f>
        <v>2856.0058030442401</v>
      </c>
      <c r="AA49" s="29">
        <f>IF(AA38=0,0,VLOOKUP(AA38,FAC_TOTALS_APTA!$A$4:$BS$227,$L49,FALSE))</f>
        <v>3363.187487249681</v>
      </c>
      <c r="AB49" s="29">
        <f>IF(AB38=0,0,VLOOKUP(AB38,FAC_TOTALS_APTA!$A$4:$BS$227,$L49,FALSE))</f>
        <v>813.89370135243894</v>
      </c>
      <c r="AC49" s="32">
        <f t="shared" si="10"/>
        <v>19983.302841091838</v>
      </c>
      <c r="AD49" s="33">
        <f>AC49/G54</f>
        <v>4.2111935350084071E-4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MATCH($D50,FAC_TOTALS_APTA!$A$2:$BS$2,)</f>
        <v>31</v>
      </c>
      <c r="G50" s="29">
        <f>VLOOKUP(G38,FAC_TOTALS_APTA!$A$4:$BS$227,$F50,FALSE)</f>
        <v>0</v>
      </c>
      <c r="H50" s="29">
        <f>VLOOKUP(H38,FAC_TOTALS_APTA!$A$4:$BS$227,$F50,FALSE)</f>
        <v>0</v>
      </c>
      <c r="I50" s="30" t="str">
        <f t="shared" si="7"/>
        <v>-</v>
      </c>
      <c r="J50" s="31" t="str">
        <f t="shared" si="8"/>
        <v/>
      </c>
      <c r="K50" s="31" t="str">
        <f t="shared" si="9"/>
        <v>scooter_flag_BUS_FAC</v>
      </c>
      <c r="L50" s="7">
        <f>MATCH($K50,FAC_TOTALS_APTA!$A$2:$BS$2,)</f>
        <v>53</v>
      </c>
      <c r="M50" s="29">
        <f>IF(M38=0,0,VLOOKUP(M38,FAC_TOTALS_APTA!$A$4:$BS$227,$L50,FALSE))</f>
        <v>0</v>
      </c>
      <c r="N50" s="29">
        <f>IF(N38=0,0,VLOOKUP(N38,FAC_TOTALS_APTA!$A$4:$BS$227,$L50,FALSE))</f>
        <v>0</v>
      </c>
      <c r="O50" s="29">
        <f>IF(O38=0,0,VLOOKUP(O38,FAC_TOTALS_APTA!$A$4:$BS$227,$L50,FALSE))</f>
        <v>0</v>
      </c>
      <c r="P50" s="29">
        <f>IF(P38=0,0,VLOOKUP(P38,FAC_TOTALS_APTA!$A$4:$BS$227,$L50,FALSE))</f>
        <v>0</v>
      </c>
      <c r="Q50" s="29">
        <f>IF(Q38=0,0,VLOOKUP(Q38,FAC_TOTALS_APTA!$A$4:$BS$227,$L50,FALSE))</f>
        <v>0</v>
      </c>
      <c r="R50" s="29">
        <f>IF(R38=0,0,VLOOKUP(R38,FAC_TOTALS_APTA!$A$4:$BS$227,$L50,FALSE))</f>
        <v>0</v>
      </c>
      <c r="S50" s="29">
        <f>IF(S38=0,0,VLOOKUP(S38,FAC_TOTALS_APTA!$A$4:$BS$227,$L50,FALSE))</f>
        <v>0</v>
      </c>
      <c r="T50" s="29">
        <f>IF(T38=0,0,VLOOKUP(T38,FAC_TOTALS_APTA!$A$4:$BS$227,$L50,FALSE))</f>
        <v>0</v>
      </c>
      <c r="U50" s="29">
        <f>IF(U38=0,0,VLOOKUP(U38,FAC_TOTALS_APTA!$A$4:$BS$227,$L50,FALSE))</f>
        <v>0</v>
      </c>
      <c r="V50" s="29">
        <f>IF(V38=0,0,VLOOKUP(V38,FAC_TOTALS_APTA!$A$4:$BS$227,$L50,FALSE))</f>
        <v>0</v>
      </c>
      <c r="W50" s="29">
        <f>IF(W38=0,0,VLOOKUP(W38,FAC_TOTALS_APTA!$A$4:$BS$227,$L50,FALSE))</f>
        <v>0</v>
      </c>
      <c r="X50" s="29">
        <f>IF(X38=0,0,VLOOKUP(X38,FAC_TOTALS_APTA!$A$4:$BS$227,$L50,FALSE))</f>
        <v>0</v>
      </c>
      <c r="Y50" s="29">
        <f>IF(Y38=0,0,VLOOKUP(Y38,FAC_TOTALS_APTA!$A$4:$BS$227,$L50,FALSE))</f>
        <v>0</v>
      </c>
      <c r="Z50" s="29">
        <f>IF(Z38=0,0,VLOOKUP(Z38,FAC_TOTALS_APTA!$A$4:$BS$227,$L50,FALSE))</f>
        <v>0</v>
      </c>
      <c r="AA50" s="29">
        <f>IF(AA38=0,0,VLOOKUP(AA38,FAC_TOTALS_APTA!$A$4:$BS$227,$L50,FALSE))</f>
        <v>0</v>
      </c>
      <c r="AB50" s="29">
        <f>IF(AB38=0,0,VLOOKUP(AB38,FAC_TOTALS_APTA!$A$4:$BS$227,$L50,FALSE))</f>
        <v>0</v>
      </c>
      <c r="AC50" s="32">
        <f t="shared" si="10"/>
        <v>0</v>
      </c>
      <c r="AD50" s="33">
        <f>AC50/G54</f>
        <v>0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MATCH($D51,FAC_TOTALS_APTA!$A$2:$BS$2,)</f>
        <v>32</v>
      </c>
      <c r="G51" s="29">
        <f>VLOOKUP(G38,FAC_TOTALS_APTA!$A$4:$BS$227,$F51,FALSE)</f>
        <v>0</v>
      </c>
      <c r="H51" s="29">
        <f>VLOOKUP(H38,FAC_TOTALS_APTA!$A$4:$BS$227,$F51,FALSE)</f>
        <v>1.208013385939205</v>
      </c>
      <c r="I51" s="35" t="str">
        <f t="shared" si="7"/>
        <v>-</v>
      </c>
      <c r="J51" s="36" t="str">
        <f t="shared" si="8"/>
        <v/>
      </c>
      <c r="K51" s="36" t="str">
        <f t="shared" si="9"/>
        <v>scooter_flag_RAIL_FAC</v>
      </c>
      <c r="L51" s="7">
        <f>MATCH($K51,FAC_TOTALS_APTA!$A$2:$BS$2,)</f>
        <v>54</v>
      </c>
      <c r="M51" s="37">
        <f>IF(M38=0,0,VLOOKUP(M38,FAC_TOTALS_APTA!$A$4:$BS$227,$L51,FALSE))</f>
        <v>0</v>
      </c>
      <c r="N51" s="37">
        <f>IF(N38=0,0,VLOOKUP(N38,FAC_TOTALS_APTA!$A$4:$BS$227,$L51,FALSE))</f>
        <v>0</v>
      </c>
      <c r="O51" s="37">
        <f>IF(O38=0,0,VLOOKUP(O38,FAC_TOTALS_APTA!$A$4:$BS$227,$L51,FALSE))</f>
        <v>0</v>
      </c>
      <c r="P51" s="37">
        <f>IF(P38=0,0,VLOOKUP(P38,FAC_TOTALS_APTA!$A$4:$BS$227,$L51,FALSE))</f>
        <v>0</v>
      </c>
      <c r="Q51" s="37">
        <f>IF(Q38=0,0,VLOOKUP(Q38,FAC_TOTALS_APTA!$A$4:$BS$227,$L51,FALSE))</f>
        <v>0</v>
      </c>
      <c r="R51" s="37">
        <f>IF(R38=0,0,VLOOKUP(R38,FAC_TOTALS_APTA!$A$4:$BS$227,$L51,FALSE))</f>
        <v>0</v>
      </c>
      <c r="S51" s="37">
        <f>IF(S38=0,0,VLOOKUP(S38,FAC_TOTALS_APTA!$A$4:$BS$227,$L51,FALSE))</f>
        <v>0</v>
      </c>
      <c r="T51" s="37">
        <f>IF(T38=0,0,VLOOKUP(T38,FAC_TOTALS_APTA!$A$4:$BS$227,$L51,FALSE))</f>
        <v>0</v>
      </c>
      <c r="U51" s="37">
        <f>IF(U38=0,0,VLOOKUP(U38,FAC_TOTALS_APTA!$A$4:$BS$227,$L51,FALSE))</f>
        <v>0</v>
      </c>
      <c r="V51" s="37">
        <f>IF(V38=0,0,VLOOKUP(V38,FAC_TOTALS_APTA!$A$4:$BS$227,$L51,FALSE))</f>
        <v>0</v>
      </c>
      <c r="W51" s="37">
        <f>IF(W38=0,0,VLOOKUP(W38,FAC_TOTALS_APTA!$A$4:$BS$227,$L51,FALSE))</f>
        <v>0</v>
      </c>
      <c r="X51" s="37">
        <f>IF(X38=0,0,VLOOKUP(X38,FAC_TOTALS_APTA!$A$4:$BS$227,$L51,FALSE))</f>
        <v>0</v>
      </c>
      <c r="Y51" s="37">
        <f>IF(Y38=0,0,VLOOKUP(Y38,FAC_TOTALS_APTA!$A$4:$BS$227,$L51,FALSE))</f>
        <v>0</v>
      </c>
      <c r="Z51" s="37">
        <f>IF(Z38=0,0,VLOOKUP(Z38,FAC_TOTALS_APTA!$A$4:$BS$227,$L51,FALSE))</f>
        <v>0</v>
      </c>
      <c r="AA51" s="37">
        <f>IF(AA38=0,0,VLOOKUP(AA38,FAC_TOTALS_APTA!$A$4:$BS$227,$L51,FALSE))</f>
        <v>0</v>
      </c>
      <c r="AB51" s="37">
        <f>IF(AB38=0,0,VLOOKUP(AB38,FAC_TOTALS_APTA!$A$4:$BS$227,$L51,FALSE))</f>
        <v>267106.55429331202</v>
      </c>
      <c r="AC51" s="38">
        <f t="shared" si="10"/>
        <v>267106.55429331202</v>
      </c>
      <c r="AD51" s="39">
        <f>AC51/G54</f>
        <v>5.6288862934377138E-3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9"/>
        <v>New_Reporter_FAC</v>
      </c>
      <c r="L52" s="7">
        <f>MATCH($K52,FAC_TOTALS_APTA!$A$2:$BS$2,)</f>
        <v>58</v>
      </c>
      <c r="M52" s="37">
        <f>IF(M38=0,0,VLOOKUP(M38,FAC_TOTALS_APTA!$A$4:$BS$227,$L52,FALSE))</f>
        <v>0</v>
      </c>
      <c r="N52" s="37">
        <f>IF(N38=0,0,VLOOKUP(N38,FAC_TOTALS_APTA!$A$4:$BS$227,$L52,FALSE))</f>
        <v>644773.99999999895</v>
      </c>
      <c r="O52" s="37">
        <f>IF(O38=0,0,VLOOKUP(O38,FAC_TOTALS_APTA!$A$4:$BS$227,$L52,FALSE))</f>
        <v>0</v>
      </c>
      <c r="P52" s="37">
        <f>IF(P38=0,0,VLOOKUP(P38,FAC_TOTALS_APTA!$A$4:$BS$227,$L52,FALSE))</f>
        <v>0</v>
      </c>
      <c r="Q52" s="37">
        <f>IF(Q38=0,0,VLOOKUP(Q38,FAC_TOTALS_APTA!$A$4:$BS$227,$L52,FALSE))</f>
        <v>1817976.4889999991</v>
      </c>
      <c r="R52" s="37">
        <f>IF(R38=0,0,VLOOKUP(R38,FAC_TOTALS_APTA!$A$4:$BS$227,$L52,FALSE))</f>
        <v>4486638.5929999901</v>
      </c>
      <c r="S52" s="37">
        <f>IF(S38=0,0,VLOOKUP(S38,FAC_TOTALS_APTA!$A$4:$BS$227,$L52,FALSE))</f>
        <v>1351087</v>
      </c>
      <c r="T52" s="37">
        <f>IF(T38=0,0,VLOOKUP(T38,FAC_TOTALS_APTA!$A$4:$BS$227,$L52,FALSE))</f>
        <v>0</v>
      </c>
      <c r="U52" s="37">
        <f>IF(U38=0,0,VLOOKUP(U38,FAC_TOTALS_APTA!$A$4:$BS$227,$L52,FALSE))</f>
        <v>469328</v>
      </c>
      <c r="V52" s="37">
        <f>IF(V38=0,0,VLOOKUP(V38,FAC_TOTALS_APTA!$A$4:$BS$227,$L52,FALSE))</f>
        <v>1651310</v>
      </c>
      <c r="W52" s="37">
        <f>IF(W38=0,0,VLOOKUP(W38,FAC_TOTALS_APTA!$A$4:$BS$227,$L52,FALSE))</f>
        <v>0</v>
      </c>
      <c r="X52" s="37">
        <f>IF(X38=0,0,VLOOKUP(X38,FAC_TOTALS_APTA!$A$4:$BS$227,$L52,FALSE))</f>
        <v>0</v>
      </c>
      <c r="Y52" s="37">
        <f>IF(Y38=0,0,VLOOKUP(Y38,FAC_TOTALS_APTA!$A$4:$BS$227,$L52,FALSE))</f>
        <v>1955601.15419999</v>
      </c>
      <c r="Z52" s="37">
        <f>IF(Z38=0,0,VLOOKUP(Z38,FAC_TOTALS_APTA!$A$4:$BS$227,$L52,FALSE))</f>
        <v>330737.99999999901</v>
      </c>
      <c r="AA52" s="37">
        <f>IF(AA38=0,0,VLOOKUP(AA38,FAC_TOTALS_APTA!$A$4:$BS$227,$L52,FALSE))</f>
        <v>2057323</v>
      </c>
      <c r="AB52" s="37">
        <f>IF(AB38=0,0,VLOOKUP(AB38,FAC_TOTALS_APTA!$A$4:$BS$227,$L52,FALSE))</f>
        <v>67552.984799999904</v>
      </c>
      <c r="AC52" s="38">
        <f>SUM(M52:AB52)</f>
        <v>14832329.220999975</v>
      </c>
      <c r="AD52" s="39">
        <f>AC52/G54</f>
        <v>0.31256999616775372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MATCH($D53,FAC_TOTALS_APTA!$A$2:$BQ$2,)</f>
        <v>9</v>
      </c>
      <c r="G53" s="60">
        <f>VLOOKUP(G38,FAC_TOTALS_APTA!$A$4:$BS$227,$F53,FALSE)</f>
        <v>43079903.024001099</v>
      </c>
      <c r="H53" s="60">
        <f>VLOOKUP(H38,FAC_TOTALS_APTA!$A$4:$BS$227,$F53,FALSE)</f>
        <v>97862120.755269289</v>
      </c>
      <c r="I53" s="62">
        <f t="shared" ref="I53:I54" si="11">H53/G53-1</f>
        <v>1.2716420856552855</v>
      </c>
      <c r="J53" s="31"/>
      <c r="K53" s="31"/>
      <c r="L53" s="7"/>
      <c r="M53" s="29">
        <f>SUM(M40:M51)</f>
        <v>4336271.4350658515</v>
      </c>
      <c r="N53" s="29">
        <f>SUM(N40:N51)</f>
        <v>3075509.9600482867</v>
      </c>
      <c r="O53" s="29">
        <f>SUM(O40:O51)</f>
        <v>5001052.1541442592</v>
      </c>
      <c r="P53" s="29">
        <f>SUM(P40:P51)</f>
        <v>5120032.7309038201</v>
      </c>
      <c r="Q53" s="29">
        <f>SUM(Q40:Q51)</f>
        <v>3181536.2902850551</v>
      </c>
      <c r="R53" s="29">
        <f>SUM(R40:R51)</f>
        <v>8798466.4518210441</v>
      </c>
      <c r="S53" s="29">
        <f>SUM(S40:S51)</f>
        <v>-5197927.9620156093</v>
      </c>
      <c r="T53" s="29">
        <f>SUM(T40:T51)</f>
        <v>2269106.5558813517</v>
      </c>
      <c r="U53" s="29">
        <f>SUM(U40:U51)</f>
        <v>6204142.5731970277</v>
      </c>
      <c r="V53" s="29">
        <f>SUM(V40:V51)</f>
        <v>5340076.414491727</v>
      </c>
      <c r="W53" s="29">
        <f>SUM(W40:W51)</f>
        <v>5875453.6875746502</v>
      </c>
      <c r="X53" s="29">
        <f>SUM(X40:X51)</f>
        <v>139677.65296288347</v>
      </c>
      <c r="Y53" s="29">
        <f>SUM(Y40:Y51)</f>
        <v>-5778800.3931697579</v>
      </c>
      <c r="Z53" s="29">
        <f>SUM(Z40:Z51)</f>
        <v>-1683964.1180372729</v>
      </c>
      <c r="AA53" s="29">
        <f>SUM(AA40:AA51)</f>
        <v>-1387239.6543329586</v>
      </c>
      <c r="AB53" s="29">
        <f>SUM(AB40:AB51)</f>
        <v>6040116.6441241121</v>
      </c>
      <c r="AC53" s="32">
        <f>H53-G53</f>
        <v>54782217.73126819</v>
      </c>
      <c r="AD53" s="33">
        <f>I53</f>
        <v>1.2716420856552855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MATCH($D54,FAC_TOTALS_APTA!$A$2:$BQ$2,)</f>
        <v>7</v>
      </c>
      <c r="G54" s="61">
        <f>VLOOKUP(G38,FAC_TOTALS_APTA!$A$4:$BS$227,$F54,FALSE)</f>
        <v>47452824.656399801</v>
      </c>
      <c r="H54" s="61">
        <f>VLOOKUP(H38,FAC_TOTALS_APTA!$A$4:$BQ$227,$F54,FALSE)</f>
        <v>86439003.468199894</v>
      </c>
      <c r="I54" s="63">
        <f t="shared" si="11"/>
        <v>0.82157762143969992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38986178.811800092</v>
      </c>
      <c r="AD54" s="42">
        <f>I54</f>
        <v>0.82157762143969992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-0.45006446421558555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hidden="1" x14ac:dyDescent="0.2">
      <c r="B59" s="19" t="s">
        <v>29</v>
      </c>
      <c r="C59" s="20">
        <v>1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hidden="1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hidden="1" thickTop="1" x14ac:dyDescent="0.2">
      <c r="B61" s="49"/>
      <c r="C61" s="50"/>
      <c r="D61" s="50"/>
      <c r="E61" s="50"/>
      <c r="F61" s="50"/>
      <c r="G61" s="82" t="s">
        <v>54</v>
      </c>
      <c r="H61" s="82"/>
      <c r="I61" s="82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2" t="s">
        <v>58</v>
      </c>
      <c r="AD61" s="82"/>
    </row>
    <row r="62" spans="1:31" ht="15" hidden="1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2002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hidden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hidden="1" x14ac:dyDescent="0.2">
      <c r="B64" s="26"/>
      <c r="C64" s="28"/>
      <c r="D64" s="7"/>
      <c r="E64" s="7"/>
      <c r="F64" s="7"/>
      <c r="G64" s="7" t="str">
        <f>CONCATENATE($C59,"_",$C60,"_",G62)</f>
        <v>1_3_2002</v>
      </c>
      <c r="H64" s="7" t="str">
        <f>CONCATENATE($C59,"_",$C60,"_",H62)</f>
        <v>1_3_2018</v>
      </c>
      <c r="I64" s="28"/>
      <c r="J64" s="7"/>
      <c r="K64" s="7"/>
      <c r="L64" s="7"/>
      <c r="M64" s="7" t="str">
        <f>IF($G62+M63&gt;$H62,0,CONCATENATE($C59,"_",$C60,"_",$G62+M63))</f>
        <v>1_3_2003</v>
      </c>
      <c r="N64" s="7" t="str">
        <f t="shared" ref="N64:AB64" si="12">IF($G62+N63&gt;$H62,0,CONCATENATE($C59,"_",$C60,"_",$G62+N63))</f>
        <v>1_3_2004</v>
      </c>
      <c r="O64" s="7" t="str">
        <f t="shared" si="12"/>
        <v>1_3_2005</v>
      </c>
      <c r="P64" s="7" t="str">
        <f t="shared" si="12"/>
        <v>1_3_2006</v>
      </c>
      <c r="Q64" s="7" t="str">
        <f t="shared" si="12"/>
        <v>1_3_2007</v>
      </c>
      <c r="R64" s="7" t="str">
        <f t="shared" si="12"/>
        <v>1_3_2008</v>
      </c>
      <c r="S64" s="7" t="str">
        <f t="shared" si="12"/>
        <v>1_3_2009</v>
      </c>
      <c r="T64" s="7" t="str">
        <f t="shared" si="12"/>
        <v>1_3_2010</v>
      </c>
      <c r="U64" s="7" t="str">
        <f t="shared" si="12"/>
        <v>1_3_2011</v>
      </c>
      <c r="V64" s="7" t="str">
        <f t="shared" si="12"/>
        <v>1_3_2012</v>
      </c>
      <c r="W64" s="7" t="str">
        <f t="shared" si="12"/>
        <v>1_3_2013</v>
      </c>
      <c r="X64" s="7" t="str">
        <f t="shared" si="12"/>
        <v>1_3_2014</v>
      </c>
      <c r="Y64" s="7" t="str">
        <f t="shared" si="12"/>
        <v>1_3_2015</v>
      </c>
      <c r="Z64" s="7" t="str">
        <f t="shared" si="12"/>
        <v>1_3_2016</v>
      </c>
      <c r="AA64" s="7" t="str">
        <f t="shared" si="12"/>
        <v>1_3_2017</v>
      </c>
      <c r="AB64" s="7" t="str">
        <f t="shared" si="12"/>
        <v>1_3_2018</v>
      </c>
      <c r="AC64" s="7"/>
      <c r="AD64" s="7"/>
    </row>
    <row r="65" spans="1:31" hidden="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hidden="1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MATCH($D66,FAC_TOTALS_APTA!$A$2:$BS$2,)</f>
        <v>11</v>
      </c>
      <c r="G66" s="29" t="e">
        <f>VLOOKUP(G64,FAC_TOTALS_APTA!$A$4:$BS$227,$F66,FALSE)</f>
        <v>#N/A</v>
      </c>
      <c r="H66" s="29" t="e">
        <f>VLOOKUP(H64,FAC_TOTALS_APTA!$A$4:$BS$227,$F66,FALSE)</f>
        <v>#N/A</v>
      </c>
      <c r="I66" s="30" t="str">
        <f>IFERROR(H66/G66-1,"-")</f>
        <v>-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MATCH($K66,FAC_TOTALS_APTA!$A$2:$BS$2,)</f>
        <v>33</v>
      </c>
      <c r="M66" s="29" t="e">
        <f>IF(M64=0,0,VLOOKUP(M64,FAC_TOTALS_APTA!$A$4:$BS$227,$L66,FALSE))</f>
        <v>#N/A</v>
      </c>
      <c r="N66" s="29" t="e">
        <f>IF(N64=0,0,VLOOKUP(N64,FAC_TOTALS_APTA!$A$4:$BS$227,$L66,FALSE))</f>
        <v>#N/A</v>
      </c>
      <c r="O66" s="29" t="e">
        <f>IF(O64=0,0,VLOOKUP(O64,FAC_TOTALS_APTA!$A$4:$BS$227,$L66,FALSE))</f>
        <v>#N/A</v>
      </c>
      <c r="P66" s="29" t="e">
        <f>IF(P64=0,0,VLOOKUP(P64,FAC_TOTALS_APTA!$A$4:$BS$227,$L66,FALSE))</f>
        <v>#N/A</v>
      </c>
      <c r="Q66" s="29" t="e">
        <f>IF(Q64=0,0,VLOOKUP(Q64,FAC_TOTALS_APTA!$A$4:$BS$227,$L66,FALSE))</f>
        <v>#N/A</v>
      </c>
      <c r="R66" s="29" t="e">
        <f>IF(R64=0,0,VLOOKUP(R64,FAC_TOTALS_APTA!$A$4:$BS$227,$L66,FALSE))</f>
        <v>#N/A</v>
      </c>
      <c r="S66" s="29" t="e">
        <f>IF(S64=0,0,VLOOKUP(S64,FAC_TOTALS_APTA!$A$4:$BS$227,$L66,FALSE))</f>
        <v>#N/A</v>
      </c>
      <c r="T66" s="29" t="e">
        <f>IF(T64=0,0,VLOOKUP(T64,FAC_TOTALS_APTA!$A$4:$BS$227,$L66,FALSE))</f>
        <v>#N/A</v>
      </c>
      <c r="U66" s="29" t="e">
        <f>IF(U64=0,0,VLOOKUP(U64,FAC_TOTALS_APTA!$A$4:$BS$227,$L66,FALSE))</f>
        <v>#N/A</v>
      </c>
      <c r="V66" s="29" t="e">
        <f>IF(V64=0,0,VLOOKUP(V64,FAC_TOTALS_APTA!$A$4:$BS$227,$L66,FALSE))</f>
        <v>#N/A</v>
      </c>
      <c r="W66" s="29" t="e">
        <f>IF(W64=0,0,VLOOKUP(W64,FAC_TOTALS_APTA!$A$4:$BS$227,$L66,FALSE))</f>
        <v>#N/A</v>
      </c>
      <c r="X66" s="29" t="e">
        <f>IF(X64=0,0,VLOOKUP(X64,FAC_TOTALS_APTA!$A$4:$BS$227,$L66,FALSE))</f>
        <v>#N/A</v>
      </c>
      <c r="Y66" s="29" t="e">
        <f>IF(Y64=0,0,VLOOKUP(Y64,FAC_TOTALS_APTA!$A$4:$BS$227,$L66,FALSE))</f>
        <v>#N/A</v>
      </c>
      <c r="Z66" s="29" t="e">
        <f>IF(Z64=0,0,VLOOKUP(Z64,FAC_TOTALS_APTA!$A$4:$BS$227,$L66,FALSE))</f>
        <v>#N/A</v>
      </c>
      <c r="AA66" s="29" t="e">
        <f>IF(AA64=0,0,VLOOKUP(AA64,FAC_TOTALS_APTA!$A$4:$BS$227,$L66,FALSE))</f>
        <v>#N/A</v>
      </c>
      <c r="AB66" s="29" t="e">
        <f>IF(AB64=0,0,VLOOKUP(AB64,FAC_TOTALS_APTA!$A$4:$BS$227,$L66,FALSE))</f>
        <v>#N/A</v>
      </c>
      <c r="AC66" s="32" t="e">
        <f>SUM(M66:AB66)</f>
        <v>#N/A</v>
      </c>
      <c r="AD66" s="33" t="e">
        <f>AC66/G89</f>
        <v>#N/A</v>
      </c>
      <c r="AE66" s="7"/>
    </row>
    <row r="67" spans="1:31" s="14" customFormat="1" ht="15" hidden="1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MATCH($D67,FAC_TOTALS_APTA!$A$2:$BS$2,)</f>
        <v>12</v>
      </c>
      <c r="G67" s="29" t="e">
        <f>VLOOKUP(G64,FAC_TOTALS_APTA!$A$4:$BS$227,$F67,FALSE)</f>
        <v>#N/A</v>
      </c>
      <c r="H67" s="29" t="e">
        <f>VLOOKUP(H64,FAC_TOTALS_APTA!$A$4:$BS$227,$F67,FALSE)</f>
        <v>#N/A</v>
      </c>
      <c r="I67" s="30" t="str">
        <f t="shared" ref="I67:I86" si="13">IFERROR(H67/G67-1,"-")</f>
        <v>-</v>
      </c>
      <c r="J67" s="31" t="str">
        <f t="shared" ref="J67:J86" si="14">IF(C67="Log","_log","")</f>
        <v>_log</v>
      </c>
      <c r="K67" s="31" t="str">
        <f t="shared" ref="K67:K87" si="15">CONCATENATE(D67,J67,"_FAC")</f>
        <v>FARE_per_UPT_2018_log_FAC</v>
      </c>
      <c r="L67" s="7">
        <f>MATCH($K67,FAC_TOTALS_APTA!$A$2:$BS$2,)</f>
        <v>34</v>
      </c>
      <c r="M67" s="29" t="e">
        <f>IF(M64=0,0,VLOOKUP(M64,FAC_TOTALS_APTA!$A$4:$BS$227,$L67,FALSE))</f>
        <v>#N/A</v>
      </c>
      <c r="N67" s="29" t="e">
        <f>IF(N64=0,0,VLOOKUP(N64,FAC_TOTALS_APTA!$A$4:$BS$227,$L67,FALSE))</f>
        <v>#N/A</v>
      </c>
      <c r="O67" s="29" t="e">
        <f>IF(O64=0,0,VLOOKUP(O64,FAC_TOTALS_APTA!$A$4:$BS$227,$L67,FALSE))</f>
        <v>#N/A</v>
      </c>
      <c r="P67" s="29" t="e">
        <f>IF(P64=0,0,VLOOKUP(P64,FAC_TOTALS_APTA!$A$4:$BS$227,$L67,FALSE))</f>
        <v>#N/A</v>
      </c>
      <c r="Q67" s="29" t="e">
        <f>IF(Q64=0,0,VLOOKUP(Q64,FAC_TOTALS_APTA!$A$4:$BS$227,$L67,FALSE))</f>
        <v>#N/A</v>
      </c>
      <c r="R67" s="29" t="e">
        <f>IF(R64=0,0,VLOOKUP(R64,FAC_TOTALS_APTA!$A$4:$BS$227,$L67,FALSE))</f>
        <v>#N/A</v>
      </c>
      <c r="S67" s="29" t="e">
        <f>IF(S64=0,0,VLOOKUP(S64,FAC_TOTALS_APTA!$A$4:$BS$227,$L67,FALSE))</f>
        <v>#N/A</v>
      </c>
      <c r="T67" s="29" t="e">
        <f>IF(T64=0,0,VLOOKUP(T64,FAC_TOTALS_APTA!$A$4:$BS$227,$L67,FALSE))</f>
        <v>#N/A</v>
      </c>
      <c r="U67" s="29" t="e">
        <f>IF(U64=0,0,VLOOKUP(U64,FAC_TOTALS_APTA!$A$4:$BS$227,$L67,FALSE))</f>
        <v>#N/A</v>
      </c>
      <c r="V67" s="29" t="e">
        <f>IF(V64=0,0,VLOOKUP(V64,FAC_TOTALS_APTA!$A$4:$BS$227,$L67,FALSE))</f>
        <v>#N/A</v>
      </c>
      <c r="W67" s="29" t="e">
        <f>IF(W64=0,0,VLOOKUP(W64,FAC_TOTALS_APTA!$A$4:$BS$227,$L67,FALSE))</f>
        <v>#N/A</v>
      </c>
      <c r="X67" s="29" t="e">
        <f>IF(X64=0,0,VLOOKUP(X64,FAC_TOTALS_APTA!$A$4:$BS$227,$L67,FALSE))</f>
        <v>#N/A</v>
      </c>
      <c r="Y67" s="29" t="e">
        <f>IF(Y64=0,0,VLOOKUP(Y64,FAC_TOTALS_APTA!$A$4:$BS$227,$L67,FALSE))</f>
        <v>#N/A</v>
      </c>
      <c r="Z67" s="29" t="e">
        <f>IF(Z64=0,0,VLOOKUP(Z64,FAC_TOTALS_APTA!$A$4:$BS$227,$L67,FALSE))</f>
        <v>#N/A</v>
      </c>
      <c r="AA67" s="29" t="e">
        <f>IF(AA64=0,0,VLOOKUP(AA64,FAC_TOTALS_APTA!$A$4:$BS$227,$L67,FALSE))</f>
        <v>#N/A</v>
      </c>
      <c r="AB67" s="29" t="e">
        <f>IF(AB64=0,0,VLOOKUP(AB64,FAC_TOTALS_APTA!$A$4:$BS$227,$L67,FALSE))</f>
        <v>#N/A</v>
      </c>
      <c r="AC67" s="32" t="e">
        <f t="shared" ref="AC67:AC86" si="16">SUM(M67:AB67)</f>
        <v>#N/A</v>
      </c>
      <c r="AD67" s="33" t="e">
        <f>AC67/G89</f>
        <v>#N/A</v>
      </c>
      <c r="AE67" s="7"/>
    </row>
    <row r="68" spans="1:31" s="14" customFormat="1" ht="15" hidden="1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MATCH($D68,FAC_TOTALS_APTA!$A$2:$BS$2,)</f>
        <v>13</v>
      </c>
      <c r="G68" s="29" t="e">
        <f>VLOOKUP(G64,FAC_TOTALS_APTA!$A$4:$BS$227,$F68,FALSE)</f>
        <v>#N/A</v>
      </c>
      <c r="H68" s="29" t="e">
        <f>VLOOKUP(H64,FAC_TOTALS_APTA!$A$4:$BS$227,$F68,FALSE)</f>
        <v>#N/A</v>
      </c>
      <c r="I68" s="30" t="str">
        <f t="shared" si="13"/>
        <v>-</v>
      </c>
      <c r="J68" s="31" t="str">
        <f t="shared" si="14"/>
        <v>_log</v>
      </c>
      <c r="K68" s="31" t="str">
        <f t="shared" si="15"/>
        <v>POP_EMP_log_FAC</v>
      </c>
      <c r="L68" s="7">
        <f>MATCH($K68,FAC_TOTALS_APTA!$A$2:$BS$2,)</f>
        <v>35</v>
      </c>
      <c r="M68" s="29" t="e">
        <f>IF(M64=0,0,VLOOKUP(M64,FAC_TOTALS_APTA!$A$4:$BS$227,$L68,FALSE))</f>
        <v>#N/A</v>
      </c>
      <c r="N68" s="29" t="e">
        <f>IF(N64=0,0,VLOOKUP(N64,FAC_TOTALS_APTA!$A$4:$BS$227,$L68,FALSE))</f>
        <v>#N/A</v>
      </c>
      <c r="O68" s="29" t="e">
        <f>IF(O64=0,0,VLOOKUP(O64,FAC_TOTALS_APTA!$A$4:$BS$227,$L68,FALSE))</f>
        <v>#N/A</v>
      </c>
      <c r="P68" s="29" t="e">
        <f>IF(P64=0,0,VLOOKUP(P64,FAC_TOTALS_APTA!$A$4:$BS$227,$L68,FALSE))</f>
        <v>#N/A</v>
      </c>
      <c r="Q68" s="29" t="e">
        <f>IF(Q64=0,0,VLOOKUP(Q64,FAC_TOTALS_APTA!$A$4:$BS$227,$L68,FALSE))</f>
        <v>#N/A</v>
      </c>
      <c r="R68" s="29" t="e">
        <f>IF(R64=0,0,VLOOKUP(R64,FAC_TOTALS_APTA!$A$4:$BS$227,$L68,FALSE))</f>
        <v>#N/A</v>
      </c>
      <c r="S68" s="29" t="e">
        <f>IF(S64=0,0,VLOOKUP(S64,FAC_TOTALS_APTA!$A$4:$BS$227,$L68,FALSE))</f>
        <v>#N/A</v>
      </c>
      <c r="T68" s="29" t="e">
        <f>IF(T64=0,0,VLOOKUP(T64,FAC_TOTALS_APTA!$A$4:$BS$227,$L68,FALSE))</f>
        <v>#N/A</v>
      </c>
      <c r="U68" s="29" t="e">
        <f>IF(U64=0,0,VLOOKUP(U64,FAC_TOTALS_APTA!$A$4:$BS$227,$L68,FALSE))</f>
        <v>#N/A</v>
      </c>
      <c r="V68" s="29" t="e">
        <f>IF(V64=0,0,VLOOKUP(V64,FAC_TOTALS_APTA!$A$4:$BS$227,$L68,FALSE))</f>
        <v>#N/A</v>
      </c>
      <c r="W68" s="29" t="e">
        <f>IF(W64=0,0,VLOOKUP(W64,FAC_TOTALS_APTA!$A$4:$BS$227,$L68,FALSE))</f>
        <v>#N/A</v>
      </c>
      <c r="X68" s="29" t="e">
        <f>IF(X64=0,0,VLOOKUP(X64,FAC_TOTALS_APTA!$A$4:$BS$227,$L68,FALSE))</f>
        <v>#N/A</v>
      </c>
      <c r="Y68" s="29" t="e">
        <f>IF(Y64=0,0,VLOOKUP(Y64,FAC_TOTALS_APTA!$A$4:$BS$227,$L68,FALSE))</f>
        <v>#N/A</v>
      </c>
      <c r="Z68" s="29" t="e">
        <f>IF(Z64=0,0,VLOOKUP(Z64,FAC_TOTALS_APTA!$A$4:$BS$227,$L68,FALSE))</f>
        <v>#N/A</v>
      </c>
      <c r="AA68" s="29" t="e">
        <f>IF(AA64=0,0,VLOOKUP(AA64,FAC_TOTALS_APTA!$A$4:$BS$227,$L68,FALSE))</f>
        <v>#N/A</v>
      </c>
      <c r="AB68" s="29" t="e">
        <f>IF(AB64=0,0,VLOOKUP(AB64,FAC_TOTALS_APTA!$A$4:$BS$227,$L68,FALSE))</f>
        <v>#N/A</v>
      </c>
      <c r="AC68" s="32" t="e">
        <f t="shared" si="16"/>
        <v>#N/A</v>
      </c>
      <c r="AD68" s="33" t="e">
        <f>AC68/G89</f>
        <v>#N/A</v>
      </c>
      <c r="AE68" s="7"/>
    </row>
    <row r="69" spans="1:31" s="14" customFormat="1" ht="15" hidden="1" x14ac:dyDescent="0.2">
      <c r="A69" s="7"/>
      <c r="B69" s="26" t="s">
        <v>108</v>
      </c>
      <c r="C69" s="28"/>
      <c r="D69" s="34" t="s">
        <v>106</v>
      </c>
      <c r="E69" s="43">
        <v>0.16120000000000001</v>
      </c>
      <c r="F69" s="7">
        <f>MATCH($D69,FAC_TOTALS_APTA!$A$2:$BS$2,)</f>
        <v>17</v>
      </c>
      <c r="G69" s="29" t="e">
        <f>VLOOKUP(G64,FAC_TOTALS_APTA!$A$4:$BS$227,$F69,FALSE)</f>
        <v>#N/A</v>
      </c>
      <c r="H69" s="29" t="e">
        <f>VLOOKUP(H64,FAC_TOTALS_APTA!$A$4:$BS$227,$F69,FALSE)</f>
        <v>#N/A</v>
      </c>
      <c r="I69" s="30" t="str">
        <f t="shared" si="13"/>
        <v>-</v>
      </c>
      <c r="J69" s="31" t="str">
        <f t="shared" si="14"/>
        <v/>
      </c>
      <c r="K69" s="31" t="str">
        <f t="shared" si="15"/>
        <v>TSD_POP_EMP_PCT_FAC</v>
      </c>
      <c r="L69" s="7">
        <f>MATCH($K69,FAC_TOTALS_APTA!$A$2:$BS$2,)</f>
        <v>39</v>
      </c>
      <c r="M69" s="29" t="e">
        <f>IF(M64=0,0,VLOOKUP(M64,FAC_TOTALS_APTA!$A$4:$BS$227,$L69,FALSE))</f>
        <v>#N/A</v>
      </c>
      <c r="N69" s="29" t="e">
        <f>IF(N64=0,0,VLOOKUP(N64,FAC_TOTALS_APTA!$A$4:$BS$227,$L69,FALSE))</f>
        <v>#N/A</v>
      </c>
      <c r="O69" s="29" t="e">
        <f>IF(O64=0,0,VLOOKUP(O64,FAC_TOTALS_APTA!$A$4:$BS$227,$L69,FALSE))</f>
        <v>#N/A</v>
      </c>
      <c r="P69" s="29" t="e">
        <f>IF(P64=0,0,VLOOKUP(P64,FAC_TOTALS_APTA!$A$4:$BS$227,$L69,FALSE))</f>
        <v>#N/A</v>
      </c>
      <c r="Q69" s="29" t="e">
        <f>IF(Q64=0,0,VLOOKUP(Q64,FAC_TOTALS_APTA!$A$4:$BS$227,$L69,FALSE))</f>
        <v>#N/A</v>
      </c>
      <c r="R69" s="29" t="e">
        <f>IF(R64=0,0,VLOOKUP(R64,FAC_TOTALS_APTA!$A$4:$BS$227,$L69,FALSE))</f>
        <v>#N/A</v>
      </c>
      <c r="S69" s="29" t="e">
        <f>IF(S64=0,0,VLOOKUP(S64,FAC_TOTALS_APTA!$A$4:$BS$227,$L69,FALSE))</f>
        <v>#N/A</v>
      </c>
      <c r="T69" s="29" t="e">
        <f>IF(T64=0,0,VLOOKUP(T64,FAC_TOTALS_APTA!$A$4:$BS$227,$L69,FALSE))</f>
        <v>#N/A</v>
      </c>
      <c r="U69" s="29" t="e">
        <f>IF(U64=0,0,VLOOKUP(U64,FAC_TOTALS_APTA!$A$4:$BS$227,$L69,FALSE))</f>
        <v>#N/A</v>
      </c>
      <c r="V69" s="29" t="e">
        <f>IF(V64=0,0,VLOOKUP(V64,FAC_TOTALS_APTA!$A$4:$BS$227,$L69,FALSE))</f>
        <v>#N/A</v>
      </c>
      <c r="W69" s="29" t="e">
        <f>IF(W64=0,0,VLOOKUP(W64,FAC_TOTALS_APTA!$A$4:$BS$227,$L69,FALSE))</f>
        <v>#N/A</v>
      </c>
      <c r="X69" s="29" t="e">
        <f>IF(X64=0,0,VLOOKUP(X64,FAC_TOTALS_APTA!$A$4:$BS$227,$L69,FALSE))</f>
        <v>#N/A</v>
      </c>
      <c r="Y69" s="29" t="e">
        <f>IF(Y64=0,0,VLOOKUP(Y64,FAC_TOTALS_APTA!$A$4:$BS$227,$L69,FALSE))</f>
        <v>#N/A</v>
      </c>
      <c r="Z69" s="29" t="e">
        <f>IF(Z64=0,0,VLOOKUP(Z64,FAC_TOTALS_APTA!$A$4:$BS$227,$L69,FALSE))</f>
        <v>#N/A</v>
      </c>
      <c r="AA69" s="29" t="e">
        <f>IF(AA64=0,0,VLOOKUP(AA64,FAC_TOTALS_APTA!$A$4:$BS$227,$L69,FALSE))</f>
        <v>#N/A</v>
      </c>
      <c r="AB69" s="29" t="e">
        <f>IF(AB64=0,0,VLOOKUP(AB64,FAC_TOTALS_APTA!$A$4:$BS$227,$L69,FALSE))</f>
        <v>#N/A</v>
      </c>
      <c r="AC69" s="32" t="e">
        <f t="shared" si="16"/>
        <v>#N/A</v>
      </c>
      <c r="AD69" s="33" t="e">
        <f>AC69/G88</f>
        <v>#N/A</v>
      </c>
      <c r="AE69" s="7"/>
    </row>
    <row r="70" spans="1:31" s="14" customFormat="1" ht="15" hidden="1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MATCH($D70,FAC_TOTALS_APTA!$A$2:$BS$2,)</f>
        <v>14</v>
      </c>
      <c r="G70" s="29" t="e">
        <f>VLOOKUP(G64,FAC_TOTALS_APTA!$A$4:$BS$227,$F70,FALSE)</f>
        <v>#N/A</v>
      </c>
      <c r="H70" s="29" t="e">
        <f>VLOOKUP(H64,FAC_TOTALS_APTA!$A$4:$BS$227,$F70,FALSE)</f>
        <v>#N/A</v>
      </c>
      <c r="I70" s="30" t="str">
        <f t="shared" si="13"/>
        <v>-</v>
      </c>
      <c r="J70" s="31" t="str">
        <f t="shared" si="14"/>
        <v>_log</v>
      </c>
      <c r="K70" s="31" t="str">
        <f t="shared" si="15"/>
        <v>GAS_PRICE_2018_log_FAC</v>
      </c>
      <c r="L70" s="7">
        <f>MATCH($K70,FAC_TOTALS_APTA!$A$2:$BS$2,)</f>
        <v>36</v>
      </c>
      <c r="M70" s="29" t="e">
        <f>IF(M64=0,0,VLOOKUP(M64,FAC_TOTALS_APTA!$A$4:$BS$227,$L70,FALSE))</f>
        <v>#N/A</v>
      </c>
      <c r="N70" s="29" t="e">
        <f>IF(N64=0,0,VLOOKUP(N64,FAC_TOTALS_APTA!$A$4:$BS$227,$L70,FALSE))</f>
        <v>#N/A</v>
      </c>
      <c r="O70" s="29" t="e">
        <f>IF(O64=0,0,VLOOKUP(O64,FAC_TOTALS_APTA!$A$4:$BS$227,$L70,FALSE))</f>
        <v>#N/A</v>
      </c>
      <c r="P70" s="29" t="e">
        <f>IF(P64=0,0,VLOOKUP(P64,FAC_TOTALS_APTA!$A$4:$BS$227,$L70,FALSE))</f>
        <v>#N/A</v>
      </c>
      <c r="Q70" s="29" t="e">
        <f>IF(Q64=0,0,VLOOKUP(Q64,FAC_TOTALS_APTA!$A$4:$BS$227,$L70,FALSE))</f>
        <v>#N/A</v>
      </c>
      <c r="R70" s="29" t="e">
        <f>IF(R64=0,0,VLOOKUP(R64,FAC_TOTALS_APTA!$A$4:$BS$227,$L70,FALSE))</f>
        <v>#N/A</v>
      </c>
      <c r="S70" s="29" t="e">
        <f>IF(S64=0,0,VLOOKUP(S64,FAC_TOTALS_APTA!$A$4:$BS$227,$L70,FALSE))</f>
        <v>#N/A</v>
      </c>
      <c r="T70" s="29" t="e">
        <f>IF(T64=0,0,VLOOKUP(T64,FAC_TOTALS_APTA!$A$4:$BS$227,$L70,FALSE))</f>
        <v>#N/A</v>
      </c>
      <c r="U70" s="29" t="e">
        <f>IF(U64=0,0,VLOOKUP(U64,FAC_TOTALS_APTA!$A$4:$BS$227,$L70,FALSE))</f>
        <v>#N/A</v>
      </c>
      <c r="V70" s="29" t="e">
        <f>IF(V64=0,0,VLOOKUP(V64,FAC_TOTALS_APTA!$A$4:$BS$227,$L70,FALSE))</f>
        <v>#N/A</v>
      </c>
      <c r="W70" s="29" t="e">
        <f>IF(W64=0,0,VLOOKUP(W64,FAC_TOTALS_APTA!$A$4:$BS$227,$L70,FALSE))</f>
        <v>#N/A</v>
      </c>
      <c r="X70" s="29" t="e">
        <f>IF(X64=0,0,VLOOKUP(X64,FAC_TOTALS_APTA!$A$4:$BS$227,$L70,FALSE))</f>
        <v>#N/A</v>
      </c>
      <c r="Y70" s="29" t="e">
        <f>IF(Y64=0,0,VLOOKUP(Y64,FAC_TOTALS_APTA!$A$4:$BS$227,$L70,FALSE))</f>
        <v>#N/A</v>
      </c>
      <c r="Z70" s="29" t="e">
        <f>IF(Z64=0,0,VLOOKUP(Z64,FAC_TOTALS_APTA!$A$4:$BS$227,$L70,FALSE))</f>
        <v>#N/A</v>
      </c>
      <c r="AA70" s="29" t="e">
        <f>IF(AA64=0,0,VLOOKUP(AA64,FAC_TOTALS_APTA!$A$4:$BS$227,$L70,FALSE))</f>
        <v>#N/A</v>
      </c>
      <c r="AB70" s="29" t="e">
        <f>IF(AB64=0,0,VLOOKUP(AB64,FAC_TOTALS_APTA!$A$4:$BS$227,$L70,FALSE))</f>
        <v>#N/A</v>
      </c>
      <c r="AC70" s="32" t="e">
        <f t="shared" si="16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MATCH($D71,FAC_TOTALS_APTA!$A$2:$BS$2,)</f>
        <v>15</v>
      </c>
      <c r="G71" s="29" t="e">
        <f>VLOOKUP(G64,FAC_TOTALS_APTA!$A$4:$BS$227,$F71,FALSE)</f>
        <v>#N/A</v>
      </c>
      <c r="H71" s="29" t="e">
        <f>VLOOKUP(H64,FAC_TOTALS_APTA!$A$4:$BS$227,$F71,FALSE)</f>
        <v>#N/A</v>
      </c>
      <c r="I71" s="30" t="str">
        <f t="shared" si="13"/>
        <v>-</v>
      </c>
      <c r="J71" s="31" t="str">
        <f t="shared" si="14"/>
        <v>_log</v>
      </c>
      <c r="K71" s="31" t="str">
        <f t="shared" si="15"/>
        <v>TOTAL_MED_INC_INDIV_2018_log_FAC</v>
      </c>
      <c r="L71" s="7">
        <f>MATCH($K71,FAC_TOTALS_APTA!$A$2:$BS$2,)</f>
        <v>37</v>
      </c>
      <c r="M71" s="29" t="e">
        <f>IF(M64=0,0,VLOOKUP(M64,FAC_TOTALS_APTA!$A$4:$BS$227,$L71,FALSE))</f>
        <v>#N/A</v>
      </c>
      <c r="N71" s="29" t="e">
        <f>IF(N64=0,0,VLOOKUP(N64,FAC_TOTALS_APTA!$A$4:$BS$227,$L71,FALSE))</f>
        <v>#N/A</v>
      </c>
      <c r="O71" s="29" t="e">
        <f>IF(O64=0,0,VLOOKUP(O64,FAC_TOTALS_APTA!$A$4:$BS$227,$L71,FALSE))</f>
        <v>#N/A</v>
      </c>
      <c r="P71" s="29" t="e">
        <f>IF(P64=0,0,VLOOKUP(P64,FAC_TOTALS_APTA!$A$4:$BS$227,$L71,FALSE))</f>
        <v>#N/A</v>
      </c>
      <c r="Q71" s="29" t="e">
        <f>IF(Q64=0,0,VLOOKUP(Q64,FAC_TOTALS_APTA!$A$4:$BS$227,$L71,FALSE))</f>
        <v>#N/A</v>
      </c>
      <c r="R71" s="29" t="e">
        <f>IF(R64=0,0,VLOOKUP(R64,FAC_TOTALS_APTA!$A$4:$BS$227,$L71,FALSE))</f>
        <v>#N/A</v>
      </c>
      <c r="S71" s="29" t="e">
        <f>IF(S64=0,0,VLOOKUP(S64,FAC_TOTALS_APTA!$A$4:$BS$227,$L71,FALSE))</f>
        <v>#N/A</v>
      </c>
      <c r="T71" s="29" t="e">
        <f>IF(T64=0,0,VLOOKUP(T64,FAC_TOTALS_APTA!$A$4:$BS$227,$L71,FALSE))</f>
        <v>#N/A</v>
      </c>
      <c r="U71" s="29" t="e">
        <f>IF(U64=0,0,VLOOKUP(U64,FAC_TOTALS_APTA!$A$4:$BS$227,$L71,FALSE))</f>
        <v>#N/A</v>
      </c>
      <c r="V71" s="29" t="e">
        <f>IF(V64=0,0,VLOOKUP(V64,FAC_TOTALS_APTA!$A$4:$BS$227,$L71,FALSE))</f>
        <v>#N/A</v>
      </c>
      <c r="W71" s="29" t="e">
        <f>IF(W64=0,0,VLOOKUP(W64,FAC_TOTALS_APTA!$A$4:$BS$227,$L71,FALSE))</f>
        <v>#N/A</v>
      </c>
      <c r="X71" s="29" t="e">
        <f>IF(X64=0,0,VLOOKUP(X64,FAC_TOTALS_APTA!$A$4:$BS$227,$L71,FALSE))</f>
        <v>#N/A</v>
      </c>
      <c r="Y71" s="29" t="e">
        <f>IF(Y64=0,0,VLOOKUP(Y64,FAC_TOTALS_APTA!$A$4:$BS$227,$L71,FALSE))</f>
        <v>#N/A</v>
      </c>
      <c r="Z71" s="29" t="e">
        <f>IF(Z64=0,0,VLOOKUP(Z64,FAC_TOTALS_APTA!$A$4:$BS$227,$L71,FALSE))</f>
        <v>#N/A</v>
      </c>
      <c r="AA71" s="29" t="e">
        <f>IF(AA64=0,0,VLOOKUP(AA64,FAC_TOTALS_APTA!$A$4:$BS$227,$L71,FALSE))</f>
        <v>#N/A</v>
      </c>
      <c r="AB71" s="29" t="e">
        <f>IF(AB64=0,0,VLOOKUP(AB64,FAC_TOTALS_APTA!$A$4:$BS$227,$L71,FALSE))</f>
        <v>#N/A</v>
      </c>
      <c r="AC71" s="32" t="e">
        <f t="shared" si="16"/>
        <v>#N/A</v>
      </c>
      <c r="AD71" s="33" t="e">
        <f>AC71/G89</f>
        <v>#N/A</v>
      </c>
      <c r="AE71" s="7"/>
    </row>
    <row r="72" spans="1:31" s="14" customFormat="1" ht="15" hidden="1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MATCH($D72,FAC_TOTALS_APTA!$A$2:$BS$2,)</f>
        <v>16</v>
      </c>
      <c r="G72" s="29" t="e">
        <f>VLOOKUP(G64,FAC_TOTALS_APTA!$A$4:$BS$227,$F72,FALSE)</f>
        <v>#N/A</v>
      </c>
      <c r="H72" s="29" t="e">
        <f>VLOOKUP(H64,FAC_TOTALS_APTA!$A$4:$BS$227,$F72,FALSE)</f>
        <v>#N/A</v>
      </c>
      <c r="I72" s="30" t="str">
        <f t="shared" si="13"/>
        <v>-</v>
      </c>
      <c r="J72" s="31" t="str">
        <f t="shared" si="14"/>
        <v/>
      </c>
      <c r="K72" s="31" t="str">
        <f t="shared" si="15"/>
        <v>PCT_HH_NO_VEH_FAC</v>
      </c>
      <c r="L72" s="7">
        <f>MATCH($K72,FAC_TOTALS_APTA!$A$2:$BS$2,)</f>
        <v>38</v>
      </c>
      <c r="M72" s="29" t="e">
        <f>IF(M64=0,0,VLOOKUP(M64,FAC_TOTALS_APTA!$A$4:$BS$227,$L72,FALSE))</f>
        <v>#N/A</v>
      </c>
      <c r="N72" s="29" t="e">
        <f>IF(N64=0,0,VLOOKUP(N64,FAC_TOTALS_APTA!$A$4:$BS$227,$L72,FALSE))</f>
        <v>#N/A</v>
      </c>
      <c r="O72" s="29" t="e">
        <f>IF(O64=0,0,VLOOKUP(O64,FAC_TOTALS_APTA!$A$4:$BS$227,$L72,FALSE))</f>
        <v>#N/A</v>
      </c>
      <c r="P72" s="29" t="e">
        <f>IF(P64=0,0,VLOOKUP(P64,FAC_TOTALS_APTA!$A$4:$BS$227,$L72,FALSE))</f>
        <v>#N/A</v>
      </c>
      <c r="Q72" s="29" t="e">
        <f>IF(Q64=0,0,VLOOKUP(Q64,FAC_TOTALS_APTA!$A$4:$BS$227,$L72,FALSE))</f>
        <v>#N/A</v>
      </c>
      <c r="R72" s="29" t="e">
        <f>IF(R64=0,0,VLOOKUP(R64,FAC_TOTALS_APTA!$A$4:$BS$227,$L72,FALSE))</f>
        <v>#N/A</v>
      </c>
      <c r="S72" s="29" t="e">
        <f>IF(S64=0,0,VLOOKUP(S64,FAC_TOTALS_APTA!$A$4:$BS$227,$L72,FALSE))</f>
        <v>#N/A</v>
      </c>
      <c r="T72" s="29" t="e">
        <f>IF(T64=0,0,VLOOKUP(T64,FAC_TOTALS_APTA!$A$4:$BS$227,$L72,FALSE))</f>
        <v>#N/A</v>
      </c>
      <c r="U72" s="29" t="e">
        <f>IF(U64=0,0,VLOOKUP(U64,FAC_TOTALS_APTA!$A$4:$BS$227,$L72,FALSE))</f>
        <v>#N/A</v>
      </c>
      <c r="V72" s="29" t="e">
        <f>IF(V64=0,0,VLOOKUP(V64,FAC_TOTALS_APTA!$A$4:$BS$227,$L72,FALSE))</f>
        <v>#N/A</v>
      </c>
      <c r="W72" s="29" t="e">
        <f>IF(W64=0,0,VLOOKUP(W64,FAC_TOTALS_APTA!$A$4:$BS$227,$L72,FALSE))</f>
        <v>#N/A</v>
      </c>
      <c r="X72" s="29" t="e">
        <f>IF(X64=0,0,VLOOKUP(X64,FAC_TOTALS_APTA!$A$4:$BS$227,$L72,FALSE))</f>
        <v>#N/A</v>
      </c>
      <c r="Y72" s="29" t="e">
        <f>IF(Y64=0,0,VLOOKUP(Y64,FAC_TOTALS_APTA!$A$4:$BS$227,$L72,FALSE))</f>
        <v>#N/A</v>
      </c>
      <c r="Z72" s="29" t="e">
        <f>IF(Z64=0,0,VLOOKUP(Z64,FAC_TOTALS_APTA!$A$4:$BS$227,$L72,FALSE))</f>
        <v>#N/A</v>
      </c>
      <c r="AA72" s="29" t="e">
        <f>IF(AA64=0,0,VLOOKUP(AA64,FAC_TOTALS_APTA!$A$4:$BS$227,$L72,FALSE))</f>
        <v>#N/A</v>
      </c>
      <c r="AB72" s="29" t="e">
        <f>IF(AB64=0,0,VLOOKUP(AB64,FAC_TOTALS_APTA!$A$4:$BS$227,$L72,FALSE))</f>
        <v>#N/A</v>
      </c>
      <c r="AC72" s="32" t="e">
        <f t="shared" si="16"/>
        <v>#N/A</v>
      </c>
      <c r="AD72" s="33" t="e">
        <f>AC72/G89</f>
        <v>#N/A</v>
      </c>
      <c r="AE72" s="7"/>
    </row>
    <row r="73" spans="1:31" s="14" customFormat="1" ht="15" hidden="1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MATCH($D73,FAC_TOTALS_APTA!$A$2:$BS$2,)</f>
        <v>18</v>
      </c>
      <c r="G73" s="29" t="e">
        <f>VLOOKUP(G64,FAC_TOTALS_APTA!$A$4:$BS$227,$F73,FALSE)</f>
        <v>#N/A</v>
      </c>
      <c r="H73" s="29" t="e">
        <f>VLOOKUP(H64,FAC_TOTALS_APTA!$A$4:$BS$227,$F73,FALSE)</f>
        <v>#N/A</v>
      </c>
      <c r="I73" s="30" t="str">
        <f t="shared" si="13"/>
        <v>-</v>
      </c>
      <c r="J73" s="31" t="str">
        <f t="shared" si="14"/>
        <v/>
      </c>
      <c r="K73" s="31" t="str">
        <f t="shared" si="15"/>
        <v>JTW_HOME_PCT_FAC</v>
      </c>
      <c r="L73" s="7">
        <f>MATCH($K73,FAC_TOTALS_APTA!$A$2:$BS$2,)</f>
        <v>40</v>
      </c>
      <c r="M73" s="29" t="e">
        <f>IF(M64=0,0,VLOOKUP(M64,FAC_TOTALS_APTA!$A$4:$BS$227,$L73,FALSE))</f>
        <v>#N/A</v>
      </c>
      <c r="N73" s="29" t="e">
        <f>IF(N64=0,0,VLOOKUP(N64,FAC_TOTALS_APTA!$A$4:$BS$227,$L73,FALSE))</f>
        <v>#N/A</v>
      </c>
      <c r="O73" s="29" t="e">
        <f>IF(O64=0,0,VLOOKUP(O64,FAC_TOTALS_APTA!$A$4:$BS$227,$L73,FALSE))</f>
        <v>#N/A</v>
      </c>
      <c r="P73" s="29" t="e">
        <f>IF(P64=0,0,VLOOKUP(P64,FAC_TOTALS_APTA!$A$4:$BS$227,$L73,FALSE))</f>
        <v>#N/A</v>
      </c>
      <c r="Q73" s="29" t="e">
        <f>IF(Q64=0,0,VLOOKUP(Q64,FAC_TOTALS_APTA!$A$4:$BS$227,$L73,FALSE))</f>
        <v>#N/A</v>
      </c>
      <c r="R73" s="29" t="e">
        <f>IF(R64=0,0,VLOOKUP(R64,FAC_TOTALS_APTA!$A$4:$BS$227,$L73,FALSE))</f>
        <v>#N/A</v>
      </c>
      <c r="S73" s="29" t="e">
        <f>IF(S64=0,0,VLOOKUP(S64,FAC_TOTALS_APTA!$A$4:$BS$227,$L73,FALSE))</f>
        <v>#N/A</v>
      </c>
      <c r="T73" s="29" t="e">
        <f>IF(T64=0,0,VLOOKUP(T64,FAC_TOTALS_APTA!$A$4:$BS$227,$L73,FALSE))</f>
        <v>#N/A</v>
      </c>
      <c r="U73" s="29" t="e">
        <f>IF(U64=0,0,VLOOKUP(U64,FAC_TOTALS_APTA!$A$4:$BS$227,$L73,FALSE))</f>
        <v>#N/A</v>
      </c>
      <c r="V73" s="29" t="e">
        <f>IF(V64=0,0,VLOOKUP(V64,FAC_TOTALS_APTA!$A$4:$BS$227,$L73,FALSE))</f>
        <v>#N/A</v>
      </c>
      <c r="W73" s="29" t="e">
        <f>IF(W64=0,0,VLOOKUP(W64,FAC_TOTALS_APTA!$A$4:$BS$227,$L73,FALSE))</f>
        <v>#N/A</v>
      </c>
      <c r="X73" s="29" t="e">
        <f>IF(X64=0,0,VLOOKUP(X64,FAC_TOTALS_APTA!$A$4:$BS$227,$L73,FALSE))</f>
        <v>#N/A</v>
      </c>
      <c r="Y73" s="29" t="e">
        <f>IF(Y64=0,0,VLOOKUP(Y64,FAC_TOTALS_APTA!$A$4:$BS$227,$L73,FALSE))</f>
        <v>#N/A</v>
      </c>
      <c r="Z73" s="29" t="e">
        <f>IF(Z64=0,0,VLOOKUP(Z64,FAC_TOTALS_APTA!$A$4:$BS$227,$L73,FALSE))</f>
        <v>#N/A</v>
      </c>
      <c r="AA73" s="29" t="e">
        <f>IF(AA64=0,0,VLOOKUP(AA64,FAC_TOTALS_APTA!$A$4:$BS$227,$L73,FALSE))</f>
        <v>#N/A</v>
      </c>
      <c r="AB73" s="29" t="e">
        <f>IF(AB64=0,0,VLOOKUP(AB64,FAC_TOTALS_APTA!$A$4:$BS$227,$L73,FALSE))</f>
        <v>#N/A</v>
      </c>
      <c r="AC73" s="32" t="e">
        <f t="shared" si="16"/>
        <v>#N/A</v>
      </c>
      <c r="AD73" s="33" t="e">
        <f>AC73/G89</f>
        <v>#N/A</v>
      </c>
      <c r="AE73" s="7"/>
    </row>
    <row r="74" spans="1:31" s="14" customFormat="1" ht="34" hidden="1" x14ac:dyDescent="0.2">
      <c r="A74" s="7"/>
      <c r="B74" s="12" t="s">
        <v>72</v>
      </c>
      <c r="C74" s="28"/>
      <c r="D74" s="5" t="s">
        <v>85</v>
      </c>
      <c r="E74" s="43">
        <v>-5.7999999999999996E-3</v>
      </c>
      <c r="F74" s="7">
        <f>MATCH($D74,FAC_TOTALS_APTA!$A$2:$BS$2,)</f>
        <v>20</v>
      </c>
      <c r="G74" s="29" t="e">
        <f>VLOOKUP(G64,FAC_TOTALS_APTA!$A$4:$BS$227,$F74,FALSE)</f>
        <v>#N/A</v>
      </c>
      <c r="H74" s="29" t="e">
        <f>VLOOKUP(H64,FAC_TOTALS_APTA!$A$4:$BS$227,$F74,FALSE)</f>
        <v>#N/A</v>
      </c>
      <c r="I74" s="30" t="str">
        <f t="shared" si="13"/>
        <v>-</v>
      </c>
      <c r="J74" s="31" t="str">
        <f t="shared" si="14"/>
        <v/>
      </c>
      <c r="K74" s="31" t="str">
        <f t="shared" si="15"/>
        <v>TNC_TRIPS_PER_CAPITA_CLUSTER_BUS_HI_OPEX_FAV_FAC</v>
      </c>
      <c r="L74" s="7">
        <f>MATCH($K74,FAC_TOTALS_APTA!$A$2:$BS$2,)</f>
        <v>42</v>
      </c>
      <c r="M74" s="29" t="e">
        <f>IF(M64=0,0,VLOOKUP(M64,FAC_TOTALS_APTA!$A$4:$BS$227,$L74,FALSE))</f>
        <v>#N/A</v>
      </c>
      <c r="N74" s="29" t="e">
        <f>IF(N64=0,0,VLOOKUP(N64,FAC_TOTALS_APTA!$A$4:$BS$227,$L74,FALSE))</f>
        <v>#N/A</v>
      </c>
      <c r="O74" s="29" t="e">
        <f>IF(O64=0,0,VLOOKUP(O64,FAC_TOTALS_APTA!$A$4:$BS$227,$L74,FALSE))</f>
        <v>#N/A</v>
      </c>
      <c r="P74" s="29" t="e">
        <f>IF(P64=0,0,VLOOKUP(P64,FAC_TOTALS_APTA!$A$4:$BS$227,$L74,FALSE))</f>
        <v>#N/A</v>
      </c>
      <c r="Q74" s="29" t="e">
        <f>IF(Q64=0,0,VLOOKUP(Q64,FAC_TOTALS_APTA!$A$4:$BS$227,$L74,FALSE))</f>
        <v>#N/A</v>
      </c>
      <c r="R74" s="29" t="e">
        <f>IF(R64=0,0,VLOOKUP(R64,FAC_TOTALS_APTA!$A$4:$BS$227,$L74,FALSE))</f>
        <v>#N/A</v>
      </c>
      <c r="S74" s="29" t="e">
        <f>IF(S64=0,0,VLOOKUP(S64,FAC_TOTALS_APTA!$A$4:$BS$227,$L74,FALSE))</f>
        <v>#N/A</v>
      </c>
      <c r="T74" s="29" t="e">
        <f>IF(T64=0,0,VLOOKUP(T64,FAC_TOTALS_APTA!$A$4:$BS$227,$L74,FALSE))</f>
        <v>#N/A</v>
      </c>
      <c r="U74" s="29" t="e">
        <f>IF(U64=0,0,VLOOKUP(U64,FAC_TOTALS_APTA!$A$4:$BS$227,$L74,FALSE))</f>
        <v>#N/A</v>
      </c>
      <c r="V74" s="29" t="e">
        <f>IF(V64=0,0,VLOOKUP(V64,FAC_TOTALS_APTA!$A$4:$BS$227,$L74,FALSE))</f>
        <v>#N/A</v>
      </c>
      <c r="W74" s="29" t="e">
        <f>IF(W64=0,0,VLOOKUP(W64,FAC_TOTALS_APTA!$A$4:$BS$227,$L74,FALSE))</f>
        <v>#N/A</v>
      </c>
      <c r="X74" s="29" t="e">
        <f>IF(X64=0,0,VLOOKUP(X64,FAC_TOTALS_APTA!$A$4:$BS$227,$L74,FALSE))</f>
        <v>#N/A</v>
      </c>
      <c r="Y74" s="29" t="e">
        <f>IF(Y64=0,0,VLOOKUP(Y64,FAC_TOTALS_APTA!$A$4:$BS$227,$L74,FALSE))</f>
        <v>#N/A</v>
      </c>
      <c r="Z74" s="29" t="e">
        <f>IF(Z64=0,0,VLOOKUP(Z64,FAC_TOTALS_APTA!$A$4:$BS$227,$L74,FALSE))</f>
        <v>#N/A</v>
      </c>
      <c r="AA74" s="29" t="e">
        <f>IF(AA64=0,0,VLOOKUP(AA64,FAC_TOTALS_APTA!$A$4:$BS$227,$L74,FALSE))</f>
        <v>#N/A</v>
      </c>
      <c r="AB74" s="29" t="e">
        <f>IF(AB64=0,0,VLOOKUP(AB64,FAC_TOTALS_APTA!$A$4:$BS$227,$L74,FALSE))</f>
        <v>#N/A</v>
      </c>
      <c r="AC74" s="32" t="e">
        <f t="shared" si="16"/>
        <v>#N/A</v>
      </c>
      <c r="AD74" s="33" t="e">
        <f>AC74/G89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87</v>
      </c>
      <c r="E75" s="43">
        <v>-3.3799999999999997E-2</v>
      </c>
      <c r="F75" s="7">
        <f>MATCH($D75,FAC_TOTALS_APTA!$A$2:$BS$2,)</f>
        <v>21</v>
      </c>
      <c r="G75" s="29" t="e">
        <f>VLOOKUP(G64,FAC_TOTALS_APTA!$A$4:$BS$227,$F75,FALSE)</f>
        <v>#N/A</v>
      </c>
      <c r="H75" s="29" t="e">
        <f>VLOOKUP(H64,FAC_TOTALS_APTA!$A$4:$BS$227,$F75,FALSE)</f>
        <v>#N/A</v>
      </c>
      <c r="I75" s="30" t="str">
        <f t="shared" si="13"/>
        <v>-</v>
      </c>
      <c r="J75" s="31" t="str">
        <f t="shared" si="14"/>
        <v/>
      </c>
      <c r="K75" s="31" t="str">
        <f t="shared" si="15"/>
        <v>TNC_TRIPS_PER_CAPITA_CLUSTER_BUS_MID_OPEX_FAV_FAC</v>
      </c>
      <c r="L75" s="7">
        <f>MATCH($K75,FAC_TOTALS_APTA!$A$2:$BS$2,)</f>
        <v>43</v>
      </c>
      <c r="M75" s="29" t="e">
        <f>IF(M64=0,0,VLOOKUP(M64,FAC_TOTALS_APTA!$A$4:$BS$227,$L75,FALSE))</f>
        <v>#N/A</v>
      </c>
      <c r="N75" s="29" t="e">
        <f>IF(N64=0,0,VLOOKUP(N64,FAC_TOTALS_APTA!$A$4:$BS$227,$L75,FALSE))</f>
        <v>#N/A</v>
      </c>
      <c r="O75" s="29" t="e">
        <f>IF(O64=0,0,VLOOKUP(O64,FAC_TOTALS_APTA!$A$4:$BS$227,$L75,FALSE))</f>
        <v>#N/A</v>
      </c>
      <c r="P75" s="29" t="e">
        <f>IF(P64=0,0,VLOOKUP(P64,FAC_TOTALS_APTA!$A$4:$BS$227,$L75,FALSE))</f>
        <v>#N/A</v>
      </c>
      <c r="Q75" s="29" t="e">
        <f>IF(Q64=0,0,VLOOKUP(Q64,FAC_TOTALS_APTA!$A$4:$BS$227,$L75,FALSE))</f>
        <v>#N/A</v>
      </c>
      <c r="R75" s="29" t="e">
        <f>IF(R64=0,0,VLOOKUP(R64,FAC_TOTALS_APTA!$A$4:$BS$227,$L75,FALSE))</f>
        <v>#N/A</v>
      </c>
      <c r="S75" s="29" t="e">
        <f>IF(S64=0,0,VLOOKUP(S64,FAC_TOTALS_APTA!$A$4:$BS$227,$L75,FALSE))</f>
        <v>#N/A</v>
      </c>
      <c r="T75" s="29" t="e">
        <f>IF(T64=0,0,VLOOKUP(T64,FAC_TOTALS_APTA!$A$4:$BS$227,$L75,FALSE))</f>
        <v>#N/A</v>
      </c>
      <c r="U75" s="29" t="e">
        <f>IF(U64=0,0,VLOOKUP(U64,FAC_TOTALS_APTA!$A$4:$BS$227,$L75,FALSE))</f>
        <v>#N/A</v>
      </c>
      <c r="V75" s="29" t="e">
        <f>IF(V64=0,0,VLOOKUP(V64,FAC_TOTALS_APTA!$A$4:$BS$227,$L75,FALSE))</f>
        <v>#N/A</v>
      </c>
      <c r="W75" s="29" t="e">
        <f>IF(W64=0,0,VLOOKUP(W64,FAC_TOTALS_APTA!$A$4:$BS$227,$L75,FALSE))</f>
        <v>#N/A</v>
      </c>
      <c r="X75" s="29" t="e">
        <f>IF(X64=0,0,VLOOKUP(X64,FAC_TOTALS_APTA!$A$4:$BS$227,$L75,FALSE))</f>
        <v>#N/A</v>
      </c>
      <c r="Y75" s="29" t="e">
        <f>IF(Y64=0,0,VLOOKUP(Y64,FAC_TOTALS_APTA!$A$4:$BS$227,$L75,FALSE))</f>
        <v>#N/A</v>
      </c>
      <c r="Z75" s="29" t="e">
        <f>IF(Z64=0,0,VLOOKUP(Z64,FAC_TOTALS_APTA!$A$4:$BS$227,$L75,FALSE))</f>
        <v>#N/A</v>
      </c>
      <c r="AA75" s="29" t="e">
        <f>IF(AA64=0,0,VLOOKUP(AA64,FAC_TOTALS_APTA!$A$4:$BS$227,$L75,FALSE))</f>
        <v>#N/A</v>
      </c>
      <c r="AB75" s="29" t="e">
        <f>IF(AB64=0,0,VLOOKUP(AB64,FAC_TOTALS_APTA!$A$4:$BS$227,$L75,FALSE))</f>
        <v>#N/A</v>
      </c>
      <c r="AC75" s="32" t="e">
        <f t="shared" si="16"/>
        <v>#N/A</v>
      </c>
      <c r="AD75" s="33" t="e">
        <f>AC75/G89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88</v>
      </c>
      <c r="E76" s="43">
        <v>-1.6299999999999999E-2</v>
      </c>
      <c r="F76" s="7">
        <f>MATCH($D76,FAC_TOTALS_APTA!$A$2:$BS$2,)</f>
        <v>22</v>
      </c>
      <c r="G76" s="29" t="e">
        <f>VLOOKUP(G64,FAC_TOTALS_APTA!$A$4:$BS$227,$F76,FALSE)</f>
        <v>#N/A</v>
      </c>
      <c r="H76" s="29" t="e">
        <f>VLOOKUP(H64,FAC_TOTALS_APTA!$A$4:$BS$227,$F76,FALSE)</f>
        <v>#N/A</v>
      </c>
      <c r="I76" s="30" t="str">
        <f t="shared" si="13"/>
        <v>-</v>
      </c>
      <c r="J76" s="31" t="str">
        <f t="shared" si="14"/>
        <v/>
      </c>
      <c r="K76" s="31" t="str">
        <f t="shared" si="15"/>
        <v>TNC_TRIPS_PER_CAPITA_CLUSTER_BUS_LOW_OPEX_FAV_FAC</v>
      </c>
      <c r="L76" s="7">
        <f>MATCH($K76,FAC_TOTALS_APTA!$A$2:$BS$2,)</f>
        <v>44</v>
      </c>
      <c r="M76" s="29" t="e">
        <f>IF(M64=0,0,VLOOKUP(M64,FAC_TOTALS_APTA!$A$4:$BS$227,$L76,FALSE))</f>
        <v>#N/A</v>
      </c>
      <c r="N76" s="29" t="e">
        <f>IF(N64=0,0,VLOOKUP(N64,FAC_TOTALS_APTA!$A$4:$BS$227,$L76,FALSE))</f>
        <v>#N/A</v>
      </c>
      <c r="O76" s="29" t="e">
        <f>IF(O64=0,0,VLOOKUP(O64,FAC_TOTALS_APTA!$A$4:$BS$227,$L76,FALSE))</f>
        <v>#N/A</v>
      </c>
      <c r="P76" s="29" t="e">
        <f>IF(P64=0,0,VLOOKUP(P64,FAC_TOTALS_APTA!$A$4:$BS$227,$L76,FALSE))</f>
        <v>#N/A</v>
      </c>
      <c r="Q76" s="29" t="e">
        <f>IF(Q64=0,0,VLOOKUP(Q64,FAC_TOTALS_APTA!$A$4:$BS$227,$L76,FALSE))</f>
        <v>#N/A</v>
      </c>
      <c r="R76" s="29" t="e">
        <f>IF(R64=0,0,VLOOKUP(R64,FAC_TOTALS_APTA!$A$4:$BS$227,$L76,FALSE))</f>
        <v>#N/A</v>
      </c>
      <c r="S76" s="29" t="e">
        <f>IF(S64=0,0,VLOOKUP(S64,FAC_TOTALS_APTA!$A$4:$BS$227,$L76,FALSE))</f>
        <v>#N/A</v>
      </c>
      <c r="T76" s="29" t="e">
        <f>IF(T64=0,0,VLOOKUP(T64,FAC_TOTALS_APTA!$A$4:$BS$227,$L76,FALSE))</f>
        <v>#N/A</v>
      </c>
      <c r="U76" s="29" t="e">
        <f>IF(U64=0,0,VLOOKUP(U64,FAC_TOTALS_APTA!$A$4:$BS$227,$L76,FALSE))</f>
        <v>#N/A</v>
      </c>
      <c r="V76" s="29" t="e">
        <f>IF(V64=0,0,VLOOKUP(V64,FAC_TOTALS_APTA!$A$4:$BS$227,$L76,FALSE))</f>
        <v>#N/A</v>
      </c>
      <c r="W76" s="29" t="e">
        <f>IF(W64=0,0,VLOOKUP(W64,FAC_TOTALS_APTA!$A$4:$BS$227,$L76,FALSE))</f>
        <v>#N/A</v>
      </c>
      <c r="X76" s="29" t="e">
        <f>IF(X64=0,0,VLOOKUP(X64,FAC_TOTALS_APTA!$A$4:$BS$227,$L76,FALSE))</f>
        <v>#N/A</v>
      </c>
      <c r="Y76" s="29" t="e">
        <f>IF(Y64=0,0,VLOOKUP(Y64,FAC_TOTALS_APTA!$A$4:$BS$227,$L76,FALSE))</f>
        <v>#N/A</v>
      </c>
      <c r="Z76" s="29" t="e">
        <f>IF(Z64=0,0,VLOOKUP(Z64,FAC_TOTALS_APTA!$A$4:$BS$227,$L76,FALSE))</f>
        <v>#N/A</v>
      </c>
      <c r="AA76" s="29" t="e">
        <f>IF(AA64=0,0,VLOOKUP(AA64,FAC_TOTALS_APTA!$A$4:$BS$227,$L76,FALSE))</f>
        <v>#N/A</v>
      </c>
      <c r="AB76" s="29" t="e">
        <f>IF(AB64=0,0,VLOOKUP(AB64,FAC_TOTALS_APTA!$A$4:$BS$227,$L76,FALSE))</f>
        <v>#N/A</v>
      </c>
      <c r="AC76" s="32" t="e">
        <f t="shared" si="16"/>
        <v>#N/A</v>
      </c>
      <c r="AD76" s="33" t="e">
        <f>AC76/G89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89</v>
      </c>
      <c r="E77" s="43">
        <v>-1.37E-2</v>
      </c>
      <c r="F77" s="7">
        <f>MATCH($D77,FAC_TOTALS_APTA!$A$2:$BS$2,)</f>
        <v>23</v>
      </c>
      <c r="G77" s="29" t="e">
        <f>VLOOKUP(G64,FAC_TOTALS_APTA!$A$4:$BS$227,$F77,FALSE)</f>
        <v>#N/A</v>
      </c>
      <c r="H77" s="29" t="e">
        <f>VLOOKUP(H64,FAC_TOTALS_APTA!$A$4:$BS$227,$F77,FALSE)</f>
        <v>#N/A</v>
      </c>
      <c r="I77" s="30" t="str">
        <f t="shared" si="13"/>
        <v>-</v>
      </c>
      <c r="J77" s="31" t="str">
        <f t="shared" si="14"/>
        <v/>
      </c>
      <c r="K77" s="31" t="str">
        <f t="shared" si="15"/>
        <v>TNC_TRIPS_PER_CAPITA_CLUSTER_BUS_HI_OPEX_UNFAV_FAC</v>
      </c>
      <c r="L77" s="7">
        <f>MATCH($K77,FAC_TOTALS_APTA!$A$2:$BS$2,)</f>
        <v>45</v>
      </c>
      <c r="M77" s="29" t="e">
        <f>IF(M64=0,0,VLOOKUP(M64,FAC_TOTALS_APTA!$A$4:$BS$227,$L77,FALSE))</f>
        <v>#N/A</v>
      </c>
      <c r="N77" s="29" t="e">
        <f>IF(N64=0,0,VLOOKUP(N64,FAC_TOTALS_APTA!$A$4:$BS$227,$L77,FALSE))</f>
        <v>#N/A</v>
      </c>
      <c r="O77" s="29" t="e">
        <f>IF(O64=0,0,VLOOKUP(O64,FAC_TOTALS_APTA!$A$4:$BS$227,$L77,FALSE))</f>
        <v>#N/A</v>
      </c>
      <c r="P77" s="29" t="e">
        <f>IF(P64=0,0,VLOOKUP(P64,FAC_TOTALS_APTA!$A$4:$BS$227,$L77,FALSE))</f>
        <v>#N/A</v>
      </c>
      <c r="Q77" s="29" t="e">
        <f>IF(Q64=0,0,VLOOKUP(Q64,FAC_TOTALS_APTA!$A$4:$BS$227,$L77,FALSE))</f>
        <v>#N/A</v>
      </c>
      <c r="R77" s="29" t="e">
        <f>IF(R64=0,0,VLOOKUP(R64,FAC_TOTALS_APTA!$A$4:$BS$227,$L77,FALSE))</f>
        <v>#N/A</v>
      </c>
      <c r="S77" s="29" t="e">
        <f>IF(S64=0,0,VLOOKUP(S64,FAC_TOTALS_APTA!$A$4:$BS$227,$L77,FALSE))</f>
        <v>#N/A</v>
      </c>
      <c r="T77" s="29" t="e">
        <f>IF(T64=0,0,VLOOKUP(T64,FAC_TOTALS_APTA!$A$4:$BS$227,$L77,FALSE))</f>
        <v>#N/A</v>
      </c>
      <c r="U77" s="29" t="e">
        <f>IF(U64=0,0,VLOOKUP(U64,FAC_TOTALS_APTA!$A$4:$BS$227,$L77,FALSE))</f>
        <v>#N/A</v>
      </c>
      <c r="V77" s="29" t="e">
        <f>IF(V64=0,0,VLOOKUP(V64,FAC_TOTALS_APTA!$A$4:$BS$227,$L77,FALSE))</f>
        <v>#N/A</v>
      </c>
      <c r="W77" s="29" t="e">
        <f>IF(W64=0,0,VLOOKUP(W64,FAC_TOTALS_APTA!$A$4:$BS$227,$L77,FALSE))</f>
        <v>#N/A</v>
      </c>
      <c r="X77" s="29" t="e">
        <f>IF(X64=0,0,VLOOKUP(X64,FAC_TOTALS_APTA!$A$4:$BS$227,$L77,FALSE))</f>
        <v>#N/A</v>
      </c>
      <c r="Y77" s="29" t="e">
        <f>IF(Y64=0,0,VLOOKUP(Y64,FAC_TOTALS_APTA!$A$4:$BS$227,$L77,FALSE))</f>
        <v>#N/A</v>
      </c>
      <c r="Z77" s="29" t="e">
        <f>IF(Z64=0,0,VLOOKUP(Z64,FAC_TOTALS_APTA!$A$4:$BS$227,$L77,FALSE))</f>
        <v>#N/A</v>
      </c>
      <c r="AA77" s="29" t="e">
        <f>IF(AA64=0,0,VLOOKUP(AA64,FAC_TOTALS_APTA!$A$4:$BS$227,$L77,FALSE))</f>
        <v>#N/A</v>
      </c>
      <c r="AB77" s="29" t="e">
        <f>IF(AB64=0,0,VLOOKUP(AB64,FAC_TOTALS_APTA!$A$4:$BS$227,$L77,FALSE))</f>
        <v>#N/A</v>
      </c>
      <c r="AC77" s="32" t="e">
        <f t="shared" si="16"/>
        <v>#N/A</v>
      </c>
      <c r="AD77" s="33" t="e">
        <f>AC77/G89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90</v>
      </c>
      <c r="E78" s="43">
        <v>-3.5099999999999999E-2</v>
      </c>
      <c r="F78" s="7">
        <f>MATCH($D78,FAC_TOTALS_APTA!$A$2:$BS$2,)</f>
        <v>24</v>
      </c>
      <c r="G78" s="29" t="e">
        <f>VLOOKUP(G64,FAC_TOTALS_APTA!$A$4:$BS$227,$F78,FALSE)</f>
        <v>#N/A</v>
      </c>
      <c r="H78" s="29" t="e">
        <f>VLOOKUP(H64,FAC_TOTALS_APTA!$A$4:$BS$227,$F78,FALSE)</f>
        <v>#N/A</v>
      </c>
      <c r="I78" s="30" t="str">
        <f t="shared" si="13"/>
        <v>-</v>
      </c>
      <c r="J78" s="31" t="str">
        <f t="shared" si="14"/>
        <v/>
      </c>
      <c r="K78" s="31" t="str">
        <f t="shared" si="15"/>
        <v>TNC_TRIPS_PER_CAPITA_CLUSTER_BUS_MID_OPEX_UNFAV_FAC</v>
      </c>
      <c r="L78" s="7">
        <f>MATCH($K78,FAC_TOTALS_APTA!$A$2:$BS$2,)</f>
        <v>46</v>
      </c>
      <c r="M78" s="29" t="e">
        <f>IF(M64=0,0,VLOOKUP(M64,FAC_TOTALS_APTA!$A$4:$BS$227,$L78,FALSE))</f>
        <v>#N/A</v>
      </c>
      <c r="N78" s="29" t="e">
        <f>IF(N64=0,0,VLOOKUP(N64,FAC_TOTALS_APTA!$A$4:$BS$227,$L78,FALSE))</f>
        <v>#N/A</v>
      </c>
      <c r="O78" s="29" t="e">
        <f>IF(O64=0,0,VLOOKUP(O64,FAC_TOTALS_APTA!$A$4:$BS$227,$L78,FALSE))</f>
        <v>#N/A</v>
      </c>
      <c r="P78" s="29" t="e">
        <f>IF(P64=0,0,VLOOKUP(P64,FAC_TOTALS_APTA!$A$4:$BS$227,$L78,FALSE))</f>
        <v>#N/A</v>
      </c>
      <c r="Q78" s="29" t="e">
        <f>IF(Q64=0,0,VLOOKUP(Q64,FAC_TOTALS_APTA!$A$4:$BS$227,$L78,FALSE))</f>
        <v>#N/A</v>
      </c>
      <c r="R78" s="29" t="e">
        <f>IF(R64=0,0,VLOOKUP(R64,FAC_TOTALS_APTA!$A$4:$BS$227,$L78,FALSE))</f>
        <v>#N/A</v>
      </c>
      <c r="S78" s="29" t="e">
        <f>IF(S64=0,0,VLOOKUP(S64,FAC_TOTALS_APTA!$A$4:$BS$227,$L78,FALSE))</f>
        <v>#N/A</v>
      </c>
      <c r="T78" s="29" t="e">
        <f>IF(T64=0,0,VLOOKUP(T64,FAC_TOTALS_APTA!$A$4:$BS$227,$L78,FALSE))</f>
        <v>#N/A</v>
      </c>
      <c r="U78" s="29" t="e">
        <f>IF(U64=0,0,VLOOKUP(U64,FAC_TOTALS_APTA!$A$4:$BS$227,$L78,FALSE))</f>
        <v>#N/A</v>
      </c>
      <c r="V78" s="29" t="e">
        <f>IF(V64=0,0,VLOOKUP(V64,FAC_TOTALS_APTA!$A$4:$BS$227,$L78,FALSE))</f>
        <v>#N/A</v>
      </c>
      <c r="W78" s="29" t="e">
        <f>IF(W64=0,0,VLOOKUP(W64,FAC_TOTALS_APTA!$A$4:$BS$227,$L78,FALSE))</f>
        <v>#N/A</v>
      </c>
      <c r="X78" s="29" t="e">
        <f>IF(X64=0,0,VLOOKUP(X64,FAC_TOTALS_APTA!$A$4:$BS$227,$L78,FALSE))</f>
        <v>#N/A</v>
      </c>
      <c r="Y78" s="29" t="e">
        <f>IF(Y64=0,0,VLOOKUP(Y64,FAC_TOTALS_APTA!$A$4:$BS$227,$L78,FALSE))</f>
        <v>#N/A</v>
      </c>
      <c r="Z78" s="29" t="e">
        <f>IF(Z64=0,0,VLOOKUP(Z64,FAC_TOTALS_APTA!$A$4:$BS$227,$L78,FALSE))</f>
        <v>#N/A</v>
      </c>
      <c r="AA78" s="29" t="e">
        <f>IF(AA64=0,0,VLOOKUP(AA64,FAC_TOTALS_APTA!$A$4:$BS$227,$L78,FALSE))</f>
        <v>#N/A</v>
      </c>
      <c r="AB78" s="29" t="e">
        <f>IF(AB64=0,0,VLOOKUP(AB64,FAC_TOTALS_APTA!$A$4:$BS$227,$L78,FALSE))</f>
        <v>#N/A</v>
      </c>
      <c r="AC78" s="32" t="e">
        <f t="shared" si="16"/>
        <v>#N/A</v>
      </c>
      <c r="AD78" s="33" t="e">
        <f>AC78/G89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91</v>
      </c>
      <c r="E79" s="43">
        <v>-3.1300000000000001E-2</v>
      </c>
      <c r="F79" s="7">
        <f>MATCH($D79,FAC_TOTALS_APTA!$A$2:$BS$2,)</f>
        <v>25</v>
      </c>
      <c r="G79" s="29" t="e">
        <f>VLOOKUP(G64,FAC_TOTALS_APTA!$A$4:$BS$227,$F79,FALSE)</f>
        <v>#N/A</v>
      </c>
      <c r="H79" s="29" t="e">
        <f>VLOOKUP(H64,FAC_TOTALS_APTA!$A$4:$BS$227,$F79,FALSE)</f>
        <v>#N/A</v>
      </c>
      <c r="I79" s="30" t="str">
        <f t="shared" si="13"/>
        <v>-</v>
      </c>
      <c r="J79" s="31" t="str">
        <f t="shared" si="14"/>
        <v/>
      </c>
      <c r="K79" s="31" t="str">
        <f t="shared" si="15"/>
        <v>TNC_TRIPS_PER_CAPITA_CLUSTER_BUS_LOW_OPEX_UNFAV_FAC</v>
      </c>
      <c r="L79" s="7">
        <f>MATCH($K79,FAC_TOTALS_APTA!$A$2:$BS$2,)</f>
        <v>47</v>
      </c>
      <c r="M79" s="29" t="e">
        <f>IF(M64=0,0,VLOOKUP(M64,FAC_TOTALS_APTA!$A$4:$BS$227,$L79,FALSE))</f>
        <v>#N/A</v>
      </c>
      <c r="N79" s="29" t="e">
        <f>IF(N64=0,0,VLOOKUP(N64,FAC_TOTALS_APTA!$A$4:$BS$227,$L79,FALSE))</f>
        <v>#N/A</v>
      </c>
      <c r="O79" s="29" t="e">
        <f>IF(O64=0,0,VLOOKUP(O64,FAC_TOTALS_APTA!$A$4:$BS$227,$L79,FALSE))</f>
        <v>#N/A</v>
      </c>
      <c r="P79" s="29" t="e">
        <f>IF(P64=0,0,VLOOKUP(P64,FAC_TOTALS_APTA!$A$4:$BS$227,$L79,FALSE))</f>
        <v>#N/A</v>
      </c>
      <c r="Q79" s="29" t="e">
        <f>IF(Q64=0,0,VLOOKUP(Q64,FAC_TOTALS_APTA!$A$4:$BS$227,$L79,FALSE))</f>
        <v>#N/A</v>
      </c>
      <c r="R79" s="29" t="e">
        <f>IF(R64=0,0,VLOOKUP(R64,FAC_TOTALS_APTA!$A$4:$BS$227,$L79,FALSE))</f>
        <v>#N/A</v>
      </c>
      <c r="S79" s="29" t="e">
        <f>IF(S64=0,0,VLOOKUP(S64,FAC_TOTALS_APTA!$A$4:$BS$227,$L79,FALSE))</f>
        <v>#N/A</v>
      </c>
      <c r="T79" s="29" t="e">
        <f>IF(T64=0,0,VLOOKUP(T64,FAC_TOTALS_APTA!$A$4:$BS$227,$L79,FALSE))</f>
        <v>#N/A</v>
      </c>
      <c r="U79" s="29" t="e">
        <f>IF(U64=0,0,VLOOKUP(U64,FAC_TOTALS_APTA!$A$4:$BS$227,$L79,FALSE))</f>
        <v>#N/A</v>
      </c>
      <c r="V79" s="29" t="e">
        <f>IF(V64=0,0,VLOOKUP(V64,FAC_TOTALS_APTA!$A$4:$BS$227,$L79,FALSE))</f>
        <v>#N/A</v>
      </c>
      <c r="W79" s="29" t="e">
        <f>IF(W64=0,0,VLOOKUP(W64,FAC_TOTALS_APTA!$A$4:$BS$227,$L79,FALSE))</f>
        <v>#N/A</v>
      </c>
      <c r="X79" s="29" t="e">
        <f>IF(X64=0,0,VLOOKUP(X64,FAC_TOTALS_APTA!$A$4:$BS$227,$L79,FALSE))</f>
        <v>#N/A</v>
      </c>
      <c r="Y79" s="29" t="e">
        <f>IF(Y64=0,0,VLOOKUP(Y64,FAC_TOTALS_APTA!$A$4:$BS$227,$L79,FALSE))</f>
        <v>#N/A</v>
      </c>
      <c r="Z79" s="29" t="e">
        <f>IF(Z64=0,0,VLOOKUP(Z64,FAC_TOTALS_APTA!$A$4:$BS$227,$L79,FALSE))</f>
        <v>#N/A</v>
      </c>
      <c r="AA79" s="29" t="e">
        <f>IF(AA64=0,0,VLOOKUP(AA64,FAC_TOTALS_APTA!$A$4:$BS$227,$L79,FALSE))</f>
        <v>#N/A</v>
      </c>
      <c r="AB79" s="29" t="e">
        <f>IF(AB64=0,0,VLOOKUP(AB64,FAC_TOTALS_APTA!$A$4:$BS$227,$L79,FALSE))</f>
        <v>#N/A</v>
      </c>
      <c r="AC79" s="32" t="e">
        <f t="shared" si="16"/>
        <v>#N/A</v>
      </c>
      <c r="AD79" s="33" t="e">
        <f>AC79/G89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73</v>
      </c>
      <c r="E80" s="43">
        <v>-1.4E-3</v>
      </c>
      <c r="F80" s="7">
        <f>MATCH($D80,FAC_TOTALS_APTA!$A$2:$BS$2,)</f>
        <v>19</v>
      </c>
      <c r="G80" s="29" t="e">
        <f>VLOOKUP(G64,FAC_TOTALS_APTA!$A$4:$BS$227,$F80,FALSE)</f>
        <v>#N/A</v>
      </c>
      <c r="H80" s="29" t="e">
        <f>VLOOKUP(H64,FAC_TOTALS_APTA!$A$4:$BS$227,$F80,FALSE)</f>
        <v>#N/A</v>
      </c>
      <c r="I80" s="30" t="str">
        <f t="shared" si="13"/>
        <v>-</v>
      </c>
      <c r="J80" s="31" t="str">
        <f t="shared" si="14"/>
        <v/>
      </c>
      <c r="K80" s="31" t="str">
        <f t="shared" si="15"/>
        <v>TNC_TRIPS_PER_CAPITA_CLUSTER_BUS_NEW_YORK_FAC</v>
      </c>
      <c r="L80" s="7">
        <f>MATCH($K80,FAC_TOTALS_APTA!$A$2:$BS$2,)</f>
        <v>41</v>
      </c>
      <c r="M80" s="29" t="e">
        <f>IF(M64=0,0,VLOOKUP(M64,FAC_TOTALS_APTA!$A$4:$BS$227,$L80,FALSE))</f>
        <v>#N/A</v>
      </c>
      <c r="N80" s="29" t="e">
        <f>IF(N64=0,0,VLOOKUP(N64,FAC_TOTALS_APTA!$A$4:$BS$227,$L80,FALSE))</f>
        <v>#N/A</v>
      </c>
      <c r="O80" s="29" t="e">
        <f>IF(O64=0,0,VLOOKUP(O64,FAC_TOTALS_APTA!$A$4:$BS$227,$L80,FALSE))</f>
        <v>#N/A</v>
      </c>
      <c r="P80" s="29" t="e">
        <f>IF(P64=0,0,VLOOKUP(P64,FAC_TOTALS_APTA!$A$4:$BS$227,$L80,FALSE))</f>
        <v>#N/A</v>
      </c>
      <c r="Q80" s="29" t="e">
        <f>IF(Q64=0,0,VLOOKUP(Q64,FAC_TOTALS_APTA!$A$4:$BS$227,$L80,FALSE))</f>
        <v>#N/A</v>
      </c>
      <c r="R80" s="29" t="e">
        <f>IF(R64=0,0,VLOOKUP(R64,FAC_TOTALS_APTA!$A$4:$BS$227,$L80,FALSE))</f>
        <v>#N/A</v>
      </c>
      <c r="S80" s="29" t="e">
        <f>IF(S64=0,0,VLOOKUP(S64,FAC_TOTALS_APTA!$A$4:$BS$227,$L80,FALSE))</f>
        <v>#N/A</v>
      </c>
      <c r="T80" s="29" t="e">
        <f>IF(T64=0,0,VLOOKUP(T64,FAC_TOTALS_APTA!$A$4:$BS$227,$L80,FALSE))</f>
        <v>#N/A</v>
      </c>
      <c r="U80" s="29" t="e">
        <f>IF(U64=0,0,VLOOKUP(U64,FAC_TOTALS_APTA!$A$4:$BS$227,$L80,FALSE))</f>
        <v>#N/A</v>
      </c>
      <c r="V80" s="29" t="e">
        <f>IF(V64=0,0,VLOOKUP(V64,FAC_TOTALS_APTA!$A$4:$BS$227,$L80,FALSE))</f>
        <v>#N/A</v>
      </c>
      <c r="W80" s="29" t="e">
        <f>IF(W64=0,0,VLOOKUP(W64,FAC_TOTALS_APTA!$A$4:$BS$227,$L80,FALSE))</f>
        <v>#N/A</v>
      </c>
      <c r="X80" s="29" t="e">
        <f>IF(X64=0,0,VLOOKUP(X64,FAC_TOTALS_APTA!$A$4:$BS$227,$L80,FALSE))</f>
        <v>#N/A</v>
      </c>
      <c r="Y80" s="29" t="e">
        <f>IF(Y64=0,0,VLOOKUP(Y64,FAC_TOTALS_APTA!$A$4:$BS$227,$L80,FALSE))</f>
        <v>#N/A</v>
      </c>
      <c r="Z80" s="29" t="e">
        <f>IF(Z64=0,0,VLOOKUP(Z64,FAC_TOTALS_APTA!$A$4:$BS$227,$L80,FALSE))</f>
        <v>#N/A</v>
      </c>
      <c r="AA80" s="29" t="e">
        <f>IF(AA64=0,0,VLOOKUP(AA64,FAC_TOTALS_APTA!$A$4:$BS$227,$L80,FALSE))</f>
        <v>#N/A</v>
      </c>
      <c r="AB80" s="29" t="e">
        <f>IF(AB64=0,0,VLOOKUP(AB64,FAC_TOTALS_APTA!$A$4:$BS$227,$L80,FALSE))</f>
        <v>#N/A</v>
      </c>
      <c r="AC80" s="32" t="e">
        <f t="shared" si="16"/>
        <v>#N/A</v>
      </c>
      <c r="AD80" s="33" t="e">
        <f>AC80/G89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74</v>
      </c>
      <c r="E81" s="43">
        <v>-1.8E-3</v>
      </c>
      <c r="F81" s="7">
        <f>MATCH($D81,FAC_TOTALS_APTA!$A$2:$BS$2,)</f>
        <v>27</v>
      </c>
      <c r="G81" s="29" t="e">
        <f>VLOOKUP(G64,FAC_TOTALS_APTA!$A$4:$BS$227,$F81,FALSE)</f>
        <v>#N/A</v>
      </c>
      <c r="H81" s="29" t="e">
        <f>VLOOKUP(H64,FAC_TOTALS_APTA!$A$4:$BS$227,$F81,FALSE)</f>
        <v>#N/A</v>
      </c>
      <c r="I81" s="30" t="str">
        <f t="shared" si="13"/>
        <v>-</v>
      </c>
      <c r="J81" s="31" t="str">
        <f t="shared" si="14"/>
        <v/>
      </c>
      <c r="K81" s="31" t="str">
        <f t="shared" si="15"/>
        <v>TNC_TRIPS_PER_CAPITA_CLUSTER_RAIL_HI_OPEX_FAC</v>
      </c>
      <c r="L81" s="7">
        <f>MATCH($K81,FAC_TOTALS_APTA!$A$2:$BS$2,)</f>
        <v>49</v>
      </c>
      <c r="M81" s="29" t="e">
        <f>IF(M64=0,0,VLOOKUP(M64,FAC_TOTALS_APTA!$A$4:$BS$227,$L81,FALSE))</f>
        <v>#N/A</v>
      </c>
      <c r="N81" s="29" t="e">
        <f>IF(N64=0,0,VLOOKUP(N64,FAC_TOTALS_APTA!$A$4:$BS$227,$L81,FALSE))</f>
        <v>#N/A</v>
      </c>
      <c r="O81" s="29" t="e">
        <f>IF(O64=0,0,VLOOKUP(O64,FAC_TOTALS_APTA!$A$4:$BS$227,$L81,FALSE))</f>
        <v>#N/A</v>
      </c>
      <c r="P81" s="29" t="e">
        <f>IF(P64=0,0,VLOOKUP(P64,FAC_TOTALS_APTA!$A$4:$BS$227,$L81,FALSE))</f>
        <v>#N/A</v>
      </c>
      <c r="Q81" s="29" t="e">
        <f>IF(Q64=0,0,VLOOKUP(Q64,FAC_TOTALS_APTA!$A$4:$BS$227,$L81,FALSE))</f>
        <v>#N/A</v>
      </c>
      <c r="R81" s="29" t="e">
        <f>IF(R64=0,0,VLOOKUP(R64,FAC_TOTALS_APTA!$A$4:$BS$227,$L81,FALSE))</f>
        <v>#N/A</v>
      </c>
      <c r="S81" s="29" t="e">
        <f>IF(S64=0,0,VLOOKUP(S64,FAC_TOTALS_APTA!$A$4:$BS$227,$L81,FALSE))</f>
        <v>#N/A</v>
      </c>
      <c r="T81" s="29" t="e">
        <f>IF(T64=0,0,VLOOKUP(T64,FAC_TOTALS_APTA!$A$4:$BS$227,$L81,FALSE))</f>
        <v>#N/A</v>
      </c>
      <c r="U81" s="29" t="e">
        <f>IF(U64=0,0,VLOOKUP(U64,FAC_TOTALS_APTA!$A$4:$BS$227,$L81,FALSE))</f>
        <v>#N/A</v>
      </c>
      <c r="V81" s="29" t="e">
        <f>IF(V64=0,0,VLOOKUP(V64,FAC_TOTALS_APTA!$A$4:$BS$227,$L81,FALSE))</f>
        <v>#N/A</v>
      </c>
      <c r="W81" s="29" t="e">
        <f>IF(W64=0,0,VLOOKUP(W64,FAC_TOTALS_APTA!$A$4:$BS$227,$L81,FALSE))</f>
        <v>#N/A</v>
      </c>
      <c r="X81" s="29" t="e">
        <f>IF(X64=0,0,VLOOKUP(X64,FAC_TOTALS_APTA!$A$4:$BS$227,$L81,FALSE))</f>
        <v>#N/A</v>
      </c>
      <c r="Y81" s="29" t="e">
        <f>IF(Y64=0,0,VLOOKUP(Y64,FAC_TOTALS_APTA!$A$4:$BS$227,$L81,FALSE))</f>
        <v>#N/A</v>
      </c>
      <c r="Z81" s="29" t="e">
        <f>IF(Z64=0,0,VLOOKUP(Z64,FAC_TOTALS_APTA!$A$4:$BS$227,$L81,FALSE))</f>
        <v>#N/A</v>
      </c>
      <c r="AA81" s="29" t="e">
        <f>IF(AA64=0,0,VLOOKUP(AA64,FAC_TOTALS_APTA!$A$4:$BS$227,$L81,FALSE))</f>
        <v>#N/A</v>
      </c>
      <c r="AB81" s="29" t="e">
        <f>IF(AB64=0,0,VLOOKUP(AB64,FAC_TOTALS_APTA!$A$4:$BS$227,$L81,FALSE))</f>
        <v>#N/A</v>
      </c>
      <c r="AC81" s="32" t="e">
        <f t="shared" si="16"/>
        <v>#N/A</v>
      </c>
      <c r="AD81" s="33" t="e">
        <f>AC81/G89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75</v>
      </c>
      <c r="E82" s="43">
        <v>-2.9899999999999999E-2</v>
      </c>
      <c r="F82" s="7">
        <f>MATCH($D82,FAC_TOTALS_APTA!$A$2:$BS$2,)</f>
        <v>28</v>
      </c>
      <c r="G82" s="29" t="e">
        <f>VLOOKUP(G64,FAC_TOTALS_APTA!$A$4:$BS$227,$F82,FALSE)</f>
        <v>#N/A</v>
      </c>
      <c r="H82" s="29" t="e">
        <f>VLOOKUP(H64,FAC_TOTALS_APTA!$A$4:$BS$227,$F82,FALSE)</f>
        <v>#N/A</v>
      </c>
      <c r="I82" s="30" t="str">
        <f t="shared" si="13"/>
        <v>-</v>
      </c>
      <c r="J82" s="31" t="str">
        <f t="shared" si="14"/>
        <v/>
      </c>
      <c r="K82" s="31" t="str">
        <f t="shared" si="15"/>
        <v>TNC_TRIPS_PER_CAPITA_CLUSTER_RAIL_MID_OPEX_FAC</v>
      </c>
      <c r="L82" s="7">
        <f>MATCH($K82,FAC_TOTALS_APTA!$A$2:$BS$2,)</f>
        <v>50</v>
      </c>
      <c r="M82" s="29" t="e">
        <f>IF(M64=0,0,VLOOKUP(M64,FAC_TOTALS_APTA!$A$4:$BS$227,$L82,FALSE))</f>
        <v>#N/A</v>
      </c>
      <c r="N82" s="29" t="e">
        <f>IF(N64=0,0,VLOOKUP(N64,FAC_TOTALS_APTA!$A$4:$BS$227,$L82,FALSE))</f>
        <v>#N/A</v>
      </c>
      <c r="O82" s="29" t="e">
        <f>IF(O64=0,0,VLOOKUP(O64,FAC_TOTALS_APTA!$A$4:$BS$227,$L82,FALSE))</f>
        <v>#N/A</v>
      </c>
      <c r="P82" s="29" t="e">
        <f>IF(P64=0,0,VLOOKUP(P64,FAC_TOTALS_APTA!$A$4:$BS$227,$L82,FALSE))</f>
        <v>#N/A</v>
      </c>
      <c r="Q82" s="29" t="e">
        <f>IF(Q64=0,0,VLOOKUP(Q64,FAC_TOTALS_APTA!$A$4:$BS$227,$L82,FALSE))</f>
        <v>#N/A</v>
      </c>
      <c r="R82" s="29" t="e">
        <f>IF(R64=0,0,VLOOKUP(R64,FAC_TOTALS_APTA!$A$4:$BS$227,$L82,FALSE))</f>
        <v>#N/A</v>
      </c>
      <c r="S82" s="29" t="e">
        <f>IF(S64=0,0,VLOOKUP(S64,FAC_TOTALS_APTA!$A$4:$BS$227,$L82,FALSE))</f>
        <v>#N/A</v>
      </c>
      <c r="T82" s="29" t="e">
        <f>IF(T64=0,0,VLOOKUP(T64,FAC_TOTALS_APTA!$A$4:$BS$227,$L82,FALSE))</f>
        <v>#N/A</v>
      </c>
      <c r="U82" s="29" t="e">
        <f>IF(U64=0,0,VLOOKUP(U64,FAC_TOTALS_APTA!$A$4:$BS$227,$L82,FALSE))</f>
        <v>#N/A</v>
      </c>
      <c r="V82" s="29" t="e">
        <f>IF(V64=0,0,VLOOKUP(V64,FAC_TOTALS_APTA!$A$4:$BS$227,$L82,FALSE))</f>
        <v>#N/A</v>
      </c>
      <c r="W82" s="29" t="e">
        <f>IF(W64=0,0,VLOOKUP(W64,FAC_TOTALS_APTA!$A$4:$BS$227,$L82,FALSE))</f>
        <v>#N/A</v>
      </c>
      <c r="X82" s="29" t="e">
        <f>IF(X64=0,0,VLOOKUP(X64,FAC_TOTALS_APTA!$A$4:$BS$227,$L82,FALSE))</f>
        <v>#N/A</v>
      </c>
      <c r="Y82" s="29" t="e">
        <f>IF(Y64=0,0,VLOOKUP(Y64,FAC_TOTALS_APTA!$A$4:$BS$227,$L82,FALSE))</f>
        <v>#N/A</v>
      </c>
      <c r="Z82" s="29" t="e">
        <f>IF(Z64=0,0,VLOOKUP(Z64,FAC_TOTALS_APTA!$A$4:$BS$227,$L82,FALSE))</f>
        <v>#N/A</v>
      </c>
      <c r="AA82" s="29" t="e">
        <f>IF(AA64=0,0,VLOOKUP(AA64,FAC_TOTALS_APTA!$A$4:$BS$227,$L82,FALSE))</f>
        <v>#N/A</v>
      </c>
      <c r="AB82" s="29" t="e">
        <f>IF(AB64=0,0,VLOOKUP(AB64,FAC_TOTALS_APTA!$A$4:$BS$227,$L82,FALSE))</f>
        <v>#N/A</v>
      </c>
      <c r="AC82" s="32" t="e">
        <f t="shared" si="16"/>
        <v>#N/A</v>
      </c>
      <c r="AD82" s="33" t="e">
        <f>AC82/G89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76</v>
      </c>
      <c r="E83" s="43">
        <v>8.0999999999999996E-3</v>
      </c>
      <c r="F83" s="7">
        <f>MATCH($D83,FAC_TOTALS_APTA!$A$2:$BS$2,)</f>
        <v>26</v>
      </c>
      <c r="G83" s="29" t="e">
        <f>VLOOKUP(G64,FAC_TOTALS_APTA!$A$4:$BS$227,$F83,FALSE)</f>
        <v>#N/A</v>
      </c>
      <c r="H83" s="29" t="e">
        <f>VLOOKUP(H64,FAC_TOTALS_APTA!$A$4:$BS$227,$F83,FALSE)</f>
        <v>#N/A</v>
      </c>
      <c r="I83" s="30" t="str">
        <f t="shared" si="13"/>
        <v>-</v>
      </c>
      <c r="J83" s="31" t="str">
        <f t="shared" si="14"/>
        <v/>
      </c>
      <c r="K83" s="31" t="str">
        <f t="shared" si="15"/>
        <v>TNC_TRIPS_PER_CAPITA_CLUSTER_RAIL_NEW_YORK_FAC</v>
      </c>
      <c r="L83" s="7">
        <f>MATCH($K83,FAC_TOTALS_APTA!$A$2:$BS$2,)</f>
        <v>48</v>
      </c>
      <c r="M83" s="29" t="e">
        <f>IF(M64=0,0,VLOOKUP(M64,FAC_TOTALS_APTA!$A$4:$BS$227,$L83,FALSE))</f>
        <v>#N/A</v>
      </c>
      <c r="N83" s="29" t="e">
        <f>IF(N64=0,0,VLOOKUP(N64,FAC_TOTALS_APTA!$A$4:$BS$227,$L83,FALSE))</f>
        <v>#N/A</v>
      </c>
      <c r="O83" s="29" t="e">
        <f>IF(O64=0,0,VLOOKUP(O64,FAC_TOTALS_APTA!$A$4:$BS$227,$L83,FALSE))</f>
        <v>#N/A</v>
      </c>
      <c r="P83" s="29" t="e">
        <f>IF(P64=0,0,VLOOKUP(P64,FAC_TOTALS_APTA!$A$4:$BS$227,$L83,FALSE))</f>
        <v>#N/A</v>
      </c>
      <c r="Q83" s="29" t="e">
        <f>IF(Q64=0,0,VLOOKUP(Q64,FAC_TOTALS_APTA!$A$4:$BS$227,$L83,FALSE))</f>
        <v>#N/A</v>
      </c>
      <c r="R83" s="29" t="e">
        <f>IF(R64=0,0,VLOOKUP(R64,FAC_TOTALS_APTA!$A$4:$BS$227,$L83,FALSE))</f>
        <v>#N/A</v>
      </c>
      <c r="S83" s="29" t="e">
        <f>IF(S64=0,0,VLOOKUP(S64,FAC_TOTALS_APTA!$A$4:$BS$227,$L83,FALSE))</f>
        <v>#N/A</v>
      </c>
      <c r="T83" s="29" t="e">
        <f>IF(T64=0,0,VLOOKUP(T64,FAC_TOTALS_APTA!$A$4:$BS$227,$L83,FALSE))</f>
        <v>#N/A</v>
      </c>
      <c r="U83" s="29" t="e">
        <f>IF(U64=0,0,VLOOKUP(U64,FAC_TOTALS_APTA!$A$4:$BS$227,$L83,FALSE))</f>
        <v>#N/A</v>
      </c>
      <c r="V83" s="29" t="e">
        <f>IF(V64=0,0,VLOOKUP(V64,FAC_TOTALS_APTA!$A$4:$BS$227,$L83,FALSE))</f>
        <v>#N/A</v>
      </c>
      <c r="W83" s="29" t="e">
        <f>IF(W64=0,0,VLOOKUP(W64,FAC_TOTALS_APTA!$A$4:$BS$227,$L83,FALSE))</f>
        <v>#N/A</v>
      </c>
      <c r="X83" s="29" t="e">
        <f>IF(X64=0,0,VLOOKUP(X64,FAC_TOTALS_APTA!$A$4:$BS$227,$L83,FALSE))</f>
        <v>#N/A</v>
      </c>
      <c r="Y83" s="29" t="e">
        <f>IF(Y64=0,0,VLOOKUP(Y64,FAC_TOTALS_APTA!$A$4:$BS$227,$L83,FALSE))</f>
        <v>#N/A</v>
      </c>
      <c r="Z83" s="29" t="e">
        <f>IF(Z64=0,0,VLOOKUP(Z64,FAC_TOTALS_APTA!$A$4:$BS$227,$L83,FALSE))</f>
        <v>#N/A</v>
      </c>
      <c r="AA83" s="29" t="e">
        <f>IF(AA64=0,0,VLOOKUP(AA64,FAC_TOTALS_APTA!$A$4:$BS$227,$L83,FALSE))</f>
        <v>#N/A</v>
      </c>
      <c r="AB83" s="29" t="e">
        <f>IF(AB64=0,0,VLOOKUP(AB64,FAC_TOTALS_APTA!$A$4:$BS$227,$L83,FALSE))</f>
        <v>#N/A</v>
      </c>
      <c r="AC83" s="32" t="e">
        <f t="shared" si="16"/>
        <v>#N/A</v>
      </c>
      <c r="AD83" s="33" t="e">
        <f>AC83/G89</f>
        <v>#N/A</v>
      </c>
      <c r="AE83" s="7"/>
    </row>
    <row r="84" spans="1:31" s="14" customFormat="1" ht="15" hidden="1" x14ac:dyDescent="0.2">
      <c r="A84" s="7"/>
      <c r="B84" s="26" t="s">
        <v>68</v>
      </c>
      <c r="C84" s="28"/>
      <c r="D84" s="7" t="s">
        <v>46</v>
      </c>
      <c r="E84" s="43">
        <v>-1.5E-3</v>
      </c>
      <c r="F84" s="7">
        <f>MATCH($D84,FAC_TOTALS_APTA!$A$2:$BS$2,)</f>
        <v>30</v>
      </c>
      <c r="G84" s="29" t="e">
        <f>VLOOKUP(G64,FAC_TOTALS_APTA!$A$4:$BS$227,$F84,FALSE)</f>
        <v>#N/A</v>
      </c>
      <c r="H84" s="29" t="e">
        <f>VLOOKUP(H64,FAC_TOTALS_APTA!$A$4:$BS$227,$F84,FALSE)</f>
        <v>#N/A</v>
      </c>
      <c r="I84" s="30" t="str">
        <f t="shared" si="13"/>
        <v>-</v>
      </c>
      <c r="J84" s="31" t="str">
        <f t="shared" si="14"/>
        <v/>
      </c>
      <c r="K84" s="31" t="str">
        <f t="shared" si="15"/>
        <v>BIKE_SHARE_FAC</v>
      </c>
      <c r="L84" s="7">
        <f>MATCH($K84,FAC_TOTALS_APTA!$A$2:$BS$2,)</f>
        <v>52</v>
      </c>
      <c r="M84" s="29" t="e">
        <f>IF(M64=0,0,VLOOKUP(M64,FAC_TOTALS_APTA!$A$4:$BS$227,$L84,FALSE))</f>
        <v>#N/A</v>
      </c>
      <c r="N84" s="29" t="e">
        <f>IF(N64=0,0,VLOOKUP(N64,FAC_TOTALS_APTA!$A$4:$BS$227,$L84,FALSE))</f>
        <v>#N/A</v>
      </c>
      <c r="O84" s="29" t="e">
        <f>IF(O64=0,0,VLOOKUP(O64,FAC_TOTALS_APTA!$A$4:$BS$227,$L84,FALSE))</f>
        <v>#N/A</v>
      </c>
      <c r="P84" s="29" t="e">
        <f>IF(P64=0,0,VLOOKUP(P64,FAC_TOTALS_APTA!$A$4:$BS$227,$L84,FALSE))</f>
        <v>#N/A</v>
      </c>
      <c r="Q84" s="29" t="e">
        <f>IF(Q64=0,0,VLOOKUP(Q64,FAC_TOTALS_APTA!$A$4:$BS$227,$L84,FALSE))</f>
        <v>#N/A</v>
      </c>
      <c r="R84" s="29" t="e">
        <f>IF(R64=0,0,VLOOKUP(R64,FAC_TOTALS_APTA!$A$4:$BS$227,$L84,FALSE))</f>
        <v>#N/A</v>
      </c>
      <c r="S84" s="29" t="e">
        <f>IF(S64=0,0,VLOOKUP(S64,FAC_TOTALS_APTA!$A$4:$BS$227,$L84,FALSE))</f>
        <v>#N/A</v>
      </c>
      <c r="T84" s="29" t="e">
        <f>IF(T64=0,0,VLOOKUP(T64,FAC_TOTALS_APTA!$A$4:$BS$227,$L84,FALSE))</f>
        <v>#N/A</v>
      </c>
      <c r="U84" s="29" t="e">
        <f>IF(U64=0,0,VLOOKUP(U64,FAC_TOTALS_APTA!$A$4:$BS$227,$L84,FALSE))</f>
        <v>#N/A</v>
      </c>
      <c r="V84" s="29" t="e">
        <f>IF(V64=0,0,VLOOKUP(V64,FAC_TOTALS_APTA!$A$4:$BS$227,$L84,FALSE))</f>
        <v>#N/A</v>
      </c>
      <c r="W84" s="29" t="e">
        <f>IF(W64=0,0,VLOOKUP(W64,FAC_TOTALS_APTA!$A$4:$BS$227,$L84,FALSE))</f>
        <v>#N/A</v>
      </c>
      <c r="X84" s="29" t="e">
        <f>IF(X64=0,0,VLOOKUP(X64,FAC_TOTALS_APTA!$A$4:$BS$227,$L84,FALSE))</f>
        <v>#N/A</v>
      </c>
      <c r="Y84" s="29" t="e">
        <f>IF(Y64=0,0,VLOOKUP(Y64,FAC_TOTALS_APTA!$A$4:$BS$227,$L84,FALSE))</f>
        <v>#N/A</v>
      </c>
      <c r="Z84" s="29" t="e">
        <f>IF(Z64=0,0,VLOOKUP(Z64,FAC_TOTALS_APTA!$A$4:$BS$227,$L84,FALSE))</f>
        <v>#N/A</v>
      </c>
      <c r="AA84" s="29" t="e">
        <f>IF(AA64=0,0,VLOOKUP(AA64,FAC_TOTALS_APTA!$A$4:$BS$227,$L84,FALSE))</f>
        <v>#N/A</v>
      </c>
      <c r="AB84" s="29" t="e">
        <f>IF(AB64=0,0,VLOOKUP(AB64,FAC_TOTALS_APTA!$A$4:$BS$227,$L84,FALSE))</f>
        <v>#N/A</v>
      </c>
      <c r="AC84" s="32" t="e">
        <f t="shared" si="16"/>
        <v>#N/A</v>
      </c>
      <c r="AD84" s="33" t="e">
        <f>AC84/G89</f>
        <v>#N/A</v>
      </c>
      <c r="AE84" s="7"/>
    </row>
    <row r="85" spans="1:31" s="14" customFormat="1" ht="15" hidden="1" x14ac:dyDescent="0.2">
      <c r="A85" s="7"/>
      <c r="B85" s="26" t="s">
        <v>69</v>
      </c>
      <c r="C85" s="28"/>
      <c r="D85" s="7" t="s">
        <v>77</v>
      </c>
      <c r="E85" s="43">
        <v>-4.8399999999999999E-2</v>
      </c>
      <c r="F85" s="7">
        <f>MATCH($D85,FAC_TOTALS_APTA!$A$2:$BS$2,)</f>
        <v>31</v>
      </c>
      <c r="G85" s="29" t="e">
        <f>VLOOKUP(G64,FAC_TOTALS_APTA!$A$4:$BS$227,$F85,FALSE)</f>
        <v>#N/A</v>
      </c>
      <c r="H85" s="29" t="e">
        <f>VLOOKUP(H64,FAC_TOTALS_APTA!$A$4:$BS$227,$F85,FALSE)</f>
        <v>#N/A</v>
      </c>
      <c r="I85" s="30" t="str">
        <f t="shared" si="13"/>
        <v>-</v>
      </c>
      <c r="J85" s="31" t="str">
        <f t="shared" si="14"/>
        <v/>
      </c>
      <c r="K85" s="31" t="str">
        <f t="shared" si="15"/>
        <v>scooter_flag_BUS_FAC</v>
      </c>
      <c r="L85" s="7">
        <f>MATCH($K85,FAC_TOTALS_APTA!$A$2:$BS$2,)</f>
        <v>53</v>
      </c>
      <c r="M85" s="29" t="e">
        <f>IF(M64=0,0,VLOOKUP(M64,FAC_TOTALS_APTA!$A$4:$BS$227,$L85,FALSE))</f>
        <v>#N/A</v>
      </c>
      <c r="N85" s="29" t="e">
        <f>IF(N64=0,0,VLOOKUP(N64,FAC_TOTALS_APTA!$A$4:$BS$227,$L85,FALSE))</f>
        <v>#N/A</v>
      </c>
      <c r="O85" s="29" t="e">
        <f>IF(O64=0,0,VLOOKUP(O64,FAC_TOTALS_APTA!$A$4:$BS$227,$L85,FALSE))</f>
        <v>#N/A</v>
      </c>
      <c r="P85" s="29" t="e">
        <f>IF(P64=0,0,VLOOKUP(P64,FAC_TOTALS_APTA!$A$4:$BS$227,$L85,FALSE))</f>
        <v>#N/A</v>
      </c>
      <c r="Q85" s="29" t="e">
        <f>IF(Q64=0,0,VLOOKUP(Q64,FAC_TOTALS_APTA!$A$4:$BS$227,$L85,FALSE))</f>
        <v>#N/A</v>
      </c>
      <c r="R85" s="29" t="e">
        <f>IF(R64=0,0,VLOOKUP(R64,FAC_TOTALS_APTA!$A$4:$BS$227,$L85,FALSE))</f>
        <v>#N/A</v>
      </c>
      <c r="S85" s="29" t="e">
        <f>IF(S64=0,0,VLOOKUP(S64,FAC_TOTALS_APTA!$A$4:$BS$227,$L85,FALSE))</f>
        <v>#N/A</v>
      </c>
      <c r="T85" s="29" t="e">
        <f>IF(T64=0,0,VLOOKUP(T64,FAC_TOTALS_APTA!$A$4:$BS$227,$L85,FALSE))</f>
        <v>#N/A</v>
      </c>
      <c r="U85" s="29" t="e">
        <f>IF(U64=0,0,VLOOKUP(U64,FAC_TOTALS_APTA!$A$4:$BS$227,$L85,FALSE))</f>
        <v>#N/A</v>
      </c>
      <c r="V85" s="29" t="e">
        <f>IF(V64=0,0,VLOOKUP(V64,FAC_TOTALS_APTA!$A$4:$BS$227,$L85,FALSE))</f>
        <v>#N/A</v>
      </c>
      <c r="W85" s="29" t="e">
        <f>IF(W64=0,0,VLOOKUP(W64,FAC_TOTALS_APTA!$A$4:$BS$227,$L85,FALSE))</f>
        <v>#N/A</v>
      </c>
      <c r="X85" s="29" t="e">
        <f>IF(X64=0,0,VLOOKUP(X64,FAC_TOTALS_APTA!$A$4:$BS$227,$L85,FALSE))</f>
        <v>#N/A</v>
      </c>
      <c r="Y85" s="29" t="e">
        <f>IF(Y64=0,0,VLOOKUP(Y64,FAC_TOTALS_APTA!$A$4:$BS$227,$L85,FALSE))</f>
        <v>#N/A</v>
      </c>
      <c r="Z85" s="29" t="e">
        <f>IF(Z64=0,0,VLOOKUP(Z64,FAC_TOTALS_APTA!$A$4:$BS$227,$L85,FALSE))</f>
        <v>#N/A</v>
      </c>
      <c r="AA85" s="29" t="e">
        <f>IF(AA64=0,0,VLOOKUP(AA64,FAC_TOTALS_APTA!$A$4:$BS$227,$L85,FALSE))</f>
        <v>#N/A</v>
      </c>
      <c r="AB85" s="29" t="e">
        <f>IF(AB64=0,0,VLOOKUP(AB64,FAC_TOTALS_APTA!$A$4:$BS$227,$L85,FALSE))</f>
        <v>#N/A</v>
      </c>
      <c r="AC85" s="32" t="e">
        <f t="shared" si="16"/>
        <v>#N/A</v>
      </c>
      <c r="AD85" s="33" t="e">
        <f>AC85/G89</f>
        <v>#N/A</v>
      </c>
      <c r="AE85" s="7"/>
    </row>
    <row r="86" spans="1:31" s="7" customFormat="1" ht="15" hidden="1" x14ac:dyDescent="0.2">
      <c r="B86" s="9" t="s">
        <v>69</v>
      </c>
      <c r="C86" s="27"/>
      <c r="D86" s="8" t="s">
        <v>78</v>
      </c>
      <c r="E86" s="44">
        <v>5.3E-3</v>
      </c>
      <c r="F86" s="8">
        <f>MATCH($D86,FAC_TOTALS_APTA!$A$2:$BS$2,)</f>
        <v>32</v>
      </c>
      <c r="G86" s="29" t="e">
        <f>VLOOKUP(G64,FAC_TOTALS_APTA!$A$4:$BS$227,$F86,FALSE)</f>
        <v>#N/A</v>
      </c>
      <c r="H86" s="29" t="e">
        <f>VLOOKUP(H64,FAC_TOTALS_APTA!$A$4:$BS$227,$F86,FALSE)</f>
        <v>#N/A</v>
      </c>
      <c r="I86" s="35" t="str">
        <f t="shared" si="13"/>
        <v>-</v>
      </c>
      <c r="J86" s="36" t="str">
        <f t="shared" si="14"/>
        <v/>
      </c>
      <c r="K86" s="36" t="str">
        <f t="shared" si="15"/>
        <v>scooter_flag_RAIL_FAC</v>
      </c>
      <c r="L86" s="7">
        <f>MATCH($K86,FAC_TOTALS_APTA!$A$2:$BS$2,)</f>
        <v>54</v>
      </c>
      <c r="M86" s="37" t="e">
        <f>IF(M64=0,0,VLOOKUP(M64,FAC_TOTALS_APTA!$A$4:$BS$227,$L86,FALSE))</f>
        <v>#N/A</v>
      </c>
      <c r="N86" s="37" t="e">
        <f>IF(N64=0,0,VLOOKUP(N64,FAC_TOTALS_APTA!$A$4:$BS$227,$L86,FALSE))</f>
        <v>#N/A</v>
      </c>
      <c r="O86" s="37" t="e">
        <f>IF(O64=0,0,VLOOKUP(O64,FAC_TOTALS_APTA!$A$4:$BS$227,$L86,FALSE))</f>
        <v>#N/A</v>
      </c>
      <c r="P86" s="37" t="e">
        <f>IF(P64=0,0,VLOOKUP(P64,FAC_TOTALS_APTA!$A$4:$BS$227,$L86,FALSE))</f>
        <v>#N/A</v>
      </c>
      <c r="Q86" s="37" t="e">
        <f>IF(Q64=0,0,VLOOKUP(Q64,FAC_TOTALS_APTA!$A$4:$BS$227,$L86,FALSE))</f>
        <v>#N/A</v>
      </c>
      <c r="R86" s="37" t="e">
        <f>IF(R64=0,0,VLOOKUP(R64,FAC_TOTALS_APTA!$A$4:$BS$227,$L86,FALSE))</f>
        <v>#N/A</v>
      </c>
      <c r="S86" s="37" t="e">
        <f>IF(S64=0,0,VLOOKUP(S64,FAC_TOTALS_APTA!$A$4:$BS$227,$L86,FALSE))</f>
        <v>#N/A</v>
      </c>
      <c r="T86" s="37" t="e">
        <f>IF(T64=0,0,VLOOKUP(T64,FAC_TOTALS_APTA!$A$4:$BS$227,$L86,FALSE))</f>
        <v>#N/A</v>
      </c>
      <c r="U86" s="37" t="e">
        <f>IF(U64=0,0,VLOOKUP(U64,FAC_TOTALS_APTA!$A$4:$BS$227,$L86,FALSE))</f>
        <v>#N/A</v>
      </c>
      <c r="V86" s="37" t="e">
        <f>IF(V64=0,0,VLOOKUP(V64,FAC_TOTALS_APTA!$A$4:$BS$227,$L86,FALSE))</f>
        <v>#N/A</v>
      </c>
      <c r="W86" s="37" t="e">
        <f>IF(W64=0,0,VLOOKUP(W64,FAC_TOTALS_APTA!$A$4:$BS$227,$L86,FALSE))</f>
        <v>#N/A</v>
      </c>
      <c r="X86" s="37" t="e">
        <f>IF(X64=0,0,VLOOKUP(X64,FAC_TOTALS_APTA!$A$4:$BS$227,$L86,FALSE))</f>
        <v>#N/A</v>
      </c>
      <c r="Y86" s="37" t="e">
        <f>IF(Y64=0,0,VLOOKUP(Y64,FAC_TOTALS_APTA!$A$4:$BS$227,$L86,FALSE))</f>
        <v>#N/A</v>
      </c>
      <c r="Z86" s="37" t="e">
        <f>IF(Z64=0,0,VLOOKUP(Z64,FAC_TOTALS_APTA!$A$4:$BS$227,$L86,FALSE))</f>
        <v>#N/A</v>
      </c>
      <c r="AA86" s="37" t="e">
        <f>IF(AA64=0,0,VLOOKUP(AA64,FAC_TOTALS_APTA!$A$4:$BS$227,$L86,FALSE))</f>
        <v>#N/A</v>
      </c>
      <c r="AB86" s="37" t="e">
        <f>IF(AB64=0,0,VLOOKUP(AB64,FAC_TOTALS_APTA!$A$4:$BS$227,$L86,FALSE))</f>
        <v>#N/A</v>
      </c>
      <c r="AC86" s="38" t="e">
        <f t="shared" si="16"/>
        <v>#N/A</v>
      </c>
      <c r="AD86" s="39" t="e">
        <f>AC86/G89</f>
        <v>#N/A</v>
      </c>
    </row>
    <row r="87" spans="1:31" s="14" customFormat="1" ht="15" hidden="1" x14ac:dyDescent="0.2">
      <c r="A87" s="7"/>
      <c r="B87" s="9" t="s">
        <v>56</v>
      </c>
      <c r="C87" s="27"/>
      <c r="D87" s="9" t="s">
        <v>48</v>
      </c>
      <c r="E87" s="65"/>
      <c r="F87" s="8"/>
      <c r="G87" s="37"/>
      <c r="H87" s="37"/>
      <c r="I87" s="35"/>
      <c r="J87" s="36"/>
      <c r="K87" s="36" t="str">
        <f t="shared" si="15"/>
        <v>New_Reporter_FAC</v>
      </c>
      <c r="L87" s="7">
        <f>MATCH($K87,FAC_TOTALS_APTA!$A$2:$BS$2,)</f>
        <v>58</v>
      </c>
      <c r="M87" s="37" t="e">
        <f>IF(M64=0,0,VLOOKUP(M64,FAC_TOTALS_APTA!$A$4:$BS$227,$L87,FALSE))</f>
        <v>#N/A</v>
      </c>
      <c r="N87" s="37" t="e">
        <f>IF(N64=0,0,VLOOKUP(N64,FAC_TOTALS_APTA!$A$4:$BS$227,$L87,FALSE))</f>
        <v>#N/A</v>
      </c>
      <c r="O87" s="37" t="e">
        <f>IF(O64=0,0,VLOOKUP(O64,FAC_TOTALS_APTA!$A$4:$BS$227,$L87,FALSE))</f>
        <v>#N/A</v>
      </c>
      <c r="P87" s="37" t="e">
        <f>IF(P64=0,0,VLOOKUP(P64,FAC_TOTALS_APTA!$A$4:$BS$227,$L87,FALSE))</f>
        <v>#N/A</v>
      </c>
      <c r="Q87" s="37" t="e">
        <f>IF(Q64=0,0,VLOOKUP(Q64,FAC_TOTALS_APTA!$A$4:$BS$227,$L87,FALSE))</f>
        <v>#N/A</v>
      </c>
      <c r="R87" s="37" t="e">
        <f>IF(R64=0,0,VLOOKUP(R64,FAC_TOTALS_APTA!$A$4:$BS$227,$L87,FALSE))</f>
        <v>#N/A</v>
      </c>
      <c r="S87" s="37" t="e">
        <f>IF(S64=0,0,VLOOKUP(S64,FAC_TOTALS_APTA!$A$4:$BS$227,$L87,FALSE))</f>
        <v>#N/A</v>
      </c>
      <c r="T87" s="37" t="e">
        <f>IF(T64=0,0,VLOOKUP(T64,FAC_TOTALS_APTA!$A$4:$BS$227,$L87,FALSE))</f>
        <v>#N/A</v>
      </c>
      <c r="U87" s="37" t="e">
        <f>IF(U64=0,0,VLOOKUP(U64,FAC_TOTALS_APTA!$A$4:$BS$227,$L87,FALSE))</f>
        <v>#N/A</v>
      </c>
      <c r="V87" s="37" t="e">
        <f>IF(V64=0,0,VLOOKUP(V64,FAC_TOTALS_APTA!$A$4:$BS$227,$L87,FALSE))</f>
        <v>#N/A</v>
      </c>
      <c r="W87" s="37" t="e">
        <f>IF(W64=0,0,VLOOKUP(W64,FAC_TOTALS_APTA!$A$4:$BS$227,$L87,FALSE))</f>
        <v>#N/A</v>
      </c>
      <c r="X87" s="37" t="e">
        <f>IF(X64=0,0,VLOOKUP(X64,FAC_TOTALS_APTA!$A$4:$BS$227,$L87,FALSE))</f>
        <v>#N/A</v>
      </c>
      <c r="Y87" s="37" t="e">
        <f>IF(Y64=0,0,VLOOKUP(Y64,FAC_TOTALS_APTA!$A$4:$BS$227,$L87,FALSE))</f>
        <v>#N/A</v>
      </c>
      <c r="Z87" s="37" t="e">
        <f>IF(Z64=0,0,VLOOKUP(Z64,FAC_TOTALS_APTA!$A$4:$BS$227,$L87,FALSE))</f>
        <v>#N/A</v>
      </c>
      <c r="AA87" s="37" t="e">
        <f>IF(AA64=0,0,VLOOKUP(AA64,FAC_TOTALS_APTA!$A$4:$BS$227,$L87,FALSE))</f>
        <v>#N/A</v>
      </c>
      <c r="AB87" s="37" t="e">
        <f>IF(AB64=0,0,VLOOKUP(AB64,FAC_TOTALS_APTA!$A$4:$BS$227,$L87,FALSE))</f>
        <v>#N/A</v>
      </c>
      <c r="AC87" s="38" t="e">
        <f>SUM(M87:AB87)</f>
        <v>#N/A</v>
      </c>
      <c r="AD87" s="39" t="e">
        <f>AC87/G89</f>
        <v>#N/A</v>
      </c>
      <c r="AE87" s="7"/>
    </row>
    <row r="88" spans="1:31" s="59" customFormat="1" ht="15" hidden="1" x14ac:dyDescent="0.2">
      <c r="A88" s="58"/>
      <c r="B88" s="26" t="s">
        <v>70</v>
      </c>
      <c r="C88" s="28"/>
      <c r="D88" s="7" t="s">
        <v>6</v>
      </c>
      <c r="E88" s="43"/>
      <c r="F88" s="7">
        <f>MATCH($D88,FAC_TOTALS_APTA!$A$2:$BQ$2,)</f>
        <v>9</v>
      </c>
      <c r="G88" s="60" t="e">
        <f>VLOOKUP(G64,FAC_TOTALS_APTA!$A$4:$BS$227,$F88,FALSE)</f>
        <v>#N/A</v>
      </c>
      <c r="H88" s="60" t="e">
        <f>VLOOKUP(H64,FAC_TOTALS_APTA!$A$4:$BS$227,$F88,FALSE)</f>
        <v>#N/A</v>
      </c>
      <c r="I88" s="62" t="e">
        <f t="shared" ref="I88:I89" si="17">H88/G88-1</f>
        <v>#N/A</v>
      </c>
      <c r="J88" s="31"/>
      <c r="K88" s="31"/>
      <c r="L88" s="7"/>
      <c r="M88" s="29" t="e">
        <f t="shared" ref="M88:AB88" si="18">SUM(M66:M86)</f>
        <v>#N/A</v>
      </c>
      <c r="N88" s="29" t="e">
        <f t="shared" si="18"/>
        <v>#N/A</v>
      </c>
      <c r="O88" s="29" t="e">
        <f t="shared" si="18"/>
        <v>#N/A</v>
      </c>
      <c r="P88" s="29" t="e">
        <f t="shared" si="18"/>
        <v>#N/A</v>
      </c>
      <c r="Q88" s="29" t="e">
        <f t="shared" si="18"/>
        <v>#N/A</v>
      </c>
      <c r="R88" s="29" t="e">
        <f t="shared" si="18"/>
        <v>#N/A</v>
      </c>
      <c r="S88" s="29" t="e">
        <f t="shared" si="18"/>
        <v>#N/A</v>
      </c>
      <c r="T88" s="29" t="e">
        <f t="shared" si="18"/>
        <v>#N/A</v>
      </c>
      <c r="U88" s="29" t="e">
        <f t="shared" si="18"/>
        <v>#N/A</v>
      </c>
      <c r="V88" s="29" t="e">
        <f t="shared" si="18"/>
        <v>#N/A</v>
      </c>
      <c r="W88" s="29" t="e">
        <f t="shared" si="18"/>
        <v>#N/A</v>
      </c>
      <c r="X88" s="29" t="e">
        <f t="shared" si="18"/>
        <v>#N/A</v>
      </c>
      <c r="Y88" s="29" t="e">
        <f t="shared" si="18"/>
        <v>#N/A</v>
      </c>
      <c r="Z88" s="29" t="e">
        <f t="shared" si="18"/>
        <v>#N/A</v>
      </c>
      <c r="AA88" s="29" t="e">
        <f t="shared" si="18"/>
        <v>#N/A</v>
      </c>
      <c r="AB88" s="29" t="e">
        <f t="shared" si="18"/>
        <v>#N/A</v>
      </c>
      <c r="AC88" s="32" t="e">
        <f>H88-G88</f>
        <v>#N/A</v>
      </c>
      <c r="AD88" s="33" t="e">
        <f>I88</f>
        <v>#N/A</v>
      </c>
      <c r="AE88" s="58"/>
    </row>
    <row r="89" spans="1:31" ht="16" hidden="1" thickBot="1" x14ac:dyDescent="0.25">
      <c r="B89" s="10" t="s">
        <v>53</v>
      </c>
      <c r="C89" s="24"/>
      <c r="D89" s="24" t="s">
        <v>4</v>
      </c>
      <c r="E89" s="24"/>
      <c r="F89" s="24">
        <f>MATCH($D89,FAC_TOTALS_APTA!$A$2:$BQ$2,)</f>
        <v>7</v>
      </c>
      <c r="G89" s="61" t="e">
        <f>VLOOKUP(G64,FAC_TOTALS_APTA!$A$4:$BS$227,$F89,FALSE)</f>
        <v>#N/A</v>
      </c>
      <c r="H89" s="61" t="e">
        <f>VLOOKUP(H64,FAC_TOTALS_APTA!$A$4:$BQ$227,$F89,FALSE)</f>
        <v>#N/A</v>
      </c>
      <c r="I89" s="63" t="e">
        <f t="shared" si="17"/>
        <v>#N/A</v>
      </c>
      <c r="J89" s="40"/>
      <c r="K89" s="4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41" t="e">
        <f>H89-G89</f>
        <v>#N/A</v>
      </c>
      <c r="AD89" s="42" t="e">
        <f>I89</f>
        <v>#N/A</v>
      </c>
    </row>
    <row r="90" spans="1:31" ht="17" hidden="1" thickTop="1" thickBot="1" x14ac:dyDescent="0.25">
      <c r="B90" s="45" t="s">
        <v>71</v>
      </c>
      <c r="C90" s="46"/>
      <c r="D90" s="46"/>
      <c r="E90" s="47"/>
      <c r="F90" s="46"/>
      <c r="G90" s="46"/>
      <c r="H90" s="46"/>
      <c r="I90" s="48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2" t="e">
        <f>AD89-AD88</f>
        <v>#N/A</v>
      </c>
    </row>
    <row r="91" spans="1:31" ht="15" x14ac:dyDescent="0.2">
      <c r="B91" s="19" t="s">
        <v>27</v>
      </c>
      <c r="C91" s="11"/>
      <c r="D91" s="11"/>
      <c r="E91" s="7"/>
      <c r="F91" s="11"/>
      <c r="G91" s="11"/>
      <c r="H91" s="11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1" ht="15" x14ac:dyDescent="0.2">
      <c r="B92" s="16" t="s">
        <v>18</v>
      </c>
      <c r="C92" s="17" t="s">
        <v>19</v>
      </c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x14ac:dyDescent="0.2">
      <c r="B93" s="16"/>
      <c r="C93" s="17"/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ht="15" x14ac:dyDescent="0.2">
      <c r="B94" s="19" t="s">
        <v>29</v>
      </c>
      <c r="C94" s="20">
        <v>1</v>
      </c>
      <c r="D94" s="20"/>
    </row>
    <row r="95" spans="1:31" ht="16" thickBot="1" x14ac:dyDescent="0.25">
      <c r="B95" s="21" t="s">
        <v>38</v>
      </c>
      <c r="C95" s="22">
        <v>10</v>
      </c>
      <c r="D95" s="22"/>
    </row>
    <row r="96" spans="1:31" ht="15" thickTop="1" x14ac:dyDescent="0.2">
      <c r="B96" s="49"/>
      <c r="C96" s="50"/>
      <c r="D96" s="50"/>
      <c r="E96" s="50"/>
      <c r="F96" s="50"/>
      <c r="G96" s="82" t="s">
        <v>54</v>
      </c>
      <c r="H96" s="82"/>
      <c r="I96" s="82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82" t="s">
        <v>58</v>
      </c>
      <c r="AD96" s="82"/>
    </row>
    <row r="97" spans="1:31" ht="15" x14ac:dyDescent="0.2">
      <c r="B97" s="9" t="s">
        <v>20</v>
      </c>
      <c r="C97" s="27" t="s">
        <v>21</v>
      </c>
      <c r="D97" s="8" t="s">
        <v>22</v>
      </c>
      <c r="E97" s="8" t="s">
        <v>28</v>
      </c>
      <c r="F97" s="8"/>
      <c r="G97" s="27">
        <f>$C$1</f>
        <v>2002</v>
      </c>
      <c r="H97" s="27">
        <f>$C$2</f>
        <v>2018</v>
      </c>
      <c r="I97" s="27" t="s">
        <v>24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 t="s">
        <v>26</v>
      </c>
      <c r="AD97" s="27" t="s">
        <v>24</v>
      </c>
    </row>
    <row r="98" spans="1:31" s="14" customFormat="1" x14ac:dyDescent="0.2">
      <c r="A98" s="7"/>
      <c r="B98" s="26"/>
      <c r="C98" s="28"/>
      <c r="D98" s="7"/>
      <c r="E98" s="7"/>
      <c r="F98" s="7"/>
      <c r="G98" s="7"/>
      <c r="H98" s="7"/>
      <c r="I98" s="28"/>
      <c r="J98" s="7"/>
      <c r="K98" s="7"/>
      <c r="L98" s="7"/>
      <c r="M98" s="7">
        <v>1</v>
      </c>
      <c r="N98" s="7">
        <v>2</v>
      </c>
      <c r="O98" s="7">
        <v>3</v>
      </c>
      <c r="P98" s="7">
        <v>4</v>
      </c>
      <c r="Q98" s="7">
        <v>5</v>
      </c>
      <c r="R98" s="7">
        <v>6</v>
      </c>
      <c r="S98" s="7">
        <v>7</v>
      </c>
      <c r="T98" s="7">
        <v>8</v>
      </c>
      <c r="U98" s="7">
        <v>9</v>
      </c>
      <c r="V98" s="7">
        <v>10</v>
      </c>
      <c r="W98" s="7">
        <v>11</v>
      </c>
      <c r="X98" s="7">
        <v>12</v>
      </c>
      <c r="Y98" s="7">
        <v>13</v>
      </c>
      <c r="Z98" s="7">
        <v>14</v>
      </c>
      <c r="AA98" s="7">
        <v>15</v>
      </c>
      <c r="AB98" s="7">
        <v>16</v>
      </c>
      <c r="AC98" s="7"/>
      <c r="AD98" s="7"/>
      <c r="AE98" s="7"/>
    </row>
    <row r="99" spans="1:31" x14ac:dyDescent="0.2">
      <c r="B99" s="26"/>
      <c r="C99" s="28"/>
      <c r="D99" s="7"/>
      <c r="E99" s="7"/>
      <c r="F99" s="7"/>
      <c r="G99" s="7" t="str">
        <f>CONCATENATE($C94,"_",$C95,"_",G97)</f>
        <v>1_10_2002</v>
      </c>
      <c r="H99" s="7" t="str">
        <f>CONCATENATE($C94,"_",$C95,"_",H97)</f>
        <v>1_10_2018</v>
      </c>
      <c r="I99" s="28"/>
      <c r="J99" s="7"/>
      <c r="K99" s="7"/>
      <c r="L99" s="7"/>
      <c r="M99" s="7" t="str">
        <f>IF($G97+M98&gt;$H97,0,CONCATENATE($C94,"_",$C95,"_",$G97+M98))</f>
        <v>1_10_2003</v>
      </c>
      <c r="N99" s="7" t="str">
        <f t="shared" ref="N99:AB99" si="19">IF($G97+N98&gt;$H97,0,CONCATENATE($C94,"_",$C95,"_",$G97+N98))</f>
        <v>1_10_2004</v>
      </c>
      <c r="O99" s="7" t="str">
        <f t="shared" si="19"/>
        <v>1_10_2005</v>
      </c>
      <c r="P99" s="7" t="str">
        <f t="shared" si="19"/>
        <v>1_10_2006</v>
      </c>
      <c r="Q99" s="7" t="str">
        <f t="shared" si="19"/>
        <v>1_10_2007</v>
      </c>
      <c r="R99" s="7" t="str">
        <f t="shared" si="19"/>
        <v>1_10_2008</v>
      </c>
      <c r="S99" s="7" t="str">
        <f t="shared" si="19"/>
        <v>1_10_2009</v>
      </c>
      <c r="T99" s="7" t="str">
        <f t="shared" si="19"/>
        <v>1_10_2010</v>
      </c>
      <c r="U99" s="7" t="str">
        <f t="shared" si="19"/>
        <v>1_10_2011</v>
      </c>
      <c r="V99" s="7" t="str">
        <f t="shared" si="19"/>
        <v>1_10_2012</v>
      </c>
      <c r="W99" s="7" t="str">
        <f t="shared" si="19"/>
        <v>1_10_2013</v>
      </c>
      <c r="X99" s="7" t="str">
        <f t="shared" si="19"/>
        <v>1_10_2014</v>
      </c>
      <c r="Y99" s="7" t="str">
        <f t="shared" si="19"/>
        <v>1_10_2015</v>
      </c>
      <c r="Z99" s="7" t="str">
        <f t="shared" si="19"/>
        <v>1_10_2016</v>
      </c>
      <c r="AA99" s="7" t="str">
        <f t="shared" si="19"/>
        <v>1_10_2017</v>
      </c>
      <c r="AB99" s="7" t="str">
        <f t="shared" si="19"/>
        <v>1_10_2018</v>
      </c>
      <c r="AC99" s="7"/>
      <c r="AD99" s="7"/>
    </row>
    <row r="100" spans="1:31" x14ac:dyDescent="0.2">
      <c r="B100" s="26"/>
      <c r="C100" s="28"/>
      <c r="D100" s="7"/>
      <c r="E100" s="7"/>
      <c r="F100" s="7" t="s">
        <v>25</v>
      </c>
      <c r="G100" s="29"/>
      <c r="H100" s="29"/>
      <c r="I100" s="28"/>
      <c r="J100" s="7"/>
      <c r="K100" s="7"/>
      <c r="L100" s="7" t="s">
        <v>25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1" s="14" customFormat="1" ht="15" x14ac:dyDescent="0.2">
      <c r="A101" s="7"/>
      <c r="B101" s="26" t="s">
        <v>36</v>
      </c>
      <c r="C101" s="28" t="s">
        <v>23</v>
      </c>
      <c r="D101" s="7" t="s">
        <v>8</v>
      </c>
      <c r="E101" s="43">
        <v>0.7087</v>
      </c>
      <c r="F101" s="7">
        <f>MATCH($D101,FAC_TOTALS_APTA!$A$2:$BS$2,)</f>
        <v>11</v>
      </c>
      <c r="G101" s="29">
        <f>VLOOKUP(G99,FAC_TOTALS_APTA!$A$4:$BS$227,$F101,FALSE)</f>
        <v>474570591.5</v>
      </c>
      <c r="H101" s="29">
        <f>VLOOKUP(H99,FAC_TOTALS_APTA!$A$4:$BS$227,$F101,FALSE)</f>
        <v>560645667.79999995</v>
      </c>
      <c r="I101" s="30">
        <f>IFERROR(H101/G101-1,"-")</f>
        <v>0.18137465287922283</v>
      </c>
      <c r="J101" s="31" t="str">
        <f>IF(C101="Log","_log","")</f>
        <v>_log</v>
      </c>
      <c r="K101" s="31" t="str">
        <f>CONCATENATE(D101,J101,"_FAC")</f>
        <v>VRM_ADJ_log_FAC</v>
      </c>
      <c r="L101" s="7">
        <f>MATCH($K101,FAC_TOTALS_APTA!$A$2:$BS$2,)</f>
        <v>33</v>
      </c>
      <c r="M101" s="29">
        <f>IF(M99=0,0,VLOOKUP(M99,FAC_TOTALS_APTA!$A$4:$BS$227,$L101,FALSE))</f>
        <v>86281015.446910307</v>
      </c>
      <c r="N101" s="29">
        <f>IF(N99=0,0,VLOOKUP(N99,FAC_TOTALS_APTA!$A$4:$BS$227,$L101,FALSE))</f>
        <v>50821376.623364903</v>
      </c>
      <c r="O101" s="29">
        <f>IF(O99=0,0,VLOOKUP(O99,FAC_TOTALS_APTA!$A$4:$BS$227,$L101,FALSE))</f>
        <v>17452902.037606198</v>
      </c>
      <c r="P101" s="29">
        <f>IF(P99=0,0,VLOOKUP(P99,FAC_TOTALS_APTA!$A$4:$BS$227,$L101,FALSE))</f>
        <v>39787722.514973402</v>
      </c>
      <c r="Q101" s="29">
        <f>IF(Q99=0,0,VLOOKUP(Q99,FAC_TOTALS_APTA!$A$4:$BS$227,$L101,FALSE))</f>
        <v>10646544.2561389</v>
      </c>
      <c r="R101" s="29">
        <f>IF(R99=0,0,VLOOKUP(R99,FAC_TOTALS_APTA!$A$4:$BS$227,$L101,FALSE))</f>
        <v>54238151.252089702</v>
      </c>
      <c r="S101" s="29">
        <f>IF(S99=0,0,VLOOKUP(S99,FAC_TOTALS_APTA!$A$4:$BS$227,$L101,FALSE))</f>
        <v>13352665.802851601</v>
      </c>
      <c r="T101" s="29">
        <f>IF(T99=0,0,VLOOKUP(T99,FAC_TOTALS_APTA!$A$4:$BS$227,$L101,FALSE))</f>
        <v>-33110210.249575101</v>
      </c>
      <c r="U101" s="29">
        <f>IF(U99=0,0,VLOOKUP(U99,FAC_TOTALS_APTA!$A$4:$BS$227,$L101,FALSE))</f>
        <v>-34685660.987738296</v>
      </c>
      <c r="V101" s="29">
        <f>IF(V99=0,0,VLOOKUP(V99,FAC_TOTALS_APTA!$A$4:$BS$227,$L101,FALSE))</f>
        <v>-1759924.6703935899</v>
      </c>
      <c r="W101" s="29">
        <f>IF(W99=0,0,VLOOKUP(W99,FAC_TOTALS_APTA!$A$4:$BS$227,$L101,FALSE))</f>
        <v>45802596.352862097</v>
      </c>
      <c r="X101" s="29">
        <f>IF(X99=0,0,VLOOKUP(X99,FAC_TOTALS_APTA!$A$4:$BS$227,$L101,FALSE))</f>
        <v>26550967.2390454</v>
      </c>
      <c r="Y101" s="29">
        <f>IF(Y99=0,0,VLOOKUP(Y99,FAC_TOTALS_APTA!$A$4:$BS$227,$L101,FALSE))</f>
        <v>4689222.7979035703</v>
      </c>
      <c r="Z101" s="29">
        <f>IF(Z99=0,0,VLOOKUP(Z99,FAC_TOTALS_APTA!$A$4:$BS$227,$L101,FALSE))</f>
        <v>-1989882.2031441201</v>
      </c>
      <c r="AA101" s="29">
        <f>IF(AA99=0,0,VLOOKUP(AA99,FAC_TOTALS_APTA!$A$4:$BS$227,$L101,FALSE))</f>
        <v>12408862.9831145</v>
      </c>
      <c r="AB101" s="29">
        <f>IF(AB99=0,0,VLOOKUP(AB99,FAC_TOTALS_APTA!$A$4:$BS$227,$L101,FALSE))</f>
        <v>-17734627.892983899</v>
      </c>
      <c r="AC101" s="32">
        <f>SUM(M101:AB101)</f>
        <v>272751721.3030256</v>
      </c>
      <c r="AD101" s="33">
        <f>AC101/G115</f>
        <v>0.13446256266057022</v>
      </c>
      <c r="AE101" s="7"/>
    </row>
    <row r="102" spans="1:31" s="14" customFormat="1" ht="15" x14ac:dyDescent="0.2">
      <c r="A102" s="7"/>
      <c r="B102" s="26" t="s">
        <v>55</v>
      </c>
      <c r="C102" s="28" t="s">
        <v>23</v>
      </c>
      <c r="D102" s="7" t="s">
        <v>17</v>
      </c>
      <c r="E102" s="43">
        <v>-0.40350000000000003</v>
      </c>
      <c r="F102" s="7">
        <f>MATCH($D102,FAC_TOTALS_APTA!$A$2:$BS$2,)</f>
        <v>12</v>
      </c>
      <c r="G102" s="29">
        <f>VLOOKUP(G99,FAC_TOTALS_APTA!$A$4:$BS$227,$F102,FALSE)</f>
        <v>1.7610024580000001</v>
      </c>
      <c r="H102" s="29">
        <f>VLOOKUP(H99,FAC_TOTALS_APTA!$A$4:$BS$227,$F102,FALSE)</f>
        <v>1.9555512669999999</v>
      </c>
      <c r="I102" s="30">
        <f t="shared" ref="I102:I112" si="20">IFERROR(H102/G102-1,"-")</f>
        <v>0.11047617118090347</v>
      </c>
      <c r="J102" s="31" t="str">
        <f t="shared" ref="J102:J112" si="21">IF(C102="Log","_log","")</f>
        <v>_log</v>
      </c>
      <c r="K102" s="31" t="str">
        <f t="shared" ref="K102:K113" si="22">CONCATENATE(D102,J102,"_FAC")</f>
        <v>FARE_per_UPT_2018_log_FAC</v>
      </c>
      <c r="L102" s="7">
        <f>MATCH($K102,FAC_TOTALS_APTA!$A$2:$BS$2,)</f>
        <v>34</v>
      </c>
      <c r="M102" s="29">
        <f>IF(M99=0,0,VLOOKUP(M99,FAC_TOTALS_APTA!$A$4:$BS$227,$L102,FALSE))</f>
        <v>-48796836.670695603</v>
      </c>
      <c r="N102" s="29">
        <f>IF(N99=0,0,VLOOKUP(N99,FAC_TOTALS_APTA!$A$4:$BS$227,$L102,FALSE))</f>
        <v>7703102.5756332604</v>
      </c>
      <c r="O102" s="29">
        <f>IF(O99=0,0,VLOOKUP(O99,FAC_TOTALS_APTA!$A$4:$BS$227,$L102,FALSE))</f>
        <v>94853475.726699695</v>
      </c>
      <c r="P102" s="29">
        <f>IF(P99=0,0,VLOOKUP(P99,FAC_TOTALS_APTA!$A$4:$BS$227,$L102,FALSE))</f>
        <v>8378684.0548424004</v>
      </c>
      <c r="Q102" s="29">
        <f>IF(Q99=0,0,VLOOKUP(Q99,FAC_TOTALS_APTA!$A$4:$BS$227,$L102,FALSE))</f>
        <v>26862228.6371959</v>
      </c>
      <c r="R102" s="29">
        <f>IF(R99=0,0,VLOOKUP(R99,FAC_TOTALS_APTA!$A$4:$BS$227,$L102,FALSE))</f>
        <v>-11140480.179674501</v>
      </c>
      <c r="S102" s="29">
        <f>IF(S99=0,0,VLOOKUP(S99,FAC_TOTALS_APTA!$A$4:$BS$227,$L102,FALSE))</f>
        <v>-37187334.0050653</v>
      </c>
      <c r="T102" s="29">
        <f>IF(T99=0,0,VLOOKUP(T99,FAC_TOTALS_APTA!$A$4:$BS$227,$L102,FALSE))</f>
        <v>-620699.00393521495</v>
      </c>
      <c r="U102" s="29">
        <f>IF(U99=0,0,VLOOKUP(U99,FAC_TOTALS_APTA!$A$4:$BS$227,$L102,FALSE))</f>
        <v>-45051539.923314199</v>
      </c>
      <c r="V102" s="29">
        <f>IF(V99=0,0,VLOOKUP(V99,FAC_TOTALS_APTA!$A$4:$BS$227,$L102,FALSE))</f>
        <v>18715065.744159698</v>
      </c>
      <c r="W102" s="29">
        <f>IF(W99=0,0,VLOOKUP(W99,FAC_TOTALS_APTA!$A$4:$BS$227,$L102,FALSE))</f>
        <v>-26967608.149558499</v>
      </c>
      <c r="X102" s="29">
        <f>IF(X99=0,0,VLOOKUP(X99,FAC_TOTALS_APTA!$A$4:$BS$227,$L102,FALSE))</f>
        <v>4143522.8211387699</v>
      </c>
      <c r="Y102" s="29">
        <f>IF(Y99=0,0,VLOOKUP(Y99,FAC_TOTALS_APTA!$A$4:$BS$227,$L102,FALSE))</f>
        <v>-61542372.721402504</v>
      </c>
      <c r="Z102" s="29">
        <f>IF(Z99=0,0,VLOOKUP(Z99,FAC_TOTALS_APTA!$A$4:$BS$227,$L102,FALSE))</f>
        <v>-4268335.5886325603</v>
      </c>
      <c r="AA102" s="29">
        <f>IF(AA99=0,0,VLOOKUP(AA99,FAC_TOTALS_APTA!$A$4:$BS$227,$L102,FALSE))</f>
        <v>-1720317.59104566</v>
      </c>
      <c r="AB102" s="29">
        <f>IF(AB99=0,0,VLOOKUP(AB99,FAC_TOTALS_APTA!$A$4:$BS$227,$L102,FALSE))</f>
        <v>-25015982.603762802</v>
      </c>
      <c r="AC102" s="32">
        <f t="shared" ref="AC102:AC112" si="23">SUM(M102:AB102)</f>
        <v>-101655426.87741713</v>
      </c>
      <c r="AD102" s="33">
        <f>AC102/G115</f>
        <v>-5.0114621242319135E-2</v>
      </c>
      <c r="AE102" s="7"/>
    </row>
    <row r="103" spans="1:31" s="14" customFormat="1" ht="15" x14ac:dyDescent="0.2">
      <c r="A103" s="7"/>
      <c r="B103" s="26" t="s">
        <v>51</v>
      </c>
      <c r="C103" s="28" t="s">
        <v>23</v>
      </c>
      <c r="D103" s="7" t="s">
        <v>9</v>
      </c>
      <c r="E103" s="43">
        <v>0.29659999999999997</v>
      </c>
      <c r="F103" s="7">
        <f>MATCH($D103,FAC_TOTALS_APTA!$A$2:$BS$2,)</f>
        <v>13</v>
      </c>
      <c r="G103" s="29">
        <f>VLOOKUP(G99,FAC_TOTALS_APTA!$A$4:$BS$227,$F103,FALSE)</f>
        <v>25697520.3899999</v>
      </c>
      <c r="H103" s="29">
        <f>VLOOKUP(H99,FAC_TOTALS_APTA!$A$4:$BS$227,$F103,FALSE)</f>
        <v>29807700.839999899</v>
      </c>
      <c r="I103" s="30">
        <f t="shared" si="20"/>
        <v>0.15994463230777156</v>
      </c>
      <c r="J103" s="31" t="str">
        <f t="shared" si="21"/>
        <v>_log</v>
      </c>
      <c r="K103" s="31" t="str">
        <f t="shared" si="22"/>
        <v>POP_EMP_log_FAC</v>
      </c>
      <c r="L103" s="7">
        <f>MATCH($K103,FAC_TOTALS_APTA!$A$2:$BS$2,)</f>
        <v>35</v>
      </c>
      <c r="M103" s="29">
        <f>IF(M99=0,0,VLOOKUP(M99,FAC_TOTALS_APTA!$A$4:$BS$227,$L103,FALSE))</f>
        <v>7860994.6285091201</v>
      </c>
      <c r="N103" s="29">
        <f>IF(N99=0,0,VLOOKUP(N99,FAC_TOTALS_APTA!$A$4:$BS$227,$L103,FALSE))</f>
        <v>11543071.4324417</v>
      </c>
      <c r="O103" s="29">
        <f>IF(O99=0,0,VLOOKUP(O99,FAC_TOTALS_APTA!$A$4:$BS$227,$L103,FALSE))</f>
        <v>11876061.6183977</v>
      </c>
      <c r="P103" s="29">
        <f>IF(P99=0,0,VLOOKUP(P99,FAC_TOTALS_APTA!$A$4:$BS$227,$L103,FALSE))</f>
        <v>15306484.274675099</v>
      </c>
      <c r="Q103" s="29">
        <f>IF(Q99=0,0,VLOOKUP(Q99,FAC_TOTALS_APTA!$A$4:$BS$227,$L103,FALSE))</f>
        <v>1613956.81293479</v>
      </c>
      <c r="R103" s="29">
        <f>IF(R99=0,0,VLOOKUP(R99,FAC_TOTALS_APTA!$A$4:$BS$227,$L103,FALSE))</f>
        <v>6970519.3429784495</v>
      </c>
      <c r="S103" s="29">
        <f>IF(S99=0,0,VLOOKUP(S99,FAC_TOTALS_APTA!$A$4:$BS$227,$L103,FALSE))</f>
        <v>-6522762.0902028</v>
      </c>
      <c r="T103" s="29">
        <f>IF(T99=0,0,VLOOKUP(T99,FAC_TOTALS_APTA!$A$4:$BS$227,$L103,FALSE))</f>
        <v>-5157442.6421521697</v>
      </c>
      <c r="U103" s="29">
        <f>IF(U99=0,0,VLOOKUP(U99,FAC_TOTALS_APTA!$A$4:$BS$227,$L103,FALSE))</f>
        <v>3817049.7679021498</v>
      </c>
      <c r="V103" s="29">
        <f>IF(V99=0,0,VLOOKUP(V99,FAC_TOTALS_APTA!$A$4:$BS$227,$L103,FALSE))</f>
        <v>6808393.2340430403</v>
      </c>
      <c r="W103" s="29">
        <f>IF(W99=0,0,VLOOKUP(W99,FAC_TOTALS_APTA!$A$4:$BS$227,$L103,FALSE))</f>
        <v>27378835.676682699</v>
      </c>
      <c r="X103" s="29">
        <f>IF(X99=0,0,VLOOKUP(X99,FAC_TOTALS_APTA!$A$4:$BS$227,$L103,FALSE))</f>
        <v>8892907.8942971993</v>
      </c>
      <c r="Y103" s="29">
        <f>IF(Y99=0,0,VLOOKUP(Y99,FAC_TOTALS_APTA!$A$4:$BS$227,$L103,FALSE))</f>
        <v>8347346.9687681701</v>
      </c>
      <c r="Z103" s="29">
        <f>IF(Z99=0,0,VLOOKUP(Z99,FAC_TOTALS_APTA!$A$4:$BS$227,$L103,FALSE))</f>
        <v>1788065.21576911</v>
      </c>
      <c r="AA103" s="29">
        <f>IF(AA99=0,0,VLOOKUP(AA99,FAC_TOTALS_APTA!$A$4:$BS$227,$L103,FALSE))</f>
        <v>6969343.7248553801</v>
      </c>
      <c r="AB103" s="29">
        <f>IF(AB99=0,0,VLOOKUP(AB99,FAC_TOTALS_APTA!$A$4:$BS$227,$L103,FALSE))</f>
        <v>4208891.9989644997</v>
      </c>
      <c r="AC103" s="32">
        <f t="shared" si="23"/>
        <v>111701717.85886414</v>
      </c>
      <c r="AD103" s="33">
        <f>AC103/G115</f>
        <v>5.5067294039930388E-2</v>
      </c>
      <c r="AE103" s="7"/>
    </row>
    <row r="104" spans="1:31" s="14" customFormat="1" ht="15" x14ac:dyDescent="0.2">
      <c r="A104" s="7"/>
      <c r="B104" s="26" t="s">
        <v>108</v>
      </c>
      <c r="C104" s="28"/>
      <c r="D104" s="34" t="s">
        <v>106</v>
      </c>
      <c r="E104" s="43">
        <v>0.16120000000000001</v>
      </c>
      <c r="F104" s="7">
        <f>MATCH($D104,FAC_TOTALS_APTA!$A$2:$BS$2,)</f>
        <v>17</v>
      </c>
      <c r="G104" s="29">
        <f>VLOOKUP(G99,FAC_TOTALS_APTA!$A$4:$BS$227,$F104,FALSE)</f>
        <v>0.50002661492511502</v>
      </c>
      <c r="H104" s="29">
        <f>VLOOKUP(H99,FAC_TOTALS_APTA!$A$4:$BS$227,$F104,FALSE)</f>
        <v>0.47627332414381301</v>
      </c>
      <c r="I104" s="30">
        <f t="shared" si="20"/>
        <v>-4.75040529289813E-2</v>
      </c>
      <c r="J104" s="31" t="str">
        <f t="shared" si="21"/>
        <v/>
      </c>
      <c r="K104" s="31" t="str">
        <f t="shared" si="22"/>
        <v>TSD_POP_EMP_PCT_FAC</v>
      </c>
      <c r="L104" s="7">
        <f>MATCH($K104,FAC_TOTALS_APTA!$A$2:$BS$2,)</f>
        <v>39</v>
      </c>
      <c r="M104" s="29">
        <f>IF(M99=0,0,VLOOKUP(M99,FAC_TOTALS_APTA!$A$4:$BS$227,$L104,FALSE))</f>
        <v>-24776.0238318433</v>
      </c>
      <c r="N104" s="29">
        <f>IF(N99=0,0,VLOOKUP(N99,FAC_TOTALS_APTA!$A$4:$BS$227,$L104,FALSE))</f>
        <v>-245963.27935876601</v>
      </c>
      <c r="O104" s="29">
        <f>IF(O99=0,0,VLOOKUP(O99,FAC_TOTALS_APTA!$A$4:$BS$227,$L104,FALSE))</f>
        <v>-193939.96989176</v>
      </c>
      <c r="P104" s="29">
        <f>IF(P99=0,0,VLOOKUP(P99,FAC_TOTALS_APTA!$A$4:$BS$227,$L104,FALSE))</f>
        <v>161217.625986931</v>
      </c>
      <c r="Q104" s="29">
        <f>IF(Q99=0,0,VLOOKUP(Q99,FAC_TOTALS_APTA!$A$4:$BS$227,$L104,FALSE))</f>
        <v>-279957.41793295898</v>
      </c>
      <c r="R104" s="29">
        <f>IF(R99=0,0,VLOOKUP(R99,FAC_TOTALS_APTA!$A$4:$BS$227,$L104,FALSE))</f>
        <v>-83792.009125745099</v>
      </c>
      <c r="S104" s="29">
        <f>IF(S99=0,0,VLOOKUP(S99,FAC_TOTALS_APTA!$A$4:$BS$227,$L104,FALSE))</f>
        <v>-144719.68024281299</v>
      </c>
      <c r="T104" s="29">
        <f>IF(T99=0,0,VLOOKUP(T99,FAC_TOTALS_APTA!$A$4:$BS$227,$L104,FALSE))</f>
        <v>604655.54205762595</v>
      </c>
      <c r="U104" s="29">
        <f>IF(U99=0,0,VLOOKUP(U99,FAC_TOTALS_APTA!$A$4:$BS$227,$L104,FALSE))</f>
        <v>-167841.675495478</v>
      </c>
      <c r="V104" s="29">
        <f>IF(V99=0,0,VLOOKUP(V99,FAC_TOTALS_APTA!$A$4:$BS$227,$L104,FALSE))</f>
        <v>-882753.94580464601</v>
      </c>
      <c r="W104" s="29">
        <f>IF(W99=0,0,VLOOKUP(W99,FAC_TOTALS_APTA!$A$4:$BS$227,$L104,FALSE))</f>
        <v>-16889.442111741399</v>
      </c>
      <c r="X104" s="29">
        <f>IF(X99=0,0,VLOOKUP(X99,FAC_TOTALS_APTA!$A$4:$BS$227,$L104,FALSE))</f>
        <v>-41313.520343849399</v>
      </c>
      <c r="Y104" s="29">
        <f>IF(Y99=0,0,VLOOKUP(Y99,FAC_TOTALS_APTA!$A$4:$BS$227,$L104,FALSE))</f>
        <v>-110136.819214752</v>
      </c>
      <c r="Z104" s="29">
        <f>IF(Z99=0,0,VLOOKUP(Z99,FAC_TOTALS_APTA!$A$4:$BS$227,$L104,FALSE))</f>
        <v>36637.210398914103</v>
      </c>
      <c r="AA104" s="29">
        <f>IF(AA99=0,0,VLOOKUP(AA99,FAC_TOTALS_APTA!$A$4:$BS$227,$L104,FALSE))</f>
        <v>-42626.975054621602</v>
      </c>
      <c r="AB104" s="29">
        <f>IF(AB99=0,0,VLOOKUP(AB99,FAC_TOTALS_APTA!$A$4:$BS$227,$L104,FALSE))</f>
        <v>15731.192329751801</v>
      </c>
      <c r="AC104" s="32">
        <f t="shared" si="23"/>
        <v>-1416469.1876357521</v>
      </c>
      <c r="AD104" s="33">
        <f>AC104/G114</f>
        <v>-6.6006503928541546E-4</v>
      </c>
      <c r="AE104" s="7"/>
    </row>
    <row r="105" spans="1:31" s="14" customFormat="1" ht="15" x14ac:dyDescent="0.2">
      <c r="A105" s="7"/>
      <c r="B105" s="26" t="s">
        <v>52</v>
      </c>
      <c r="C105" s="28" t="s">
        <v>23</v>
      </c>
      <c r="D105" s="34" t="s">
        <v>16</v>
      </c>
      <c r="E105" s="43">
        <v>0.16120000000000001</v>
      </c>
      <c r="F105" s="7">
        <f>MATCH($D105,FAC_TOTALS_APTA!$A$2:$BS$2,)</f>
        <v>14</v>
      </c>
      <c r="G105" s="29">
        <f>VLOOKUP(G99,FAC_TOTALS_APTA!$A$4:$BS$227,$F105,FALSE)</f>
        <v>1.974</v>
      </c>
      <c r="H105" s="29">
        <f>VLOOKUP(H99,FAC_TOTALS_APTA!$A$4:$BS$227,$F105,FALSE)</f>
        <v>2.9199999999999902</v>
      </c>
      <c r="I105" s="30">
        <f t="shared" si="20"/>
        <v>0.4792299898682828</v>
      </c>
      <c r="J105" s="31" t="str">
        <f t="shared" si="21"/>
        <v>_log</v>
      </c>
      <c r="K105" s="31" t="str">
        <f t="shared" si="22"/>
        <v>GAS_PRICE_2018_log_FAC</v>
      </c>
      <c r="L105" s="7">
        <f>MATCH($K105,FAC_TOTALS_APTA!$A$2:$BS$2,)</f>
        <v>36</v>
      </c>
      <c r="M105" s="29">
        <f>IF(M99=0,0,VLOOKUP(M99,FAC_TOTALS_APTA!$A$4:$BS$227,$L105,FALSE))</f>
        <v>29799211.7249742</v>
      </c>
      <c r="N105" s="29">
        <f>IF(N99=0,0,VLOOKUP(N99,FAC_TOTALS_APTA!$A$4:$BS$227,$L105,FALSE))</f>
        <v>31492605.369950399</v>
      </c>
      <c r="O105" s="29">
        <f>IF(O99=0,0,VLOOKUP(O99,FAC_TOTALS_APTA!$A$4:$BS$227,$L105,FALSE))</f>
        <v>43476839.618513301</v>
      </c>
      <c r="P105" s="29">
        <f>IF(P99=0,0,VLOOKUP(P99,FAC_TOTALS_APTA!$A$4:$BS$227,$L105,FALSE))</f>
        <v>31880555.680573098</v>
      </c>
      <c r="Q105" s="29">
        <f>IF(Q99=0,0,VLOOKUP(Q99,FAC_TOTALS_APTA!$A$4:$BS$227,$L105,FALSE))</f>
        <v>10885596.3800296</v>
      </c>
      <c r="R105" s="29">
        <f>IF(R99=0,0,VLOOKUP(R99,FAC_TOTALS_APTA!$A$4:$BS$227,$L105,FALSE))</f>
        <v>45131696.4888096</v>
      </c>
      <c r="S105" s="29">
        <f>IF(S99=0,0,VLOOKUP(S99,FAC_TOTALS_APTA!$A$4:$BS$227,$L105,FALSE))</f>
        <v>-113316647.309543</v>
      </c>
      <c r="T105" s="29">
        <f>IF(T99=0,0,VLOOKUP(T99,FAC_TOTALS_APTA!$A$4:$BS$227,$L105,FALSE))</f>
        <v>50022067.992049702</v>
      </c>
      <c r="U105" s="29">
        <f>IF(U99=0,0,VLOOKUP(U99,FAC_TOTALS_APTA!$A$4:$BS$227,$L105,FALSE))</f>
        <v>78871321.328051701</v>
      </c>
      <c r="V105" s="29">
        <f>IF(V99=0,0,VLOOKUP(V99,FAC_TOTALS_APTA!$A$4:$BS$227,$L105,FALSE))</f>
        <v>4107384.0555992099</v>
      </c>
      <c r="W105" s="29">
        <f>IF(W99=0,0,VLOOKUP(W99,FAC_TOTALS_APTA!$A$4:$BS$227,$L105,FALSE))</f>
        <v>-16162105.401326699</v>
      </c>
      <c r="X105" s="29">
        <f>IF(X99=0,0,VLOOKUP(X99,FAC_TOTALS_APTA!$A$4:$BS$227,$L105,FALSE))</f>
        <v>-19625192.9640177</v>
      </c>
      <c r="Y105" s="29">
        <f>IF(Y99=0,0,VLOOKUP(Y99,FAC_TOTALS_APTA!$A$4:$BS$227,$L105,FALSE))</f>
        <v>-127420296.848882</v>
      </c>
      <c r="Z105" s="29">
        <f>IF(Z99=0,0,VLOOKUP(Z99,FAC_TOTALS_APTA!$A$4:$BS$227,$L105,FALSE))</f>
        <v>-39225181.9302973</v>
      </c>
      <c r="AA105" s="29">
        <f>IF(AA99=0,0,VLOOKUP(AA99,FAC_TOTALS_APTA!$A$4:$BS$227,$L105,FALSE))</f>
        <v>38601411.621103697</v>
      </c>
      <c r="AB105" s="29">
        <f>IF(AB99=0,0,VLOOKUP(AB99,FAC_TOTALS_APTA!$A$4:$BS$227,$L105,FALSE))</f>
        <v>30843777.3635251</v>
      </c>
      <c r="AC105" s="32">
        <f t="shared" si="23"/>
        <v>79363043.169112921</v>
      </c>
      <c r="AD105" s="33">
        <f>AC105/G115</f>
        <v>3.9124805937354908E-2</v>
      </c>
      <c r="AE105" s="7"/>
    </row>
    <row r="106" spans="1:31" s="14" customFormat="1" ht="15" x14ac:dyDescent="0.2">
      <c r="A106" s="7"/>
      <c r="B106" s="26" t="s">
        <v>49</v>
      </c>
      <c r="C106" s="28" t="s">
        <v>23</v>
      </c>
      <c r="D106" s="7" t="s">
        <v>15</v>
      </c>
      <c r="E106" s="43">
        <v>-0.2555</v>
      </c>
      <c r="F106" s="7">
        <f>MATCH($D106,FAC_TOTALS_APTA!$A$2:$BS$2,)</f>
        <v>15</v>
      </c>
      <c r="G106" s="29">
        <f>VLOOKUP(G99,FAC_TOTALS_APTA!$A$4:$BS$227,$F106,FALSE)</f>
        <v>42439.074999999903</v>
      </c>
      <c r="H106" s="29">
        <f>VLOOKUP(H99,FAC_TOTALS_APTA!$A$4:$BS$227,$F106,FALSE)</f>
        <v>36801.5</v>
      </c>
      <c r="I106" s="30">
        <f t="shared" si="20"/>
        <v>-0.13283925250491235</v>
      </c>
      <c r="J106" s="31" t="str">
        <f t="shared" si="21"/>
        <v>_log</v>
      </c>
      <c r="K106" s="31" t="str">
        <f t="shared" si="22"/>
        <v>TOTAL_MED_INC_INDIV_2018_log_FAC</v>
      </c>
      <c r="L106" s="7">
        <f>MATCH($K106,FAC_TOTALS_APTA!$A$2:$BS$2,)</f>
        <v>37</v>
      </c>
      <c r="M106" s="29">
        <f>IF(M99=0,0,VLOOKUP(M99,FAC_TOTALS_APTA!$A$4:$BS$227,$L106,FALSE))</f>
        <v>15309382.375508601</v>
      </c>
      <c r="N106" s="29">
        <f>IF(N99=0,0,VLOOKUP(N99,FAC_TOTALS_APTA!$A$4:$BS$227,$L106,FALSE))</f>
        <v>19618229.600171901</v>
      </c>
      <c r="O106" s="29">
        <f>IF(O99=0,0,VLOOKUP(O99,FAC_TOTALS_APTA!$A$4:$BS$227,$L106,FALSE))</f>
        <v>18852431.248590399</v>
      </c>
      <c r="P106" s="29">
        <f>IF(P99=0,0,VLOOKUP(P99,FAC_TOTALS_APTA!$A$4:$BS$227,$L106,FALSE))</f>
        <v>34633397.397152297</v>
      </c>
      <c r="Q106" s="29">
        <f>IF(Q99=0,0,VLOOKUP(Q99,FAC_TOTALS_APTA!$A$4:$BS$227,$L106,FALSE))</f>
        <v>-10998417.5853274</v>
      </c>
      <c r="R106" s="29">
        <f>IF(R99=0,0,VLOOKUP(R99,FAC_TOTALS_APTA!$A$4:$BS$227,$L106,FALSE))</f>
        <v>-1028840.35951575</v>
      </c>
      <c r="S106" s="29">
        <f>IF(S99=0,0,VLOOKUP(S99,FAC_TOTALS_APTA!$A$4:$BS$227,$L106,FALSE))</f>
        <v>23339937.257973999</v>
      </c>
      <c r="T106" s="29">
        <f>IF(T99=0,0,VLOOKUP(T99,FAC_TOTALS_APTA!$A$4:$BS$227,$L106,FALSE))</f>
        <v>5269529.9947175104</v>
      </c>
      <c r="U106" s="29">
        <f>IF(U99=0,0,VLOOKUP(U99,FAC_TOTALS_APTA!$A$4:$BS$227,$L106,FALSE))</f>
        <v>21119718.5121831</v>
      </c>
      <c r="V106" s="29">
        <f>IF(V99=0,0,VLOOKUP(V99,FAC_TOTALS_APTA!$A$4:$BS$227,$L106,FALSE))</f>
        <v>3793115.6301568798</v>
      </c>
      <c r="W106" s="29">
        <f>IF(W99=0,0,VLOOKUP(W99,FAC_TOTALS_APTA!$A$4:$BS$227,$L106,FALSE))</f>
        <v>5550298.3315480901</v>
      </c>
      <c r="X106" s="29">
        <f>IF(X99=0,0,VLOOKUP(X99,FAC_TOTALS_APTA!$A$4:$BS$227,$L106,FALSE))</f>
        <v>2621331.0007402101</v>
      </c>
      <c r="Y106" s="29">
        <f>IF(Y99=0,0,VLOOKUP(Y99,FAC_TOTALS_APTA!$A$4:$BS$227,$L106,FALSE))</f>
        <v>-13334033.915232601</v>
      </c>
      <c r="Z106" s="29">
        <f>IF(Z99=0,0,VLOOKUP(Z99,FAC_TOTALS_APTA!$A$4:$BS$227,$L106,FALSE))</f>
        <v>-24037842.0658224</v>
      </c>
      <c r="AA106" s="29">
        <f>IF(AA99=0,0,VLOOKUP(AA99,FAC_TOTALS_APTA!$A$4:$BS$227,$L106,FALSE))</f>
        <v>-13490017.5307678</v>
      </c>
      <c r="AB106" s="29">
        <f>IF(AB99=0,0,VLOOKUP(AB99,FAC_TOTALS_APTA!$A$4:$BS$227,$L106,FALSE))</f>
        <v>-17669514.630506098</v>
      </c>
      <c r="AC106" s="32">
        <f t="shared" si="23"/>
        <v>69548705.261570901</v>
      </c>
      <c r="AD106" s="33">
        <f>AC106/G115</f>
        <v>3.4286482572939751E-2</v>
      </c>
      <c r="AE106" s="7"/>
    </row>
    <row r="107" spans="1:31" s="14" customFormat="1" ht="15" x14ac:dyDescent="0.2">
      <c r="A107" s="7"/>
      <c r="B107" s="26" t="s">
        <v>67</v>
      </c>
      <c r="C107" s="28"/>
      <c r="D107" s="7" t="s">
        <v>10</v>
      </c>
      <c r="E107" s="43">
        <v>1.0699999999999999E-2</v>
      </c>
      <c r="F107" s="7">
        <f>MATCH($D107,FAC_TOTALS_APTA!$A$2:$BS$2,)</f>
        <v>16</v>
      </c>
      <c r="G107" s="29">
        <f>VLOOKUP(G99,FAC_TOTALS_APTA!$A$4:$BS$227,$F107,FALSE)</f>
        <v>31.71</v>
      </c>
      <c r="H107" s="29">
        <f>VLOOKUP(H99,FAC_TOTALS_APTA!$A$4:$BS$227,$F107,FALSE)</f>
        <v>30.01</v>
      </c>
      <c r="I107" s="30">
        <f t="shared" si="20"/>
        <v>-5.3610848312835024E-2</v>
      </c>
      <c r="J107" s="31" t="str">
        <f t="shared" si="21"/>
        <v/>
      </c>
      <c r="K107" s="31" t="str">
        <f t="shared" si="22"/>
        <v>PCT_HH_NO_VEH_FAC</v>
      </c>
      <c r="L107" s="7">
        <f>MATCH($K107,FAC_TOTALS_APTA!$A$2:$BS$2,)</f>
        <v>38</v>
      </c>
      <c r="M107" s="29">
        <f>IF(M99=0,0,VLOOKUP(M99,FAC_TOTALS_APTA!$A$4:$BS$227,$L107,FALSE))</f>
        <v>-7160552.7043931996</v>
      </c>
      <c r="N107" s="29">
        <f>IF(N99=0,0,VLOOKUP(N99,FAC_TOTALS_APTA!$A$4:$BS$227,$L107,FALSE))</f>
        <v>-7260901.4150706604</v>
      </c>
      <c r="O107" s="29">
        <f>IF(O99=0,0,VLOOKUP(O99,FAC_TOTALS_APTA!$A$4:$BS$227,$L107,FALSE))</f>
        <v>-6827630.7636845103</v>
      </c>
      <c r="P107" s="29">
        <f>IF(P99=0,0,VLOOKUP(P99,FAC_TOTALS_APTA!$A$4:$BS$227,$L107,FALSE))</f>
        <v>-12634110.622310899</v>
      </c>
      <c r="Q107" s="29">
        <f>IF(Q99=0,0,VLOOKUP(Q99,FAC_TOTALS_APTA!$A$4:$BS$227,$L107,FALSE))</f>
        <v>5793856.5012255302</v>
      </c>
      <c r="R107" s="29">
        <f>IF(R99=0,0,VLOOKUP(R99,FAC_TOTALS_APTA!$A$4:$BS$227,$L107,FALSE))</f>
        <v>555966.51512660203</v>
      </c>
      <c r="S107" s="29">
        <f>IF(S99=0,0,VLOOKUP(S99,FAC_TOTALS_APTA!$A$4:$BS$227,$L107,FALSE))</f>
        <v>5416180.82891782</v>
      </c>
      <c r="T107" s="29">
        <f>IF(T99=0,0,VLOOKUP(T99,FAC_TOTALS_APTA!$A$4:$BS$227,$L107,FALSE))</f>
        <v>8799641.8588561304</v>
      </c>
      <c r="U107" s="29">
        <f>IF(U99=0,0,VLOOKUP(U99,FAC_TOTALS_APTA!$A$4:$BS$227,$L107,FALSE))</f>
        <v>10534887.225454001</v>
      </c>
      <c r="V107" s="29">
        <f>IF(V99=0,0,VLOOKUP(V99,FAC_TOTALS_APTA!$A$4:$BS$227,$L107,FALSE))</f>
        <v>6107595.7683834303</v>
      </c>
      <c r="W107" s="29">
        <f>IF(W99=0,0,VLOOKUP(W99,FAC_TOTALS_APTA!$A$4:$BS$227,$L107,FALSE))</f>
        <v>-46394755.661316797</v>
      </c>
      <c r="X107" s="29">
        <f>IF(X99=0,0,VLOOKUP(X99,FAC_TOTALS_APTA!$A$4:$BS$227,$L107,FALSE))</f>
        <v>8273649.0936478004</v>
      </c>
      <c r="Y107" s="29">
        <f>IF(Y99=0,0,VLOOKUP(Y99,FAC_TOTALS_APTA!$A$4:$BS$227,$L107,FALSE))</f>
        <v>-950830.65844739601</v>
      </c>
      <c r="Z107" s="29">
        <f>IF(Z99=0,0,VLOOKUP(Z99,FAC_TOTALS_APTA!$A$4:$BS$227,$L107,FALSE))</f>
        <v>-8923579.2398917694</v>
      </c>
      <c r="AA107" s="29">
        <f>IF(AA99=0,0,VLOOKUP(AA99,FAC_TOTALS_APTA!$A$4:$BS$227,$L107,FALSE))</f>
        <v>3727310.1398111102</v>
      </c>
      <c r="AB107" s="29">
        <f>IF(AB99=0,0,VLOOKUP(AB99,FAC_TOTALS_APTA!$A$4:$BS$227,$L107,FALSE))</f>
        <v>312556.95688968699</v>
      </c>
      <c r="AC107" s="32">
        <f t="shared" si="23"/>
        <v>-40630716.176803112</v>
      </c>
      <c r="AD107" s="33">
        <f>AC107/G115</f>
        <v>-2.0030341857302254E-2</v>
      </c>
      <c r="AE107" s="7"/>
    </row>
    <row r="108" spans="1:31" s="14" customFormat="1" ht="15" x14ac:dyDescent="0.2">
      <c r="A108" s="7"/>
      <c r="B108" s="26" t="s">
        <v>50</v>
      </c>
      <c r="C108" s="28"/>
      <c r="D108" s="7" t="s">
        <v>31</v>
      </c>
      <c r="E108" s="43">
        <v>-3.3999999999999998E-3</v>
      </c>
      <c r="F108" s="7">
        <f>MATCH($D108,FAC_TOTALS_APTA!$A$2:$BS$2,)</f>
        <v>18</v>
      </c>
      <c r="G108" s="29">
        <f>VLOOKUP(G99,FAC_TOTALS_APTA!$A$4:$BS$227,$F108,FALSE)</f>
        <v>3.5</v>
      </c>
      <c r="H108" s="29">
        <f>VLOOKUP(H99,FAC_TOTALS_APTA!$A$4:$BS$227,$F108,FALSE)</f>
        <v>4.5999999999999996</v>
      </c>
      <c r="I108" s="30">
        <f t="shared" si="20"/>
        <v>0.31428571428571428</v>
      </c>
      <c r="J108" s="31" t="str">
        <f t="shared" si="21"/>
        <v/>
      </c>
      <c r="K108" s="31" t="str">
        <f t="shared" si="22"/>
        <v>JTW_HOME_PCT_FAC</v>
      </c>
      <c r="L108" s="7">
        <f>MATCH($K108,FAC_TOTALS_APTA!$A$2:$BS$2,)</f>
        <v>40</v>
      </c>
      <c r="M108" s="29">
        <f>IF(M99=0,0,VLOOKUP(M99,FAC_TOTALS_APTA!$A$4:$BS$227,$L108,FALSE))</f>
        <v>0</v>
      </c>
      <c r="N108" s="29">
        <f>IF(N99=0,0,VLOOKUP(N99,FAC_TOTALS_APTA!$A$4:$BS$227,$L108,FALSE))</f>
        <v>0</v>
      </c>
      <c r="O108" s="29">
        <f>IF(O99=0,0,VLOOKUP(O99,FAC_TOTALS_APTA!$A$4:$BS$227,$L108,FALSE))</f>
        <v>0</v>
      </c>
      <c r="P108" s="29">
        <f>IF(P99=0,0,VLOOKUP(P99,FAC_TOTALS_APTA!$A$4:$BS$227,$L108,FALSE))</f>
        <v>-1752778.3610046401</v>
      </c>
      <c r="Q108" s="29">
        <f>IF(Q99=0,0,VLOOKUP(Q99,FAC_TOTALS_APTA!$A$4:$BS$227,$L108,FALSE))</f>
        <v>910575.31669137802</v>
      </c>
      <c r="R108" s="29">
        <f>IF(R99=0,0,VLOOKUP(R99,FAC_TOTALS_APTA!$A$4:$BS$227,$L108,FALSE))</f>
        <v>-961781.64927884005</v>
      </c>
      <c r="S108" s="29">
        <f>IF(S99=0,0,VLOOKUP(S99,FAC_TOTALS_APTA!$A$4:$BS$227,$L108,FALSE))</f>
        <v>-1970509.0317806299</v>
      </c>
      <c r="T108" s="29">
        <f>IF(T99=0,0,VLOOKUP(T99,FAC_TOTALS_APTA!$A$4:$BS$227,$L108,FALSE))</f>
        <v>0</v>
      </c>
      <c r="U108" s="29">
        <f>IF(U99=0,0,VLOOKUP(U99,FAC_TOTALS_APTA!$A$4:$BS$227,$L108,FALSE))</f>
        <v>0</v>
      </c>
      <c r="V108" s="29">
        <f>IF(V99=0,0,VLOOKUP(V99,FAC_TOTALS_APTA!$A$4:$BS$227,$L108,FALSE))</f>
        <v>-2010231.02477413</v>
      </c>
      <c r="W108" s="29">
        <f>IF(W99=0,0,VLOOKUP(W99,FAC_TOTALS_APTA!$A$4:$BS$227,$L108,FALSE))</f>
        <v>-1024177.95234592</v>
      </c>
      <c r="X108" s="29">
        <f>IF(X99=0,0,VLOOKUP(X99,FAC_TOTALS_APTA!$A$4:$BS$227,$L108,FALSE))</f>
        <v>0</v>
      </c>
      <c r="Y108" s="29">
        <f>IF(Y99=0,0,VLOOKUP(Y99,FAC_TOTALS_APTA!$A$4:$BS$227,$L108,FALSE))</f>
        <v>1097239.2295088801</v>
      </c>
      <c r="Z108" s="29">
        <f>IF(Z99=0,0,VLOOKUP(Z99,FAC_TOTALS_APTA!$A$4:$BS$227,$L108,FALSE))</f>
        <v>-4262958.9460396497</v>
      </c>
      <c r="AA108" s="29">
        <f>IF(AA99=0,0,VLOOKUP(AA99,FAC_TOTALS_APTA!$A$4:$BS$227,$L108,FALSE))</f>
        <v>0</v>
      </c>
      <c r="AB108" s="29">
        <f>IF(AB99=0,0,VLOOKUP(AB99,FAC_TOTALS_APTA!$A$4:$BS$227,$L108,FALSE))</f>
        <v>-1081456.25504358</v>
      </c>
      <c r="AC108" s="32">
        <f t="shared" si="23"/>
        <v>-11056078.67406713</v>
      </c>
      <c r="AD108" s="33">
        <f>AC108/G115</f>
        <v>-5.4504831881163817E-3</v>
      </c>
      <c r="AE108" s="7"/>
    </row>
    <row r="109" spans="1:31" s="14" customFormat="1" ht="17" x14ac:dyDescent="0.2">
      <c r="A109" s="7"/>
      <c r="B109" s="12" t="s">
        <v>72</v>
      </c>
      <c r="C109" s="28"/>
      <c r="D109" s="5" t="s">
        <v>109</v>
      </c>
      <c r="E109" s="43">
        <v>-5.7999999999999996E-3</v>
      </c>
      <c r="F109" s="7">
        <f>MATCH($D109,FAC_TOTALS_APTA!$A$2:$BS$2,)</f>
        <v>29</v>
      </c>
      <c r="G109" s="29">
        <f>VLOOKUP(G99,FAC_TOTALS_APTA!$A$4:$BS$227,$F109,FALSE)</f>
        <v>0</v>
      </c>
      <c r="H109" s="29">
        <f>VLOOKUP(H99,FAC_TOTALS_APTA!$A$4:$BS$227,$F109,FALSE)</f>
        <v>28.6</v>
      </c>
      <c r="I109" s="30" t="str">
        <f t="shared" si="20"/>
        <v>-</v>
      </c>
      <c r="J109" s="31" t="str">
        <f t="shared" si="21"/>
        <v/>
      </c>
      <c r="K109" s="31" t="str">
        <f t="shared" si="22"/>
        <v>TNC_TRIPS_PER_CAPITA_CLUSTER_FAC</v>
      </c>
      <c r="L109" s="7">
        <f>MATCH($K109,FAC_TOTALS_APTA!$A$2:$BS$2,)</f>
        <v>51</v>
      </c>
      <c r="M109" s="29">
        <f>IF(M99=0,0,VLOOKUP(M99,FAC_TOTALS_APTA!$A$4:$BS$227,$L109,FALSE))</f>
        <v>0</v>
      </c>
      <c r="N109" s="29">
        <f>IF(N99=0,0,VLOOKUP(N99,FAC_TOTALS_APTA!$A$4:$BS$227,$L109,FALSE))</f>
        <v>0</v>
      </c>
      <c r="O109" s="29">
        <f>IF(O99=0,0,VLOOKUP(O99,FAC_TOTALS_APTA!$A$4:$BS$227,$L109,FALSE))</f>
        <v>0</v>
      </c>
      <c r="P109" s="29">
        <f>IF(P99=0,0,VLOOKUP(P99,FAC_TOTALS_APTA!$A$4:$BS$227,$L109,FALSE))</f>
        <v>0</v>
      </c>
      <c r="Q109" s="29">
        <f>IF(Q99=0,0,VLOOKUP(Q99,FAC_TOTALS_APTA!$A$4:$BS$227,$L109,FALSE))</f>
        <v>0</v>
      </c>
      <c r="R109" s="29">
        <f>IF(R99=0,0,VLOOKUP(R99,FAC_TOTALS_APTA!$A$4:$BS$227,$L109,FALSE))</f>
        <v>0</v>
      </c>
      <c r="S109" s="29">
        <f>IF(S99=0,0,VLOOKUP(S99,FAC_TOTALS_APTA!$A$4:$BS$227,$L109,FALSE))</f>
        <v>0</v>
      </c>
      <c r="T109" s="29">
        <f>IF(T99=0,0,VLOOKUP(T99,FAC_TOTALS_APTA!$A$4:$BS$227,$L109,FALSE))</f>
        <v>0</v>
      </c>
      <c r="U109" s="29">
        <f>IF(U99=0,0,VLOOKUP(U99,FAC_TOTALS_APTA!$A$4:$BS$227,$L109,FALSE))</f>
        <v>0</v>
      </c>
      <c r="V109" s="29">
        <f>IF(V99=0,0,VLOOKUP(V99,FAC_TOTALS_APTA!$A$4:$BS$227,$L109,FALSE))</f>
        <v>23458413.917147901</v>
      </c>
      <c r="W109" s="29">
        <f>IF(W99=0,0,VLOOKUP(W99,FAC_TOTALS_APTA!$A$4:$BS$227,$L109,FALSE))</f>
        <v>38332099.502154797</v>
      </c>
      <c r="X109" s="29">
        <f>IF(X99=0,0,VLOOKUP(X99,FAC_TOTALS_APTA!$A$4:$BS$227,$L109,FALSE))</f>
        <v>64662491.685864598</v>
      </c>
      <c r="Y109" s="29">
        <f>IF(Y99=0,0,VLOOKUP(Y99,FAC_TOTALS_APTA!$A$4:$BS$227,$L109,FALSE))</f>
        <v>38470791.8392381</v>
      </c>
      <c r="Z109" s="29">
        <f>IF(Z99=0,0,VLOOKUP(Z99,FAC_TOTALS_APTA!$A$4:$BS$227,$L109,FALSE))</f>
        <v>121299117.883393</v>
      </c>
      <c r="AA109" s="29">
        <f>IF(AA99=0,0,VLOOKUP(AA99,FAC_TOTALS_APTA!$A$4:$BS$227,$L109,FALSE))</f>
        <v>156109946.340437</v>
      </c>
      <c r="AB109" s="29">
        <f>IF(AB99=0,0,VLOOKUP(AB99,FAC_TOTALS_APTA!$A$4:$BS$227,$L109,FALSE))</f>
        <v>289197762.400572</v>
      </c>
      <c r="AC109" s="32">
        <f t="shared" si="23"/>
        <v>731530623.56880736</v>
      </c>
      <c r="AD109" s="33">
        <f>AC109/G115</f>
        <v>0.36063377286798315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MATCH($D110,FAC_TOTALS_APTA!$A$2:$BS$2,)</f>
        <v>30</v>
      </c>
      <c r="G110" s="29">
        <f>VLOOKUP(G99,FAC_TOTALS_APTA!$A$4:$BS$227,$F110,FALSE)</f>
        <v>0</v>
      </c>
      <c r="H110" s="29">
        <f>VLOOKUP(H99,FAC_TOTALS_APTA!$A$4:$BS$227,$F110,FALSE)</f>
        <v>1</v>
      </c>
      <c r="I110" s="30" t="str">
        <f t="shared" si="20"/>
        <v>-</v>
      </c>
      <c r="J110" s="31" t="str">
        <f t="shared" si="21"/>
        <v/>
      </c>
      <c r="K110" s="31" t="str">
        <f t="shared" si="22"/>
        <v>BIKE_SHARE_FAC</v>
      </c>
      <c r="L110" s="7">
        <f>MATCH($K110,FAC_TOTALS_APTA!$A$2:$BS$2,)</f>
        <v>52</v>
      </c>
      <c r="M110" s="29">
        <f>IF(M99=0,0,VLOOKUP(M99,FAC_TOTALS_APTA!$A$4:$BS$227,$L110,FALSE))</f>
        <v>0</v>
      </c>
      <c r="N110" s="29">
        <f>IF(N99=0,0,VLOOKUP(N99,FAC_TOTALS_APTA!$A$4:$BS$227,$L110,FALSE))</f>
        <v>0</v>
      </c>
      <c r="O110" s="29">
        <f>IF(O99=0,0,VLOOKUP(O99,FAC_TOTALS_APTA!$A$4:$BS$227,$L110,FALSE))</f>
        <v>0</v>
      </c>
      <c r="P110" s="29">
        <f>IF(P99=0,0,VLOOKUP(P99,FAC_TOTALS_APTA!$A$4:$BS$227,$L110,FALSE))</f>
        <v>0</v>
      </c>
      <c r="Q110" s="29">
        <f>IF(Q99=0,0,VLOOKUP(Q99,FAC_TOTALS_APTA!$A$4:$BS$227,$L110,FALSE))</f>
        <v>0</v>
      </c>
      <c r="R110" s="29">
        <f>IF(R99=0,0,VLOOKUP(R99,FAC_TOTALS_APTA!$A$4:$BS$227,$L110,FALSE))</f>
        <v>0</v>
      </c>
      <c r="S110" s="29">
        <f>IF(S99=0,0,VLOOKUP(S99,FAC_TOTALS_APTA!$A$4:$BS$227,$L110,FALSE))</f>
        <v>0</v>
      </c>
      <c r="T110" s="29">
        <f>IF(T99=0,0,VLOOKUP(T99,FAC_TOTALS_APTA!$A$4:$BS$227,$L110,FALSE))</f>
        <v>0</v>
      </c>
      <c r="U110" s="29">
        <f>IF(U99=0,0,VLOOKUP(U99,FAC_TOTALS_APTA!$A$4:$BS$227,$L110,FALSE))</f>
        <v>0</v>
      </c>
      <c r="V110" s="29">
        <f>IF(V99=0,0,VLOOKUP(V99,FAC_TOTALS_APTA!$A$4:$BS$227,$L110,FALSE))</f>
        <v>0</v>
      </c>
      <c r="W110" s="29">
        <f>IF(W99=0,0,VLOOKUP(W99,FAC_TOTALS_APTA!$A$4:$BS$227,$L110,FALSE))</f>
        <v>1097649.27843582</v>
      </c>
      <c r="X110" s="29">
        <f>IF(X99=0,0,VLOOKUP(X99,FAC_TOTALS_APTA!$A$4:$BS$227,$L110,FALSE))</f>
        <v>0</v>
      </c>
      <c r="Y110" s="29">
        <f>IF(Y99=0,0,VLOOKUP(Y99,FAC_TOTALS_APTA!$A$4:$BS$227,$L110,FALSE))</f>
        <v>0</v>
      </c>
      <c r="Z110" s="29">
        <f>IF(Z99=0,0,VLOOKUP(Z99,FAC_TOTALS_APTA!$A$4:$BS$227,$L110,FALSE))</f>
        <v>0</v>
      </c>
      <c r="AA110" s="29">
        <f>IF(AA99=0,0,VLOOKUP(AA99,FAC_TOTALS_APTA!$A$4:$BS$227,$L110,FALSE))</f>
        <v>0</v>
      </c>
      <c r="AB110" s="29">
        <f>IF(AB99=0,0,VLOOKUP(AB99,FAC_TOTALS_APTA!$A$4:$BS$227,$L110,FALSE))</f>
        <v>0</v>
      </c>
      <c r="AC110" s="32">
        <f t="shared" si="23"/>
        <v>1097649.27843582</v>
      </c>
      <c r="AD110" s="33">
        <f>AC110/G115</f>
        <v>5.4112485221323849E-4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MATCH($D111,FAC_TOTALS_APTA!$A$2:$BS$2,)</f>
        <v>31</v>
      </c>
      <c r="G111" s="29">
        <f>VLOOKUP(G99,FAC_TOTALS_APTA!$A$4:$BS$227,$F111,FALSE)</f>
        <v>0</v>
      </c>
      <c r="H111" s="29">
        <f>VLOOKUP(H99,FAC_TOTALS_APTA!$A$4:$BS$227,$F111,FALSE)</f>
        <v>0</v>
      </c>
      <c r="I111" s="30" t="str">
        <f t="shared" si="20"/>
        <v>-</v>
      </c>
      <c r="J111" s="31" t="str">
        <f t="shared" si="21"/>
        <v/>
      </c>
      <c r="K111" s="31" t="str">
        <f t="shared" si="22"/>
        <v>scooter_flag_BUS_FAC</v>
      </c>
      <c r="L111" s="7">
        <f>MATCH($K111,FAC_TOTALS_APTA!$A$2:$BS$2,)</f>
        <v>53</v>
      </c>
      <c r="M111" s="29">
        <f>IF(M99=0,0,VLOOKUP(M99,FAC_TOTALS_APTA!$A$4:$BS$227,$L111,FALSE))</f>
        <v>0</v>
      </c>
      <c r="N111" s="29">
        <f>IF(N99=0,0,VLOOKUP(N99,FAC_TOTALS_APTA!$A$4:$BS$227,$L111,FALSE))</f>
        <v>0</v>
      </c>
      <c r="O111" s="29">
        <f>IF(O99=0,0,VLOOKUP(O99,FAC_TOTALS_APTA!$A$4:$BS$227,$L111,FALSE))</f>
        <v>0</v>
      </c>
      <c r="P111" s="29">
        <f>IF(P99=0,0,VLOOKUP(P99,FAC_TOTALS_APTA!$A$4:$BS$227,$L111,FALSE))</f>
        <v>0</v>
      </c>
      <c r="Q111" s="29">
        <f>IF(Q99=0,0,VLOOKUP(Q99,FAC_TOTALS_APTA!$A$4:$BS$227,$L111,FALSE))</f>
        <v>0</v>
      </c>
      <c r="R111" s="29">
        <f>IF(R99=0,0,VLOOKUP(R99,FAC_TOTALS_APTA!$A$4:$BS$227,$L111,FALSE))</f>
        <v>0</v>
      </c>
      <c r="S111" s="29">
        <f>IF(S99=0,0,VLOOKUP(S99,FAC_TOTALS_APTA!$A$4:$BS$227,$L111,FALSE))</f>
        <v>0</v>
      </c>
      <c r="T111" s="29">
        <f>IF(T99=0,0,VLOOKUP(T99,FAC_TOTALS_APTA!$A$4:$BS$227,$L111,FALSE))</f>
        <v>0</v>
      </c>
      <c r="U111" s="29">
        <f>IF(U99=0,0,VLOOKUP(U99,FAC_TOTALS_APTA!$A$4:$BS$227,$L111,FALSE))</f>
        <v>0</v>
      </c>
      <c r="V111" s="29">
        <f>IF(V99=0,0,VLOOKUP(V99,FAC_TOTALS_APTA!$A$4:$BS$227,$L111,FALSE))</f>
        <v>0</v>
      </c>
      <c r="W111" s="29">
        <f>IF(W99=0,0,VLOOKUP(W99,FAC_TOTALS_APTA!$A$4:$BS$227,$L111,FALSE))</f>
        <v>0</v>
      </c>
      <c r="X111" s="29">
        <f>IF(X99=0,0,VLOOKUP(X99,FAC_TOTALS_APTA!$A$4:$BS$227,$L111,FALSE))</f>
        <v>0</v>
      </c>
      <c r="Y111" s="29">
        <f>IF(Y99=0,0,VLOOKUP(Y99,FAC_TOTALS_APTA!$A$4:$BS$227,$L111,FALSE))</f>
        <v>0</v>
      </c>
      <c r="Z111" s="29">
        <f>IF(Z99=0,0,VLOOKUP(Z99,FAC_TOTALS_APTA!$A$4:$BS$227,$L111,FALSE))</f>
        <v>0</v>
      </c>
      <c r="AA111" s="29">
        <f>IF(AA99=0,0,VLOOKUP(AA99,FAC_TOTALS_APTA!$A$4:$BS$227,$L111,FALSE))</f>
        <v>0</v>
      </c>
      <c r="AB111" s="29">
        <f>IF(AB99=0,0,VLOOKUP(AB99,FAC_TOTALS_APTA!$A$4:$BS$227,$L111,FALSE))</f>
        <v>0</v>
      </c>
      <c r="AC111" s="32">
        <f t="shared" si="23"/>
        <v>0</v>
      </c>
      <c r="AD111" s="33">
        <f>AC111/G115</f>
        <v>0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MATCH($D112,FAC_TOTALS_APTA!$A$2:$BS$2,)</f>
        <v>32</v>
      </c>
      <c r="G112" s="29">
        <f>VLOOKUP(G99,FAC_TOTALS_APTA!$A$4:$BS$227,$F112,FALSE)</f>
        <v>0</v>
      </c>
      <c r="H112" s="29">
        <f>VLOOKUP(H99,FAC_TOTALS_APTA!$A$4:$BS$227,$F112,FALSE)</f>
        <v>1</v>
      </c>
      <c r="I112" s="35" t="str">
        <f t="shared" si="20"/>
        <v>-</v>
      </c>
      <c r="J112" s="36" t="str">
        <f t="shared" si="21"/>
        <v/>
      </c>
      <c r="K112" s="36" t="str">
        <f t="shared" si="22"/>
        <v>scooter_flag_RAIL_FAC</v>
      </c>
      <c r="L112" s="7">
        <f>MATCH($K112,FAC_TOTALS_APTA!$A$2:$BS$2,)</f>
        <v>54</v>
      </c>
      <c r="M112" s="37">
        <f>IF(M99=0,0,VLOOKUP(M99,FAC_TOTALS_APTA!$A$4:$BS$227,$L112,FALSE))</f>
        <v>0</v>
      </c>
      <c r="N112" s="37">
        <f>IF(N99=0,0,VLOOKUP(N99,FAC_TOTALS_APTA!$A$4:$BS$227,$L112,FALSE))</f>
        <v>0</v>
      </c>
      <c r="O112" s="37">
        <f>IF(O99=0,0,VLOOKUP(O99,FAC_TOTALS_APTA!$A$4:$BS$227,$L112,FALSE))</f>
        <v>0</v>
      </c>
      <c r="P112" s="37">
        <f>IF(P99=0,0,VLOOKUP(P99,FAC_TOTALS_APTA!$A$4:$BS$227,$L112,FALSE))</f>
        <v>0</v>
      </c>
      <c r="Q112" s="37">
        <f>IF(Q99=0,0,VLOOKUP(Q99,FAC_TOTALS_APTA!$A$4:$BS$227,$L112,FALSE))</f>
        <v>0</v>
      </c>
      <c r="R112" s="37">
        <f>IF(R99=0,0,VLOOKUP(R99,FAC_TOTALS_APTA!$A$4:$BS$227,$L112,FALSE))</f>
        <v>0</v>
      </c>
      <c r="S112" s="37">
        <f>IF(S99=0,0,VLOOKUP(S99,FAC_TOTALS_APTA!$A$4:$BS$227,$L112,FALSE))</f>
        <v>0</v>
      </c>
      <c r="T112" s="37">
        <f>IF(T99=0,0,VLOOKUP(T99,FAC_TOTALS_APTA!$A$4:$BS$227,$L112,FALSE))</f>
        <v>0</v>
      </c>
      <c r="U112" s="37">
        <f>IF(U99=0,0,VLOOKUP(U99,FAC_TOTALS_APTA!$A$4:$BS$227,$L112,FALSE))</f>
        <v>0</v>
      </c>
      <c r="V112" s="37">
        <f>IF(V99=0,0,VLOOKUP(V99,FAC_TOTALS_APTA!$A$4:$BS$227,$L112,FALSE))</f>
        <v>0</v>
      </c>
      <c r="W112" s="37">
        <f>IF(W99=0,0,VLOOKUP(W99,FAC_TOTALS_APTA!$A$4:$BS$227,$L112,FALSE))</f>
        <v>0</v>
      </c>
      <c r="X112" s="37">
        <f>IF(X99=0,0,VLOOKUP(X99,FAC_TOTALS_APTA!$A$4:$BS$227,$L112,FALSE))</f>
        <v>0</v>
      </c>
      <c r="Y112" s="37">
        <f>IF(Y99=0,0,VLOOKUP(Y99,FAC_TOTALS_APTA!$A$4:$BS$227,$L112,FALSE))</f>
        <v>0</v>
      </c>
      <c r="Z112" s="37">
        <f>IF(Z99=0,0,VLOOKUP(Z99,FAC_TOTALS_APTA!$A$4:$BS$227,$L112,FALSE))</f>
        <v>0</v>
      </c>
      <c r="AA112" s="37">
        <f>IF(AA99=0,0,VLOOKUP(AA99,FAC_TOTALS_APTA!$A$4:$BS$227,$L112,FALSE))</f>
        <v>0</v>
      </c>
      <c r="AB112" s="37">
        <f>IF(AB99=0,0,VLOOKUP(AB99,FAC_TOTALS_APTA!$A$4:$BS$227,$L112,FALSE))</f>
        <v>16268536.1066557</v>
      </c>
      <c r="AC112" s="38">
        <f t="shared" si="23"/>
        <v>16268536.1066557</v>
      </c>
      <c r="AD112" s="39">
        <f>AC112/G115</f>
        <v>8.0201475729886635E-3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2"/>
        <v>New_Reporter_FAC</v>
      </c>
      <c r="L113" s="7">
        <f>MATCH($K113,FAC_TOTALS_APTA!$A$2:$BS$2,)</f>
        <v>58</v>
      </c>
      <c r="M113" s="37">
        <f>IF(M99=0,0,VLOOKUP(M99,FAC_TOTALS_APTA!$A$4:$BS$227,$L113,FALSE))</f>
        <v>0</v>
      </c>
      <c r="N113" s="37">
        <f>IF(N99=0,0,VLOOKUP(N99,FAC_TOTALS_APTA!$A$4:$BS$227,$L113,FALSE))</f>
        <v>0</v>
      </c>
      <c r="O113" s="37">
        <f>IF(O99=0,0,VLOOKUP(O99,FAC_TOTALS_APTA!$A$4:$BS$227,$L113,FALSE))</f>
        <v>0</v>
      </c>
      <c r="P113" s="37">
        <f>IF(P99=0,0,VLOOKUP(P99,FAC_TOTALS_APTA!$A$4:$BS$227,$L113,FALSE))</f>
        <v>0</v>
      </c>
      <c r="Q113" s="37">
        <f>IF(Q99=0,0,VLOOKUP(Q99,FAC_TOTALS_APTA!$A$4:$BS$227,$L113,FALSE))</f>
        <v>0</v>
      </c>
      <c r="R113" s="37">
        <f>IF(R99=0,0,VLOOKUP(R99,FAC_TOTALS_APTA!$A$4:$BS$227,$L113,FALSE))</f>
        <v>0</v>
      </c>
      <c r="S113" s="37">
        <f>IF(S99=0,0,VLOOKUP(S99,FAC_TOTALS_APTA!$A$4:$BS$227,$L113,FALSE))</f>
        <v>0</v>
      </c>
      <c r="T113" s="37">
        <f>IF(T99=0,0,VLOOKUP(T99,FAC_TOTALS_APTA!$A$4:$BS$227,$L113,FALSE))</f>
        <v>0</v>
      </c>
      <c r="U113" s="37">
        <f>IF(U99=0,0,VLOOKUP(U99,FAC_TOTALS_APTA!$A$4:$BS$227,$L113,FALSE))</f>
        <v>0</v>
      </c>
      <c r="V113" s="37">
        <f>IF(V99=0,0,VLOOKUP(V99,FAC_TOTALS_APTA!$A$4:$BS$227,$L113,FALSE))</f>
        <v>0</v>
      </c>
      <c r="W113" s="37">
        <f>IF(W99=0,0,VLOOKUP(W99,FAC_TOTALS_APTA!$A$4:$BS$227,$L113,FALSE))</f>
        <v>0</v>
      </c>
      <c r="X113" s="37">
        <f>IF(X99=0,0,VLOOKUP(X99,FAC_TOTALS_APTA!$A$4:$BS$227,$L113,FALSE))</f>
        <v>0</v>
      </c>
      <c r="Y113" s="37">
        <f>IF(Y99=0,0,VLOOKUP(Y99,FAC_TOTALS_APTA!$A$4:$BS$227,$L113,FALSE))</f>
        <v>0</v>
      </c>
      <c r="Z113" s="37">
        <f>IF(Z99=0,0,VLOOKUP(Z99,FAC_TOTALS_APTA!$A$4:$BS$227,$L113,FALSE))</f>
        <v>0</v>
      </c>
      <c r="AA113" s="37">
        <f>IF(AA99=0,0,VLOOKUP(AA99,FAC_TOTALS_APTA!$A$4:$BS$227,$L113,FALSE))</f>
        <v>0</v>
      </c>
      <c r="AB113" s="37">
        <f>IF(AB99=0,0,VLOOKUP(AB99,FAC_TOTALS_APTA!$A$4:$BS$227,$L113,FALSE))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MATCH($D114,FAC_TOTALS_APTA!$A$2:$BQ$2,)</f>
        <v>9</v>
      </c>
      <c r="G114" s="60">
        <f>VLOOKUP(G99,FAC_TOTALS_APTA!$A$4:$BS$227,$F114,FALSE)</f>
        <v>2145953964.1263499</v>
      </c>
      <c r="H114" s="60">
        <f>VLOOKUP(H99,FAC_TOTALS_APTA!$A$4:$BS$227,$F114,FALSE)</f>
        <v>3296191374.80197</v>
      </c>
      <c r="I114" s="62">
        <f t="shared" ref="I114:I115" si="24">H114/G114-1</f>
        <v>0.53600283598995979</v>
      </c>
      <c r="J114" s="31"/>
      <c r="K114" s="31"/>
      <c r="L114" s="7"/>
      <c r="M114" s="29">
        <f t="shared" ref="M114:AB114" si="25">SUM(M101:M112)</f>
        <v>83268438.776981592</v>
      </c>
      <c r="N114" s="29">
        <f t="shared" si="25"/>
        <v>113671520.90713274</v>
      </c>
      <c r="O114" s="29">
        <f t="shared" si="25"/>
        <v>179490139.51623103</v>
      </c>
      <c r="P114" s="29">
        <f t="shared" si="25"/>
        <v>115761172.56488769</v>
      </c>
      <c r="Q114" s="29">
        <f t="shared" si="25"/>
        <v>45434382.900955744</v>
      </c>
      <c r="R114" s="29">
        <f t="shared" si="25"/>
        <v>93681439.401409507</v>
      </c>
      <c r="S114" s="29">
        <f t="shared" si="25"/>
        <v>-117033188.22709112</v>
      </c>
      <c r="T114" s="29">
        <f t="shared" si="25"/>
        <v>25807543.49201848</v>
      </c>
      <c r="U114" s="29">
        <f t="shared" si="25"/>
        <v>34437934.247042984</v>
      </c>
      <c r="V114" s="29">
        <f t="shared" si="25"/>
        <v>58337058.70851779</v>
      </c>
      <c r="W114" s="29">
        <f t="shared" si="25"/>
        <v>27595942.535023846</v>
      </c>
      <c r="X114" s="29">
        <f t="shared" si="25"/>
        <v>95478363.25037244</v>
      </c>
      <c r="Y114" s="29">
        <f t="shared" si="25"/>
        <v>-150753070.12776053</v>
      </c>
      <c r="Z114" s="29">
        <f t="shared" si="25"/>
        <v>40416040.335733235</v>
      </c>
      <c r="AA114" s="29">
        <f t="shared" si="25"/>
        <v>202563912.7124536</v>
      </c>
      <c r="AB114" s="29">
        <f t="shared" si="25"/>
        <v>279345674.63664037</v>
      </c>
      <c r="AC114" s="32">
        <f>H114-G114</f>
        <v>1150237410.6756201</v>
      </c>
      <c r="AD114" s="33">
        <f>I114</f>
        <v>0.53600283598995979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MATCH($D115,FAC_TOTALS_APTA!$A$2:$BQ$2,)</f>
        <v>7</v>
      </c>
      <c r="G115" s="61">
        <f>VLOOKUP(G99,FAC_TOTALS_APTA!$A$4:$BS$227,$F115,FALSE)</f>
        <v>2028458449</v>
      </c>
      <c r="H115" s="61">
        <f>VLOOKUP(H99,FAC_TOTALS_APTA!$A$4:$BQ$227,$F115,FALSE)</f>
        <v>3028681761</v>
      </c>
      <c r="I115" s="63">
        <f t="shared" si="24"/>
        <v>0.49309529238476402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1000223312</v>
      </c>
      <c r="AD115" s="42">
        <f>I115</f>
        <v>0.49309529238476402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-4.2907543605195775E-2</v>
      </c>
    </row>
    <row r="117" spans="1:31" ht="15" thickTop="1" x14ac:dyDescent="0.2"/>
  </sheetData>
  <mergeCells count="8">
    <mergeCell ref="G96:I96"/>
    <mergeCell ref="AC96:AD96"/>
    <mergeCell ref="G8:I8"/>
    <mergeCell ref="AC8:AD8"/>
    <mergeCell ref="G35:I35"/>
    <mergeCell ref="AC35:AD35"/>
    <mergeCell ref="G61:I61"/>
    <mergeCell ref="AC61:AD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18"/>
  <sheetViews>
    <sheetView showGridLines="0" topLeftCell="A44" workbookViewId="0">
      <selection activeCell="B102" sqref="B102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2" t="s">
        <v>54</v>
      </c>
      <c r="H8" s="82"/>
      <c r="I8" s="82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2" t="s">
        <v>58</v>
      </c>
      <c r="AD8" s="82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MATCH($D13,FAC_TOTALS_APTA!$A$2:$BS$2,)</f>
        <v>11</v>
      </c>
      <c r="G13" s="29">
        <f>VLOOKUP(G11,FAC_TOTALS_APTA!$A$4:$BS$227,$F13,FALSE)</f>
        <v>85528146.343044996</v>
      </c>
      <c r="H13" s="29">
        <f>VLOOKUP(H11,FAC_TOTALS_APTA!$A$4:$BS$227,$F13,FALSE)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MATCH($K13,FAC_TOTALS_APTA!$A$2:$BS$2,)</f>
        <v>33</v>
      </c>
      <c r="M13" s="29">
        <f>IF(M11=0,0,VLOOKUP(M11,FAC_TOTALS_APTA!$A$4:$BS$227,$L13,FALSE))</f>
        <v>32873760.693907052</v>
      </c>
      <c r="N13" s="29">
        <f>IF(N11=0,0,VLOOKUP(N11,FAC_TOTALS_APTA!$A$4:$BS$227,$L13,FALSE))</f>
        <v>45205930.256676003</v>
      </c>
      <c r="O13" s="29">
        <f>IF(O11=0,0,VLOOKUP(O11,FAC_TOTALS_APTA!$A$4:$BS$227,$L13,FALSE))</f>
        <v>22676874.087079912</v>
      </c>
      <c r="P13" s="29">
        <f>IF(P11=0,0,VLOOKUP(P11,FAC_TOTALS_APTA!$A$4:$BS$227,$L13,FALSE))</f>
        <v>28828451.0426405</v>
      </c>
      <c r="Q13" s="29">
        <f>IF(Q11=0,0,VLOOKUP(Q11,FAC_TOTALS_APTA!$A$4:$BS$227,$L13,FALSE))</f>
        <v>36681499.719452515</v>
      </c>
      <c r="R13" s="29">
        <f>IF(R11=0,0,VLOOKUP(R11,FAC_TOTALS_APTA!$A$4:$BS$227,$L13,FALSE))</f>
        <v>13711432.952336811</v>
      </c>
      <c r="S13" s="29">
        <f>IF(S11=0,0,VLOOKUP(S11,FAC_TOTALS_APTA!$A$4:$BS$227,$L13,FALSE))</f>
        <v>0</v>
      </c>
      <c r="T13" s="29">
        <f>IF(T11=0,0,VLOOKUP(T11,FAC_TOTALS_APTA!$A$4:$BS$227,$L13,FALSE))</f>
        <v>0</v>
      </c>
      <c r="U13" s="29">
        <f>IF(U11=0,0,VLOOKUP(U11,FAC_TOTALS_APTA!$A$4:$BS$227,$L13,FALSE))</f>
        <v>0</v>
      </c>
      <c r="V13" s="29">
        <f>IF(V11=0,0,VLOOKUP(V11,FAC_TOTALS_APTA!$A$4:$BS$227,$L13,FALSE))</f>
        <v>0</v>
      </c>
      <c r="W13" s="29">
        <f>IF(W11=0,0,VLOOKUP(W11,FAC_TOTALS_APTA!$A$4:$BS$227,$L13,FALSE))</f>
        <v>0</v>
      </c>
      <c r="X13" s="29">
        <f>IF(X11=0,0,VLOOKUP(X11,FAC_TOTALS_APTA!$A$4:$BS$227,$L13,FALSE))</f>
        <v>0</v>
      </c>
      <c r="Y13" s="29">
        <f>IF(Y11=0,0,VLOOKUP(Y11,FAC_TOTALS_APTA!$A$4:$BS$227,$L13,FALSE))</f>
        <v>0</v>
      </c>
      <c r="Z13" s="29">
        <f>IF(Z11=0,0,VLOOKUP(Z11,FAC_TOTALS_APTA!$A$4:$BS$227,$L13,FALSE))</f>
        <v>0</v>
      </c>
      <c r="AA13" s="29">
        <f>IF(AA11=0,0,VLOOKUP(AA11,FAC_TOTALS_APTA!$A$4:$BS$227,$L13,FALSE))</f>
        <v>0</v>
      </c>
      <c r="AB13" s="29">
        <f>IF(AB11=0,0,VLOOKUP(AB11,FAC_TOTALS_APTA!$A$4:$BS$227,$L13,FALSE))</f>
        <v>0</v>
      </c>
      <c r="AC13" s="32">
        <f>SUM(M13:AB13)</f>
        <v>179977948.75209281</v>
      </c>
      <c r="AD13" s="33">
        <f>AC13/G28</f>
        <v>0.10685556616381889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MATCH($D14,FAC_TOTALS_APTA!$A$2:$BS$2,)</f>
        <v>12</v>
      </c>
      <c r="G14" s="29">
        <f>VLOOKUP(G11,FAC_TOTALS_APTA!$A$4:$BS$227,$F14,FALSE)</f>
        <v>3.3313518135912399</v>
      </c>
      <c r="H14" s="29">
        <f>VLOOKUP(H11,FAC_TOTALS_APTA!$A$4:$BS$227,$F14,FALSE)</f>
        <v>3.7114033376143398</v>
      </c>
      <c r="I14" s="30">
        <f t="shared" ref="I14:I25" si="1">IFERROR(H14/G14-1,"-")</f>
        <v>0.11408327468523938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FARE_per_UPT_2018_log_FAC</v>
      </c>
      <c r="L14" s="7">
        <f>MATCH($K14,FAC_TOTALS_APTA!$A$2:$BS$2,)</f>
        <v>34</v>
      </c>
      <c r="M14" s="29">
        <f>IF(M11=0,0,VLOOKUP(M11,FAC_TOTALS_APTA!$A$4:$BS$227,$L14,FALSE))</f>
        <v>-30157573.349513911</v>
      </c>
      <c r="N14" s="29">
        <f>IF(N11=0,0,VLOOKUP(N11,FAC_TOTALS_APTA!$A$4:$BS$227,$L14,FALSE))</f>
        <v>5665349.0488794502</v>
      </c>
      <c r="O14" s="29">
        <f>IF(O11=0,0,VLOOKUP(O11,FAC_TOTALS_APTA!$A$4:$BS$227,$L14,FALSE))</f>
        <v>-29420347.945695847</v>
      </c>
      <c r="P14" s="29">
        <f>IF(P11=0,0,VLOOKUP(P11,FAC_TOTALS_APTA!$A$4:$BS$227,$L14,FALSE))</f>
        <v>-9382722.3390803896</v>
      </c>
      <c r="Q14" s="29">
        <f>IF(Q11=0,0,VLOOKUP(Q11,FAC_TOTALS_APTA!$A$4:$BS$227,$L14,FALSE))</f>
        <v>6941043.7519362168</v>
      </c>
      <c r="R14" s="29">
        <f>IF(R11=0,0,VLOOKUP(R11,FAC_TOTALS_APTA!$A$4:$BS$227,$L14,FALSE))</f>
        <v>296718.44032966997</v>
      </c>
      <c r="S14" s="29">
        <f>IF(S11=0,0,VLOOKUP(S11,FAC_TOTALS_APTA!$A$4:$BS$227,$L14,FALSE))</f>
        <v>0</v>
      </c>
      <c r="T14" s="29">
        <f>IF(T11=0,0,VLOOKUP(T11,FAC_TOTALS_APTA!$A$4:$BS$227,$L14,FALSE))</f>
        <v>0</v>
      </c>
      <c r="U14" s="29">
        <f>IF(U11=0,0,VLOOKUP(U11,FAC_TOTALS_APTA!$A$4:$BS$227,$L14,FALSE))</f>
        <v>0</v>
      </c>
      <c r="V14" s="29">
        <f>IF(V11=0,0,VLOOKUP(V11,FAC_TOTALS_APTA!$A$4:$BS$227,$L14,FALSE))</f>
        <v>0</v>
      </c>
      <c r="W14" s="29">
        <f>IF(W11=0,0,VLOOKUP(W11,FAC_TOTALS_APTA!$A$4:$BS$227,$L14,FALSE))</f>
        <v>0</v>
      </c>
      <c r="X14" s="29">
        <f>IF(X11=0,0,VLOOKUP(X11,FAC_TOTALS_APTA!$A$4:$BS$227,$L14,FALSE))</f>
        <v>0</v>
      </c>
      <c r="Y14" s="29">
        <f>IF(Y11=0,0,VLOOKUP(Y11,FAC_TOTALS_APTA!$A$4:$BS$227,$L14,FALSE))</f>
        <v>0</v>
      </c>
      <c r="Z14" s="29">
        <f>IF(Z11=0,0,VLOOKUP(Z11,FAC_TOTALS_APTA!$A$4:$BS$227,$L14,FALSE))</f>
        <v>0</v>
      </c>
      <c r="AA14" s="29">
        <f>IF(AA11=0,0,VLOOKUP(AA11,FAC_TOTALS_APTA!$A$4:$BS$227,$L14,FALSE))</f>
        <v>0</v>
      </c>
      <c r="AB14" s="29">
        <f>IF(AB11=0,0,VLOOKUP(AB11,FAC_TOTALS_APTA!$A$4:$BS$227,$L14,FALSE))</f>
        <v>0</v>
      </c>
      <c r="AC14" s="32">
        <f t="shared" ref="AC14:AC25" si="4">SUM(M14:AB14)</f>
        <v>-56057532.393144809</v>
      </c>
      <c r="AD14" s="33">
        <f>AC14/G28</f>
        <v>-3.3282184862918951E-2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MATCH($D15,FAC_TOTALS_APTA!$A$2:$BS$2,)</f>
        <v>13</v>
      </c>
      <c r="G15" s="29">
        <f>VLOOKUP(G11,FAC_TOTALS_APTA!$A$4:$BS$227,$F15,FALSE)</f>
        <v>16851629.023000389</v>
      </c>
      <c r="H15" s="29">
        <f>VLOOKUP(H11,FAC_TOTALS_APTA!$A$4:$BS$227,$F15,FALSE)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MATCH($K15,FAC_TOTALS_APTA!$A$2:$BS$2,)</f>
        <v>35</v>
      </c>
      <c r="M15" s="29">
        <f>IF(M11=0,0,VLOOKUP(M11,FAC_TOTALS_APTA!$A$4:$BS$227,$L15,FALSE))</f>
        <v>5452513.7440685704</v>
      </c>
      <c r="N15" s="29">
        <f>IF(N11=0,0,VLOOKUP(N11,FAC_TOTALS_APTA!$A$4:$BS$227,$L15,FALSE))</f>
        <v>6434105.24095969</v>
      </c>
      <c r="O15" s="29">
        <f>IF(O11=0,0,VLOOKUP(O11,FAC_TOTALS_APTA!$A$4:$BS$227,$L15,FALSE))</f>
        <v>5958457.1007125806</v>
      </c>
      <c r="P15" s="29">
        <f>IF(P11=0,0,VLOOKUP(P11,FAC_TOTALS_APTA!$A$4:$BS$227,$L15,FALSE))</f>
        <v>4488420.1082002698</v>
      </c>
      <c r="Q15" s="29">
        <f>IF(Q11=0,0,VLOOKUP(Q11,FAC_TOTALS_APTA!$A$4:$BS$227,$L15,FALSE))</f>
        <v>5492048.4725073902</v>
      </c>
      <c r="R15" s="29">
        <f>IF(R11=0,0,VLOOKUP(R11,FAC_TOTALS_APTA!$A$4:$BS$227,$L15,FALSE))</f>
        <v>4792256.6641397998</v>
      </c>
      <c r="S15" s="29">
        <f>IF(S11=0,0,VLOOKUP(S11,FAC_TOTALS_APTA!$A$4:$BS$227,$L15,FALSE))</f>
        <v>0</v>
      </c>
      <c r="T15" s="29">
        <f>IF(T11=0,0,VLOOKUP(T11,FAC_TOTALS_APTA!$A$4:$BS$227,$L15,FALSE))</f>
        <v>0</v>
      </c>
      <c r="U15" s="29">
        <f>IF(U11=0,0,VLOOKUP(U11,FAC_TOTALS_APTA!$A$4:$BS$227,$L15,FALSE))</f>
        <v>0</v>
      </c>
      <c r="V15" s="29">
        <f>IF(V11=0,0,VLOOKUP(V11,FAC_TOTALS_APTA!$A$4:$BS$227,$L15,FALSE))</f>
        <v>0</v>
      </c>
      <c r="W15" s="29">
        <f>IF(W11=0,0,VLOOKUP(W11,FAC_TOTALS_APTA!$A$4:$BS$227,$L15,FALSE))</f>
        <v>0</v>
      </c>
      <c r="X15" s="29">
        <f>IF(X11=0,0,VLOOKUP(X11,FAC_TOTALS_APTA!$A$4:$BS$227,$L15,FALSE))</f>
        <v>0</v>
      </c>
      <c r="Y15" s="29">
        <f>IF(Y11=0,0,VLOOKUP(Y11,FAC_TOTALS_APTA!$A$4:$BS$227,$L15,FALSE))</f>
        <v>0</v>
      </c>
      <c r="Z15" s="29">
        <f>IF(Z11=0,0,VLOOKUP(Z11,FAC_TOTALS_APTA!$A$4:$BS$227,$L15,FALSE))</f>
        <v>0</v>
      </c>
      <c r="AA15" s="29">
        <f>IF(AA11=0,0,VLOOKUP(AA11,FAC_TOTALS_APTA!$A$4:$BS$227,$L15,FALSE))</f>
        <v>0</v>
      </c>
      <c r="AB15" s="29">
        <f>IF(AB11=0,0,VLOOKUP(AB11,FAC_TOTALS_APTA!$A$4:$BS$227,$L15,FALSE))</f>
        <v>0</v>
      </c>
      <c r="AC15" s="32">
        <f t="shared" si="4"/>
        <v>32617801.330588304</v>
      </c>
      <c r="AD15" s="33">
        <f>AC15/G28</f>
        <v>1.9365670363316937E-2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MATCH($D16,FAC_TOTALS_APTA!$A$2:$BS$2,)</f>
        <v>17</v>
      </c>
      <c r="G16" s="29">
        <f>VLOOKUP(G11,FAC_TOTALS_APTA!$A$4:$BS$227,$F16,FALSE)</f>
        <v>1.0040101526564871</v>
      </c>
      <c r="H16" s="29">
        <f>VLOOKUP(H11,FAC_TOTALS_APTA!$A$4:$BS$227,$F16,FALSE)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MATCH($K16,FAC_TOTALS_APTA!$A$2:$BS$2,)</f>
        <v>39</v>
      </c>
      <c r="M16" s="29">
        <f>IF(M11=0,0,VLOOKUP(M11,FAC_TOTALS_APTA!$A$4:$BS$227,$L16,FALSE))</f>
        <v>32346.507569887111</v>
      </c>
      <c r="N16" s="29">
        <f>IF(N11=0,0,VLOOKUP(N11,FAC_TOTALS_APTA!$A$4:$BS$227,$L16,FALSE))</f>
        <v>-49934.698353755259</v>
      </c>
      <c r="O16" s="29">
        <f>IF(O11=0,0,VLOOKUP(O11,FAC_TOTALS_APTA!$A$4:$BS$227,$L16,FALSE))</f>
        <v>41552.328379617502</v>
      </c>
      <c r="P16" s="29">
        <f>IF(P11=0,0,VLOOKUP(P11,FAC_TOTALS_APTA!$A$4:$BS$227,$L16,FALSE))</f>
        <v>-19807.911089160589</v>
      </c>
      <c r="Q16" s="29">
        <f>IF(Q11=0,0,VLOOKUP(Q11,FAC_TOTALS_APTA!$A$4:$BS$227,$L16,FALSE))</f>
        <v>-65487.831830164199</v>
      </c>
      <c r="R16" s="29">
        <f>IF(R11=0,0,VLOOKUP(R11,FAC_TOTALS_APTA!$A$4:$BS$227,$L16,FALSE))</f>
        <v>47659.548177183999</v>
      </c>
      <c r="S16" s="29">
        <f>IF(S11=0,0,VLOOKUP(S11,FAC_TOTALS_APTA!$A$4:$BS$227,$L16,FALSE))</f>
        <v>0</v>
      </c>
      <c r="T16" s="29">
        <f>IF(T11=0,0,VLOOKUP(T11,FAC_TOTALS_APTA!$A$4:$BS$227,$L16,FALSE))</f>
        <v>0</v>
      </c>
      <c r="U16" s="29">
        <f>IF(U11=0,0,VLOOKUP(U11,FAC_TOTALS_APTA!$A$4:$BS$227,$L16,FALSE))</f>
        <v>0</v>
      </c>
      <c r="V16" s="29">
        <f>IF(V11=0,0,VLOOKUP(V11,FAC_TOTALS_APTA!$A$4:$BS$227,$L16,FALSE))</f>
        <v>0</v>
      </c>
      <c r="W16" s="29">
        <f>IF(W11=0,0,VLOOKUP(W11,FAC_TOTALS_APTA!$A$4:$BS$227,$L16,FALSE))</f>
        <v>0</v>
      </c>
      <c r="X16" s="29">
        <f>IF(X11=0,0,VLOOKUP(X11,FAC_TOTALS_APTA!$A$4:$BS$227,$L16,FALSE))</f>
        <v>0</v>
      </c>
      <c r="Y16" s="29">
        <f>IF(Y11=0,0,VLOOKUP(Y11,FAC_TOTALS_APTA!$A$4:$BS$227,$L16,FALSE))</f>
        <v>0</v>
      </c>
      <c r="Z16" s="29">
        <f>IF(Z11=0,0,VLOOKUP(Z11,FAC_TOTALS_APTA!$A$4:$BS$227,$L16,FALSE))</f>
        <v>0</v>
      </c>
      <c r="AA16" s="29">
        <f>IF(AA11=0,0,VLOOKUP(AA11,FAC_TOTALS_APTA!$A$4:$BS$227,$L16,FALSE))</f>
        <v>0</v>
      </c>
      <c r="AB16" s="29">
        <f>IF(AB11=0,0,VLOOKUP(AB11,FAC_TOTALS_APTA!$A$4:$BS$227,$L16,FALSE))</f>
        <v>0</v>
      </c>
      <c r="AC16" s="32">
        <f t="shared" si="4"/>
        <v>-13672.057146391438</v>
      </c>
      <c r="AD16" s="33">
        <f>AC16/G27</f>
        <v>-7.9635071106374429E-6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MATCH($D17,FAC_TOTALS_APTA!$A$2:$BS$2,)</f>
        <v>14</v>
      </c>
      <c r="G17" s="29">
        <f>VLOOKUP(G11,FAC_TOTALS_APTA!$A$4:$BS$227,$F17,FALSE)</f>
        <v>8.1176105331294508</v>
      </c>
      <c r="H17" s="29">
        <f>VLOOKUP(H11,FAC_TOTALS_APTA!$A$4:$BS$227,$F17,FALSE)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MATCH($K17,FAC_TOTALS_APTA!$A$2:$BS$2,)</f>
        <v>36</v>
      </c>
      <c r="M17" s="29">
        <f>IF(M11=0,0,VLOOKUP(M11,FAC_TOTALS_APTA!$A$4:$BS$227,$L17,FALSE))</f>
        <v>-8909170.0034585707</v>
      </c>
      <c r="N17" s="29">
        <f>IF(N11=0,0,VLOOKUP(N11,FAC_TOTALS_APTA!$A$4:$BS$227,$L17,FALSE))</f>
        <v>-12223047.451192029</v>
      </c>
      <c r="O17" s="29">
        <f>IF(O11=0,0,VLOOKUP(O11,FAC_TOTALS_APTA!$A$4:$BS$227,$L17,FALSE))</f>
        <v>-65440827.259437405</v>
      </c>
      <c r="P17" s="29">
        <f>IF(P11=0,0,VLOOKUP(P11,FAC_TOTALS_APTA!$A$4:$BS$227,$L17,FALSE))</f>
        <v>-24253598.648768522</v>
      </c>
      <c r="Q17" s="29">
        <f>IF(Q11=0,0,VLOOKUP(Q11,FAC_TOTALS_APTA!$A$4:$BS$227,$L17,FALSE))</f>
        <v>17178434.415850751</v>
      </c>
      <c r="R17" s="29">
        <f>IF(R11=0,0,VLOOKUP(R11,FAC_TOTALS_APTA!$A$4:$BS$227,$L17,FALSE))</f>
        <v>20554581.507706851</v>
      </c>
      <c r="S17" s="29">
        <f>IF(S11=0,0,VLOOKUP(S11,FAC_TOTALS_APTA!$A$4:$BS$227,$L17,FALSE))</f>
        <v>0</v>
      </c>
      <c r="T17" s="29">
        <f>IF(T11=0,0,VLOOKUP(T11,FAC_TOTALS_APTA!$A$4:$BS$227,$L17,FALSE))</f>
        <v>0</v>
      </c>
      <c r="U17" s="29">
        <f>IF(U11=0,0,VLOOKUP(U11,FAC_TOTALS_APTA!$A$4:$BS$227,$L17,FALSE))</f>
        <v>0</v>
      </c>
      <c r="V17" s="29">
        <f>IF(V11=0,0,VLOOKUP(V11,FAC_TOTALS_APTA!$A$4:$BS$227,$L17,FALSE))</f>
        <v>0</v>
      </c>
      <c r="W17" s="29">
        <f>IF(W11=0,0,VLOOKUP(W11,FAC_TOTALS_APTA!$A$4:$BS$227,$L17,FALSE))</f>
        <v>0</v>
      </c>
      <c r="X17" s="29">
        <f>IF(X11=0,0,VLOOKUP(X11,FAC_TOTALS_APTA!$A$4:$BS$227,$L17,FALSE))</f>
        <v>0</v>
      </c>
      <c r="Y17" s="29">
        <f>IF(Y11=0,0,VLOOKUP(Y11,FAC_TOTALS_APTA!$A$4:$BS$227,$L17,FALSE))</f>
        <v>0</v>
      </c>
      <c r="Z17" s="29">
        <f>IF(Z11=0,0,VLOOKUP(Z11,FAC_TOTALS_APTA!$A$4:$BS$227,$L17,FALSE))</f>
        <v>0</v>
      </c>
      <c r="AA17" s="29">
        <f>IF(AA11=0,0,VLOOKUP(AA11,FAC_TOTALS_APTA!$A$4:$BS$227,$L17,FALSE))</f>
        <v>0</v>
      </c>
      <c r="AB17" s="29">
        <f>IF(AB11=0,0,VLOOKUP(AB11,FAC_TOTALS_APTA!$A$4:$BS$227,$L17,FALSE))</f>
        <v>0</v>
      </c>
      <c r="AC17" s="32">
        <f t="shared" si="4"/>
        <v>-73093627.439298928</v>
      </c>
      <c r="AD17" s="33">
        <f>AC17/G28</f>
        <v>-4.3396766088005065E-2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MATCH($D18,FAC_TOTALS_APTA!$A$2:$BS$2,)</f>
        <v>15</v>
      </c>
      <c r="G18" s="29">
        <f>VLOOKUP(G11,FAC_TOTALS_APTA!$A$4:$BS$227,$F18,FALSE)</f>
        <v>67819.871455449102</v>
      </c>
      <c r="H18" s="29">
        <f>VLOOKUP(H11,FAC_TOTALS_APTA!$A$4:$BS$227,$F18,FALSE)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MATCH($K18,FAC_TOTALS_APTA!$A$2:$BS$2,)</f>
        <v>37</v>
      </c>
      <c r="M18" s="29">
        <f>IF(M11=0,0,VLOOKUP(M11,FAC_TOTALS_APTA!$A$4:$BS$227,$L18,FALSE))</f>
        <v>-3532334.423090667</v>
      </c>
      <c r="N18" s="29">
        <f>IF(N11=0,0,VLOOKUP(N11,FAC_TOTALS_APTA!$A$4:$BS$227,$L18,FALSE))</f>
        <v>-2137873.4971870389</v>
      </c>
      <c r="O18" s="29">
        <f>IF(O11=0,0,VLOOKUP(O11,FAC_TOTALS_APTA!$A$4:$BS$227,$L18,FALSE))</f>
        <v>-12379086.08588762</v>
      </c>
      <c r="P18" s="29">
        <f>IF(P11=0,0,VLOOKUP(P11,FAC_TOTALS_APTA!$A$4:$BS$227,$L18,FALSE))</f>
        <v>-9039280.5774179399</v>
      </c>
      <c r="Q18" s="29">
        <f>IF(Q11=0,0,VLOOKUP(Q11,FAC_TOTALS_APTA!$A$4:$BS$227,$L18,FALSE))</f>
        <v>-9145095.9171214402</v>
      </c>
      <c r="R18" s="29">
        <f>IF(R11=0,0,VLOOKUP(R11,FAC_TOTALS_APTA!$A$4:$BS$227,$L18,FALSE))</f>
        <v>-9661854.5948277507</v>
      </c>
      <c r="S18" s="29">
        <f>IF(S11=0,0,VLOOKUP(S11,FAC_TOTALS_APTA!$A$4:$BS$227,$L18,FALSE))</f>
        <v>0</v>
      </c>
      <c r="T18" s="29">
        <f>IF(T11=0,0,VLOOKUP(T11,FAC_TOTALS_APTA!$A$4:$BS$227,$L18,FALSE))</f>
        <v>0</v>
      </c>
      <c r="U18" s="29">
        <f>IF(U11=0,0,VLOOKUP(U11,FAC_TOTALS_APTA!$A$4:$BS$227,$L18,FALSE))</f>
        <v>0</v>
      </c>
      <c r="V18" s="29">
        <f>IF(V11=0,0,VLOOKUP(V11,FAC_TOTALS_APTA!$A$4:$BS$227,$L18,FALSE))</f>
        <v>0</v>
      </c>
      <c r="W18" s="29">
        <f>IF(W11=0,0,VLOOKUP(W11,FAC_TOTALS_APTA!$A$4:$BS$227,$L18,FALSE))</f>
        <v>0</v>
      </c>
      <c r="X18" s="29">
        <f>IF(X11=0,0,VLOOKUP(X11,FAC_TOTALS_APTA!$A$4:$BS$227,$L18,FALSE))</f>
        <v>0</v>
      </c>
      <c r="Y18" s="29">
        <f>IF(Y11=0,0,VLOOKUP(Y11,FAC_TOTALS_APTA!$A$4:$BS$227,$L18,FALSE))</f>
        <v>0</v>
      </c>
      <c r="Z18" s="29">
        <f>IF(Z11=0,0,VLOOKUP(Z11,FAC_TOTALS_APTA!$A$4:$BS$227,$L18,FALSE))</f>
        <v>0</v>
      </c>
      <c r="AA18" s="29">
        <f>IF(AA11=0,0,VLOOKUP(AA11,FAC_TOTALS_APTA!$A$4:$BS$227,$L18,FALSE))</f>
        <v>0</v>
      </c>
      <c r="AB18" s="29">
        <f>IF(AB11=0,0,VLOOKUP(AB11,FAC_TOTALS_APTA!$A$4:$BS$227,$L18,FALSE))</f>
        <v>0</v>
      </c>
      <c r="AC18" s="32">
        <f t="shared" si="4"/>
        <v>-45895525.095532455</v>
      </c>
      <c r="AD18" s="33">
        <f>AC18/G28</f>
        <v>-2.7248851053548035E-2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MATCH($D19,FAC_TOTALS_APTA!$A$2:$BS$2,)</f>
        <v>16</v>
      </c>
      <c r="G19" s="29">
        <f>VLOOKUP(G11,FAC_TOTALS_APTA!$A$4:$BS$227,$F19,FALSE)</f>
        <v>19.179136973387671</v>
      </c>
      <c r="H19" s="29">
        <f>VLOOKUP(H11,FAC_TOTALS_APTA!$A$4:$BS$227,$F19,FALSE)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MATCH($K19,FAC_TOTALS_APTA!$A$2:$BS$2,)</f>
        <v>38</v>
      </c>
      <c r="M19" s="29">
        <f>IF(M11=0,0,VLOOKUP(M11,FAC_TOTALS_APTA!$A$4:$BS$227,$L19,FALSE))</f>
        <v>-5667602.2518314524</v>
      </c>
      <c r="N19" s="29">
        <f>IF(N11=0,0,VLOOKUP(N11,FAC_TOTALS_APTA!$A$4:$BS$227,$L19,FALSE))</f>
        <v>-638581.29111307953</v>
      </c>
      <c r="O19" s="29">
        <f>IF(O11=0,0,VLOOKUP(O11,FAC_TOTALS_APTA!$A$4:$BS$227,$L19,FALSE))</f>
        <v>-208233.87936895399</v>
      </c>
      <c r="P19" s="29">
        <f>IF(P11=0,0,VLOOKUP(P11,FAC_TOTALS_APTA!$A$4:$BS$227,$L19,FALSE))</f>
        <v>-1725039.24385362</v>
      </c>
      <c r="Q19" s="29">
        <f>IF(Q11=0,0,VLOOKUP(Q11,FAC_TOTALS_APTA!$A$4:$BS$227,$L19,FALSE))</f>
        <v>-2855498.3280349132</v>
      </c>
      <c r="R19" s="29">
        <f>IF(R11=0,0,VLOOKUP(R11,FAC_TOTALS_APTA!$A$4:$BS$227,$L19,FALSE))</f>
        <v>-2452119.6146977833</v>
      </c>
      <c r="S19" s="29">
        <f>IF(S11=0,0,VLOOKUP(S11,FAC_TOTALS_APTA!$A$4:$BS$227,$L19,FALSE))</f>
        <v>0</v>
      </c>
      <c r="T19" s="29">
        <f>IF(T11=0,0,VLOOKUP(T11,FAC_TOTALS_APTA!$A$4:$BS$227,$L19,FALSE))</f>
        <v>0</v>
      </c>
      <c r="U19" s="29">
        <f>IF(U11=0,0,VLOOKUP(U11,FAC_TOTALS_APTA!$A$4:$BS$227,$L19,FALSE))</f>
        <v>0</v>
      </c>
      <c r="V19" s="29">
        <f>IF(V11=0,0,VLOOKUP(V11,FAC_TOTALS_APTA!$A$4:$BS$227,$L19,FALSE))</f>
        <v>0</v>
      </c>
      <c r="W19" s="29">
        <f>IF(W11=0,0,VLOOKUP(W11,FAC_TOTALS_APTA!$A$4:$BS$227,$L19,FALSE))</f>
        <v>0</v>
      </c>
      <c r="X19" s="29">
        <f>IF(X11=0,0,VLOOKUP(X11,FAC_TOTALS_APTA!$A$4:$BS$227,$L19,FALSE))</f>
        <v>0</v>
      </c>
      <c r="Y19" s="29">
        <f>IF(Y11=0,0,VLOOKUP(Y11,FAC_TOTALS_APTA!$A$4:$BS$227,$L19,FALSE))</f>
        <v>0</v>
      </c>
      <c r="Z19" s="29">
        <f>IF(Z11=0,0,VLOOKUP(Z11,FAC_TOTALS_APTA!$A$4:$BS$227,$L19,FALSE))</f>
        <v>0</v>
      </c>
      <c r="AA19" s="29">
        <f>IF(AA11=0,0,VLOOKUP(AA11,FAC_TOTALS_APTA!$A$4:$BS$227,$L19,FALSE))</f>
        <v>0</v>
      </c>
      <c r="AB19" s="29">
        <f>IF(AB11=0,0,VLOOKUP(AB11,FAC_TOTALS_APTA!$A$4:$BS$227,$L19,FALSE))</f>
        <v>0</v>
      </c>
      <c r="AC19" s="32">
        <f t="shared" si="4"/>
        <v>-13547074.608899802</v>
      </c>
      <c r="AD19" s="33">
        <f>AC19/G28</f>
        <v>-8.0430982641736051E-3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MATCH($D20,FAC_TOTALS_APTA!$A$2:$BS$2,)</f>
        <v>18</v>
      </c>
      <c r="G20" s="29">
        <f>VLOOKUP(G11,FAC_TOTALS_APTA!$A$4:$BS$227,$F20,FALSE)</f>
        <v>10.24579646516948</v>
      </c>
      <c r="H20" s="29">
        <f>VLOOKUP(H11,FAC_TOTALS_APTA!$A$4:$BS$227,$F20,FALSE)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MATCH($K20,FAC_TOTALS_APTA!$A$2:$BS$2,)</f>
        <v>40</v>
      </c>
      <c r="M20" s="29">
        <f>IF(M11=0,0,VLOOKUP(M11,FAC_TOTALS_APTA!$A$4:$BS$227,$L20,FALSE))</f>
        <v>-17493.371803396993</v>
      </c>
      <c r="N20" s="29">
        <f>IF(N11=0,0,VLOOKUP(N11,FAC_TOTALS_APTA!$A$4:$BS$227,$L20,FALSE))</f>
        <v>-1439117.3131706209</v>
      </c>
      <c r="O20" s="29">
        <f>IF(O11=0,0,VLOOKUP(O11,FAC_TOTALS_APTA!$A$4:$BS$227,$L20,FALSE))</f>
        <v>-189997.6168811786</v>
      </c>
      <c r="P20" s="29">
        <f>IF(P11=0,0,VLOOKUP(P11,FAC_TOTALS_APTA!$A$4:$BS$227,$L20,FALSE))</f>
        <v>-3005374.1135570323</v>
      </c>
      <c r="Q20" s="29">
        <f>IF(Q11=0,0,VLOOKUP(Q11,FAC_TOTALS_APTA!$A$4:$BS$227,$L20,FALSE))</f>
        <v>-889542.19571941299</v>
      </c>
      <c r="R20" s="29">
        <f>IF(R11=0,0,VLOOKUP(R11,FAC_TOTALS_APTA!$A$4:$BS$227,$L20,FALSE))</f>
        <v>-1382089.279935759</v>
      </c>
      <c r="S20" s="29">
        <f>IF(S11=0,0,VLOOKUP(S11,FAC_TOTALS_APTA!$A$4:$BS$227,$L20,FALSE))</f>
        <v>0</v>
      </c>
      <c r="T20" s="29">
        <f>IF(T11=0,0,VLOOKUP(T11,FAC_TOTALS_APTA!$A$4:$BS$227,$L20,FALSE))</f>
        <v>0</v>
      </c>
      <c r="U20" s="29">
        <f>IF(U11=0,0,VLOOKUP(U11,FAC_TOTALS_APTA!$A$4:$BS$227,$L20,FALSE))</f>
        <v>0</v>
      </c>
      <c r="V20" s="29">
        <f>IF(V11=0,0,VLOOKUP(V11,FAC_TOTALS_APTA!$A$4:$BS$227,$L20,FALSE))</f>
        <v>0</v>
      </c>
      <c r="W20" s="29">
        <f>IF(W11=0,0,VLOOKUP(W11,FAC_TOTALS_APTA!$A$4:$BS$227,$L20,FALSE))</f>
        <v>0</v>
      </c>
      <c r="X20" s="29">
        <f>IF(X11=0,0,VLOOKUP(X11,FAC_TOTALS_APTA!$A$4:$BS$227,$L20,FALSE))</f>
        <v>0</v>
      </c>
      <c r="Y20" s="29">
        <f>IF(Y11=0,0,VLOOKUP(Y11,FAC_TOTALS_APTA!$A$4:$BS$227,$L20,FALSE))</f>
        <v>0</v>
      </c>
      <c r="Z20" s="29">
        <f>IF(Z11=0,0,VLOOKUP(Z11,FAC_TOTALS_APTA!$A$4:$BS$227,$L20,FALSE))</f>
        <v>0</v>
      </c>
      <c r="AA20" s="29">
        <f>IF(AA11=0,0,VLOOKUP(AA11,FAC_TOTALS_APTA!$A$4:$BS$227,$L20,FALSE))</f>
        <v>0</v>
      </c>
      <c r="AB20" s="29">
        <f>IF(AB11=0,0,VLOOKUP(AB11,FAC_TOTALS_APTA!$A$4:$BS$227,$L20,FALSE))</f>
        <v>0</v>
      </c>
      <c r="AC20" s="32">
        <f t="shared" si="4"/>
        <v>-6923613.8910674006</v>
      </c>
      <c r="AD20" s="33">
        <f>AC20/G28</f>
        <v>-4.1106518179554775E-3</v>
      </c>
      <c r="AE20" s="7"/>
    </row>
    <row r="21" spans="1:31" s="14" customFormat="1" ht="17" x14ac:dyDescent="0.2">
      <c r="A21" s="7"/>
      <c r="B21" s="12" t="s">
        <v>72</v>
      </c>
      <c r="C21" s="28"/>
      <c r="D21" s="5" t="s">
        <v>109</v>
      </c>
      <c r="E21" s="43">
        <v>-5.7999999999999996E-3</v>
      </c>
      <c r="F21" s="7">
        <f>MATCH($D21,FAC_TOTALS_APTA!$A$2:$BS$2,)</f>
        <v>29</v>
      </c>
      <c r="G21" s="29">
        <f>VLOOKUP(G11,FAC_TOTALS_APTA!$A$4:$BS$227,$F21,FALSE)</f>
        <v>0.57004214658790886</v>
      </c>
      <c r="H21" s="29">
        <f>VLOOKUP(H11,FAC_TOTALS_APTA!$A$4:$BS$227,$F21,FALSE)</f>
        <v>26.581094365218938</v>
      </c>
      <c r="I21" s="30">
        <f t="shared" si="1"/>
        <v>45.630050995921835</v>
      </c>
      <c r="J21" s="31" t="str">
        <f t="shared" si="2"/>
        <v/>
      </c>
      <c r="K21" s="31" t="str">
        <f t="shared" si="3"/>
        <v>TNC_TRIPS_PER_CAPITA_CLUSTER_FAC</v>
      </c>
      <c r="L21" s="7">
        <f>MATCH($K21,FAC_TOTALS_APTA!$A$2:$BS$2,)</f>
        <v>51</v>
      </c>
      <c r="M21" s="29">
        <f>IF(M11=0,0,VLOOKUP(M11,FAC_TOTALS_APTA!$A$4:$BS$227,$L21,FALSE))</f>
        <v>-2463128.5337982662</v>
      </c>
      <c r="N21" s="29">
        <f>IF(N11=0,0,VLOOKUP(N11,FAC_TOTALS_APTA!$A$4:$BS$227,$L21,FALSE))</f>
        <v>-3878908.4487181902</v>
      </c>
      <c r="O21" s="29">
        <f>IF(O11=0,0,VLOOKUP(O11,FAC_TOTALS_APTA!$A$4:$BS$227,$L21,FALSE))</f>
        <v>-2622723.277474138</v>
      </c>
      <c r="P21" s="29">
        <f>IF(P11=0,0,VLOOKUP(P11,FAC_TOTALS_APTA!$A$4:$BS$227,$L21,FALSE))</f>
        <v>-7254292.7723223269</v>
      </c>
      <c r="Q21" s="29">
        <f>IF(Q11=0,0,VLOOKUP(Q11,FAC_TOTALS_APTA!$A$4:$BS$227,$L21,FALSE))</f>
        <v>-9341349.6695064157</v>
      </c>
      <c r="R21" s="29">
        <f>IF(R11=0,0,VLOOKUP(R11,FAC_TOTALS_APTA!$A$4:$BS$227,$L21,FALSE))</f>
        <v>-16074769.094878351</v>
      </c>
      <c r="S21" s="29">
        <f>IF(S11=0,0,VLOOKUP(S11,FAC_TOTALS_APTA!$A$4:$BS$227,$L21,FALSE))</f>
        <v>0</v>
      </c>
      <c r="T21" s="29">
        <f>IF(T11=0,0,VLOOKUP(T11,FAC_TOTALS_APTA!$A$4:$BS$227,$L21,FALSE))</f>
        <v>0</v>
      </c>
      <c r="U21" s="29">
        <f>IF(U11=0,0,VLOOKUP(U11,FAC_TOTALS_APTA!$A$4:$BS$227,$L21,FALSE))</f>
        <v>0</v>
      </c>
      <c r="V21" s="29">
        <f>IF(V11=0,0,VLOOKUP(V11,FAC_TOTALS_APTA!$A$4:$BS$227,$L21,FALSE))</f>
        <v>0</v>
      </c>
      <c r="W21" s="29">
        <f>IF(W11=0,0,VLOOKUP(W11,FAC_TOTALS_APTA!$A$4:$BS$227,$L21,FALSE))</f>
        <v>0</v>
      </c>
      <c r="X21" s="29">
        <f>IF(X11=0,0,VLOOKUP(X11,FAC_TOTALS_APTA!$A$4:$BS$227,$L21,FALSE))</f>
        <v>0</v>
      </c>
      <c r="Y21" s="29">
        <f>IF(Y11=0,0,VLOOKUP(Y11,FAC_TOTALS_APTA!$A$4:$BS$227,$L21,FALSE))</f>
        <v>0</v>
      </c>
      <c r="Z21" s="29">
        <f>IF(Z11=0,0,VLOOKUP(Z11,FAC_TOTALS_APTA!$A$4:$BS$227,$L21,FALSE))</f>
        <v>0</v>
      </c>
      <c r="AA21" s="29">
        <f>IF(AA11=0,0,VLOOKUP(AA11,FAC_TOTALS_APTA!$A$4:$BS$227,$L21,FALSE))</f>
        <v>0</v>
      </c>
      <c r="AB21" s="29">
        <f>IF(AB11=0,0,VLOOKUP(AB11,FAC_TOTALS_APTA!$A$4:$BS$227,$L21,FALSE))</f>
        <v>0</v>
      </c>
      <c r="AC21" s="32">
        <f t="shared" si="4"/>
        <v>-41635171.796697691</v>
      </c>
      <c r="AD21" s="33">
        <f>AC21/G28</f>
        <v>-2.4719416381348568E-2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76</v>
      </c>
      <c r="E22" s="43">
        <v>8.0999999999999996E-3</v>
      </c>
      <c r="F22" s="7">
        <f>MATCH($D22,FAC_TOTALS_APTA!$A$2:$BS$2,)</f>
        <v>26</v>
      </c>
      <c r="G22" s="29">
        <f>VLOOKUP(G11,FAC_TOTALS_APTA!$A$4:$BS$227,$F22,FALSE)</f>
        <v>0</v>
      </c>
      <c r="H22" s="29">
        <f>VLOOKUP(H11,FAC_TOTALS_APTA!$A$4:$BS$227,$F22,FALSE)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TNC_TRIPS_PER_CAPITA_CLUSTER_RAIL_NEW_YORK_FAC</v>
      </c>
      <c r="L22" s="7">
        <f>MATCH($K22,FAC_TOTALS_APTA!$A$2:$BS$2,)</f>
        <v>48</v>
      </c>
      <c r="M22" s="29">
        <f>IF(M11=0,0,VLOOKUP(M11,FAC_TOTALS_APTA!$A$4:$BS$227,$L22,FALSE))</f>
        <v>0</v>
      </c>
      <c r="N22" s="29">
        <f>IF(N11=0,0,VLOOKUP(N11,FAC_TOTALS_APTA!$A$4:$BS$227,$L22,FALSE))</f>
        <v>0</v>
      </c>
      <c r="O22" s="29">
        <f>IF(O11=0,0,VLOOKUP(O11,FAC_TOTALS_APTA!$A$4:$BS$227,$L22,FALSE))</f>
        <v>0</v>
      </c>
      <c r="P22" s="29">
        <f>IF(P11=0,0,VLOOKUP(P11,FAC_TOTALS_APTA!$A$4:$BS$227,$L22,FALSE))</f>
        <v>0</v>
      </c>
      <c r="Q22" s="29">
        <f>IF(Q11=0,0,VLOOKUP(Q11,FAC_TOTALS_APTA!$A$4:$BS$227,$L22,FALSE))</f>
        <v>0</v>
      </c>
      <c r="R22" s="29">
        <f>IF(R11=0,0,VLOOKUP(R11,FAC_TOTALS_APTA!$A$4:$BS$227,$L22,FALSE))</f>
        <v>0</v>
      </c>
      <c r="S22" s="29">
        <f>IF(S11=0,0,VLOOKUP(S11,FAC_TOTALS_APTA!$A$4:$BS$227,$L22,FALSE))</f>
        <v>0</v>
      </c>
      <c r="T22" s="29">
        <f>IF(T11=0,0,VLOOKUP(T11,FAC_TOTALS_APTA!$A$4:$BS$227,$L22,FALSE))</f>
        <v>0</v>
      </c>
      <c r="U22" s="29">
        <f>IF(U11=0,0,VLOOKUP(U11,FAC_TOTALS_APTA!$A$4:$BS$227,$L22,FALSE))</f>
        <v>0</v>
      </c>
      <c r="V22" s="29">
        <f>IF(V11=0,0,VLOOKUP(V11,FAC_TOTALS_APTA!$A$4:$BS$227,$L22,FALSE))</f>
        <v>0</v>
      </c>
      <c r="W22" s="29">
        <f>IF(W11=0,0,VLOOKUP(W11,FAC_TOTALS_APTA!$A$4:$BS$227,$L22,FALSE))</f>
        <v>0</v>
      </c>
      <c r="X22" s="29">
        <f>IF(X11=0,0,VLOOKUP(X11,FAC_TOTALS_APTA!$A$4:$BS$227,$L22,FALSE))</f>
        <v>0</v>
      </c>
      <c r="Y22" s="29">
        <f>IF(Y11=0,0,VLOOKUP(Y11,FAC_TOTALS_APTA!$A$4:$BS$227,$L22,FALSE))</f>
        <v>0</v>
      </c>
      <c r="Z22" s="29">
        <f>IF(Z11=0,0,VLOOKUP(Z11,FAC_TOTALS_APTA!$A$4:$BS$227,$L22,FALSE))</f>
        <v>0</v>
      </c>
      <c r="AA22" s="29">
        <f>IF(AA11=0,0,VLOOKUP(AA11,FAC_TOTALS_APTA!$A$4:$BS$227,$L22,FALSE))</f>
        <v>0</v>
      </c>
      <c r="AB22" s="29">
        <f>IF(AB11=0,0,VLOOKUP(AB11,FAC_TOTALS_APTA!$A$4:$BS$227,$L22,FALSE))</f>
        <v>0</v>
      </c>
      <c r="AC22" s="32">
        <f t="shared" si="4"/>
        <v>0</v>
      </c>
      <c r="AD22" s="33">
        <f>AC22/G28</f>
        <v>0</v>
      </c>
      <c r="AE22" s="7"/>
    </row>
    <row r="23" spans="1:31" s="14" customFormat="1" ht="15" x14ac:dyDescent="0.2">
      <c r="A23" s="7"/>
      <c r="B23" s="26" t="s">
        <v>68</v>
      </c>
      <c r="C23" s="28"/>
      <c r="D23" s="7" t="s">
        <v>46</v>
      </c>
      <c r="E23" s="43">
        <v>-1.5E-3</v>
      </c>
      <c r="F23" s="7">
        <f>MATCH($D23,FAC_TOTALS_APTA!$A$2:$BS$2,)</f>
        <v>30</v>
      </c>
      <c r="G23" s="29">
        <f>VLOOKUP(G11,FAC_TOTALS_APTA!$A$4:$BS$227,$F23,FALSE)</f>
        <v>0.39683646315221299</v>
      </c>
      <c r="H23" s="29">
        <f>VLOOKUP(H11,FAC_TOTALS_APTA!$A$4:$BS$227,$F23,FALSE)</f>
        <v>2</v>
      </c>
      <c r="I23" s="30">
        <f t="shared" si="1"/>
        <v>4.0398594527158354</v>
      </c>
      <c r="J23" s="31" t="str">
        <f t="shared" si="2"/>
        <v/>
      </c>
      <c r="K23" s="31" t="str">
        <f t="shared" si="3"/>
        <v>BIKE_SHARE_FAC</v>
      </c>
      <c r="L23" s="7">
        <f>MATCH($K23,FAC_TOTALS_APTA!$A$2:$BS$2,)</f>
        <v>52</v>
      </c>
      <c r="M23" s="29">
        <f>IF(M11=0,0,VLOOKUP(M11,FAC_TOTALS_APTA!$A$4:$BS$227,$L23,FALSE))</f>
        <v>0</v>
      </c>
      <c r="N23" s="29">
        <f>IF(N11=0,0,VLOOKUP(N11,FAC_TOTALS_APTA!$A$4:$BS$227,$L23,FALSE))</f>
        <v>151384.4186814751</v>
      </c>
      <c r="O23" s="29">
        <f>IF(O11=0,0,VLOOKUP(O11,FAC_TOTALS_APTA!$A$4:$BS$227,$L23,FALSE))</f>
        <v>193764.33107120468</v>
      </c>
      <c r="P23" s="29">
        <f>IF(P11=0,0,VLOOKUP(P11,FAC_TOTALS_APTA!$A$4:$BS$227,$L23,FALSE))</f>
        <v>69814.474052921098</v>
      </c>
      <c r="Q23" s="29">
        <f>IF(Q11=0,0,VLOOKUP(Q11,FAC_TOTALS_APTA!$A$4:$BS$227,$L23,FALSE))</f>
        <v>0</v>
      </c>
      <c r="R23" s="29">
        <f>IF(R11=0,0,VLOOKUP(R11,FAC_TOTALS_APTA!$A$4:$BS$227,$L23,FALSE))</f>
        <v>3243.4250363814699</v>
      </c>
      <c r="S23" s="29">
        <f>IF(S11=0,0,VLOOKUP(S11,FAC_TOTALS_APTA!$A$4:$BS$227,$L23,FALSE))</f>
        <v>0</v>
      </c>
      <c r="T23" s="29">
        <f>IF(T11=0,0,VLOOKUP(T11,FAC_TOTALS_APTA!$A$4:$BS$227,$L23,FALSE))</f>
        <v>0</v>
      </c>
      <c r="U23" s="29">
        <f>IF(U11=0,0,VLOOKUP(U11,FAC_TOTALS_APTA!$A$4:$BS$227,$L23,FALSE))</f>
        <v>0</v>
      </c>
      <c r="V23" s="29">
        <f>IF(V11=0,0,VLOOKUP(V11,FAC_TOTALS_APTA!$A$4:$BS$227,$L23,FALSE))</f>
        <v>0</v>
      </c>
      <c r="W23" s="29">
        <f>IF(W11=0,0,VLOOKUP(W11,FAC_TOTALS_APTA!$A$4:$BS$227,$L23,FALSE))</f>
        <v>0</v>
      </c>
      <c r="X23" s="29">
        <f>IF(X11=0,0,VLOOKUP(X11,FAC_TOTALS_APTA!$A$4:$BS$227,$L23,FALSE))</f>
        <v>0</v>
      </c>
      <c r="Y23" s="29">
        <f>IF(Y11=0,0,VLOOKUP(Y11,FAC_TOTALS_APTA!$A$4:$BS$227,$L23,FALSE))</f>
        <v>0</v>
      </c>
      <c r="Z23" s="29">
        <f>IF(Z11=0,0,VLOOKUP(Z11,FAC_TOTALS_APTA!$A$4:$BS$227,$L23,FALSE))</f>
        <v>0</v>
      </c>
      <c r="AA23" s="29">
        <f>IF(AA11=0,0,VLOOKUP(AA11,FAC_TOTALS_APTA!$A$4:$BS$227,$L23,FALSE))</f>
        <v>0</v>
      </c>
      <c r="AB23" s="29">
        <f>IF(AB11=0,0,VLOOKUP(AB11,FAC_TOTALS_APTA!$A$4:$BS$227,$L23,FALSE))</f>
        <v>0</v>
      </c>
      <c r="AC23" s="32">
        <f t="shared" si="4"/>
        <v>418206.64884198236</v>
      </c>
      <c r="AD23" s="33">
        <f>AC23/G28</f>
        <v>2.4829546366837219E-4</v>
      </c>
      <c r="AE23" s="7"/>
    </row>
    <row r="24" spans="1:31" s="14" customFormat="1" ht="15" x14ac:dyDescent="0.2">
      <c r="A24" s="7"/>
      <c r="B24" s="26" t="s">
        <v>69</v>
      </c>
      <c r="C24" s="28"/>
      <c r="D24" s="7" t="s">
        <v>77</v>
      </c>
      <c r="E24" s="43">
        <v>-4.8399999999999999E-2</v>
      </c>
      <c r="F24" s="7">
        <f>MATCH($D24,FAC_TOTALS_APTA!$A$2:$BS$2,)</f>
        <v>31</v>
      </c>
      <c r="G24" s="29">
        <f>VLOOKUP(G11,FAC_TOTALS_APTA!$A$4:$BS$227,$F24,FALSE)</f>
        <v>0</v>
      </c>
      <c r="H24" s="29">
        <f>VLOOKUP(H11,FAC_TOTALS_APTA!$A$4:$BS$227,$F24,FALSE)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scooter_flag_BUS_FAC</v>
      </c>
      <c r="L24" s="7">
        <f>MATCH($K24,FAC_TOTALS_APTA!$A$2:$BS$2,)</f>
        <v>53</v>
      </c>
      <c r="M24" s="29">
        <f>IF(M11=0,0,VLOOKUP(M11,FAC_TOTALS_APTA!$A$4:$BS$227,$L24,FALSE))</f>
        <v>0</v>
      </c>
      <c r="N24" s="29">
        <f>IF(N11=0,0,VLOOKUP(N11,FAC_TOTALS_APTA!$A$4:$BS$227,$L24,FALSE))</f>
        <v>0</v>
      </c>
      <c r="O24" s="29">
        <f>IF(O11=0,0,VLOOKUP(O11,FAC_TOTALS_APTA!$A$4:$BS$227,$L24,FALSE))</f>
        <v>0</v>
      </c>
      <c r="P24" s="29">
        <f>IF(P11=0,0,VLOOKUP(P11,FAC_TOTALS_APTA!$A$4:$BS$227,$L24,FALSE))</f>
        <v>0</v>
      </c>
      <c r="Q24" s="29">
        <f>IF(Q11=0,0,VLOOKUP(Q11,FAC_TOTALS_APTA!$A$4:$BS$227,$L24,FALSE))</f>
        <v>0</v>
      </c>
      <c r="R24" s="29">
        <f>IF(R11=0,0,VLOOKUP(R11,FAC_TOTALS_APTA!$A$4:$BS$227,$L24,FALSE))</f>
        <v>0</v>
      </c>
      <c r="S24" s="29">
        <f>IF(S11=0,0,VLOOKUP(S11,FAC_TOTALS_APTA!$A$4:$BS$227,$L24,FALSE))</f>
        <v>0</v>
      </c>
      <c r="T24" s="29">
        <f>IF(T11=0,0,VLOOKUP(T11,FAC_TOTALS_APTA!$A$4:$BS$227,$L24,FALSE))</f>
        <v>0</v>
      </c>
      <c r="U24" s="29">
        <f>IF(U11=0,0,VLOOKUP(U11,FAC_TOTALS_APTA!$A$4:$BS$227,$L24,FALSE))</f>
        <v>0</v>
      </c>
      <c r="V24" s="29">
        <f>IF(V11=0,0,VLOOKUP(V11,FAC_TOTALS_APTA!$A$4:$BS$227,$L24,FALSE))</f>
        <v>0</v>
      </c>
      <c r="W24" s="29">
        <f>IF(W11=0,0,VLOOKUP(W11,FAC_TOTALS_APTA!$A$4:$BS$227,$L24,FALSE))</f>
        <v>0</v>
      </c>
      <c r="X24" s="29">
        <f>IF(X11=0,0,VLOOKUP(X11,FAC_TOTALS_APTA!$A$4:$BS$227,$L24,FALSE))</f>
        <v>0</v>
      </c>
      <c r="Y24" s="29">
        <f>IF(Y11=0,0,VLOOKUP(Y11,FAC_TOTALS_APTA!$A$4:$BS$227,$L24,FALSE))</f>
        <v>0</v>
      </c>
      <c r="Z24" s="29">
        <f>IF(Z11=0,0,VLOOKUP(Z11,FAC_TOTALS_APTA!$A$4:$BS$227,$L24,FALSE))</f>
        <v>0</v>
      </c>
      <c r="AA24" s="29">
        <f>IF(AA11=0,0,VLOOKUP(AA11,FAC_TOTALS_APTA!$A$4:$BS$227,$L24,FALSE))</f>
        <v>0</v>
      </c>
      <c r="AB24" s="29">
        <f>IF(AB11=0,0,VLOOKUP(AB11,FAC_TOTALS_APTA!$A$4:$BS$227,$L24,FALSE))</f>
        <v>0</v>
      </c>
      <c r="AC24" s="32">
        <f t="shared" si="4"/>
        <v>0</v>
      </c>
      <c r="AD24" s="33">
        <f>AC24/G28</f>
        <v>0</v>
      </c>
      <c r="AE24" s="7"/>
    </row>
    <row r="25" spans="1:31" s="7" customFormat="1" ht="15" x14ac:dyDescent="0.2">
      <c r="B25" s="9" t="s">
        <v>69</v>
      </c>
      <c r="C25" s="27"/>
      <c r="D25" s="8" t="s">
        <v>78</v>
      </c>
      <c r="E25" s="44">
        <v>5.3E-3</v>
      </c>
      <c r="F25" s="8">
        <f>MATCH($D25,FAC_TOTALS_APTA!$A$2:$BS$2,)</f>
        <v>32</v>
      </c>
      <c r="G25" s="29">
        <f>VLOOKUP(G11,FAC_TOTALS_APTA!$A$4:$BS$227,$F25,FALSE)</f>
        <v>0</v>
      </c>
      <c r="H25" s="29">
        <f>VLOOKUP(H11,FAC_TOTALS_APTA!$A$4:$BS$227,$F25,FALSE)</f>
        <v>1.4137321975155499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scooter_flag_RAIL_FAC</v>
      </c>
      <c r="L25" s="7">
        <f>MATCH($K25,FAC_TOTALS_APTA!$A$2:$BS$2,)</f>
        <v>54</v>
      </c>
      <c r="M25" s="37">
        <f>IF(M11=0,0,VLOOKUP(M11,FAC_TOTALS_APTA!$A$4:$BS$227,$L25,FALSE))</f>
        <v>0</v>
      </c>
      <c r="N25" s="37">
        <f>IF(N11=0,0,VLOOKUP(N11,FAC_TOTALS_APTA!$A$4:$BS$227,$L25,FALSE))</f>
        <v>0</v>
      </c>
      <c r="O25" s="37">
        <f>IF(O11=0,0,VLOOKUP(O11,FAC_TOTALS_APTA!$A$4:$BS$227,$L25,FALSE))</f>
        <v>0</v>
      </c>
      <c r="P25" s="37">
        <f>IF(P11=0,0,VLOOKUP(P11,FAC_TOTALS_APTA!$A$4:$BS$227,$L25,FALSE))</f>
        <v>0</v>
      </c>
      <c r="Q25" s="37">
        <f>IF(Q11=0,0,VLOOKUP(Q11,FAC_TOTALS_APTA!$A$4:$BS$227,$L25,FALSE))</f>
        <v>0</v>
      </c>
      <c r="R25" s="37">
        <f>IF(R11=0,0,VLOOKUP(R11,FAC_TOTALS_APTA!$A$4:$BS$227,$L25,FALSE))</f>
        <v>5526042.7453299202</v>
      </c>
      <c r="S25" s="37">
        <f>IF(S11=0,0,VLOOKUP(S11,FAC_TOTALS_APTA!$A$4:$BS$227,$L25,FALSE))</f>
        <v>0</v>
      </c>
      <c r="T25" s="37">
        <f>IF(T11=0,0,VLOOKUP(T11,FAC_TOTALS_APTA!$A$4:$BS$227,$L25,FALSE))</f>
        <v>0</v>
      </c>
      <c r="U25" s="37">
        <f>IF(U11=0,0,VLOOKUP(U11,FAC_TOTALS_APTA!$A$4:$BS$227,$L25,FALSE))</f>
        <v>0</v>
      </c>
      <c r="V25" s="37">
        <f>IF(V11=0,0,VLOOKUP(V11,FAC_TOTALS_APTA!$A$4:$BS$227,$L25,FALSE))</f>
        <v>0</v>
      </c>
      <c r="W25" s="37">
        <f>IF(W11=0,0,VLOOKUP(W11,FAC_TOTALS_APTA!$A$4:$BS$227,$L25,FALSE))</f>
        <v>0</v>
      </c>
      <c r="X25" s="37">
        <f>IF(X11=0,0,VLOOKUP(X11,FAC_TOTALS_APTA!$A$4:$BS$227,$L25,FALSE))</f>
        <v>0</v>
      </c>
      <c r="Y25" s="37">
        <f>IF(Y11=0,0,VLOOKUP(Y11,FAC_TOTALS_APTA!$A$4:$BS$227,$L25,FALSE))</f>
        <v>0</v>
      </c>
      <c r="Z25" s="37">
        <f>IF(Z11=0,0,VLOOKUP(Z11,FAC_TOTALS_APTA!$A$4:$BS$227,$L25,FALSE))</f>
        <v>0</v>
      </c>
      <c r="AA25" s="37">
        <f>IF(AA11=0,0,VLOOKUP(AA11,FAC_TOTALS_APTA!$A$4:$BS$227,$L25,FALSE))</f>
        <v>0</v>
      </c>
      <c r="AB25" s="37">
        <f>IF(AB11=0,0,VLOOKUP(AB11,FAC_TOTALS_APTA!$A$4:$BS$227,$L25,FALSE))</f>
        <v>0</v>
      </c>
      <c r="AC25" s="38">
        <f t="shared" si="4"/>
        <v>5526042.7453299202</v>
      </c>
      <c r="AD25" s="39">
        <f>AC25/G28</f>
        <v>3.2808931888153123E-3</v>
      </c>
    </row>
    <row r="26" spans="1:31" s="14" customFormat="1" ht="15" x14ac:dyDescent="0.2">
      <c r="A26" s="7"/>
      <c r="B26" s="9" t="s">
        <v>56</v>
      </c>
      <c r="C26" s="27"/>
      <c r="D26" s="9" t="s">
        <v>48</v>
      </c>
      <c r="E26" s="65"/>
      <c r="F26" s="8"/>
      <c r="G26" s="37"/>
      <c r="H26" s="37"/>
      <c r="I26" s="35"/>
      <c r="J26" s="36"/>
      <c r="K26" s="36" t="str">
        <f t="shared" si="3"/>
        <v>New_Reporter_FAC</v>
      </c>
      <c r="L26" s="7">
        <f>MATCH($K26,FAC_TOTALS_APTA!$A$2:$BS$2,)</f>
        <v>58</v>
      </c>
      <c r="M26" s="37">
        <f>IF(M11=0,0,VLOOKUP(M11,FAC_TOTALS_APTA!$A$4:$BS$227,$L26,FALSE))</f>
        <v>0</v>
      </c>
      <c r="N26" s="37">
        <f>IF(N11=0,0,VLOOKUP(N11,FAC_TOTALS_APTA!$A$4:$BS$227,$L26,FALSE))</f>
        <v>0</v>
      </c>
      <c r="O26" s="37">
        <f>IF(O11=0,0,VLOOKUP(O11,FAC_TOTALS_APTA!$A$4:$BS$227,$L26,FALSE))</f>
        <v>0</v>
      </c>
      <c r="P26" s="37">
        <f>IF(P11=0,0,VLOOKUP(P11,FAC_TOTALS_APTA!$A$4:$BS$227,$L26,FALSE))</f>
        <v>0</v>
      </c>
      <c r="Q26" s="37">
        <f>IF(Q11=0,0,VLOOKUP(Q11,FAC_TOTALS_APTA!$A$4:$BS$227,$L26,FALSE))</f>
        <v>0</v>
      </c>
      <c r="R26" s="37">
        <f>IF(R11=0,0,VLOOKUP(R11,FAC_TOTALS_APTA!$A$4:$BS$227,$L26,FALSE))</f>
        <v>0</v>
      </c>
      <c r="S26" s="37">
        <f>IF(S11=0,0,VLOOKUP(S11,FAC_TOTALS_APTA!$A$4:$BS$227,$L26,FALSE))</f>
        <v>0</v>
      </c>
      <c r="T26" s="37">
        <f>IF(T11=0,0,VLOOKUP(T11,FAC_TOTALS_APTA!$A$4:$BS$227,$L26,FALSE))</f>
        <v>0</v>
      </c>
      <c r="U26" s="37">
        <f>IF(U11=0,0,VLOOKUP(U11,FAC_TOTALS_APTA!$A$4:$BS$227,$L26,FALSE))</f>
        <v>0</v>
      </c>
      <c r="V26" s="37">
        <f>IF(V11=0,0,VLOOKUP(V11,FAC_TOTALS_APTA!$A$4:$BS$227,$L26,FALSE))</f>
        <v>0</v>
      </c>
      <c r="W26" s="37">
        <f>IF(W11=0,0,VLOOKUP(W11,FAC_TOTALS_APTA!$A$4:$BS$227,$L26,FALSE))</f>
        <v>0</v>
      </c>
      <c r="X26" s="37">
        <f>IF(X11=0,0,VLOOKUP(X11,FAC_TOTALS_APTA!$A$4:$BS$227,$L26,FALSE))</f>
        <v>0</v>
      </c>
      <c r="Y26" s="37">
        <f>IF(Y11=0,0,VLOOKUP(Y11,FAC_TOTALS_APTA!$A$4:$BS$227,$L26,FALSE))</f>
        <v>0</v>
      </c>
      <c r="Z26" s="37">
        <f>IF(Z11=0,0,VLOOKUP(Z11,FAC_TOTALS_APTA!$A$4:$BS$227,$L26,FALSE))</f>
        <v>0</v>
      </c>
      <c r="AA26" s="37">
        <f>IF(AA11=0,0,VLOOKUP(AA11,FAC_TOTALS_APTA!$A$4:$BS$227,$L26,FALSE))</f>
        <v>0</v>
      </c>
      <c r="AB26" s="37">
        <f>IF(AB11=0,0,VLOOKUP(AB11,FAC_TOTALS_APTA!$A$4:$BS$227,$L26,FALSE))</f>
        <v>0</v>
      </c>
      <c r="AC26" s="38">
        <f>SUM(M26:AB26)</f>
        <v>0</v>
      </c>
      <c r="AD26" s="39">
        <f>AC26/G28</f>
        <v>0</v>
      </c>
      <c r="AE26" s="7"/>
    </row>
    <row r="27" spans="1:31" s="59" customFormat="1" ht="15" x14ac:dyDescent="0.2">
      <c r="A27" s="58"/>
      <c r="B27" s="26" t="s">
        <v>70</v>
      </c>
      <c r="C27" s="28"/>
      <c r="D27" s="7" t="s">
        <v>6</v>
      </c>
      <c r="E27" s="43"/>
      <c r="F27" s="7">
        <f>MATCH($D27,FAC_TOTALS_APTA!$A$2:$BQ$2,)</f>
        <v>9</v>
      </c>
      <c r="G27" s="60">
        <f>VLOOKUP(G11,FAC_TOTALS_APTA!$A$4:$BS$227,$F27,FALSE)</f>
        <v>1716838693.8624899</v>
      </c>
      <c r="H27" s="60">
        <f>VLOOKUP(H11,FAC_TOTALS_APTA!$A$4:$BS$227,$F27,FALSE)</f>
        <v>1699071624.637881</v>
      </c>
      <c r="I27" s="62">
        <f t="shared" ref="I27:I28" si="5">H27/G27-1</f>
        <v>-1.0348712018271811E-2</v>
      </c>
      <c r="J27" s="31"/>
      <c r="K27" s="31"/>
      <c r="L27" s="7"/>
      <c r="M27" s="29">
        <f>SUM(M13:M25)</f>
        <v>-12388680.987950755</v>
      </c>
      <c r="N27" s="29">
        <f>SUM(N13:N25)</f>
        <v>37089306.265461907</v>
      </c>
      <c r="O27" s="29">
        <f>SUM(O13:O25)</f>
        <v>-81390568.217501834</v>
      </c>
      <c r="P27" s="29">
        <f>SUM(P13:P25)</f>
        <v>-21293429.981195297</v>
      </c>
      <c r="Q27" s="29">
        <f>SUM(Q13:Q25)</f>
        <v>43996052.417534523</v>
      </c>
      <c r="R27" s="29">
        <f>SUM(R13:R25)</f>
        <v>15361102.698716974</v>
      </c>
      <c r="S27" s="29">
        <f>SUM(S13:S25)</f>
        <v>0</v>
      </c>
      <c r="T27" s="29">
        <f>SUM(T13:T25)</f>
        <v>0</v>
      </c>
      <c r="U27" s="29">
        <f>SUM(U13:U25)</f>
        <v>0</v>
      </c>
      <c r="V27" s="29">
        <f>SUM(V13:V25)</f>
        <v>0</v>
      </c>
      <c r="W27" s="29">
        <f>SUM(W13:W25)</f>
        <v>0</v>
      </c>
      <c r="X27" s="29">
        <f>SUM(X13:X25)</f>
        <v>0</v>
      </c>
      <c r="Y27" s="29">
        <f>SUM(Y13:Y25)</f>
        <v>0</v>
      </c>
      <c r="Z27" s="29">
        <f>SUM(Z13:Z25)</f>
        <v>0</v>
      </c>
      <c r="AA27" s="29">
        <f>SUM(AA13:AA25)</f>
        <v>0</v>
      </c>
      <c r="AB27" s="29">
        <f>SUM(AB13:AB25)</f>
        <v>0</v>
      </c>
      <c r="AC27" s="32">
        <f>H27-G27</f>
        <v>-17767069.224608898</v>
      </c>
      <c r="AD27" s="33">
        <f>I27</f>
        <v>-1.0348712018271811E-2</v>
      </c>
      <c r="AE27" s="58"/>
    </row>
    <row r="28" spans="1:31" ht="16" thickBot="1" x14ac:dyDescent="0.25">
      <c r="B28" s="10" t="s">
        <v>53</v>
      </c>
      <c r="C28" s="24"/>
      <c r="D28" s="24" t="s">
        <v>4</v>
      </c>
      <c r="E28" s="24"/>
      <c r="F28" s="24">
        <f>MATCH($D28,FAC_TOTALS_APTA!$A$2:$BQ$2,)</f>
        <v>7</v>
      </c>
      <c r="G28" s="61">
        <f>VLOOKUP(G11,FAC_TOTALS_APTA!$A$4:$BS$227,$F28,FALSE)</f>
        <v>1684310468.9199901</v>
      </c>
      <c r="H28" s="61">
        <f>VLOOKUP(H11,FAC_TOTALS_APTA!$A$4:$BQ$227,$F28,FALSE)</f>
        <v>1636184633.7979901</v>
      </c>
      <c r="I28" s="63">
        <f t="shared" si="5"/>
        <v>-2.8573019054414117E-2</v>
      </c>
      <c r="J28" s="40"/>
      <c r="K28" s="40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41">
        <f>H28-G28</f>
        <v>-48125835.121999979</v>
      </c>
      <c r="AD28" s="42">
        <f>I28</f>
        <v>-2.8573019054414117E-2</v>
      </c>
    </row>
    <row r="29" spans="1:31" ht="17" thickTop="1" thickBot="1" x14ac:dyDescent="0.25">
      <c r="B29" s="45" t="s">
        <v>71</v>
      </c>
      <c r="C29" s="46"/>
      <c r="D29" s="46"/>
      <c r="E29" s="47"/>
      <c r="F29" s="46"/>
      <c r="G29" s="46"/>
      <c r="H29" s="46"/>
      <c r="I29" s="48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2">
        <f>AD28-AD27</f>
        <v>-1.8224307036142307E-2</v>
      </c>
    </row>
    <row r="30" spans="1:31" ht="16" thickTop="1" x14ac:dyDescent="0.2">
      <c r="B30" s="16" t="s">
        <v>18</v>
      </c>
      <c r="C30" s="17" t="s">
        <v>19</v>
      </c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9" t="s">
        <v>27</v>
      </c>
      <c r="C31" s="11"/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ht="15" x14ac:dyDescent="0.2">
      <c r="B32" s="16" t="s">
        <v>18</v>
      </c>
      <c r="C32" s="17" t="s">
        <v>19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x14ac:dyDescent="0.2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5" x14ac:dyDescent="0.2">
      <c r="B34" s="19" t="s">
        <v>29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1" ht="16" thickBot="1" x14ac:dyDescent="0.25">
      <c r="B35" s="21" t="s">
        <v>37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1" ht="15" thickTop="1" x14ac:dyDescent="0.2">
      <c r="B36" s="49"/>
      <c r="C36" s="50"/>
      <c r="D36" s="50"/>
      <c r="E36" s="50"/>
      <c r="F36" s="50"/>
      <c r="G36" s="82" t="s">
        <v>54</v>
      </c>
      <c r="H36" s="82"/>
      <c r="I36" s="82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82" t="s">
        <v>58</v>
      </c>
      <c r="AD36" s="82"/>
    </row>
    <row r="37" spans="1:31" ht="15" x14ac:dyDescent="0.2">
      <c r="B37" s="9" t="s">
        <v>20</v>
      </c>
      <c r="C37" s="27" t="s">
        <v>21</v>
      </c>
      <c r="D37" s="8" t="s">
        <v>22</v>
      </c>
      <c r="E37" s="8" t="s">
        <v>28</v>
      </c>
      <c r="F37" s="8"/>
      <c r="G37" s="27">
        <f>$C$1</f>
        <v>2012</v>
      </c>
      <c r="H37" s="27">
        <f>$C$2</f>
        <v>2018</v>
      </c>
      <c r="I37" s="27" t="s">
        <v>24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26</v>
      </c>
      <c r="AD37" s="27" t="s">
        <v>24</v>
      </c>
    </row>
    <row r="38" spans="1:31" s="14" customFormat="1" x14ac:dyDescent="0.2">
      <c r="A38" s="7"/>
      <c r="B38" s="26"/>
      <c r="C38" s="28"/>
      <c r="D38" s="7"/>
      <c r="E38" s="7"/>
      <c r="F38" s="7"/>
      <c r="G38" s="7"/>
      <c r="H38" s="7"/>
      <c r="I38" s="28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  <c r="AE38" s="7"/>
    </row>
    <row r="39" spans="1:31" x14ac:dyDescent="0.2">
      <c r="B39" s="26"/>
      <c r="C39" s="28"/>
      <c r="D39" s="7"/>
      <c r="E39" s="7"/>
      <c r="F39" s="7"/>
      <c r="G39" s="7" t="str">
        <f>CONCATENATE($C34,"_",$C35,"_",G37)</f>
        <v>1_2_2012</v>
      </c>
      <c r="H39" s="7" t="str">
        <f>CONCATENATE($C34,"_",$C35,"_",H37)</f>
        <v>1_2_2018</v>
      </c>
      <c r="I39" s="28"/>
      <c r="J39" s="7"/>
      <c r="K39" s="7"/>
      <c r="L39" s="7"/>
      <c r="M39" s="7" t="str">
        <f>IF($G37+M38&gt;$H37,0,CONCATENATE($C34,"_",$C35,"_",$G37+M38))</f>
        <v>1_2_2013</v>
      </c>
      <c r="N39" s="7" t="str">
        <f t="shared" ref="N39:AB39" si="6">IF($G37+N38&gt;$H37,0,CONCATENATE($C34,"_",$C35,"_",$G37+N38))</f>
        <v>1_2_2014</v>
      </c>
      <c r="O39" s="7" t="str">
        <f t="shared" si="6"/>
        <v>1_2_2015</v>
      </c>
      <c r="P39" s="7" t="str">
        <f t="shared" si="6"/>
        <v>1_2_2016</v>
      </c>
      <c r="Q39" s="7" t="str">
        <f t="shared" si="6"/>
        <v>1_2_2017</v>
      </c>
      <c r="R39" s="7" t="str">
        <f t="shared" si="6"/>
        <v>1_2_2018</v>
      </c>
      <c r="S39" s="7">
        <f t="shared" si="6"/>
        <v>0</v>
      </c>
      <c r="T39" s="7">
        <f t="shared" si="6"/>
        <v>0</v>
      </c>
      <c r="U39" s="7">
        <f t="shared" si="6"/>
        <v>0</v>
      </c>
      <c r="V39" s="7">
        <f t="shared" si="6"/>
        <v>0</v>
      </c>
      <c r="W39" s="7">
        <f t="shared" si="6"/>
        <v>0</v>
      </c>
      <c r="X39" s="7">
        <f t="shared" si="6"/>
        <v>0</v>
      </c>
      <c r="Y39" s="7">
        <f t="shared" si="6"/>
        <v>0</v>
      </c>
      <c r="Z39" s="7">
        <f t="shared" si="6"/>
        <v>0</v>
      </c>
      <c r="AA39" s="7">
        <f t="shared" si="6"/>
        <v>0</v>
      </c>
      <c r="AB39" s="7">
        <f t="shared" si="6"/>
        <v>0</v>
      </c>
      <c r="AC39" s="7"/>
      <c r="AD39" s="7"/>
    </row>
    <row r="40" spans="1:31" x14ac:dyDescent="0.2">
      <c r="B40" s="26"/>
      <c r="C40" s="28"/>
      <c r="D40" s="7"/>
      <c r="E40" s="7"/>
      <c r="F40" s="7" t="s">
        <v>25</v>
      </c>
      <c r="G40" s="29"/>
      <c r="H40" s="29"/>
      <c r="I40" s="28"/>
      <c r="J40" s="7"/>
      <c r="K40" s="7"/>
      <c r="L40" s="7" t="s">
        <v>25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1" s="14" customFormat="1" ht="15" x14ac:dyDescent="0.2">
      <c r="A41" s="7"/>
      <c r="B41" s="26" t="s">
        <v>36</v>
      </c>
      <c r="C41" s="28" t="s">
        <v>23</v>
      </c>
      <c r="D41" s="7" t="s">
        <v>8</v>
      </c>
      <c r="E41" s="43">
        <v>0.7087</v>
      </c>
      <c r="F41" s="7">
        <f>MATCH($D41,FAC_TOTALS_APTA!$A$2:$BS$2,)</f>
        <v>11</v>
      </c>
      <c r="G41" s="29">
        <f>VLOOKUP(G39,FAC_TOTALS_APTA!$A$4:$BS$227,$F41,FALSE)</f>
        <v>8494570.4214487486</v>
      </c>
      <c r="H41" s="29">
        <f>VLOOKUP(H39,FAC_TOTALS_APTA!$A$4:$BS$227,$F41,FALSE)</f>
        <v>9192896.6259091999</v>
      </c>
      <c r="I41" s="30">
        <f>IFERROR(H41/G41-1,"-")</f>
        <v>8.2208536725669079E-2</v>
      </c>
      <c r="J41" s="31" t="str">
        <f>IF(C41="Log","_log","")</f>
        <v>_log</v>
      </c>
      <c r="K41" s="31" t="str">
        <f>CONCATENATE(D41,J41,"_FAC")</f>
        <v>VRM_ADJ_log_FAC</v>
      </c>
      <c r="L41" s="7">
        <f>MATCH($K41,FAC_TOTALS_APTA!$A$2:$BS$2,)</f>
        <v>33</v>
      </c>
      <c r="M41" s="29">
        <f>IF(M39=0,0,VLOOKUP(M39,FAC_TOTALS_APTA!$A$4:$BS$227,$L41,FALSE))</f>
        <v>7792131.758354431</v>
      </c>
      <c r="N41" s="29">
        <f>IF(N39=0,0,VLOOKUP(N39,FAC_TOTALS_APTA!$A$4:$BS$227,$L41,FALSE))</f>
        <v>1729834.881381517</v>
      </c>
      <c r="O41" s="29">
        <f>IF(O39=0,0,VLOOKUP(O39,FAC_TOTALS_APTA!$A$4:$BS$227,$L41,FALSE))</f>
        <v>855384.39492391178</v>
      </c>
      <c r="P41" s="29">
        <f>IF(P39=0,0,VLOOKUP(P39,FAC_TOTALS_APTA!$A$4:$BS$227,$L41,FALSE))</f>
        <v>2074978.3298989905</v>
      </c>
      <c r="Q41" s="29">
        <f>IF(Q39=0,0,VLOOKUP(Q39,FAC_TOTALS_APTA!$A$4:$BS$227,$L41,FALSE))</f>
        <v>909570.76367464499</v>
      </c>
      <c r="R41" s="29">
        <f>IF(R39=0,0,VLOOKUP(R39,FAC_TOTALS_APTA!$A$4:$BS$227,$L41,FALSE))</f>
        <v>2527313.5242204568</v>
      </c>
      <c r="S41" s="29">
        <f>IF(S39=0,0,VLOOKUP(S39,FAC_TOTALS_APTA!$A$4:$BS$227,$L41,FALSE))</f>
        <v>0</v>
      </c>
      <c r="T41" s="29">
        <f>IF(T39=0,0,VLOOKUP(T39,FAC_TOTALS_APTA!$A$4:$BS$227,$L41,FALSE))</f>
        <v>0</v>
      </c>
      <c r="U41" s="29">
        <f>IF(U39=0,0,VLOOKUP(U39,FAC_TOTALS_APTA!$A$4:$BS$227,$L41,FALSE))</f>
        <v>0</v>
      </c>
      <c r="V41" s="29">
        <f>IF(V39=0,0,VLOOKUP(V39,FAC_TOTALS_APTA!$A$4:$BS$227,$L41,FALSE))</f>
        <v>0</v>
      </c>
      <c r="W41" s="29">
        <f>IF(W39=0,0,VLOOKUP(W39,FAC_TOTALS_APTA!$A$4:$BS$227,$L41,FALSE))</f>
        <v>0</v>
      </c>
      <c r="X41" s="29">
        <f>IF(X39=0,0,VLOOKUP(X39,FAC_TOTALS_APTA!$A$4:$BS$227,$L41,FALSE))</f>
        <v>0</v>
      </c>
      <c r="Y41" s="29">
        <f>IF(Y39=0,0,VLOOKUP(Y39,FAC_TOTALS_APTA!$A$4:$BS$227,$L41,FALSE))</f>
        <v>0</v>
      </c>
      <c r="Z41" s="29">
        <f>IF(Z39=0,0,VLOOKUP(Z39,FAC_TOTALS_APTA!$A$4:$BS$227,$L41,FALSE))</f>
        <v>0</v>
      </c>
      <c r="AA41" s="29">
        <f>IF(AA39=0,0,VLOOKUP(AA39,FAC_TOTALS_APTA!$A$4:$BS$227,$L41,FALSE))</f>
        <v>0</v>
      </c>
      <c r="AB41" s="29">
        <f>IF(AB39=0,0,VLOOKUP(AB39,FAC_TOTALS_APTA!$A$4:$BS$227,$L41,FALSE))</f>
        <v>0</v>
      </c>
      <c r="AC41" s="32">
        <f>SUM(M41:AB41)</f>
        <v>15889213.652453953</v>
      </c>
      <c r="AD41" s="33">
        <f>AC41/G55</f>
        <v>0.18675034415936689</v>
      </c>
      <c r="AE41" s="7"/>
    </row>
    <row r="42" spans="1:31" s="14" customFormat="1" ht="15" x14ac:dyDescent="0.2">
      <c r="A42" s="7"/>
      <c r="B42" s="26" t="s">
        <v>55</v>
      </c>
      <c r="C42" s="28" t="s">
        <v>23</v>
      </c>
      <c r="D42" s="7" t="s">
        <v>17</v>
      </c>
      <c r="E42" s="43">
        <v>-0.40350000000000003</v>
      </c>
      <c r="F42" s="7">
        <f>MATCH($D42,FAC_TOTALS_APTA!$A$2:$BS$2,)</f>
        <v>12</v>
      </c>
      <c r="G42" s="29">
        <f>VLOOKUP(G39,FAC_TOTALS_APTA!$A$4:$BS$227,$F42,FALSE)</f>
        <v>2.4779344299428496</v>
      </c>
      <c r="H42" s="29">
        <f>VLOOKUP(H39,FAC_TOTALS_APTA!$A$4:$BS$227,$F42,FALSE)</f>
        <v>2.46521646931728</v>
      </c>
      <c r="I42" s="30">
        <f t="shared" ref="I42:I52" si="7">IFERROR(H42/G42-1,"-")</f>
        <v>-5.1324847307856469E-3</v>
      </c>
      <c r="J42" s="31" t="str">
        <f t="shared" ref="J42:J52" si="8">IF(C42="Log","_log","")</f>
        <v>_log</v>
      </c>
      <c r="K42" s="31" t="str">
        <f t="shared" ref="K42:K53" si="9">CONCATENATE(D42,J42,"_FAC")</f>
        <v>FARE_per_UPT_2018_log_FAC</v>
      </c>
      <c r="L42" s="7">
        <f>MATCH($K42,FAC_TOTALS_APTA!$A$2:$BS$2,)</f>
        <v>34</v>
      </c>
      <c r="M42" s="29">
        <f>IF(M39=0,0,VLOOKUP(M39,FAC_TOTALS_APTA!$A$4:$BS$227,$L42,FALSE))</f>
        <v>-1255649.9013639688</v>
      </c>
      <c r="N42" s="29">
        <f>IF(N39=0,0,VLOOKUP(N39,FAC_TOTALS_APTA!$A$4:$BS$227,$L42,FALSE))</f>
        <v>67924.443420777796</v>
      </c>
      <c r="O42" s="29">
        <f>IF(O39=0,0,VLOOKUP(O39,FAC_TOTALS_APTA!$A$4:$BS$227,$L42,FALSE))</f>
        <v>-461083.32817518699</v>
      </c>
      <c r="P42" s="29">
        <f>IF(P39=0,0,VLOOKUP(P39,FAC_TOTALS_APTA!$A$4:$BS$227,$L42,FALSE))</f>
        <v>829262.77381570707</v>
      </c>
      <c r="Q42" s="29">
        <f>IF(Q39=0,0,VLOOKUP(Q39,FAC_TOTALS_APTA!$A$4:$BS$227,$L42,FALSE))</f>
        <v>-110576.23516408599</v>
      </c>
      <c r="R42" s="29">
        <f>IF(R39=0,0,VLOOKUP(R39,FAC_TOTALS_APTA!$A$4:$BS$227,$L42,FALSE))</f>
        <v>296435.76491555903</v>
      </c>
      <c r="S42" s="29">
        <f>IF(S39=0,0,VLOOKUP(S39,FAC_TOTALS_APTA!$A$4:$BS$227,$L42,FALSE))</f>
        <v>0</v>
      </c>
      <c r="T42" s="29">
        <f>IF(T39=0,0,VLOOKUP(T39,FAC_TOTALS_APTA!$A$4:$BS$227,$L42,FALSE))</f>
        <v>0</v>
      </c>
      <c r="U42" s="29">
        <f>IF(U39=0,0,VLOOKUP(U39,FAC_TOTALS_APTA!$A$4:$BS$227,$L42,FALSE))</f>
        <v>0</v>
      </c>
      <c r="V42" s="29">
        <f>IF(V39=0,0,VLOOKUP(V39,FAC_TOTALS_APTA!$A$4:$BS$227,$L42,FALSE))</f>
        <v>0</v>
      </c>
      <c r="W42" s="29">
        <f>IF(W39=0,0,VLOOKUP(W39,FAC_TOTALS_APTA!$A$4:$BS$227,$L42,FALSE))</f>
        <v>0</v>
      </c>
      <c r="X42" s="29">
        <f>IF(X39=0,0,VLOOKUP(X39,FAC_TOTALS_APTA!$A$4:$BS$227,$L42,FALSE))</f>
        <v>0</v>
      </c>
      <c r="Y42" s="29">
        <f>IF(Y39=0,0,VLOOKUP(Y39,FAC_TOTALS_APTA!$A$4:$BS$227,$L42,FALSE))</f>
        <v>0</v>
      </c>
      <c r="Z42" s="29">
        <f>IF(Z39=0,0,VLOOKUP(Z39,FAC_TOTALS_APTA!$A$4:$BS$227,$L42,FALSE))</f>
        <v>0</v>
      </c>
      <c r="AA42" s="29">
        <f>IF(AA39=0,0,VLOOKUP(AA39,FAC_TOTALS_APTA!$A$4:$BS$227,$L42,FALSE))</f>
        <v>0</v>
      </c>
      <c r="AB42" s="29">
        <f>IF(AB39=0,0,VLOOKUP(AB39,FAC_TOTALS_APTA!$A$4:$BS$227,$L42,FALSE))</f>
        <v>0</v>
      </c>
      <c r="AC42" s="32">
        <f t="shared" ref="AC42:AC52" si="10">SUM(M42:AB42)</f>
        <v>-633686.48255119775</v>
      </c>
      <c r="AD42" s="33">
        <f>AC42/G55</f>
        <v>-7.4478933504237973E-3</v>
      </c>
      <c r="AE42" s="7"/>
    </row>
    <row r="43" spans="1:31" s="14" customFormat="1" ht="15" x14ac:dyDescent="0.2">
      <c r="A43" s="7"/>
      <c r="B43" s="26" t="s">
        <v>51</v>
      </c>
      <c r="C43" s="28" t="s">
        <v>23</v>
      </c>
      <c r="D43" s="7" t="s">
        <v>9</v>
      </c>
      <c r="E43" s="43">
        <v>0.29659999999999997</v>
      </c>
      <c r="F43" s="7">
        <f>MATCH($D43,FAC_TOTALS_APTA!$A$2:$BS$2,)</f>
        <v>13</v>
      </c>
      <c r="G43" s="29">
        <f>VLOOKUP(G39,FAC_TOTALS_APTA!$A$4:$BS$227,$F43,FALSE)</f>
        <v>6105986.5851051696</v>
      </c>
      <c r="H43" s="29">
        <f>VLOOKUP(H39,FAC_TOTALS_APTA!$A$4:$BS$227,$F43,FALSE)</f>
        <v>6307634.89394191</v>
      </c>
      <c r="I43" s="30">
        <f t="shared" si="7"/>
        <v>3.302468913519041E-2</v>
      </c>
      <c r="J43" s="31" t="str">
        <f t="shared" si="8"/>
        <v>_log</v>
      </c>
      <c r="K43" s="31" t="str">
        <f t="shared" si="9"/>
        <v>POP_EMP_log_FAC</v>
      </c>
      <c r="L43" s="7">
        <f>MATCH($K43,FAC_TOTALS_APTA!$A$2:$BS$2,)</f>
        <v>35</v>
      </c>
      <c r="M43" s="29">
        <f>IF(M39=0,0,VLOOKUP(M39,FAC_TOTALS_APTA!$A$4:$BS$227,$L43,FALSE))</f>
        <v>327898.75601412699</v>
      </c>
      <c r="N43" s="29">
        <f>IF(N39=0,0,VLOOKUP(N39,FAC_TOTALS_APTA!$A$4:$BS$227,$L43,FALSE))</f>
        <v>276257.74977967149</v>
      </c>
      <c r="O43" s="29">
        <f>IF(O39=0,0,VLOOKUP(O39,FAC_TOTALS_APTA!$A$4:$BS$227,$L43,FALSE))</f>
        <v>304153.66969147843</v>
      </c>
      <c r="P43" s="29">
        <f>IF(P39=0,0,VLOOKUP(P39,FAC_TOTALS_APTA!$A$4:$BS$227,$L43,FALSE))</f>
        <v>264026.15538943448</v>
      </c>
      <c r="Q43" s="29">
        <f>IF(Q39=0,0,VLOOKUP(Q39,FAC_TOTALS_APTA!$A$4:$BS$227,$L43,FALSE))</f>
        <v>275644.7514460524</v>
      </c>
      <c r="R43" s="29">
        <f>IF(R39=0,0,VLOOKUP(R39,FAC_TOTALS_APTA!$A$4:$BS$227,$L43,FALSE))</f>
        <v>248357.08361106561</v>
      </c>
      <c r="S43" s="29">
        <f>IF(S39=0,0,VLOOKUP(S39,FAC_TOTALS_APTA!$A$4:$BS$227,$L43,FALSE))</f>
        <v>0</v>
      </c>
      <c r="T43" s="29">
        <f>IF(T39=0,0,VLOOKUP(T39,FAC_TOTALS_APTA!$A$4:$BS$227,$L43,FALSE))</f>
        <v>0</v>
      </c>
      <c r="U43" s="29">
        <f>IF(U39=0,0,VLOOKUP(U39,FAC_TOTALS_APTA!$A$4:$BS$227,$L43,FALSE))</f>
        <v>0</v>
      </c>
      <c r="V43" s="29">
        <f>IF(V39=0,0,VLOOKUP(V39,FAC_TOTALS_APTA!$A$4:$BS$227,$L43,FALSE))</f>
        <v>0</v>
      </c>
      <c r="W43" s="29">
        <f>IF(W39=0,0,VLOOKUP(W39,FAC_TOTALS_APTA!$A$4:$BS$227,$L43,FALSE))</f>
        <v>0</v>
      </c>
      <c r="X43" s="29">
        <f>IF(X39=0,0,VLOOKUP(X39,FAC_TOTALS_APTA!$A$4:$BS$227,$L43,FALSE))</f>
        <v>0</v>
      </c>
      <c r="Y43" s="29">
        <f>IF(Y39=0,0,VLOOKUP(Y39,FAC_TOTALS_APTA!$A$4:$BS$227,$L43,FALSE))</f>
        <v>0</v>
      </c>
      <c r="Z43" s="29">
        <f>IF(Z39=0,0,VLOOKUP(Z39,FAC_TOTALS_APTA!$A$4:$BS$227,$L43,FALSE))</f>
        <v>0</v>
      </c>
      <c r="AA43" s="29">
        <f>IF(AA39=0,0,VLOOKUP(AA39,FAC_TOTALS_APTA!$A$4:$BS$227,$L43,FALSE))</f>
        <v>0</v>
      </c>
      <c r="AB43" s="29">
        <f>IF(AB39=0,0,VLOOKUP(AB39,FAC_TOTALS_APTA!$A$4:$BS$227,$L43,FALSE))</f>
        <v>0</v>
      </c>
      <c r="AC43" s="32">
        <f t="shared" si="10"/>
        <v>1696338.1659318293</v>
      </c>
      <c r="AD43" s="33">
        <f>AC43/G55</f>
        <v>1.9937533928843138E-2</v>
      </c>
      <c r="AE43" s="7"/>
    </row>
    <row r="44" spans="1:31" s="14" customFormat="1" ht="15" x14ac:dyDescent="0.2">
      <c r="A44" s="7"/>
      <c r="B44" s="26" t="s">
        <v>108</v>
      </c>
      <c r="C44" s="28"/>
      <c r="D44" s="34" t="s">
        <v>106</v>
      </c>
      <c r="E44" s="43">
        <v>0.16120000000000001</v>
      </c>
      <c r="F44" s="7">
        <f>MATCH($D44,FAC_TOTALS_APTA!$A$2:$BS$2,)</f>
        <v>17</v>
      </c>
      <c r="G44" s="29">
        <f>VLOOKUP(G39,FAC_TOTALS_APTA!$A$4:$BS$227,$F44,FALSE)</f>
        <v>0.49768634826765745</v>
      </c>
      <c r="H44" s="29">
        <f>VLOOKUP(H39,FAC_TOTALS_APTA!$A$4:$BS$227,$F44,FALSE)</f>
        <v>0.52176602060118205</v>
      </c>
      <c r="I44" s="30">
        <f t="shared" si="7"/>
        <v>4.8383228548142698E-2</v>
      </c>
      <c r="J44" s="31" t="str">
        <f t="shared" si="8"/>
        <v/>
      </c>
      <c r="K44" s="31" t="str">
        <f t="shared" si="9"/>
        <v>TSD_POP_EMP_PCT_FAC</v>
      </c>
      <c r="L44" s="7">
        <f>MATCH($K44,FAC_TOTALS_APTA!$A$2:$BS$2,)</f>
        <v>39</v>
      </c>
      <c r="M44" s="29">
        <f>IF(M39=0,0,VLOOKUP(M39,FAC_TOTALS_APTA!$A$4:$BS$227,$L44,FALSE))</f>
        <v>-3048.6403064895458</v>
      </c>
      <c r="N44" s="29">
        <f>IF(N39=0,0,VLOOKUP(N39,FAC_TOTALS_APTA!$A$4:$BS$227,$L44,FALSE))</f>
        <v>-3152.0901104042382</v>
      </c>
      <c r="O44" s="29">
        <f>IF(O39=0,0,VLOOKUP(O39,FAC_TOTALS_APTA!$A$4:$BS$227,$L44,FALSE))</f>
        <v>-1306.225012800533</v>
      </c>
      <c r="P44" s="29">
        <f>IF(P39=0,0,VLOOKUP(P39,FAC_TOTALS_APTA!$A$4:$BS$227,$L44,FALSE))</f>
        <v>-6454.6600373029696</v>
      </c>
      <c r="Q44" s="29">
        <f>IF(Q39=0,0,VLOOKUP(Q39,FAC_TOTALS_APTA!$A$4:$BS$227,$L44,FALSE))</f>
        <v>-4454.8804717556586</v>
      </c>
      <c r="R44" s="29">
        <f>IF(R39=0,0,VLOOKUP(R39,FAC_TOTALS_APTA!$A$4:$BS$227,$L44,FALSE))</f>
        <v>5056.9733887346702</v>
      </c>
      <c r="S44" s="29">
        <f>IF(S39=0,0,VLOOKUP(S39,FAC_TOTALS_APTA!$A$4:$BS$227,$L44,FALSE))</f>
        <v>0</v>
      </c>
      <c r="T44" s="29">
        <f>IF(T39=0,0,VLOOKUP(T39,FAC_TOTALS_APTA!$A$4:$BS$227,$L44,FALSE))</f>
        <v>0</v>
      </c>
      <c r="U44" s="29">
        <f>IF(U39=0,0,VLOOKUP(U39,FAC_TOTALS_APTA!$A$4:$BS$227,$L44,FALSE))</f>
        <v>0</v>
      </c>
      <c r="V44" s="29">
        <f>IF(V39=0,0,VLOOKUP(V39,FAC_TOTALS_APTA!$A$4:$BS$227,$L44,FALSE))</f>
        <v>0</v>
      </c>
      <c r="W44" s="29">
        <f>IF(W39=0,0,VLOOKUP(W39,FAC_TOTALS_APTA!$A$4:$BS$227,$L44,FALSE))</f>
        <v>0</v>
      </c>
      <c r="X44" s="29">
        <f>IF(X39=0,0,VLOOKUP(X39,FAC_TOTALS_APTA!$A$4:$BS$227,$L44,FALSE))</f>
        <v>0</v>
      </c>
      <c r="Y44" s="29">
        <f>IF(Y39=0,0,VLOOKUP(Y39,FAC_TOTALS_APTA!$A$4:$BS$227,$L44,FALSE))</f>
        <v>0</v>
      </c>
      <c r="Z44" s="29">
        <f>IF(Z39=0,0,VLOOKUP(Z39,FAC_TOTALS_APTA!$A$4:$BS$227,$L44,FALSE))</f>
        <v>0</v>
      </c>
      <c r="AA44" s="29">
        <f>IF(AA39=0,0,VLOOKUP(AA39,FAC_TOTALS_APTA!$A$4:$BS$227,$L44,FALSE))</f>
        <v>0</v>
      </c>
      <c r="AB44" s="29">
        <f>IF(AB39=0,0,VLOOKUP(AB39,FAC_TOTALS_APTA!$A$4:$BS$227,$L44,FALSE))</f>
        <v>0</v>
      </c>
      <c r="AC44" s="32">
        <f t="shared" si="10"/>
        <v>-13359.522550018275</v>
      </c>
      <c r="AD44" s="33">
        <f>AC44/G54</f>
        <v>-1.4761072624667272E-4</v>
      </c>
      <c r="AE44" s="7"/>
    </row>
    <row r="45" spans="1:31" s="14" customFormat="1" ht="15" x14ac:dyDescent="0.2">
      <c r="A45" s="7"/>
      <c r="B45" s="26" t="s">
        <v>52</v>
      </c>
      <c r="C45" s="28" t="s">
        <v>23</v>
      </c>
      <c r="D45" s="34" t="s">
        <v>16</v>
      </c>
      <c r="E45" s="43">
        <v>0.16120000000000001</v>
      </c>
      <c r="F45" s="7">
        <f>MATCH($D45,FAC_TOTALS_APTA!$A$2:$BS$2,)</f>
        <v>14</v>
      </c>
      <c r="G45" s="29">
        <f>VLOOKUP(G39,FAC_TOTALS_APTA!$A$4:$BS$227,$F45,FALSE)</f>
        <v>7.9836229543055293</v>
      </c>
      <c r="H45" s="29">
        <f>VLOOKUP(H39,FAC_TOTALS_APTA!$A$4:$BS$227,$F45,FALSE)</f>
        <v>5.7020210124877604</v>
      </c>
      <c r="I45" s="30">
        <f t="shared" si="7"/>
        <v>-0.28578528255612468</v>
      </c>
      <c r="J45" s="31" t="str">
        <f t="shared" si="8"/>
        <v>_log</v>
      </c>
      <c r="K45" s="31" t="str">
        <f t="shared" si="9"/>
        <v>GAS_PRICE_2018_log_FAC</v>
      </c>
      <c r="L45" s="7">
        <f>MATCH($K45,FAC_TOTALS_APTA!$A$2:$BS$2,)</f>
        <v>36</v>
      </c>
      <c r="M45" s="29">
        <f>IF(M39=0,0,VLOOKUP(M39,FAC_TOTALS_APTA!$A$4:$BS$227,$L45,FALSE))</f>
        <v>-428709.05889614404</v>
      </c>
      <c r="N45" s="29">
        <f>IF(N39=0,0,VLOOKUP(N39,FAC_TOTALS_APTA!$A$4:$BS$227,$L45,FALSE))</f>
        <v>-639244.42159481102</v>
      </c>
      <c r="O45" s="29">
        <f>IF(O39=0,0,VLOOKUP(O39,FAC_TOTALS_APTA!$A$4:$BS$227,$L45,FALSE))</f>
        <v>-3384272.27530985</v>
      </c>
      <c r="P45" s="29">
        <f>IF(P39=0,0,VLOOKUP(P39,FAC_TOTALS_APTA!$A$4:$BS$227,$L45,FALSE))</f>
        <v>-1257581.6879185699</v>
      </c>
      <c r="Q45" s="29">
        <f>IF(Q39=0,0,VLOOKUP(Q39,FAC_TOTALS_APTA!$A$4:$BS$227,$L45,FALSE))</f>
        <v>915639.86571312905</v>
      </c>
      <c r="R45" s="29">
        <f>IF(R39=0,0,VLOOKUP(R39,FAC_TOTALS_APTA!$A$4:$BS$227,$L45,FALSE))</f>
        <v>1147273.663699857</v>
      </c>
      <c r="S45" s="29">
        <f>IF(S39=0,0,VLOOKUP(S39,FAC_TOTALS_APTA!$A$4:$BS$227,$L45,FALSE))</f>
        <v>0</v>
      </c>
      <c r="T45" s="29">
        <f>IF(T39=0,0,VLOOKUP(T39,FAC_TOTALS_APTA!$A$4:$BS$227,$L45,FALSE))</f>
        <v>0</v>
      </c>
      <c r="U45" s="29">
        <f>IF(U39=0,0,VLOOKUP(U39,FAC_TOTALS_APTA!$A$4:$BS$227,$L45,FALSE))</f>
        <v>0</v>
      </c>
      <c r="V45" s="29">
        <f>IF(V39=0,0,VLOOKUP(V39,FAC_TOTALS_APTA!$A$4:$BS$227,$L45,FALSE))</f>
        <v>0</v>
      </c>
      <c r="W45" s="29">
        <f>IF(W39=0,0,VLOOKUP(W39,FAC_TOTALS_APTA!$A$4:$BS$227,$L45,FALSE))</f>
        <v>0</v>
      </c>
      <c r="X45" s="29">
        <f>IF(X39=0,0,VLOOKUP(X39,FAC_TOTALS_APTA!$A$4:$BS$227,$L45,FALSE))</f>
        <v>0</v>
      </c>
      <c r="Y45" s="29">
        <f>IF(Y39=0,0,VLOOKUP(Y39,FAC_TOTALS_APTA!$A$4:$BS$227,$L45,FALSE))</f>
        <v>0</v>
      </c>
      <c r="Z45" s="29">
        <f>IF(Z39=0,0,VLOOKUP(Z39,FAC_TOTALS_APTA!$A$4:$BS$227,$L45,FALSE))</f>
        <v>0</v>
      </c>
      <c r="AA45" s="29">
        <f>IF(AA39=0,0,VLOOKUP(AA39,FAC_TOTALS_APTA!$A$4:$BS$227,$L45,FALSE))</f>
        <v>0</v>
      </c>
      <c r="AB45" s="29">
        <f>IF(AB39=0,0,VLOOKUP(AB39,FAC_TOTALS_APTA!$A$4:$BS$227,$L45,FALSE))</f>
        <v>0</v>
      </c>
      <c r="AC45" s="32">
        <f t="shared" si="10"/>
        <v>-3646893.9143063892</v>
      </c>
      <c r="AD45" s="33">
        <f>AC45/G55</f>
        <v>-4.2862957759035175E-2</v>
      </c>
      <c r="AE45" s="7"/>
    </row>
    <row r="46" spans="1:31" s="14" customFormat="1" ht="15" x14ac:dyDescent="0.2">
      <c r="A46" s="7"/>
      <c r="B46" s="26" t="s">
        <v>49</v>
      </c>
      <c r="C46" s="28" t="s">
        <v>23</v>
      </c>
      <c r="D46" s="7" t="s">
        <v>15</v>
      </c>
      <c r="E46" s="43">
        <v>-0.2555</v>
      </c>
      <c r="F46" s="7">
        <f>MATCH($D46,FAC_TOTALS_APTA!$A$2:$BS$2,)</f>
        <v>15</v>
      </c>
      <c r="G46" s="29">
        <f>VLOOKUP(G39,FAC_TOTALS_APTA!$A$4:$BS$227,$F46,FALSE)</f>
        <v>58273.908440894702</v>
      </c>
      <c r="H46" s="29">
        <f>VLOOKUP(H39,FAC_TOTALS_APTA!$A$4:$BS$227,$F46,FALSE)</f>
        <v>63700.902359057698</v>
      </c>
      <c r="I46" s="30">
        <f t="shared" si="7"/>
        <v>9.3129053179390242E-2</v>
      </c>
      <c r="J46" s="31" t="str">
        <f t="shared" si="8"/>
        <v>_log</v>
      </c>
      <c r="K46" s="31" t="str">
        <f t="shared" si="9"/>
        <v>TOTAL_MED_INC_INDIV_2018_log_FAC</v>
      </c>
      <c r="L46" s="7">
        <f>MATCH($K46,FAC_TOTALS_APTA!$A$2:$BS$2,)</f>
        <v>37</v>
      </c>
      <c r="M46" s="29">
        <f>IF(M39=0,0,VLOOKUP(M39,FAC_TOTALS_APTA!$A$4:$BS$227,$L46,FALSE))</f>
        <v>-422660.240363563</v>
      </c>
      <c r="N46" s="29">
        <f>IF(N39=0,0,VLOOKUP(N39,FAC_TOTALS_APTA!$A$4:$BS$227,$L46,FALSE))</f>
        <v>-54724.016536664596</v>
      </c>
      <c r="O46" s="29">
        <f>IF(O39=0,0,VLOOKUP(O39,FAC_TOTALS_APTA!$A$4:$BS$227,$L46,FALSE))</f>
        <v>-1088750.387971679</v>
      </c>
      <c r="P46" s="29">
        <f>IF(P39=0,0,VLOOKUP(P39,FAC_TOTALS_APTA!$A$4:$BS$227,$L46,FALSE))</f>
        <v>-419870.82950822701</v>
      </c>
      <c r="Q46" s="29">
        <f>IF(Q39=0,0,VLOOKUP(Q39,FAC_TOTALS_APTA!$A$4:$BS$227,$L46,FALSE))</f>
        <v>78370.392806005199</v>
      </c>
      <c r="R46" s="29">
        <f>IF(R39=0,0,VLOOKUP(R39,FAC_TOTALS_APTA!$A$4:$BS$227,$L46,FALSE))</f>
        <v>-127608.53772415771</v>
      </c>
      <c r="S46" s="29">
        <f>IF(S39=0,0,VLOOKUP(S39,FAC_TOTALS_APTA!$A$4:$BS$227,$L46,FALSE))</f>
        <v>0</v>
      </c>
      <c r="T46" s="29">
        <f>IF(T39=0,0,VLOOKUP(T39,FAC_TOTALS_APTA!$A$4:$BS$227,$L46,FALSE))</f>
        <v>0</v>
      </c>
      <c r="U46" s="29">
        <f>IF(U39=0,0,VLOOKUP(U39,FAC_TOTALS_APTA!$A$4:$BS$227,$L46,FALSE))</f>
        <v>0</v>
      </c>
      <c r="V46" s="29">
        <f>IF(V39=0,0,VLOOKUP(V39,FAC_TOTALS_APTA!$A$4:$BS$227,$L46,FALSE))</f>
        <v>0</v>
      </c>
      <c r="W46" s="29">
        <f>IF(W39=0,0,VLOOKUP(W39,FAC_TOTALS_APTA!$A$4:$BS$227,$L46,FALSE))</f>
        <v>0</v>
      </c>
      <c r="X46" s="29">
        <f>IF(X39=0,0,VLOOKUP(X39,FAC_TOTALS_APTA!$A$4:$BS$227,$L46,FALSE))</f>
        <v>0</v>
      </c>
      <c r="Y46" s="29">
        <f>IF(Y39=0,0,VLOOKUP(Y39,FAC_TOTALS_APTA!$A$4:$BS$227,$L46,FALSE))</f>
        <v>0</v>
      </c>
      <c r="Z46" s="29">
        <f>IF(Z39=0,0,VLOOKUP(Z39,FAC_TOTALS_APTA!$A$4:$BS$227,$L46,FALSE))</f>
        <v>0</v>
      </c>
      <c r="AA46" s="29">
        <f>IF(AA39=0,0,VLOOKUP(AA39,FAC_TOTALS_APTA!$A$4:$BS$227,$L46,FALSE))</f>
        <v>0</v>
      </c>
      <c r="AB46" s="29">
        <f>IF(AB39=0,0,VLOOKUP(AB39,FAC_TOTALS_APTA!$A$4:$BS$227,$L46,FALSE))</f>
        <v>0</v>
      </c>
      <c r="AC46" s="32">
        <f t="shared" si="10"/>
        <v>-2035243.6192982863</v>
      </c>
      <c r="AD46" s="33">
        <f>AC46/G55</f>
        <v>-2.3920783914527448E-2</v>
      </c>
      <c r="AE46" s="7"/>
    </row>
    <row r="47" spans="1:31" s="14" customFormat="1" ht="15" x14ac:dyDescent="0.2">
      <c r="A47" s="7"/>
      <c r="B47" s="26" t="s">
        <v>67</v>
      </c>
      <c r="C47" s="28"/>
      <c r="D47" s="7" t="s">
        <v>10</v>
      </c>
      <c r="E47" s="43">
        <v>1.0699999999999999E-2</v>
      </c>
      <c r="F47" s="7">
        <f>MATCH($D47,FAC_TOTALS_APTA!$A$2:$BS$2,)</f>
        <v>16</v>
      </c>
      <c r="G47" s="29">
        <f>VLOOKUP(G39,FAC_TOTALS_APTA!$A$4:$BS$227,$F47,FALSE)</f>
        <v>16.523977194101839</v>
      </c>
      <c r="H47" s="29">
        <f>VLOOKUP(H39,FAC_TOTALS_APTA!$A$4:$BS$227,$F47,FALSE)</f>
        <v>14.06770634727631</v>
      </c>
      <c r="I47" s="30">
        <f t="shared" si="7"/>
        <v>-0.14864888870109816</v>
      </c>
      <c r="J47" s="31" t="str">
        <f t="shared" si="8"/>
        <v/>
      </c>
      <c r="K47" s="31" t="str">
        <f t="shared" si="9"/>
        <v>PCT_HH_NO_VEH_FAC</v>
      </c>
      <c r="L47" s="7">
        <f>MATCH($K47,FAC_TOTALS_APTA!$A$2:$BS$2,)</f>
        <v>38</v>
      </c>
      <c r="M47" s="29">
        <f>IF(M39=0,0,VLOOKUP(M39,FAC_TOTALS_APTA!$A$4:$BS$227,$L47,FALSE))</f>
        <v>-137703.03097834799</v>
      </c>
      <c r="N47" s="29">
        <f>IF(N39=0,0,VLOOKUP(N39,FAC_TOTALS_APTA!$A$4:$BS$227,$L47,FALSE))</f>
        <v>-10503.3189612434</v>
      </c>
      <c r="O47" s="29">
        <f>IF(O39=0,0,VLOOKUP(O39,FAC_TOTALS_APTA!$A$4:$BS$227,$L47,FALSE))</f>
        <v>-189511.48350549469</v>
      </c>
      <c r="P47" s="29">
        <f>IF(P39=0,0,VLOOKUP(P39,FAC_TOTALS_APTA!$A$4:$BS$227,$L47,FALSE))</f>
        <v>-285257.63849910599</v>
      </c>
      <c r="Q47" s="29">
        <f>IF(Q39=0,0,VLOOKUP(Q39,FAC_TOTALS_APTA!$A$4:$BS$227,$L47,FALSE))</f>
        <v>-217285.7983010856</v>
      </c>
      <c r="R47" s="29">
        <f>IF(R39=0,0,VLOOKUP(R39,FAC_TOTALS_APTA!$A$4:$BS$227,$L47,FALSE))</f>
        <v>-233787.71118304131</v>
      </c>
      <c r="S47" s="29">
        <f>IF(S39=0,0,VLOOKUP(S39,FAC_TOTALS_APTA!$A$4:$BS$227,$L47,FALSE))</f>
        <v>0</v>
      </c>
      <c r="T47" s="29">
        <f>IF(T39=0,0,VLOOKUP(T39,FAC_TOTALS_APTA!$A$4:$BS$227,$L47,FALSE))</f>
        <v>0</v>
      </c>
      <c r="U47" s="29">
        <f>IF(U39=0,0,VLOOKUP(U39,FAC_TOTALS_APTA!$A$4:$BS$227,$L47,FALSE))</f>
        <v>0</v>
      </c>
      <c r="V47" s="29">
        <f>IF(V39=0,0,VLOOKUP(V39,FAC_TOTALS_APTA!$A$4:$BS$227,$L47,FALSE))</f>
        <v>0</v>
      </c>
      <c r="W47" s="29">
        <f>IF(W39=0,0,VLOOKUP(W39,FAC_TOTALS_APTA!$A$4:$BS$227,$L47,FALSE))</f>
        <v>0</v>
      </c>
      <c r="X47" s="29">
        <f>IF(X39=0,0,VLOOKUP(X39,FAC_TOTALS_APTA!$A$4:$BS$227,$L47,FALSE))</f>
        <v>0</v>
      </c>
      <c r="Y47" s="29">
        <f>IF(Y39=0,0,VLOOKUP(Y39,FAC_TOTALS_APTA!$A$4:$BS$227,$L47,FALSE))</f>
        <v>0</v>
      </c>
      <c r="Z47" s="29">
        <f>IF(Z39=0,0,VLOOKUP(Z39,FAC_TOTALS_APTA!$A$4:$BS$227,$L47,FALSE))</f>
        <v>0</v>
      </c>
      <c r="AA47" s="29">
        <f>IF(AA39=0,0,VLOOKUP(AA39,FAC_TOTALS_APTA!$A$4:$BS$227,$L47,FALSE))</f>
        <v>0</v>
      </c>
      <c r="AB47" s="29">
        <f>IF(AB39=0,0,VLOOKUP(AB39,FAC_TOTALS_APTA!$A$4:$BS$227,$L47,FALSE))</f>
        <v>0</v>
      </c>
      <c r="AC47" s="32">
        <f t="shared" si="10"/>
        <v>-1074048.9814283189</v>
      </c>
      <c r="AD47" s="33">
        <f>AC47/G55</f>
        <v>-1.262359619003413E-2</v>
      </c>
      <c r="AE47" s="7"/>
    </row>
    <row r="48" spans="1:31" s="14" customFormat="1" ht="15" x14ac:dyDescent="0.2">
      <c r="A48" s="7"/>
      <c r="B48" s="26" t="s">
        <v>50</v>
      </c>
      <c r="C48" s="28"/>
      <c r="D48" s="7" t="s">
        <v>31</v>
      </c>
      <c r="E48" s="43">
        <v>-3.3999999999999998E-3</v>
      </c>
      <c r="F48" s="7">
        <f>MATCH($D48,FAC_TOTALS_APTA!$A$2:$BS$2,)</f>
        <v>18</v>
      </c>
      <c r="G48" s="29">
        <f>VLOOKUP(G39,FAC_TOTALS_APTA!$A$4:$BS$227,$F48,FALSE)</f>
        <v>8.9094804016546902</v>
      </c>
      <c r="H48" s="29">
        <f>VLOOKUP(H39,FAC_TOTALS_APTA!$A$4:$BS$227,$F48,FALSE)</f>
        <v>11.55590701100375</v>
      </c>
      <c r="I48" s="30">
        <f t="shared" si="7"/>
        <v>0.29703489878686518</v>
      </c>
      <c r="J48" s="31" t="str">
        <f t="shared" si="8"/>
        <v/>
      </c>
      <c r="K48" s="31" t="str">
        <f t="shared" si="9"/>
        <v>JTW_HOME_PCT_FAC</v>
      </c>
      <c r="L48" s="7">
        <f>MATCH($K48,FAC_TOTALS_APTA!$A$2:$BS$2,)</f>
        <v>40</v>
      </c>
      <c r="M48" s="29">
        <f>IF(M39=0,0,VLOOKUP(M39,FAC_TOTALS_APTA!$A$4:$BS$227,$L48,FALSE))</f>
        <v>-4175.6970240970004</v>
      </c>
      <c r="N48" s="29">
        <f>IF(N39=0,0,VLOOKUP(N39,FAC_TOTALS_APTA!$A$4:$BS$227,$L48,FALSE))</f>
        <v>-20378.903289079277</v>
      </c>
      <c r="O48" s="29">
        <f>IF(O39=0,0,VLOOKUP(O39,FAC_TOTALS_APTA!$A$4:$BS$227,$L48,FALSE))</f>
        <v>-58972.292861159702</v>
      </c>
      <c r="P48" s="29">
        <f>IF(P39=0,0,VLOOKUP(P39,FAC_TOTALS_APTA!$A$4:$BS$227,$L48,FALSE))</f>
        <v>-203059.5992949236</v>
      </c>
      <c r="Q48" s="29">
        <f>IF(Q39=0,0,VLOOKUP(Q39,FAC_TOTALS_APTA!$A$4:$BS$227,$L48,FALSE))</f>
        <v>-96265.156083859954</v>
      </c>
      <c r="R48" s="29">
        <f>IF(R39=0,0,VLOOKUP(R39,FAC_TOTALS_APTA!$A$4:$BS$227,$L48,FALSE))</f>
        <v>-121449.9397541865</v>
      </c>
      <c r="S48" s="29">
        <f>IF(S39=0,0,VLOOKUP(S39,FAC_TOTALS_APTA!$A$4:$BS$227,$L48,FALSE))</f>
        <v>0</v>
      </c>
      <c r="T48" s="29">
        <f>IF(T39=0,0,VLOOKUP(T39,FAC_TOTALS_APTA!$A$4:$BS$227,$L48,FALSE))</f>
        <v>0</v>
      </c>
      <c r="U48" s="29">
        <f>IF(U39=0,0,VLOOKUP(U39,FAC_TOTALS_APTA!$A$4:$BS$227,$L48,FALSE))</f>
        <v>0</v>
      </c>
      <c r="V48" s="29">
        <f>IF(V39=0,0,VLOOKUP(V39,FAC_TOTALS_APTA!$A$4:$BS$227,$L48,FALSE))</f>
        <v>0</v>
      </c>
      <c r="W48" s="29">
        <f>IF(W39=0,0,VLOOKUP(W39,FAC_TOTALS_APTA!$A$4:$BS$227,$L48,FALSE))</f>
        <v>0</v>
      </c>
      <c r="X48" s="29">
        <f>IF(X39=0,0,VLOOKUP(X39,FAC_TOTALS_APTA!$A$4:$BS$227,$L48,FALSE))</f>
        <v>0</v>
      </c>
      <c r="Y48" s="29">
        <f>IF(Y39=0,0,VLOOKUP(Y39,FAC_TOTALS_APTA!$A$4:$BS$227,$L48,FALSE))</f>
        <v>0</v>
      </c>
      <c r="Z48" s="29">
        <f>IF(Z39=0,0,VLOOKUP(Z39,FAC_TOTALS_APTA!$A$4:$BS$227,$L48,FALSE))</f>
        <v>0</v>
      </c>
      <c r="AA48" s="29">
        <f>IF(AA39=0,0,VLOOKUP(AA39,FAC_TOTALS_APTA!$A$4:$BS$227,$L48,FALSE))</f>
        <v>0</v>
      </c>
      <c r="AB48" s="29">
        <f>IF(AB39=0,0,VLOOKUP(AB39,FAC_TOTALS_APTA!$A$4:$BS$227,$L48,FALSE))</f>
        <v>0</v>
      </c>
      <c r="AC48" s="32">
        <f t="shared" si="10"/>
        <v>-504301.588307306</v>
      </c>
      <c r="AD48" s="33">
        <f>AC48/G55</f>
        <v>-5.9271967283264313E-3</v>
      </c>
      <c r="AE48" s="7"/>
    </row>
    <row r="49" spans="1:31" s="14" customFormat="1" ht="17" x14ac:dyDescent="0.2">
      <c r="A49" s="7"/>
      <c r="B49" s="12" t="s">
        <v>72</v>
      </c>
      <c r="C49" s="28"/>
      <c r="D49" s="5" t="s">
        <v>109</v>
      </c>
      <c r="E49" s="43">
        <v>-5.7999999999999996E-3</v>
      </c>
      <c r="F49" s="7">
        <f>MATCH($D49,FAC_TOTALS_APTA!$A$2:$BS$2,)</f>
        <v>29</v>
      </c>
      <c r="G49" s="29">
        <f>VLOOKUP(G39,FAC_TOTALS_APTA!$A$4:$BS$227,$F49,FALSE)</f>
        <v>0</v>
      </c>
      <c r="H49" s="29">
        <f>VLOOKUP(H39,FAC_TOTALS_APTA!$A$4:$BS$227,$F49,FALSE)</f>
        <v>5.46117509213048</v>
      </c>
      <c r="I49" s="30" t="str">
        <f t="shared" si="7"/>
        <v>-</v>
      </c>
      <c r="J49" s="31" t="str">
        <f t="shared" si="8"/>
        <v/>
      </c>
      <c r="K49" s="31" t="str">
        <f t="shared" si="9"/>
        <v>TNC_TRIPS_PER_CAPITA_CLUSTER_FAC</v>
      </c>
      <c r="L49" s="7">
        <f>MATCH($K49,FAC_TOTALS_APTA!$A$2:$BS$2,)</f>
        <v>51</v>
      </c>
      <c r="M49" s="29">
        <f>IF(M39=0,0,VLOOKUP(M39,FAC_TOTALS_APTA!$A$4:$BS$227,$L49,FALSE))</f>
        <v>0</v>
      </c>
      <c r="N49" s="29">
        <f>IF(N39=0,0,VLOOKUP(N39,FAC_TOTALS_APTA!$A$4:$BS$227,$L49,FALSE))</f>
        <v>-1206447.85234104</v>
      </c>
      <c r="O49" s="29">
        <f>IF(O39=0,0,VLOOKUP(O39,FAC_TOTALS_APTA!$A$4:$BS$227,$L49,FALSE))</f>
        <v>-1758293.4868651531</v>
      </c>
      <c r="P49" s="29">
        <f>IF(P39=0,0,VLOOKUP(P39,FAC_TOTALS_APTA!$A$4:$BS$227,$L49,FALSE))</f>
        <v>-2682862.9676863197</v>
      </c>
      <c r="Q49" s="29">
        <f>IF(Q39=0,0,VLOOKUP(Q39,FAC_TOTALS_APTA!$A$4:$BS$227,$L49,FALSE))</f>
        <v>-3141246.5454392526</v>
      </c>
      <c r="R49" s="29">
        <f>IF(R39=0,0,VLOOKUP(R39,FAC_TOTALS_APTA!$A$4:$BS$227,$L49,FALSE))</f>
        <v>2030605.3749551601</v>
      </c>
      <c r="S49" s="29">
        <f>IF(S39=0,0,VLOOKUP(S39,FAC_TOTALS_APTA!$A$4:$BS$227,$L49,FALSE))</f>
        <v>0</v>
      </c>
      <c r="T49" s="29">
        <f>IF(T39=0,0,VLOOKUP(T39,FAC_TOTALS_APTA!$A$4:$BS$227,$L49,FALSE))</f>
        <v>0</v>
      </c>
      <c r="U49" s="29">
        <f>IF(U39=0,0,VLOOKUP(U39,FAC_TOTALS_APTA!$A$4:$BS$227,$L49,FALSE))</f>
        <v>0</v>
      </c>
      <c r="V49" s="29">
        <f>IF(V39=0,0,VLOOKUP(V39,FAC_TOTALS_APTA!$A$4:$BS$227,$L49,FALSE))</f>
        <v>0</v>
      </c>
      <c r="W49" s="29">
        <f>IF(W39=0,0,VLOOKUP(W39,FAC_TOTALS_APTA!$A$4:$BS$227,$L49,FALSE))</f>
        <v>0</v>
      </c>
      <c r="X49" s="29">
        <f>IF(X39=0,0,VLOOKUP(X39,FAC_TOTALS_APTA!$A$4:$BS$227,$L49,FALSE))</f>
        <v>0</v>
      </c>
      <c r="Y49" s="29">
        <f>IF(Y39=0,0,VLOOKUP(Y39,FAC_TOTALS_APTA!$A$4:$BS$227,$L49,FALSE))</f>
        <v>0</v>
      </c>
      <c r="Z49" s="29">
        <f>IF(Z39=0,0,VLOOKUP(Z39,FAC_TOTALS_APTA!$A$4:$BS$227,$L49,FALSE))</f>
        <v>0</v>
      </c>
      <c r="AA49" s="29">
        <f>IF(AA39=0,0,VLOOKUP(AA39,FAC_TOTALS_APTA!$A$4:$BS$227,$L49,FALSE))</f>
        <v>0</v>
      </c>
      <c r="AB49" s="29">
        <f>IF(AB39=0,0,VLOOKUP(AB39,FAC_TOTALS_APTA!$A$4:$BS$227,$L49,FALSE))</f>
        <v>0</v>
      </c>
      <c r="AC49" s="32">
        <f t="shared" si="10"/>
        <v>-6758245.4773766045</v>
      </c>
      <c r="AD49" s="33">
        <f>AC49/G55</f>
        <v>-7.9431537420270273E-2</v>
      </c>
      <c r="AE49" s="7"/>
    </row>
    <row r="50" spans="1:31" s="14" customFormat="1" ht="15" x14ac:dyDescent="0.2">
      <c r="A50" s="7"/>
      <c r="B50" s="26" t="s">
        <v>68</v>
      </c>
      <c r="C50" s="28"/>
      <c r="D50" s="7" t="s">
        <v>46</v>
      </c>
      <c r="E50" s="43">
        <v>-1.5E-3</v>
      </c>
      <c r="F50" s="7">
        <f>MATCH($D50,FAC_TOTALS_APTA!$A$2:$BS$2,)</f>
        <v>30</v>
      </c>
      <c r="G50" s="29">
        <f>VLOOKUP(G39,FAC_TOTALS_APTA!$A$4:$BS$227,$F50,FALSE)</f>
        <v>0.94122233633069396</v>
      </c>
      <c r="H50" s="29">
        <f>VLOOKUP(H39,FAC_TOTALS_APTA!$A$4:$BS$227,$F50,FALSE)</f>
        <v>1.7361880774052929</v>
      </c>
      <c r="I50" s="30">
        <f t="shared" si="7"/>
        <v>0.84460994006339818</v>
      </c>
      <c r="J50" s="31" t="str">
        <f t="shared" si="8"/>
        <v/>
      </c>
      <c r="K50" s="31" t="str">
        <f t="shared" si="9"/>
        <v>BIKE_SHARE_FAC</v>
      </c>
      <c r="L50" s="7">
        <f>MATCH($K50,FAC_TOTALS_APTA!$A$2:$BS$2,)</f>
        <v>52</v>
      </c>
      <c r="M50" s="29">
        <f>IF(M39=0,0,VLOOKUP(M39,FAC_TOTALS_APTA!$A$4:$BS$227,$L50,FALSE))</f>
        <v>7369.7421387028808</v>
      </c>
      <c r="N50" s="29">
        <f>IF(N39=0,0,VLOOKUP(N39,FAC_TOTALS_APTA!$A$4:$BS$227,$L50,FALSE))</f>
        <v>111.181214159601</v>
      </c>
      <c r="O50" s="29">
        <f>IF(O39=0,0,VLOOKUP(O39,FAC_TOTALS_APTA!$A$4:$BS$227,$L50,FALSE))</f>
        <v>3851.0219161762489</v>
      </c>
      <c r="P50" s="29">
        <f>IF(P39=0,0,VLOOKUP(P39,FAC_TOTALS_APTA!$A$4:$BS$227,$L50,FALSE))</f>
        <v>2856.0058030442401</v>
      </c>
      <c r="Q50" s="29">
        <f>IF(Q39=0,0,VLOOKUP(Q39,FAC_TOTALS_APTA!$A$4:$BS$227,$L50,FALSE))</f>
        <v>3363.187487249681</v>
      </c>
      <c r="R50" s="29">
        <f>IF(R39=0,0,VLOOKUP(R39,FAC_TOTALS_APTA!$A$4:$BS$227,$L50,FALSE))</f>
        <v>813.89370135243894</v>
      </c>
      <c r="S50" s="29">
        <f>IF(S39=0,0,VLOOKUP(S39,FAC_TOTALS_APTA!$A$4:$BS$227,$L50,FALSE))</f>
        <v>0</v>
      </c>
      <c r="T50" s="29">
        <f>IF(T39=0,0,VLOOKUP(T39,FAC_TOTALS_APTA!$A$4:$BS$227,$L50,FALSE))</f>
        <v>0</v>
      </c>
      <c r="U50" s="29">
        <f>IF(U39=0,0,VLOOKUP(U39,FAC_TOTALS_APTA!$A$4:$BS$227,$L50,FALSE))</f>
        <v>0</v>
      </c>
      <c r="V50" s="29">
        <f>IF(V39=0,0,VLOOKUP(V39,FAC_TOTALS_APTA!$A$4:$BS$227,$L50,FALSE))</f>
        <v>0</v>
      </c>
      <c r="W50" s="29">
        <f>IF(W39=0,0,VLOOKUP(W39,FAC_TOTALS_APTA!$A$4:$BS$227,$L50,FALSE))</f>
        <v>0</v>
      </c>
      <c r="X50" s="29">
        <f>IF(X39=0,0,VLOOKUP(X39,FAC_TOTALS_APTA!$A$4:$BS$227,$L50,FALSE))</f>
        <v>0</v>
      </c>
      <c r="Y50" s="29">
        <f>IF(Y39=0,0,VLOOKUP(Y39,FAC_TOTALS_APTA!$A$4:$BS$227,$L50,FALSE))</f>
        <v>0</v>
      </c>
      <c r="Z50" s="29">
        <f>IF(Z39=0,0,VLOOKUP(Z39,FAC_TOTALS_APTA!$A$4:$BS$227,$L50,FALSE))</f>
        <v>0</v>
      </c>
      <c r="AA50" s="29">
        <f>IF(AA39=0,0,VLOOKUP(AA39,FAC_TOTALS_APTA!$A$4:$BS$227,$L50,FALSE))</f>
        <v>0</v>
      </c>
      <c r="AB50" s="29">
        <f>IF(AB39=0,0,VLOOKUP(AB39,FAC_TOTALS_APTA!$A$4:$BS$227,$L50,FALSE))</f>
        <v>0</v>
      </c>
      <c r="AC50" s="32">
        <f t="shared" si="10"/>
        <v>18365.032260685086</v>
      </c>
      <c r="AD50" s="33">
        <f>AC50/G55</f>
        <v>2.1584932836818713E-4</v>
      </c>
      <c r="AE50" s="7"/>
    </row>
    <row r="51" spans="1:31" s="14" customFormat="1" ht="15" x14ac:dyDescent="0.2">
      <c r="A51" s="7"/>
      <c r="B51" s="26" t="s">
        <v>69</v>
      </c>
      <c r="C51" s="28"/>
      <c r="D51" s="7" t="s">
        <v>77</v>
      </c>
      <c r="E51" s="43">
        <v>-4.8399999999999999E-2</v>
      </c>
      <c r="F51" s="7">
        <f>MATCH($D51,FAC_TOTALS_APTA!$A$2:$BS$2,)</f>
        <v>31</v>
      </c>
      <c r="G51" s="29">
        <f>VLOOKUP(G39,FAC_TOTALS_APTA!$A$4:$BS$227,$F51,FALSE)</f>
        <v>0</v>
      </c>
      <c r="H51" s="29">
        <f>VLOOKUP(H39,FAC_TOTALS_APTA!$A$4:$BS$227,$F51,FALSE)</f>
        <v>0</v>
      </c>
      <c r="I51" s="30" t="str">
        <f t="shared" si="7"/>
        <v>-</v>
      </c>
      <c r="J51" s="31" t="str">
        <f t="shared" si="8"/>
        <v/>
      </c>
      <c r="K51" s="31" t="str">
        <f t="shared" si="9"/>
        <v>scooter_flag_BUS_FAC</v>
      </c>
      <c r="L51" s="7">
        <f>MATCH($K51,FAC_TOTALS_APTA!$A$2:$BS$2,)</f>
        <v>53</v>
      </c>
      <c r="M51" s="29">
        <f>IF(M39=0,0,VLOOKUP(M39,FAC_TOTALS_APTA!$A$4:$BS$227,$L51,FALSE))</f>
        <v>0</v>
      </c>
      <c r="N51" s="29">
        <f>IF(N39=0,0,VLOOKUP(N39,FAC_TOTALS_APTA!$A$4:$BS$227,$L51,FALSE))</f>
        <v>0</v>
      </c>
      <c r="O51" s="29">
        <f>IF(O39=0,0,VLOOKUP(O39,FAC_TOTALS_APTA!$A$4:$BS$227,$L51,FALSE))</f>
        <v>0</v>
      </c>
      <c r="P51" s="29">
        <f>IF(P39=0,0,VLOOKUP(P39,FAC_TOTALS_APTA!$A$4:$BS$227,$L51,FALSE))</f>
        <v>0</v>
      </c>
      <c r="Q51" s="29">
        <f>IF(Q39=0,0,VLOOKUP(Q39,FAC_TOTALS_APTA!$A$4:$BS$227,$L51,FALSE))</f>
        <v>0</v>
      </c>
      <c r="R51" s="29">
        <f>IF(R39=0,0,VLOOKUP(R39,FAC_TOTALS_APTA!$A$4:$BS$227,$L51,FALSE))</f>
        <v>0</v>
      </c>
      <c r="S51" s="29">
        <f>IF(S39=0,0,VLOOKUP(S39,FAC_TOTALS_APTA!$A$4:$BS$227,$L51,FALSE))</f>
        <v>0</v>
      </c>
      <c r="T51" s="29">
        <f>IF(T39=0,0,VLOOKUP(T39,FAC_TOTALS_APTA!$A$4:$BS$227,$L51,FALSE))</f>
        <v>0</v>
      </c>
      <c r="U51" s="29">
        <f>IF(U39=0,0,VLOOKUP(U39,FAC_TOTALS_APTA!$A$4:$BS$227,$L51,FALSE))</f>
        <v>0</v>
      </c>
      <c r="V51" s="29">
        <f>IF(V39=0,0,VLOOKUP(V39,FAC_TOTALS_APTA!$A$4:$BS$227,$L51,FALSE))</f>
        <v>0</v>
      </c>
      <c r="W51" s="29">
        <f>IF(W39=0,0,VLOOKUP(W39,FAC_TOTALS_APTA!$A$4:$BS$227,$L51,FALSE))</f>
        <v>0</v>
      </c>
      <c r="X51" s="29">
        <f>IF(X39=0,0,VLOOKUP(X39,FAC_TOTALS_APTA!$A$4:$BS$227,$L51,FALSE))</f>
        <v>0</v>
      </c>
      <c r="Y51" s="29">
        <f>IF(Y39=0,0,VLOOKUP(Y39,FAC_TOTALS_APTA!$A$4:$BS$227,$L51,FALSE))</f>
        <v>0</v>
      </c>
      <c r="Z51" s="29">
        <f>IF(Z39=0,0,VLOOKUP(Z39,FAC_TOTALS_APTA!$A$4:$BS$227,$L51,FALSE))</f>
        <v>0</v>
      </c>
      <c r="AA51" s="29">
        <f>IF(AA39=0,0,VLOOKUP(AA39,FAC_TOTALS_APTA!$A$4:$BS$227,$L51,FALSE))</f>
        <v>0</v>
      </c>
      <c r="AB51" s="29">
        <f>IF(AB39=0,0,VLOOKUP(AB39,FAC_TOTALS_APTA!$A$4:$BS$227,$L51,FALSE))</f>
        <v>0</v>
      </c>
      <c r="AC51" s="32">
        <f t="shared" si="10"/>
        <v>0</v>
      </c>
      <c r="AD51" s="33">
        <f>AC51/G55</f>
        <v>0</v>
      </c>
      <c r="AE51" s="7"/>
    </row>
    <row r="52" spans="1:31" s="7" customFormat="1" ht="15" x14ac:dyDescent="0.2">
      <c r="B52" s="9" t="s">
        <v>69</v>
      </c>
      <c r="C52" s="27"/>
      <c r="D52" s="8" t="s">
        <v>78</v>
      </c>
      <c r="E52" s="44">
        <v>5.3E-3</v>
      </c>
      <c r="F52" s="8">
        <f>MATCH($D52,FAC_TOTALS_APTA!$A$2:$BS$2,)</f>
        <v>32</v>
      </c>
      <c r="G52" s="29">
        <f>VLOOKUP(G39,FAC_TOTALS_APTA!$A$4:$BS$227,$F52,FALSE)</f>
        <v>0</v>
      </c>
      <c r="H52" s="29">
        <f>VLOOKUP(H39,FAC_TOTALS_APTA!$A$4:$BS$227,$F52,FALSE)</f>
        <v>1.208013385939205</v>
      </c>
      <c r="I52" s="35" t="str">
        <f t="shared" si="7"/>
        <v>-</v>
      </c>
      <c r="J52" s="36" t="str">
        <f t="shared" si="8"/>
        <v/>
      </c>
      <c r="K52" s="36" t="str">
        <f t="shared" si="9"/>
        <v>scooter_flag_RAIL_FAC</v>
      </c>
      <c r="L52" s="7">
        <f>MATCH($K52,FAC_TOTALS_APTA!$A$2:$BS$2,)</f>
        <v>54</v>
      </c>
      <c r="M52" s="37">
        <f>IF(M39=0,0,VLOOKUP(M39,FAC_TOTALS_APTA!$A$4:$BS$227,$L52,FALSE))</f>
        <v>0</v>
      </c>
      <c r="N52" s="37">
        <f>IF(N39=0,0,VLOOKUP(N39,FAC_TOTALS_APTA!$A$4:$BS$227,$L52,FALSE))</f>
        <v>0</v>
      </c>
      <c r="O52" s="37">
        <f>IF(O39=0,0,VLOOKUP(O39,FAC_TOTALS_APTA!$A$4:$BS$227,$L52,FALSE))</f>
        <v>0</v>
      </c>
      <c r="P52" s="37">
        <f>IF(P39=0,0,VLOOKUP(P39,FAC_TOTALS_APTA!$A$4:$BS$227,$L52,FALSE))</f>
        <v>0</v>
      </c>
      <c r="Q52" s="37">
        <f>IF(Q39=0,0,VLOOKUP(Q39,FAC_TOTALS_APTA!$A$4:$BS$227,$L52,FALSE))</f>
        <v>0</v>
      </c>
      <c r="R52" s="37">
        <f>IF(R39=0,0,VLOOKUP(R39,FAC_TOTALS_APTA!$A$4:$BS$227,$L52,FALSE))</f>
        <v>267106.55429331202</v>
      </c>
      <c r="S52" s="37">
        <f>IF(S39=0,0,VLOOKUP(S39,FAC_TOTALS_APTA!$A$4:$BS$227,$L52,FALSE))</f>
        <v>0</v>
      </c>
      <c r="T52" s="37">
        <f>IF(T39=0,0,VLOOKUP(T39,FAC_TOTALS_APTA!$A$4:$BS$227,$L52,FALSE))</f>
        <v>0</v>
      </c>
      <c r="U52" s="37">
        <f>IF(U39=0,0,VLOOKUP(U39,FAC_TOTALS_APTA!$A$4:$BS$227,$L52,FALSE))</f>
        <v>0</v>
      </c>
      <c r="V52" s="37">
        <f>IF(V39=0,0,VLOOKUP(V39,FAC_TOTALS_APTA!$A$4:$BS$227,$L52,FALSE))</f>
        <v>0</v>
      </c>
      <c r="W52" s="37">
        <f>IF(W39=0,0,VLOOKUP(W39,FAC_TOTALS_APTA!$A$4:$BS$227,$L52,FALSE))</f>
        <v>0</v>
      </c>
      <c r="X52" s="37">
        <f>IF(X39=0,0,VLOOKUP(X39,FAC_TOTALS_APTA!$A$4:$BS$227,$L52,FALSE))</f>
        <v>0</v>
      </c>
      <c r="Y52" s="37">
        <f>IF(Y39=0,0,VLOOKUP(Y39,FAC_TOTALS_APTA!$A$4:$BS$227,$L52,FALSE))</f>
        <v>0</v>
      </c>
      <c r="Z52" s="37">
        <f>IF(Z39=0,0,VLOOKUP(Z39,FAC_TOTALS_APTA!$A$4:$BS$227,$L52,FALSE))</f>
        <v>0</v>
      </c>
      <c r="AA52" s="37">
        <f>IF(AA39=0,0,VLOOKUP(AA39,FAC_TOTALS_APTA!$A$4:$BS$227,$L52,FALSE))</f>
        <v>0</v>
      </c>
      <c r="AB52" s="37">
        <f>IF(AB39=0,0,VLOOKUP(AB39,FAC_TOTALS_APTA!$A$4:$BS$227,$L52,FALSE))</f>
        <v>0</v>
      </c>
      <c r="AC52" s="38">
        <f t="shared" si="10"/>
        <v>267106.55429331202</v>
      </c>
      <c r="AD52" s="39">
        <f>AC52/G55</f>
        <v>3.1393775697512098E-3</v>
      </c>
    </row>
    <row r="53" spans="1:31" s="14" customFormat="1" ht="15" x14ac:dyDescent="0.2">
      <c r="A53" s="7"/>
      <c r="B53" s="9" t="s">
        <v>56</v>
      </c>
      <c r="C53" s="27"/>
      <c r="D53" s="9" t="s">
        <v>48</v>
      </c>
      <c r="E53" s="65"/>
      <c r="F53" s="8"/>
      <c r="G53" s="37"/>
      <c r="H53" s="37"/>
      <c r="I53" s="35"/>
      <c r="J53" s="36"/>
      <c r="K53" s="36" t="str">
        <f t="shared" si="9"/>
        <v>New_Reporter_FAC</v>
      </c>
      <c r="L53" s="7">
        <f>MATCH($K53,FAC_TOTALS_APTA!$A$2:$BS$2,)</f>
        <v>58</v>
      </c>
      <c r="M53" s="37">
        <f>IF(M39=0,0,VLOOKUP(M39,FAC_TOTALS_APTA!$A$4:$BS$227,$L53,FALSE))</f>
        <v>0</v>
      </c>
      <c r="N53" s="37">
        <f>IF(N39=0,0,VLOOKUP(N39,FAC_TOTALS_APTA!$A$4:$BS$227,$L53,FALSE))</f>
        <v>0</v>
      </c>
      <c r="O53" s="37">
        <f>IF(O39=0,0,VLOOKUP(O39,FAC_TOTALS_APTA!$A$4:$BS$227,$L53,FALSE))</f>
        <v>1955601.15419999</v>
      </c>
      <c r="P53" s="37">
        <f>IF(P39=0,0,VLOOKUP(P39,FAC_TOTALS_APTA!$A$4:$BS$227,$L53,FALSE))</f>
        <v>330737.99999999901</v>
      </c>
      <c r="Q53" s="37">
        <f>IF(Q39=0,0,VLOOKUP(Q39,FAC_TOTALS_APTA!$A$4:$BS$227,$L53,FALSE))</f>
        <v>2057323</v>
      </c>
      <c r="R53" s="37">
        <f>IF(R39=0,0,VLOOKUP(R39,FAC_TOTALS_APTA!$A$4:$BS$227,$L53,FALSE))</f>
        <v>67552.984799999904</v>
      </c>
      <c r="S53" s="37">
        <f>IF(S39=0,0,VLOOKUP(S39,FAC_TOTALS_APTA!$A$4:$BS$227,$L53,FALSE))</f>
        <v>0</v>
      </c>
      <c r="T53" s="37">
        <f>IF(T39=0,0,VLOOKUP(T39,FAC_TOTALS_APTA!$A$4:$BS$227,$L53,FALSE))</f>
        <v>0</v>
      </c>
      <c r="U53" s="37">
        <f>IF(U39=0,0,VLOOKUP(U39,FAC_TOTALS_APTA!$A$4:$BS$227,$L53,FALSE))</f>
        <v>0</v>
      </c>
      <c r="V53" s="37">
        <f>IF(V39=0,0,VLOOKUP(V39,FAC_TOTALS_APTA!$A$4:$BS$227,$L53,FALSE))</f>
        <v>0</v>
      </c>
      <c r="W53" s="37">
        <f>IF(W39=0,0,VLOOKUP(W39,FAC_TOTALS_APTA!$A$4:$BS$227,$L53,FALSE))</f>
        <v>0</v>
      </c>
      <c r="X53" s="37">
        <f>IF(X39=0,0,VLOOKUP(X39,FAC_TOTALS_APTA!$A$4:$BS$227,$L53,FALSE))</f>
        <v>0</v>
      </c>
      <c r="Y53" s="37">
        <f>IF(Y39=0,0,VLOOKUP(Y39,FAC_TOTALS_APTA!$A$4:$BS$227,$L53,FALSE))</f>
        <v>0</v>
      </c>
      <c r="Z53" s="37">
        <f>IF(Z39=0,0,VLOOKUP(Z39,FAC_TOTALS_APTA!$A$4:$BS$227,$L53,FALSE))</f>
        <v>0</v>
      </c>
      <c r="AA53" s="37">
        <f>IF(AA39=0,0,VLOOKUP(AA39,FAC_TOTALS_APTA!$A$4:$BS$227,$L53,FALSE))</f>
        <v>0</v>
      </c>
      <c r="AB53" s="37">
        <f>IF(AB39=0,0,VLOOKUP(AB39,FAC_TOTALS_APTA!$A$4:$BS$227,$L53,FALSE))</f>
        <v>0</v>
      </c>
      <c r="AC53" s="38">
        <f>SUM(M53:AB53)</f>
        <v>4411215.1389999893</v>
      </c>
      <c r="AD53" s="39">
        <f>AC53/G55</f>
        <v>5.1846237541278775E-2</v>
      </c>
      <c r="AE53" s="7"/>
    </row>
    <row r="54" spans="1:31" s="59" customFormat="1" ht="15" x14ac:dyDescent="0.2">
      <c r="A54" s="58"/>
      <c r="B54" s="26" t="s">
        <v>70</v>
      </c>
      <c r="C54" s="28"/>
      <c r="D54" s="7" t="s">
        <v>6</v>
      </c>
      <c r="E54" s="43"/>
      <c r="F54" s="7">
        <f>MATCH($D54,FAC_TOTALS_APTA!$A$2:$BQ$2,)</f>
        <v>9</v>
      </c>
      <c r="G54" s="60">
        <f>VLOOKUP(G39,FAC_TOTALS_APTA!$A$4:$BS$227,$F54,FALSE)</f>
        <v>90505093.293106198</v>
      </c>
      <c r="H54" s="60">
        <f>VLOOKUP(H39,FAC_TOTALS_APTA!$A$4:$BS$227,$F54,FALSE)</f>
        <v>97862120.755269289</v>
      </c>
      <c r="I54" s="62">
        <f t="shared" ref="I54:I55" si="11">H54/G54-1</f>
        <v>8.1288546251611749E-2</v>
      </c>
      <c r="J54" s="31"/>
      <c r="K54" s="31"/>
      <c r="L54" s="7"/>
      <c r="M54" s="29">
        <f>SUM(M41:M52)</f>
        <v>5875453.6875746502</v>
      </c>
      <c r="N54" s="29">
        <f>SUM(N41:N52)</f>
        <v>139677.65296288347</v>
      </c>
      <c r="O54" s="29">
        <f>SUM(O41:O52)</f>
        <v>-5778800.3931697579</v>
      </c>
      <c r="P54" s="29">
        <f>SUM(P41:P52)</f>
        <v>-1683964.1180372729</v>
      </c>
      <c r="Q54" s="29">
        <f>SUM(Q41:Q52)</f>
        <v>-1387239.6543329586</v>
      </c>
      <c r="R54" s="29">
        <f>SUM(R41:R52)</f>
        <v>6040116.6441241121</v>
      </c>
      <c r="S54" s="29">
        <f>SUM(S41:S52)</f>
        <v>0</v>
      </c>
      <c r="T54" s="29">
        <f>SUM(T41:T52)</f>
        <v>0</v>
      </c>
      <c r="U54" s="29">
        <f>SUM(U41:U52)</f>
        <v>0</v>
      </c>
      <c r="V54" s="29">
        <f>SUM(V41:V52)</f>
        <v>0</v>
      </c>
      <c r="W54" s="29">
        <f>SUM(W41:W52)</f>
        <v>0</v>
      </c>
      <c r="X54" s="29">
        <f>SUM(X41:X52)</f>
        <v>0</v>
      </c>
      <c r="Y54" s="29">
        <f>SUM(Y41:Y52)</f>
        <v>0</v>
      </c>
      <c r="Z54" s="29">
        <f>SUM(Z41:Z52)</f>
        <v>0</v>
      </c>
      <c r="AA54" s="29">
        <f>SUM(AA41:AA52)</f>
        <v>0</v>
      </c>
      <c r="AB54" s="29">
        <f>SUM(AB41:AB52)</f>
        <v>0</v>
      </c>
      <c r="AC54" s="32">
        <f>H54-G54</f>
        <v>7357027.4621630907</v>
      </c>
      <c r="AD54" s="33">
        <f>I54</f>
        <v>8.1288546251611749E-2</v>
      </c>
      <c r="AE54" s="58"/>
    </row>
    <row r="55" spans="1:31" ht="16" thickBot="1" x14ac:dyDescent="0.25">
      <c r="B55" s="10" t="s">
        <v>53</v>
      </c>
      <c r="C55" s="24"/>
      <c r="D55" s="24" t="s">
        <v>4</v>
      </c>
      <c r="E55" s="24"/>
      <c r="F55" s="24">
        <f>MATCH($D55,FAC_TOTALS_APTA!$A$2:$BQ$2,)</f>
        <v>7</v>
      </c>
      <c r="G55" s="61">
        <f>VLOOKUP(G39,FAC_TOTALS_APTA!$A$4:$BS$227,$F55,FALSE)</f>
        <v>85082647.231399998</v>
      </c>
      <c r="H55" s="61">
        <f>VLOOKUP(H39,FAC_TOTALS_APTA!$A$4:$BQ$227,$F55,FALSE)</f>
        <v>86439003.468199894</v>
      </c>
      <c r="I55" s="63">
        <f t="shared" si="11"/>
        <v>1.5941631824301306E-2</v>
      </c>
      <c r="J55" s="40"/>
      <c r="K55" s="40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41">
        <f>H55-G55</f>
        <v>1356356.2367998958</v>
      </c>
      <c r="AD55" s="42">
        <f>I55</f>
        <v>1.5941631824301306E-2</v>
      </c>
    </row>
    <row r="56" spans="1:31" ht="17" thickTop="1" thickBot="1" x14ac:dyDescent="0.25">
      <c r="B56" s="45" t="s">
        <v>71</v>
      </c>
      <c r="C56" s="46"/>
      <c r="D56" s="46"/>
      <c r="E56" s="47"/>
      <c r="F56" s="46"/>
      <c r="G56" s="46"/>
      <c r="H56" s="46"/>
      <c r="I56" s="48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2">
        <f>AD55-AD54</f>
        <v>-6.5346914427310443E-2</v>
      </c>
    </row>
    <row r="57" spans="1:31" ht="16" thickTop="1" x14ac:dyDescent="0.2">
      <c r="B57" s="19" t="s">
        <v>27</v>
      </c>
      <c r="C57" s="11"/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ht="15" x14ac:dyDescent="0.2">
      <c r="B58" s="16" t="s">
        <v>18</v>
      </c>
      <c r="C58" s="17" t="s">
        <v>19</v>
      </c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x14ac:dyDescent="0.2">
      <c r="B59" s="16"/>
      <c r="C59" s="17"/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5" hidden="1" x14ac:dyDescent="0.2">
      <c r="B60" s="19" t="s">
        <v>29</v>
      </c>
      <c r="C60" s="20">
        <v>1</v>
      </c>
      <c r="D60" s="11"/>
      <c r="E60" s="7"/>
      <c r="F60" s="11"/>
      <c r="G60" s="11"/>
      <c r="H60" s="11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ht="16" hidden="1" thickBot="1" x14ac:dyDescent="0.25">
      <c r="B61" s="21" t="s">
        <v>37</v>
      </c>
      <c r="C61" s="22">
        <v>3</v>
      </c>
      <c r="D61" s="23"/>
      <c r="E61" s="24"/>
      <c r="F61" s="23"/>
      <c r="G61" s="23"/>
      <c r="H61" s="23"/>
      <c r="I61" s="25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</row>
    <row r="62" spans="1:31" ht="15" hidden="1" thickTop="1" x14ac:dyDescent="0.2">
      <c r="B62" s="49"/>
      <c r="C62" s="50"/>
      <c r="D62" s="50"/>
      <c r="E62" s="50"/>
      <c r="F62" s="50"/>
      <c r="G62" s="82" t="s">
        <v>54</v>
      </c>
      <c r="H62" s="82"/>
      <c r="I62" s="82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82" t="s">
        <v>58</v>
      </c>
      <c r="AD62" s="82"/>
    </row>
    <row r="63" spans="1:31" ht="15" hidden="1" x14ac:dyDescent="0.2">
      <c r="B63" s="9" t="s">
        <v>20</v>
      </c>
      <c r="C63" s="27" t="s">
        <v>21</v>
      </c>
      <c r="D63" s="8" t="s">
        <v>22</v>
      </c>
      <c r="E63" s="8" t="s">
        <v>28</v>
      </c>
      <c r="F63" s="8"/>
      <c r="G63" s="27">
        <f>$C$1</f>
        <v>2012</v>
      </c>
      <c r="H63" s="27">
        <f>$C$2</f>
        <v>2018</v>
      </c>
      <c r="I63" s="27" t="s">
        <v>24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 t="s">
        <v>26</v>
      </c>
      <c r="AD63" s="27" t="s">
        <v>24</v>
      </c>
    </row>
    <row r="64" spans="1:31" s="14" customFormat="1" hidden="1" x14ac:dyDescent="0.2">
      <c r="A64" s="7"/>
      <c r="B64" s="26"/>
      <c r="C64" s="28"/>
      <c r="D64" s="7"/>
      <c r="E64" s="7"/>
      <c r="F64" s="7"/>
      <c r="G64" s="7"/>
      <c r="H64" s="7"/>
      <c r="I64" s="28"/>
      <c r="J64" s="7"/>
      <c r="K64" s="7"/>
      <c r="L64" s="7"/>
      <c r="M64" s="7">
        <v>1</v>
      </c>
      <c r="N64" s="7">
        <v>2</v>
      </c>
      <c r="O64" s="7">
        <v>3</v>
      </c>
      <c r="P64" s="7">
        <v>4</v>
      </c>
      <c r="Q64" s="7">
        <v>5</v>
      </c>
      <c r="R64" s="7">
        <v>6</v>
      </c>
      <c r="S64" s="7">
        <v>7</v>
      </c>
      <c r="T64" s="7">
        <v>8</v>
      </c>
      <c r="U64" s="7">
        <v>9</v>
      </c>
      <c r="V64" s="7">
        <v>10</v>
      </c>
      <c r="W64" s="7">
        <v>11</v>
      </c>
      <c r="X64" s="7">
        <v>12</v>
      </c>
      <c r="Y64" s="7">
        <v>13</v>
      </c>
      <c r="Z64" s="7">
        <v>14</v>
      </c>
      <c r="AA64" s="7">
        <v>15</v>
      </c>
      <c r="AB64" s="7">
        <v>16</v>
      </c>
      <c r="AC64" s="7"/>
      <c r="AD64" s="7"/>
      <c r="AE64" s="7"/>
    </row>
    <row r="65" spans="1:31" hidden="1" x14ac:dyDescent="0.2">
      <c r="B65" s="26"/>
      <c r="C65" s="28"/>
      <c r="D65" s="7"/>
      <c r="E65" s="7"/>
      <c r="F65" s="7"/>
      <c r="G65" s="7" t="str">
        <f>CONCATENATE($C60,"_",$C61,"_",G63)</f>
        <v>1_3_2012</v>
      </c>
      <c r="H65" s="7" t="str">
        <f>CONCATENATE($C60,"_",$C61,"_",H63)</f>
        <v>1_3_2018</v>
      </c>
      <c r="I65" s="28"/>
      <c r="J65" s="7"/>
      <c r="K65" s="7"/>
      <c r="L65" s="7"/>
      <c r="M65" s="7" t="str">
        <f>IF($G63+M64&gt;$H63,0,CONCATENATE($C60,"_",$C61,"_",$G63+M64))</f>
        <v>1_3_2013</v>
      </c>
      <c r="N65" s="7" t="str">
        <f t="shared" ref="N65:AB65" si="12">IF($G63+N64&gt;$H63,0,CONCATENATE($C60,"_",$C61,"_",$G63+N64))</f>
        <v>1_3_2014</v>
      </c>
      <c r="O65" s="7" t="str">
        <f t="shared" si="12"/>
        <v>1_3_2015</v>
      </c>
      <c r="P65" s="7" t="str">
        <f t="shared" si="12"/>
        <v>1_3_2016</v>
      </c>
      <c r="Q65" s="7" t="str">
        <f t="shared" si="12"/>
        <v>1_3_2017</v>
      </c>
      <c r="R65" s="7" t="str">
        <f t="shared" si="12"/>
        <v>1_3_2018</v>
      </c>
      <c r="S65" s="7">
        <f t="shared" si="12"/>
        <v>0</v>
      </c>
      <c r="T65" s="7">
        <f t="shared" si="12"/>
        <v>0</v>
      </c>
      <c r="U65" s="7">
        <f t="shared" si="12"/>
        <v>0</v>
      </c>
      <c r="V65" s="7">
        <f t="shared" si="12"/>
        <v>0</v>
      </c>
      <c r="W65" s="7">
        <f t="shared" si="12"/>
        <v>0</v>
      </c>
      <c r="X65" s="7">
        <f t="shared" si="12"/>
        <v>0</v>
      </c>
      <c r="Y65" s="7">
        <f t="shared" si="12"/>
        <v>0</v>
      </c>
      <c r="Z65" s="7">
        <f t="shared" si="12"/>
        <v>0</v>
      </c>
      <c r="AA65" s="7">
        <f t="shared" si="12"/>
        <v>0</v>
      </c>
      <c r="AB65" s="7">
        <f t="shared" si="12"/>
        <v>0</v>
      </c>
      <c r="AC65" s="7"/>
      <c r="AD65" s="7"/>
    </row>
    <row r="66" spans="1:31" hidden="1" x14ac:dyDescent="0.2">
      <c r="B66" s="26"/>
      <c r="C66" s="28"/>
      <c r="D66" s="7"/>
      <c r="E66" s="7"/>
      <c r="F66" s="7" t="s">
        <v>25</v>
      </c>
      <c r="G66" s="29"/>
      <c r="H66" s="29"/>
      <c r="I66" s="28"/>
      <c r="J66" s="7"/>
      <c r="K66" s="7"/>
      <c r="L66" s="7" t="s">
        <v>25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1" s="14" customFormat="1" ht="15" hidden="1" x14ac:dyDescent="0.2">
      <c r="A67" s="7"/>
      <c r="B67" s="26" t="s">
        <v>36</v>
      </c>
      <c r="C67" s="28" t="s">
        <v>23</v>
      </c>
      <c r="D67" s="7" t="s">
        <v>8</v>
      </c>
      <c r="E67" s="43">
        <v>0.7087</v>
      </c>
      <c r="F67" s="7">
        <f>MATCH($D67,FAC_TOTALS_APTA!$A$2:$BS$2,)</f>
        <v>11</v>
      </c>
      <c r="G67" s="29" t="e">
        <f>VLOOKUP(G65,FAC_TOTALS_APTA!$A$4:$BS$227,$F67,FALSE)</f>
        <v>#N/A</v>
      </c>
      <c r="H67" s="29" t="e">
        <f>VLOOKUP(H65,FAC_TOTALS_APTA!$A$4:$BS$227,$F67,FALSE)</f>
        <v>#N/A</v>
      </c>
      <c r="I67" s="30" t="str">
        <f>IFERROR(H67/G67-1,"-")</f>
        <v>-</v>
      </c>
      <c r="J67" s="31" t="str">
        <f>IF(C67="Log","_log","")</f>
        <v>_log</v>
      </c>
      <c r="K67" s="31" t="str">
        <f>CONCATENATE(D67,J67,"_FAC")</f>
        <v>VRM_ADJ_log_FAC</v>
      </c>
      <c r="L67" s="7">
        <f>MATCH($K67,FAC_TOTALS_APTA!$A$2:$BS$2,)</f>
        <v>33</v>
      </c>
      <c r="M67" s="29" t="e">
        <f>IF(M65=0,0,VLOOKUP(M65,FAC_TOTALS_APTA!$A$4:$BS$227,$L67,FALSE))</f>
        <v>#N/A</v>
      </c>
      <c r="N67" s="29" t="e">
        <f>IF(N65=0,0,VLOOKUP(N65,FAC_TOTALS_APTA!$A$4:$BS$227,$L67,FALSE))</f>
        <v>#N/A</v>
      </c>
      <c r="O67" s="29" t="e">
        <f>IF(O65=0,0,VLOOKUP(O65,FAC_TOTALS_APTA!$A$4:$BS$227,$L67,FALSE))</f>
        <v>#N/A</v>
      </c>
      <c r="P67" s="29" t="e">
        <f>IF(P65=0,0,VLOOKUP(P65,FAC_TOTALS_APTA!$A$4:$BS$227,$L67,FALSE))</f>
        <v>#N/A</v>
      </c>
      <c r="Q67" s="29" t="e">
        <f>IF(Q65=0,0,VLOOKUP(Q65,FAC_TOTALS_APTA!$A$4:$BS$227,$L67,FALSE))</f>
        <v>#N/A</v>
      </c>
      <c r="R67" s="29" t="e">
        <f>IF(R65=0,0,VLOOKUP(R65,FAC_TOTALS_APTA!$A$4:$BS$227,$L67,FALSE))</f>
        <v>#N/A</v>
      </c>
      <c r="S67" s="29">
        <f>IF(S65=0,0,VLOOKUP(S65,FAC_TOTALS_APTA!$A$4:$BS$227,$L67,FALSE))</f>
        <v>0</v>
      </c>
      <c r="T67" s="29">
        <f>IF(T65=0,0,VLOOKUP(T65,FAC_TOTALS_APTA!$A$4:$BS$227,$L67,FALSE))</f>
        <v>0</v>
      </c>
      <c r="U67" s="29">
        <f>IF(U65=0,0,VLOOKUP(U65,FAC_TOTALS_APTA!$A$4:$BS$227,$L67,FALSE))</f>
        <v>0</v>
      </c>
      <c r="V67" s="29">
        <f>IF(V65=0,0,VLOOKUP(V65,FAC_TOTALS_APTA!$A$4:$BS$227,$L67,FALSE))</f>
        <v>0</v>
      </c>
      <c r="W67" s="29">
        <f>IF(W65=0,0,VLOOKUP(W65,FAC_TOTALS_APTA!$A$4:$BS$227,$L67,FALSE))</f>
        <v>0</v>
      </c>
      <c r="X67" s="29">
        <f>IF(X65=0,0,VLOOKUP(X65,FAC_TOTALS_APTA!$A$4:$BS$227,$L67,FALSE))</f>
        <v>0</v>
      </c>
      <c r="Y67" s="29">
        <f>IF(Y65=0,0,VLOOKUP(Y65,FAC_TOTALS_APTA!$A$4:$BS$227,$L67,FALSE))</f>
        <v>0</v>
      </c>
      <c r="Z67" s="29">
        <f>IF(Z65=0,0,VLOOKUP(Z65,FAC_TOTALS_APTA!$A$4:$BS$227,$L67,FALSE))</f>
        <v>0</v>
      </c>
      <c r="AA67" s="29">
        <f>IF(AA65=0,0,VLOOKUP(AA65,FAC_TOTALS_APTA!$A$4:$BS$227,$L67,FALSE))</f>
        <v>0</v>
      </c>
      <c r="AB67" s="29">
        <f>IF(AB65=0,0,VLOOKUP(AB65,FAC_TOTALS_APTA!$A$4:$BS$227,$L67,FALSE))</f>
        <v>0</v>
      </c>
      <c r="AC67" s="32" t="e">
        <f>SUM(M67:AB67)</f>
        <v>#N/A</v>
      </c>
      <c r="AD67" s="33" t="e">
        <f>AC67/G90</f>
        <v>#N/A</v>
      </c>
      <c r="AE67" s="7"/>
    </row>
    <row r="68" spans="1:31" s="14" customFormat="1" ht="15" hidden="1" x14ac:dyDescent="0.2">
      <c r="A68" s="7"/>
      <c r="B68" s="26" t="s">
        <v>55</v>
      </c>
      <c r="C68" s="28" t="s">
        <v>23</v>
      </c>
      <c r="D68" s="7" t="s">
        <v>17</v>
      </c>
      <c r="E68" s="43">
        <v>-0.40350000000000003</v>
      </c>
      <c r="F68" s="7">
        <f>MATCH($D68,FAC_TOTALS_APTA!$A$2:$BS$2,)</f>
        <v>12</v>
      </c>
      <c r="G68" s="29" t="e">
        <f>VLOOKUP(G65,FAC_TOTALS_APTA!$A$4:$BS$227,$F68,FALSE)</f>
        <v>#N/A</v>
      </c>
      <c r="H68" s="29" t="e">
        <f>VLOOKUP(H65,FAC_TOTALS_APTA!$A$4:$BS$227,$F68,FALSE)</f>
        <v>#N/A</v>
      </c>
      <c r="I68" s="30" t="str">
        <f t="shared" ref="I68:I87" si="13">IFERROR(H68/G68-1,"-")</f>
        <v>-</v>
      </c>
      <c r="J68" s="31" t="str">
        <f t="shared" ref="J68:J87" si="14">IF(C68="Log","_log","")</f>
        <v>_log</v>
      </c>
      <c r="K68" s="31" t="str">
        <f t="shared" ref="K68:K88" si="15">CONCATENATE(D68,J68,"_FAC")</f>
        <v>FARE_per_UPT_2018_log_FAC</v>
      </c>
      <c r="L68" s="7">
        <f>MATCH($K68,FAC_TOTALS_APTA!$A$2:$BS$2,)</f>
        <v>34</v>
      </c>
      <c r="M68" s="29" t="e">
        <f>IF(M65=0,0,VLOOKUP(M65,FAC_TOTALS_APTA!$A$4:$BS$227,$L68,FALSE))</f>
        <v>#N/A</v>
      </c>
      <c r="N68" s="29" t="e">
        <f>IF(N65=0,0,VLOOKUP(N65,FAC_TOTALS_APTA!$A$4:$BS$227,$L68,FALSE))</f>
        <v>#N/A</v>
      </c>
      <c r="O68" s="29" t="e">
        <f>IF(O65=0,0,VLOOKUP(O65,FAC_TOTALS_APTA!$A$4:$BS$227,$L68,FALSE))</f>
        <v>#N/A</v>
      </c>
      <c r="P68" s="29" t="e">
        <f>IF(P65=0,0,VLOOKUP(P65,FAC_TOTALS_APTA!$A$4:$BS$227,$L68,FALSE))</f>
        <v>#N/A</v>
      </c>
      <c r="Q68" s="29" t="e">
        <f>IF(Q65=0,0,VLOOKUP(Q65,FAC_TOTALS_APTA!$A$4:$BS$227,$L68,FALSE))</f>
        <v>#N/A</v>
      </c>
      <c r="R68" s="29" t="e">
        <f>IF(R65=0,0,VLOOKUP(R65,FAC_TOTALS_APTA!$A$4:$BS$227,$L68,FALSE))</f>
        <v>#N/A</v>
      </c>
      <c r="S68" s="29">
        <f>IF(S65=0,0,VLOOKUP(S65,FAC_TOTALS_APTA!$A$4:$BS$227,$L68,FALSE))</f>
        <v>0</v>
      </c>
      <c r="T68" s="29">
        <f>IF(T65=0,0,VLOOKUP(T65,FAC_TOTALS_APTA!$A$4:$BS$227,$L68,FALSE))</f>
        <v>0</v>
      </c>
      <c r="U68" s="29">
        <f>IF(U65=0,0,VLOOKUP(U65,FAC_TOTALS_APTA!$A$4:$BS$227,$L68,FALSE))</f>
        <v>0</v>
      </c>
      <c r="V68" s="29">
        <f>IF(V65=0,0,VLOOKUP(V65,FAC_TOTALS_APTA!$A$4:$BS$227,$L68,FALSE))</f>
        <v>0</v>
      </c>
      <c r="W68" s="29">
        <f>IF(W65=0,0,VLOOKUP(W65,FAC_TOTALS_APTA!$A$4:$BS$227,$L68,FALSE))</f>
        <v>0</v>
      </c>
      <c r="X68" s="29">
        <f>IF(X65=0,0,VLOOKUP(X65,FAC_TOTALS_APTA!$A$4:$BS$227,$L68,FALSE))</f>
        <v>0</v>
      </c>
      <c r="Y68" s="29">
        <f>IF(Y65=0,0,VLOOKUP(Y65,FAC_TOTALS_APTA!$A$4:$BS$227,$L68,FALSE))</f>
        <v>0</v>
      </c>
      <c r="Z68" s="29">
        <f>IF(Z65=0,0,VLOOKUP(Z65,FAC_TOTALS_APTA!$A$4:$BS$227,$L68,FALSE))</f>
        <v>0</v>
      </c>
      <c r="AA68" s="29">
        <f>IF(AA65=0,0,VLOOKUP(AA65,FAC_TOTALS_APTA!$A$4:$BS$227,$L68,FALSE))</f>
        <v>0</v>
      </c>
      <c r="AB68" s="29">
        <f>IF(AB65=0,0,VLOOKUP(AB65,FAC_TOTALS_APTA!$A$4:$BS$227,$L68,FALSE))</f>
        <v>0</v>
      </c>
      <c r="AC68" s="32" t="e">
        <f t="shared" ref="AC68:AC87" si="16">SUM(M68:AB68)</f>
        <v>#N/A</v>
      </c>
      <c r="AD68" s="33" t="e">
        <f>AC68/G90</f>
        <v>#N/A</v>
      </c>
      <c r="AE68" s="7"/>
    </row>
    <row r="69" spans="1:31" s="14" customFormat="1" ht="15" hidden="1" x14ac:dyDescent="0.2">
      <c r="A69" s="7"/>
      <c r="B69" s="26" t="s">
        <v>51</v>
      </c>
      <c r="C69" s="28" t="s">
        <v>23</v>
      </c>
      <c r="D69" s="7" t="s">
        <v>9</v>
      </c>
      <c r="E69" s="43">
        <v>0.29659999999999997</v>
      </c>
      <c r="F69" s="7">
        <f>MATCH($D69,FAC_TOTALS_APTA!$A$2:$BS$2,)</f>
        <v>13</v>
      </c>
      <c r="G69" s="29" t="e">
        <f>VLOOKUP(G65,FAC_TOTALS_APTA!$A$4:$BS$227,$F69,FALSE)</f>
        <v>#N/A</v>
      </c>
      <c r="H69" s="29" t="e">
        <f>VLOOKUP(H65,FAC_TOTALS_APTA!$A$4:$BS$227,$F69,FALSE)</f>
        <v>#N/A</v>
      </c>
      <c r="I69" s="30" t="str">
        <f t="shared" si="13"/>
        <v>-</v>
      </c>
      <c r="J69" s="31" t="str">
        <f t="shared" si="14"/>
        <v>_log</v>
      </c>
      <c r="K69" s="31" t="str">
        <f t="shared" si="15"/>
        <v>POP_EMP_log_FAC</v>
      </c>
      <c r="L69" s="7">
        <f>MATCH($K69,FAC_TOTALS_APTA!$A$2:$BS$2,)</f>
        <v>35</v>
      </c>
      <c r="M69" s="29" t="e">
        <f>IF(M65=0,0,VLOOKUP(M65,FAC_TOTALS_APTA!$A$4:$BS$227,$L69,FALSE))</f>
        <v>#N/A</v>
      </c>
      <c r="N69" s="29" t="e">
        <f>IF(N65=0,0,VLOOKUP(N65,FAC_TOTALS_APTA!$A$4:$BS$227,$L69,FALSE))</f>
        <v>#N/A</v>
      </c>
      <c r="O69" s="29" t="e">
        <f>IF(O65=0,0,VLOOKUP(O65,FAC_TOTALS_APTA!$A$4:$BS$227,$L69,FALSE))</f>
        <v>#N/A</v>
      </c>
      <c r="P69" s="29" t="e">
        <f>IF(P65=0,0,VLOOKUP(P65,FAC_TOTALS_APTA!$A$4:$BS$227,$L69,FALSE))</f>
        <v>#N/A</v>
      </c>
      <c r="Q69" s="29" t="e">
        <f>IF(Q65=0,0,VLOOKUP(Q65,FAC_TOTALS_APTA!$A$4:$BS$227,$L69,FALSE))</f>
        <v>#N/A</v>
      </c>
      <c r="R69" s="29" t="e">
        <f>IF(R65=0,0,VLOOKUP(R65,FAC_TOTALS_APTA!$A$4:$BS$227,$L69,FALSE))</f>
        <v>#N/A</v>
      </c>
      <c r="S69" s="29">
        <f>IF(S65=0,0,VLOOKUP(S65,FAC_TOTALS_APTA!$A$4:$BS$227,$L69,FALSE))</f>
        <v>0</v>
      </c>
      <c r="T69" s="29">
        <f>IF(T65=0,0,VLOOKUP(T65,FAC_TOTALS_APTA!$A$4:$BS$227,$L69,FALSE))</f>
        <v>0</v>
      </c>
      <c r="U69" s="29">
        <f>IF(U65=0,0,VLOOKUP(U65,FAC_TOTALS_APTA!$A$4:$BS$227,$L69,FALSE))</f>
        <v>0</v>
      </c>
      <c r="V69" s="29">
        <f>IF(V65=0,0,VLOOKUP(V65,FAC_TOTALS_APTA!$A$4:$BS$227,$L69,FALSE))</f>
        <v>0</v>
      </c>
      <c r="W69" s="29">
        <f>IF(W65=0,0,VLOOKUP(W65,FAC_TOTALS_APTA!$A$4:$BS$227,$L69,FALSE))</f>
        <v>0</v>
      </c>
      <c r="X69" s="29">
        <f>IF(X65=0,0,VLOOKUP(X65,FAC_TOTALS_APTA!$A$4:$BS$227,$L69,FALSE))</f>
        <v>0</v>
      </c>
      <c r="Y69" s="29">
        <f>IF(Y65=0,0,VLOOKUP(Y65,FAC_TOTALS_APTA!$A$4:$BS$227,$L69,FALSE))</f>
        <v>0</v>
      </c>
      <c r="Z69" s="29">
        <f>IF(Z65=0,0,VLOOKUP(Z65,FAC_TOTALS_APTA!$A$4:$BS$227,$L69,FALSE))</f>
        <v>0</v>
      </c>
      <c r="AA69" s="29">
        <f>IF(AA65=0,0,VLOOKUP(AA65,FAC_TOTALS_APTA!$A$4:$BS$227,$L69,FALSE))</f>
        <v>0</v>
      </c>
      <c r="AB69" s="29">
        <f>IF(AB65=0,0,VLOOKUP(AB65,FAC_TOTALS_APTA!$A$4:$BS$227,$L69,FALSE))</f>
        <v>0</v>
      </c>
      <c r="AC69" s="32" t="e">
        <f t="shared" si="16"/>
        <v>#N/A</v>
      </c>
      <c r="AD69" s="33" t="e">
        <f>AC69/G90</f>
        <v>#N/A</v>
      </c>
      <c r="AE69" s="7"/>
    </row>
    <row r="70" spans="1:31" s="14" customFormat="1" ht="15" hidden="1" x14ac:dyDescent="0.2">
      <c r="A70" s="7"/>
      <c r="B70" s="26" t="s">
        <v>108</v>
      </c>
      <c r="C70" s="28"/>
      <c r="D70" s="34" t="s">
        <v>106</v>
      </c>
      <c r="E70" s="43">
        <v>0.16120000000000001</v>
      </c>
      <c r="F70" s="7">
        <f>MATCH($D70,FAC_TOTALS_APTA!$A$2:$BS$2,)</f>
        <v>17</v>
      </c>
      <c r="G70" s="29" t="e">
        <f>VLOOKUP(G65,FAC_TOTALS_APTA!$A$4:$BS$227,$F70,FALSE)</f>
        <v>#N/A</v>
      </c>
      <c r="H70" s="29" t="e">
        <f>VLOOKUP(H65,FAC_TOTALS_APTA!$A$4:$BS$227,$F70,FALSE)</f>
        <v>#N/A</v>
      </c>
      <c r="I70" s="30" t="str">
        <f t="shared" si="13"/>
        <v>-</v>
      </c>
      <c r="J70" s="31" t="str">
        <f t="shared" si="14"/>
        <v/>
      </c>
      <c r="K70" s="31" t="str">
        <f t="shared" si="15"/>
        <v>TSD_POP_EMP_PCT_FAC</v>
      </c>
      <c r="L70" s="7">
        <f>MATCH($K70,FAC_TOTALS_APTA!$A$2:$BS$2,)</f>
        <v>39</v>
      </c>
      <c r="M70" s="29" t="e">
        <f>IF(M65=0,0,VLOOKUP(M65,FAC_TOTALS_APTA!$A$4:$BS$227,$L70,FALSE))</f>
        <v>#N/A</v>
      </c>
      <c r="N70" s="29" t="e">
        <f>IF(N65=0,0,VLOOKUP(N65,FAC_TOTALS_APTA!$A$4:$BS$227,$L70,FALSE))</f>
        <v>#N/A</v>
      </c>
      <c r="O70" s="29" t="e">
        <f>IF(O65=0,0,VLOOKUP(O65,FAC_TOTALS_APTA!$A$4:$BS$227,$L70,FALSE))</f>
        <v>#N/A</v>
      </c>
      <c r="P70" s="29" t="e">
        <f>IF(P65=0,0,VLOOKUP(P65,FAC_TOTALS_APTA!$A$4:$BS$227,$L70,FALSE))</f>
        <v>#N/A</v>
      </c>
      <c r="Q70" s="29" t="e">
        <f>IF(Q65=0,0,VLOOKUP(Q65,FAC_TOTALS_APTA!$A$4:$BS$227,$L70,FALSE))</f>
        <v>#N/A</v>
      </c>
      <c r="R70" s="29" t="e">
        <f>IF(R65=0,0,VLOOKUP(R65,FAC_TOTALS_APTA!$A$4:$BS$227,$L70,FALSE))</f>
        <v>#N/A</v>
      </c>
      <c r="S70" s="29">
        <f>IF(S65=0,0,VLOOKUP(S65,FAC_TOTALS_APTA!$A$4:$BS$227,$L70,FALSE))</f>
        <v>0</v>
      </c>
      <c r="T70" s="29">
        <f>IF(T65=0,0,VLOOKUP(T65,FAC_TOTALS_APTA!$A$4:$BS$227,$L70,FALSE))</f>
        <v>0</v>
      </c>
      <c r="U70" s="29">
        <f>IF(U65=0,0,VLOOKUP(U65,FAC_TOTALS_APTA!$A$4:$BS$227,$L70,FALSE))</f>
        <v>0</v>
      </c>
      <c r="V70" s="29">
        <f>IF(V65=0,0,VLOOKUP(V65,FAC_TOTALS_APTA!$A$4:$BS$227,$L70,FALSE))</f>
        <v>0</v>
      </c>
      <c r="W70" s="29">
        <f>IF(W65=0,0,VLOOKUP(W65,FAC_TOTALS_APTA!$A$4:$BS$227,$L70,FALSE))</f>
        <v>0</v>
      </c>
      <c r="X70" s="29">
        <f>IF(X65=0,0,VLOOKUP(X65,FAC_TOTALS_APTA!$A$4:$BS$227,$L70,FALSE))</f>
        <v>0</v>
      </c>
      <c r="Y70" s="29">
        <f>IF(Y65=0,0,VLOOKUP(Y65,FAC_TOTALS_APTA!$A$4:$BS$227,$L70,FALSE))</f>
        <v>0</v>
      </c>
      <c r="Z70" s="29">
        <f>IF(Z65=0,0,VLOOKUP(Z65,FAC_TOTALS_APTA!$A$4:$BS$227,$L70,FALSE))</f>
        <v>0</v>
      </c>
      <c r="AA70" s="29">
        <f>IF(AA65=0,0,VLOOKUP(AA65,FAC_TOTALS_APTA!$A$4:$BS$227,$L70,FALSE))</f>
        <v>0</v>
      </c>
      <c r="AB70" s="29">
        <f>IF(AB65=0,0,VLOOKUP(AB65,FAC_TOTALS_APTA!$A$4:$BS$227,$L70,FALSE))</f>
        <v>0</v>
      </c>
      <c r="AC70" s="32" t="e">
        <f t="shared" si="16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52</v>
      </c>
      <c r="C71" s="28" t="s">
        <v>23</v>
      </c>
      <c r="D71" s="34" t="s">
        <v>16</v>
      </c>
      <c r="E71" s="43">
        <v>0.16120000000000001</v>
      </c>
      <c r="F71" s="7">
        <f>MATCH($D71,FAC_TOTALS_APTA!$A$2:$BS$2,)</f>
        <v>14</v>
      </c>
      <c r="G71" s="29" t="e">
        <f>VLOOKUP(G65,FAC_TOTALS_APTA!$A$4:$BS$227,$F71,FALSE)</f>
        <v>#N/A</v>
      </c>
      <c r="H71" s="29" t="e">
        <f>VLOOKUP(H65,FAC_TOTALS_APTA!$A$4:$BS$227,$F71,FALSE)</f>
        <v>#N/A</v>
      </c>
      <c r="I71" s="30" t="str">
        <f t="shared" si="13"/>
        <v>-</v>
      </c>
      <c r="J71" s="31" t="str">
        <f t="shared" si="14"/>
        <v>_log</v>
      </c>
      <c r="K71" s="31" t="str">
        <f t="shared" si="15"/>
        <v>GAS_PRICE_2018_log_FAC</v>
      </c>
      <c r="L71" s="7">
        <f>MATCH($K71,FAC_TOTALS_APTA!$A$2:$BS$2,)</f>
        <v>36</v>
      </c>
      <c r="M71" s="29" t="e">
        <f>IF(M65=0,0,VLOOKUP(M65,FAC_TOTALS_APTA!$A$4:$BS$227,$L71,FALSE))</f>
        <v>#N/A</v>
      </c>
      <c r="N71" s="29" t="e">
        <f>IF(N65=0,0,VLOOKUP(N65,FAC_TOTALS_APTA!$A$4:$BS$227,$L71,FALSE))</f>
        <v>#N/A</v>
      </c>
      <c r="O71" s="29" t="e">
        <f>IF(O65=0,0,VLOOKUP(O65,FAC_TOTALS_APTA!$A$4:$BS$227,$L71,FALSE))</f>
        <v>#N/A</v>
      </c>
      <c r="P71" s="29" t="e">
        <f>IF(P65=0,0,VLOOKUP(P65,FAC_TOTALS_APTA!$A$4:$BS$227,$L71,FALSE))</f>
        <v>#N/A</v>
      </c>
      <c r="Q71" s="29" t="e">
        <f>IF(Q65=0,0,VLOOKUP(Q65,FAC_TOTALS_APTA!$A$4:$BS$227,$L71,FALSE))</f>
        <v>#N/A</v>
      </c>
      <c r="R71" s="29" t="e">
        <f>IF(R65=0,0,VLOOKUP(R65,FAC_TOTALS_APTA!$A$4:$BS$227,$L71,FALSE))</f>
        <v>#N/A</v>
      </c>
      <c r="S71" s="29">
        <f>IF(S65=0,0,VLOOKUP(S65,FAC_TOTALS_APTA!$A$4:$BS$227,$L71,FALSE))</f>
        <v>0</v>
      </c>
      <c r="T71" s="29">
        <f>IF(T65=0,0,VLOOKUP(T65,FAC_TOTALS_APTA!$A$4:$BS$227,$L71,FALSE))</f>
        <v>0</v>
      </c>
      <c r="U71" s="29">
        <f>IF(U65=0,0,VLOOKUP(U65,FAC_TOTALS_APTA!$A$4:$BS$227,$L71,FALSE))</f>
        <v>0</v>
      </c>
      <c r="V71" s="29">
        <f>IF(V65=0,0,VLOOKUP(V65,FAC_TOTALS_APTA!$A$4:$BS$227,$L71,FALSE))</f>
        <v>0</v>
      </c>
      <c r="W71" s="29">
        <f>IF(W65=0,0,VLOOKUP(W65,FAC_TOTALS_APTA!$A$4:$BS$227,$L71,FALSE))</f>
        <v>0</v>
      </c>
      <c r="X71" s="29">
        <f>IF(X65=0,0,VLOOKUP(X65,FAC_TOTALS_APTA!$A$4:$BS$227,$L71,FALSE))</f>
        <v>0</v>
      </c>
      <c r="Y71" s="29">
        <f>IF(Y65=0,0,VLOOKUP(Y65,FAC_TOTALS_APTA!$A$4:$BS$227,$L71,FALSE))</f>
        <v>0</v>
      </c>
      <c r="Z71" s="29">
        <f>IF(Z65=0,0,VLOOKUP(Z65,FAC_TOTALS_APTA!$A$4:$BS$227,$L71,FALSE))</f>
        <v>0</v>
      </c>
      <c r="AA71" s="29">
        <f>IF(AA65=0,0,VLOOKUP(AA65,FAC_TOTALS_APTA!$A$4:$BS$227,$L71,FALSE))</f>
        <v>0</v>
      </c>
      <c r="AB71" s="29">
        <f>IF(AB65=0,0,VLOOKUP(AB65,FAC_TOTALS_APTA!$A$4:$BS$227,$L71,FALSE))</f>
        <v>0</v>
      </c>
      <c r="AC71" s="32" t="e">
        <f t="shared" si="16"/>
        <v>#N/A</v>
      </c>
      <c r="AD71" s="33" t="e">
        <f>AC71/G90</f>
        <v>#N/A</v>
      </c>
      <c r="AE71" s="7"/>
    </row>
    <row r="72" spans="1:31" s="14" customFormat="1" ht="15" hidden="1" x14ac:dyDescent="0.2">
      <c r="A72" s="7"/>
      <c r="B72" s="26" t="s">
        <v>49</v>
      </c>
      <c r="C72" s="28" t="s">
        <v>23</v>
      </c>
      <c r="D72" s="7" t="s">
        <v>15</v>
      </c>
      <c r="E72" s="43">
        <v>-0.2555</v>
      </c>
      <c r="F72" s="7">
        <f>MATCH($D72,FAC_TOTALS_APTA!$A$2:$BS$2,)</f>
        <v>15</v>
      </c>
      <c r="G72" s="29" t="e">
        <f>VLOOKUP(G65,FAC_TOTALS_APTA!$A$4:$BS$227,$F72,FALSE)</f>
        <v>#N/A</v>
      </c>
      <c r="H72" s="29" t="e">
        <f>VLOOKUP(H65,FAC_TOTALS_APTA!$A$4:$BS$227,$F72,FALSE)</f>
        <v>#N/A</v>
      </c>
      <c r="I72" s="30" t="str">
        <f t="shared" si="13"/>
        <v>-</v>
      </c>
      <c r="J72" s="31" t="str">
        <f t="shared" si="14"/>
        <v>_log</v>
      </c>
      <c r="K72" s="31" t="str">
        <f t="shared" si="15"/>
        <v>TOTAL_MED_INC_INDIV_2018_log_FAC</v>
      </c>
      <c r="L72" s="7">
        <f>MATCH($K72,FAC_TOTALS_APTA!$A$2:$BS$2,)</f>
        <v>37</v>
      </c>
      <c r="M72" s="29" t="e">
        <f>IF(M65=0,0,VLOOKUP(M65,FAC_TOTALS_APTA!$A$4:$BS$227,$L72,FALSE))</f>
        <v>#N/A</v>
      </c>
      <c r="N72" s="29" t="e">
        <f>IF(N65=0,0,VLOOKUP(N65,FAC_TOTALS_APTA!$A$4:$BS$227,$L72,FALSE))</f>
        <v>#N/A</v>
      </c>
      <c r="O72" s="29" t="e">
        <f>IF(O65=0,0,VLOOKUP(O65,FAC_TOTALS_APTA!$A$4:$BS$227,$L72,FALSE))</f>
        <v>#N/A</v>
      </c>
      <c r="P72" s="29" t="e">
        <f>IF(P65=0,0,VLOOKUP(P65,FAC_TOTALS_APTA!$A$4:$BS$227,$L72,FALSE))</f>
        <v>#N/A</v>
      </c>
      <c r="Q72" s="29" t="e">
        <f>IF(Q65=0,0,VLOOKUP(Q65,FAC_TOTALS_APTA!$A$4:$BS$227,$L72,FALSE))</f>
        <v>#N/A</v>
      </c>
      <c r="R72" s="29" t="e">
        <f>IF(R65=0,0,VLOOKUP(R65,FAC_TOTALS_APTA!$A$4:$BS$227,$L72,FALSE))</f>
        <v>#N/A</v>
      </c>
      <c r="S72" s="29">
        <f>IF(S65=0,0,VLOOKUP(S65,FAC_TOTALS_APTA!$A$4:$BS$227,$L72,FALSE))</f>
        <v>0</v>
      </c>
      <c r="T72" s="29">
        <f>IF(T65=0,0,VLOOKUP(T65,FAC_TOTALS_APTA!$A$4:$BS$227,$L72,FALSE))</f>
        <v>0</v>
      </c>
      <c r="U72" s="29">
        <f>IF(U65=0,0,VLOOKUP(U65,FAC_TOTALS_APTA!$A$4:$BS$227,$L72,FALSE))</f>
        <v>0</v>
      </c>
      <c r="V72" s="29">
        <f>IF(V65=0,0,VLOOKUP(V65,FAC_TOTALS_APTA!$A$4:$BS$227,$L72,FALSE))</f>
        <v>0</v>
      </c>
      <c r="W72" s="29">
        <f>IF(W65=0,0,VLOOKUP(W65,FAC_TOTALS_APTA!$A$4:$BS$227,$L72,FALSE))</f>
        <v>0</v>
      </c>
      <c r="X72" s="29">
        <f>IF(X65=0,0,VLOOKUP(X65,FAC_TOTALS_APTA!$A$4:$BS$227,$L72,FALSE))</f>
        <v>0</v>
      </c>
      <c r="Y72" s="29">
        <f>IF(Y65=0,0,VLOOKUP(Y65,FAC_TOTALS_APTA!$A$4:$BS$227,$L72,FALSE))</f>
        <v>0</v>
      </c>
      <c r="Z72" s="29">
        <f>IF(Z65=0,0,VLOOKUP(Z65,FAC_TOTALS_APTA!$A$4:$BS$227,$L72,FALSE))</f>
        <v>0</v>
      </c>
      <c r="AA72" s="29">
        <f>IF(AA65=0,0,VLOOKUP(AA65,FAC_TOTALS_APTA!$A$4:$BS$227,$L72,FALSE))</f>
        <v>0</v>
      </c>
      <c r="AB72" s="29">
        <f>IF(AB65=0,0,VLOOKUP(AB65,FAC_TOTALS_APTA!$A$4:$BS$227,$L72,FALSE))</f>
        <v>0</v>
      </c>
      <c r="AC72" s="32" t="e">
        <f t="shared" si="16"/>
        <v>#N/A</v>
      </c>
      <c r="AD72" s="33" t="e">
        <f>AC72/G90</f>
        <v>#N/A</v>
      </c>
      <c r="AE72" s="7"/>
    </row>
    <row r="73" spans="1:31" s="14" customFormat="1" ht="15" hidden="1" x14ac:dyDescent="0.2">
      <c r="A73" s="7"/>
      <c r="B73" s="26" t="s">
        <v>67</v>
      </c>
      <c r="C73" s="28"/>
      <c r="D73" s="7" t="s">
        <v>10</v>
      </c>
      <c r="E73" s="43">
        <v>1.0699999999999999E-2</v>
      </c>
      <c r="F73" s="7">
        <f>MATCH($D73,FAC_TOTALS_APTA!$A$2:$BS$2,)</f>
        <v>16</v>
      </c>
      <c r="G73" s="29" t="e">
        <f>VLOOKUP(G65,FAC_TOTALS_APTA!$A$4:$BS$227,$F73,FALSE)</f>
        <v>#N/A</v>
      </c>
      <c r="H73" s="29" t="e">
        <f>VLOOKUP(H65,FAC_TOTALS_APTA!$A$4:$BS$227,$F73,FALSE)</f>
        <v>#N/A</v>
      </c>
      <c r="I73" s="30" t="str">
        <f t="shared" si="13"/>
        <v>-</v>
      </c>
      <c r="J73" s="31" t="str">
        <f t="shared" si="14"/>
        <v/>
      </c>
      <c r="K73" s="31" t="str">
        <f t="shared" si="15"/>
        <v>PCT_HH_NO_VEH_FAC</v>
      </c>
      <c r="L73" s="7">
        <f>MATCH($K73,FAC_TOTALS_APTA!$A$2:$BS$2,)</f>
        <v>38</v>
      </c>
      <c r="M73" s="29" t="e">
        <f>IF(M65=0,0,VLOOKUP(M65,FAC_TOTALS_APTA!$A$4:$BS$227,$L73,FALSE))</f>
        <v>#N/A</v>
      </c>
      <c r="N73" s="29" t="e">
        <f>IF(N65=0,0,VLOOKUP(N65,FAC_TOTALS_APTA!$A$4:$BS$227,$L73,FALSE))</f>
        <v>#N/A</v>
      </c>
      <c r="O73" s="29" t="e">
        <f>IF(O65=0,0,VLOOKUP(O65,FAC_TOTALS_APTA!$A$4:$BS$227,$L73,FALSE))</f>
        <v>#N/A</v>
      </c>
      <c r="P73" s="29" t="e">
        <f>IF(P65=0,0,VLOOKUP(P65,FAC_TOTALS_APTA!$A$4:$BS$227,$L73,FALSE))</f>
        <v>#N/A</v>
      </c>
      <c r="Q73" s="29" t="e">
        <f>IF(Q65=0,0,VLOOKUP(Q65,FAC_TOTALS_APTA!$A$4:$BS$227,$L73,FALSE))</f>
        <v>#N/A</v>
      </c>
      <c r="R73" s="29" t="e">
        <f>IF(R65=0,0,VLOOKUP(R65,FAC_TOTALS_APTA!$A$4:$BS$227,$L73,FALSE))</f>
        <v>#N/A</v>
      </c>
      <c r="S73" s="29">
        <f>IF(S65=0,0,VLOOKUP(S65,FAC_TOTALS_APTA!$A$4:$BS$227,$L73,FALSE))</f>
        <v>0</v>
      </c>
      <c r="T73" s="29">
        <f>IF(T65=0,0,VLOOKUP(T65,FAC_TOTALS_APTA!$A$4:$BS$227,$L73,FALSE))</f>
        <v>0</v>
      </c>
      <c r="U73" s="29">
        <f>IF(U65=0,0,VLOOKUP(U65,FAC_TOTALS_APTA!$A$4:$BS$227,$L73,FALSE))</f>
        <v>0</v>
      </c>
      <c r="V73" s="29">
        <f>IF(V65=0,0,VLOOKUP(V65,FAC_TOTALS_APTA!$A$4:$BS$227,$L73,FALSE))</f>
        <v>0</v>
      </c>
      <c r="W73" s="29">
        <f>IF(W65=0,0,VLOOKUP(W65,FAC_TOTALS_APTA!$A$4:$BS$227,$L73,FALSE))</f>
        <v>0</v>
      </c>
      <c r="X73" s="29">
        <f>IF(X65=0,0,VLOOKUP(X65,FAC_TOTALS_APTA!$A$4:$BS$227,$L73,FALSE))</f>
        <v>0</v>
      </c>
      <c r="Y73" s="29">
        <f>IF(Y65=0,0,VLOOKUP(Y65,FAC_TOTALS_APTA!$A$4:$BS$227,$L73,FALSE))</f>
        <v>0</v>
      </c>
      <c r="Z73" s="29">
        <f>IF(Z65=0,0,VLOOKUP(Z65,FAC_TOTALS_APTA!$A$4:$BS$227,$L73,FALSE))</f>
        <v>0</v>
      </c>
      <c r="AA73" s="29">
        <f>IF(AA65=0,0,VLOOKUP(AA65,FAC_TOTALS_APTA!$A$4:$BS$227,$L73,FALSE))</f>
        <v>0</v>
      </c>
      <c r="AB73" s="29">
        <f>IF(AB65=0,0,VLOOKUP(AB65,FAC_TOTALS_APTA!$A$4:$BS$227,$L73,FALSE))</f>
        <v>0</v>
      </c>
      <c r="AC73" s="32" t="e">
        <f t="shared" si="16"/>
        <v>#N/A</v>
      </c>
      <c r="AD73" s="33" t="e">
        <f>AC73/G90</f>
        <v>#N/A</v>
      </c>
      <c r="AE73" s="7"/>
    </row>
    <row r="74" spans="1:31" s="14" customFormat="1" ht="15" hidden="1" x14ac:dyDescent="0.2">
      <c r="A74" s="7"/>
      <c r="B74" s="26" t="s">
        <v>50</v>
      </c>
      <c r="C74" s="28"/>
      <c r="D74" s="7" t="s">
        <v>31</v>
      </c>
      <c r="E74" s="43">
        <v>-3.3999999999999998E-3</v>
      </c>
      <c r="F74" s="7">
        <f>MATCH($D74,FAC_TOTALS_APTA!$A$2:$BS$2,)</f>
        <v>18</v>
      </c>
      <c r="G74" s="29" t="e">
        <f>VLOOKUP(G65,FAC_TOTALS_APTA!$A$4:$BS$227,$F74,FALSE)</f>
        <v>#N/A</v>
      </c>
      <c r="H74" s="29" t="e">
        <f>VLOOKUP(H65,FAC_TOTALS_APTA!$A$4:$BS$227,$F74,FALSE)</f>
        <v>#N/A</v>
      </c>
      <c r="I74" s="30" t="str">
        <f t="shared" si="13"/>
        <v>-</v>
      </c>
      <c r="J74" s="31" t="str">
        <f t="shared" si="14"/>
        <v/>
      </c>
      <c r="K74" s="31" t="str">
        <f t="shared" si="15"/>
        <v>JTW_HOME_PCT_FAC</v>
      </c>
      <c r="L74" s="7">
        <f>MATCH($K74,FAC_TOTALS_APTA!$A$2:$BS$2,)</f>
        <v>40</v>
      </c>
      <c r="M74" s="29" t="e">
        <f>IF(M65=0,0,VLOOKUP(M65,FAC_TOTALS_APTA!$A$4:$BS$227,$L74,FALSE))</f>
        <v>#N/A</v>
      </c>
      <c r="N74" s="29" t="e">
        <f>IF(N65=0,0,VLOOKUP(N65,FAC_TOTALS_APTA!$A$4:$BS$227,$L74,FALSE))</f>
        <v>#N/A</v>
      </c>
      <c r="O74" s="29" t="e">
        <f>IF(O65=0,0,VLOOKUP(O65,FAC_TOTALS_APTA!$A$4:$BS$227,$L74,FALSE))</f>
        <v>#N/A</v>
      </c>
      <c r="P74" s="29" t="e">
        <f>IF(P65=0,0,VLOOKUP(P65,FAC_TOTALS_APTA!$A$4:$BS$227,$L74,FALSE))</f>
        <v>#N/A</v>
      </c>
      <c r="Q74" s="29" t="e">
        <f>IF(Q65=0,0,VLOOKUP(Q65,FAC_TOTALS_APTA!$A$4:$BS$227,$L74,FALSE))</f>
        <v>#N/A</v>
      </c>
      <c r="R74" s="29" t="e">
        <f>IF(R65=0,0,VLOOKUP(R65,FAC_TOTALS_APTA!$A$4:$BS$227,$L74,FALSE))</f>
        <v>#N/A</v>
      </c>
      <c r="S74" s="29">
        <f>IF(S65=0,0,VLOOKUP(S65,FAC_TOTALS_APTA!$A$4:$BS$227,$L74,FALSE))</f>
        <v>0</v>
      </c>
      <c r="T74" s="29">
        <f>IF(T65=0,0,VLOOKUP(T65,FAC_TOTALS_APTA!$A$4:$BS$227,$L74,FALSE))</f>
        <v>0</v>
      </c>
      <c r="U74" s="29">
        <f>IF(U65=0,0,VLOOKUP(U65,FAC_TOTALS_APTA!$A$4:$BS$227,$L74,FALSE))</f>
        <v>0</v>
      </c>
      <c r="V74" s="29">
        <f>IF(V65=0,0,VLOOKUP(V65,FAC_TOTALS_APTA!$A$4:$BS$227,$L74,FALSE))</f>
        <v>0</v>
      </c>
      <c r="W74" s="29">
        <f>IF(W65=0,0,VLOOKUP(W65,FAC_TOTALS_APTA!$A$4:$BS$227,$L74,FALSE))</f>
        <v>0</v>
      </c>
      <c r="X74" s="29">
        <f>IF(X65=0,0,VLOOKUP(X65,FAC_TOTALS_APTA!$A$4:$BS$227,$L74,FALSE))</f>
        <v>0</v>
      </c>
      <c r="Y74" s="29">
        <f>IF(Y65=0,0,VLOOKUP(Y65,FAC_TOTALS_APTA!$A$4:$BS$227,$L74,FALSE))</f>
        <v>0</v>
      </c>
      <c r="Z74" s="29">
        <f>IF(Z65=0,0,VLOOKUP(Z65,FAC_TOTALS_APTA!$A$4:$BS$227,$L74,FALSE))</f>
        <v>0</v>
      </c>
      <c r="AA74" s="29">
        <f>IF(AA65=0,0,VLOOKUP(AA65,FAC_TOTALS_APTA!$A$4:$BS$227,$L74,FALSE))</f>
        <v>0</v>
      </c>
      <c r="AB74" s="29">
        <f>IF(AB65=0,0,VLOOKUP(AB65,FAC_TOTALS_APTA!$A$4:$BS$227,$L74,FALSE))</f>
        <v>0</v>
      </c>
      <c r="AC74" s="32" t="e">
        <f t="shared" si="16"/>
        <v>#N/A</v>
      </c>
      <c r="AD74" s="33" t="e">
        <f>AC74/G90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85</v>
      </c>
      <c r="E75" s="43">
        <v>-5.7999999999999996E-3</v>
      </c>
      <c r="F75" s="7">
        <f>MATCH($D75,FAC_TOTALS_APTA!$A$2:$BS$2,)</f>
        <v>20</v>
      </c>
      <c r="G75" s="29" t="e">
        <f>VLOOKUP(G65,FAC_TOTALS_APTA!$A$4:$BS$227,$F75,FALSE)</f>
        <v>#N/A</v>
      </c>
      <c r="H75" s="29" t="e">
        <f>VLOOKUP(H65,FAC_TOTALS_APTA!$A$4:$BS$227,$F75,FALSE)</f>
        <v>#N/A</v>
      </c>
      <c r="I75" s="30" t="str">
        <f t="shared" si="13"/>
        <v>-</v>
      </c>
      <c r="J75" s="31" t="str">
        <f t="shared" si="14"/>
        <v/>
      </c>
      <c r="K75" s="31" t="str">
        <f t="shared" si="15"/>
        <v>TNC_TRIPS_PER_CAPITA_CLUSTER_BUS_HI_OPEX_FAV_FAC</v>
      </c>
      <c r="L75" s="7">
        <f>MATCH($K75,FAC_TOTALS_APTA!$A$2:$BS$2,)</f>
        <v>42</v>
      </c>
      <c r="M75" s="29" t="e">
        <f>IF(M65=0,0,VLOOKUP(M65,FAC_TOTALS_APTA!$A$4:$BS$227,$L75,FALSE))</f>
        <v>#N/A</v>
      </c>
      <c r="N75" s="29" t="e">
        <f>IF(N65=0,0,VLOOKUP(N65,FAC_TOTALS_APTA!$A$4:$BS$227,$L75,FALSE))</f>
        <v>#N/A</v>
      </c>
      <c r="O75" s="29" t="e">
        <f>IF(O65=0,0,VLOOKUP(O65,FAC_TOTALS_APTA!$A$4:$BS$227,$L75,FALSE))</f>
        <v>#N/A</v>
      </c>
      <c r="P75" s="29" t="e">
        <f>IF(P65=0,0,VLOOKUP(P65,FAC_TOTALS_APTA!$A$4:$BS$227,$L75,FALSE))</f>
        <v>#N/A</v>
      </c>
      <c r="Q75" s="29" t="e">
        <f>IF(Q65=0,0,VLOOKUP(Q65,FAC_TOTALS_APTA!$A$4:$BS$227,$L75,FALSE))</f>
        <v>#N/A</v>
      </c>
      <c r="R75" s="29" t="e">
        <f>IF(R65=0,0,VLOOKUP(R65,FAC_TOTALS_APTA!$A$4:$BS$227,$L75,FALSE))</f>
        <v>#N/A</v>
      </c>
      <c r="S75" s="29">
        <f>IF(S65=0,0,VLOOKUP(S65,FAC_TOTALS_APTA!$A$4:$BS$227,$L75,FALSE))</f>
        <v>0</v>
      </c>
      <c r="T75" s="29">
        <f>IF(T65=0,0,VLOOKUP(T65,FAC_TOTALS_APTA!$A$4:$BS$227,$L75,FALSE))</f>
        <v>0</v>
      </c>
      <c r="U75" s="29">
        <f>IF(U65=0,0,VLOOKUP(U65,FAC_TOTALS_APTA!$A$4:$BS$227,$L75,FALSE))</f>
        <v>0</v>
      </c>
      <c r="V75" s="29">
        <f>IF(V65=0,0,VLOOKUP(V65,FAC_TOTALS_APTA!$A$4:$BS$227,$L75,FALSE))</f>
        <v>0</v>
      </c>
      <c r="W75" s="29">
        <f>IF(W65=0,0,VLOOKUP(W65,FAC_TOTALS_APTA!$A$4:$BS$227,$L75,FALSE))</f>
        <v>0</v>
      </c>
      <c r="X75" s="29">
        <f>IF(X65=0,0,VLOOKUP(X65,FAC_TOTALS_APTA!$A$4:$BS$227,$L75,FALSE))</f>
        <v>0</v>
      </c>
      <c r="Y75" s="29">
        <f>IF(Y65=0,0,VLOOKUP(Y65,FAC_TOTALS_APTA!$A$4:$BS$227,$L75,FALSE))</f>
        <v>0</v>
      </c>
      <c r="Z75" s="29">
        <f>IF(Z65=0,0,VLOOKUP(Z65,FAC_TOTALS_APTA!$A$4:$BS$227,$L75,FALSE))</f>
        <v>0</v>
      </c>
      <c r="AA75" s="29">
        <f>IF(AA65=0,0,VLOOKUP(AA65,FAC_TOTALS_APTA!$A$4:$BS$227,$L75,FALSE))</f>
        <v>0</v>
      </c>
      <c r="AB75" s="29">
        <f>IF(AB65=0,0,VLOOKUP(AB65,FAC_TOTALS_APTA!$A$4:$BS$227,$L75,FALSE))</f>
        <v>0</v>
      </c>
      <c r="AC75" s="32" t="e">
        <f t="shared" si="16"/>
        <v>#N/A</v>
      </c>
      <c r="AD75" s="33" t="e">
        <f>AC75/G90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87</v>
      </c>
      <c r="E76" s="43">
        <v>-3.3799999999999997E-2</v>
      </c>
      <c r="F76" s="7">
        <f>MATCH($D76,FAC_TOTALS_APTA!$A$2:$BS$2,)</f>
        <v>21</v>
      </c>
      <c r="G76" s="29" t="e">
        <f>VLOOKUP(G65,FAC_TOTALS_APTA!$A$4:$BS$227,$F76,FALSE)</f>
        <v>#N/A</v>
      </c>
      <c r="H76" s="29" t="e">
        <f>VLOOKUP(H65,FAC_TOTALS_APTA!$A$4:$BS$227,$F76,FALSE)</f>
        <v>#N/A</v>
      </c>
      <c r="I76" s="30" t="str">
        <f t="shared" si="13"/>
        <v>-</v>
      </c>
      <c r="J76" s="31" t="str">
        <f t="shared" si="14"/>
        <v/>
      </c>
      <c r="K76" s="31" t="str">
        <f t="shared" si="15"/>
        <v>TNC_TRIPS_PER_CAPITA_CLUSTER_BUS_MID_OPEX_FAV_FAC</v>
      </c>
      <c r="L76" s="7">
        <f>MATCH($K76,FAC_TOTALS_APTA!$A$2:$BS$2,)</f>
        <v>43</v>
      </c>
      <c r="M76" s="29" t="e">
        <f>IF(M65=0,0,VLOOKUP(M65,FAC_TOTALS_APTA!$A$4:$BS$227,$L76,FALSE))</f>
        <v>#N/A</v>
      </c>
      <c r="N76" s="29" t="e">
        <f>IF(N65=0,0,VLOOKUP(N65,FAC_TOTALS_APTA!$A$4:$BS$227,$L76,FALSE))</f>
        <v>#N/A</v>
      </c>
      <c r="O76" s="29" t="e">
        <f>IF(O65=0,0,VLOOKUP(O65,FAC_TOTALS_APTA!$A$4:$BS$227,$L76,FALSE))</f>
        <v>#N/A</v>
      </c>
      <c r="P76" s="29" t="e">
        <f>IF(P65=0,0,VLOOKUP(P65,FAC_TOTALS_APTA!$A$4:$BS$227,$L76,FALSE))</f>
        <v>#N/A</v>
      </c>
      <c r="Q76" s="29" t="e">
        <f>IF(Q65=0,0,VLOOKUP(Q65,FAC_TOTALS_APTA!$A$4:$BS$227,$L76,FALSE))</f>
        <v>#N/A</v>
      </c>
      <c r="R76" s="29" t="e">
        <f>IF(R65=0,0,VLOOKUP(R65,FAC_TOTALS_APTA!$A$4:$BS$227,$L76,FALSE))</f>
        <v>#N/A</v>
      </c>
      <c r="S76" s="29">
        <f>IF(S65=0,0,VLOOKUP(S65,FAC_TOTALS_APTA!$A$4:$BS$227,$L76,FALSE))</f>
        <v>0</v>
      </c>
      <c r="T76" s="29">
        <f>IF(T65=0,0,VLOOKUP(T65,FAC_TOTALS_APTA!$A$4:$BS$227,$L76,FALSE))</f>
        <v>0</v>
      </c>
      <c r="U76" s="29">
        <f>IF(U65=0,0,VLOOKUP(U65,FAC_TOTALS_APTA!$A$4:$BS$227,$L76,FALSE))</f>
        <v>0</v>
      </c>
      <c r="V76" s="29">
        <f>IF(V65=0,0,VLOOKUP(V65,FAC_TOTALS_APTA!$A$4:$BS$227,$L76,FALSE))</f>
        <v>0</v>
      </c>
      <c r="W76" s="29">
        <f>IF(W65=0,0,VLOOKUP(W65,FAC_TOTALS_APTA!$A$4:$BS$227,$L76,FALSE))</f>
        <v>0</v>
      </c>
      <c r="X76" s="29">
        <f>IF(X65=0,0,VLOOKUP(X65,FAC_TOTALS_APTA!$A$4:$BS$227,$L76,FALSE))</f>
        <v>0</v>
      </c>
      <c r="Y76" s="29">
        <f>IF(Y65=0,0,VLOOKUP(Y65,FAC_TOTALS_APTA!$A$4:$BS$227,$L76,FALSE))</f>
        <v>0</v>
      </c>
      <c r="Z76" s="29">
        <f>IF(Z65=0,0,VLOOKUP(Z65,FAC_TOTALS_APTA!$A$4:$BS$227,$L76,FALSE))</f>
        <v>0</v>
      </c>
      <c r="AA76" s="29">
        <f>IF(AA65=0,0,VLOOKUP(AA65,FAC_TOTALS_APTA!$A$4:$BS$227,$L76,FALSE))</f>
        <v>0</v>
      </c>
      <c r="AB76" s="29">
        <f>IF(AB65=0,0,VLOOKUP(AB65,FAC_TOTALS_APTA!$A$4:$BS$227,$L76,FALSE))</f>
        <v>0</v>
      </c>
      <c r="AC76" s="32" t="e">
        <f t="shared" si="16"/>
        <v>#N/A</v>
      </c>
      <c r="AD76" s="33" t="e">
        <f>AC76/G90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88</v>
      </c>
      <c r="E77" s="43">
        <v>-1.6299999999999999E-2</v>
      </c>
      <c r="F77" s="7">
        <f>MATCH($D77,FAC_TOTALS_APTA!$A$2:$BS$2,)</f>
        <v>22</v>
      </c>
      <c r="G77" s="29" t="e">
        <f>VLOOKUP(G65,FAC_TOTALS_APTA!$A$4:$BS$227,$F77,FALSE)</f>
        <v>#N/A</v>
      </c>
      <c r="H77" s="29" t="e">
        <f>VLOOKUP(H65,FAC_TOTALS_APTA!$A$4:$BS$227,$F77,FALSE)</f>
        <v>#N/A</v>
      </c>
      <c r="I77" s="30" t="str">
        <f t="shared" si="13"/>
        <v>-</v>
      </c>
      <c r="J77" s="31" t="str">
        <f t="shared" si="14"/>
        <v/>
      </c>
      <c r="K77" s="31" t="str">
        <f t="shared" si="15"/>
        <v>TNC_TRIPS_PER_CAPITA_CLUSTER_BUS_LOW_OPEX_FAV_FAC</v>
      </c>
      <c r="L77" s="7">
        <f>MATCH($K77,FAC_TOTALS_APTA!$A$2:$BS$2,)</f>
        <v>44</v>
      </c>
      <c r="M77" s="29" t="e">
        <f>IF(M65=0,0,VLOOKUP(M65,FAC_TOTALS_APTA!$A$4:$BS$227,$L77,FALSE))</f>
        <v>#N/A</v>
      </c>
      <c r="N77" s="29" t="e">
        <f>IF(N65=0,0,VLOOKUP(N65,FAC_TOTALS_APTA!$A$4:$BS$227,$L77,FALSE))</f>
        <v>#N/A</v>
      </c>
      <c r="O77" s="29" t="e">
        <f>IF(O65=0,0,VLOOKUP(O65,FAC_TOTALS_APTA!$A$4:$BS$227,$L77,FALSE))</f>
        <v>#N/A</v>
      </c>
      <c r="P77" s="29" t="e">
        <f>IF(P65=0,0,VLOOKUP(P65,FAC_TOTALS_APTA!$A$4:$BS$227,$L77,FALSE))</f>
        <v>#N/A</v>
      </c>
      <c r="Q77" s="29" t="e">
        <f>IF(Q65=0,0,VLOOKUP(Q65,FAC_TOTALS_APTA!$A$4:$BS$227,$L77,FALSE))</f>
        <v>#N/A</v>
      </c>
      <c r="R77" s="29" t="e">
        <f>IF(R65=0,0,VLOOKUP(R65,FAC_TOTALS_APTA!$A$4:$BS$227,$L77,FALSE))</f>
        <v>#N/A</v>
      </c>
      <c r="S77" s="29">
        <f>IF(S65=0,0,VLOOKUP(S65,FAC_TOTALS_APTA!$A$4:$BS$227,$L77,FALSE))</f>
        <v>0</v>
      </c>
      <c r="T77" s="29">
        <f>IF(T65=0,0,VLOOKUP(T65,FAC_TOTALS_APTA!$A$4:$BS$227,$L77,FALSE))</f>
        <v>0</v>
      </c>
      <c r="U77" s="29">
        <f>IF(U65=0,0,VLOOKUP(U65,FAC_TOTALS_APTA!$A$4:$BS$227,$L77,FALSE))</f>
        <v>0</v>
      </c>
      <c r="V77" s="29">
        <f>IF(V65=0,0,VLOOKUP(V65,FAC_TOTALS_APTA!$A$4:$BS$227,$L77,FALSE))</f>
        <v>0</v>
      </c>
      <c r="W77" s="29">
        <f>IF(W65=0,0,VLOOKUP(W65,FAC_TOTALS_APTA!$A$4:$BS$227,$L77,FALSE))</f>
        <v>0</v>
      </c>
      <c r="X77" s="29">
        <f>IF(X65=0,0,VLOOKUP(X65,FAC_TOTALS_APTA!$A$4:$BS$227,$L77,FALSE))</f>
        <v>0</v>
      </c>
      <c r="Y77" s="29">
        <f>IF(Y65=0,0,VLOOKUP(Y65,FAC_TOTALS_APTA!$A$4:$BS$227,$L77,FALSE))</f>
        <v>0</v>
      </c>
      <c r="Z77" s="29">
        <f>IF(Z65=0,0,VLOOKUP(Z65,FAC_TOTALS_APTA!$A$4:$BS$227,$L77,FALSE))</f>
        <v>0</v>
      </c>
      <c r="AA77" s="29">
        <f>IF(AA65=0,0,VLOOKUP(AA65,FAC_TOTALS_APTA!$A$4:$BS$227,$L77,FALSE))</f>
        <v>0</v>
      </c>
      <c r="AB77" s="29">
        <f>IF(AB65=0,0,VLOOKUP(AB65,FAC_TOTALS_APTA!$A$4:$BS$227,$L77,FALSE))</f>
        <v>0</v>
      </c>
      <c r="AC77" s="32" t="e">
        <f t="shared" si="16"/>
        <v>#N/A</v>
      </c>
      <c r="AD77" s="33" t="e">
        <f>AC77/G90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89</v>
      </c>
      <c r="E78" s="43">
        <v>-1.37E-2</v>
      </c>
      <c r="F78" s="7">
        <f>MATCH($D78,FAC_TOTALS_APTA!$A$2:$BS$2,)</f>
        <v>23</v>
      </c>
      <c r="G78" s="29" t="e">
        <f>VLOOKUP(G65,FAC_TOTALS_APTA!$A$4:$BS$227,$F78,FALSE)</f>
        <v>#N/A</v>
      </c>
      <c r="H78" s="29" t="e">
        <f>VLOOKUP(H65,FAC_TOTALS_APTA!$A$4:$BS$227,$F78,FALSE)</f>
        <v>#N/A</v>
      </c>
      <c r="I78" s="30" t="str">
        <f t="shared" si="13"/>
        <v>-</v>
      </c>
      <c r="J78" s="31" t="str">
        <f t="shared" si="14"/>
        <v/>
      </c>
      <c r="K78" s="31" t="str">
        <f t="shared" si="15"/>
        <v>TNC_TRIPS_PER_CAPITA_CLUSTER_BUS_HI_OPEX_UNFAV_FAC</v>
      </c>
      <c r="L78" s="7">
        <f>MATCH($K78,FAC_TOTALS_APTA!$A$2:$BS$2,)</f>
        <v>45</v>
      </c>
      <c r="M78" s="29" t="e">
        <f>IF(M65=0,0,VLOOKUP(M65,FAC_TOTALS_APTA!$A$4:$BS$227,$L78,FALSE))</f>
        <v>#N/A</v>
      </c>
      <c r="N78" s="29" t="e">
        <f>IF(N65=0,0,VLOOKUP(N65,FAC_TOTALS_APTA!$A$4:$BS$227,$L78,FALSE))</f>
        <v>#N/A</v>
      </c>
      <c r="O78" s="29" t="e">
        <f>IF(O65=0,0,VLOOKUP(O65,FAC_TOTALS_APTA!$A$4:$BS$227,$L78,FALSE))</f>
        <v>#N/A</v>
      </c>
      <c r="P78" s="29" t="e">
        <f>IF(P65=0,0,VLOOKUP(P65,FAC_TOTALS_APTA!$A$4:$BS$227,$L78,FALSE))</f>
        <v>#N/A</v>
      </c>
      <c r="Q78" s="29" t="e">
        <f>IF(Q65=0,0,VLOOKUP(Q65,FAC_TOTALS_APTA!$A$4:$BS$227,$L78,FALSE))</f>
        <v>#N/A</v>
      </c>
      <c r="R78" s="29" t="e">
        <f>IF(R65=0,0,VLOOKUP(R65,FAC_TOTALS_APTA!$A$4:$BS$227,$L78,FALSE))</f>
        <v>#N/A</v>
      </c>
      <c r="S78" s="29">
        <f>IF(S65=0,0,VLOOKUP(S65,FAC_TOTALS_APTA!$A$4:$BS$227,$L78,FALSE))</f>
        <v>0</v>
      </c>
      <c r="T78" s="29">
        <f>IF(T65=0,0,VLOOKUP(T65,FAC_TOTALS_APTA!$A$4:$BS$227,$L78,FALSE))</f>
        <v>0</v>
      </c>
      <c r="U78" s="29">
        <f>IF(U65=0,0,VLOOKUP(U65,FAC_TOTALS_APTA!$A$4:$BS$227,$L78,FALSE))</f>
        <v>0</v>
      </c>
      <c r="V78" s="29">
        <f>IF(V65=0,0,VLOOKUP(V65,FAC_TOTALS_APTA!$A$4:$BS$227,$L78,FALSE))</f>
        <v>0</v>
      </c>
      <c r="W78" s="29">
        <f>IF(W65=0,0,VLOOKUP(W65,FAC_TOTALS_APTA!$A$4:$BS$227,$L78,FALSE))</f>
        <v>0</v>
      </c>
      <c r="X78" s="29">
        <f>IF(X65=0,0,VLOOKUP(X65,FAC_TOTALS_APTA!$A$4:$BS$227,$L78,FALSE))</f>
        <v>0</v>
      </c>
      <c r="Y78" s="29">
        <f>IF(Y65=0,0,VLOOKUP(Y65,FAC_TOTALS_APTA!$A$4:$BS$227,$L78,FALSE))</f>
        <v>0</v>
      </c>
      <c r="Z78" s="29">
        <f>IF(Z65=0,0,VLOOKUP(Z65,FAC_TOTALS_APTA!$A$4:$BS$227,$L78,FALSE))</f>
        <v>0</v>
      </c>
      <c r="AA78" s="29">
        <f>IF(AA65=0,0,VLOOKUP(AA65,FAC_TOTALS_APTA!$A$4:$BS$227,$L78,FALSE))</f>
        <v>0</v>
      </c>
      <c r="AB78" s="29">
        <f>IF(AB65=0,0,VLOOKUP(AB65,FAC_TOTALS_APTA!$A$4:$BS$227,$L78,FALSE))</f>
        <v>0</v>
      </c>
      <c r="AC78" s="32" t="e">
        <f t="shared" si="16"/>
        <v>#N/A</v>
      </c>
      <c r="AD78" s="33" t="e">
        <f>AC78/G90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90</v>
      </c>
      <c r="E79" s="43">
        <v>-3.5099999999999999E-2</v>
      </c>
      <c r="F79" s="7">
        <f>MATCH($D79,FAC_TOTALS_APTA!$A$2:$BS$2,)</f>
        <v>24</v>
      </c>
      <c r="G79" s="29" t="e">
        <f>VLOOKUP(G65,FAC_TOTALS_APTA!$A$4:$BS$227,$F79,FALSE)</f>
        <v>#N/A</v>
      </c>
      <c r="H79" s="29" t="e">
        <f>VLOOKUP(H65,FAC_TOTALS_APTA!$A$4:$BS$227,$F79,FALSE)</f>
        <v>#N/A</v>
      </c>
      <c r="I79" s="30" t="str">
        <f t="shared" si="13"/>
        <v>-</v>
      </c>
      <c r="J79" s="31" t="str">
        <f t="shared" si="14"/>
        <v/>
      </c>
      <c r="K79" s="31" t="str">
        <f t="shared" si="15"/>
        <v>TNC_TRIPS_PER_CAPITA_CLUSTER_BUS_MID_OPEX_UNFAV_FAC</v>
      </c>
      <c r="L79" s="7">
        <f>MATCH($K79,FAC_TOTALS_APTA!$A$2:$BS$2,)</f>
        <v>46</v>
      </c>
      <c r="M79" s="29" t="e">
        <f>IF(M65=0,0,VLOOKUP(M65,FAC_TOTALS_APTA!$A$4:$BS$227,$L79,FALSE))</f>
        <v>#N/A</v>
      </c>
      <c r="N79" s="29" t="e">
        <f>IF(N65=0,0,VLOOKUP(N65,FAC_TOTALS_APTA!$A$4:$BS$227,$L79,FALSE))</f>
        <v>#N/A</v>
      </c>
      <c r="O79" s="29" t="e">
        <f>IF(O65=0,0,VLOOKUP(O65,FAC_TOTALS_APTA!$A$4:$BS$227,$L79,FALSE))</f>
        <v>#N/A</v>
      </c>
      <c r="P79" s="29" t="e">
        <f>IF(P65=0,0,VLOOKUP(P65,FAC_TOTALS_APTA!$A$4:$BS$227,$L79,FALSE))</f>
        <v>#N/A</v>
      </c>
      <c r="Q79" s="29" t="e">
        <f>IF(Q65=0,0,VLOOKUP(Q65,FAC_TOTALS_APTA!$A$4:$BS$227,$L79,FALSE))</f>
        <v>#N/A</v>
      </c>
      <c r="R79" s="29" t="e">
        <f>IF(R65=0,0,VLOOKUP(R65,FAC_TOTALS_APTA!$A$4:$BS$227,$L79,FALSE))</f>
        <v>#N/A</v>
      </c>
      <c r="S79" s="29">
        <f>IF(S65=0,0,VLOOKUP(S65,FAC_TOTALS_APTA!$A$4:$BS$227,$L79,FALSE))</f>
        <v>0</v>
      </c>
      <c r="T79" s="29">
        <f>IF(T65=0,0,VLOOKUP(T65,FAC_TOTALS_APTA!$A$4:$BS$227,$L79,FALSE))</f>
        <v>0</v>
      </c>
      <c r="U79" s="29">
        <f>IF(U65=0,0,VLOOKUP(U65,FAC_TOTALS_APTA!$A$4:$BS$227,$L79,FALSE))</f>
        <v>0</v>
      </c>
      <c r="V79" s="29">
        <f>IF(V65=0,0,VLOOKUP(V65,FAC_TOTALS_APTA!$A$4:$BS$227,$L79,FALSE))</f>
        <v>0</v>
      </c>
      <c r="W79" s="29">
        <f>IF(W65=0,0,VLOOKUP(W65,FAC_TOTALS_APTA!$A$4:$BS$227,$L79,FALSE))</f>
        <v>0</v>
      </c>
      <c r="X79" s="29">
        <f>IF(X65=0,0,VLOOKUP(X65,FAC_TOTALS_APTA!$A$4:$BS$227,$L79,FALSE))</f>
        <v>0</v>
      </c>
      <c r="Y79" s="29">
        <f>IF(Y65=0,0,VLOOKUP(Y65,FAC_TOTALS_APTA!$A$4:$BS$227,$L79,FALSE))</f>
        <v>0</v>
      </c>
      <c r="Z79" s="29">
        <f>IF(Z65=0,0,VLOOKUP(Z65,FAC_TOTALS_APTA!$A$4:$BS$227,$L79,FALSE))</f>
        <v>0</v>
      </c>
      <c r="AA79" s="29">
        <f>IF(AA65=0,0,VLOOKUP(AA65,FAC_TOTALS_APTA!$A$4:$BS$227,$L79,FALSE))</f>
        <v>0</v>
      </c>
      <c r="AB79" s="29">
        <f>IF(AB65=0,0,VLOOKUP(AB65,FAC_TOTALS_APTA!$A$4:$BS$227,$L79,FALSE))</f>
        <v>0</v>
      </c>
      <c r="AC79" s="32" t="e">
        <f t="shared" si="16"/>
        <v>#N/A</v>
      </c>
      <c r="AD79" s="33" t="e">
        <f>AC79/G90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91</v>
      </c>
      <c r="E80" s="43">
        <v>-3.1300000000000001E-2</v>
      </c>
      <c r="F80" s="7">
        <f>MATCH($D80,FAC_TOTALS_APTA!$A$2:$BS$2,)</f>
        <v>25</v>
      </c>
      <c r="G80" s="29" t="e">
        <f>VLOOKUP(G65,FAC_TOTALS_APTA!$A$4:$BS$227,$F80,FALSE)</f>
        <v>#N/A</v>
      </c>
      <c r="H80" s="29" t="e">
        <f>VLOOKUP(H65,FAC_TOTALS_APTA!$A$4:$BS$227,$F80,FALSE)</f>
        <v>#N/A</v>
      </c>
      <c r="I80" s="30" t="str">
        <f t="shared" si="13"/>
        <v>-</v>
      </c>
      <c r="J80" s="31" t="str">
        <f t="shared" si="14"/>
        <v/>
      </c>
      <c r="K80" s="31" t="str">
        <f t="shared" si="15"/>
        <v>TNC_TRIPS_PER_CAPITA_CLUSTER_BUS_LOW_OPEX_UNFAV_FAC</v>
      </c>
      <c r="L80" s="7">
        <f>MATCH($K80,FAC_TOTALS_APTA!$A$2:$BS$2,)</f>
        <v>47</v>
      </c>
      <c r="M80" s="29" t="e">
        <f>IF(M65=0,0,VLOOKUP(M65,FAC_TOTALS_APTA!$A$4:$BS$227,$L80,FALSE))</f>
        <v>#N/A</v>
      </c>
      <c r="N80" s="29" t="e">
        <f>IF(N65=0,0,VLOOKUP(N65,FAC_TOTALS_APTA!$A$4:$BS$227,$L80,FALSE))</f>
        <v>#N/A</v>
      </c>
      <c r="O80" s="29" t="e">
        <f>IF(O65=0,0,VLOOKUP(O65,FAC_TOTALS_APTA!$A$4:$BS$227,$L80,FALSE))</f>
        <v>#N/A</v>
      </c>
      <c r="P80" s="29" t="e">
        <f>IF(P65=0,0,VLOOKUP(P65,FAC_TOTALS_APTA!$A$4:$BS$227,$L80,FALSE))</f>
        <v>#N/A</v>
      </c>
      <c r="Q80" s="29" t="e">
        <f>IF(Q65=0,0,VLOOKUP(Q65,FAC_TOTALS_APTA!$A$4:$BS$227,$L80,FALSE))</f>
        <v>#N/A</v>
      </c>
      <c r="R80" s="29" t="e">
        <f>IF(R65=0,0,VLOOKUP(R65,FAC_TOTALS_APTA!$A$4:$BS$227,$L80,FALSE))</f>
        <v>#N/A</v>
      </c>
      <c r="S80" s="29">
        <f>IF(S65=0,0,VLOOKUP(S65,FAC_TOTALS_APTA!$A$4:$BS$227,$L80,FALSE))</f>
        <v>0</v>
      </c>
      <c r="T80" s="29">
        <f>IF(T65=0,0,VLOOKUP(T65,FAC_TOTALS_APTA!$A$4:$BS$227,$L80,FALSE))</f>
        <v>0</v>
      </c>
      <c r="U80" s="29">
        <f>IF(U65=0,0,VLOOKUP(U65,FAC_TOTALS_APTA!$A$4:$BS$227,$L80,FALSE))</f>
        <v>0</v>
      </c>
      <c r="V80" s="29">
        <f>IF(V65=0,0,VLOOKUP(V65,FAC_TOTALS_APTA!$A$4:$BS$227,$L80,FALSE))</f>
        <v>0</v>
      </c>
      <c r="W80" s="29">
        <f>IF(W65=0,0,VLOOKUP(W65,FAC_TOTALS_APTA!$A$4:$BS$227,$L80,FALSE))</f>
        <v>0</v>
      </c>
      <c r="X80" s="29">
        <f>IF(X65=0,0,VLOOKUP(X65,FAC_TOTALS_APTA!$A$4:$BS$227,$L80,FALSE))</f>
        <v>0</v>
      </c>
      <c r="Y80" s="29">
        <f>IF(Y65=0,0,VLOOKUP(Y65,FAC_TOTALS_APTA!$A$4:$BS$227,$L80,FALSE))</f>
        <v>0</v>
      </c>
      <c r="Z80" s="29">
        <f>IF(Z65=0,0,VLOOKUP(Z65,FAC_TOTALS_APTA!$A$4:$BS$227,$L80,FALSE))</f>
        <v>0</v>
      </c>
      <c r="AA80" s="29">
        <f>IF(AA65=0,0,VLOOKUP(AA65,FAC_TOTALS_APTA!$A$4:$BS$227,$L80,FALSE))</f>
        <v>0</v>
      </c>
      <c r="AB80" s="29">
        <f>IF(AB65=0,0,VLOOKUP(AB65,FAC_TOTALS_APTA!$A$4:$BS$227,$L80,FALSE))</f>
        <v>0</v>
      </c>
      <c r="AC80" s="32" t="e">
        <f t="shared" si="16"/>
        <v>#N/A</v>
      </c>
      <c r="AD80" s="33" t="e">
        <f>AC80/G90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73</v>
      </c>
      <c r="E81" s="43">
        <v>-1.4E-3</v>
      </c>
      <c r="F81" s="7">
        <f>MATCH($D81,FAC_TOTALS_APTA!$A$2:$BS$2,)</f>
        <v>19</v>
      </c>
      <c r="G81" s="29" t="e">
        <f>VLOOKUP(G65,FAC_TOTALS_APTA!$A$4:$BS$227,$F81,FALSE)</f>
        <v>#N/A</v>
      </c>
      <c r="H81" s="29" t="e">
        <f>VLOOKUP(H65,FAC_TOTALS_APTA!$A$4:$BS$227,$F81,FALSE)</f>
        <v>#N/A</v>
      </c>
      <c r="I81" s="30" t="str">
        <f t="shared" si="13"/>
        <v>-</v>
      </c>
      <c r="J81" s="31" t="str">
        <f t="shared" si="14"/>
        <v/>
      </c>
      <c r="K81" s="31" t="str">
        <f t="shared" si="15"/>
        <v>TNC_TRIPS_PER_CAPITA_CLUSTER_BUS_NEW_YORK_FAC</v>
      </c>
      <c r="L81" s="7">
        <f>MATCH($K81,FAC_TOTALS_APTA!$A$2:$BS$2,)</f>
        <v>41</v>
      </c>
      <c r="M81" s="29" t="e">
        <f>IF(M65=0,0,VLOOKUP(M65,FAC_TOTALS_APTA!$A$4:$BS$227,$L81,FALSE))</f>
        <v>#N/A</v>
      </c>
      <c r="N81" s="29" t="e">
        <f>IF(N65=0,0,VLOOKUP(N65,FAC_TOTALS_APTA!$A$4:$BS$227,$L81,FALSE))</f>
        <v>#N/A</v>
      </c>
      <c r="O81" s="29" t="e">
        <f>IF(O65=0,0,VLOOKUP(O65,FAC_TOTALS_APTA!$A$4:$BS$227,$L81,FALSE))</f>
        <v>#N/A</v>
      </c>
      <c r="P81" s="29" t="e">
        <f>IF(P65=0,0,VLOOKUP(P65,FAC_TOTALS_APTA!$A$4:$BS$227,$L81,FALSE))</f>
        <v>#N/A</v>
      </c>
      <c r="Q81" s="29" t="e">
        <f>IF(Q65=0,0,VLOOKUP(Q65,FAC_TOTALS_APTA!$A$4:$BS$227,$L81,FALSE))</f>
        <v>#N/A</v>
      </c>
      <c r="R81" s="29" t="e">
        <f>IF(R65=0,0,VLOOKUP(R65,FAC_TOTALS_APTA!$A$4:$BS$227,$L81,FALSE))</f>
        <v>#N/A</v>
      </c>
      <c r="S81" s="29">
        <f>IF(S65=0,0,VLOOKUP(S65,FAC_TOTALS_APTA!$A$4:$BS$227,$L81,FALSE))</f>
        <v>0</v>
      </c>
      <c r="T81" s="29">
        <f>IF(T65=0,0,VLOOKUP(T65,FAC_TOTALS_APTA!$A$4:$BS$227,$L81,FALSE))</f>
        <v>0</v>
      </c>
      <c r="U81" s="29">
        <f>IF(U65=0,0,VLOOKUP(U65,FAC_TOTALS_APTA!$A$4:$BS$227,$L81,FALSE))</f>
        <v>0</v>
      </c>
      <c r="V81" s="29">
        <f>IF(V65=0,0,VLOOKUP(V65,FAC_TOTALS_APTA!$A$4:$BS$227,$L81,FALSE))</f>
        <v>0</v>
      </c>
      <c r="W81" s="29">
        <f>IF(W65=0,0,VLOOKUP(W65,FAC_TOTALS_APTA!$A$4:$BS$227,$L81,FALSE))</f>
        <v>0</v>
      </c>
      <c r="X81" s="29">
        <f>IF(X65=0,0,VLOOKUP(X65,FAC_TOTALS_APTA!$A$4:$BS$227,$L81,FALSE))</f>
        <v>0</v>
      </c>
      <c r="Y81" s="29">
        <f>IF(Y65=0,0,VLOOKUP(Y65,FAC_TOTALS_APTA!$A$4:$BS$227,$L81,FALSE))</f>
        <v>0</v>
      </c>
      <c r="Z81" s="29">
        <f>IF(Z65=0,0,VLOOKUP(Z65,FAC_TOTALS_APTA!$A$4:$BS$227,$L81,FALSE))</f>
        <v>0</v>
      </c>
      <c r="AA81" s="29">
        <f>IF(AA65=0,0,VLOOKUP(AA65,FAC_TOTALS_APTA!$A$4:$BS$227,$L81,FALSE))</f>
        <v>0</v>
      </c>
      <c r="AB81" s="29">
        <f>IF(AB65=0,0,VLOOKUP(AB65,FAC_TOTALS_APTA!$A$4:$BS$227,$L81,FALSE))</f>
        <v>0</v>
      </c>
      <c r="AC81" s="32" t="e">
        <f t="shared" si="16"/>
        <v>#N/A</v>
      </c>
      <c r="AD81" s="33" t="e">
        <f>AC81/G90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74</v>
      </c>
      <c r="E82" s="43">
        <v>-1.8E-3</v>
      </c>
      <c r="F82" s="7">
        <f>MATCH($D82,FAC_TOTALS_APTA!$A$2:$BS$2,)</f>
        <v>27</v>
      </c>
      <c r="G82" s="29" t="e">
        <f>VLOOKUP(G65,FAC_TOTALS_APTA!$A$4:$BS$227,$F82,FALSE)</f>
        <v>#N/A</v>
      </c>
      <c r="H82" s="29" t="e">
        <f>VLOOKUP(H65,FAC_TOTALS_APTA!$A$4:$BS$227,$F82,FALSE)</f>
        <v>#N/A</v>
      </c>
      <c r="I82" s="30" t="str">
        <f t="shared" si="13"/>
        <v>-</v>
      </c>
      <c r="J82" s="31" t="str">
        <f t="shared" si="14"/>
        <v/>
      </c>
      <c r="K82" s="31" t="str">
        <f t="shared" si="15"/>
        <v>TNC_TRIPS_PER_CAPITA_CLUSTER_RAIL_HI_OPEX_FAC</v>
      </c>
      <c r="L82" s="7">
        <f>MATCH($K82,FAC_TOTALS_APTA!$A$2:$BS$2,)</f>
        <v>49</v>
      </c>
      <c r="M82" s="29" t="e">
        <f>IF(M65=0,0,VLOOKUP(M65,FAC_TOTALS_APTA!$A$4:$BS$227,$L82,FALSE))</f>
        <v>#N/A</v>
      </c>
      <c r="N82" s="29" t="e">
        <f>IF(N65=0,0,VLOOKUP(N65,FAC_TOTALS_APTA!$A$4:$BS$227,$L82,FALSE))</f>
        <v>#N/A</v>
      </c>
      <c r="O82" s="29" t="e">
        <f>IF(O65=0,0,VLOOKUP(O65,FAC_TOTALS_APTA!$A$4:$BS$227,$L82,FALSE))</f>
        <v>#N/A</v>
      </c>
      <c r="P82" s="29" t="e">
        <f>IF(P65=0,0,VLOOKUP(P65,FAC_TOTALS_APTA!$A$4:$BS$227,$L82,FALSE))</f>
        <v>#N/A</v>
      </c>
      <c r="Q82" s="29" t="e">
        <f>IF(Q65=0,0,VLOOKUP(Q65,FAC_TOTALS_APTA!$A$4:$BS$227,$L82,FALSE))</f>
        <v>#N/A</v>
      </c>
      <c r="R82" s="29" t="e">
        <f>IF(R65=0,0,VLOOKUP(R65,FAC_TOTALS_APTA!$A$4:$BS$227,$L82,FALSE))</f>
        <v>#N/A</v>
      </c>
      <c r="S82" s="29">
        <f>IF(S65=0,0,VLOOKUP(S65,FAC_TOTALS_APTA!$A$4:$BS$227,$L82,FALSE))</f>
        <v>0</v>
      </c>
      <c r="T82" s="29">
        <f>IF(T65=0,0,VLOOKUP(T65,FAC_TOTALS_APTA!$A$4:$BS$227,$L82,FALSE))</f>
        <v>0</v>
      </c>
      <c r="U82" s="29">
        <f>IF(U65=0,0,VLOOKUP(U65,FAC_TOTALS_APTA!$A$4:$BS$227,$L82,FALSE))</f>
        <v>0</v>
      </c>
      <c r="V82" s="29">
        <f>IF(V65=0,0,VLOOKUP(V65,FAC_TOTALS_APTA!$A$4:$BS$227,$L82,FALSE))</f>
        <v>0</v>
      </c>
      <c r="W82" s="29">
        <f>IF(W65=0,0,VLOOKUP(W65,FAC_TOTALS_APTA!$A$4:$BS$227,$L82,FALSE))</f>
        <v>0</v>
      </c>
      <c r="X82" s="29">
        <f>IF(X65=0,0,VLOOKUP(X65,FAC_TOTALS_APTA!$A$4:$BS$227,$L82,FALSE))</f>
        <v>0</v>
      </c>
      <c r="Y82" s="29">
        <f>IF(Y65=0,0,VLOOKUP(Y65,FAC_TOTALS_APTA!$A$4:$BS$227,$L82,FALSE))</f>
        <v>0</v>
      </c>
      <c r="Z82" s="29">
        <f>IF(Z65=0,0,VLOOKUP(Z65,FAC_TOTALS_APTA!$A$4:$BS$227,$L82,FALSE))</f>
        <v>0</v>
      </c>
      <c r="AA82" s="29">
        <f>IF(AA65=0,0,VLOOKUP(AA65,FAC_TOTALS_APTA!$A$4:$BS$227,$L82,FALSE))</f>
        <v>0</v>
      </c>
      <c r="AB82" s="29">
        <f>IF(AB65=0,0,VLOOKUP(AB65,FAC_TOTALS_APTA!$A$4:$BS$227,$L82,FALSE))</f>
        <v>0</v>
      </c>
      <c r="AC82" s="32" t="e">
        <f t="shared" si="16"/>
        <v>#N/A</v>
      </c>
      <c r="AD82" s="33" t="e">
        <f>AC82/G90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75</v>
      </c>
      <c r="E83" s="43">
        <v>-2.9899999999999999E-2</v>
      </c>
      <c r="F83" s="7">
        <f>MATCH($D83,FAC_TOTALS_APTA!$A$2:$BS$2,)</f>
        <v>28</v>
      </c>
      <c r="G83" s="29" t="e">
        <f>VLOOKUP(G65,FAC_TOTALS_APTA!$A$4:$BS$227,$F83,FALSE)</f>
        <v>#N/A</v>
      </c>
      <c r="H83" s="29" t="e">
        <f>VLOOKUP(H65,FAC_TOTALS_APTA!$A$4:$BS$227,$F83,FALSE)</f>
        <v>#N/A</v>
      </c>
      <c r="I83" s="30" t="str">
        <f t="shared" si="13"/>
        <v>-</v>
      </c>
      <c r="J83" s="31" t="str">
        <f t="shared" si="14"/>
        <v/>
      </c>
      <c r="K83" s="31" t="str">
        <f t="shared" si="15"/>
        <v>TNC_TRIPS_PER_CAPITA_CLUSTER_RAIL_MID_OPEX_FAC</v>
      </c>
      <c r="L83" s="7">
        <f>MATCH($K83,FAC_TOTALS_APTA!$A$2:$BS$2,)</f>
        <v>50</v>
      </c>
      <c r="M83" s="29" t="e">
        <f>IF(M65=0,0,VLOOKUP(M65,FAC_TOTALS_APTA!$A$4:$BS$227,$L83,FALSE))</f>
        <v>#N/A</v>
      </c>
      <c r="N83" s="29" t="e">
        <f>IF(N65=0,0,VLOOKUP(N65,FAC_TOTALS_APTA!$A$4:$BS$227,$L83,FALSE))</f>
        <v>#N/A</v>
      </c>
      <c r="O83" s="29" t="e">
        <f>IF(O65=0,0,VLOOKUP(O65,FAC_TOTALS_APTA!$A$4:$BS$227,$L83,FALSE))</f>
        <v>#N/A</v>
      </c>
      <c r="P83" s="29" t="e">
        <f>IF(P65=0,0,VLOOKUP(P65,FAC_TOTALS_APTA!$A$4:$BS$227,$L83,FALSE))</f>
        <v>#N/A</v>
      </c>
      <c r="Q83" s="29" t="e">
        <f>IF(Q65=0,0,VLOOKUP(Q65,FAC_TOTALS_APTA!$A$4:$BS$227,$L83,FALSE))</f>
        <v>#N/A</v>
      </c>
      <c r="R83" s="29" t="e">
        <f>IF(R65=0,0,VLOOKUP(R65,FAC_TOTALS_APTA!$A$4:$BS$227,$L83,FALSE))</f>
        <v>#N/A</v>
      </c>
      <c r="S83" s="29">
        <f>IF(S65=0,0,VLOOKUP(S65,FAC_TOTALS_APTA!$A$4:$BS$227,$L83,FALSE))</f>
        <v>0</v>
      </c>
      <c r="T83" s="29">
        <f>IF(T65=0,0,VLOOKUP(T65,FAC_TOTALS_APTA!$A$4:$BS$227,$L83,FALSE))</f>
        <v>0</v>
      </c>
      <c r="U83" s="29">
        <f>IF(U65=0,0,VLOOKUP(U65,FAC_TOTALS_APTA!$A$4:$BS$227,$L83,FALSE))</f>
        <v>0</v>
      </c>
      <c r="V83" s="29">
        <f>IF(V65=0,0,VLOOKUP(V65,FAC_TOTALS_APTA!$A$4:$BS$227,$L83,FALSE))</f>
        <v>0</v>
      </c>
      <c r="W83" s="29">
        <f>IF(W65=0,0,VLOOKUP(W65,FAC_TOTALS_APTA!$A$4:$BS$227,$L83,FALSE))</f>
        <v>0</v>
      </c>
      <c r="X83" s="29">
        <f>IF(X65=0,0,VLOOKUP(X65,FAC_TOTALS_APTA!$A$4:$BS$227,$L83,FALSE))</f>
        <v>0</v>
      </c>
      <c r="Y83" s="29">
        <f>IF(Y65=0,0,VLOOKUP(Y65,FAC_TOTALS_APTA!$A$4:$BS$227,$L83,FALSE))</f>
        <v>0</v>
      </c>
      <c r="Z83" s="29">
        <f>IF(Z65=0,0,VLOOKUP(Z65,FAC_TOTALS_APTA!$A$4:$BS$227,$L83,FALSE))</f>
        <v>0</v>
      </c>
      <c r="AA83" s="29">
        <f>IF(AA65=0,0,VLOOKUP(AA65,FAC_TOTALS_APTA!$A$4:$BS$227,$L83,FALSE))</f>
        <v>0</v>
      </c>
      <c r="AB83" s="29">
        <f>IF(AB65=0,0,VLOOKUP(AB65,FAC_TOTALS_APTA!$A$4:$BS$227,$L83,FALSE))</f>
        <v>0</v>
      </c>
      <c r="AC83" s="32" t="e">
        <f t="shared" si="16"/>
        <v>#N/A</v>
      </c>
      <c r="AD83" s="33" t="e">
        <f>AC83/G90</f>
        <v>#N/A</v>
      </c>
      <c r="AE83" s="7"/>
    </row>
    <row r="84" spans="1:31" s="14" customFormat="1" ht="34" hidden="1" x14ac:dyDescent="0.2">
      <c r="A84" s="7"/>
      <c r="B84" s="12" t="s">
        <v>72</v>
      </c>
      <c r="C84" s="28"/>
      <c r="D84" s="5" t="s">
        <v>76</v>
      </c>
      <c r="E84" s="43">
        <v>8.0999999999999996E-3</v>
      </c>
      <c r="F84" s="7">
        <f>MATCH($D84,FAC_TOTALS_APTA!$A$2:$BS$2,)</f>
        <v>26</v>
      </c>
      <c r="G84" s="29" t="e">
        <f>VLOOKUP(G65,FAC_TOTALS_APTA!$A$4:$BS$227,$F84,FALSE)</f>
        <v>#N/A</v>
      </c>
      <c r="H84" s="29" t="e">
        <f>VLOOKUP(H65,FAC_TOTALS_APTA!$A$4:$BS$227,$F84,FALSE)</f>
        <v>#N/A</v>
      </c>
      <c r="I84" s="30" t="str">
        <f t="shared" si="13"/>
        <v>-</v>
      </c>
      <c r="J84" s="31" t="str">
        <f t="shared" si="14"/>
        <v/>
      </c>
      <c r="K84" s="31" t="str">
        <f t="shared" si="15"/>
        <v>TNC_TRIPS_PER_CAPITA_CLUSTER_RAIL_NEW_YORK_FAC</v>
      </c>
      <c r="L84" s="7">
        <f>MATCH($K84,FAC_TOTALS_APTA!$A$2:$BS$2,)</f>
        <v>48</v>
      </c>
      <c r="M84" s="29" t="e">
        <f>IF(M65=0,0,VLOOKUP(M65,FAC_TOTALS_APTA!$A$4:$BS$227,$L84,FALSE))</f>
        <v>#N/A</v>
      </c>
      <c r="N84" s="29" t="e">
        <f>IF(N65=0,0,VLOOKUP(N65,FAC_TOTALS_APTA!$A$4:$BS$227,$L84,FALSE))</f>
        <v>#N/A</v>
      </c>
      <c r="O84" s="29" t="e">
        <f>IF(O65=0,0,VLOOKUP(O65,FAC_TOTALS_APTA!$A$4:$BS$227,$L84,FALSE))</f>
        <v>#N/A</v>
      </c>
      <c r="P84" s="29" t="e">
        <f>IF(P65=0,0,VLOOKUP(P65,FAC_TOTALS_APTA!$A$4:$BS$227,$L84,FALSE))</f>
        <v>#N/A</v>
      </c>
      <c r="Q84" s="29" t="e">
        <f>IF(Q65=0,0,VLOOKUP(Q65,FAC_TOTALS_APTA!$A$4:$BS$227,$L84,FALSE))</f>
        <v>#N/A</v>
      </c>
      <c r="R84" s="29" t="e">
        <f>IF(R65=0,0,VLOOKUP(R65,FAC_TOTALS_APTA!$A$4:$BS$227,$L84,FALSE))</f>
        <v>#N/A</v>
      </c>
      <c r="S84" s="29">
        <f>IF(S65=0,0,VLOOKUP(S65,FAC_TOTALS_APTA!$A$4:$BS$227,$L84,FALSE))</f>
        <v>0</v>
      </c>
      <c r="T84" s="29">
        <f>IF(T65=0,0,VLOOKUP(T65,FAC_TOTALS_APTA!$A$4:$BS$227,$L84,FALSE))</f>
        <v>0</v>
      </c>
      <c r="U84" s="29">
        <f>IF(U65=0,0,VLOOKUP(U65,FAC_TOTALS_APTA!$A$4:$BS$227,$L84,FALSE))</f>
        <v>0</v>
      </c>
      <c r="V84" s="29">
        <f>IF(V65=0,0,VLOOKUP(V65,FAC_TOTALS_APTA!$A$4:$BS$227,$L84,FALSE))</f>
        <v>0</v>
      </c>
      <c r="W84" s="29">
        <f>IF(W65=0,0,VLOOKUP(W65,FAC_TOTALS_APTA!$A$4:$BS$227,$L84,FALSE))</f>
        <v>0</v>
      </c>
      <c r="X84" s="29">
        <f>IF(X65=0,0,VLOOKUP(X65,FAC_TOTALS_APTA!$A$4:$BS$227,$L84,FALSE))</f>
        <v>0</v>
      </c>
      <c r="Y84" s="29">
        <f>IF(Y65=0,0,VLOOKUP(Y65,FAC_TOTALS_APTA!$A$4:$BS$227,$L84,FALSE))</f>
        <v>0</v>
      </c>
      <c r="Z84" s="29">
        <f>IF(Z65=0,0,VLOOKUP(Z65,FAC_TOTALS_APTA!$A$4:$BS$227,$L84,FALSE))</f>
        <v>0</v>
      </c>
      <c r="AA84" s="29">
        <f>IF(AA65=0,0,VLOOKUP(AA65,FAC_TOTALS_APTA!$A$4:$BS$227,$L84,FALSE))</f>
        <v>0</v>
      </c>
      <c r="AB84" s="29">
        <f>IF(AB65=0,0,VLOOKUP(AB65,FAC_TOTALS_APTA!$A$4:$BS$227,$L84,FALSE))</f>
        <v>0</v>
      </c>
      <c r="AC84" s="32" t="e">
        <f t="shared" si="16"/>
        <v>#N/A</v>
      </c>
      <c r="AD84" s="33" t="e">
        <f>AC84/G90</f>
        <v>#N/A</v>
      </c>
      <c r="AE84" s="7"/>
    </row>
    <row r="85" spans="1:31" s="14" customFormat="1" ht="15" hidden="1" x14ac:dyDescent="0.2">
      <c r="A85" s="7"/>
      <c r="B85" s="26" t="s">
        <v>68</v>
      </c>
      <c r="C85" s="28"/>
      <c r="D85" s="7" t="s">
        <v>46</v>
      </c>
      <c r="E85" s="43">
        <v>-1.5E-3</v>
      </c>
      <c r="F85" s="7">
        <f>MATCH($D85,FAC_TOTALS_APTA!$A$2:$BS$2,)</f>
        <v>30</v>
      </c>
      <c r="G85" s="29" t="e">
        <f>VLOOKUP(G65,FAC_TOTALS_APTA!$A$4:$BS$227,$F85,FALSE)</f>
        <v>#N/A</v>
      </c>
      <c r="H85" s="29" t="e">
        <f>VLOOKUP(H65,FAC_TOTALS_APTA!$A$4:$BS$227,$F85,FALSE)</f>
        <v>#N/A</v>
      </c>
      <c r="I85" s="30" t="str">
        <f t="shared" si="13"/>
        <v>-</v>
      </c>
      <c r="J85" s="31" t="str">
        <f t="shared" si="14"/>
        <v/>
      </c>
      <c r="K85" s="31" t="str">
        <f t="shared" si="15"/>
        <v>BIKE_SHARE_FAC</v>
      </c>
      <c r="L85" s="7">
        <f>MATCH($K85,FAC_TOTALS_APTA!$A$2:$BS$2,)</f>
        <v>52</v>
      </c>
      <c r="M85" s="29" t="e">
        <f>IF(M65=0,0,VLOOKUP(M65,FAC_TOTALS_APTA!$A$4:$BS$227,$L85,FALSE))</f>
        <v>#N/A</v>
      </c>
      <c r="N85" s="29" t="e">
        <f>IF(N65=0,0,VLOOKUP(N65,FAC_TOTALS_APTA!$A$4:$BS$227,$L85,FALSE))</f>
        <v>#N/A</v>
      </c>
      <c r="O85" s="29" t="e">
        <f>IF(O65=0,0,VLOOKUP(O65,FAC_TOTALS_APTA!$A$4:$BS$227,$L85,FALSE))</f>
        <v>#N/A</v>
      </c>
      <c r="P85" s="29" t="e">
        <f>IF(P65=0,0,VLOOKUP(P65,FAC_TOTALS_APTA!$A$4:$BS$227,$L85,FALSE))</f>
        <v>#N/A</v>
      </c>
      <c r="Q85" s="29" t="e">
        <f>IF(Q65=0,0,VLOOKUP(Q65,FAC_TOTALS_APTA!$A$4:$BS$227,$L85,FALSE))</f>
        <v>#N/A</v>
      </c>
      <c r="R85" s="29" t="e">
        <f>IF(R65=0,0,VLOOKUP(R65,FAC_TOTALS_APTA!$A$4:$BS$227,$L85,FALSE))</f>
        <v>#N/A</v>
      </c>
      <c r="S85" s="29">
        <f>IF(S65=0,0,VLOOKUP(S65,FAC_TOTALS_APTA!$A$4:$BS$227,$L85,FALSE))</f>
        <v>0</v>
      </c>
      <c r="T85" s="29">
        <f>IF(T65=0,0,VLOOKUP(T65,FAC_TOTALS_APTA!$A$4:$BS$227,$L85,FALSE))</f>
        <v>0</v>
      </c>
      <c r="U85" s="29">
        <f>IF(U65=0,0,VLOOKUP(U65,FAC_TOTALS_APTA!$A$4:$BS$227,$L85,FALSE))</f>
        <v>0</v>
      </c>
      <c r="V85" s="29">
        <f>IF(V65=0,0,VLOOKUP(V65,FAC_TOTALS_APTA!$A$4:$BS$227,$L85,FALSE))</f>
        <v>0</v>
      </c>
      <c r="W85" s="29">
        <f>IF(W65=0,0,VLOOKUP(W65,FAC_TOTALS_APTA!$A$4:$BS$227,$L85,FALSE))</f>
        <v>0</v>
      </c>
      <c r="X85" s="29">
        <f>IF(X65=0,0,VLOOKUP(X65,FAC_TOTALS_APTA!$A$4:$BS$227,$L85,FALSE))</f>
        <v>0</v>
      </c>
      <c r="Y85" s="29">
        <f>IF(Y65=0,0,VLOOKUP(Y65,FAC_TOTALS_APTA!$A$4:$BS$227,$L85,FALSE))</f>
        <v>0</v>
      </c>
      <c r="Z85" s="29">
        <f>IF(Z65=0,0,VLOOKUP(Z65,FAC_TOTALS_APTA!$A$4:$BS$227,$L85,FALSE))</f>
        <v>0</v>
      </c>
      <c r="AA85" s="29">
        <f>IF(AA65=0,0,VLOOKUP(AA65,FAC_TOTALS_APTA!$A$4:$BS$227,$L85,FALSE))</f>
        <v>0</v>
      </c>
      <c r="AB85" s="29">
        <f>IF(AB65=0,0,VLOOKUP(AB65,FAC_TOTALS_APTA!$A$4:$BS$227,$L85,FALSE))</f>
        <v>0</v>
      </c>
      <c r="AC85" s="32" t="e">
        <f t="shared" si="16"/>
        <v>#N/A</v>
      </c>
      <c r="AD85" s="33" t="e">
        <f>AC85/G90</f>
        <v>#N/A</v>
      </c>
      <c r="AE85" s="7"/>
    </row>
    <row r="86" spans="1:31" s="14" customFormat="1" ht="15" hidden="1" x14ac:dyDescent="0.2">
      <c r="A86" s="7"/>
      <c r="B86" s="26" t="s">
        <v>69</v>
      </c>
      <c r="C86" s="28"/>
      <c r="D86" s="7" t="s">
        <v>77</v>
      </c>
      <c r="E86" s="43">
        <v>-4.8399999999999999E-2</v>
      </c>
      <c r="F86" s="7">
        <f>MATCH($D86,FAC_TOTALS_APTA!$A$2:$BS$2,)</f>
        <v>31</v>
      </c>
      <c r="G86" s="29" t="e">
        <f>VLOOKUP(G65,FAC_TOTALS_APTA!$A$4:$BS$227,$F86,FALSE)</f>
        <v>#N/A</v>
      </c>
      <c r="H86" s="29" t="e">
        <f>VLOOKUP(H65,FAC_TOTALS_APTA!$A$4:$BS$227,$F86,FALSE)</f>
        <v>#N/A</v>
      </c>
      <c r="I86" s="30" t="str">
        <f t="shared" si="13"/>
        <v>-</v>
      </c>
      <c r="J86" s="31" t="str">
        <f t="shared" si="14"/>
        <v/>
      </c>
      <c r="K86" s="31" t="str">
        <f t="shared" si="15"/>
        <v>scooter_flag_BUS_FAC</v>
      </c>
      <c r="L86" s="7">
        <f>MATCH($K86,FAC_TOTALS_APTA!$A$2:$BS$2,)</f>
        <v>53</v>
      </c>
      <c r="M86" s="29" t="e">
        <f>IF(M65=0,0,VLOOKUP(M65,FAC_TOTALS_APTA!$A$4:$BS$227,$L86,FALSE))</f>
        <v>#N/A</v>
      </c>
      <c r="N86" s="29" t="e">
        <f>IF(N65=0,0,VLOOKUP(N65,FAC_TOTALS_APTA!$A$4:$BS$227,$L86,FALSE))</f>
        <v>#N/A</v>
      </c>
      <c r="O86" s="29" t="e">
        <f>IF(O65=0,0,VLOOKUP(O65,FAC_TOTALS_APTA!$A$4:$BS$227,$L86,FALSE))</f>
        <v>#N/A</v>
      </c>
      <c r="P86" s="29" t="e">
        <f>IF(P65=0,0,VLOOKUP(P65,FAC_TOTALS_APTA!$A$4:$BS$227,$L86,FALSE))</f>
        <v>#N/A</v>
      </c>
      <c r="Q86" s="29" t="e">
        <f>IF(Q65=0,0,VLOOKUP(Q65,FAC_TOTALS_APTA!$A$4:$BS$227,$L86,FALSE))</f>
        <v>#N/A</v>
      </c>
      <c r="R86" s="29" t="e">
        <f>IF(R65=0,0,VLOOKUP(R65,FAC_TOTALS_APTA!$A$4:$BS$227,$L86,FALSE))</f>
        <v>#N/A</v>
      </c>
      <c r="S86" s="29">
        <f>IF(S65=0,0,VLOOKUP(S65,FAC_TOTALS_APTA!$A$4:$BS$227,$L86,FALSE))</f>
        <v>0</v>
      </c>
      <c r="T86" s="29">
        <f>IF(T65=0,0,VLOOKUP(T65,FAC_TOTALS_APTA!$A$4:$BS$227,$L86,FALSE))</f>
        <v>0</v>
      </c>
      <c r="U86" s="29">
        <f>IF(U65=0,0,VLOOKUP(U65,FAC_TOTALS_APTA!$A$4:$BS$227,$L86,FALSE))</f>
        <v>0</v>
      </c>
      <c r="V86" s="29">
        <f>IF(V65=0,0,VLOOKUP(V65,FAC_TOTALS_APTA!$A$4:$BS$227,$L86,FALSE))</f>
        <v>0</v>
      </c>
      <c r="W86" s="29">
        <f>IF(W65=0,0,VLOOKUP(W65,FAC_TOTALS_APTA!$A$4:$BS$227,$L86,FALSE))</f>
        <v>0</v>
      </c>
      <c r="X86" s="29">
        <f>IF(X65=0,0,VLOOKUP(X65,FAC_TOTALS_APTA!$A$4:$BS$227,$L86,FALSE))</f>
        <v>0</v>
      </c>
      <c r="Y86" s="29">
        <f>IF(Y65=0,0,VLOOKUP(Y65,FAC_TOTALS_APTA!$A$4:$BS$227,$L86,FALSE))</f>
        <v>0</v>
      </c>
      <c r="Z86" s="29">
        <f>IF(Z65=0,0,VLOOKUP(Z65,FAC_TOTALS_APTA!$A$4:$BS$227,$L86,FALSE))</f>
        <v>0</v>
      </c>
      <c r="AA86" s="29">
        <f>IF(AA65=0,0,VLOOKUP(AA65,FAC_TOTALS_APTA!$A$4:$BS$227,$L86,FALSE))</f>
        <v>0</v>
      </c>
      <c r="AB86" s="29">
        <f>IF(AB65=0,0,VLOOKUP(AB65,FAC_TOTALS_APTA!$A$4:$BS$227,$L86,FALSE))</f>
        <v>0</v>
      </c>
      <c r="AC86" s="32" t="e">
        <f t="shared" si="16"/>
        <v>#N/A</v>
      </c>
      <c r="AD86" s="33" t="e">
        <f>AC86/G90</f>
        <v>#N/A</v>
      </c>
      <c r="AE86" s="7"/>
    </row>
    <row r="87" spans="1:31" s="7" customFormat="1" ht="15" hidden="1" x14ac:dyDescent="0.2">
      <c r="B87" s="9" t="s">
        <v>69</v>
      </c>
      <c r="C87" s="27"/>
      <c r="D87" s="8" t="s">
        <v>78</v>
      </c>
      <c r="E87" s="44">
        <v>5.3E-3</v>
      </c>
      <c r="F87" s="8">
        <f>MATCH($D87,FAC_TOTALS_APTA!$A$2:$BS$2,)</f>
        <v>32</v>
      </c>
      <c r="G87" s="29" t="e">
        <f>VLOOKUP(G65,FAC_TOTALS_APTA!$A$4:$BS$227,$F87,FALSE)</f>
        <v>#N/A</v>
      </c>
      <c r="H87" s="29" t="e">
        <f>VLOOKUP(H65,FAC_TOTALS_APTA!$A$4:$BS$227,$F87,FALSE)</f>
        <v>#N/A</v>
      </c>
      <c r="I87" s="35" t="str">
        <f t="shared" si="13"/>
        <v>-</v>
      </c>
      <c r="J87" s="36" t="str">
        <f t="shared" si="14"/>
        <v/>
      </c>
      <c r="K87" s="36" t="str">
        <f t="shared" si="15"/>
        <v>scooter_flag_RAIL_FAC</v>
      </c>
      <c r="L87" s="7">
        <f>MATCH($K87,FAC_TOTALS_APTA!$A$2:$BS$2,)</f>
        <v>54</v>
      </c>
      <c r="M87" s="37" t="e">
        <f>IF(M65=0,0,VLOOKUP(M65,FAC_TOTALS_APTA!$A$4:$BS$227,$L87,FALSE))</f>
        <v>#N/A</v>
      </c>
      <c r="N87" s="37" t="e">
        <f>IF(N65=0,0,VLOOKUP(N65,FAC_TOTALS_APTA!$A$4:$BS$227,$L87,FALSE))</f>
        <v>#N/A</v>
      </c>
      <c r="O87" s="37" t="e">
        <f>IF(O65=0,0,VLOOKUP(O65,FAC_TOTALS_APTA!$A$4:$BS$227,$L87,FALSE))</f>
        <v>#N/A</v>
      </c>
      <c r="P87" s="37" t="e">
        <f>IF(P65=0,0,VLOOKUP(P65,FAC_TOTALS_APTA!$A$4:$BS$227,$L87,FALSE))</f>
        <v>#N/A</v>
      </c>
      <c r="Q87" s="37" t="e">
        <f>IF(Q65=0,0,VLOOKUP(Q65,FAC_TOTALS_APTA!$A$4:$BS$227,$L87,FALSE))</f>
        <v>#N/A</v>
      </c>
      <c r="R87" s="37" t="e">
        <f>IF(R65=0,0,VLOOKUP(R65,FAC_TOTALS_APTA!$A$4:$BS$227,$L87,FALSE))</f>
        <v>#N/A</v>
      </c>
      <c r="S87" s="37">
        <f>IF(S65=0,0,VLOOKUP(S65,FAC_TOTALS_APTA!$A$4:$BS$227,$L87,FALSE))</f>
        <v>0</v>
      </c>
      <c r="T87" s="37">
        <f>IF(T65=0,0,VLOOKUP(T65,FAC_TOTALS_APTA!$A$4:$BS$227,$L87,FALSE))</f>
        <v>0</v>
      </c>
      <c r="U87" s="37">
        <f>IF(U65=0,0,VLOOKUP(U65,FAC_TOTALS_APTA!$A$4:$BS$227,$L87,FALSE))</f>
        <v>0</v>
      </c>
      <c r="V87" s="37">
        <f>IF(V65=0,0,VLOOKUP(V65,FAC_TOTALS_APTA!$A$4:$BS$227,$L87,FALSE))</f>
        <v>0</v>
      </c>
      <c r="W87" s="37">
        <f>IF(W65=0,0,VLOOKUP(W65,FAC_TOTALS_APTA!$A$4:$BS$227,$L87,FALSE))</f>
        <v>0</v>
      </c>
      <c r="X87" s="37">
        <f>IF(X65=0,0,VLOOKUP(X65,FAC_TOTALS_APTA!$A$4:$BS$227,$L87,FALSE))</f>
        <v>0</v>
      </c>
      <c r="Y87" s="37">
        <f>IF(Y65=0,0,VLOOKUP(Y65,FAC_TOTALS_APTA!$A$4:$BS$227,$L87,FALSE))</f>
        <v>0</v>
      </c>
      <c r="Z87" s="37">
        <f>IF(Z65=0,0,VLOOKUP(Z65,FAC_TOTALS_APTA!$A$4:$BS$227,$L87,FALSE))</f>
        <v>0</v>
      </c>
      <c r="AA87" s="37">
        <f>IF(AA65=0,0,VLOOKUP(AA65,FAC_TOTALS_APTA!$A$4:$BS$227,$L87,FALSE))</f>
        <v>0</v>
      </c>
      <c r="AB87" s="37">
        <f>IF(AB65=0,0,VLOOKUP(AB65,FAC_TOTALS_APTA!$A$4:$BS$227,$L87,FALSE))</f>
        <v>0</v>
      </c>
      <c r="AC87" s="38" t="e">
        <f t="shared" si="16"/>
        <v>#N/A</v>
      </c>
      <c r="AD87" s="39" t="e">
        <f>AC87/G90</f>
        <v>#N/A</v>
      </c>
    </row>
    <row r="88" spans="1:31" s="14" customFormat="1" ht="15" hidden="1" x14ac:dyDescent="0.2">
      <c r="A88" s="7"/>
      <c r="B88" s="9" t="s">
        <v>56</v>
      </c>
      <c r="C88" s="27"/>
      <c r="D88" s="9" t="s">
        <v>48</v>
      </c>
      <c r="E88" s="65"/>
      <c r="F88" s="8"/>
      <c r="G88" s="37"/>
      <c r="H88" s="37"/>
      <c r="I88" s="35"/>
      <c r="J88" s="36"/>
      <c r="K88" s="36" t="str">
        <f t="shared" si="15"/>
        <v>New_Reporter_FAC</v>
      </c>
      <c r="L88" s="7">
        <f>MATCH($K88,FAC_TOTALS_APTA!$A$2:$BS$2,)</f>
        <v>58</v>
      </c>
      <c r="M88" s="37" t="e">
        <f>IF(M65=0,0,VLOOKUP(M65,FAC_TOTALS_APTA!$A$4:$BS$227,$L88,FALSE))</f>
        <v>#N/A</v>
      </c>
      <c r="N88" s="37" t="e">
        <f>IF(N65=0,0,VLOOKUP(N65,FAC_TOTALS_APTA!$A$4:$BS$227,$L88,FALSE))</f>
        <v>#N/A</v>
      </c>
      <c r="O88" s="37" t="e">
        <f>IF(O65=0,0,VLOOKUP(O65,FAC_TOTALS_APTA!$A$4:$BS$227,$L88,FALSE))</f>
        <v>#N/A</v>
      </c>
      <c r="P88" s="37" t="e">
        <f>IF(P65=0,0,VLOOKUP(P65,FAC_TOTALS_APTA!$A$4:$BS$227,$L88,FALSE))</f>
        <v>#N/A</v>
      </c>
      <c r="Q88" s="37" t="e">
        <f>IF(Q65=0,0,VLOOKUP(Q65,FAC_TOTALS_APTA!$A$4:$BS$227,$L88,FALSE))</f>
        <v>#N/A</v>
      </c>
      <c r="R88" s="37" t="e">
        <f>IF(R65=0,0,VLOOKUP(R65,FAC_TOTALS_APTA!$A$4:$BS$227,$L88,FALSE))</f>
        <v>#N/A</v>
      </c>
      <c r="S88" s="37">
        <f>IF(S65=0,0,VLOOKUP(S65,FAC_TOTALS_APTA!$A$4:$BS$227,$L88,FALSE))</f>
        <v>0</v>
      </c>
      <c r="T88" s="37">
        <f>IF(T65=0,0,VLOOKUP(T65,FAC_TOTALS_APTA!$A$4:$BS$227,$L88,FALSE))</f>
        <v>0</v>
      </c>
      <c r="U88" s="37">
        <f>IF(U65=0,0,VLOOKUP(U65,FAC_TOTALS_APTA!$A$4:$BS$227,$L88,FALSE))</f>
        <v>0</v>
      </c>
      <c r="V88" s="37">
        <f>IF(V65=0,0,VLOOKUP(V65,FAC_TOTALS_APTA!$A$4:$BS$227,$L88,FALSE))</f>
        <v>0</v>
      </c>
      <c r="W88" s="37">
        <f>IF(W65=0,0,VLOOKUP(W65,FAC_TOTALS_APTA!$A$4:$BS$227,$L88,FALSE))</f>
        <v>0</v>
      </c>
      <c r="X88" s="37">
        <f>IF(X65=0,0,VLOOKUP(X65,FAC_TOTALS_APTA!$A$4:$BS$227,$L88,FALSE))</f>
        <v>0</v>
      </c>
      <c r="Y88" s="37">
        <f>IF(Y65=0,0,VLOOKUP(Y65,FAC_TOTALS_APTA!$A$4:$BS$227,$L88,FALSE))</f>
        <v>0</v>
      </c>
      <c r="Z88" s="37">
        <f>IF(Z65=0,0,VLOOKUP(Z65,FAC_TOTALS_APTA!$A$4:$BS$227,$L88,FALSE))</f>
        <v>0</v>
      </c>
      <c r="AA88" s="37">
        <f>IF(AA65=0,0,VLOOKUP(AA65,FAC_TOTALS_APTA!$A$4:$BS$227,$L88,FALSE))</f>
        <v>0</v>
      </c>
      <c r="AB88" s="37">
        <f>IF(AB65=0,0,VLOOKUP(AB65,FAC_TOTALS_APTA!$A$4:$BS$227,$L88,FALSE))</f>
        <v>0</v>
      </c>
      <c r="AC88" s="38" t="e">
        <f>SUM(M88:AB88)</f>
        <v>#N/A</v>
      </c>
      <c r="AD88" s="39" t="e">
        <f>AC88/G90</f>
        <v>#N/A</v>
      </c>
      <c r="AE88" s="7"/>
    </row>
    <row r="89" spans="1:31" s="59" customFormat="1" ht="15" hidden="1" x14ac:dyDescent="0.2">
      <c r="A89" s="58"/>
      <c r="B89" s="26" t="s">
        <v>70</v>
      </c>
      <c r="C89" s="28"/>
      <c r="D89" s="7" t="s">
        <v>6</v>
      </c>
      <c r="E89" s="43"/>
      <c r="F89" s="7">
        <f>MATCH($D89,FAC_TOTALS_APTA!$A$2:$BQ$2,)</f>
        <v>9</v>
      </c>
      <c r="G89" s="60" t="e">
        <f>VLOOKUP(G65,FAC_TOTALS_APTA!$A$4:$BS$227,$F89,FALSE)</f>
        <v>#N/A</v>
      </c>
      <c r="H89" s="60" t="e">
        <f>VLOOKUP(H65,FAC_TOTALS_APTA!$A$4:$BS$227,$F89,FALSE)</f>
        <v>#N/A</v>
      </c>
      <c r="I89" s="62" t="e">
        <f t="shared" ref="I89:I90" si="17">H89/G89-1</f>
        <v>#N/A</v>
      </c>
      <c r="J89" s="31"/>
      <c r="K89" s="31"/>
      <c r="L89" s="7"/>
      <c r="M89" s="29" t="e">
        <f t="shared" ref="M89:AB89" si="18">SUM(M67:M87)</f>
        <v>#N/A</v>
      </c>
      <c r="N89" s="29" t="e">
        <f t="shared" si="18"/>
        <v>#N/A</v>
      </c>
      <c r="O89" s="29" t="e">
        <f t="shared" si="18"/>
        <v>#N/A</v>
      </c>
      <c r="P89" s="29" t="e">
        <f t="shared" si="18"/>
        <v>#N/A</v>
      </c>
      <c r="Q89" s="29" t="e">
        <f t="shared" si="18"/>
        <v>#N/A</v>
      </c>
      <c r="R89" s="29" t="e">
        <f t="shared" si="18"/>
        <v>#N/A</v>
      </c>
      <c r="S89" s="29">
        <f t="shared" si="18"/>
        <v>0</v>
      </c>
      <c r="T89" s="29">
        <f t="shared" si="18"/>
        <v>0</v>
      </c>
      <c r="U89" s="29">
        <f t="shared" si="18"/>
        <v>0</v>
      </c>
      <c r="V89" s="29">
        <f t="shared" si="18"/>
        <v>0</v>
      </c>
      <c r="W89" s="29">
        <f t="shared" si="18"/>
        <v>0</v>
      </c>
      <c r="X89" s="29">
        <f t="shared" si="18"/>
        <v>0</v>
      </c>
      <c r="Y89" s="29">
        <f t="shared" si="18"/>
        <v>0</v>
      </c>
      <c r="Z89" s="29">
        <f t="shared" si="18"/>
        <v>0</v>
      </c>
      <c r="AA89" s="29">
        <f t="shared" si="18"/>
        <v>0</v>
      </c>
      <c r="AB89" s="29">
        <f t="shared" si="18"/>
        <v>0</v>
      </c>
      <c r="AC89" s="32" t="e">
        <f>H89-G89</f>
        <v>#N/A</v>
      </c>
      <c r="AD89" s="33" t="e">
        <f>I89</f>
        <v>#N/A</v>
      </c>
      <c r="AE89" s="58"/>
    </row>
    <row r="90" spans="1:31" ht="16" hidden="1" thickBot="1" x14ac:dyDescent="0.25">
      <c r="B90" s="10" t="s">
        <v>53</v>
      </c>
      <c r="C90" s="24"/>
      <c r="D90" s="24" t="s">
        <v>4</v>
      </c>
      <c r="E90" s="24"/>
      <c r="F90" s="24">
        <f>MATCH($D90,FAC_TOTALS_APTA!$A$2:$BQ$2,)</f>
        <v>7</v>
      </c>
      <c r="G90" s="61" t="e">
        <f>VLOOKUP(G65,FAC_TOTALS_APTA!$A$4:$BS$227,$F90,FALSE)</f>
        <v>#N/A</v>
      </c>
      <c r="H90" s="61" t="e">
        <f>VLOOKUP(H65,FAC_TOTALS_APTA!$A$4:$BQ$227,$F90,FALSE)</f>
        <v>#N/A</v>
      </c>
      <c r="I90" s="63" t="e">
        <f t="shared" si="17"/>
        <v>#N/A</v>
      </c>
      <c r="J90" s="40"/>
      <c r="K90" s="40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41" t="e">
        <f>H90-G90</f>
        <v>#N/A</v>
      </c>
      <c r="AD90" s="42" t="e">
        <f>I90</f>
        <v>#N/A</v>
      </c>
    </row>
    <row r="91" spans="1:31" ht="17" hidden="1" thickTop="1" thickBot="1" x14ac:dyDescent="0.25">
      <c r="B91" s="45" t="s">
        <v>71</v>
      </c>
      <c r="C91" s="46"/>
      <c r="D91" s="46"/>
      <c r="E91" s="47"/>
      <c r="F91" s="46"/>
      <c r="G91" s="46"/>
      <c r="H91" s="46"/>
      <c r="I91" s="48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2" t="e">
        <f>AD90-AD89</f>
        <v>#N/A</v>
      </c>
    </row>
    <row r="92" spans="1:31" ht="15" x14ac:dyDescent="0.2">
      <c r="B92" s="19" t="s">
        <v>27</v>
      </c>
      <c r="C92" s="11"/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ht="15" x14ac:dyDescent="0.2">
      <c r="B93" s="16" t="s">
        <v>18</v>
      </c>
      <c r="C93" s="17" t="s">
        <v>19</v>
      </c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x14ac:dyDescent="0.2">
      <c r="B94" s="16"/>
      <c r="C94" s="17"/>
      <c r="D94" s="11"/>
      <c r="E94" s="7"/>
      <c r="F94" s="11"/>
      <c r="G94" s="11"/>
      <c r="H94" s="11"/>
      <c r="I94" s="1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1" ht="15" x14ac:dyDescent="0.2">
      <c r="B95" s="19" t="s">
        <v>29</v>
      </c>
      <c r="C95" s="20">
        <v>1</v>
      </c>
      <c r="D95" s="20"/>
    </row>
    <row r="96" spans="1:31" ht="16" thickBot="1" x14ac:dyDescent="0.25">
      <c r="B96" s="21" t="s">
        <v>38</v>
      </c>
      <c r="C96" s="22">
        <v>10</v>
      </c>
      <c r="D96" s="22"/>
    </row>
    <row r="97" spans="1:31" ht="15" thickTop="1" x14ac:dyDescent="0.2">
      <c r="B97" s="49"/>
      <c r="C97" s="50"/>
      <c r="D97" s="50"/>
      <c r="E97" s="50"/>
      <c r="F97" s="50"/>
      <c r="G97" s="82" t="s">
        <v>54</v>
      </c>
      <c r="H97" s="82"/>
      <c r="I97" s="82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82" t="s">
        <v>58</v>
      </c>
      <c r="AD97" s="82"/>
    </row>
    <row r="98" spans="1:31" ht="15" x14ac:dyDescent="0.2">
      <c r="B98" s="9" t="s">
        <v>20</v>
      </c>
      <c r="C98" s="27" t="s">
        <v>21</v>
      </c>
      <c r="D98" s="8" t="s">
        <v>22</v>
      </c>
      <c r="E98" s="8" t="s">
        <v>28</v>
      </c>
      <c r="F98" s="8"/>
      <c r="G98" s="27">
        <f>$C$1</f>
        <v>2012</v>
      </c>
      <c r="H98" s="27">
        <f>$C$2</f>
        <v>2018</v>
      </c>
      <c r="I98" s="27" t="s">
        <v>24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 t="s">
        <v>26</v>
      </c>
      <c r="AD98" s="27" t="s">
        <v>24</v>
      </c>
    </row>
    <row r="99" spans="1:31" s="14" customFormat="1" x14ac:dyDescent="0.2">
      <c r="A99" s="7"/>
      <c r="B99" s="26"/>
      <c r="C99" s="28"/>
      <c r="D99" s="7"/>
      <c r="E99" s="7"/>
      <c r="F99" s="7"/>
      <c r="G99" s="7"/>
      <c r="H99" s="7"/>
      <c r="I99" s="28"/>
      <c r="J99" s="7"/>
      <c r="K99" s="7"/>
      <c r="L99" s="7"/>
      <c r="M99" s="7">
        <v>1</v>
      </c>
      <c r="N99" s="7">
        <v>2</v>
      </c>
      <c r="O99" s="7">
        <v>3</v>
      </c>
      <c r="P99" s="7">
        <v>4</v>
      </c>
      <c r="Q99" s="7">
        <v>5</v>
      </c>
      <c r="R99" s="7">
        <v>6</v>
      </c>
      <c r="S99" s="7">
        <v>7</v>
      </c>
      <c r="T99" s="7">
        <v>8</v>
      </c>
      <c r="U99" s="7">
        <v>9</v>
      </c>
      <c r="V99" s="7">
        <v>10</v>
      </c>
      <c r="W99" s="7">
        <v>11</v>
      </c>
      <c r="X99" s="7">
        <v>12</v>
      </c>
      <c r="Y99" s="7">
        <v>13</v>
      </c>
      <c r="Z99" s="7">
        <v>14</v>
      </c>
      <c r="AA99" s="7">
        <v>15</v>
      </c>
      <c r="AB99" s="7">
        <v>16</v>
      </c>
      <c r="AC99" s="7"/>
      <c r="AD99" s="7"/>
      <c r="AE99" s="7"/>
    </row>
    <row r="100" spans="1:31" x14ac:dyDescent="0.2">
      <c r="B100" s="26"/>
      <c r="C100" s="28"/>
      <c r="D100" s="7"/>
      <c r="E100" s="7"/>
      <c r="F100" s="7"/>
      <c r="G100" s="7" t="str">
        <f>CONCATENATE($C95,"_",$C96,"_",G98)</f>
        <v>1_10_2012</v>
      </c>
      <c r="H100" s="7" t="str">
        <f>CONCATENATE($C95,"_",$C96,"_",H98)</f>
        <v>1_10_2018</v>
      </c>
      <c r="I100" s="28"/>
      <c r="J100" s="7"/>
      <c r="K100" s="7"/>
      <c r="L100" s="7"/>
      <c r="M100" s="7" t="str">
        <f>IF($G98+M99&gt;$H98,0,CONCATENATE($C95,"_",$C96,"_",$G98+M99))</f>
        <v>1_10_2013</v>
      </c>
      <c r="N100" s="7" t="str">
        <f t="shared" ref="N100:AB100" si="19">IF($G98+N99&gt;$H98,0,CONCATENATE($C95,"_",$C96,"_",$G98+N99))</f>
        <v>1_10_2014</v>
      </c>
      <c r="O100" s="7" t="str">
        <f t="shared" si="19"/>
        <v>1_10_2015</v>
      </c>
      <c r="P100" s="7" t="str">
        <f t="shared" si="19"/>
        <v>1_10_2016</v>
      </c>
      <c r="Q100" s="7" t="str">
        <f t="shared" si="19"/>
        <v>1_10_2017</v>
      </c>
      <c r="R100" s="7" t="str">
        <f t="shared" si="19"/>
        <v>1_10_2018</v>
      </c>
      <c r="S100" s="7">
        <f t="shared" si="19"/>
        <v>0</v>
      </c>
      <c r="T100" s="7">
        <f t="shared" si="19"/>
        <v>0</v>
      </c>
      <c r="U100" s="7">
        <f t="shared" si="19"/>
        <v>0</v>
      </c>
      <c r="V100" s="7">
        <f t="shared" si="19"/>
        <v>0</v>
      </c>
      <c r="W100" s="7">
        <f t="shared" si="19"/>
        <v>0</v>
      </c>
      <c r="X100" s="7">
        <f t="shared" si="19"/>
        <v>0</v>
      </c>
      <c r="Y100" s="7">
        <f t="shared" si="19"/>
        <v>0</v>
      </c>
      <c r="Z100" s="7">
        <f t="shared" si="19"/>
        <v>0</v>
      </c>
      <c r="AA100" s="7">
        <f t="shared" si="19"/>
        <v>0</v>
      </c>
      <c r="AB100" s="7">
        <f t="shared" si="19"/>
        <v>0</v>
      </c>
      <c r="AC100" s="7"/>
      <c r="AD100" s="7"/>
    </row>
    <row r="101" spans="1:31" x14ac:dyDescent="0.2">
      <c r="B101" s="26"/>
      <c r="C101" s="28"/>
      <c r="D101" s="7"/>
      <c r="E101" s="7"/>
      <c r="F101" s="7" t="s">
        <v>25</v>
      </c>
      <c r="G101" s="29"/>
      <c r="H101" s="29"/>
      <c r="I101" s="28"/>
      <c r="J101" s="7"/>
      <c r="K101" s="7"/>
      <c r="L101" s="7" t="s">
        <v>25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1" s="14" customFormat="1" ht="15" x14ac:dyDescent="0.2">
      <c r="A102" s="7"/>
      <c r="B102" s="26" t="s">
        <v>36</v>
      </c>
      <c r="C102" s="28" t="s">
        <v>23</v>
      </c>
      <c r="D102" s="7" t="s">
        <v>8</v>
      </c>
      <c r="E102" s="43">
        <v>0.7087</v>
      </c>
      <c r="F102" s="7">
        <f>MATCH($D102,FAC_TOTALS_APTA!$A$2:$BS$2,)</f>
        <v>11</v>
      </c>
      <c r="G102" s="29">
        <f>VLOOKUP(G100,FAC_TOTALS_APTA!$A$4:$BS$227,$F102,FALSE)</f>
        <v>542311539.39999902</v>
      </c>
      <c r="H102" s="29">
        <f>VLOOKUP(H100,FAC_TOTALS_APTA!$A$4:$BS$227,$F102,FALSE)</f>
        <v>560645667.79999995</v>
      </c>
      <c r="I102" s="30">
        <f>IFERROR(H102/G102-1,"-")</f>
        <v>3.3807372825378934E-2</v>
      </c>
      <c r="J102" s="31" t="str">
        <f>IF(C102="Log","_log","")</f>
        <v>_log</v>
      </c>
      <c r="K102" s="31" t="str">
        <f>CONCATENATE(D102,J102,"_FAC")</f>
        <v>VRM_ADJ_log_FAC</v>
      </c>
      <c r="L102" s="7">
        <f>MATCH($K102,FAC_TOTALS_APTA!$A$2:$BS$2,)</f>
        <v>33</v>
      </c>
      <c r="M102" s="29">
        <f>IF(M100=0,0,VLOOKUP(M100,FAC_TOTALS_APTA!$A$4:$BS$227,$L102,FALSE))</f>
        <v>45802596.352862097</v>
      </c>
      <c r="N102" s="29">
        <f>IF(N100=0,0,VLOOKUP(N100,FAC_TOTALS_APTA!$A$4:$BS$227,$L102,FALSE))</f>
        <v>26550967.2390454</v>
      </c>
      <c r="O102" s="29">
        <f>IF(O100=0,0,VLOOKUP(O100,FAC_TOTALS_APTA!$A$4:$BS$227,$L102,FALSE))</f>
        <v>4689222.7979035703</v>
      </c>
      <c r="P102" s="29">
        <f>IF(P100=0,0,VLOOKUP(P100,FAC_TOTALS_APTA!$A$4:$BS$227,$L102,FALSE))</f>
        <v>-1989882.2031441201</v>
      </c>
      <c r="Q102" s="29">
        <f>IF(Q100=0,0,VLOOKUP(Q100,FAC_TOTALS_APTA!$A$4:$BS$227,$L102,FALSE))</f>
        <v>12408862.9831145</v>
      </c>
      <c r="R102" s="29">
        <f>IF(R100=0,0,VLOOKUP(R100,FAC_TOTALS_APTA!$A$4:$BS$227,$L102,FALSE))</f>
        <v>-17734627.892983899</v>
      </c>
      <c r="S102" s="29">
        <f>IF(S100=0,0,VLOOKUP(S100,FAC_TOTALS_APTA!$A$4:$BS$227,$L102,FALSE))</f>
        <v>0</v>
      </c>
      <c r="T102" s="29">
        <f>IF(T100=0,0,VLOOKUP(T100,FAC_TOTALS_APTA!$A$4:$BS$227,$L102,FALSE))</f>
        <v>0</v>
      </c>
      <c r="U102" s="29">
        <f>IF(U100=0,0,VLOOKUP(U100,FAC_TOTALS_APTA!$A$4:$BS$227,$L102,FALSE))</f>
        <v>0</v>
      </c>
      <c r="V102" s="29">
        <f>IF(V100=0,0,VLOOKUP(V100,FAC_TOTALS_APTA!$A$4:$BS$227,$L102,FALSE))</f>
        <v>0</v>
      </c>
      <c r="W102" s="29">
        <f>IF(W100=0,0,VLOOKUP(W100,FAC_TOTALS_APTA!$A$4:$BS$227,$L102,FALSE))</f>
        <v>0</v>
      </c>
      <c r="X102" s="29">
        <f>IF(X100=0,0,VLOOKUP(X100,FAC_TOTALS_APTA!$A$4:$BS$227,$L102,FALSE))</f>
        <v>0</v>
      </c>
      <c r="Y102" s="29">
        <f>IF(Y100=0,0,VLOOKUP(Y100,FAC_TOTALS_APTA!$A$4:$BS$227,$L102,FALSE))</f>
        <v>0</v>
      </c>
      <c r="Z102" s="29">
        <f>IF(Z100=0,0,VLOOKUP(Z100,FAC_TOTALS_APTA!$A$4:$BS$227,$L102,FALSE))</f>
        <v>0</v>
      </c>
      <c r="AA102" s="29">
        <f>IF(AA100=0,0,VLOOKUP(AA100,FAC_TOTALS_APTA!$A$4:$BS$227,$L102,FALSE))</f>
        <v>0</v>
      </c>
      <c r="AB102" s="29">
        <f>IF(AB100=0,0,VLOOKUP(AB100,FAC_TOTALS_APTA!$A$4:$BS$227,$L102,FALSE))</f>
        <v>0</v>
      </c>
      <c r="AC102" s="32">
        <f>SUM(M102:AB102)</f>
        <v>69727139.276797548</v>
      </c>
      <c r="AD102" s="33">
        <f>AC102/G116</f>
        <v>2.3801712619014623E-2</v>
      </c>
      <c r="AE102" s="7"/>
    </row>
    <row r="103" spans="1:31" s="14" customFormat="1" ht="15" x14ac:dyDescent="0.2">
      <c r="A103" s="7"/>
      <c r="B103" s="26" t="s">
        <v>55</v>
      </c>
      <c r="C103" s="28" t="s">
        <v>23</v>
      </c>
      <c r="D103" s="7" t="s">
        <v>17</v>
      </c>
      <c r="E103" s="43">
        <v>-0.40350000000000003</v>
      </c>
      <c r="F103" s="7">
        <f>MATCH($D103,FAC_TOTALS_APTA!$A$2:$BS$2,)</f>
        <v>12</v>
      </c>
      <c r="G103" s="29">
        <f>VLOOKUP(G100,FAC_TOTALS_APTA!$A$4:$BS$227,$F103,FALSE)</f>
        <v>1.6964752679999999</v>
      </c>
      <c r="H103" s="29">
        <f>VLOOKUP(H100,FAC_TOTALS_APTA!$A$4:$BS$227,$F103,FALSE)</f>
        <v>1.9555512669999999</v>
      </c>
      <c r="I103" s="30">
        <f t="shared" ref="I103:I113" si="20">IFERROR(H103/G103-1,"-")</f>
        <v>0.15271427994669717</v>
      </c>
      <c r="J103" s="31" t="str">
        <f t="shared" ref="J103:J113" si="21">IF(C103="Log","_log","")</f>
        <v>_log</v>
      </c>
      <c r="K103" s="31" t="str">
        <f t="shared" ref="K103:K114" si="22">CONCATENATE(D103,J103,"_FAC")</f>
        <v>FARE_per_UPT_2018_log_FAC</v>
      </c>
      <c r="L103" s="7">
        <f>MATCH($K103,FAC_TOTALS_APTA!$A$2:$BS$2,)</f>
        <v>34</v>
      </c>
      <c r="M103" s="29">
        <f>IF(M100=0,0,VLOOKUP(M100,FAC_TOTALS_APTA!$A$4:$BS$227,$L103,FALSE))</f>
        <v>-26967608.149558499</v>
      </c>
      <c r="N103" s="29">
        <f>IF(N100=0,0,VLOOKUP(N100,FAC_TOTALS_APTA!$A$4:$BS$227,$L103,FALSE))</f>
        <v>4143522.8211387699</v>
      </c>
      <c r="O103" s="29">
        <f>IF(O100=0,0,VLOOKUP(O100,FAC_TOTALS_APTA!$A$4:$BS$227,$L103,FALSE))</f>
        <v>-61542372.721402504</v>
      </c>
      <c r="P103" s="29">
        <f>IF(P100=0,0,VLOOKUP(P100,FAC_TOTALS_APTA!$A$4:$BS$227,$L103,FALSE))</f>
        <v>-4268335.5886325603</v>
      </c>
      <c r="Q103" s="29">
        <f>IF(Q100=0,0,VLOOKUP(Q100,FAC_TOTALS_APTA!$A$4:$BS$227,$L103,FALSE))</f>
        <v>-1720317.59104566</v>
      </c>
      <c r="R103" s="29">
        <f>IF(R100=0,0,VLOOKUP(R100,FAC_TOTALS_APTA!$A$4:$BS$227,$L103,FALSE))</f>
        <v>-25015982.603762802</v>
      </c>
      <c r="S103" s="29">
        <f>IF(S100=0,0,VLOOKUP(S100,FAC_TOTALS_APTA!$A$4:$BS$227,$L103,FALSE))</f>
        <v>0</v>
      </c>
      <c r="T103" s="29">
        <f>IF(T100=0,0,VLOOKUP(T100,FAC_TOTALS_APTA!$A$4:$BS$227,$L103,FALSE))</f>
        <v>0</v>
      </c>
      <c r="U103" s="29">
        <f>IF(U100=0,0,VLOOKUP(U100,FAC_TOTALS_APTA!$A$4:$BS$227,$L103,FALSE))</f>
        <v>0</v>
      </c>
      <c r="V103" s="29">
        <f>IF(V100=0,0,VLOOKUP(V100,FAC_TOTALS_APTA!$A$4:$BS$227,$L103,FALSE))</f>
        <v>0</v>
      </c>
      <c r="W103" s="29">
        <f>IF(W100=0,0,VLOOKUP(W100,FAC_TOTALS_APTA!$A$4:$BS$227,$L103,FALSE))</f>
        <v>0</v>
      </c>
      <c r="X103" s="29">
        <f>IF(X100=0,0,VLOOKUP(X100,FAC_TOTALS_APTA!$A$4:$BS$227,$L103,FALSE))</f>
        <v>0</v>
      </c>
      <c r="Y103" s="29">
        <f>IF(Y100=0,0,VLOOKUP(Y100,FAC_TOTALS_APTA!$A$4:$BS$227,$L103,FALSE))</f>
        <v>0</v>
      </c>
      <c r="Z103" s="29">
        <f>IF(Z100=0,0,VLOOKUP(Z100,FAC_TOTALS_APTA!$A$4:$BS$227,$L103,FALSE))</f>
        <v>0</v>
      </c>
      <c r="AA103" s="29">
        <f>IF(AA100=0,0,VLOOKUP(AA100,FAC_TOTALS_APTA!$A$4:$BS$227,$L103,FALSE))</f>
        <v>0</v>
      </c>
      <c r="AB103" s="29">
        <f>IF(AB100=0,0,VLOOKUP(AB100,FAC_TOTALS_APTA!$A$4:$BS$227,$L103,FALSE))</f>
        <v>0</v>
      </c>
      <c r="AC103" s="32">
        <f t="shared" ref="AC103:AC113" si="23">SUM(M103:AB103)</f>
        <v>-115371093.83326326</v>
      </c>
      <c r="AD103" s="33">
        <f>AC103/G116</f>
        <v>-3.9382507993906371E-2</v>
      </c>
      <c r="AE103" s="7"/>
    </row>
    <row r="104" spans="1:31" s="14" customFormat="1" ht="15" x14ac:dyDescent="0.2">
      <c r="A104" s="7"/>
      <c r="B104" s="26" t="s">
        <v>51</v>
      </c>
      <c r="C104" s="28" t="s">
        <v>23</v>
      </c>
      <c r="D104" s="7" t="s">
        <v>9</v>
      </c>
      <c r="E104" s="43">
        <v>0.29659999999999997</v>
      </c>
      <c r="F104" s="7">
        <f>MATCH($D104,FAC_TOTALS_APTA!$A$2:$BS$2,)</f>
        <v>13</v>
      </c>
      <c r="G104" s="29">
        <f>VLOOKUP(G100,FAC_TOTALS_APTA!$A$4:$BS$227,$F104,FALSE)</f>
        <v>27909105.420000002</v>
      </c>
      <c r="H104" s="29">
        <f>VLOOKUP(H100,FAC_TOTALS_APTA!$A$4:$BS$227,$F104,FALSE)</f>
        <v>29807700.839999899</v>
      </c>
      <c r="I104" s="30">
        <f t="shared" si="20"/>
        <v>6.8027813555046501E-2</v>
      </c>
      <c r="J104" s="31" t="str">
        <f t="shared" si="21"/>
        <v>_log</v>
      </c>
      <c r="K104" s="31" t="str">
        <f t="shared" si="22"/>
        <v>POP_EMP_log_FAC</v>
      </c>
      <c r="L104" s="7">
        <f>MATCH($K104,FAC_TOTALS_APTA!$A$2:$BS$2,)</f>
        <v>35</v>
      </c>
      <c r="M104" s="29">
        <f>IF(M100=0,0,VLOOKUP(M100,FAC_TOTALS_APTA!$A$4:$BS$227,$L104,FALSE))</f>
        <v>27378835.676682699</v>
      </c>
      <c r="N104" s="29">
        <f>IF(N100=0,0,VLOOKUP(N100,FAC_TOTALS_APTA!$A$4:$BS$227,$L104,FALSE))</f>
        <v>8892907.8942971993</v>
      </c>
      <c r="O104" s="29">
        <f>IF(O100=0,0,VLOOKUP(O100,FAC_TOTALS_APTA!$A$4:$BS$227,$L104,FALSE))</f>
        <v>8347346.9687681701</v>
      </c>
      <c r="P104" s="29">
        <f>IF(P100=0,0,VLOOKUP(P100,FAC_TOTALS_APTA!$A$4:$BS$227,$L104,FALSE))</f>
        <v>1788065.21576911</v>
      </c>
      <c r="Q104" s="29">
        <f>IF(Q100=0,0,VLOOKUP(Q100,FAC_TOTALS_APTA!$A$4:$BS$227,$L104,FALSE))</f>
        <v>6969343.7248553801</v>
      </c>
      <c r="R104" s="29">
        <f>IF(R100=0,0,VLOOKUP(R100,FAC_TOTALS_APTA!$A$4:$BS$227,$L104,FALSE))</f>
        <v>4208891.9989644997</v>
      </c>
      <c r="S104" s="29">
        <f>IF(S100=0,0,VLOOKUP(S100,FAC_TOTALS_APTA!$A$4:$BS$227,$L104,FALSE))</f>
        <v>0</v>
      </c>
      <c r="T104" s="29">
        <f>IF(T100=0,0,VLOOKUP(T100,FAC_TOTALS_APTA!$A$4:$BS$227,$L104,FALSE))</f>
        <v>0</v>
      </c>
      <c r="U104" s="29">
        <f>IF(U100=0,0,VLOOKUP(U100,FAC_TOTALS_APTA!$A$4:$BS$227,$L104,FALSE))</f>
        <v>0</v>
      </c>
      <c r="V104" s="29">
        <f>IF(V100=0,0,VLOOKUP(V100,FAC_TOTALS_APTA!$A$4:$BS$227,$L104,FALSE))</f>
        <v>0</v>
      </c>
      <c r="W104" s="29">
        <f>IF(W100=0,0,VLOOKUP(W100,FAC_TOTALS_APTA!$A$4:$BS$227,$L104,FALSE))</f>
        <v>0</v>
      </c>
      <c r="X104" s="29">
        <f>IF(X100=0,0,VLOOKUP(X100,FAC_TOTALS_APTA!$A$4:$BS$227,$L104,FALSE))</f>
        <v>0</v>
      </c>
      <c r="Y104" s="29">
        <f>IF(Y100=0,0,VLOOKUP(Y100,FAC_TOTALS_APTA!$A$4:$BS$227,$L104,FALSE))</f>
        <v>0</v>
      </c>
      <c r="Z104" s="29">
        <f>IF(Z100=0,0,VLOOKUP(Z100,FAC_TOTALS_APTA!$A$4:$BS$227,$L104,FALSE))</f>
        <v>0</v>
      </c>
      <c r="AA104" s="29">
        <f>IF(AA100=0,0,VLOOKUP(AA100,FAC_TOTALS_APTA!$A$4:$BS$227,$L104,FALSE))</f>
        <v>0</v>
      </c>
      <c r="AB104" s="29">
        <f>IF(AB100=0,0,VLOOKUP(AB100,FAC_TOTALS_APTA!$A$4:$BS$227,$L104,FALSE))</f>
        <v>0</v>
      </c>
      <c r="AC104" s="32">
        <f t="shared" si="23"/>
        <v>57585391.479337066</v>
      </c>
      <c r="AD104" s="33">
        <f>AC104/G116</f>
        <v>1.9657065430486207E-2</v>
      </c>
      <c r="AE104" s="7"/>
    </row>
    <row r="105" spans="1:31" s="14" customFormat="1" ht="15" x14ac:dyDescent="0.2">
      <c r="A105" s="7"/>
      <c r="B105" s="26" t="s">
        <v>108</v>
      </c>
      <c r="C105" s="28"/>
      <c r="D105" s="34" t="s">
        <v>106</v>
      </c>
      <c r="E105" s="43">
        <v>0.16120000000000001</v>
      </c>
      <c r="F105" s="7">
        <f>MATCH($D105,FAC_TOTALS_APTA!$A$2:$BS$2,)</f>
        <v>17</v>
      </c>
      <c r="G105" s="29">
        <f>VLOOKUP(G100,FAC_TOTALS_APTA!$A$4:$BS$227,$F105,FALSE)</f>
        <v>0.478498674131415</v>
      </c>
      <c r="H105" s="29">
        <f>VLOOKUP(H100,FAC_TOTALS_APTA!$A$4:$BS$227,$F105,FALSE)</f>
        <v>0.47627332414381301</v>
      </c>
      <c r="I105" s="30">
        <f t="shared" si="20"/>
        <v>-4.6506920664753926E-3</v>
      </c>
      <c r="J105" s="31" t="str">
        <f t="shared" si="21"/>
        <v/>
      </c>
      <c r="K105" s="31" t="str">
        <f t="shared" si="22"/>
        <v>TSD_POP_EMP_PCT_FAC</v>
      </c>
      <c r="L105" s="7">
        <f>MATCH($K105,FAC_TOTALS_APTA!$A$2:$BS$2,)</f>
        <v>39</v>
      </c>
      <c r="M105" s="29">
        <f>IF(M100=0,0,VLOOKUP(M100,FAC_TOTALS_APTA!$A$4:$BS$227,$L105,FALSE))</f>
        <v>-16889.442111741399</v>
      </c>
      <c r="N105" s="29">
        <f>IF(N100=0,0,VLOOKUP(N100,FAC_TOTALS_APTA!$A$4:$BS$227,$L105,FALSE))</f>
        <v>-41313.520343849399</v>
      </c>
      <c r="O105" s="29">
        <f>IF(O100=0,0,VLOOKUP(O100,FAC_TOTALS_APTA!$A$4:$BS$227,$L105,FALSE))</f>
        <v>-110136.819214752</v>
      </c>
      <c r="P105" s="29">
        <f>IF(P100=0,0,VLOOKUP(P100,FAC_TOTALS_APTA!$A$4:$BS$227,$L105,FALSE))</f>
        <v>36637.210398914103</v>
      </c>
      <c r="Q105" s="29">
        <f>IF(Q100=0,0,VLOOKUP(Q100,FAC_TOTALS_APTA!$A$4:$BS$227,$L105,FALSE))</f>
        <v>-42626.975054621602</v>
      </c>
      <c r="R105" s="29">
        <f>IF(R100=0,0,VLOOKUP(R100,FAC_TOTALS_APTA!$A$4:$BS$227,$L105,FALSE))</f>
        <v>15731.192329751801</v>
      </c>
      <c r="S105" s="29">
        <f>IF(S100=0,0,VLOOKUP(S100,FAC_TOTALS_APTA!$A$4:$BS$227,$L105,FALSE))</f>
        <v>0</v>
      </c>
      <c r="T105" s="29">
        <f>IF(T100=0,0,VLOOKUP(T100,FAC_TOTALS_APTA!$A$4:$BS$227,$L105,FALSE))</f>
        <v>0</v>
      </c>
      <c r="U105" s="29">
        <f>IF(U100=0,0,VLOOKUP(U100,FAC_TOTALS_APTA!$A$4:$BS$227,$L105,FALSE))</f>
        <v>0</v>
      </c>
      <c r="V105" s="29">
        <f>IF(V100=0,0,VLOOKUP(V100,FAC_TOTALS_APTA!$A$4:$BS$227,$L105,FALSE))</f>
        <v>0</v>
      </c>
      <c r="W105" s="29">
        <f>IF(W100=0,0,VLOOKUP(W100,FAC_TOTALS_APTA!$A$4:$BS$227,$L105,FALSE))</f>
        <v>0</v>
      </c>
      <c r="X105" s="29">
        <f>IF(X100=0,0,VLOOKUP(X100,FAC_TOTALS_APTA!$A$4:$BS$227,$L105,FALSE))</f>
        <v>0</v>
      </c>
      <c r="Y105" s="29">
        <f>IF(Y100=0,0,VLOOKUP(Y100,FAC_TOTALS_APTA!$A$4:$BS$227,$L105,FALSE))</f>
        <v>0</v>
      </c>
      <c r="Z105" s="29">
        <f>IF(Z100=0,0,VLOOKUP(Z100,FAC_TOTALS_APTA!$A$4:$BS$227,$L105,FALSE))</f>
        <v>0</v>
      </c>
      <c r="AA105" s="29">
        <f>IF(AA100=0,0,VLOOKUP(AA100,FAC_TOTALS_APTA!$A$4:$BS$227,$L105,FALSE))</f>
        <v>0</v>
      </c>
      <c r="AB105" s="29">
        <f>IF(AB100=0,0,VLOOKUP(AB100,FAC_TOTALS_APTA!$A$4:$BS$227,$L105,FALSE))</f>
        <v>0</v>
      </c>
      <c r="AC105" s="32">
        <f t="shared" si="23"/>
        <v>-158598.35399629848</v>
      </c>
      <c r="AD105" s="33">
        <f>AC105/G115</f>
        <v>-5.612847041197353E-5</v>
      </c>
      <c r="AE105" s="7"/>
    </row>
    <row r="106" spans="1:31" s="14" customFormat="1" ht="15" x14ac:dyDescent="0.2">
      <c r="A106" s="7"/>
      <c r="B106" s="26" t="s">
        <v>52</v>
      </c>
      <c r="C106" s="28" t="s">
        <v>23</v>
      </c>
      <c r="D106" s="34" t="s">
        <v>16</v>
      </c>
      <c r="E106" s="43">
        <v>0.16120000000000001</v>
      </c>
      <c r="F106" s="7">
        <f>MATCH($D106,FAC_TOTALS_APTA!$A$2:$BS$2,)</f>
        <v>14</v>
      </c>
      <c r="G106" s="29">
        <f>VLOOKUP(G100,FAC_TOTALS_APTA!$A$4:$BS$227,$F106,FALSE)</f>
        <v>4.1093000000000002</v>
      </c>
      <c r="H106" s="29">
        <f>VLOOKUP(H100,FAC_TOTALS_APTA!$A$4:$BS$227,$F106,FALSE)</f>
        <v>2.9199999999999902</v>
      </c>
      <c r="I106" s="30">
        <f t="shared" si="20"/>
        <v>-0.28941668897379358</v>
      </c>
      <c r="J106" s="31" t="str">
        <f t="shared" si="21"/>
        <v>_log</v>
      </c>
      <c r="K106" s="31" t="str">
        <f t="shared" si="22"/>
        <v>GAS_PRICE_2018_log_FAC</v>
      </c>
      <c r="L106" s="7">
        <f>MATCH($K106,FAC_TOTALS_APTA!$A$2:$BS$2,)</f>
        <v>36</v>
      </c>
      <c r="M106" s="29">
        <f>IF(M100=0,0,VLOOKUP(M100,FAC_TOTALS_APTA!$A$4:$BS$227,$L106,FALSE))</f>
        <v>-16162105.401326699</v>
      </c>
      <c r="N106" s="29">
        <f>IF(N100=0,0,VLOOKUP(N100,FAC_TOTALS_APTA!$A$4:$BS$227,$L106,FALSE))</f>
        <v>-19625192.9640177</v>
      </c>
      <c r="O106" s="29">
        <f>IF(O100=0,0,VLOOKUP(O100,FAC_TOTALS_APTA!$A$4:$BS$227,$L106,FALSE))</f>
        <v>-127420296.848882</v>
      </c>
      <c r="P106" s="29">
        <f>IF(P100=0,0,VLOOKUP(P100,FAC_TOTALS_APTA!$A$4:$BS$227,$L106,FALSE))</f>
        <v>-39225181.9302973</v>
      </c>
      <c r="Q106" s="29">
        <f>IF(Q100=0,0,VLOOKUP(Q100,FAC_TOTALS_APTA!$A$4:$BS$227,$L106,FALSE))</f>
        <v>38601411.621103697</v>
      </c>
      <c r="R106" s="29">
        <f>IF(R100=0,0,VLOOKUP(R100,FAC_TOTALS_APTA!$A$4:$BS$227,$L106,FALSE))</f>
        <v>30843777.3635251</v>
      </c>
      <c r="S106" s="29">
        <f>IF(S100=0,0,VLOOKUP(S100,FAC_TOTALS_APTA!$A$4:$BS$227,$L106,FALSE))</f>
        <v>0</v>
      </c>
      <c r="T106" s="29">
        <f>IF(T100=0,0,VLOOKUP(T100,FAC_TOTALS_APTA!$A$4:$BS$227,$L106,FALSE))</f>
        <v>0</v>
      </c>
      <c r="U106" s="29">
        <f>IF(U100=0,0,VLOOKUP(U100,FAC_TOTALS_APTA!$A$4:$BS$227,$L106,FALSE))</f>
        <v>0</v>
      </c>
      <c r="V106" s="29">
        <f>IF(V100=0,0,VLOOKUP(V100,FAC_TOTALS_APTA!$A$4:$BS$227,$L106,FALSE))</f>
        <v>0</v>
      </c>
      <c r="W106" s="29">
        <f>IF(W100=0,0,VLOOKUP(W100,FAC_TOTALS_APTA!$A$4:$BS$227,$L106,FALSE))</f>
        <v>0</v>
      </c>
      <c r="X106" s="29">
        <f>IF(X100=0,0,VLOOKUP(X100,FAC_TOTALS_APTA!$A$4:$BS$227,$L106,FALSE))</f>
        <v>0</v>
      </c>
      <c r="Y106" s="29">
        <f>IF(Y100=0,0,VLOOKUP(Y100,FAC_TOTALS_APTA!$A$4:$BS$227,$L106,FALSE))</f>
        <v>0</v>
      </c>
      <c r="Z106" s="29">
        <f>IF(Z100=0,0,VLOOKUP(Z100,FAC_TOTALS_APTA!$A$4:$BS$227,$L106,FALSE))</f>
        <v>0</v>
      </c>
      <c r="AA106" s="29">
        <f>IF(AA100=0,0,VLOOKUP(AA100,FAC_TOTALS_APTA!$A$4:$BS$227,$L106,FALSE))</f>
        <v>0</v>
      </c>
      <c r="AB106" s="29">
        <f>IF(AB100=0,0,VLOOKUP(AB100,FAC_TOTALS_APTA!$A$4:$BS$227,$L106,FALSE))</f>
        <v>0</v>
      </c>
      <c r="AC106" s="32">
        <f t="shared" si="23"/>
        <v>-132987588.15989488</v>
      </c>
      <c r="AD106" s="33">
        <f>AC106/G116</f>
        <v>-4.5395987675791366E-2</v>
      </c>
      <c r="AE106" s="7"/>
    </row>
    <row r="107" spans="1:31" s="14" customFormat="1" ht="15" x14ac:dyDescent="0.2">
      <c r="A107" s="7"/>
      <c r="B107" s="26" t="s">
        <v>49</v>
      </c>
      <c r="C107" s="28" t="s">
        <v>23</v>
      </c>
      <c r="D107" s="7" t="s">
        <v>15</v>
      </c>
      <c r="E107" s="43">
        <v>-0.2555</v>
      </c>
      <c r="F107" s="7">
        <f>MATCH($D107,FAC_TOTALS_APTA!$A$2:$BS$2,)</f>
        <v>15</v>
      </c>
      <c r="G107" s="29">
        <f>VLOOKUP(G100,FAC_TOTALS_APTA!$A$4:$BS$227,$F107,FALSE)</f>
        <v>33963.31</v>
      </c>
      <c r="H107" s="29">
        <f>VLOOKUP(H100,FAC_TOTALS_APTA!$A$4:$BS$227,$F107,FALSE)</f>
        <v>36801.5</v>
      </c>
      <c r="I107" s="30">
        <f t="shared" si="20"/>
        <v>8.3566354398319831E-2</v>
      </c>
      <c r="J107" s="31" t="str">
        <f t="shared" si="21"/>
        <v>_log</v>
      </c>
      <c r="K107" s="31" t="str">
        <f t="shared" si="22"/>
        <v>TOTAL_MED_INC_INDIV_2018_log_FAC</v>
      </c>
      <c r="L107" s="7">
        <f>MATCH($K107,FAC_TOTALS_APTA!$A$2:$BS$2,)</f>
        <v>37</v>
      </c>
      <c r="M107" s="29">
        <f>IF(M100=0,0,VLOOKUP(M100,FAC_TOTALS_APTA!$A$4:$BS$227,$L107,FALSE))</f>
        <v>5550298.3315480901</v>
      </c>
      <c r="N107" s="29">
        <f>IF(N100=0,0,VLOOKUP(N100,FAC_TOTALS_APTA!$A$4:$BS$227,$L107,FALSE))</f>
        <v>2621331.0007402101</v>
      </c>
      <c r="O107" s="29">
        <f>IF(O100=0,0,VLOOKUP(O100,FAC_TOTALS_APTA!$A$4:$BS$227,$L107,FALSE))</f>
        <v>-13334033.915232601</v>
      </c>
      <c r="P107" s="29">
        <f>IF(P100=0,0,VLOOKUP(P100,FAC_TOTALS_APTA!$A$4:$BS$227,$L107,FALSE))</f>
        <v>-24037842.0658224</v>
      </c>
      <c r="Q107" s="29">
        <f>IF(Q100=0,0,VLOOKUP(Q100,FAC_TOTALS_APTA!$A$4:$BS$227,$L107,FALSE))</f>
        <v>-13490017.5307678</v>
      </c>
      <c r="R107" s="29">
        <f>IF(R100=0,0,VLOOKUP(R100,FAC_TOTALS_APTA!$A$4:$BS$227,$L107,FALSE))</f>
        <v>-17669514.630506098</v>
      </c>
      <c r="S107" s="29">
        <f>IF(S100=0,0,VLOOKUP(S100,FAC_TOTALS_APTA!$A$4:$BS$227,$L107,FALSE))</f>
        <v>0</v>
      </c>
      <c r="T107" s="29">
        <f>IF(T100=0,0,VLOOKUP(T100,FAC_TOTALS_APTA!$A$4:$BS$227,$L107,FALSE))</f>
        <v>0</v>
      </c>
      <c r="U107" s="29">
        <f>IF(U100=0,0,VLOOKUP(U100,FAC_TOTALS_APTA!$A$4:$BS$227,$L107,FALSE))</f>
        <v>0</v>
      </c>
      <c r="V107" s="29">
        <f>IF(V100=0,0,VLOOKUP(V100,FAC_TOTALS_APTA!$A$4:$BS$227,$L107,FALSE))</f>
        <v>0</v>
      </c>
      <c r="W107" s="29">
        <f>IF(W100=0,0,VLOOKUP(W100,FAC_TOTALS_APTA!$A$4:$BS$227,$L107,FALSE))</f>
        <v>0</v>
      </c>
      <c r="X107" s="29">
        <f>IF(X100=0,0,VLOOKUP(X100,FAC_TOTALS_APTA!$A$4:$BS$227,$L107,FALSE))</f>
        <v>0</v>
      </c>
      <c r="Y107" s="29">
        <f>IF(Y100=0,0,VLOOKUP(Y100,FAC_TOTALS_APTA!$A$4:$BS$227,$L107,FALSE))</f>
        <v>0</v>
      </c>
      <c r="Z107" s="29">
        <f>IF(Z100=0,0,VLOOKUP(Z100,FAC_TOTALS_APTA!$A$4:$BS$227,$L107,FALSE))</f>
        <v>0</v>
      </c>
      <c r="AA107" s="29">
        <f>IF(AA100=0,0,VLOOKUP(AA100,FAC_TOTALS_APTA!$A$4:$BS$227,$L107,FALSE))</f>
        <v>0</v>
      </c>
      <c r="AB107" s="29">
        <f>IF(AB100=0,0,VLOOKUP(AB100,FAC_TOTALS_APTA!$A$4:$BS$227,$L107,FALSE))</f>
        <v>0</v>
      </c>
      <c r="AC107" s="32">
        <f t="shared" si="23"/>
        <v>-60359778.810040601</v>
      </c>
      <c r="AD107" s="33">
        <f>AC107/G116</f>
        <v>-2.0604116616353724E-2</v>
      </c>
      <c r="AE107" s="7"/>
    </row>
    <row r="108" spans="1:31" s="14" customFormat="1" ht="15" x14ac:dyDescent="0.2">
      <c r="A108" s="7"/>
      <c r="B108" s="26" t="s">
        <v>67</v>
      </c>
      <c r="C108" s="28"/>
      <c r="D108" s="7" t="s">
        <v>10</v>
      </c>
      <c r="E108" s="43">
        <v>1.0699999999999999E-2</v>
      </c>
      <c r="F108" s="7">
        <f>MATCH($D108,FAC_TOTALS_APTA!$A$2:$BS$2,)</f>
        <v>16</v>
      </c>
      <c r="G108" s="29">
        <f>VLOOKUP(G100,FAC_TOTALS_APTA!$A$4:$BS$227,$F108,FALSE)</f>
        <v>31.51</v>
      </c>
      <c r="H108" s="29">
        <f>VLOOKUP(H100,FAC_TOTALS_APTA!$A$4:$BS$227,$F108,FALSE)</f>
        <v>30.01</v>
      </c>
      <c r="I108" s="30">
        <f t="shared" si="20"/>
        <v>-4.7603935258648034E-2</v>
      </c>
      <c r="J108" s="31" t="str">
        <f t="shared" si="21"/>
        <v/>
      </c>
      <c r="K108" s="31" t="str">
        <f t="shared" si="22"/>
        <v>PCT_HH_NO_VEH_FAC</v>
      </c>
      <c r="L108" s="7">
        <f>MATCH($K108,FAC_TOTALS_APTA!$A$2:$BS$2,)</f>
        <v>38</v>
      </c>
      <c r="M108" s="29">
        <f>IF(M100=0,0,VLOOKUP(M100,FAC_TOTALS_APTA!$A$4:$BS$227,$L108,FALSE))</f>
        <v>-46394755.661316797</v>
      </c>
      <c r="N108" s="29">
        <f>IF(N100=0,0,VLOOKUP(N100,FAC_TOTALS_APTA!$A$4:$BS$227,$L108,FALSE))</f>
        <v>8273649.0936478004</v>
      </c>
      <c r="O108" s="29">
        <f>IF(O100=0,0,VLOOKUP(O100,FAC_TOTALS_APTA!$A$4:$BS$227,$L108,FALSE))</f>
        <v>-950830.65844739601</v>
      </c>
      <c r="P108" s="29">
        <f>IF(P100=0,0,VLOOKUP(P100,FAC_TOTALS_APTA!$A$4:$BS$227,$L108,FALSE))</f>
        <v>-8923579.2398917694</v>
      </c>
      <c r="Q108" s="29">
        <f>IF(Q100=0,0,VLOOKUP(Q100,FAC_TOTALS_APTA!$A$4:$BS$227,$L108,FALSE))</f>
        <v>3727310.1398111102</v>
      </c>
      <c r="R108" s="29">
        <f>IF(R100=0,0,VLOOKUP(R100,FAC_TOTALS_APTA!$A$4:$BS$227,$L108,FALSE))</f>
        <v>312556.95688968699</v>
      </c>
      <c r="S108" s="29">
        <f>IF(S100=0,0,VLOOKUP(S100,FAC_TOTALS_APTA!$A$4:$BS$227,$L108,FALSE))</f>
        <v>0</v>
      </c>
      <c r="T108" s="29">
        <f>IF(T100=0,0,VLOOKUP(T100,FAC_TOTALS_APTA!$A$4:$BS$227,$L108,FALSE))</f>
        <v>0</v>
      </c>
      <c r="U108" s="29">
        <f>IF(U100=0,0,VLOOKUP(U100,FAC_TOTALS_APTA!$A$4:$BS$227,$L108,FALSE))</f>
        <v>0</v>
      </c>
      <c r="V108" s="29">
        <f>IF(V100=0,0,VLOOKUP(V100,FAC_TOTALS_APTA!$A$4:$BS$227,$L108,FALSE))</f>
        <v>0</v>
      </c>
      <c r="W108" s="29">
        <f>IF(W100=0,0,VLOOKUP(W100,FAC_TOTALS_APTA!$A$4:$BS$227,$L108,FALSE))</f>
        <v>0</v>
      </c>
      <c r="X108" s="29">
        <f>IF(X100=0,0,VLOOKUP(X100,FAC_TOTALS_APTA!$A$4:$BS$227,$L108,FALSE))</f>
        <v>0</v>
      </c>
      <c r="Y108" s="29">
        <f>IF(Y100=0,0,VLOOKUP(Y100,FAC_TOTALS_APTA!$A$4:$BS$227,$L108,FALSE))</f>
        <v>0</v>
      </c>
      <c r="Z108" s="29">
        <f>IF(Z100=0,0,VLOOKUP(Z100,FAC_TOTALS_APTA!$A$4:$BS$227,$L108,FALSE))</f>
        <v>0</v>
      </c>
      <c r="AA108" s="29">
        <f>IF(AA100=0,0,VLOOKUP(AA100,FAC_TOTALS_APTA!$A$4:$BS$227,$L108,FALSE))</f>
        <v>0</v>
      </c>
      <c r="AB108" s="29">
        <f>IF(AB100=0,0,VLOOKUP(AB100,FAC_TOTALS_APTA!$A$4:$BS$227,$L108,FALSE))</f>
        <v>0</v>
      </c>
      <c r="AC108" s="32">
        <f t="shared" si="23"/>
        <v>-43955649.369307354</v>
      </c>
      <c r="AD108" s="33">
        <f>AC108/G116</f>
        <v>-1.5004483836877643E-2</v>
      </c>
      <c r="AE108" s="7"/>
    </row>
    <row r="109" spans="1:31" s="14" customFormat="1" ht="15" x14ac:dyDescent="0.2">
      <c r="A109" s="7"/>
      <c r="B109" s="26" t="s">
        <v>50</v>
      </c>
      <c r="C109" s="28"/>
      <c r="D109" s="7" t="s">
        <v>31</v>
      </c>
      <c r="E109" s="43">
        <v>-3.3999999999999998E-3</v>
      </c>
      <c r="F109" s="7">
        <f>MATCH($D109,FAC_TOTALS_APTA!$A$2:$BS$2,)</f>
        <v>18</v>
      </c>
      <c r="G109" s="29">
        <f>VLOOKUP(G100,FAC_TOTALS_APTA!$A$4:$BS$227,$F109,FALSE)</f>
        <v>4.0999999999999996</v>
      </c>
      <c r="H109" s="29">
        <f>VLOOKUP(H100,FAC_TOTALS_APTA!$A$4:$BS$227,$F109,FALSE)</f>
        <v>4.5999999999999996</v>
      </c>
      <c r="I109" s="30">
        <f t="shared" si="20"/>
        <v>0.12195121951219523</v>
      </c>
      <c r="J109" s="31" t="str">
        <f t="shared" si="21"/>
        <v/>
      </c>
      <c r="K109" s="31" t="str">
        <f t="shared" si="22"/>
        <v>JTW_HOME_PCT_FAC</v>
      </c>
      <c r="L109" s="7">
        <f>MATCH($K109,FAC_TOTALS_APTA!$A$2:$BS$2,)</f>
        <v>40</v>
      </c>
      <c r="M109" s="29">
        <f>IF(M100=0,0,VLOOKUP(M100,FAC_TOTALS_APTA!$A$4:$BS$227,$L109,FALSE))</f>
        <v>-1024177.95234592</v>
      </c>
      <c r="N109" s="29">
        <f>IF(N100=0,0,VLOOKUP(N100,FAC_TOTALS_APTA!$A$4:$BS$227,$L109,FALSE))</f>
        <v>0</v>
      </c>
      <c r="O109" s="29">
        <f>IF(O100=0,0,VLOOKUP(O100,FAC_TOTALS_APTA!$A$4:$BS$227,$L109,FALSE))</f>
        <v>1097239.2295088801</v>
      </c>
      <c r="P109" s="29">
        <f>IF(P100=0,0,VLOOKUP(P100,FAC_TOTALS_APTA!$A$4:$BS$227,$L109,FALSE))</f>
        <v>-4262958.9460396497</v>
      </c>
      <c r="Q109" s="29">
        <f>IF(Q100=0,0,VLOOKUP(Q100,FAC_TOTALS_APTA!$A$4:$BS$227,$L109,FALSE))</f>
        <v>0</v>
      </c>
      <c r="R109" s="29">
        <f>IF(R100=0,0,VLOOKUP(R100,FAC_TOTALS_APTA!$A$4:$BS$227,$L109,FALSE))</f>
        <v>-1081456.25504358</v>
      </c>
      <c r="S109" s="29">
        <f>IF(S100=0,0,VLOOKUP(S100,FAC_TOTALS_APTA!$A$4:$BS$227,$L109,FALSE))</f>
        <v>0</v>
      </c>
      <c r="T109" s="29">
        <f>IF(T100=0,0,VLOOKUP(T100,FAC_TOTALS_APTA!$A$4:$BS$227,$L109,FALSE))</f>
        <v>0</v>
      </c>
      <c r="U109" s="29">
        <f>IF(U100=0,0,VLOOKUP(U100,FAC_TOTALS_APTA!$A$4:$BS$227,$L109,FALSE))</f>
        <v>0</v>
      </c>
      <c r="V109" s="29">
        <f>IF(V100=0,0,VLOOKUP(V100,FAC_TOTALS_APTA!$A$4:$BS$227,$L109,FALSE))</f>
        <v>0</v>
      </c>
      <c r="W109" s="29">
        <f>IF(W100=0,0,VLOOKUP(W100,FAC_TOTALS_APTA!$A$4:$BS$227,$L109,FALSE))</f>
        <v>0</v>
      </c>
      <c r="X109" s="29">
        <f>IF(X100=0,0,VLOOKUP(X100,FAC_TOTALS_APTA!$A$4:$BS$227,$L109,FALSE))</f>
        <v>0</v>
      </c>
      <c r="Y109" s="29">
        <f>IF(Y100=0,0,VLOOKUP(Y100,FAC_TOTALS_APTA!$A$4:$BS$227,$L109,FALSE))</f>
        <v>0</v>
      </c>
      <c r="Z109" s="29">
        <f>IF(Z100=0,0,VLOOKUP(Z100,FAC_TOTALS_APTA!$A$4:$BS$227,$L109,FALSE))</f>
        <v>0</v>
      </c>
      <c r="AA109" s="29">
        <f>IF(AA100=0,0,VLOOKUP(AA100,FAC_TOTALS_APTA!$A$4:$BS$227,$L109,FALSE))</f>
        <v>0</v>
      </c>
      <c r="AB109" s="29">
        <f>IF(AB100=0,0,VLOOKUP(AB100,FAC_TOTALS_APTA!$A$4:$BS$227,$L109,FALSE))</f>
        <v>0</v>
      </c>
      <c r="AC109" s="32">
        <f t="shared" si="23"/>
        <v>-5271353.9239202701</v>
      </c>
      <c r="AD109" s="33">
        <f>AC109/G116</f>
        <v>-1.7994033960319941E-3</v>
      </c>
      <c r="AE109" s="7"/>
    </row>
    <row r="110" spans="1:31" s="14" customFormat="1" ht="17" x14ac:dyDescent="0.2">
      <c r="A110" s="7"/>
      <c r="B110" s="12" t="s">
        <v>72</v>
      </c>
      <c r="C110" s="28"/>
      <c r="D110" s="5" t="s">
        <v>109</v>
      </c>
      <c r="E110" s="43">
        <v>-5.7999999999999996E-3</v>
      </c>
      <c r="F110" s="7">
        <f>MATCH($D110,FAC_TOTALS_APTA!$A$2:$BS$2,)</f>
        <v>29</v>
      </c>
      <c r="G110" s="29">
        <f>VLOOKUP(G100,FAC_TOTALS_APTA!$A$4:$BS$227,$F110,FALSE)</f>
        <v>1</v>
      </c>
      <c r="H110" s="29">
        <f>VLOOKUP(H100,FAC_TOTALS_APTA!$A$4:$BS$227,$F110,FALSE)</f>
        <v>28.6</v>
      </c>
      <c r="I110" s="30">
        <f t="shared" si="20"/>
        <v>27.6</v>
      </c>
      <c r="J110" s="31" t="str">
        <f t="shared" si="21"/>
        <v/>
      </c>
      <c r="K110" s="31" t="str">
        <f t="shared" si="22"/>
        <v>TNC_TRIPS_PER_CAPITA_CLUSTER_FAC</v>
      </c>
      <c r="L110" s="7">
        <f>MATCH($K110,FAC_TOTALS_APTA!$A$2:$BS$2,)</f>
        <v>51</v>
      </c>
      <c r="M110" s="29">
        <f>IF(M100=0,0,VLOOKUP(M100,FAC_TOTALS_APTA!$A$4:$BS$227,$L110,FALSE))</f>
        <v>38332099.502154797</v>
      </c>
      <c r="N110" s="29">
        <f>IF(N100=0,0,VLOOKUP(N100,FAC_TOTALS_APTA!$A$4:$BS$227,$L110,FALSE))</f>
        <v>64662491.685864598</v>
      </c>
      <c r="O110" s="29">
        <f>IF(O100=0,0,VLOOKUP(O100,FAC_TOTALS_APTA!$A$4:$BS$227,$L110,FALSE))</f>
        <v>38470791.8392381</v>
      </c>
      <c r="P110" s="29">
        <f>IF(P100=0,0,VLOOKUP(P100,FAC_TOTALS_APTA!$A$4:$BS$227,$L110,FALSE))</f>
        <v>121299117.883393</v>
      </c>
      <c r="Q110" s="29">
        <f>IF(Q100=0,0,VLOOKUP(Q100,FAC_TOTALS_APTA!$A$4:$BS$227,$L110,FALSE))</f>
        <v>156109946.340437</v>
      </c>
      <c r="R110" s="29">
        <f>IF(R100=0,0,VLOOKUP(R100,FAC_TOTALS_APTA!$A$4:$BS$227,$L110,FALSE))</f>
        <v>289197762.400572</v>
      </c>
      <c r="S110" s="29">
        <f>IF(S100=0,0,VLOOKUP(S100,FAC_TOTALS_APTA!$A$4:$BS$227,$L110,FALSE))</f>
        <v>0</v>
      </c>
      <c r="T110" s="29">
        <f>IF(T100=0,0,VLOOKUP(T100,FAC_TOTALS_APTA!$A$4:$BS$227,$L110,FALSE))</f>
        <v>0</v>
      </c>
      <c r="U110" s="29">
        <f>IF(U100=0,0,VLOOKUP(U100,FAC_TOTALS_APTA!$A$4:$BS$227,$L110,FALSE))</f>
        <v>0</v>
      </c>
      <c r="V110" s="29">
        <f>IF(V100=0,0,VLOOKUP(V100,FAC_TOTALS_APTA!$A$4:$BS$227,$L110,FALSE))</f>
        <v>0</v>
      </c>
      <c r="W110" s="29">
        <f>IF(W100=0,0,VLOOKUP(W100,FAC_TOTALS_APTA!$A$4:$BS$227,$L110,FALSE))</f>
        <v>0</v>
      </c>
      <c r="X110" s="29">
        <f>IF(X100=0,0,VLOOKUP(X100,FAC_TOTALS_APTA!$A$4:$BS$227,$L110,FALSE))</f>
        <v>0</v>
      </c>
      <c r="Y110" s="29">
        <f>IF(Y100=0,0,VLOOKUP(Y100,FAC_TOTALS_APTA!$A$4:$BS$227,$L110,FALSE))</f>
        <v>0</v>
      </c>
      <c r="Z110" s="29">
        <f>IF(Z100=0,0,VLOOKUP(Z100,FAC_TOTALS_APTA!$A$4:$BS$227,$L110,FALSE))</f>
        <v>0</v>
      </c>
      <c r="AA110" s="29">
        <f>IF(AA100=0,0,VLOOKUP(AA100,FAC_TOTALS_APTA!$A$4:$BS$227,$L110,FALSE))</f>
        <v>0</v>
      </c>
      <c r="AB110" s="29">
        <f>IF(AB100=0,0,VLOOKUP(AB100,FAC_TOTALS_APTA!$A$4:$BS$227,$L110,FALSE))</f>
        <v>0</v>
      </c>
      <c r="AC110" s="32">
        <f t="shared" si="23"/>
        <v>708072209.65165949</v>
      </c>
      <c r="AD110" s="33">
        <f>AC110/G116</f>
        <v>0.24170403981061644</v>
      </c>
      <c r="AE110" s="7"/>
    </row>
    <row r="111" spans="1:31" s="14" customFormat="1" ht="15" x14ac:dyDescent="0.2">
      <c r="A111" s="7"/>
      <c r="B111" s="26" t="s">
        <v>68</v>
      </c>
      <c r="C111" s="28"/>
      <c r="D111" s="7" t="s">
        <v>46</v>
      </c>
      <c r="E111" s="43">
        <v>-1.5E-3</v>
      </c>
      <c r="F111" s="7">
        <f>MATCH($D111,FAC_TOTALS_APTA!$A$2:$BS$2,)</f>
        <v>30</v>
      </c>
      <c r="G111" s="29">
        <f>VLOOKUP(G100,FAC_TOTALS_APTA!$A$4:$BS$227,$F111,FALSE)</f>
        <v>0</v>
      </c>
      <c r="H111" s="29">
        <f>VLOOKUP(H100,FAC_TOTALS_APTA!$A$4:$BS$227,$F111,FALSE)</f>
        <v>1</v>
      </c>
      <c r="I111" s="30" t="str">
        <f t="shared" si="20"/>
        <v>-</v>
      </c>
      <c r="J111" s="31" t="str">
        <f t="shared" si="21"/>
        <v/>
      </c>
      <c r="K111" s="31" t="str">
        <f t="shared" si="22"/>
        <v>BIKE_SHARE_FAC</v>
      </c>
      <c r="L111" s="7">
        <f>MATCH($K111,FAC_TOTALS_APTA!$A$2:$BS$2,)</f>
        <v>52</v>
      </c>
      <c r="M111" s="29">
        <f>IF(M100=0,0,VLOOKUP(M100,FAC_TOTALS_APTA!$A$4:$BS$227,$L111,FALSE))</f>
        <v>1097649.27843582</v>
      </c>
      <c r="N111" s="29">
        <f>IF(N100=0,0,VLOOKUP(N100,FAC_TOTALS_APTA!$A$4:$BS$227,$L111,FALSE))</f>
        <v>0</v>
      </c>
      <c r="O111" s="29">
        <f>IF(O100=0,0,VLOOKUP(O100,FAC_TOTALS_APTA!$A$4:$BS$227,$L111,FALSE))</f>
        <v>0</v>
      </c>
      <c r="P111" s="29">
        <f>IF(P100=0,0,VLOOKUP(P100,FAC_TOTALS_APTA!$A$4:$BS$227,$L111,FALSE))</f>
        <v>0</v>
      </c>
      <c r="Q111" s="29">
        <f>IF(Q100=0,0,VLOOKUP(Q100,FAC_TOTALS_APTA!$A$4:$BS$227,$L111,FALSE))</f>
        <v>0</v>
      </c>
      <c r="R111" s="29">
        <f>IF(R100=0,0,VLOOKUP(R100,FAC_TOTALS_APTA!$A$4:$BS$227,$L111,FALSE))</f>
        <v>0</v>
      </c>
      <c r="S111" s="29">
        <f>IF(S100=0,0,VLOOKUP(S100,FAC_TOTALS_APTA!$A$4:$BS$227,$L111,FALSE))</f>
        <v>0</v>
      </c>
      <c r="T111" s="29">
        <f>IF(T100=0,0,VLOOKUP(T100,FAC_TOTALS_APTA!$A$4:$BS$227,$L111,FALSE))</f>
        <v>0</v>
      </c>
      <c r="U111" s="29">
        <f>IF(U100=0,0,VLOOKUP(U100,FAC_TOTALS_APTA!$A$4:$BS$227,$L111,FALSE))</f>
        <v>0</v>
      </c>
      <c r="V111" s="29">
        <f>IF(V100=0,0,VLOOKUP(V100,FAC_TOTALS_APTA!$A$4:$BS$227,$L111,FALSE))</f>
        <v>0</v>
      </c>
      <c r="W111" s="29">
        <f>IF(W100=0,0,VLOOKUP(W100,FAC_TOTALS_APTA!$A$4:$BS$227,$L111,FALSE))</f>
        <v>0</v>
      </c>
      <c r="X111" s="29">
        <f>IF(X100=0,0,VLOOKUP(X100,FAC_TOTALS_APTA!$A$4:$BS$227,$L111,FALSE))</f>
        <v>0</v>
      </c>
      <c r="Y111" s="29">
        <f>IF(Y100=0,0,VLOOKUP(Y100,FAC_TOTALS_APTA!$A$4:$BS$227,$L111,FALSE))</f>
        <v>0</v>
      </c>
      <c r="Z111" s="29">
        <f>IF(Z100=0,0,VLOOKUP(Z100,FAC_TOTALS_APTA!$A$4:$BS$227,$L111,FALSE))</f>
        <v>0</v>
      </c>
      <c r="AA111" s="29">
        <f>IF(AA100=0,0,VLOOKUP(AA100,FAC_TOTALS_APTA!$A$4:$BS$227,$L111,FALSE))</f>
        <v>0</v>
      </c>
      <c r="AB111" s="29">
        <f>IF(AB100=0,0,VLOOKUP(AB100,FAC_TOTALS_APTA!$A$4:$BS$227,$L111,FALSE))</f>
        <v>0</v>
      </c>
      <c r="AC111" s="32">
        <f t="shared" si="23"/>
        <v>1097649.27843582</v>
      </c>
      <c r="AD111" s="33">
        <f>AC111/G116</f>
        <v>3.7468814801200134E-4</v>
      </c>
      <c r="AE111" s="7"/>
    </row>
    <row r="112" spans="1:31" s="14" customFormat="1" ht="15" x14ac:dyDescent="0.2">
      <c r="A112" s="7"/>
      <c r="B112" s="26" t="s">
        <v>69</v>
      </c>
      <c r="C112" s="28"/>
      <c r="D112" s="7" t="s">
        <v>77</v>
      </c>
      <c r="E112" s="43">
        <v>-4.8399999999999999E-2</v>
      </c>
      <c r="F112" s="7">
        <f>MATCH($D112,FAC_TOTALS_APTA!$A$2:$BS$2,)</f>
        <v>31</v>
      </c>
      <c r="G112" s="29">
        <f>VLOOKUP(G100,FAC_TOTALS_APTA!$A$4:$BS$227,$F112,FALSE)</f>
        <v>0</v>
      </c>
      <c r="H112" s="29">
        <f>VLOOKUP(H100,FAC_TOTALS_APTA!$A$4:$BS$227,$F112,FALSE)</f>
        <v>0</v>
      </c>
      <c r="I112" s="30" t="str">
        <f t="shared" si="20"/>
        <v>-</v>
      </c>
      <c r="J112" s="31" t="str">
        <f t="shared" si="21"/>
        <v/>
      </c>
      <c r="K112" s="31" t="str">
        <f t="shared" si="22"/>
        <v>scooter_flag_BUS_FAC</v>
      </c>
      <c r="L112" s="7">
        <f>MATCH($K112,FAC_TOTALS_APTA!$A$2:$BS$2,)</f>
        <v>53</v>
      </c>
      <c r="M112" s="29">
        <f>IF(M100=0,0,VLOOKUP(M100,FAC_TOTALS_APTA!$A$4:$BS$227,$L112,FALSE))</f>
        <v>0</v>
      </c>
      <c r="N112" s="29">
        <f>IF(N100=0,0,VLOOKUP(N100,FAC_TOTALS_APTA!$A$4:$BS$227,$L112,FALSE))</f>
        <v>0</v>
      </c>
      <c r="O112" s="29">
        <f>IF(O100=0,0,VLOOKUP(O100,FAC_TOTALS_APTA!$A$4:$BS$227,$L112,FALSE))</f>
        <v>0</v>
      </c>
      <c r="P112" s="29">
        <f>IF(P100=0,0,VLOOKUP(P100,FAC_TOTALS_APTA!$A$4:$BS$227,$L112,FALSE))</f>
        <v>0</v>
      </c>
      <c r="Q112" s="29">
        <f>IF(Q100=0,0,VLOOKUP(Q100,FAC_TOTALS_APTA!$A$4:$BS$227,$L112,FALSE))</f>
        <v>0</v>
      </c>
      <c r="R112" s="29">
        <f>IF(R100=0,0,VLOOKUP(R100,FAC_TOTALS_APTA!$A$4:$BS$227,$L112,FALSE))</f>
        <v>0</v>
      </c>
      <c r="S112" s="29">
        <f>IF(S100=0,0,VLOOKUP(S100,FAC_TOTALS_APTA!$A$4:$BS$227,$L112,FALSE))</f>
        <v>0</v>
      </c>
      <c r="T112" s="29">
        <f>IF(T100=0,0,VLOOKUP(T100,FAC_TOTALS_APTA!$A$4:$BS$227,$L112,FALSE))</f>
        <v>0</v>
      </c>
      <c r="U112" s="29">
        <f>IF(U100=0,0,VLOOKUP(U100,FAC_TOTALS_APTA!$A$4:$BS$227,$L112,FALSE))</f>
        <v>0</v>
      </c>
      <c r="V112" s="29">
        <f>IF(V100=0,0,VLOOKUP(V100,FAC_TOTALS_APTA!$A$4:$BS$227,$L112,FALSE))</f>
        <v>0</v>
      </c>
      <c r="W112" s="29">
        <f>IF(W100=0,0,VLOOKUP(W100,FAC_TOTALS_APTA!$A$4:$BS$227,$L112,FALSE))</f>
        <v>0</v>
      </c>
      <c r="X112" s="29">
        <f>IF(X100=0,0,VLOOKUP(X100,FAC_TOTALS_APTA!$A$4:$BS$227,$L112,FALSE))</f>
        <v>0</v>
      </c>
      <c r="Y112" s="29">
        <f>IF(Y100=0,0,VLOOKUP(Y100,FAC_TOTALS_APTA!$A$4:$BS$227,$L112,FALSE))</f>
        <v>0</v>
      </c>
      <c r="Z112" s="29">
        <f>IF(Z100=0,0,VLOOKUP(Z100,FAC_TOTALS_APTA!$A$4:$BS$227,$L112,FALSE))</f>
        <v>0</v>
      </c>
      <c r="AA112" s="29">
        <f>IF(AA100=0,0,VLOOKUP(AA100,FAC_TOTALS_APTA!$A$4:$BS$227,$L112,FALSE))</f>
        <v>0</v>
      </c>
      <c r="AB112" s="29">
        <f>IF(AB100=0,0,VLOOKUP(AB100,FAC_TOTALS_APTA!$A$4:$BS$227,$L112,FALSE))</f>
        <v>0</v>
      </c>
      <c r="AC112" s="32">
        <f t="shared" si="23"/>
        <v>0</v>
      </c>
      <c r="AD112" s="33">
        <f>AC112/G116</f>
        <v>0</v>
      </c>
      <c r="AE112" s="7"/>
    </row>
    <row r="113" spans="1:31" s="7" customFormat="1" ht="15" x14ac:dyDescent="0.2">
      <c r="B113" s="9" t="s">
        <v>69</v>
      </c>
      <c r="C113" s="27"/>
      <c r="D113" s="8" t="s">
        <v>78</v>
      </c>
      <c r="E113" s="44">
        <v>5.3E-3</v>
      </c>
      <c r="F113" s="8">
        <f>MATCH($D113,FAC_TOTALS_APTA!$A$2:$BS$2,)</f>
        <v>32</v>
      </c>
      <c r="G113" s="29">
        <f>VLOOKUP(G100,FAC_TOTALS_APTA!$A$4:$BS$227,$F113,FALSE)</f>
        <v>0</v>
      </c>
      <c r="H113" s="29">
        <f>VLOOKUP(H100,FAC_TOTALS_APTA!$A$4:$BS$227,$F113,FALSE)</f>
        <v>1</v>
      </c>
      <c r="I113" s="35" t="str">
        <f t="shared" si="20"/>
        <v>-</v>
      </c>
      <c r="J113" s="36" t="str">
        <f t="shared" si="21"/>
        <v/>
      </c>
      <c r="K113" s="36" t="str">
        <f t="shared" si="22"/>
        <v>scooter_flag_RAIL_FAC</v>
      </c>
      <c r="L113" s="7">
        <f>MATCH($K113,FAC_TOTALS_APTA!$A$2:$BS$2,)</f>
        <v>54</v>
      </c>
      <c r="M113" s="37">
        <f>IF(M100=0,0,VLOOKUP(M100,FAC_TOTALS_APTA!$A$4:$BS$227,$L113,FALSE))</f>
        <v>0</v>
      </c>
      <c r="N113" s="37">
        <f>IF(N100=0,0,VLOOKUP(N100,FAC_TOTALS_APTA!$A$4:$BS$227,$L113,FALSE))</f>
        <v>0</v>
      </c>
      <c r="O113" s="37">
        <f>IF(O100=0,0,VLOOKUP(O100,FAC_TOTALS_APTA!$A$4:$BS$227,$L113,FALSE))</f>
        <v>0</v>
      </c>
      <c r="P113" s="37">
        <f>IF(P100=0,0,VLOOKUP(P100,FAC_TOTALS_APTA!$A$4:$BS$227,$L113,FALSE))</f>
        <v>0</v>
      </c>
      <c r="Q113" s="37">
        <f>IF(Q100=0,0,VLOOKUP(Q100,FAC_TOTALS_APTA!$A$4:$BS$227,$L113,FALSE))</f>
        <v>0</v>
      </c>
      <c r="R113" s="37">
        <f>IF(R100=0,0,VLOOKUP(R100,FAC_TOTALS_APTA!$A$4:$BS$227,$L113,FALSE))</f>
        <v>16268536.1066557</v>
      </c>
      <c r="S113" s="37">
        <f>IF(S100=0,0,VLOOKUP(S100,FAC_TOTALS_APTA!$A$4:$BS$227,$L113,FALSE))</f>
        <v>0</v>
      </c>
      <c r="T113" s="37">
        <f>IF(T100=0,0,VLOOKUP(T100,FAC_TOTALS_APTA!$A$4:$BS$227,$L113,FALSE))</f>
        <v>0</v>
      </c>
      <c r="U113" s="37">
        <f>IF(U100=0,0,VLOOKUP(U100,FAC_TOTALS_APTA!$A$4:$BS$227,$L113,FALSE))</f>
        <v>0</v>
      </c>
      <c r="V113" s="37">
        <f>IF(V100=0,0,VLOOKUP(V100,FAC_TOTALS_APTA!$A$4:$BS$227,$L113,FALSE))</f>
        <v>0</v>
      </c>
      <c r="W113" s="37">
        <f>IF(W100=0,0,VLOOKUP(W100,FAC_TOTALS_APTA!$A$4:$BS$227,$L113,FALSE))</f>
        <v>0</v>
      </c>
      <c r="X113" s="37">
        <f>IF(X100=0,0,VLOOKUP(X100,FAC_TOTALS_APTA!$A$4:$BS$227,$L113,FALSE))</f>
        <v>0</v>
      </c>
      <c r="Y113" s="37">
        <f>IF(Y100=0,0,VLOOKUP(Y100,FAC_TOTALS_APTA!$A$4:$BS$227,$L113,FALSE))</f>
        <v>0</v>
      </c>
      <c r="Z113" s="37">
        <f>IF(Z100=0,0,VLOOKUP(Z100,FAC_TOTALS_APTA!$A$4:$BS$227,$L113,FALSE))</f>
        <v>0</v>
      </c>
      <c r="AA113" s="37">
        <f>IF(AA100=0,0,VLOOKUP(AA100,FAC_TOTALS_APTA!$A$4:$BS$227,$L113,FALSE))</f>
        <v>0</v>
      </c>
      <c r="AB113" s="37">
        <f>IF(AB100=0,0,VLOOKUP(AB100,FAC_TOTALS_APTA!$A$4:$BS$227,$L113,FALSE))</f>
        <v>0</v>
      </c>
      <c r="AC113" s="38">
        <f t="shared" si="23"/>
        <v>16268536.1066557</v>
      </c>
      <c r="AD113" s="39">
        <f>AC113/G116</f>
        <v>5.5533473072160479E-3</v>
      </c>
    </row>
    <row r="114" spans="1:31" s="14" customFormat="1" ht="15" x14ac:dyDescent="0.2">
      <c r="A114" s="7"/>
      <c r="B114" s="9" t="s">
        <v>56</v>
      </c>
      <c r="C114" s="27"/>
      <c r="D114" s="9" t="s">
        <v>48</v>
      </c>
      <c r="E114" s="65"/>
      <c r="F114" s="8"/>
      <c r="G114" s="37"/>
      <c r="H114" s="37"/>
      <c r="I114" s="35"/>
      <c r="J114" s="36"/>
      <c r="K114" s="36" t="str">
        <f t="shared" si="22"/>
        <v>New_Reporter_FAC</v>
      </c>
      <c r="L114" s="7">
        <f>MATCH($K114,FAC_TOTALS_APTA!$A$2:$BS$2,)</f>
        <v>58</v>
      </c>
      <c r="M114" s="37">
        <f>IF(M100=0,0,VLOOKUP(M100,FAC_TOTALS_APTA!$A$4:$BS$227,$L114,FALSE))</f>
        <v>0</v>
      </c>
      <c r="N114" s="37">
        <f>IF(N100=0,0,VLOOKUP(N100,FAC_TOTALS_APTA!$A$4:$BS$227,$L114,FALSE))</f>
        <v>0</v>
      </c>
      <c r="O114" s="37">
        <f>IF(O100=0,0,VLOOKUP(O100,FAC_TOTALS_APTA!$A$4:$BS$227,$L114,FALSE))</f>
        <v>0</v>
      </c>
      <c r="P114" s="37">
        <f>IF(P100=0,0,VLOOKUP(P100,FAC_TOTALS_APTA!$A$4:$BS$227,$L114,FALSE))</f>
        <v>0</v>
      </c>
      <c r="Q114" s="37">
        <f>IF(Q100=0,0,VLOOKUP(Q100,FAC_TOTALS_APTA!$A$4:$BS$227,$L114,FALSE))</f>
        <v>0</v>
      </c>
      <c r="R114" s="37">
        <f>IF(R100=0,0,VLOOKUP(R100,FAC_TOTALS_APTA!$A$4:$BS$227,$L114,FALSE))</f>
        <v>0</v>
      </c>
      <c r="S114" s="37">
        <f>IF(S100=0,0,VLOOKUP(S100,FAC_TOTALS_APTA!$A$4:$BS$227,$L114,FALSE))</f>
        <v>0</v>
      </c>
      <c r="T114" s="37">
        <f>IF(T100=0,0,VLOOKUP(T100,FAC_TOTALS_APTA!$A$4:$BS$227,$L114,FALSE))</f>
        <v>0</v>
      </c>
      <c r="U114" s="37">
        <f>IF(U100=0,0,VLOOKUP(U100,FAC_TOTALS_APTA!$A$4:$BS$227,$L114,FALSE))</f>
        <v>0</v>
      </c>
      <c r="V114" s="37">
        <f>IF(V100=0,0,VLOOKUP(V100,FAC_TOTALS_APTA!$A$4:$BS$227,$L114,FALSE))</f>
        <v>0</v>
      </c>
      <c r="W114" s="37">
        <f>IF(W100=0,0,VLOOKUP(W100,FAC_TOTALS_APTA!$A$4:$BS$227,$L114,FALSE))</f>
        <v>0</v>
      </c>
      <c r="X114" s="37">
        <f>IF(X100=0,0,VLOOKUP(X100,FAC_TOTALS_APTA!$A$4:$BS$227,$L114,FALSE))</f>
        <v>0</v>
      </c>
      <c r="Y114" s="37">
        <f>IF(Y100=0,0,VLOOKUP(Y100,FAC_TOTALS_APTA!$A$4:$BS$227,$L114,FALSE))</f>
        <v>0</v>
      </c>
      <c r="Z114" s="37">
        <f>IF(Z100=0,0,VLOOKUP(Z100,FAC_TOTALS_APTA!$A$4:$BS$227,$L114,FALSE))</f>
        <v>0</v>
      </c>
      <c r="AA114" s="37">
        <f>IF(AA100=0,0,VLOOKUP(AA100,FAC_TOTALS_APTA!$A$4:$BS$227,$L114,FALSE))</f>
        <v>0</v>
      </c>
      <c r="AB114" s="37">
        <f>IF(AB100=0,0,VLOOKUP(AB100,FAC_TOTALS_APTA!$A$4:$BS$227,$L114,FALSE))</f>
        <v>0</v>
      </c>
      <c r="AC114" s="38">
        <f>SUM(M114:AB114)</f>
        <v>0</v>
      </c>
      <c r="AD114" s="39">
        <f>AC114/G116</f>
        <v>0</v>
      </c>
      <c r="AE114" s="7"/>
    </row>
    <row r="115" spans="1:31" s="59" customFormat="1" ht="15" x14ac:dyDescent="0.2">
      <c r="A115" s="58"/>
      <c r="B115" s="26" t="s">
        <v>70</v>
      </c>
      <c r="C115" s="28"/>
      <c r="D115" s="7" t="s">
        <v>6</v>
      </c>
      <c r="E115" s="43"/>
      <c r="F115" s="7">
        <f>MATCH($D115,FAC_TOTALS_APTA!$A$2:$BQ$2,)</f>
        <v>9</v>
      </c>
      <c r="G115" s="60">
        <f>VLOOKUP(G100,FAC_TOTALS_APTA!$A$4:$BS$227,$F115,FALSE)</f>
        <v>2825631142.8445001</v>
      </c>
      <c r="H115" s="60">
        <f>VLOOKUP(H100,FAC_TOTALS_APTA!$A$4:$BS$227,$F115,FALSE)</f>
        <v>3296191374.80197</v>
      </c>
      <c r="I115" s="62">
        <f t="shared" ref="I115:I116" si="24">H115/G115-1</f>
        <v>0.16653278795751358</v>
      </c>
      <c r="J115" s="31"/>
      <c r="K115" s="31"/>
      <c r="L115" s="7"/>
      <c r="M115" s="29">
        <f t="shared" ref="M115:AB115" si="25">SUM(M102:M113)</f>
        <v>27595942.535023846</v>
      </c>
      <c r="N115" s="29">
        <f t="shared" si="25"/>
        <v>95478363.25037244</v>
      </c>
      <c r="O115" s="29">
        <f t="shared" si="25"/>
        <v>-150753070.12776053</v>
      </c>
      <c r="P115" s="29">
        <f t="shared" si="25"/>
        <v>40416040.335733235</v>
      </c>
      <c r="Q115" s="29">
        <f t="shared" si="25"/>
        <v>202563912.7124536</v>
      </c>
      <c r="R115" s="29">
        <f t="shared" si="25"/>
        <v>279345674.63664037</v>
      </c>
      <c r="S115" s="29">
        <f t="shared" si="25"/>
        <v>0</v>
      </c>
      <c r="T115" s="29">
        <f t="shared" si="25"/>
        <v>0</v>
      </c>
      <c r="U115" s="29">
        <f t="shared" si="25"/>
        <v>0</v>
      </c>
      <c r="V115" s="29">
        <f t="shared" si="25"/>
        <v>0</v>
      </c>
      <c r="W115" s="29">
        <f t="shared" si="25"/>
        <v>0</v>
      </c>
      <c r="X115" s="29">
        <f t="shared" si="25"/>
        <v>0</v>
      </c>
      <c r="Y115" s="29">
        <f t="shared" si="25"/>
        <v>0</v>
      </c>
      <c r="Z115" s="29">
        <f t="shared" si="25"/>
        <v>0</v>
      </c>
      <c r="AA115" s="29">
        <f t="shared" si="25"/>
        <v>0</v>
      </c>
      <c r="AB115" s="29">
        <f t="shared" si="25"/>
        <v>0</v>
      </c>
      <c r="AC115" s="32">
        <f>H115-G115</f>
        <v>470560231.95746994</v>
      </c>
      <c r="AD115" s="33">
        <f>I115</f>
        <v>0.16653278795751358</v>
      </c>
      <c r="AE115" s="58"/>
    </row>
    <row r="116" spans="1:31" ht="16" thickBot="1" x14ac:dyDescent="0.25">
      <c r="B116" s="10" t="s">
        <v>53</v>
      </c>
      <c r="C116" s="24"/>
      <c r="D116" s="24" t="s">
        <v>4</v>
      </c>
      <c r="E116" s="24"/>
      <c r="F116" s="24">
        <f>MATCH($D116,FAC_TOTALS_APTA!$A$2:$BQ$2,)</f>
        <v>7</v>
      </c>
      <c r="G116" s="61">
        <f>VLOOKUP(G100,FAC_TOTALS_APTA!$A$4:$BS$227,$F116,FALSE)</f>
        <v>2929500930.99999</v>
      </c>
      <c r="H116" s="61">
        <f>VLOOKUP(H100,FAC_TOTALS_APTA!$A$4:$BQ$227,$F116,FALSE)</f>
        <v>3028681761</v>
      </c>
      <c r="I116" s="63">
        <f t="shared" si="24"/>
        <v>3.3855879324180549E-2</v>
      </c>
      <c r="J116" s="40"/>
      <c r="K116" s="40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41">
        <f>H116-G116</f>
        <v>99180830.000010014</v>
      </c>
      <c r="AD116" s="42">
        <f>I116</f>
        <v>3.3855879324180549E-2</v>
      </c>
    </row>
    <row r="117" spans="1:31" ht="17" thickTop="1" thickBot="1" x14ac:dyDescent="0.25">
      <c r="B117" s="45" t="s">
        <v>71</v>
      </c>
      <c r="C117" s="46"/>
      <c r="D117" s="46"/>
      <c r="E117" s="47"/>
      <c r="F117" s="46"/>
      <c r="G117" s="46"/>
      <c r="H117" s="46"/>
      <c r="I117" s="48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2">
        <f>AD116-AD115</f>
        <v>-0.13267690863333303</v>
      </c>
    </row>
    <row r="118" spans="1:31" ht="15" thickTop="1" x14ac:dyDescent="0.2"/>
  </sheetData>
  <mergeCells count="8">
    <mergeCell ref="G97:I97"/>
    <mergeCell ref="AC97:AD97"/>
    <mergeCell ref="G8:I8"/>
    <mergeCell ref="AC8:AD8"/>
    <mergeCell ref="G36:I36"/>
    <mergeCell ref="AC36:AD36"/>
    <mergeCell ref="G62:I62"/>
    <mergeCell ref="AC62:AD6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6"/>
  <sheetViews>
    <sheetView workbookViewId="0">
      <pane xSplit="4" ySplit="3" topLeftCell="U124" activePane="bottomRight" state="frozen"/>
      <selection pane="topRight" activeCell="E1" sqref="E1"/>
      <selection pane="bottomLeft" activeCell="A4" sqref="A4"/>
      <selection pane="bottomRight" activeCell="S2" sqref="S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18.6640625" style="1" customWidth="1"/>
    <col min="30" max="30" width="22.6640625" bestFit="1" customWidth="1"/>
    <col min="31" max="31" width="22.6640625" style="1" bestFit="1" customWidth="1"/>
    <col min="32" max="32" width="27" bestFit="1" customWidth="1"/>
    <col min="33" max="33" width="18.6640625" style="1" bestFit="1" customWidth="1"/>
    <col min="34" max="34" width="22.83203125" bestFit="1" customWidth="1"/>
    <col min="35" max="35" width="17.6640625" style="1" bestFit="1" customWidth="1"/>
    <col min="36" max="36" width="22" bestFit="1" customWidth="1"/>
    <col min="37" max="38" width="22" customWidth="1"/>
    <col min="39" max="39" width="21.83203125" style="1" bestFit="1" customWidth="1"/>
    <col min="40" max="40" width="21.83203125" style="1" customWidth="1"/>
    <col min="41" max="41" width="26.1640625" bestFit="1" customWidth="1"/>
    <col min="42" max="42" width="18.6640625" style="1" bestFit="1" customWidth="1"/>
    <col min="43" max="63" width="23" customWidth="1"/>
    <col min="64" max="64" width="15.33203125" style="1" bestFit="1" customWidth="1"/>
    <col min="65" max="68" width="25.1640625" style="1" customWidth="1"/>
    <col min="69" max="69" width="17.5" style="1" bestFit="1" customWidth="1"/>
  </cols>
  <sheetData>
    <row r="1" spans="1:73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L1" s="57"/>
      <c r="BM1" s="57"/>
      <c r="BN1" s="57"/>
      <c r="BO1" s="57"/>
      <c r="BP1" s="57"/>
      <c r="BQ1" s="57"/>
    </row>
    <row r="2" spans="1:73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106</v>
      </c>
      <c r="R2" t="s">
        <v>31</v>
      </c>
      <c r="S2" t="s">
        <v>73</v>
      </c>
      <c r="T2" t="s">
        <v>85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76</v>
      </c>
      <c r="AA2" t="s">
        <v>74</v>
      </c>
      <c r="AB2" t="s">
        <v>75</v>
      </c>
      <c r="AC2" t="s">
        <v>109</v>
      </c>
      <c r="AD2" t="s">
        <v>46</v>
      </c>
      <c r="AE2" t="s">
        <v>77</v>
      </c>
      <c r="AF2" t="s">
        <v>78</v>
      </c>
      <c r="AG2" t="s">
        <v>11</v>
      </c>
      <c r="AH2" t="s">
        <v>32</v>
      </c>
      <c r="AI2" t="s">
        <v>12</v>
      </c>
      <c r="AJ2" t="s">
        <v>33</v>
      </c>
      <c r="AK2" t="s">
        <v>34</v>
      </c>
      <c r="AL2" t="s">
        <v>13</v>
      </c>
      <c r="AM2" t="s">
        <v>107</v>
      </c>
      <c r="AN2" t="s">
        <v>35</v>
      </c>
      <c r="AO2" t="s">
        <v>79</v>
      </c>
      <c r="AP2" t="s">
        <v>92</v>
      </c>
      <c r="AQ2" t="s">
        <v>93</v>
      </c>
      <c r="AR2" t="s">
        <v>94</v>
      </c>
      <c r="AS2" t="s">
        <v>95</v>
      </c>
      <c r="AT2" t="s">
        <v>96</v>
      </c>
      <c r="AU2" t="s">
        <v>97</v>
      </c>
      <c r="AV2" t="s">
        <v>82</v>
      </c>
      <c r="AW2" t="s">
        <v>80</v>
      </c>
      <c r="AX2" t="s">
        <v>81</v>
      </c>
      <c r="AY2" t="s">
        <v>110</v>
      </c>
      <c r="AZ2" t="s">
        <v>47</v>
      </c>
      <c r="BA2" t="s">
        <v>83</v>
      </c>
      <c r="BB2" t="s">
        <v>84</v>
      </c>
      <c r="BC2" t="s">
        <v>41</v>
      </c>
      <c r="BD2" t="s">
        <v>42</v>
      </c>
      <c r="BE2" t="s">
        <v>43</v>
      </c>
      <c r="BF2" t="s">
        <v>44</v>
      </c>
      <c r="BG2" t="s">
        <v>45</v>
      </c>
      <c r="BM2" s="6"/>
      <c r="BN2" s="6"/>
      <c r="BO2" s="6"/>
      <c r="BP2" s="6"/>
      <c r="BQ2" s="6"/>
    </row>
    <row r="3" spans="1:73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>
        <v>56</v>
      </c>
      <c r="BE3" s="4">
        <v>57</v>
      </c>
      <c r="BF3" s="4">
        <v>58</v>
      </c>
      <c r="BG3" s="4">
        <v>59</v>
      </c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1099336846.8724699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SUM(S4:AB4)</f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SUM(AO4:AX4)</f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1201007994</v>
      </c>
      <c r="BG4">
        <v>1201007994</v>
      </c>
      <c r="BL4"/>
      <c r="BM4"/>
      <c r="BN4"/>
      <c r="BO4"/>
      <c r="BP4"/>
      <c r="BQ4"/>
    </row>
    <row r="5" spans="1:73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1021331870.30556</v>
      </c>
      <c r="J5">
        <v>-78004976.5669121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68" si="1">SUM(S5:AB5)</f>
        <v>0</v>
      </c>
      <c r="AD5">
        <v>0</v>
      </c>
      <c r="AE5">
        <v>0</v>
      </c>
      <c r="AF5">
        <v>0</v>
      </c>
      <c r="AG5">
        <v>-71957018.237364694</v>
      </c>
      <c r="AH5">
        <v>-40423985.1884901</v>
      </c>
      <c r="AI5">
        <v>4654331.17167613</v>
      </c>
      <c r="AJ5">
        <v>17643492.532093</v>
      </c>
      <c r="AK5">
        <v>9064366.4035874102</v>
      </c>
      <c r="AL5">
        <v>-4239614.0989105096</v>
      </c>
      <c r="AM5">
        <v>-14669.367615712201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 t="shared" ref="AY5:AY68" si="2">SUM(AO5:AX5)</f>
        <v>0</v>
      </c>
      <c r="AZ5">
        <v>0</v>
      </c>
      <c r="BA5">
        <v>0</v>
      </c>
      <c r="BB5">
        <v>0</v>
      </c>
      <c r="BC5">
        <v>-85273096.785024405</v>
      </c>
      <c r="BD5">
        <v>-85219194.367194399</v>
      </c>
      <c r="BE5">
        <v>11902353.367192701</v>
      </c>
      <c r="BF5">
        <v>0</v>
      </c>
      <c r="BG5">
        <v>-73316841.000001594</v>
      </c>
      <c r="BI5" s="2"/>
      <c r="BK5" s="2"/>
      <c r="BL5"/>
      <c r="BM5"/>
      <c r="BN5"/>
      <c r="BO5"/>
      <c r="BP5"/>
      <c r="BQ5"/>
    </row>
    <row r="6" spans="1:73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1071846914.16355</v>
      </c>
      <c r="J6">
        <v>50515043.857990898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1"/>
        <v>0</v>
      </c>
      <c r="AD6">
        <v>0</v>
      </c>
      <c r="AE6">
        <v>0</v>
      </c>
      <c r="AF6">
        <v>0</v>
      </c>
      <c r="AG6">
        <v>35789746.482546702</v>
      </c>
      <c r="AH6">
        <v>-11611539.746564399</v>
      </c>
      <c r="AI6">
        <v>6508995.5652898103</v>
      </c>
      <c r="AJ6">
        <v>17758291.620401699</v>
      </c>
      <c r="AK6">
        <v>11062477.626835899</v>
      </c>
      <c r="AL6">
        <v>-4094332.7248131</v>
      </c>
      <c r="AM6">
        <v>-138695.65859835301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 t="shared" si="2"/>
        <v>0</v>
      </c>
      <c r="AZ6">
        <v>0</v>
      </c>
      <c r="BA6">
        <v>0</v>
      </c>
      <c r="BB6">
        <v>0</v>
      </c>
      <c r="BC6">
        <v>55274943.165098302</v>
      </c>
      <c r="BD6">
        <v>55775570.809339702</v>
      </c>
      <c r="BE6">
        <v>-74229689.809337795</v>
      </c>
      <c r="BF6">
        <v>0</v>
      </c>
      <c r="BG6">
        <v>-18454118.999998</v>
      </c>
      <c r="BI6" s="2"/>
      <c r="BK6" s="2"/>
      <c r="BL6"/>
      <c r="BM6"/>
      <c r="BN6"/>
      <c r="BO6"/>
      <c r="BP6"/>
      <c r="BQ6"/>
    </row>
    <row r="7" spans="1:73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1148711631.4633801</v>
      </c>
      <c r="J7">
        <v>76864717.299831793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1"/>
        <v>0</v>
      </c>
      <c r="AD7">
        <v>0</v>
      </c>
      <c r="AE7">
        <v>0</v>
      </c>
      <c r="AF7">
        <v>0</v>
      </c>
      <c r="AG7">
        <v>34974826.549177803</v>
      </c>
      <c r="AH7">
        <v>7479006.2327494696</v>
      </c>
      <c r="AI7">
        <v>6228090.6157123297</v>
      </c>
      <c r="AJ7">
        <v>22800294.0309285</v>
      </c>
      <c r="AK7">
        <v>9886665.6232918296</v>
      </c>
      <c r="AL7">
        <v>-3580572.7903076899</v>
      </c>
      <c r="AM7">
        <v>-101706.756440471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 t="shared" si="2"/>
        <v>0</v>
      </c>
      <c r="AZ7">
        <v>0</v>
      </c>
      <c r="BA7">
        <v>0</v>
      </c>
      <c r="BB7">
        <v>0</v>
      </c>
      <c r="BC7">
        <v>77686603.505111799</v>
      </c>
      <c r="BD7">
        <v>79546052.622122705</v>
      </c>
      <c r="BE7">
        <v>-3369117.6221251599</v>
      </c>
      <c r="BF7">
        <v>0</v>
      </c>
      <c r="BG7">
        <v>76176934.999997601</v>
      </c>
      <c r="BI7" s="2"/>
      <c r="BK7" s="2"/>
      <c r="BL7"/>
      <c r="BM7"/>
      <c r="BN7"/>
      <c r="BO7"/>
      <c r="BP7"/>
      <c r="BQ7"/>
    </row>
    <row r="8" spans="1:73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930487582.21164894</v>
      </c>
      <c r="J8">
        <v>-218224049.251737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1"/>
        <v>0</v>
      </c>
      <c r="AD8">
        <v>0</v>
      </c>
      <c r="AE8">
        <v>0</v>
      </c>
      <c r="AF8">
        <v>0</v>
      </c>
      <c r="AG8">
        <v>-5970951.3261768902</v>
      </c>
      <c r="AH8">
        <v>-245812648.842181</v>
      </c>
      <c r="AI8">
        <v>7236929.5019985</v>
      </c>
      <c r="AJ8">
        <v>15073176.165383101</v>
      </c>
      <c r="AK8">
        <v>16374723.9980233</v>
      </c>
      <c r="AL8">
        <v>-5973427.0949071301</v>
      </c>
      <c r="AM8">
        <v>76223.943579084604</v>
      </c>
      <c r="AN8">
        <v>-828716.327250025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 t="shared" si="2"/>
        <v>0</v>
      </c>
      <c r="AZ8">
        <v>0</v>
      </c>
      <c r="BA8">
        <v>0</v>
      </c>
      <c r="BB8">
        <v>0</v>
      </c>
      <c r="BC8">
        <v>-219824689.98153099</v>
      </c>
      <c r="BD8">
        <v>-225196497.771337</v>
      </c>
      <c r="BE8">
        <v>199323197.771337</v>
      </c>
      <c r="BF8">
        <v>0</v>
      </c>
      <c r="BG8">
        <v>-25873299.999999501</v>
      </c>
      <c r="BI8" s="2"/>
      <c r="BK8" s="2"/>
      <c r="BL8"/>
      <c r="BM8"/>
      <c r="BN8"/>
      <c r="BO8"/>
      <c r="BP8"/>
      <c r="BQ8"/>
    </row>
    <row r="9" spans="1:73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1177088088.6019101</v>
      </c>
      <c r="J9">
        <v>246600506.39026201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1"/>
        <v>0</v>
      </c>
      <c r="AD9">
        <v>0</v>
      </c>
      <c r="AE9">
        <v>0</v>
      </c>
      <c r="AF9">
        <v>0</v>
      </c>
      <c r="AG9">
        <v>12868091.357596399</v>
      </c>
      <c r="AH9">
        <v>286825137.57571697</v>
      </c>
      <c r="AI9">
        <v>718779.46801291697</v>
      </c>
      <c r="AJ9">
        <v>4847925.9868257698</v>
      </c>
      <c r="AK9">
        <v>-4898171.1763343196</v>
      </c>
      <c r="AL9">
        <v>2580307.63916254</v>
      </c>
      <c r="AM9">
        <v>-124679.695463606</v>
      </c>
      <c r="AN9">
        <v>405526.86197779101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2"/>
        <v>0</v>
      </c>
      <c r="AZ9">
        <v>0</v>
      </c>
      <c r="BA9">
        <v>0</v>
      </c>
      <c r="BB9">
        <v>0</v>
      </c>
      <c r="BC9">
        <v>303222918.01749402</v>
      </c>
      <c r="BD9">
        <v>307304816.98192298</v>
      </c>
      <c r="BE9">
        <v>-366133518.98192298</v>
      </c>
      <c r="BF9">
        <v>0</v>
      </c>
      <c r="BG9">
        <v>-58828702.000000402</v>
      </c>
      <c r="BI9" s="2"/>
      <c r="BK9" s="2"/>
      <c r="BL9"/>
      <c r="BM9"/>
      <c r="BN9"/>
      <c r="BO9"/>
      <c r="BP9"/>
      <c r="BQ9"/>
    </row>
    <row r="10" spans="1:73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1211626837.4159</v>
      </c>
      <c r="J10">
        <v>34538748.813991703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1"/>
        <v>0</v>
      </c>
      <c r="AD10">
        <v>0</v>
      </c>
      <c r="AE10">
        <v>0</v>
      </c>
      <c r="AF10">
        <v>0</v>
      </c>
      <c r="AG10">
        <v>14092323.9751145</v>
      </c>
      <c r="AH10">
        <v>-2256493.53816798</v>
      </c>
      <c r="AI10">
        <v>2788971.7835029601</v>
      </c>
      <c r="AJ10">
        <v>18057625.530542701</v>
      </c>
      <c r="AK10">
        <v>-411648.91613261402</v>
      </c>
      <c r="AL10">
        <v>222447.54615342899</v>
      </c>
      <c r="AM10">
        <v>-33525.988184815898</v>
      </c>
      <c r="AN10">
        <v>-384818.08165867202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2"/>
        <v>0</v>
      </c>
      <c r="AZ10">
        <v>0</v>
      </c>
      <c r="BA10">
        <v>0</v>
      </c>
      <c r="BB10">
        <v>0</v>
      </c>
      <c r="BC10">
        <v>32074882.311169598</v>
      </c>
      <c r="BD10">
        <v>32297679.768319499</v>
      </c>
      <c r="BE10">
        <v>-20442472.768319</v>
      </c>
      <c r="BF10">
        <v>0</v>
      </c>
      <c r="BG10">
        <v>11855207.0000004</v>
      </c>
      <c r="BI10" s="2"/>
      <c r="BK10" s="2"/>
      <c r="BL10"/>
      <c r="BM10"/>
      <c r="BN10"/>
      <c r="BO10"/>
      <c r="BP10"/>
      <c r="BQ10"/>
    </row>
    <row r="11" spans="1:73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1160120681.7032599</v>
      </c>
      <c r="J11">
        <v>-51506155.712641701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1"/>
        <v>0</v>
      </c>
      <c r="AD11">
        <v>0</v>
      </c>
      <c r="AE11">
        <v>0</v>
      </c>
      <c r="AF11">
        <v>0</v>
      </c>
      <c r="AG11">
        <v>796155.77167345094</v>
      </c>
      <c r="AH11">
        <v>-11313749.4982282</v>
      </c>
      <c r="AI11">
        <v>-2574632.2524413802</v>
      </c>
      <c r="AJ11">
        <v>-44727784.160621598</v>
      </c>
      <c r="AK11">
        <v>9212624.1005472094</v>
      </c>
      <c r="AL11">
        <v>2137847.99358716</v>
      </c>
      <c r="AM11">
        <v>-57123.033335187298</v>
      </c>
      <c r="AN11">
        <v>-777789.53713023104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 t="shared" si="2"/>
        <v>0</v>
      </c>
      <c r="AZ11">
        <v>0</v>
      </c>
      <c r="BA11">
        <v>0</v>
      </c>
      <c r="BB11">
        <v>0</v>
      </c>
      <c r="BC11">
        <v>-47304450.615948796</v>
      </c>
      <c r="BD11">
        <v>-47295137.690275103</v>
      </c>
      <c r="BE11">
        <v>13739237.6902736</v>
      </c>
      <c r="BF11">
        <v>0</v>
      </c>
      <c r="BG11">
        <v>-33555900.000001401</v>
      </c>
      <c r="BI11" s="2"/>
      <c r="BK11" s="2"/>
      <c r="BL11"/>
      <c r="BM11"/>
      <c r="BN11"/>
      <c r="BO11"/>
      <c r="BP11"/>
      <c r="BQ11"/>
    </row>
    <row r="12" spans="1:73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1092173460.9935601</v>
      </c>
      <c r="J12">
        <v>-67947220.709699795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1"/>
        <v>0</v>
      </c>
      <c r="AD12">
        <v>0</v>
      </c>
      <c r="AE12">
        <v>0</v>
      </c>
      <c r="AF12">
        <v>0</v>
      </c>
      <c r="AG12">
        <v>-78943539.840763897</v>
      </c>
      <c r="AH12">
        <v>-6574506.1649689795</v>
      </c>
      <c r="AI12">
        <v>-2047989.33660774</v>
      </c>
      <c r="AJ12">
        <v>19863461.205655999</v>
      </c>
      <c r="AK12">
        <v>2092498.54761598</v>
      </c>
      <c r="AL12">
        <v>3494284.6568205799</v>
      </c>
      <c r="AM12">
        <v>240105.06531548101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 t="shared" si="2"/>
        <v>0</v>
      </c>
      <c r="AZ12">
        <v>0</v>
      </c>
      <c r="BA12">
        <v>0</v>
      </c>
      <c r="BB12">
        <v>0</v>
      </c>
      <c r="BC12">
        <v>-61875685.866932496</v>
      </c>
      <c r="BD12">
        <v>-63196715.944320299</v>
      </c>
      <c r="BE12">
        <v>39989504.944320202</v>
      </c>
      <c r="BF12">
        <v>0</v>
      </c>
      <c r="BG12">
        <v>-23207211.000000101</v>
      </c>
      <c r="BI12" s="2"/>
      <c r="BK12" s="2"/>
      <c r="BL12"/>
      <c r="BM12"/>
      <c r="BN12"/>
      <c r="BO12"/>
      <c r="BP12"/>
      <c r="BQ12"/>
    </row>
    <row r="13" spans="1:73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1101739479.1928699</v>
      </c>
      <c r="J13">
        <v>9566018.1993083898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1"/>
        <v>0</v>
      </c>
      <c r="AD13">
        <v>0</v>
      </c>
      <c r="AE13">
        <v>0</v>
      </c>
      <c r="AF13">
        <v>0</v>
      </c>
      <c r="AG13">
        <v>-18836121.856170699</v>
      </c>
      <c r="AH13">
        <v>-14102849.403129799</v>
      </c>
      <c r="AI13">
        <v>1432765.34424775</v>
      </c>
      <c r="AJ13">
        <v>29605088.412553899</v>
      </c>
      <c r="AK13">
        <v>7927483.9481997397</v>
      </c>
      <c r="AL13">
        <v>3954368.4887516201</v>
      </c>
      <c r="AM13">
        <v>-63000.943292014097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 t="shared" si="2"/>
        <v>0</v>
      </c>
      <c r="AZ13">
        <v>0</v>
      </c>
      <c r="BA13">
        <v>0</v>
      </c>
      <c r="BB13">
        <v>0</v>
      </c>
      <c r="BC13">
        <v>9917733.99116043</v>
      </c>
      <c r="BD13">
        <v>9247469.6028356105</v>
      </c>
      <c r="BE13">
        <v>-40983799.602834404</v>
      </c>
      <c r="BF13">
        <v>0</v>
      </c>
      <c r="BG13">
        <v>-31736329.9999988</v>
      </c>
      <c r="BI13" s="2"/>
      <c r="BK13" s="2"/>
      <c r="BL13"/>
      <c r="BM13"/>
      <c r="BN13"/>
      <c r="BO13"/>
      <c r="BP13"/>
      <c r="BQ13"/>
    </row>
    <row r="14" spans="1:73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1113127418.91922</v>
      </c>
      <c r="J14">
        <v>11387939.726356899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1"/>
        <v>1</v>
      </c>
      <c r="AD14">
        <v>0</v>
      </c>
      <c r="AE14">
        <v>0</v>
      </c>
      <c r="AF14">
        <v>0</v>
      </c>
      <c r="AG14">
        <v>-1736848.23386054</v>
      </c>
      <c r="AH14">
        <v>7297712.24191524</v>
      </c>
      <c r="AI14">
        <v>2424728.9461804801</v>
      </c>
      <c r="AJ14">
        <v>1462796.3853341399</v>
      </c>
      <c r="AK14">
        <v>1350873.39236858</v>
      </c>
      <c r="AL14">
        <v>2175148.1946019302</v>
      </c>
      <c r="AM14">
        <v>-314382.40582888603</v>
      </c>
      <c r="AN14">
        <v>-715920.06905649998</v>
      </c>
      <c r="AO14">
        <v>-1377653.73252094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 t="shared" si="2"/>
        <v>-1377653.73252094</v>
      </c>
      <c r="AZ14">
        <v>0</v>
      </c>
      <c r="BA14">
        <v>0</v>
      </c>
      <c r="BB14">
        <v>0</v>
      </c>
      <c r="BC14">
        <v>10566454.7191335</v>
      </c>
      <c r="BD14">
        <v>10585099.144903701</v>
      </c>
      <c r="BE14">
        <v>-1991533.1449021499</v>
      </c>
      <c r="BF14">
        <v>0</v>
      </c>
      <c r="BG14">
        <v>8593566.0000015497</v>
      </c>
      <c r="BI14" s="2"/>
      <c r="BK14" s="2"/>
      <c r="BL14"/>
      <c r="BM14"/>
      <c r="BN14"/>
      <c r="BO14"/>
      <c r="BP14"/>
      <c r="BQ14"/>
    </row>
    <row r="15" spans="1:73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1065998983.0648201</v>
      </c>
      <c r="J15">
        <v>-47128435.854397401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2.6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1"/>
        <v>2.6</v>
      </c>
      <c r="AD15">
        <v>1</v>
      </c>
      <c r="AE15">
        <v>0</v>
      </c>
      <c r="AF15">
        <v>0</v>
      </c>
      <c r="AG15">
        <v>12907087.4764602</v>
      </c>
      <c r="AH15">
        <v>-43707649.291561097</v>
      </c>
      <c r="AI15">
        <v>9651153.79066962</v>
      </c>
      <c r="AJ15">
        <v>-5697209.5764488503</v>
      </c>
      <c r="AK15">
        <v>1956503.31571579</v>
      </c>
      <c r="AL15">
        <v>-16354344.9128206</v>
      </c>
      <c r="AM15">
        <v>-5953.5988010567498</v>
      </c>
      <c r="AN15">
        <v>-361027.00070338399</v>
      </c>
      <c r="AO15">
        <v>-2221845.8989688498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2"/>
        <v>-2221845.8989688498</v>
      </c>
      <c r="AZ15">
        <v>386925.94964598003</v>
      </c>
      <c r="BA15">
        <v>0</v>
      </c>
      <c r="BB15">
        <v>0</v>
      </c>
      <c r="BC15">
        <v>-43446359.746812202</v>
      </c>
      <c r="BD15">
        <v>-43721600.027149901</v>
      </c>
      <c r="BE15">
        <v>42572113.027149998</v>
      </c>
      <c r="BF15">
        <v>0</v>
      </c>
      <c r="BG15">
        <v>-1149486.9999998801</v>
      </c>
      <c r="BI15" s="2"/>
      <c r="BK15" s="2"/>
      <c r="BL15"/>
      <c r="BM15"/>
      <c r="BN15"/>
      <c r="BO15"/>
      <c r="BP15"/>
      <c r="BQ15"/>
    </row>
    <row r="16" spans="1:73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1062858323.5123399</v>
      </c>
      <c r="J16">
        <v>-3140659.5524808099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5.2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1"/>
        <v>5.2</v>
      </c>
      <c r="AD16">
        <v>1</v>
      </c>
      <c r="AE16">
        <v>0</v>
      </c>
      <c r="AF16">
        <v>0</v>
      </c>
      <c r="AG16">
        <v>-66468.408575637499</v>
      </c>
      <c r="AH16">
        <v>622560.39784826804</v>
      </c>
      <c r="AI16">
        <v>3028706.8033418502</v>
      </c>
      <c r="AJ16">
        <v>-6683860.4597641202</v>
      </c>
      <c r="AK16">
        <v>892761.19016638398</v>
      </c>
      <c r="AL16">
        <v>2817802.4102176498</v>
      </c>
      <c r="AM16">
        <v>-14070.374012943401</v>
      </c>
      <c r="AN16">
        <v>0</v>
      </c>
      <c r="AO16">
        <v>-3604055.0985414102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2"/>
        <v>-3604055.0985414102</v>
      </c>
      <c r="AZ16">
        <v>0</v>
      </c>
      <c r="BA16">
        <v>0</v>
      </c>
      <c r="BB16">
        <v>0</v>
      </c>
      <c r="BC16">
        <v>-3006623.5393199399</v>
      </c>
      <c r="BD16">
        <v>-3039053.0172369001</v>
      </c>
      <c r="BE16">
        <v>-7523032.9827657202</v>
      </c>
      <c r="BF16">
        <v>0</v>
      </c>
      <c r="BG16">
        <v>-10562086.0000026</v>
      </c>
      <c r="BI16" s="2"/>
      <c r="BK16" s="2"/>
      <c r="BL16"/>
      <c r="BM16"/>
      <c r="BN16"/>
      <c r="BO16"/>
      <c r="BP16"/>
      <c r="BQ16"/>
    </row>
    <row r="17" spans="1:69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1009927068.03845</v>
      </c>
      <c r="J17">
        <v>-52931255.473893397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6.7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1"/>
        <v>6.7</v>
      </c>
      <c r="AD17">
        <v>1</v>
      </c>
      <c r="AE17">
        <v>0</v>
      </c>
      <c r="AF17">
        <v>0</v>
      </c>
      <c r="AG17">
        <v>2340693.29759068</v>
      </c>
      <c r="AH17">
        <v>-8441414.6547830608</v>
      </c>
      <c r="AI17">
        <v>2716346.3107825099</v>
      </c>
      <c r="AJ17">
        <v>-41464390.369692601</v>
      </c>
      <c r="AK17">
        <v>-4339085.6962108603</v>
      </c>
      <c r="AL17">
        <v>-309413.92048468202</v>
      </c>
      <c r="AM17">
        <v>-35840.099096714999</v>
      </c>
      <c r="AN17">
        <v>357057.36736161401</v>
      </c>
      <c r="AO17">
        <v>-2059495.69281601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2"/>
        <v>-2059495.69281601</v>
      </c>
      <c r="AZ17">
        <v>0</v>
      </c>
      <c r="BA17">
        <v>0</v>
      </c>
      <c r="BB17">
        <v>0</v>
      </c>
      <c r="BC17">
        <v>-51235543.457349204</v>
      </c>
      <c r="BD17">
        <v>-50844171.398427702</v>
      </c>
      <c r="BE17">
        <v>27225611.098430499</v>
      </c>
      <c r="BF17">
        <v>0</v>
      </c>
      <c r="BG17">
        <v>-23618560.299997199</v>
      </c>
      <c r="BI17" s="2"/>
      <c r="BK17" s="2"/>
      <c r="BL17"/>
      <c r="BM17"/>
      <c r="BN17"/>
      <c r="BO17"/>
      <c r="BP17"/>
      <c r="BQ17"/>
    </row>
    <row r="18" spans="1:69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976159408.69067705</v>
      </c>
      <c r="J18">
        <v>-33767659.347777903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11.5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1"/>
        <v>11.5</v>
      </c>
      <c r="AD18">
        <v>1</v>
      </c>
      <c r="AE18">
        <v>0</v>
      </c>
      <c r="AF18">
        <v>0</v>
      </c>
      <c r="AG18">
        <v>-1967515.3813654999</v>
      </c>
      <c r="AH18">
        <v>-980591.68612092698</v>
      </c>
      <c r="AI18">
        <v>584689.92760396504</v>
      </c>
      <c r="AJ18">
        <v>-12826472.2006869</v>
      </c>
      <c r="AK18">
        <v>-7860274.9012014205</v>
      </c>
      <c r="AL18">
        <v>-2917973.4909704099</v>
      </c>
      <c r="AM18">
        <v>11980.2162174147</v>
      </c>
      <c r="AN18">
        <v>-1393969.9377611701</v>
      </c>
      <c r="AO18">
        <v>-6423650.8440436404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 t="shared" si="2"/>
        <v>-6423650.8440436404</v>
      </c>
      <c r="AZ18">
        <v>0</v>
      </c>
      <c r="BA18">
        <v>0</v>
      </c>
      <c r="BB18">
        <v>0</v>
      </c>
      <c r="BC18">
        <v>-33773778.298328601</v>
      </c>
      <c r="BD18">
        <v>-33346506.026113998</v>
      </c>
      <c r="BE18">
        <v>35270910.026111901</v>
      </c>
      <c r="BF18">
        <v>0</v>
      </c>
      <c r="BG18">
        <v>1924403.9999979699</v>
      </c>
      <c r="BI18" s="2"/>
      <c r="BK18" s="2"/>
      <c r="BL18"/>
      <c r="BM18"/>
      <c r="BN18"/>
      <c r="BO18"/>
      <c r="BP18"/>
      <c r="BQ18"/>
    </row>
    <row r="19" spans="1:69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969115965.97297895</v>
      </c>
      <c r="J19">
        <v>-7043442.7176973801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17.600000000000001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1"/>
        <v>17.600000000000001</v>
      </c>
      <c r="AD19">
        <v>1</v>
      </c>
      <c r="AE19">
        <v>0</v>
      </c>
      <c r="AF19">
        <v>0</v>
      </c>
      <c r="AG19">
        <v>-3548717.6923467801</v>
      </c>
      <c r="AH19">
        <v>-6992235.4022903601</v>
      </c>
      <c r="AI19">
        <v>2266718.2298011198</v>
      </c>
      <c r="AJ19">
        <v>12554772.2815792</v>
      </c>
      <c r="AK19">
        <v>-4387510.4837023402</v>
      </c>
      <c r="AL19">
        <v>1212275.0972808001</v>
      </c>
      <c r="AM19">
        <v>-13864.0516599851</v>
      </c>
      <c r="AN19">
        <v>0</v>
      </c>
      <c r="AO19">
        <v>-8171996.2899104599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2"/>
        <v>-8171996.2899104599</v>
      </c>
      <c r="AZ19">
        <v>0</v>
      </c>
      <c r="BA19">
        <v>0</v>
      </c>
      <c r="BB19">
        <v>0</v>
      </c>
      <c r="BC19">
        <v>-7080558.3112487504</v>
      </c>
      <c r="BD19">
        <v>-7210092.2276233397</v>
      </c>
      <c r="BE19">
        <v>-49383891.872375399</v>
      </c>
      <c r="BF19">
        <v>0</v>
      </c>
      <c r="BG19">
        <v>-56593984.099998802</v>
      </c>
      <c r="BI19" s="2"/>
      <c r="BK19" s="2"/>
      <c r="BL19"/>
      <c r="BM19"/>
      <c r="BN19"/>
      <c r="BO19"/>
      <c r="BP19"/>
      <c r="BQ19"/>
    </row>
    <row r="20" spans="1:69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914075926.55820799</v>
      </c>
      <c r="J20">
        <v>-55040039.414771199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28.6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1"/>
        <v>28.6</v>
      </c>
      <c r="AD20">
        <v>1</v>
      </c>
      <c r="AE20">
        <v>1</v>
      </c>
      <c r="AF20">
        <v>0</v>
      </c>
      <c r="AG20">
        <v>-783347.85356143699</v>
      </c>
      <c r="AH20">
        <v>1502484.2121415299</v>
      </c>
      <c r="AI20">
        <v>1282615.30093505</v>
      </c>
      <c r="AJ20">
        <v>9399314.7828037906</v>
      </c>
      <c r="AK20">
        <v>-5384597.6163699701</v>
      </c>
      <c r="AL20">
        <v>95248.425338317305</v>
      </c>
      <c r="AM20">
        <v>4793.9144052771899</v>
      </c>
      <c r="AN20">
        <v>-329562.350459949</v>
      </c>
      <c r="AO20">
        <v>-13856087.726072799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 t="shared" si="2"/>
        <v>-13856087.726072799</v>
      </c>
      <c r="AZ20">
        <v>0</v>
      </c>
      <c r="BA20">
        <v>-45734902.246094704</v>
      </c>
      <c r="BB20">
        <v>0</v>
      </c>
      <c r="BC20">
        <v>-53804041.156934902</v>
      </c>
      <c r="BD20">
        <v>-53537587.5002985</v>
      </c>
      <c r="BE20">
        <v>46684064.5002978</v>
      </c>
      <c r="BF20">
        <v>0</v>
      </c>
      <c r="BG20">
        <v>-6853523.0000007097</v>
      </c>
      <c r="BI20" s="2"/>
      <c r="BK20" s="2"/>
      <c r="BL20"/>
      <c r="BM20"/>
      <c r="BN20"/>
      <c r="BO20"/>
      <c r="BP20"/>
      <c r="BQ20"/>
    </row>
    <row r="21" spans="1:69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1356991745.12814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1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2"/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1488523797.19999</v>
      </c>
      <c r="BG21">
        <v>1488523797.19999</v>
      </c>
      <c r="BI21" s="2"/>
      <c r="BK21" s="2"/>
      <c r="BL21"/>
      <c r="BM21"/>
      <c r="BN21"/>
      <c r="BO21"/>
      <c r="BP21"/>
      <c r="BQ21"/>
    </row>
    <row r="22" spans="1:69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1506252329.71087</v>
      </c>
      <c r="J22">
        <v>37838394.895511597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1"/>
        <v>0</v>
      </c>
      <c r="AD22">
        <v>0</v>
      </c>
      <c r="AE22">
        <v>0</v>
      </c>
      <c r="AF22">
        <v>0</v>
      </c>
      <c r="AG22">
        <v>6062473.6158364099</v>
      </c>
      <c r="AH22">
        <v>-2042228.33072</v>
      </c>
      <c r="AI22">
        <v>5023582.0452840403</v>
      </c>
      <c r="AJ22">
        <v>25544283.949721899</v>
      </c>
      <c r="AK22">
        <v>8743582.5690321103</v>
      </c>
      <c r="AL22">
        <v>-2312263.13991482</v>
      </c>
      <c r="AM22">
        <v>-55616.520765982197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2"/>
        <v>0</v>
      </c>
      <c r="AZ22">
        <v>0</v>
      </c>
      <c r="BA22">
        <v>0</v>
      </c>
      <c r="BB22">
        <v>0</v>
      </c>
      <c r="BC22">
        <v>40963814.188473597</v>
      </c>
      <c r="BD22">
        <v>41558224.004867896</v>
      </c>
      <c r="BE22">
        <v>-92604787.284866601</v>
      </c>
      <c r="BF22">
        <v>0</v>
      </c>
      <c r="BG22">
        <v>-51046563.2799986</v>
      </c>
      <c r="BI22" s="2"/>
      <c r="BK22" s="2"/>
      <c r="BL22"/>
      <c r="BM22"/>
      <c r="BN22"/>
      <c r="BO22"/>
      <c r="BP22"/>
      <c r="BQ22"/>
    </row>
    <row r="23" spans="1:69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1770809928.9242499</v>
      </c>
      <c r="J23">
        <v>87599925.2603392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1"/>
        <v>0</v>
      </c>
      <c r="AD23">
        <v>0</v>
      </c>
      <c r="AE23">
        <v>0</v>
      </c>
      <c r="AF23">
        <v>0</v>
      </c>
      <c r="AG23">
        <v>25198011.9465199</v>
      </c>
      <c r="AH23">
        <v>20561626.424226701</v>
      </c>
      <c r="AI23">
        <v>7726364.0753712896</v>
      </c>
      <c r="AJ23">
        <v>23029110.955766801</v>
      </c>
      <c r="AK23">
        <v>12778332.360607101</v>
      </c>
      <c r="AL23">
        <v>-1976444.08536839</v>
      </c>
      <c r="AM23">
        <v>-31253.760329528799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 t="shared" si="2"/>
        <v>0</v>
      </c>
      <c r="AZ23">
        <v>0</v>
      </c>
      <c r="BA23">
        <v>0</v>
      </c>
      <c r="BB23">
        <v>0</v>
      </c>
      <c r="BC23">
        <v>87285747.916794106</v>
      </c>
      <c r="BD23">
        <v>89546565.033492997</v>
      </c>
      <c r="BE23">
        <v>262853.76650688302</v>
      </c>
      <c r="BF23">
        <v>179225222.799999</v>
      </c>
      <c r="BG23">
        <v>269034641.59999901</v>
      </c>
      <c r="BI23" s="2"/>
      <c r="BK23" s="2"/>
      <c r="BL23"/>
      <c r="BM23"/>
      <c r="BN23"/>
      <c r="BO23"/>
      <c r="BP23"/>
      <c r="BQ23"/>
    </row>
    <row r="24" spans="1:69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1795616647.0267799</v>
      </c>
      <c r="J24">
        <v>24806718.102522701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1"/>
        <v>0</v>
      </c>
      <c r="AD24">
        <v>0</v>
      </c>
      <c r="AE24">
        <v>0</v>
      </c>
      <c r="AF24">
        <v>0</v>
      </c>
      <c r="AG24">
        <v>-14933461.381671799</v>
      </c>
      <c r="AH24">
        <v>-13866847.492761301</v>
      </c>
      <c r="AI24">
        <v>9788853.4784044903</v>
      </c>
      <c r="AJ24">
        <v>35231420.668366499</v>
      </c>
      <c r="AK24">
        <v>12614887.5718379</v>
      </c>
      <c r="AL24">
        <v>-2698790.2161753401</v>
      </c>
      <c r="AM24">
        <v>-106471.43345364901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 t="shared" si="2"/>
        <v>0</v>
      </c>
      <c r="AZ24">
        <v>0</v>
      </c>
      <c r="BA24">
        <v>0</v>
      </c>
      <c r="BB24">
        <v>0</v>
      </c>
      <c r="BC24">
        <v>26029591.1945467</v>
      </c>
      <c r="BD24">
        <v>25830358.6939217</v>
      </c>
      <c r="BE24">
        <v>-16794847.2939233</v>
      </c>
      <c r="BF24">
        <v>0</v>
      </c>
      <c r="BG24">
        <v>9035511.3999983203</v>
      </c>
      <c r="BI24" s="2"/>
      <c r="BK24" s="2"/>
      <c r="BL24"/>
      <c r="BM24"/>
      <c r="BN24"/>
      <c r="BO24"/>
      <c r="BP24"/>
      <c r="BQ24"/>
    </row>
    <row r="25" spans="1:69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1856346717.8032701</v>
      </c>
      <c r="J25">
        <v>60730070.776497602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1"/>
        <v>0</v>
      </c>
      <c r="AD25">
        <v>0</v>
      </c>
      <c r="AE25">
        <v>0</v>
      </c>
      <c r="AF25">
        <v>0</v>
      </c>
      <c r="AG25">
        <v>8251554.5387981897</v>
      </c>
      <c r="AH25">
        <v>4188731.9068818302</v>
      </c>
      <c r="AI25">
        <v>12591553.204140199</v>
      </c>
      <c r="AJ25">
        <v>21237623.252592199</v>
      </c>
      <c r="AK25">
        <v>19936000.541157801</v>
      </c>
      <c r="AL25">
        <v>-2683727.7127656299</v>
      </c>
      <c r="AM25">
        <v>-64938.983510363199</v>
      </c>
      <c r="AN25">
        <v>-1999772.4981842199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 t="shared" si="2"/>
        <v>0</v>
      </c>
      <c r="AZ25">
        <v>0</v>
      </c>
      <c r="BA25">
        <v>0</v>
      </c>
      <c r="BB25">
        <v>0</v>
      </c>
      <c r="BC25">
        <v>61457024.249110103</v>
      </c>
      <c r="BD25">
        <v>62229121.669557601</v>
      </c>
      <c r="BE25">
        <v>-42548131.709555402</v>
      </c>
      <c r="BF25">
        <v>0</v>
      </c>
      <c r="BG25">
        <v>19680989.960002098</v>
      </c>
      <c r="BI25" s="2"/>
      <c r="BK25" s="2"/>
      <c r="BL25"/>
      <c r="BM25"/>
      <c r="BN25"/>
      <c r="BO25"/>
      <c r="BP25"/>
      <c r="BQ25"/>
    </row>
    <row r="26" spans="1:69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1867106388.96579</v>
      </c>
      <c r="J26">
        <v>10759671.162520699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1"/>
        <v>0</v>
      </c>
      <c r="AD26">
        <v>0</v>
      </c>
      <c r="AE26">
        <v>0</v>
      </c>
      <c r="AF26">
        <v>0</v>
      </c>
      <c r="AG26">
        <v>18923017.632805899</v>
      </c>
      <c r="AH26">
        <v>-11870260.797279</v>
      </c>
      <c r="AI26">
        <v>1998267.92386378</v>
      </c>
      <c r="AJ26">
        <v>12315782.9965117</v>
      </c>
      <c r="AK26">
        <v>-6212981.9835830899</v>
      </c>
      <c r="AL26">
        <v>-2702426.7928326302</v>
      </c>
      <c r="AM26">
        <v>-197027.846284345</v>
      </c>
      <c r="AN26">
        <v>-1138356.3430913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 t="shared" si="2"/>
        <v>0</v>
      </c>
      <c r="AZ26">
        <v>0</v>
      </c>
      <c r="BA26">
        <v>0</v>
      </c>
      <c r="BB26">
        <v>0</v>
      </c>
      <c r="BC26">
        <v>11116014.7901111</v>
      </c>
      <c r="BD26">
        <v>11049911.3920427</v>
      </c>
      <c r="BE26">
        <v>-21741570.172043599</v>
      </c>
      <c r="BF26">
        <v>0</v>
      </c>
      <c r="BG26">
        <v>-10691658.780000901</v>
      </c>
      <c r="BI26" s="2"/>
      <c r="BK26" s="2"/>
      <c r="BL26"/>
      <c r="BM26"/>
      <c r="BN26"/>
      <c r="BO26"/>
      <c r="BP26"/>
      <c r="BQ26"/>
    </row>
    <row r="27" spans="1:69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1908434339.8886399</v>
      </c>
      <c r="J27">
        <v>41327950.922843501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1"/>
        <v>0</v>
      </c>
      <c r="AD27">
        <v>0.10746534439576499</v>
      </c>
      <c r="AE27">
        <v>0</v>
      </c>
      <c r="AF27">
        <v>0</v>
      </c>
      <c r="AG27">
        <v>-1151216.0527038299</v>
      </c>
      <c r="AH27">
        <v>7275655.0282736998</v>
      </c>
      <c r="AI27">
        <v>1353502.2689156299</v>
      </c>
      <c r="AJ27">
        <v>27420911.674201202</v>
      </c>
      <c r="AK27">
        <v>1678983.2043121699</v>
      </c>
      <c r="AL27">
        <v>3576794.2132066698</v>
      </c>
      <c r="AM27">
        <v>182172.751530712</v>
      </c>
      <c r="AN27">
        <v>-366463.86622337397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 t="shared" si="2"/>
        <v>0</v>
      </c>
      <c r="AZ27">
        <v>67844.585387473096</v>
      </c>
      <c r="BA27">
        <v>0</v>
      </c>
      <c r="BB27">
        <v>0</v>
      </c>
      <c r="BC27">
        <v>40038183.806900397</v>
      </c>
      <c r="BD27">
        <v>40218981.754828602</v>
      </c>
      <c r="BE27">
        <v>9270609.2551712394</v>
      </c>
      <c r="BF27">
        <v>0</v>
      </c>
      <c r="BG27">
        <v>49489591.009999901</v>
      </c>
      <c r="BI27" s="2"/>
      <c r="BK27" s="2"/>
      <c r="BL27"/>
      <c r="BM27"/>
      <c r="BN27"/>
      <c r="BO27"/>
      <c r="BP27"/>
      <c r="BQ27"/>
    </row>
    <row r="28" spans="1:69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1804541102.3764801</v>
      </c>
      <c r="J28">
        <v>-103893237.51215801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1"/>
        <v>0</v>
      </c>
      <c r="AD28">
        <v>0.10746534439576499</v>
      </c>
      <c r="AE28">
        <v>0</v>
      </c>
      <c r="AF28">
        <v>0</v>
      </c>
      <c r="AG28">
        <v>-23169957.644506499</v>
      </c>
      <c r="AH28">
        <v>-28366252.303869098</v>
      </c>
      <c r="AI28">
        <v>-3901305.2655206202</v>
      </c>
      <c r="AJ28">
        <v>-72371732.534278899</v>
      </c>
      <c r="AK28">
        <v>23062336.924324401</v>
      </c>
      <c r="AL28">
        <v>1577571.7001511599</v>
      </c>
      <c r="AM28">
        <v>5056.1509989503202</v>
      </c>
      <c r="AN28">
        <v>-1604682.7832977299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si="2"/>
        <v>0</v>
      </c>
      <c r="AZ28">
        <v>0</v>
      </c>
      <c r="BA28">
        <v>0</v>
      </c>
      <c r="BB28">
        <v>0</v>
      </c>
      <c r="BC28">
        <v>-104768965.755998</v>
      </c>
      <c r="BD28">
        <v>-103540201.49123301</v>
      </c>
      <c r="BE28">
        <v>16511690.241233001</v>
      </c>
      <c r="BF28">
        <v>0</v>
      </c>
      <c r="BG28">
        <v>-87028511.25</v>
      </c>
      <c r="BI28" s="2"/>
      <c r="BK28" s="2"/>
      <c r="BL28"/>
      <c r="BM28"/>
      <c r="BN28"/>
      <c r="BO28"/>
      <c r="BP28"/>
      <c r="BQ28"/>
    </row>
    <row r="29" spans="1:69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1774114821.4720399</v>
      </c>
      <c r="J29">
        <v>-30426280.904436599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1"/>
        <v>0</v>
      </c>
      <c r="AD29">
        <v>0.10746534439576499</v>
      </c>
      <c r="AE29">
        <v>0</v>
      </c>
      <c r="AF29">
        <v>0</v>
      </c>
      <c r="AG29">
        <v>-73601986.437880397</v>
      </c>
      <c r="AH29">
        <v>-5208598.0675246296</v>
      </c>
      <c r="AI29">
        <v>396928.37510410801</v>
      </c>
      <c r="AJ29">
        <v>32834397.934300698</v>
      </c>
      <c r="AK29">
        <v>10976594.453276301</v>
      </c>
      <c r="AL29">
        <v>4602438.4489158299</v>
      </c>
      <c r="AM29">
        <v>1997383.0960413499</v>
      </c>
      <c r="AN29">
        <v>-1262236.2254752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 t="shared" si="2"/>
        <v>0</v>
      </c>
      <c r="AZ29">
        <v>0</v>
      </c>
      <c r="BA29">
        <v>0</v>
      </c>
      <c r="BB29">
        <v>0</v>
      </c>
      <c r="BC29">
        <v>-29265078.423241701</v>
      </c>
      <c r="BD29">
        <v>-30374432.306976002</v>
      </c>
      <c r="BE29">
        <v>-31865318.873021901</v>
      </c>
      <c r="BF29">
        <v>0</v>
      </c>
      <c r="BG29">
        <v>-62239751.179998003</v>
      </c>
      <c r="BI29" s="2"/>
      <c r="BK29" s="2"/>
      <c r="BL29"/>
      <c r="BM29"/>
      <c r="BN29"/>
      <c r="BO29"/>
      <c r="BP29"/>
      <c r="BQ29"/>
    </row>
    <row r="30" spans="1:69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1798086544.8487599</v>
      </c>
      <c r="J30">
        <v>23971723.376717001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1"/>
        <v>0</v>
      </c>
      <c r="AD30">
        <v>0.10746534439576499</v>
      </c>
      <c r="AE30">
        <v>0</v>
      </c>
      <c r="AF30">
        <v>0</v>
      </c>
      <c r="AG30">
        <v>-34028534.778154902</v>
      </c>
      <c r="AH30">
        <v>-6700596.0627713399</v>
      </c>
      <c r="AI30">
        <v>4710229.5428007897</v>
      </c>
      <c r="AJ30">
        <v>45415561.912133999</v>
      </c>
      <c r="AK30">
        <v>9655993.9084764197</v>
      </c>
      <c r="AL30">
        <v>5417534.1921424903</v>
      </c>
      <c r="AM30">
        <v>-94618.544695567107</v>
      </c>
      <c r="AN30">
        <v>41197.056226152301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 t="shared" si="2"/>
        <v>0</v>
      </c>
      <c r="AZ30">
        <v>40056.483990747198</v>
      </c>
      <c r="BA30">
        <v>0</v>
      </c>
      <c r="BB30">
        <v>0</v>
      </c>
      <c r="BC30">
        <v>24456823.7101487</v>
      </c>
      <c r="BD30">
        <v>23569973.310783401</v>
      </c>
      <c r="BE30">
        <v>10008340.859216699</v>
      </c>
      <c r="BF30">
        <v>0</v>
      </c>
      <c r="BG30">
        <v>33578314.170000203</v>
      </c>
      <c r="BI30" s="2"/>
      <c r="BK30" s="2"/>
      <c r="BL30"/>
      <c r="BM30"/>
      <c r="BN30"/>
      <c r="BO30"/>
      <c r="BP30"/>
      <c r="BQ30"/>
    </row>
    <row r="31" spans="1:69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1797740577.0936201</v>
      </c>
      <c r="J31">
        <v>-345967.75513897801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0.37748279127755002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1"/>
        <v>0.37748279127755002</v>
      </c>
      <c r="AD31">
        <v>0.10746534439576499</v>
      </c>
      <c r="AE31">
        <v>0</v>
      </c>
      <c r="AF31">
        <v>0</v>
      </c>
      <c r="AG31">
        <v>-12208214.6429362</v>
      </c>
      <c r="AH31">
        <v>5194278.2075219797</v>
      </c>
      <c r="AI31">
        <v>6298631.4271307401</v>
      </c>
      <c r="AJ31">
        <v>2791223.37065385</v>
      </c>
      <c r="AK31">
        <v>2938368.8385543702</v>
      </c>
      <c r="AL31">
        <v>-1233712.3032708501</v>
      </c>
      <c r="AM31">
        <v>-153208.19601595</v>
      </c>
      <c r="AN31">
        <v>-441408.93874550803</v>
      </c>
      <c r="AO31">
        <v>0</v>
      </c>
      <c r="AP31">
        <v>-3779451.3115990302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si="2"/>
        <v>-3779451.3115990302</v>
      </c>
      <c r="AZ31">
        <v>0</v>
      </c>
      <c r="BA31">
        <v>0</v>
      </c>
      <c r="BB31">
        <v>0</v>
      </c>
      <c r="BC31">
        <v>-593493.54870668601</v>
      </c>
      <c r="BD31">
        <v>-640960.478273788</v>
      </c>
      <c r="BE31">
        <v>35834407.708273001</v>
      </c>
      <c r="BF31">
        <v>0</v>
      </c>
      <c r="BG31">
        <v>35193447.2299992</v>
      </c>
      <c r="BI31" s="2"/>
      <c r="BK31" s="2"/>
      <c r="BL31"/>
      <c r="BM31"/>
      <c r="BN31"/>
      <c r="BO31"/>
      <c r="BP31"/>
      <c r="BQ31"/>
    </row>
    <row r="32" spans="1:69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1783852059.14309</v>
      </c>
      <c r="J32">
        <v>-13888517.950532701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1.37029738155684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1"/>
        <v>1.37029738155684</v>
      </c>
      <c r="AD32">
        <v>0.10746534439576499</v>
      </c>
      <c r="AE32">
        <v>0</v>
      </c>
      <c r="AF32">
        <v>0</v>
      </c>
      <c r="AG32">
        <v>17542267.760262601</v>
      </c>
      <c r="AH32">
        <v>-8323989.2052615602</v>
      </c>
      <c r="AI32">
        <v>5537077.99408927</v>
      </c>
      <c r="AJ32">
        <v>-10224897.517802</v>
      </c>
      <c r="AK32">
        <v>-2325492.3913264601</v>
      </c>
      <c r="AL32">
        <v>-6231689.7590810396</v>
      </c>
      <c r="AM32">
        <v>20687.862047830298</v>
      </c>
      <c r="AN32">
        <v>335360.63988808601</v>
      </c>
      <c r="AO32">
        <v>0</v>
      </c>
      <c r="AP32">
        <v>-9978867.4850605298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2"/>
        <v>-9978867.4850605298</v>
      </c>
      <c r="AZ32">
        <v>0</v>
      </c>
      <c r="BA32">
        <v>0</v>
      </c>
      <c r="BB32">
        <v>0</v>
      </c>
      <c r="BC32">
        <v>-13649542.102243699</v>
      </c>
      <c r="BD32">
        <v>-13825597.7727159</v>
      </c>
      <c r="BE32">
        <v>7218664.6827150304</v>
      </c>
      <c r="BF32">
        <v>0</v>
      </c>
      <c r="BG32">
        <v>-6606933.0900008697</v>
      </c>
      <c r="BI32" s="2"/>
      <c r="BK32" s="2"/>
      <c r="BL32"/>
      <c r="BM32"/>
      <c r="BN32"/>
      <c r="BO32"/>
      <c r="BP32"/>
      <c r="BQ32"/>
    </row>
    <row r="33" spans="1:69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1752309861.1624401</v>
      </c>
      <c r="J33">
        <v>-31542197.980650801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2.7815603539374201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1"/>
        <v>2.7815603539374201</v>
      </c>
      <c r="AD33">
        <v>0.37285070795604403</v>
      </c>
      <c r="AE33">
        <v>0</v>
      </c>
      <c r="AF33">
        <v>0</v>
      </c>
      <c r="AG33">
        <v>-1602858.49485269</v>
      </c>
      <c r="AH33">
        <v>-4394427.5192275504</v>
      </c>
      <c r="AI33">
        <v>6814005.4361468898</v>
      </c>
      <c r="AJ33">
        <v>-12779106.3133874</v>
      </c>
      <c r="AK33">
        <v>-2386510.21304713</v>
      </c>
      <c r="AL33">
        <v>-2307058.1884473599</v>
      </c>
      <c r="AM33">
        <v>-60554.164033326902</v>
      </c>
      <c r="AN33">
        <v>-1414263.9164259599</v>
      </c>
      <c r="AO33">
        <v>0</v>
      </c>
      <c r="AP33">
        <v>-14123322.3135319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 t="shared" si="2"/>
        <v>-14123322.3135319</v>
      </c>
      <c r="AZ33">
        <v>173514.65410933699</v>
      </c>
      <c r="BA33">
        <v>0</v>
      </c>
      <c r="BB33">
        <v>0</v>
      </c>
      <c r="BC33">
        <v>-32080581.0326971</v>
      </c>
      <c r="BD33">
        <v>-31925578.586555701</v>
      </c>
      <c r="BE33">
        <v>-9015327.0834446307</v>
      </c>
      <c r="BF33">
        <v>0</v>
      </c>
      <c r="BG33">
        <v>-40940905.6700003</v>
      </c>
      <c r="BI33" s="2"/>
      <c r="BK33" s="2"/>
      <c r="BL33"/>
      <c r="BM33"/>
      <c r="BN33"/>
      <c r="BO33"/>
      <c r="BP33"/>
      <c r="BQ33"/>
    </row>
    <row r="34" spans="1:69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1675999295.37395</v>
      </c>
      <c r="J34">
        <v>-76310565.788486004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3.74873513831835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1"/>
        <v>3.74873513831835</v>
      </c>
      <c r="AD34">
        <v>0.67203659457104603</v>
      </c>
      <c r="AE34">
        <v>0</v>
      </c>
      <c r="AF34">
        <v>0</v>
      </c>
      <c r="AG34">
        <v>12286194.433695</v>
      </c>
      <c r="AH34">
        <v>-9717727.4676274899</v>
      </c>
      <c r="AI34">
        <v>5396248.6238774303</v>
      </c>
      <c r="AJ34">
        <v>-60289233.845047303</v>
      </c>
      <c r="AK34">
        <v>-14052196.358212</v>
      </c>
      <c r="AL34">
        <v>-1075359.4772383799</v>
      </c>
      <c r="AM34">
        <v>37208.945161612202</v>
      </c>
      <c r="AN34">
        <v>-423915.55904637999</v>
      </c>
      <c r="AO34">
        <v>0</v>
      </c>
      <c r="AP34">
        <v>-9763461.9162202198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 t="shared" si="2"/>
        <v>-9763461.9162202198</v>
      </c>
      <c r="AZ34">
        <v>187747.88662628899</v>
      </c>
      <c r="BA34">
        <v>0</v>
      </c>
      <c r="BB34">
        <v>0</v>
      </c>
      <c r="BC34">
        <v>-77414494.734031498</v>
      </c>
      <c r="BD34">
        <v>-76839224.1683456</v>
      </c>
      <c r="BE34">
        <v>28845573.2383462</v>
      </c>
      <c r="BF34">
        <v>0</v>
      </c>
      <c r="BG34">
        <v>-47993650.929999404</v>
      </c>
      <c r="BI34" s="2"/>
      <c r="BK34" s="2"/>
      <c r="BL34"/>
      <c r="BM34"/>
      <c r="BN34"/>
      <c r="BO34"/>
      <c r="BP34"/>
      <c r="BQ34"/>
    </row>
    <row r="35" spans="1:69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1620710914.7809999</v>
      </c>
      <c r="J35">
        <v>-55288380.592956103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6.38843954149048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1"/>
        <v>6.38843954149048</v>
      </c>
      <c r="AD35">
        <v>0.97394489747624002</v>
      </c>
      <c r="AE35">
        <v>0</v>
      </c>
      <c r="AF35">
        <v>0</v>
      </c>
      <c r="AG35">
        <v>13601337.7726654</v>
      </c>
      <c r="AH35">
        <v>-9332904.9562485199</v>
      </c>
      <c r="AI35">
        <v>3406769.7762542199</v>
      </c>
      <c r="AJ35">
        <v>-25696364.205146398</v>
      </c>
      <c r="AK35">
        <v>-8976397.5452871695</v>
      </c>
      <c r="AL35">
        <v>-1973883.9047769499</v>
      </c>
      <c r="AM35">
        <v>-10271.4023872159</v>
      </c>
      <c r="AN35">
        <v>-2437168.5045175198</v>
      </c>
      <c r="AO35">
        <v>0</v>
      </c>
      <c r="AP35">
        <v>-25336021.463743299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 t="shared" si="2"/>
        <v>-25336021.463743299</v>
      </c>
      <c r="AZ35">
        <v>169961.02392415801</v>
      </c>
      <c r="BA35">
        <v>0</v>
      </c>
      <c r="BB35">
        <v>0</v>
      </c>
      <c r="BC35">
        <v>-56584943.409263298</v>
      </c>
      <c r="BD35">
        <v>-56250765.7246015</v>
      </c>
      <c r="BE35">
        <v>-42770114.325399399</v>
      </c>
      <c r="BF35">
        <v>0</v>
      </c>
      <c r="BG35">
        <v>-99020880.050000995</v>
      </c>
      <c r="BI35" s="2"/>
      <c r="BK35" s="2"/>
      <c r="BL35"/>
      <c r="BM35"/>
      <c r="BN35"/>
      <c r="BO35"/>
      <c r="BP35"/>
      <c r="BQ35"/>
    </row>
    <row r="36" spans="1:69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1609857000.3508201</v>
      </c>
      <c r="J36">
        <v>-10853914.4301735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9.8502217628345505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1"/>
        <v>9.8502217628345505</v>
      </c>
      <c r="AD36">
        <v>0.97394489747624002</v>
      </c>
      <c r="AE36">
        <v>0</v>
      </c>
      <c r="AF36">
        <v>0</v>
      </c>
      <c r="AG36">
        <v>1300774.1327871999</v>
      </c>
      <c r="AH36">
        <v>12014022.775168501</v>
      </c>
      <c r="AI36">
        <v>4469422.2306152498</v>
      </c>
      <c r="AJ36">
        <v>16141160.8750562</v>
      </c>
      <c r="AK36">
        <v>-10354730.8853401</v>
      </c>
      <c r="AL36">
        <v>-1521135.1365422399</v>
      </c>
      <c r="AM36">
        <v>-69775.985537804998</v>
      </c>
      <c r="AN36">
        <v>-814234.62894396705</v>
      </c>
      <c r="AO36">
        <v>0</v>
      </c>
      <c r="AP36">
        <v>-31663498.487370402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 t="shared" si="2"/>
        <v>-31663498.487370402</v>
      </c>
      <c r="AZ36">
        <v>0</v>
      </c>
      <c r="BA36">
        <v>0</v>
      </c>
      <c r="BB36">
        <v>0</v>
      </c>
      <c r="BC36">
        <v>-10497995.1101074</v>
      </c>
      <c r="BD36">
        <v>-10965195.6341554</v>
      </c>
      <c r="BE36">
        <v>-62805144.425842702</v>
      </c>
      <c r="BF36">
        <v>0</v>
      </c>
      <c r="BG36">
        <v>-73770340.059998095</v>
      </c>
      <c r="BI36" s="2"/>
      <c r="BK36" s="2"/>
      <c r="BL36"/>
      <c r="BM36"/>
      <c r="BN36"/>
      <c r="BO36"/>
      <c r="BP36"/>
      <c r="BQ36"/>
    </row>
    <row r="37" spans="1:69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1540522995.9421599</v>
      </c>
      <c r="J37">
        <v>-69334004.408659101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16.015181577345398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1"/>
        <v>16.015181577345398</v>
      </c>
      <c r="AD37">
        <v>1</v>
      </c>
      <c r="AE37">
        <v>0.39211420103247902</v>
      </c>
      <c r="AF37">
        <v>0</v>
      </c>
      <c r="AG37">
        <v>-1655055.4334894</v>
      </c>
      <c r="AH37">
        <v>9107299.2746525109</v>
      </c>
      <c r="AI37">
        <v>3101405.6832745099</v>
      </c>
      <c r="AJ37">
        <v>20000748.2436198</v>
      </c>
      <c r="AK37">
        <v>-9921170.9180244897</v>
      </c>
      <c r="AL37">
        <v>-1503410.94177779</v>
      </c>
      <c r="AM37">
        <v>45586.575778320497</v>
      </c>
      <c r="AN37">
        <v>-1137491.4757193299</v>
      </c>
      <c r="AO37">
        <v>0</v>
      </c>
      <c r="AP37">
        <v>-53474606.414055601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si="2"/>
        <v>-53474606.414055601</v>
      </c>
      <c r="AZ37">
        <v>10798.237284704999</v>
      </c>
      <c r="BA37">
        <v>-33599462.4740237</v>
      </c>
      <c r="BB37">
        <v>0</v>
      </c>
      <c r="BC37">
        <v>-69025359.642480493</v>
      </c>
      <c r="BD37">
        <v>-68490286.576152906</v>
      </c>
      <c r="BE37">
        <v>20164578.186151601</v>
      </c>
      <c r="BF37">
        <v>0</v>
      </c>
      <c r="BG37">
        <v>-48325708.390001297</v>
      </c>
      <c r="BI37" s="2"/>
      <c r="BK37" s="2"/>
      <c r="BL37"/>
      <c r="BM37"/>
      <c r="BN37"/>
      <c r="BO37"/>
      <c r="BP37"/>
      <c r="BQ37"/>
    </row>
    <row r="38" spans="1:69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506045212.77470499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1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 t="shared" si="2"/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579178822.59000003</v>
      </c>
      <c r="BG38">
        <v>579178822.59000003</v>
      </c>
      <c r="BI38" s="2"/>
      <c r="BK38" s="2"/>
      <c r="BL38"/>
      <c r="BM38"/>
      <c r="BN38"/>
      <c r="BO38"/>
      <c r="BP38"/>
      <c r="BQ38"/>
    </row>
    <row r="39" spans="1:69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522929825.34838599</v>
      </c>
      <c r="J39">
        <v>16884612.573681001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1"/>
        <v>0</v>
      </c>
      <c r="AD39">
        <v>0</v>
      </c>
      <c r="AE39">
        <v>0</v>
      </c>
      <c r="AF39">
        <v>0</v>
      </c>
      <c r="AG39">
        <v>-2723316.4290346601</v>
      </c>
      <c r="AH39">
        <v>6187874.4310412602</v>
      </c>
      <c r="AI39">
        <v>4775122.7895511501</v>
      </c>
      <c r="AJ39">
        <v>8099798.3874719804</v>
      </c>
      <c r="AK39">
        <v>2360224.2833189601</v>
      </c>
      <c r="AL39">
        <v>197519.32635129199</v>
      </c>
      <c r="AM39">
        <v>-56659.429372684703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 t="shared" si="2"/>
        <v>0</v>
      </c>
      <c r="AZ39">
        <v>0</v>
      </c>
      <c r="BA39">
        <v>0</v>
      </c>
      <c r="BB39">
        <v>0</v>
      </c>
      <c r="BC39">
        <v>18840563.359327301</v>
      </c>
      <c r="BD39">
        <v>19134688.245193899</v>
      </c>
      <c r="BE39">
        <v>-39623788.5551937</v>
      </c>
      <c r="BF39">
        <v>0</v>
      </c>
      <c r="BG39">
        <v>-20489100.309999801</v>
      </c>
      <c r="BI39" s="2"/>
      <c r="BK39" s="2"/>
      <c r="BL39"/>
      <c r="BM39"/>
      <c r="BN39"/>
      <c r="BO39"/>
      <c r="BP39"/>
      <c r="BQ39"/>
    </row>
    <row r="40" spans="1:69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580172947.35611403</v>
      </c>
      <c r="J40">
        <v>9070402.9184551407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"/>
        <v>0</v>
      </c>
      <c r="AD40">
        <v>0</v>
      </c>
      <c r="AE40">
        <v>0</v>
      </c>
      <c r="AF40">
        <v>0</v>
      </c>
      <c r="AG40">
        <v>3453990.9867893099</v>
      </c>
      <c r="AH40">
        <v>-11170214.4567209</v>
      </c>
      <c r="AI40">
        <v>4834894.9071597503</v>
      </c>
      <c r="AJ40">
        <v>8970599.9319155794</v>
      </c>
      <c r="AK40">
        <v>3462342.26733384</v>
      </c>
      <c r="AL40">
        <v>228235.10029348399</v>
      </c>
      <c r="AM40">
        <v>-75231.406388762305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 t="shared" si="2"/>
        <v>0</v>
      </c>
      <c r="AZ40">
        <v>0</v>
      </c>
      <c r="BA40">
        <v>0</v>
      </c>
      <c r="BB40">
        <v>0</v>
      </c>
      <c r="BC40">
        <v>9704617.3303823099</v>
      </c>
      <c r="BD40">
        <v>9532242.0983349793</v>
      </c>
      <c r="BE40">
        <v>-29037295.8483354</v>
      </c>
      <c r="BF40">
        <v>0</v>
      </c>
      <c r="BG40">
        <v>-19505053.750000399</v>
      </c>
      <c r="BI40" s="2"/>
      <c r="BK40" s="2"/>
      <c r="BL40"/>
      <c r="BM40"/>
      <c r="BN40"/>
      <c r="BO40"/>
      <c r="BP40"/>
      <c r="BQ40"/>
    </row>
    <row r="41" spans="1:69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756375171.09933805</v>
      </c>
      <c r="J41">
        <v>12321772.076371601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1"/>
        <v>0</v>
      </c>
      <c r="AD41">
        <v>0</v>
      </c>
      <c r="AE41">
        <v>0</v>
      </c>
      <c r="AF41">
        <v>0</v>
      </c>
      <c r="AG41">
        <v>-13349277.104861701</v>
      </c>
      <c r="AH41">
        <v>5997044.2937648902</v>
      </c>
      <c r="AI41">
        <v>5465470.4790270403</v>
      </c>
      <c r="AJ41">
        <v>12322750.6956365</v>
      </c>
      <c r="AK41">
        <v>3116102.5520092198</v>
      </c>
      <c r="AL41">
        <v>-194467.44723695001</v>
      </c>
      <c r="AM41">
        <v>-6330.5367068176602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 t="shared" si="2"/>
        <v>0</v>
      </c>
      <c r="AZ41">
        <v>0</v>
      </c>
      <c r="BA41">
        <v>0</v>
      </c>
      <c r="BB41">
        <v>0</v>
      </c>
      <c r="BC41">
        <v>13351292.9316321</v>
      </c>
      <c r="BD41">
        <v>13108575.772008801</v>
      </c>
      <c r="BE41">
        <v>9972324.4379914794</v>
      </c>
      <c r="BF41">
        <v>125667083.39999899</v>
      </c>
      <c r="BG41">
        <v>148747983.61000001</v>
      </c>
      <c r="BI41" s="2"/>
      <c r="BK41" s="2"/>
      <c r="BL41"/>
      <c r="BM41"/>
      <c r="BN41"/>
      <c r="BO41"/>
      <c r="BP41"/>
      <c r="BQ41"/>
    </row>
    <row r="42" spans="1:69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766685941.46646202</v>
      </c>
      <c r="J42">
        <v>10310770.3671242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"/>
        <v>0</v>
      </c>
      <c r="AD42">
        <v>0</v>
      </c>
      <c r="AE42">
        <v>0</v>
      </c>
      <c r="AF42">
        <v>0</v>
      </c>
      <c r="AG42">
        <v>-14903770.4192112</v>
      </c>
      <c r="AH42">
        <v>7086103.1382752601</v>
      </c>
      <c r="AI42">
        <v>8077125.3018392902</v>
      </c>
      <c r="AJ42">
        <v>8664759.5141809396</v>
      </c>
      <c r="AK42">
        <v>5543244.2621317301</v>
      </c>
      <c r="AL42">
        <v>-543931.58343981195</v>
      </c>
      <c r="AM42">
        <v>-23376.655253704299</v>
      </c>
      <c r="AN42">
        <v>-819852.76240323798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 t="shared" si="2"/>
        <v>0</v>
      </c>
      <c r="AZ42">
        <v>0</v>
      </c>
      <c r="BA42">
        <v>0</v>
      </c>
      <c r="BB42">
        <v>0</v>
      </c>
      <c r="BC42">
        <v>13080300.7961192</v>
      </c>
      <c r="BD42">
        <v>12886701.8383091</v>
      </c>
      <c r="BE42">
        <v>-2212379.7383091301</v>
      </c>
      <c r="BF42">
        <v>0</v>
      </c>
      <c r="BG42">
        <v>10674322.099999901</v>
      </c>
      <c r="BI42" s="2"/>
      <c r="BK42" s="2"/>
      <c r="BL42"/>
      <c r="BM42"/>
      <c r="BN42"/>
      <c r="BO42"/>
      <c r="BP42"/>
      <c r="BQ42"/>
    </row>
    <row r="43" spans="1:69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772926905.69936895</v>
      </c>
      <c r="J43">
        <v>6240964.2329066498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1"/>
        <v>0</v>
      </c>
      <c r="AD43">
        <v>0</v>
      </c>
      <c r="AE43">
        <v>0</v>
      </c>
      <c r="AF43">
        <v>0</v>
      </c>
      <c r="AG43">
        <v>11298003.2837581</v>
      </c>
      <c r="AH43">
        <v>-7516001.8430449404</v>
      </c>
      <c r="AI43">
        <v>3696351.78372584</v>
      </c>
      <c r="AJ43">
        <v>4763113.2147999899</v>
      </c>
      <c r="AK43">
        <v>-2586546.7598829898</v>
      </c>
      <c r="AL43">
        <v>-1585206.25717325</v>
      </c>
      <c r="AM43">
        <v>-112684.60272804899</v>
      </c>
      <c r="AN43">
        <v>-76358.915530235507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2"/>
        <v>0</v>
      </c>
      <c r="AZ43">
        <v>0</v>
      </c>
      <c r="BA43">
        <v>0</v>
      </c>
      <c r="BB43">
        <v>0</v>
      </c>
      <c r="BC43">
        <v>7880669.9039245304</v>
      </c>
      <c r="BD43">
        <v>7681961.49383689</v>
      </c>
      <c r="BE43">
        <v>12765021.4061631</v>
      </c>
      <c r="BF43">
        <v>0</v>
      </c>
      <c r="BG43">
        <v>20446982.899999999</v>
      </c>
      <c r="BI43" s="2"/>
      <c r="BK43" s="2"/>
      <c r="BL43"/>
      <c r="BM43"/>
      <c r="BN43"/>
      <c r="BO43"/>
      <c r="BP43"/>
      <c r="BQ43"/>
    </row>
    <row r="44" spans="1:69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806230537.58451295</v>
      </c>
      <c r="J44">
        <v>33303631.885144301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1"/>
        <v>0</v>
      </c>
      <c r="AD44">
        <v>0</v>
      </c>
      <c r="AE44">
        <v>0</v>
      </c>
      <c r="AF44">
        <v>0</v>
      </c>
      <c r="AG44">
        <v>15563686.6977199</v>
      </c>
      <c r="AH44">
        <v>3052869.3996519502</v>
      </c>
      <c r="AI44">
        <v>2412026.9813986099</v>
      </c>
      <c r="AJ44">
        <v>11727115.880979801</v>
      </c>
      <c r="AK44">
        <v>-849634.19753217394</v>
      </c>
      <c r="AL44">
        <v>669331.42703632696</v>
      </c>
      <c r="AM44">
        <v>15986.053379921401</v>
      </c>
      <c r="AN44">
        <v>-370856.29259997798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 t="shared" si="2"/>
        <v>0</v>
      </c>
      <c r="AZ44">
        <v>0</v>
      </c>
      <c r="BA44">
        <v>0</v>
      </c>
      <c r="BB44">
        <v>0</v>
      </c>
      <c r="BC44">
        <v>32220525.950034499</v>
      </c>
      <c r="BD44">
        <v>32863064.748073801</v>
      </c>
      <c r="BE44">
        <v>1091552.5019262501</v>
      </c>
      <c r="BF44">
        <v>0</v>
      </c>
      <c r="BG44">
        <v>33954617.250000097</v>
      </c>
      <c r="BI44" s="2"/>
      <c r="BK44" s="2"/>
      <c r="BL44"/>
      <c r="BM44"/>
      <c r="BN44"/>
      <c r="BO44"/>
      <c r="BP44"/>
      <c r="BQ44"/>
    </row>
    <row r="45" spans="1:69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766297749.19776797</v>
      </c>
      <c r="J45">
        <v>-39932788.386745103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1"/>
        <v>0</v>
      </c>
      <c r="AD45">
        <v>0</v>
      </c>
      <c r="AE45">
        <v>0</v>
      </c>
      <c r="AF45">
        <v>0</v>
      </c>
      <c r="AG45">
        <v>3985306.2047239202</v>
      </c>
      <c r="AH45">
        <v>-23494102.5304989</v>
      </c>
      <c r="AI45">
        <v>343410.87243694899</v>
      </c>
      <c r="AJ45">
        <v>-31718200.604366101</v>
      </c>
      <c r="AK45">
        <v>9654827.1988524701</v>
      </c>
      <c r="AL45">
        <v>1440947.3705917599</v>
      </c>
      <c r="AM45">
        <v>132241.30192410099</v>
      </c>
      <c r="AN45">
        <v>-377651.52169110702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 t="shared" si="2"/>
        <v>0</v>
      </c>
      <c r="AZ45">
        <v>0</v>
      </c>
      <c r="BA45">
        <v>0</v>
      </c>
      <c r="BB45">
        <v>0</v>
      </c>
      <c r="BC45">
        <v>-40033221.708026998</v>
      </c>
      <c r="BD45">
        <v>-40136354.004875399</v>
      </c>
      <c r="BE45">
        <v>-1032262.03512489</v>
      </c>
      <c r="BF45">
        <v>0</v>
      </c>
      <c r="BG45">
        <v>-41168616.040000297</v>
      </c>
      <c r="BI45" s="2"/>
      <c r="BK45" s="2"/>
      <c r="BL45"/>
      <c r="BM45"/>
      <c r="BN45"/>
      <c r="BO45"/>
      <c r="BP45"/>
      <c r="BQ45"/>
    </row>
    <row r="46" spans="1:69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769864304.69740403</v>
      </c>
      <c r="J46">
        <v>3566555.4996365202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0</v>
      </c>
      <c r="AD46">
        <v>0.20271023214544501</v>
      </c>
      <c r="AE46">
        <v>0</v>
      </c>
      <c r="AF46">
        <v>0</v>
      </c>
      <c r="AG46">
        <v>-10218931.3889498</v>
      </c>
      <c r="AH46">
        <v>-4029435.24325968</v>
      </c>
      <c r="AI46">
        <v>13852.4192368642</v>
      </c>
      <c r="AJ46">
        <v>14293620.6290689</v>
      </c>
      <c r="AK46">
        <v>4588515.9331949595</v>
      </c>
      <c r="AL46">
        <v>1025437.30868258</v>
      </c>
      <c r="AM46">
        <v>-100156.891941029</v>
      </c>
      <c r="AN46">
        <v>-787633.17470794905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 t="shared" si="2"/>
        <v>0</v>
      </c>
      <c r="AZ46">
        <v>57854.836208933397</v>
      </c>
      <c r="BA46">
        <v>0</v>
      </c>
      <c r="BB46">
        <v>0</v>
      </c>
      <c r="BC46">
        <v>4843124.4275337597</v>
      </c>
      <c r="BD46">
        <v>4788638.1967868702</v>
      </c>
      <c r="BE46">
        <v>-29290619.576786999</v>
      </c>
      <c r="BF46">
        <v>0</v>
      </c>
      <c r="BG46">
        <v>-24501981.3800001</v>
      </c>
      <c r="BI46" s="2"/>
      <c r="BK46" s="2"/>
      <c r="BL46"/>
      <c r="BM46"/>
      <c r="BN46"/>
      <c r="BO46"/>
      <c r="BP46"/>
      <c r="BQ46"/>
    </row>
    <row r="47" spans="1:69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769803678.679883</v>
      </c>
      <c r="J47">
        <v>-60626.017520882102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0</v>
      </c>
      <c r="AD47">
        <v>0.20271023214544501</v>
      </c>
      <c r="AE47">
        <v>0</v>
      </c>
      <c r="AF47">
        <v>0</v>
      </c>
      <c r="AG47">
        <v>-22054915.487745501</v>
      </c>
      <c r="AH47">
        <v>-3444193.58567505</v>
      </c>
      <c r="AI47">
        <v>2813776.6138103399</v>
      </c>
      <c r="AJ47">
        <v>19333116.347749598</v>
      </c>
      <c r="AK47">
        <v>2466598.6688262098</v>
      </c>
      <c r="AL47">
        <v>1899733.7625039001</v>
      </c>
      <c r="AM47">
        <v>-118738.932932415</v>
      </c>
      <c r="AN47">
        <v>443255.24164984003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 t="shared" si="2"/>
        <v>0</v>
      </c>
      <c r="AZ47">
        <v>0</v>
      </c>
      <c r="BA47">
        <v>0</v>
      </c>
      <c r="BB47">
        <v>0</v>
      </c>
      <c r="BC47">
        <v>1338632.6281868999</v>
      </c>
      <c r="BD47">
        <v>750300.05578215001</v>
      </c>
      <c r="BE47">
        <v>-3786599.1057822001</v>
      </c>
      <c r="BF47">
        <v>0</v>
      </c>
      <c r="BG47">
        <v>-3036299.0500000501</v>
      </c>
      <c r="BI47" s="2"/>
      <c r="BK47" s="2"/>
      <c r="BL47"/>
      <c r="BM47"/>
      <c r="BN47"/>
      <c r="BO47"/>
      <c r="BP47"/>
      <c r="BQ47"/>
    </row>
    <row r="48" spans="1:69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756980505.19764805</v>
      </c>
      <c r="J48">
        <v>-12823173.482235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7.1316060620933999E-2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7.1316060620933999E-2</v>
      </c>
      <c r="AD48">
        <v>0.33554414265599097</v>
      </c>
      <c r="AE48">
        <v>0</v>
      </c>
      <c r="AF48">
        <v>0</v>
      </c>
      <c r="AG48">
        <v>-9479015.9968739208</v>
      </c>
      <c r="AH48">
        <v>-4867047.5663537802</v>
      </c>
      <c r="AI48">
        <v>3206178.6060458301</v>
      </c>
      <c r="AJ48">
        <v>922960.19669297896</v>
      </c>
      <c r="AK48">
        <v>718587.42087856203</v>
      </c>
      <c r="AL48">
        <v>-1548877.4698413401</v>
      </c>
      <c r="AM48">
        <v>-82278.758932017707</v>
      </c>
      <c r="AN48">
        <v>-463229.70732803002</v>
      </c>
      <c r="AO48">
        <v>0</v>
      </c>
      <c r="AP48">
        <v>0</v>
      </c>
      <c r="AQ48">
        <v>0</v>
      </c>
      <c r="AR48">
        <v>0</v>
      </c>
      <c r="AS48">
        <v>-795746.43822389399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 t="shared" si="2"/>
        <v>-795746.43822389399</v>
      </c>
      <c r="AZ48">
        <v>25055.125932719799</v>
      </c>
      <c r="BA48">
        <v>0</v>
      </c>
      <c r="BB48">
        <v>0</v>
      </c>
      <c r="BC48">
        <v>-12363414.588002799</v>
      </c>
      <c r="BD48">
        <v>-12375819.2104197</v>
      </c>
      <c r="BE48">
        <v>10327899.370419599</v>
      </c>
      <c r="BF48">
        <v>0</v>
      </c>
      <c r="BG48">
        <v>-2047919.8400000599</v>
      </c>
      <c r="BI48" s="2"/>
      <c r="BK48" s="2"/>
      <c r="BL48"/>
      <c r="BM48"/>
      <c r="BN48"/>
      <c r="BO48"/>
      <c r="BP48"/>
      <c r="BQ48"/>
    </row>
    <row r="49" spans="1:69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756528112.46237302</v>
      </c>
      <c r="J49">
        <v>-452392.735275693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0.36362819420509801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0.36362819420509801</v>
      </c>
      <c r="AD49">
        <v>0.33554414265599097</v>
      </c>
      <c r="AE49">
        <v>0</v>
      </c>
      <c r="AF49">
        <v>0</v>
      </c>
      <c r="AG49">
        <v>6485998.8844982497</v>
      </c>
      <c r="AH49">
        <v>-482451.36379636102</v>
      </c>
      <c r="AI49">
        <v>3356876.3990255501</v>
      </c>
      <c r="AJ49">
        <v>-4186457.4467068501</v>
      </c>
      <c r="AK49">
        <v>-1298067.56220218</v>
      </c>
      <c r="AL49">
        <v>-287123.08386835398</v>
      </c>
      <c r="AM49">
        <v>-17332.387420997398</v>
      </c>
      <c r="AN49">
        <v>-349468.30938782397</v>
      </c>
      <c r="AO49">
        <v>0</v>
      </c>
      <c r="AP49">
        <v>0</v>
      </c>
      <c r="AQ49">
        <v>0</v>
      </c>
      <c r="AR49">
        <v>0</v>
      </c>
      <c r="AS49">
        <v>-3211522.5249309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 t="shared" si="2"/>
        <v>-3211522.5249309</v>
      </c>
      <c r="AZ49">
        <v>0</v>
      </c>
      <c r="BA49">
        <v>0</v>
      </c>
      <c r="BB49">
        <v>0</v>
      </c>
      <c r="BC49">
        <v>10452.605210333501</v>
      </c>
      <c r="BD49">
        <v>40557.381121752303</v>
      </c>
      <c r="BE49">
        <v>4076893.9888784299</v>
      </c>
      <c r="BF49">
        <v>0</v>
      </c>
      <c r="BG49">
        <v>4117451.3700001799</v>
      </c>
      <c r="BI49" s="2"/>
      <c r="BK49" s="2"/>
      <c r="BL49"/>
      <c r="BM49"/>
      <c r="BN49"/>
      <c r="BO49"/>
      <c r="BP49"/>
      <c r="BQ49"/>
    </row>
    <row r="50" spans="1:69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754701978.92904103</v>
      </c>
      <c r="J50">
        <v>-1826133.5333318701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0.92043362342691104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0.92043362342691104</v>
      </c>
      <c r="AD50">
        <v>0.59464127133051103</v>
      </c>
      <c r="AE50">
        <v>0</v>
      </c>
      <c r="AF50">
        <v>0</v>
      </c>
      <c r="AG50">
        <v>6028114.6793151796</v>
      </c>
      <c r="AH50">
        <v>1847095.4861513199</v>
      </c>
      <c r="AI50">
        <v>3742713.0656904601</v>
      </c>
      <c r="AJ50">
        <v>-5184862.7889211103</v>
      </c>
      <c r="AK50">
        <v>-2885847.2072635302</v>
      </c>
      <c r="AL50">
        <v>703588.61399830098</v>
      </c>
      <c r="AM50">
        <v>-5545.3719590422597</v>
      </c>
      <c r="AN50">
        <v>-23466.8213408827</v>
      </c>
      <c r="AO50">
        <v>0</v>
      </c>
      <c r="AP50">
        <v>0</v>
      </c>
      <c r="AQ50">
        <v>0</v>
      </c>
      <c r="AR50">
        <v>0</v>
      </c>
      <c r="AS50">
        <v>-5795884.8746194402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si="2"/>
        <v>-5795884.8746194402</v>
      </c>
      <c r="AZ50">
        <v>97354.3745903378</v>
      </c>
      <c r="BA50">
        <v>0</v>
      </c>
      <c r="BB50">
        <v>0</v>
      </c>
      <c r="BC50">
        <v>-1476740.84435839</v>
      </c>
      <c r="BD50">
        <v>-1544865.8377501499</v>
      </c>
      <c r="BE50">
        <v>14841708.057750599</v>
      </c>
      <c r="BF50">
        <v>0</v>
      </c>
      <c r="BG50">
        <v>13296842.220000399</v>
      </c>
      <c r="BI50" s="2"/>
      <c r="BK50" s="2"/>
      <c r="BL50"/>
      <c r="BM50"/>
      <c r="BN50"/>
      <c r="BO50"/>
      <c r="BP50"/>
      <c r="BQ50"/>
    </row>
    <row r="51" spans="1:69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723690178.06764495</v>
      </c>
      <c r="J51">
        <v>-31011800.861396201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1.7247295574236401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1.7247295574236401</v>
      </c>
      <c r="AD51">
        <v>0.78687472337800402</v>
      </c>
      <c r="AE51">
        <v>0</v>
      </c>
      <c r="AF51">
        <v>0</v>
      </c>
      <c r="AG51">
        <v>13072200.510515301</v>
      </c>
      <c r="AH51">
        <v>-4608186.3609539699</v>
      </c>
      <c r="AI51">
        <v>3714977.0033725901</v>
      </c>
      <c r="AJ51">
        <v>-26775808.0051728</v>
      </c>
      <c r="AK51">
        <v>-6317584.2438887898</v>
      </c>
      <c r="AL51">
        <v>-2138005.0694205598</v>
      </c>
      <c r="AM51">
        <v>10349.103019280799</v>
      </c>
      <c r="AN51">
        <v>-757002.479945114</v>
      </c>
      <c r="AO51">
        <v>0</v>
      </c>
      <c r="AP51">
        <v>0</v>
      </c>
      <c r="AQ51">
        <v>0</v>
      </c>
      <c r="AR51">
        <v>0</v>
      </c>
      <c r="AS51">
        <v>-7356233.0309188496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 t="shared" si="2"/>
        <v>-7356233.0309188496</v>
      </c>
      <c r="AZ51">
        <v>43932.757458246801</v>
      </c>
      <c r="BA51">
        <v>0</v>
      </c>
      <c r="BB51">
        <v>0</v>
      </c>
      <c r="BC51">
        <v>-31111359.815934699</v>
      </c>
      <c r="BD51">
        <v>-31162829.025906999</v>
      </c>
      <c r="BE51">
        <v>13921110.575906901</v>
      </c>
      <c r="BF51">
        <v>0</v>
      </c>
      <c r="BG51">
        <v>-17241718.449999999</v>
      </c>
      <c r="BI51" s="2"/>
      <c r="BK51" s="2"/>
      <c r="BL51"/>
      <c r="BM51"/>
      <c r="BN51"/>
      <c r="BO51"/>
      <c r="BP51"/>
      <c r="BQ51"/>
    </row>
    <row r="52" spans="1:69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706408542.34494996</v>
      </c>
      <c r="J52">
        <v>-17281635.722694401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2.9470604078637699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2.9470604078637699</v>
      </c>
      <c r="AD52">
        <v>1</v>
      </c>
      <c r="AE52">
        <v>0</v>
      </c>
      <c r="AF52">
        <v>0</v>
      </c>
      <c r="AG52">
        <v>10698009.964727901</v>
      </c>
      <c r="AH52">
        <v>-2051072.0553772501</v>
      </c>
      <c r="AI52">
        <v>3462186.3228146201</v>
      </c>
      <c r="AJ52">
        <v>-10908346.1422165</v>
      </c>
      <c r="AK52">
        <v>-4129162.7057711598</v>
      </c>
      <c r="AL52">
        <v>-1270211.78633971</v>
      </c>
      <c r="AM52">
        <v>-33916.822224666001</v>
      </c>
      <c r="AN52">
        <v>-1274132.01518229</v>
      </c>
      <c r="AO52">
        <v>0</v>
      </c>
      <c r="AP52">
        <v>0</v>
      </c>
      <c r="AQ52">
        <v>0</v>
      </c>
      <c r="AR52">
        <v>0</v>
      </c>
      <c r="AS52">
        <v>-12248908.651273601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 t="shared" si="2"/>
        <v>-12248908.651273601</v>
      </c>
      <c r="AZ52">
        <v>54784.764481785598</v>
      </c>
      <c r="BA52">
        <v>0</v>
      </c>
      <c r="BB52">
        <v>0</v>
      </c>
      <c r="BC52">
        <v>-17700769.126360901</v>
      </c>
      <c r="BD52">
        <v>-17596527.753546402</v>
      </c>
      <c r="BE52">
        <v>-5563827.7464532498</v>
      </c>
      <c r="BF52">
        <v>0</v>
      </c>
      <c r="BG52">
        <v>-23160355.499999698</v>
      </c>
      <c r="BI52" s="2"/>
      <c r="BK52" s="2"/>
      <c r="BL52"/>
      <c r="BM52"/>
      <c r="BN52"/>
      <c r="BO52"/>
      <c r="BP52"/>
      <c r="BQ52"/>
    </row>
    <row r="53" spans="1:69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713935184.74548101</v>
      </c>
      <c r="J53">
        <v>7526642.4005310098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4.5762409355013798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4.5762409355013798</v>
      </c>
      <c r="AD53">
        <v>1</v>
      </c>
      <c r="AE53">
        <v>0</v>
      </c>
      <c r="AF53">
        <v>0</v>
      </c>
      <c r="AG53">
        <v>11097304.452603601</v>
      </c>
      <c r="AH53">
        <v>5281218.6714813104</v>
      </c>
      <c r="AI53">
        <v>3505785.5501524201</v>
      </c>
      <c r="AJ53">
        <v>7545108.8699785499</v>
      </c>
      <c r="AK53">
        <v>-2608897.8309058901</v>
      </c>
      <c r="AL53">
        <v>-1863065.9446827399</v>
      </c>
      <c r="AM53">
        <v>-22358.681801297698</v>
      </c>
      <c r="AN53">
        <v>-554791.50749258604</v>
      </c>
      <c r="AO53">
        <v>0</v>
      </c>
      <c r="AP53">
        <v>0</v>
      </c>
      <c r="AQ53">
        <v>0</v>
      </c>
      <c r="AR53">
        <v>0</v>
      </c>
      <c r="AS53">
        <v>-15603377.6990257</v>
      </c>
      <c r="AT53">
        <v>0</v>
      </c>
      <c r="AU53">
        <v>0</v>
      </c>
      <c r="AV53">
        <v>0</v>
      </c>
      <c r="AW53">
        <v>0</v>
      </c>
      <c r="AX53">
        <v>0</v>
      </c>
      <c r="AY53">
        <f t="shared" si="2"/>
        <v>-15603377.6990257</v>
      </c>
      <c r="AZ53">
        <v>0</v>
      </c>
      <c r="BA53">
        <v>0</v>
      </c>
      <c r="BB53">
        <v>0</v>
      </c>
      <c r="BC53">
        <v>6776925.8803076902</v>
      </c>
      <c r="BD53">
        <v>6564617.01428877</v>
      </c>
      <c r="BE53">
        <v>-25499059.894289099</v>
      </c>
      <c r="BF53">
        <v>0</v>
      </c>
      <c r="BG53">
        <v>-18934442.880000301</v>
      </c>
      <c r="BI53" s="2"/>
      <c r="BK53" s="2"/>
      <c r="BL53"/>
      <c r="BM53"/>
      <c r="BN53"/>
      <c r="BO53"/>
      <c r="BP53"/>
      <c r="BQ53"/>
    </row>
    <row r="54" spans="1:69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682203728.56399703</v>
      </c>
      <c r="J54">
        <v>-31731456.181483399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7.4089482833388098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7.4089482833388098</v>
      </c>
      <c r="AD54">
        <v>1</v>
      </c>
      <c r="AE54">
        <v>0.77703198292786901</v>
      </c>
      <c r="AF54">
        <v>0</v>
      </c>
      <c r="AG54">
        <v>11194550.3017023</v>
      </c>
      <c r="AH54">
        <v>5099849.1803478701</v>
      </c>
      <c r="AI54">
        <v>3072821.21433846</v>
      </c>
      <c r="AJ54">
        <v>9078140.7371929605</v>
      </c>
      <c r="AK54">
        <v>-3255498.736817</v>
      </c>
      <c r="AL54">
        <v>-1589039.0792221699</v>
      </c>
      <c r="AM54">
        <v>24225.766636941102</v>
      </c>
      <c r="AN54">
        <v>-702282.24278093898</v>
      </c>
      <c r="AO54">
        <v>0</v>
      </c>
      <c r="AP54">
        <v>0</v>
      </c>
      <c r="AQ54">
        <v>0</v>
      </c>
      <c r="AR54">
        <v>0</v>
      </c>
      <c r="AS54">
        <v>-26278046.865283702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 t="shared" si="2"/>
        <v>-26278046.865283702</v>
      </c>
      <c r="AZ54">
        <v>0</v>
      </c>
      <c r="BA54">
        <v>-27813793.144343302</v>
      </c>
      <c r="BB54">
        <v>0</v>
      </c>
      <c r="BC54">
        <v>-31169072.868228499</v>
      </c>
      <c r="BD54">
        <v>-31588546.274288502</v>
      </c>
      <c r="BE54">
        <v>25498758.8042881</v>
      </c>
      <c r="BF54">
        <v>0</v>
      </c>
      <c r="BG54">
        <v>-6089787.4700004198</v>
      </c>
      <c r="BI54" s="2"/>
      <c r="BK54" s="2"/>
      <c r="BL54"/>
      <c r="BM54"/>
      <c r="BN54"/>
      <c r="BO54"/>
      <c r="BP54"/>
      <c r="BQ54"/>
    </row>
    <row r="55" spans="1:69" x14ac:dyDescent="0.2">
      <c r="A55" t="str">
        <f t="shared" ref="A55:A59" si="3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366327220.25040197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 t="shared" si="2"/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371084911.623999</v>
      </c>
      <c r="BG55">
        <v>371084911.623999</v>
      </c>
      <c r="BI55" s="2"/>
      <c r="BK55" s="2"/>
      <c r="BL55"/>
      <c r="BM55"/>
      <c r="BN55"/>
      <c r="BO55"/>
      <c r="BP55"/>
      <c r="BQ55"/>
    </row>
    <row r="56" spans="1:69" x14ac:dyDescent="0.2">
      <c r="A56" t="str">
        <f t="shared" si="3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383512736.652022</v>
      </c>
      <c r="J56">
        <v>9824120.2582237292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0</v>
      </c>
      <c r="AD56">
        <v>0</v>
      </c>
      <c r="AE56">
        <v>0</v>
      </c>
      <c r="AF56">
        <v>0</v>
      </c>
      <c r="AG56">
        <v>481329.64776634099</v>
      </c>
      <c r="AH56">
        <v>1045894.85152079</v>
      </c>
      <c r="AI56">
        <v>2373607.0269678598</v>
      </c>
      <c r="AJ56">
        <v>5602740.4714637799</v>
      </c>
      <c r="AK56">
        <v>1565062.4156409099</v>
      </c>
      <c r="AL56">
        <v>-543779.321062851</v>
      </c>
      <c r="AM56">
        <v>-27641.098466294799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 t="shared" si="2"/>
        <v>0</v>
      </c>
      <c r="AZ56">
        <v>0</v>
      </c>
      <c r="BA56">
        <v>0</v>
      </c>
      <c r="BB56">
        <v>0</v>
      </c>
      <c r="BC56">
        <v>10497213.9938305</v>
      </c>
      <c r="BD56">
        <v>10491363.5340154</v>
      </c>
      <c r="BE56">
        <v>2295942.7209844701</v>
      </c>
      <c r="BF56">
        <v>6620335.9999999898</v>
      </c>
      <c r="BG56">
        <v>19407642.254999898</v>
      </c>
      <c r="BI56" s="2"/>
      <c r="BK56" s="2"/>
      <c r="BL56"/>
      <c r="BM56"/>
      <c r="BN56"/>
      <c r="BO56"/>
      <c r="BP56"/>
      <c r="BQ56"/>
    </row>
    <row r="57" spans="1:69" x14ac:dyDescent="0.2">
      <c r="A57" t="str">
        <f t="shared" si="3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410181437.18946803</v>
      </c>
      <c r="J57">
        <v>9307735.3925074097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0</v>
      </c>
      <c r="AD57">
        <v>0</v>
      </c>
      <c r="AE57">
        <v>0</v>
      </c>
      <c r="AF57">
        <v>0</v>
      </c>
      <c r="AG57">
        <v>-1099146.7660507001</v>
      </c>
      <c r="AH57">
        <v>-39340.851315274696</v>
      </c>
      <c r="AI57">
        <v>2740929.0513584302</v>
      </c>
      <c r="AJ57">
        <v>5927103.9381263396</v>
      </c>
      <c r="AK57">
        <v>2528919.9384020302</v>
      </c>
      <c r="AL57">
        <v>-560118.10247230902</v>
      </c>
      <c r="AM57">
        <v>-36974.870381909001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 t="shared" si="2"/>
        <v>0</v>
      </c>
      <c r="AZ57">
        <v>0</v>
      </c>
      <c r="BA57">
        <v>0</v>
      </c>
      <c r="BB57">
        <v>0</v>
      </c>
      <c r="BC57">
        <v>9461372.3376665991</v>
      </c>
      <c r="BD57">
        <v>9437555.9826849308</v>
      </c>
      <c r="BE57">
        <v>-2009969.2106848301</v>
      </c>
      <c r="BF57">
        <v>18648006.287999999</v>
      </c>
      <c r="BG57">
        <v>26075593.059999999</v>
      </c>
      <c r="BI57" s="2"/>
      <c r="BK57" s="2"/>
      <c r="BL57"/>
      <c r="BM57"/>
      <c r="BN57"/>
      <c r="BO57"/>
      <c r="BP57"/>
      <c r="BQ57"/>
    </row>
    <row r="58" spans="1:69" x14ac:dyDescent="0.2">
      <c r="A58" t="str">
        <f t="shared" si="3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425182294.16768003</v>
      </c>
      <c r="J58">
        <v>15000856.9782118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0</v>
      </c>
      <c r="AD58">
        <v>0</v>
      </c>
      <c r="AE58">
        <v>0</v>
      </c>
      <c r="AF58">
        <v>0</v>
      </c>
      <c r="AG58">
        <v>517672.82533600699</v>
      </c>
      <c r="AH58">
        <v>1096386.7046342101</v>
      </c>
      <c r="AI58">
        <v>2904749.4294530102</v>
      </c>
      <c r="AJ58">
        <v>8279259.2482719896</v>
      </c>
      <c r="AK58">
        <v>2506947.9817253998</v>
      </c>
      <c r="AL58">
        <v>-499062.64968707401</v>
      </c>
      <c r="AM58">
        <v>-29532.3353007964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 t="shared" si="2"/>
        <v>0</v>
      </c>
      <c r="AZ58">
        <v>0</v>
      </c>
      <c r="BA58">
        <v>0</v>
      </c>
      <c r="BB58">
        <v>0</v>
      </c>
      <c r="BC58">
        <v>14776421.2044327</v>
      </c>
      <c r="BD58">
        <v>14928434.144708799</v>
      </c>
      <c r="BE58">
        <v>-8091700.2027088599</v>
      </c>
      <c r="BF58">
        <v>0</v>
      </c>
      <c r="BG58">
        <v>6836733.9419999802</v>
      </c>
      <c r="BI58" s="2"/>
      <c r="BK58" s="2"/>
      <c r="BL58"/>
      <c r="BM58"/>
      <c r="BN58"/>
      <c r="BO58"/>
      <c r="BP58"/>
      <c r="BQ58"/>
    </row>
    <row r="59" spans="1:69" x14ac:dyDescent="0.2">
      <c r="A59" t="str">
        <f t="shared" si="3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440500112.824377</v>
      </c>
      <c r="J59">
        <v>15317818.6566964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0</v>
      </c>
      <c r="AD59">
        <v>0</v>
      </c>
      <c r="AE59">
        <v>0</v>
      </c>
      <c r="AF59">
        <v>0</v>
      </c>
      <c r="AG59">
        <v>3474624.2433348498</v>
      </c>
      <c r="AH59">
        <v>-810819.19113898894</v>
      </c>
      <c r="AI59">
        <v>3408275.4605918601</v>
      </c>
      <c r="AJ59">
        <v>4914836.3547699302</v>
      </c>
      <c r="AK59">
        <v>4069687.5377905201</v>
      </c>
      <c r="AL59">
        <v>-436298.55666692101</v>
      </c>
      <c r="AM59">
        <v>4293.3190316232503</v>
      </c>
      <c r="AN59">
        <v>-288413.90062451398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 t="shared" si="2"/>
        <v>0</v>
      </c>
      <c r="AZ59">
        <v>0</v>
      </c>
      <c r="BA59">
        <v>0</v>
      </c>
      <c r="BB59">
        <v>0</v>
      </c>
      <c r="BC59">
        <v>14336185.2670883</v>
      </c>
      <c r="BD59">
        <v>14574192.418788601</v>
      </c>
      <c r="BE59">
        <v>11419464.9502111</v>
      </c>
      <c r="BF59">
        <v>0</v>
      </c>
      <c r="BG59">
        <v>25993657.368999802</v>
      </c>
      <c r="BI59" s="2"/>
      <c r="BK59" s="2"/>
      <c r="BL59"/>
      <c r="BM59"/>
      <c r="BN59"/>
      <c r="BO59"/>
      <c r="BP59"/>
      <c r="BQ59"/>
    </row>
    <row r="60" spans="1:69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452011424.46022499</v>
      </c>
      <c r="J60">
        <v>2263647.14616996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0</v>
      </c>
      <c r="AD60">
        <v>0</v>
      </c>
      <c r="AE60">
        <v>0</v>
      </c>
      <c r="AF60">
        <v>0</v>
      </c>
      <c r="AG60">
        <v>2270933.5385944499</v>
      </c>
      <c r="AH60">
        <v>-2041374.8413265999</v>
      </c>
      <c r="AI60">
        <v>1294589.9821547701</v>
      </c>
      <c r="AJ60">
        <v>3330717.3805092201</v>
      </c>
      <c r="AK60">
        <v>-1291788.36495909</v>
      </c>
      <c r="AL60">
        <v>-814041.81294888002</v>
      </c>
      <c r="AM60">
        <v>-38751.734834442999</v>
      </c>
      <c r="AN60">
        <v>-184920.08782960201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 t="shared" si="2"/>
        <v>0</v>
      </c>
      <c r="AZ60">
        <v>0</v>
      </c>
      <c r="BA60">
        <v>0</v>
      </c>
      <c r="BB60">
        <v>0</v>
      </c>
      <c r="BC60">
        <v>2525364.0593598201</v>
      </c>
      <c r="BD60">
        <v>2472885.0581526398</v>
      </c>
      <c r="BE60">
        <v>-7512288.7681524996</v>
      </c>
      <c r="BF60">
        <v>8688267.9989999998</v>
      </c>
      <c r="BG60">
        <v>3648864.28900014</v>
      </c>
      <c r="BI60" s="2"/>
      <c r="BK60" s="2"/>
      <c r="BL60"/>
      <c r="BM60"/>
      <c r="BN60"/>
      <c r="BO60"/>
      <c r="BP60"/>
      <c r="BQ60"/>
    </row>
    <row r="61" spans="1:69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466151944.98803198</v>
      </c>
      <c r="J61">
        <v>14140520.527806699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0</v>
      </c>
      <c r="AD61">
        <v>0</v>
      </c>
      <c r="AE61">
        <v>0</v>
      </c>
      <c r="AF61">
        <v>0</v>
      </c>
      <c r="AG61">
        <v>1872836.4408837999</v>
      </c>
      <c r="AH61">
        <v>2520952.7595846099</v>
      </c>
      <c r="AI61">
        <v>313356.85468421201</v>
      </c>
      <c r="AJ61">
        <v>6526889.7049658298</v>
      </c>
      <c r="AK61">
        <v>1475210.4767374599</v>
      </c>
      <c r="AL61">
        <v>995120.49898926204</v>
      </c>
      <c r="AM61">
        <v>-19484.962825524999</v>
      </c>
      <c r="AN61">
        <v>15129.0509495434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 t="shared" si="2"/>
        <v>0</v>
      </c>
      <c r="AZ61">
        <v>0</v>
      </c>
      <c r="BA61">
        <v>0</v>
      </c>
      <c r="BB61">
        <v>0</v>
      </c>
      <c r="BC61">
        <v>13700010.8239692</v>
      </c>
      <c r="BD61">
        <v>14130394.5793541</v>
      </c>
      <c r="BE61">
        <v>13595898.0146461</v>
      </c>
      <c r="BF61">
        <v>0</v>
      </c>
      <c r="BG61">
        <v>27726292.594000202</v>
      </c>
      <c r="BI61" s="2"/>
      <c r="BK61" s="2"/>
      <c r="BL61"/>
      <c r="BM61"/>
      <c r="BN61"/>
      <c r="BO61"/>
      <c r="BP61"/>
      <c r="BQ61"/>
    </row>
    <row r="62" spans="1:69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439479971.24645102</v>
      </c>
      <c r="J62">
        <v>-26671973.741580799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0</v>
      </c>
      <c r="AD62">
        <v>0</v>
      </c>
      <c r="AE62">
        <v>0</v>
      </c>
      <c r="AF62">
        <v>0</v>
      </c>
      <c r="AG62">
        <v>-2459057.3448569998</v>
      </c>
      <c r="AH62">
        <v>-12372341.6816642</v>
      </c>
      <c r="AI62">
        <v>-1223016.2073033701</v>
      </c>
      <c r="AJ62">
        <v>-18810943.899794701</v>
      </c>
      <c r="AK62">
        <v>6161464.5416328404</v>
      </c>
      <c r="AL62">
        <v>871350.50616550294</v>
      </c>
      <c r="AM62">
        <v>53014.135782864403</v>
      </c>
      <c r="AN62">
        <v>-241466.71804077199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 t="shared" si="2"/>
        <v>0</v>
      </c>
      <c r="AZ62">
        <v>0</v>
      </c>
      <c r="BA62">
        <v>0</v>
      </c>
      <c r="BB62">
        <v>0</v>
      </c>
      <c r="BC62">
        <v>-28020996.668078799</v>
      </c>
      <c r="BD62">
        <v>-27595590.3355604</v>
      </c>
      <c r="BE62">
        <v>-13247811.072440101</v>
      </c>
      <c r="BF62">
        <v>0</v>
      </c>
      <c r="BG62">
        <v>-40843401.408000603</v>
      </c>
      <c r="BI62" s="2"/>
      <c r="BK62" s="2"/>
      <c r="BL62"/>
      <c r="BM62"/>
      <c r="BN62"/>
      <c r="BO62"/>
      <c r="BP62"/>
      <c r="BQ62"/>
    </row>
    <row r="63" spans="1:69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442307300.89410299</v>
      </c>
      <c r="J63">
        <v>2827329.6476518102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0</v>
      </c>
      <c r="AD63">
        <v>0</v>
      </c>
      <c r="AE63">
        <v>0</v>
      </c>
      <c r="AF63">
        <v>0</v>
      </c>
      <c r="AG63">
        <v>-10618439.7635828</v>
      </c>
      <c r="AH63">
        <v>746685.775089434</v>
      </c>
      <c r="AI63">
        <v>821974.19153371395</v>
      </c>
      <c r="AJ63">
        <v>8327932.2176584797</v>
      </c>
      <c r="AK63">
        <v>2558973.4889460001</v>
      </c>
      <c r="AL63">
        <v>1128061.6570003</v>
      </c>
      <c r="AM63">
        <v>-21049.210877437799</v>
      </c>
      <c r="AN63">
        <v>-11699.070158783499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 t="shared" si="2"/>
        <v>0</v>
      </c>
      <c r="AZ63">
        <v>0</v>
      </c>
      <c r="BA63">
        <v>0</v>
      </c>
      <c r="BB63">
        <v>0</v>
      </c>
      <c r="BC63">
        <v>2932439.28560891</v>
      </c>
      <c r="BD63">
        <v>2959233.7041078801</v>
      </c>
      <c r="BE63">
        <v>-11138306.6491076</v>
      </c>
      <c r="BF63">
        <v>0</v>
      </c>
      <c r="BG63">
        <v>-8179072.9449997302</v>
      </c>
      <c r="BI63" s="2"/>
      <c r="BK63" s="2"/>
      <c r="BL63"/>
      <c r="BM63"/>
      <c r="BN63"/>
      <c r="BO63"/>
      <c r="BP63"/>
      <c r="BQ63"/>
    </row>
    <row r="64" spans="1:69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449753748.85636801</v>
      </c>
      <c r="J64">
        <v>7446447.9622652102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0</v>
      </c>
      <c r="AD64">
        <v>2.66417698340841E-2</v>
      </c>
      <c r="AE64">
        <v>0</v>
      </c>
      <c r="AF64">
        <v>0</v>
      </c>
      <c r="AG64">
        <v>-9338728.1397422198</v>
      </c>
      <c r="AH64">
        <v>768842.63399491797</v>
      </c>
      <c r="AI64">
        <v>660850.36333179404</v>
      </c>
      <c r="AJ64">
        <v>11458657.942066999</v>
      </c>
      <c r="AK64">
        <v>2343645.3043573699</v>
      </c>
      <c r="AL64">
        <v>1645147.0017550001</v>
      </c>
      <c r="AM64">
        <v>-82453.3508172078</v>
      </c>
      <c r="AN64">
        <v>-146535.716081627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si="2"/>
        <v>0</v>
      </c>
      <c r="AZ64">
        <v>5090.8953608020402</v>
      </c>
      <c r="BA64">
        <v>0</v>
      </c>
      <c r="BB64">
        <v>0</v>
      </c>
      <c r="BC64">
        <v>7314516.9342259299</v>
      </c>
      <c r="BD64">
        <v>7072701.3357181503</v>
      </c>
      <c r="BE64">
        <v>6681327.3852819102</v>
      </c>
      <c r="BF64">
        <v>0</v>
      </c>
      <c r="BG64">
        <v>13754028.721000001</v>
      </c>
      <c r="BI64" s="2"/>
      <c r="BK64" s="2"/>
      <c r="BL64"/>
      <c r="BM64"/>
      <c r="BN64"/>
      <c r="BO64"/>
      <c r="BP64"/>
      <c r="BQ64"/>
    </row>
    <row r="65" spans="1:69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448033019.571877</v>
      </c>
      <c r="J65">
        <v>-1720729.2844908901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0</v>
      </c>
      <c r="AD65">
        <v>2.66417698340841E-2</v>
      </c>
      <c r="AE65">
        <v>0</v>
      </c>
      <c r="AF65">
        <v>0</v>
      </c>
      <c r="AG65">
        <v>-6490851.3466782495</v>
      </c>
      <c r="AH65">
        <v>2068534.4377592499</v>
      </c>
      <c r="AI65">
        <v>1105100.5030658201</v>
      </c>
      <c r="AJ65">
        <v>426898.30113000498</v>
      </c>
      <c r="AK65">
        <v>818091.05215183296</v>
      </c>
      <c r="AL65">
        <v>243351.47746479901</v>
      </c>
      <c r="AM65">
        <v>-171594.28417809101</v>
      </c>
      <c r="AN65">
        <v>78424.897791152805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2"/>
        <v>0</v>
      </c>
      <c r="AZ65">
        <v>0</v>
      </c>
      <c r="BA65">
        <v>0</v>
      </c>
      <c r="BB65">
        <v>0</v>
      </c>
      <c r="BC65">
        <v>-1922044.96149347</v>
      </c>
      <c r="BD65">
        <v>-1927866.4041901701</v>
      </c>
      <c r="BE65">
        <v>11189042.54219</v>
      </c>
      <c r="BF65">
        <v>0</v>
      </c>
      <c r="BG65">
        <v>9261176.1379998196</v>
      </c>
      <c r="BI65" s="2"/>
      <c r="BK65" s="2"/>
      <c r="BL65"/>
      <c r="BM65"/>
      <c r="BN65"/>
      <c r="BO65"/>
      <c r="BP65"/>
      <c r="BQ65"/>
    </row>
    <row r="66" spans="1:69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443998274.16365802</v>
      </c>
      <c r="J66">
        <v>-4034745.4082193701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0</v>
      </c>
      <c r="AD66">
        <v>7.6516928718261101E-2</v>
      </c>
      <c r="AE66">
        <v>0</v>
      </c>
      <c r="AF66">
        <v>0</v>
      </c>
      <c r="AG66">
        <v>1362494.8017992801</v>
      </c>
      <c r="AH66">
        <v>-2833356.6930543301</v>
      </c>
      <c r="AI66">
        <v>1155192.1610105899</v>
      </c>
      <c r="AJ66">
        <v>-2474594.42374596</v>
      </c>
      <c r="AK66">
        <v>-76790.235827511904</v>
      </c>
      <c r="AL66">
        <v>-979118.98544669</v>
      </c>
      <c r="AM66">
        <v>-10526.5024049435</v>
      </c>
      <c r="AN66">
        <v>-272414.47234111198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 t="shared" si="2"/>
        <v>0</v>
      </c>
      <c r="AZ66">
        <v>7884.2775347077904</v>
      </c>
      <c r="BA66">
        <v>0</v>
      </c>
      <c r="BB66">
        <v>0</v>
      </c>
      <c r="BC66">
        <v>-4121230.0724759698</v>
      </c>
      <c r="BD66">
        <v>-4097364.3751730798</v>
      </c>
      <c r="BE66">
        <v>-9298922.9828267898</v>
      </c>
      <c r="BF66">
        <v>0</v>
      </c>
      <c r="BG66">
        <v>-13396287.3579998</v>
      </c>
      <c r="BI66" s="2"/>
      <c r="BK66" s="2"/>
      <c r="BL66"/>
      <c r="BM66"/>
      <c r="BN66"/>
      <c r="BO66"/>
      <c r="BP66"/>
      <c r="BQ66"/>
    </row>
    <row r="67" spans="1:69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440665963.11906397</v>
      </c>
      <c r="J67">
        <v>-3332311.0445941999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0.47707590951122197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0.47707590951122197</v>
      </c>
      <c r="AD67">
        <v>0.21648190991951399</v>
      </c>
      <c r="AE67">
        <v>0</v>
      </c>
      <c r="AF67">
        <v>0</v>
      </c>
      <c r="AG67">
        <v>3931471.2887894101</v>
      </c>
      <c r="AH67">
        <v>1567785.1682833501</v>
      </c>
      <c r="AI67">
        <v>1438573.4095472</v>
      </c>
      <c r="AJ67">
        <v>-3291574.4242358799</v>
      </c>
      <c r="AK67">
        <v>-433061.66149793798</v>
      </c>
      <c r="AL67">
        <v>365607.03144044598</v>
      </c>
      <c r="AM67">
        <v>-8790.8701347505794</v>
      </c>
      <c r="AN67">
        <v>-32283.868667551698</v>
      </c>
      <c r="AO67">
        <v>0</v>
      </c>
      <c r="AP67">
        <v>0</v>
      </c>
      <c r="AQ67">
        <v>-6940213.5598711902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 t="shared" si="2"/>
        <v>-6940213.5598711902</v>
      </c>
      <c r="AZ67">
        <v>15788.0280396122</v>
      </c>
      <c r="BA67">
        <v>0</v>
      </c>
      <c r="BB67">
        <v>0</v>
      </c>
      <c r="BC67">
        <v>-3386699.4583072802</v>
      </c>
      <c r="BD67">
        <v>-3435135.5459390599</v>
      </c>
      <c r="BE67">
        <v>2081379.6519392999</v>
      </c>
      <c r="BF67">
        <v>0</v>
      </c>
      <c r="BG67">
        <v>-1353755.89399976</v>
      </c>
      <c r="BI67" s="2"/>
      <c r="BK67" s="2"/>
      <c r="BL67"/>
      <c r="BM67"/>
      <c r="BN67"/>
      <c r="BO67"/>
      <c r="BP67"/>
      <c r="BQ67"/>
    </row>
    <row r="68" spans="1:69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417759233.56357598</v>
      </c>
      <c r="J68">
        <v>-22906729.555487499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1.17707590951122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1"/>
        <v>1.17707590951122</v>
      </c>
      <c r="AD68">
        <v>0.36247924742950299</v>
      </c>
      <c r="AE68">
        <v>0</v>
      </c>
      <c r="AF68">
        <v>0</v>
      </c>
      <c r="AG68">
        <v>7299614.5040689399</v>
      </c>
      <c r="AH68">
        <v>173005.46966788801</v>
      </c>
      <c r="AI68">
        <v>1331924.05061018</v>
      </c>
      <c r="AJ68">
        <v>-15911299.4118654</v>
      </c>
      <c r="AK68">
        <v>-4467736.1808355898</v>
      </c>
      <c r="AL68">
        <v>-1324519.82567882</v>
      </c>
      <c r="AM68">
        <v>2084.1476125895902</v>
      </c>
      <c r="AN68">
        <v>-121339.374693126</v>
      </c>
      <c r="AO68">
        <v>0</v>
      </c>
      <c r="AP68">
        <v>0</v>
      </c>
      <c r="AQ68">
        <v>-10154169.4306386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 t="shared" si="2"/>
        <v>-10154169.4306386</v>
      </c>
      <c r="AZ68">
        <v>23490.166165983999</v>
      </c>
      <c r="BA68">
        <v>0</v>
      </c>
      <c r="BB68">
        <v>0</v>
      </c>
      <c r="BC68">
        <v>-23148945.885586001</v>
      </c>
      <c r="BD68">
        <v>-23044684.261000302</v>
      </c>
      <c r="BE68">
        <v>15643623.2290003</v>
      </c>
      <c r="BF68">
        <v>0</v>
      </c>
      <c r="BG68">
        <v>-7401061.0319999801</v>
      </c>
      <c r="BI68" s="2"/>
      <c r="BK68" s="2"/>
      <c r="BL68"/>
      <c r="BM68"/>
      <c r="BN68"/>
      <c r="BO68"/>
      <c r="BP68"/>
      <c r="BQ68"/>
    </row>
    <row r="69" spans="1:69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402598395.37479699</v>
      </c>
      <c r="J69">
        <v>-15160838.1887787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2.2495670009246802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ref="AC69:AC132" si="4">SUM(S69:AB69)</f>
        <v>2.2495670009246802</v>
      </c>
      <c r="AD69">
        <v>0.64296158712642604</v>
      </c>
      <c r="AE69">
        <v>0</v>
      </c>
      <c r="AF69">
        <v>0</v>
      </c>
      <c r="AG69">
        <v>9724941.72161684</v>
      </c>
      <c r="AH69">
        <v>-1712110.1186397299</v>
      </c>
      <c r="AI69">
        <v>1122826.23780592</v>
      </c>
      <c r="AJ69">
        <v>-6457168.3375430498</v>
      </c>
      <c r="AK69">
        <v>-2501428.1954880999</v>
      </c>
      <c r="AL69">
        <v>80184.002798080299</v>
      </c>
      <c r="AM69">
        <v>-28869.0429578156</v>
      </c>
      <c r="AN69">
        <v>-658027.54304287396</v>
      </c>
      <c r="AO69">
        <v>0</v>
      </c>
      <c r="AP69">
        <v>0</v>
      </c>
      <c r="AQ69">
        <v>-15138417.251889501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 t="shared" ref="AY69:AY132" si="5">SUM(AO69:AX69)</f>
        <v>-15138417.251889501</v>
      </c>
      <c r="AZ69">
        <v>46668.858158626601</v>
      </c>
      <c r="BA69">
        <v>0</v>
      </c>
      <c r="BB69">
        <v>0</v>
      </c>
      <c r="BC69">
        <v>-15521399.6691816</v>
      </c>
      <c r="BD69">
        <v>-15638822.8458328</v>
      </c>
      <c r="BE69">
        <v>-3316183.9451672598</v>
      </c>
      <c r="BF69">
        <v>0</v>
      </c>
      <c r="BG69">
        <v>-18955006.791000102</v>
      </c>
      <c r="BI69" s="2"/>
      <c r="BK69" s="2"/>
      <c r="BL69"/>
      <c r="BM69"/>
      <c r="BN69"/>
      <c r="BO69"/>
      <c r="BP69"/>
      <c r="BQ69"/>
    </row>
    <row r="70" spans="1:69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390520776.277089</v>
      </c>
      <c r="J70">
        <v>-12077619.097708801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3.5220580923381499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4"/>
        <v>3.5220580923381499</v>
      </c>
      <c r="AD70">
        <v>0.66441190154853402</v>
      </c>
      <c r="AE70">
        <v>0</v>
      </c>
      <c r="AF70">
        <v>0</v>
      </c>
      <c r="AG70">
        <v>2770283.4061075598</v>
      </c>
      <c r="AH70">
        <v>-267194.32113878999</v>
      </c>
      <c r="AI70">
        <v>1275031.59253179</v>
      </c>
      <c r="AJ70">
        <v>4208686.6127277296</v>
      </c>
      <c r="AK70">
        <v>-424358.82825392898</v>
      </c>
      <c r="AL70">
        <v>-1864189.7196009599</v>
      </c>
      <c r="AM70">
        <v>-11244.2355934036</v>
      </c>
      <c r="AN70">
        <v>-407838.357887919</v>
      </c>
      <c r="AO70">
        <v>0</v>
      </c>
      <c r="AP70">
        <v>0</v>
      </c>
      <c r="AQ70">
        <v>-17132801.859214701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 t="shared" si="5"/>
        <v>-17132801.859214701</v>
      </c>
      <c r="AZ70">
        <v>4644.1121847975901</v>
      </c>
      <c r="BA70">
        <v>0</v>
      </c>
      <c r="BB70">
        <v>0</v>
      </c>
      <c r="BC70">
        <v>-11848981.5981378</v>
      </c>
      <c r="BD70">
        <v>-12063354.493220201</v>
      </c>
      <c r="BE70">
        <v>-11260188.712779701</v>
      </c>
      <c r="BF70">
        <v>0</v>
      </c>
      <c r="BG70">
        <v>-23323543.2059999</v>
      </c>
      <c r="BI70" s="2"/>
      <c r="BK70" s="2"/>
      <c r="BL70"/>
      <c r="BM70"/>
      <c r="BN70"/>
      <c r="BO70"/>
      <c r="BP70"/>
      <c r="BQ70"/>
    </row>
    <row r="71" spans="1:69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405533105.38451499</v>
      </c>
      <c r="J71">
        <v>15012329.1074265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2.7183392723910198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4"/>
        <v>2.7183392723910198</v>
      </c>
      <c r="AD71">
        <v>0.760795790019549</v>
      </c>
      <c r="AE71">
        <v>0.22903693313295401</v>
      </c>
      <c r="AF71">
        <v>0</v>
      </c>
      <c r="AG71">
        <v>4504428.0722329896</v>
      </c>
      <c r="AH71">
        <v>313313.01543504599</v>
      </c>
      <c r="AI71">
        <v>1164499.7931206001</v>
      </c>
      <c r="AJ71">
        <v>5162173.4192594504</v>
      </c>
      <c r="AK71">
        <v>-1118627.5045038201</v>
      </c>
      <c r="AL71">
        <v>-1289517.9238052999</v>
      </c>
      <c r="AM71">
        <v>15095.192349102699</v>
      </c>
      <c r="AN71">
        <v>-434824.288538369</v>
      </c>
      <c r="AO71">
        <v>0</v>
      </c>
      <c r="AP71">
        <v>0</v>
      </c>
      <c r="AQ71">
        <v>10428305.8368861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 t="shared" si="5"/>
        <v>10428305.8368861</v>
      </c>
      <c r="AZ71">
        <v>17511.0668595559</v>
      </c>
      <c r="BA71">
        <v>-4149438.9003503099</v>
      </c>
      <c r="BB71">
        <v>0</v>
      </c>
      <c r="BC71">
        <v>14612917.778945001</v>
      </c>
      <c r="BD71">
        <v>14655290.3149467</v>
      </c>
      <c r="BE71">
        <v>-26170232.9619467</v>
      </c>
      <c r="BF71">
        <v>0</v>
      </c>
      <c r="BG71">
        <v>-11514942.647</v>
      </c>
      <c r="BI71" s="2"/>
      <c r="BK71" s="2"/>
      <c r="BL71"/>
      <c r="BM71"/>
      <c r="BN71"/>
      <c r="BO71"/>
      <c r="BP71"/>
      <c r="BQ71"/>
    </row>
    <row r="72" spans="1:69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294622540.442173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4"/>
        <v>0</v>
      </c>
      <c r="AD72">
        <v>0.10681222366829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 t="shared" si="5"/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307445523.294999</v>
      </c>
      <c r="BG72">
        <v>307445523.294999</v>
      </c>
      <c r="BI72" s="2"/>
      <c r="BK72" s="2"/>
      <c r="BL72"/>
      <c r="BM72"/>
      <c r="BN72"/>
      <c r="BO72"/>
      <c r="BP72"/>
      <c r="BQ72"/>
    </row>
    <row r="73" spans="1:69" x14ac:dyDescent="0.2">
      <c r="A73" t="str">
        <f t="shared" ref="A73:A75" si="6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358789105.68230402</v>
      </c>
      <c r="J73">
        <v>7727998.8177646799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4"/>
        <v>0</v>
      </c>
      <c r="AD73">
        <v>8.9891966907908002E-2</v>
      </c>
      <c r="AE73">
        <v>0</v>
      </c>
      <c r="AF73">
        <v>0</v>
      </c>
      <c r="AG73">
        <v>492904.004301404</v>
      </c>
      <c r="AH73">
        <v>-616543.66208859801</v>
      </c>
      <c r="AI73">
        <v>2554448.9172215699</v>
      </c>
      <c r="AJ73">
        <v>4054710.2170909699</v>
      </c>
      <c r="AK73">
        <v>1769495.64879854</v>
      </c>
      <c r="AL73">
        <v>263471.91256996302</v>
      </c>
      <c r="AM73">
        <v>-6894.5588010429501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 t="shared" si="5"/>
        <v>0</v>
      </c>
      <c r="AZ73">
        <v>0</v>
      </c>
      <c r="BA73">
        <v>0</v>
      </c>
      <c r="BB73">
        <v>0</v>
      </c>
      <c r="BC73">
        <v>8511592.4790928196</v>
      </c>
      <c r="BD73">
        <v>8446208.8240600508</v>
      </c>
      <c r="BE73">
        <v>-8404654.6140600108</v>
      </c>
      <c r="BF73">
        <v>57870100.887999997</v>
      </c>
      <c r="BG73">
        <v>57911655.097999997</v>
      </c>
      <c r="BI73" s="2"/>
      <c r="BK73" s="2"/>
      <c r="BL73"/>
      <c r="BM73"/>
      <c r="BN73"/>
      <c r="BO73"/>
      <c r="BP73"/>
    </row>
    <row r="74" spans="1:69" x14ac:dyDescent="0.2">
      <c r="A74" t="str">
        <f t="shared" si="6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398563561.03738701</v>
      </c>
      <c r="J74">
        <v>16205018.698989401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4"/>
        <v>0</v>
      </c>
      <c r="AD74">
        <v>8.7747684012483895E-2</v>
      </c>
      <c r="AE74">
        <v>0</v>
      </c>
      <c r="AF74">
        <v>0</v>
      </c>
      <c r="AG74">
        <v>-345535.502831814</v>
      </c>
      <c r="AH74">
        <v>3272428.07188319</v>
      </c>
      <c r="AI74">
        <v>3536312.27332241</v>
      </c>
      <c r="AJ74">
        <v>6063119.1294521298</v>
      </c>
      <c r="AK74">
        <v>3112461.0381914801</v>
      </c>
      <c r="AL74">
        <v>261085.235901368</v>
      </c>
      <c r="AM74">
        <v>-47035.775169168497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 t="shared" si="5"/>
        <v>0</v>
      </c>
      <c r="AZ74">
        <v>0</v>
      </c>
      <c r="BA74">
        <v>0</v>
      </c>
      <c r="BB74">
        <v>0</v>
      </c>
      <c r="BC74">
        <v>15852834.4707496</v>
      </c>
      <c r="BD74">
        <v>16100748.2963278</v>
      </c>
      <c r="BE74">
        <v>-10571638.386328001</v>
      </c>
      <c r="BF74">
        <v>8927187.6879999992</v>
      </c>
      <c r="BG74">
        <v>14456297.5979998</v>
      </c>
      <c r="BI74" s="2"/>
      <c r="BK74" s="2"/>
      <c r="BL74"/>
      <c r="BM74"/>
      <c r="BN74"/>
      <c r="BO74"/>
      <c r="BP74"/>
    </row>
    <row r="75" spans="1:69" s="5" customFormat="1" x14ac:dyDescent="0.2">
      <c r="A75" t="str">
        <f t="shared" si="6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438083489.73439503</v>
      </c>
      <c r="J75">
        <v>14998576.726343101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4"/>
        <v>0</v>
      </c>
      <c r="AD75">
        <v>8.2683829321980304E-2</v>
      </c>
      <c r="AE75">
        <v>0</v>
      </c>
      <c r="AF75">
        <v>0</v>
      </c>
      <c r="AG75">
        <v>1494946.34602072</v>
      </c>
      <c r="AH75">
        <v>-2682607.1691883099</v>
      </c>
      <c r="AI75">
        <v>3786992.8843504498</v>
      </c>
      <c r="AJ75">
        <v>8496180.4613095503</v>
      </c>
      <c r="AK75">
        <v>3072307.9877460399</v>
      </c>
      <c r="AL75">
        <v>279258.89351420401</v>
      </c>
      <c r="AM75">
        <v>-27925.180227311899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 t="shared" si="5"/>
        <v>0</v>
      </c>
      <c r="AZ75">
        <v>0</v>
      </c>
      <c r="BA75">
        <v>0</v>
      </c>
      <c r="BB75">
        <v>0</v>
      </c>
      <c r="BC75">
        <v>14419154.223525301</v>
      </c>
      <c r="BD75">
        <v>14558182.6319451</v>
      </c>
      <c r="BE75">
        <v>-665118.43894483801</v>
      </c>
      <c r="BF75">
        <v>22919974</v>
      </c>
      <c r="BG75">
        <v>36813038.193000197</v>
      </c>
      <c r="BM75" s="6"/>
      <c r="BN75" s="6"/>
      <c r="BO75" s="6"/>
      <c r="BP75" s="6"/>
      <c r="BQ75" s="6"/>
    </row>
    <row r="76" spans="1:69" x14ac:dyDescent="0.2">
      <c r="A76" t="str">
        <f t="shared" ref="A76:A109" si="7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475339143.378438</v>
      </c>
      <c r="J76">
        <v>20747243.3692527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4"/>
        <v>0</v>
      </c>
      <c r="AD76">
        <v>7.9530493409543795E-2</v>
      </c>
      <c r="AE76">
        <v>0</v>
      </c>
      <c r="AF76">
        <v>0</v>
      </c>
      <c r="AG76">
        <v>664618.74038760201</v>
      </c>
      <c r="AH76">
        <v>3898308.0420183898</v>
      </c>
      <c r="AI76">
        <v>4700633.6464727595</v>
      </c>
      <c r="AJ76">
        <v>4932959.7800225597</v>
      </c>
      <c r="AK76">
        <v>5165300.9663763298</v>
      </c>
      <c r="AL76">
        <v>483506.85596244602</v>
      </c>
      <c r="AM76">
        <v>-8329.1045518184892</v>
      </c>
      <c r="AN76">
        <v>-270248.80819864199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 t="shared" si="5"/>
        <v>0</v>
      </c>
      <c r="AZ76">
        <v>0</v>
      </c>
      <c r="BA76">
        <v>0</v>
      </c>
      <c r="BB76">
        <v>0</v>
      </c>
      <c r="BC76">
        <v>19566750.118489601</v>
      </c>
      <c r="BD76">
        <v>20172962.788348999</v>
      </c>
      <c r="BE76">
        <v>-3423243.2393491198</v>
      </c>
      <c r="BF76">
        <v>15747264</v>
      </c>
      <c r="BG76">
        <v>32496983.548999902</v>
      </c>
      <c r="BL76"/>
      <c r="BM76"/>
      <c r="BN76"/>
      <c r="BO76"/>
      <c r="BP76"/>
      <c r="BQ76"/>
    </row>
    <row r="77" spans="1:69" x14ac:dyDescent="0.2">
      <c r="A77" t="str">
        <f t="shared" si="7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473936081.84473002</v>
      </c>
      <c r="J77">
        <v>-1403061.5337084299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4"/>
        <v>0</v>
      </c>
      <c r="AD77">
        <v>7.9530493409543795E-2</v>
      </c>
      <c r="AE77">
        <v>0</v>
      </c>
      <c r="AF77">
        <v>0</v>
      </c>
      <c r="AG77">
        <v>2990021.5866664299</v>
      </c>
      <c r="AH77">
        <v>-6115195.8198058503</v>
      </c>
      <c r="AI77">
        <v>2083151.84452097</v>
      </c>
      <c r="AJ77">
        <v>3209342.63003927</v>
      </c>
      <c r="AK77">
        <v>-1185123.03778465</v>
      </c>
      <c r="AL77">
        <v>15571.9538299298</v>
      </c>
      <c r="AM77">
        <v>-24993.300240088</v>
      </c>
      <c r="AN77">
        <v>-393235.62131343398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 t="shared" si="5"/>
        <v>0</v>
      </c>
      <c r="AZ77">
        <v>0</v>
      </c>
      <c r="BA77">
        <v>0</v>
      </c>
      <c r="BB77">
        <v>0</v>
      </c>
      <c r="BC77">
        <v>579540.23591259297</v>
      </c>
      <c r="BD77">
        <v>586975.01119753695</v>
      </c>
      <c r="BE77">
        <v>6759149.8628022997</v>
      </c>
      <c r="BF77">
        <v>0</v>
      </c>
      <c r="BG77">
        <v>7346124.8739998303</v>
      </c>
      <c r="BI77" s="2"/>
      <c r="BK77" s="2"/>
      <c r="BL77"/>
      <c r="BM77"/>
      <c r="BN77"/>
      <c r="BO77"/>
      <c r="BP77"/>
      <c r="BQ77"/>
    </row>
    <row r="78" spans="1:69" x14ac:dyDescent="0.2">
      <c r="A78" t="str">
        <f t="shared" si="7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490954063.21386498</v>
      </c>
      <c r="J78">
        <v>17017981.369134799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4"/>
        <v>0</v>
      </c>
      <c r="AD78">
        <v>7.9530493409543795E-2</v>
      </c>
      <c r="AE78">
        <v>0</v>
      </c>
      <c r="AF78">
        <v>0</v>
      </c>
      <c r="AG78">
        <v>9532023.1266613193</v>
      </c>
      <c r="AH78">
        <v>-1506825.8416742501</v>
      </c>
      <c r="AI78">
        <v>1207522.8626953401</v>
      </c>
      <c r="AJ78">
        <v>7213292.96215038</v>
      </c>
      <c r="AK78">
        <v>76973.575846611493</v>
      </c>
      <c r="AL78">
        <v>622348.26601011795</v>
      </c>
      <c r="AM78">
        <v>10871.170306055599</v>
      </c>
      <c r="AN78">
        <v>-143975.96178630099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 t="shared" si="5"/>
        <v>0</v>
      </c>
      <c r="AZ78">
        <v>0</v>
      </c>
      <c r="BA78">
        <v>0</v>
      </c>
      <c r="BB78">
        <v>0</v>
      </c>
      <c r="BC78">
        <v>17012230.160209201</v>
      </c>
      <c r="BD78">
        <v>17202817.724323999</v>
      </c>
      <c r="BE78">
        <v>18673740.646676</v>
      </c>
      <c r="BF78">
        <v>0</v>
      </c>
      <c r="BG78">
        <v>35876558.370999999</v>
      </c>
      <c r="BI78" s="2"/>
      <c r="BK78" s="2"/>
      <c r="BL78"/>
      <c r="BM78"/>
      <c r="BN78"/>
      <c r="BO78"/>
      <c r="BP78"/>
      <c r="BQ78"/>
    </row>
    <row r="79" spans="1:69" x14ac:dyDescent="0.2">
      <c r="A79" t="str">
        <f t="shared" si="7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458175202.44297498</v>
      </c>
      <c r="J79">
        <v>-32778860.770889498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4"/>
        <v>0</v>
      </c>
      <c r="AD79">
        <v>7.9530493409543795E-2</v>
      </c>
      <c r="AE79">
        <v>0</v>
      </c>
      <c r="AF79">
        <v>0</v>
      </c>
      <c r="AG79">
        <v>-8083694.5455117198</v>
      </c>
      <c r="AH79">
        <v>-11738245.267572099</v>
      </c>
      <c r="AI79">
        <v>-195963.166138481</v>
      </c>
      <c r="AJ79">
        <v>-20533430.991496701</v>
      </c>
      <c r="AK79">
        <v>6380137.1341918502</v>
      </c>
      <c r="AL79">
        <v>45127.507185388902</v>
      </c>
      <c r="AM79">
        <v>41602.8419367928</v>
      </c>
      <c r="AN79">
        <v>-505992.67114212899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 t="shared" si="5"/>
        <v>0</v>
      </c>
      <c r="AZ79">
        <v>0</v>
      </c>
      <c r="BA79">
        <v>0</v>
      </c>
      <c r="BB79">
        <v>0</v>
      </c>
      <c r="BC79">
        <v>-34590459.1585472</v>
      </c>
      <c r="BD79">
        <v>-33892167.784722798</v>
      </c>
      <c r="BE79">
        <v>-4914042.5132773202</v>
      </c>
      <c r="BF79">
        <v>0</v>
      </c>
      <c r="BG79">
        <v>-38806210.298000097</v>
      </c>
      <c r="BI79" s="2"/>
      <c r="BK79" s="2"/>
      <c r="BL79"/>
      <c r="BM79"/>
      <c r="BN79"/>
      <c r="BO79"/>
      <c r="BP79"/>
      <c r="BQ79"/>
    </row>
    <row r="80" spans="1:69" x14ac:dyDescent="0.2">
      <c r="A80" t="str">
        <f t="shared" si="7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474414934.880835</v>
      </c>
      <c r="J80">
        <v>13854623.9379707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4"/>
        <v>0</v>
      </c>
      <c r="AD80">
        <v>7.9088321678358997E-2</v>
      </c>
      <c r="AE80">
        <v>0</v>
      </c>
      <c r="AF80">
        <v>0</v>
      </c>
      <c r="AG80">
        <v>1289074.3868666301</v>
      </c>
      <c r="AH80">
        <v>-327342.08153211401</v>
      </c>
      <c r="AI80">
        <v>1709043.46526896</v>
      </c>
      <c r="AJ80">
        <v>8980304.0945064202</v>
      </c>
      <c r="AK80">
        <v>1043367.6663923</v>
      </c>
      <c r="AL80">
        <v>1206873.3194600199</v>
      </c>
      <c r="AM80">
        <v>32033.3278101701</v>
      </c>
      <c r="AN80">
        <v>6423.9003510655002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 t="shared" si="5"/>
        <v>0</v>
      </c>
      <c r="AZ80">
        <v>0</v>
      </c>
      <c r="BA80">
        <v>0</v>
      </c>
      <c r="BB80">
        <v>0</v>
      </c>
      <c r="BC80">
        <v>13939778.0791234</v>
      </c>
      <c r="BD80">
        <v>14218199.655945599</v>
      </c>
      <c r="BE80">
        <v>-18523295.5959455</v>
      </c>
      <c r="BF80">
        <v>2308522.2659999998</v>
      </c>
      <c r="BG80">
        <v>-1996573.67399987</v>
      </c>
      <c r="BI80" s="2"/>
      <c r="BK80" s="2"/>
      <c r="BL80"/>
      <c r="BM80"/>
      <c r="BN80"/>
      <c r="BO80"/>
      <c r="BP80"/>
      <c r="BQ80"/>
    </row>
    <row r="81" spans="1:69" x14ac:dyDescent="0.2">
      <c r="A81" t="str">
        <f t="shared" si="7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494353041.47044098</v>
      </c>
      <c r="J81">
        <v>19938106.589605801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4"/>
        <v>0</v>
      </c>
      <c r="AD81">
        <v>7.9088321678358997E-2</v>
      </c>
      <c r="AE81">
        <v>0</v>
      </c>
      <c r="AF81">
        <v>0</v>
      </c>
      <c r="AG81">
        <v>296288.44536864199</v>
      </c>
      <c r="AH81">
        <v>2064418.49010431</v>
      </c>
      <c r="AI81">
        <v>1399735.46903236</v>
      </c>
      <c r="AJ81">
        <v>12743665.7176199</v>
      </c>
      <c r="AK81">
        <v>2056126.89251581</v>
      </c>
      <c r="AL81">
        <v>758650.96958555805</v>
      </c>
      <c r="AM81">
        <v>-69314.6636858493</v>
      </c>
      <c r="AN81">
        <v>-234781.368787888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 t="shared" si="5"/>
        <v>0</v>
      </c>
      <c r="AZ81">
        <v>0</v>
      </c>
      <c r="BA81">
        <v>0</v>
      </c>
      <c r="BB81">
        <v>0</v>
      </c>
      <c r="BC81">
        <v>19014789.951752901</v>
      </c>
      <c r="BD81">
        <v>19239032.4985861</v>
      </c>
      <c r="BE81">
        <v>4361140.7224137504</v>
      </c>
      <c r="BF81">
        <v>0</v>
      </c>
      <c r="BG81">
        <v>23600173.2209998</v>
      </c>
      <c r="BI81" s="2"/>
      <c r="BK81" s="2"/>
      <c r="BL81"/>
      <c r="BM81"/>
      <c r="BN81"/>
      <c r="BO81"/>
      <c r="BP81"/>
      <c r="BQ81"/>
    </row>
    <row r="82" spans="1:69" x14ac:dyDescent="0.2">
      <c r="A82" t="str">
        <f t="shared" si="7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496449166.39703101</v>
      </c>
      <c r="J82">
        <v>2096124.92658999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4"/>
        <v>0</v>
      </c>
      <c r="AD82">
        <v>0.15356208741299199</v>
      </c>
      <c r="AE82">
        <v>0</v>
      </c>
      <c r="AF82">
        <v>0</v>
      </c>
      <c r="AG82">
        <v>1333723.95848773</v>
      </c>
      <c r="AH82">
        <v>-2103049.9480597498</v>
      </c>
      <c r="AI82">
        <v>1678141.2615972499</v>
      </c>
      <c r="AJ82">
        <v>36586.360749050502</v>
      </c>
      <c r="AK82">
        <v>1392117.6532630499</v>
      </c>
      <c r="AL82">
        <v>27914.789608464002</v>
      </c>
      <c r="AM82">
        <v>-100796.151413204</v>
      </c>
      <c r="AN82">
        <v>-72339.717873105095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 t="shared" si="5"/>
        <v>0</v>
      </c>
      <c r="AZ82">
        <v>14617.2658107731</v>
      </c>
      <c r="BA82">
        <v>0</v>
      </c>
      <c r="BB82">
        <v>0</v>
      </c>
      <c r="BC82">
        <v>2206915.4721702598</v>
      </c>
      <c r="BD82">
        <v>2169587.45251955</v>
      </c>
      <c r="BE82">
        <v>13727407.6064803</v>
      </c>
      <c r="BF82">
        <v>0</v>
      </c>
      <c r="BG82">
        <v>15896995.0589999</v>
      </c>
      <c r="BI82" s="2"/>
      <c r="BK82" s="2"/>
      <c r="BL82"/>
      <c r="BM82"/>
      <c r="BN82"/>
      <c r="BO82"/>
      <c r="BP82"/>
      <c r="BQ82"/>
    </row>
    <row r="83" spans="1:69" x14ac:dyDescent="0.2">
      <c r="A83" t="str">
        <f t="shared" si="7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495929157.90389299</v>
      </c>
      <c r="J83">
        <v>-520008.49313770799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4"/>
        <v>0</v>
      </c>
      <c r="AD83">
        <v>0.22671245140966401</v>
      </c>
      <c r="AE83">
        <v>0</v>
      </c>
      <c r="AF83">
        <v>0</v>
      </c>
      <c r="AG83">
        <v>3203028.5473969998</v>
      </c>
      <c r="AH83">
        <v>-2744855.8316235798</v>
      </c>
      <c r="AI83">
        <v>3616441.5789277898</v>
      </c>
      <c r="AJ83">
        <v>-2583343.55529769</v>
      </c>
      <c r="AK83">
        <v>-956069.88410968101</v>
      </c>
      <c r="AL83">
        <v>-758256.659769641</v>
      </c>
      <c r="AM83">
        <v>-7622.5844917294498</v>
      </c>
      <c r="AN83">
        <v>47138.572219214897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 t="shared" si="5"/>
        <v>0</v>
      </c>
      <c r="AZ83">
        <v>14671.6586147813</v>
      </c>
      <c r="BA83">
        <v>0</v>
      </c>
      <c r="BB83">
        <v>0</v>
      </c>
      <c r="BC83">
        <v>-168868.15813352901</v>
      </c>
      <c r="BD83">
        <v>-150268.975735468</v>
      </c>
      <c r="BE83">
        <v>-4240046.7442644201</v>
      </c>
      <c r="BF83">
        <v>0</v>
      </c>
      <c r="BG83">
        <v>-4390315.7199998898</v>
      </c>
      <c r="BI83" s="2"/>
      <c r="BK83" s="2"/>
      <c r="BL83"/>
      <c r="BM83"/>
      <c r="BN83"/>
      <c r="BO83"/>
      <c r="BP83"/>
      <c r="BQ83"/>
    </row>
    <row r="84" spans="1:69" x14ac:dyDescent="0.2">
      <c r="A84" t="str">
        <f t="shared" si="7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492957125.59299898</v>
      </c>
      <c r="J84">
        <v>-2972032.3108934201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0.44881260153992503</v>
      </c>
      <c r="Y84">
        <v>0</v>
      </c>
      <c r="Z84">
        <v>0</v>
      </c>
      <c r="AA84">
        <v>0</v>
      </c>
      <c r="AB84">
        <v>0</v>
      </c>
      <c r="AC84">
        <f t="shared" si="4"/>
        <v>0.44881260153992503</v>
      </c>
      <c r="AD84">
        <v>0.34012201244553902</v>
      </c>
      <c r="AE84">
        <v>0</v>
      </c>
      <c r="AF84">
        <v>0</v>
      </c>
      <c r="AG84">
        <v>6305010.4913784796</v>
      </c>
      <c r="AH84">
        <v>872947.61435414106</v>
      </c>
      <c r="AI84">
        <v>2165827.26492937</v>
      </c>
      <c r="AJ84">
        <v>-3867386.4501857599</v>
      </c>
      <c r="AK84">
        <v>-359163.26460774598</v>
      </c>
      <c r="AL84">
        <v>-7750.3310321420704</v>
      </c>
      <c r="AM84">
        <v>-22103.174135681398</v>
      </c>
      <c r="AN84">
        <v>-249581.02988992099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-7696255.7791542802</v>
      </c>
      <c r="AU84">
        <v>0</v>
      </c>
      <c r="AV84">
        <v>0</v>
      </c>
      <c r="AW84">
        <v>0</v>
      </c>
      <c r="AX84">
        <v>0</v>
      </c>
      <c r="AY84">
        <f t="shared" si="5"/>
        <v>-7696255.7791542802</v>
      </c>
      <c r="AZ84">
        <v>18810.923966058199</v>
      </c>
      <c r="BA84">
        <v>0</v>
      </c>
      <c r="BB84">
        <v>0</v>
      </c>
      <c r="BC84">
        <v>-2839643.7343774699</v>
      </c>
      <c r="BD84">
        <v>-2979694.4219429102</v>
      </c>
      <c r="BE84">
        <v>219270.27994293801</v>
      </c>
      <c r="BF84">
        <v>0</v>
      </c>
      <c r="BG84">
        <v>-2760424.1419999702</v>
      </c>
      <c r="BI84" s="2"/>
      <c r="BK84" s="2"/>
      <c r="BL84"/>
      <c r="BM84"/>
      <c r="BN84"/>
      <c r="BO84"/>
      <c r="BP84"/>
      <c r="BQ84"/>
    </row>
    <row r="85" spans="1:69" x14ac:dyDescent="0.2">
      <c r="A85" t="str">
        <f t="shared" si="7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469112985.44457901</v>
      </c>
      <c r="J85">
        <v>-23844140.148419801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1.14881260153992</v>
      </c>
      <c r="Y85">
        <v>0</v>
      </c>
      <c r="Z85">
        <v>0</v>
      </c>
      <c r="AA85">
        <v>0</v>
      </c>
      <c r="AB85">
        <v>0</v>
      </c>
      <c r="AC85">
        <f t="shared" si="4"/>
        <v>1.14881260153992</v>
      </c>
      <c r="AD85">
        <v>0.64000774478921596</v>
      </c>
      <c r="AE85">
        <v>0</v>
      </c>
      <c r="AF85">
        <v>0</v>
      </c>
      <c r="AG85">
        <v>12914619.837244499</v>
      </c>
      <c r="AH85">
        <v>-1590288.4371575401</v>
      </c>
      <c r="AI85">
        <v>2199936.1153306002</v>
      </c>
      <c r="AJ85">
        <v>-19999908.002707001</v>
      </c>
      <c r="AK85">
        <v>-4379119.31236107</v>
      </c>
      <c r="AL85">
        <v>-635197.72074389795</v>
      </c>
      <c r="AM85">
        <v>15191.7048343937</v>
      </c>
      <c r="AN85">
        <v>-368454.56116125803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-11851792.018688099</v>
      </c>
      <c r="AU85">
        <v>0</v>
      </c>
      <c r="AV85">
        <v>0</v>
      </c>
      <c r="AW85">
        <v>0</v>
      </c>
      <c r="AX85">
        <v>0</v>
      </c>
      <c r="AY85">
        <f t="shared" si="5"/>
        <v>-11851792.018688099</v>
      </c>
      <c r="AZ85">
        <v>51966.811395187797</v>
      </c>
      <c r="BA85">
        <v>0</v>
      </c>
      <c r="BB85">
        <v>0</v>
      </c>
      <c r="BC85">
        <v>-23643045.584014099</v>
      </c>
      <c r="BD85">
        <v>-23880755.404446401</v>
      </c>
      <c r="BE85">
        <v>5665590.3464464396</v>
      </c>
      <c r="BF85">
        <v>0</v>
      </c>
      <c r="BG85">
        <v>-18215165.057999901</v>
      </c>
      <c r="BI85" s="2"/>
      <c r="BK85" s="2"/>
      <c r="BL85"/>
      <c r="BM85"/>
      <c r="BN85"/>
      <c r="BO85"/>
      <c r="BP85"/>
      <c r="BQ85"/>
    </row>
    <row r="86" spans="1:69" x14ac:dyDescent="0.2">
      <c r="A86" t="str">
        <f t="shared" si="7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452203647.80497003</v>
      </c>
      <c r="J86">
        <v>-16909337.639609002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2.1873877233878298</v>
      </c>
      <c r="Y86">
        <v>0</v>
      </c>
      <c r="Z86">
        <v>0</v>
      </c>
      <c r="AA86">
        <v>0</v>
      </c>
      <c r="AB86">
        <v>0</v>
      </c>
      <c r="AC86">
        <f t="shared" si="4"/>
        <v>2.1873877233878298</v>
      </c>
      <c r="AD86">
        <v>0.65181209875819701</v>
      </c>
      <c r="AE86">
        <v>0</v>
      </c>
      <c r="AF86">
        <v>0</v>
      </c>
      <c r="AG86">
        <v>9667550.5836718604</v>
      </c>
      <c r="AH86">
        <v>-875852.33397385105</v>
      </c>
      <c r="AI86">
        <v>2167123.5976871201</v>
      </c>
      <c r="AJ86">
        <v>-6438195.6384574296</v>
      </c>
      <c r="AK86">
        <v>-2919050.57272015</v>
      </c>
      <c r="AL86">
        <v>-1303803.65331695</v>
      </c>
      <c r="AM86">
        <v>-43455.787282927799</v>
      </c>
      <c r="AN86">
        <v>-962605.18645149597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-16828853.385835301</v>
      </c>
      <c r="AU86">
        <v>0</v>
      </c>
      <c r="AV86">
        <v>0</v>
      </c>
      <c r="AW86">
        <v>0</v>
      </c>
      <c r="AX86">
        <v>0</v>
      </c>
      <c r="AY86">
        <f t="shared" si="5"/>
        <v>-16828853.385835301</v>
      </c>
      <c r="AZ86">
        <v>2050.6067852134202</v>
      </c>
      <c r="BA86">
        <v>0</v>
      </c>
      <c r="BB86">
        <v>0</v>
      </c>
      <c r="BC86">
        <v>-17535091.7698939</v>
      </c>
      <c r="BD86">
        <v>-17593276.870857898</v>
      </c>
      <c r="BE86">
        <v>-5793313.3441421296</v>
      </c>
      <c r="BF86">
        <v>0</v>
      </c>
      <c r="BG86">
        <v>-23386590.215</v>
      </c>
      <c r="BI86" s="2"/>
      <c r="BK86" s="2"/>
      <c r="BL86"/>
      <c r="BM86"/>
      <c r="BN86"/>
      <c r="BO86"/>
      <c r="BP86"/>
      <c r="BQ86"/>
    </row>
    <row r="87" spans="1:69" x14ac:dyDescent="0.2">
      <c r="A87" t="str">
        <f t="shared" si="7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439985914.42987901</v>
      </c>
      <c r="J87">
        <v>-8795582.9658423103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3.4117295897973299</v>
      </c>
      <c r="Y87">
        <v>0</v>
      </c>
      <c r="Z87">
        <v>0</v>
      </c>
      <c r="AA87">
        <v>0</v>
      </c>
      <c r="AB87">
        <v>0</v>
      </c>
      <c r="AC87">
        <f t="shared" si="4"/>
        <v>3.4117295897973299</v>
      </c>
      <c r="AD87">
        <v>0.78648069505487295</v>
      </c>
      <c r="AE87">
        <v>0</v>
      </c>
      <c r="AF87">
        <v>0</v>
      </c>
      <c r="AG87">
        <v>3145202.9900246402</v>
      </c>
      <c r="AH87">
        <v>2105579.46017149</v>
      </c>
      <c r="AI87">
        <v>2065654.43407007</v>
      </c>
      <c r="AJ87">
        <v>4599773.1758801397</v>
      </c>
      <c r="AK87">
        <v>-660980.227687784</v>
      </c>
      <c r="AL87">
        <v>-711062.917211722</v>
      </c>
      <c r="AM87">
        <v>-14573.230087702501</v>
      </c>
      <c r="AN87">
        <v>-288979.18208561599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-18915039.737275202</v>
      </c>
      <c r="AU87">
        <v>0</v>
      </c>
      <c r="AV87">
        <v>0</v>
      </c>
      <c r="AW87">
        <v>0</v>
      </c>
      <c r="AX87">
        <v>0</v>
      </c>
      <c r="AY87">
        <f t="shared" si="5"/>
        <v>-18915039.737275202</v>
      </c>
      <c r="AZ87">
        <v>30516.443806186198</v>
      </c>
      <c r="BA87">
        <v>0</v>
      </c>
      <c r="BB87">
        <v>0</v>
      </c>
      <c r="BC87">
        <v>-8643908.7903955393</v>
      </c>
      <c r="BD87">
        <v>-9015652.5292466898</v>
      </c>
      <c r="BE87">
        <v>-7257720.9557533301</v>
      </c>
      <c r="BF87">
        <v>0</v>
      </c>
      <c r="BG87">
        <v>-16273373.484999999</v>
      </c>
      <c r="BI87" s="2"/>
      <c r="BK87" s="2"/>
      <c r="BL87"/>
      <c r="BM87"/>
      <c r="BN87"/>
      <c r="BO87"/>
      <c r="BP87"/>
      <c r="BQ87"/>
    </row>
    <row r="88" spans="1:69" x14ac:dyDescent="0.2">
      <c r="A88" t="str">
        <f t="shared" si="7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455536063.13413697</v>
      </c>
      <c r="J88">
        <v>11595300.9866315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2.7409499187680599</v>
      </c>
      <c r="Y88">
        <v>0</v>
      </c>
      <c r="Z88">
        <v>0</v>
      </c>
      <c r="AA88">
        <v>0</v>
      </c>
      <c r="AB88">
        <v>0</v>
      </c>
      <c r="AC88">
        <f t="shared" si="4"/>
        <v>2.7409499187680599</v>
      </c>
      <c r="AD88">
        <v>0.88109462852805598</v>
      </c>
      <c r="AE88">
        <v>0.60230205489094701</v>
      </c>
      <c r="AF88">
        <v>0</v>
      </c>
      <c r="AG88">
        <v>6213328.4359231796</v>
      </c>
      <c r="AH88">
        <v>2197065.5489693698</v>
      </c>
      <c r="AI88">
        <v>1734964.0330686001</v>
      </c>
      <c r="AJ88">
        <v>5058496.6219621403</v>
      </c>
      <c r="AK88">
        <v>-1410235.4033414801</v>
      </c>
      <c r="AL88">
        <v>-792636.16690096003</v>
      </c>
      <c r="AM88">
        <v>22076.108105185602</v>
      </c>
      <c r="AN88">
        <v>-423135.44896629802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10504678.4557578</v>
      </c>
      <c r="AU88">
        <v>0</v>
      </c>
      <c r="AV88">
        <v>0</v>
      </c>
      <c r="AW88">
        <v>0</v>
      </c>
      <c r="AX88">
        <v>0</v>
      </c>
      <c r="AY88">
        <f t="shared" si="5"/>
        <v>10504678.4557578</v>
      </c>
      <c r="AZ88">
        <v>16122.271576695501</v>
      </c>
      <c r="BA88">
        <v>-11404889.6326262</v>
      </c>
      <c r="BB88">
        <v>0</v>
      </c>
      <c r="BC88">
        <v>11715834.8235281</v>
      </c>
      <c r="BD88">
        <v>11501873.324955201</v>
      </c>
      <c r="BE88">
        <v>-21993382.153955001</v>
      </c>
      <c r="BF88">
        <v>0</v>
      </c>
      <c r="BG88">
        <v>-10491508.8289997</v>
      </c>
      <c r="BI88" s="2"/>
      <c r="BK88" s="2"/>
      <c r="BL88"/>
      <c r="BM88"/>
      <c r="BN88"/>
      <c r="BO88"/>
      <c r="BP88"/>
      <c r="BQ88"/>
    </row>
    <row r="89" spans="1:69" x14ac:dyDescent="0.2">
      <c r="A89" t="str">
        <f t="shared" si="7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43798667.463092603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4"/>
        <v>0</v>
      </c>
      <c r="AD89">
        <v>5.8736543765946898E-2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f t="shared" si="5"/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48277202.201399997</v>
      </c>
      <c r="BG89">
        <v>48277202.201399997</v>
      </c>
      <c r="BI89" s="2"/>
      <c r="BK89" s="2"/>
      <c r="BL89"/>
      <c r="BM89"/>
      <c r="BN89"/>
      <c r="BO89"/>
      <c r="BP89"/>
      <c r="BQ89"/>
    </row>
    <row r="90" spans="1:69" x14ac:dyDescent="0.2">
      <c r="A90" t="str">
        <f t="shared" si="7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56499966.316203803</v>
      </c>
      <c r="J90">
        <v>2241223.7807670999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4"/>
        <v>0</v>
      </c>
      <c r="AD90">
        <v>4.7552718357975303E-2</v>
      </c>
      <c r="AE90">
        <v>0</v>
      </c>
      <c r="AF90">
        <v>0</v>
      </c>
      <c r="AG90">
        <v>945427.68846138299</v>
      </c>
      <c r="AH90">
        <v>-168468.75447353601</v>
      </c>
      <c r="AI90">
        <v>494261.27594622999</v>
      </c>
      <c r="AJ90">
        <v>645906.06812357798</v>
      </c>
      <c r="AK90">
        <v>394024.96543714701</v>
      </c>
      <c r="AL90">
        <v>37707.889394825601</v>
      </c>
      <c r="AM90">
        <v>-4033.5410308815499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f t="shared" si="5"/>
        <v>0</v>
      </c>
      <c r="AZ90">
        <v>0</v>
      </c>
      <c r="BA90">
        <v>0</v>
      </c>
      <c r="BB90">
        <v>0</v>
      </c>
      <c r="BC90">
        <v>2344825.59185874</v>
      </c>
      <c r="BD90">
        <v>2473743.8526534499</v>
      </c>
      <c r="BE90">
        <v>-3138904.7910534702</v>
      </c>
      <c r="BF90">
        <v>11354215.263599999</v>
      </c>
      <c r="BG90">
        <v>10689054.3251999</v>
      </c>
      <c r="BI90" s="2"/>
      <c r="BK90" s="2"/>
      <c r="BL90"/>
      <c r="BM90"/>
      <c r="BN90"/>
      <c r="BO90"/>
      <c r="BP90"/>
      <c r="BQ90"/>
    </row>
    <row r="91" spans="1:69" x14ac:dyDescent="0.2">
      <c r="A91" t="str">
        <f t="shared" si="7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81319015.731427893</v>
      </c>
      <c r="J91">
        <v>3145301.5562214199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4"/>
        <v>0</v>
      </c>
      <c r="AD91">
        <v>3.4944699954463601E-2</v>
      </c>
      <c r="AE91">
        <v>0</v>
      </c>
      <c r="AF91">
        <v>0</v>
      </c>
      <c r="AG91">
        <v>1099113.3480163</v>
      </c>
      <c r="AH91">
        <v>180254.586244028</v>
      </c>
      <c r="AI91">
        <v>675221.41901916696</v>
      </c>
      <c r="AJ91">
        <v>935397.05401849397</v>
      </c>
      <c r="AK91">
        <v>691529.05734012695</v>
      </c>
      <c r="AL91">
        <v>5990.4007680487703</v>
      </c>
      <c r="AM91">
        <v>-2152.1759494500702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f t="shared" si="5"/>
        <v>0</v>
      </c>
      <c r="AZ91">
        <v>0</v>
      </c>
      <c r="BA91">
        <v>0</v>
      </c>
      <c r="BB91">
        <v>0</v>
      </c>
      <c r="BC91">
        <v>3585353.6894567199</v>
      </c>
      <c r="BD91">
        <v>3685296.5557469502</v>
      </c>
      <c r="BE91">
        <v>-4454411.1367469504</v>
      </c>
      <c r="BF91">
        <v>21514965.353999998</v>
      </c>
      <c r="BG91">
        <v>20745850.772999998</v>
      </c>
      <c r="BI91" s="2"/>
      <c r="BK91" s="2"/>
      <c r="BL91"/>
      <c r="BM91"/>
      <c r="BN91"/>
      <c r="BO91"/>
      <c r="BP91"/>
      <c r="BQ91"/>
    </row>
    <row r="92" spans="1:69" x14ac:dyDescent="0.2">
      <c r="A92" t="str">
        <f t="shared" si="7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98034380.1997578</v>
      </c>
      <c r="J92">
        <v>3765076.9806183702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4"/>
        <v>0</v>
      </c>
      <c r="AD92">
        <v>3.0109802009966099E-2</v>
      </c>
      <c r="AE92">
        <v>0</v>
      </c>
      <c r="AF92">
        <v>0</v>
      </c>
      <c r="AG92">
        <v>-316120.84205529001</v>
      </c>
      <c r="AH92">
        <v>433470.74964802503</v>
      </c>
      <c r="AI92">
        <v>960129.32538539905</v>
      </c>
      <c r="AJ92">
        <v>1707983.8252131001</v>
      </c>
      <c r="AK92">
        <v>833365.70779631403</v>
      </c>
      <c r="AL92">
        <v>77652.473800334599</v>
      </c>
      <c r="AM92">
        <v>-14785.3298359726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f t="shared" si="5"/>
        <v>0</v>
      </c>
      <c r="AZ92">
        <v>0</v>
      </c>
      <c r="BA92">
        <v>0</v>
      </c>
      <c r="BB92">
        <v>0</v>
      </c>
      <c r="BC92">
        <v>3681695.9099519099</v>
      </c>
      <c r="BD92">
        <v>3752711.3715708698</v>
      </c>
      <c r="BE92">
        <v>-317983.13037087303</v>
      </c>
      <c r="BF92">
        <v>13030124.8532</v>
      </c>
      <c r="BG92">
        <v>16464853.0944</v>
      </c>
      <c r="BI92" s="2"/>
      <c r="BK92" s="2"/>
      <c r="BL92"/>
      <c r="BM92"/>
      <c r="BN92"/>
      <c r="BO92"/>
      <c r="BP92"/>
      <c r="BQ92"/>
    </row>
    <row r="93" spans="1:69" x14ac:dyDescent="0.2">
      <c r="A93" t="str">
        <f t="shared" si="7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122148066.218514</v>
      </c>
      <c r="J93">
        <v>9958936.7302530091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4"/>
        <v>0</v>
      </c>
      <c r="AD93">
        <v>2.61449402513763E-2</v>
      </c>
      <c r="AE93">
        <v>0</v>
      </c>
      <c r="AF93">
        <v>0</v>
      </c>
      <c r="AG93">
        <v>4886776.8330805497</v>
      </c>
      <c r="AH93">
        <v>52834.659195551802</v>
      </c>
      <c r="AI93">
        <v>1213181.3112893701</v>
      </c>
      <c r="AJ93">
        <v>1111033.82449676</v>
      </c>
      <c r="AK93">
        <v>1411346.00488642</v>
      </c>
      <c r="AL93">
        <v>177138.68062534201</v>
      </c>
      <c r="AM93">
        <v>1044.02671881529</v>
      </c>
      <c r="AN93">
        <v>-83339.721296753094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f t="shared" si="5"/>
        <v>0</v>
      </c>
      <c r="AZ93">
        <v>0</v>
      </c>
      <c r="BA93">
        <v>0</v>
      </c>
      <c r="BB93">
        <v>0</v>
      </c>
      <c r="BC93">
        <v>8770015.6189960707</v>
      </c>
      <c r="BD93">
        <v>9112029.5555963106</v>
      </c>
      <c r="BE93">
        <v>1540328.60750368</v>
      </c>
      <c r="BF93">
        <v>14281800.999999899</v>
      </c>
      <c r="BG93">
        <v>24934159.1630999</v>
      </c>
      <c r="BI93" s="2"/>
      <c r="BK93" s="2"/>
      <c r="BL93"/>
      <c r="BM93"/>
      <c r="BN93"/>
      <c r="BO93"/>
      <c r="BP93"/>
      <c r="BQ93"/>
    </row>
    <row r="94" spans="1:69" x14ac:dyDescent="0.2">
      <c r="A94" t="str">
        <f t="shared" si="7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135091657.328329</v>
      </c>
      <c r="J94">
        <v>3744777.4029317899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4"/>
        <v>0</v>
      </c>
      <c r="AD94">
        <v>2.4295349596545598E-2</v>
      </c>
      <c r="AE94">
        <v>0</v>
      </c>
      <c r="AF94">
        <v>0</v>
      </c>
      <c r="AG94">
        <v>2625388.6850015</v>
      </c>
      <c r="AH94">
        <v>97620.853418489598</v>
      </c>
      <c r="AI94">
        <v>565334.13552931102</v>
      </c>
      <c r="AJ94">
        <v>866143.63112608297</v>
      </c>
      <c r="AK94">
        <v>-353632.16449934302</v>
      </c>
      <c r="AL94">
        <v>69521.629622102904</v>
      </c>
      <c r="AM94">
        <v>-18599.5072557559</v>
      </c>
      <c r="AN94">
        <v>-96838.108606845999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f t="shared" si="5"/>
        <v>0</v>
      </c>
      <c r="AZ94">
        <v>0</v>
      </c>
      <c r="BA94">
        <v>0</v>
      </c>
      <c r="BB94">
        <v>0</v>
      </c>
      <c r="BC94">
        <v>3754939.1543355398</v>
      </c>
      <c r="BD94">
        <v>3747693.6404517698</v>
      </c>
      <c r="BE94">
        <v>-49882.9721517617</v>
      </c>
      <c r="BF94">
        <v>8256867.1573000001</v>
      </c>
      <c r="BG94">
        <v>11954677.8256</v>
      </c>
      <c r="BI94" s="2"/>
      <c r="BK94" s="2"/>
      <c r="BL94"/>
      <c r="BM94"/>
      <c r="BN94"/>
      <c r="BO94"/>
      <c r="BP94"/>
      <c r="BQ94"/>
    </row>
    <row r="95" spans="1:69" x14ac:dyDescent="0.2">
      <c r="A95" t="str">
        <f t="shared" si="7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144352335.062953</v>
      </c>
      <c r="J95">
        <v>4673276.98478455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4"/>
        <v>0</v>
      </c>
      <c r="AD95">
        <v>2.3487267467673999E-2</v>
      </c>
      <c r="AE95">
        <v>0</v>
      </c>
      <c r="AF95">
        <v>0</v>
      </c>
      <c r="AG95">
        <v>2315426.1852224502</v>
      </c>
      <c r="AH95">
        <v>307221.90990715101</v>
      </c>
      <c r="AI95">
        <v>182188.934618008</v>
      </c>
      <c r="AJ95">
        <v>1970928.7015315699</v>
      </c>
      <c r="AK95">
        <v>-341490.61140509398</v>
      </c>
      <c r="AL95">
        <v>-31085.805211741299</v>
      </c>
      <c r="AM95">
        <v>-21939.6419329612</v>
      </c>
      <c r="AN95">
        <v>47592.794539968701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f t="shared" si="5"/>
        <v>0</v>
      </c>
      <c r="AZ95">
        <v>0</v>
      </c>
      <c r="BA95">
        <v>0</v>
      </c>
      <c r="BB95">
        <v>0</v>
      </c>
      <c r="BC95">
        <v>4428842.4672693498</v>
      </c>
      <c r="BD95">
        <v>4468574.8683931697</v>
      </c>
      <c r="BE95">
        <v>4087920.4680068102</v>
      </c>
      <c r="BF95">
        <v>4015598.9999999902</v>
      </c>
      <c r="BG95">
        <v>12572094.3363999</v>
      </c>
      <c r="BI95" s="2"/>
      <c r="BK95" s="2"/>
      <c r="BL95"/>
      <c r="BM95"/>
      <c r="BN95"/>
      <c r="BO95"/>
      <c r="BP95"/>
      <c r="BQ95"/>
    </row>
    <row r="96" spans="1:69" x14ac:dyDescent="0.2">
      <c r="A96" t="str">
        <f t="shared" si="7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139979966.68978599</v>
      </c>
      <c r="J96">
        <v>-4372368.3731673602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4"/>
        <v>0</v>
      </c>
      <c r="AD96">
        <v>2.3487267467673999E-2</v>
      </c>
      <c r="AE96">
        <v>0</v>
      </c>
      <c r="AF96">
        <v>0</v>
      </c>
      <c r="AG96">
        <v>1576786.0353577901</v>
      </c>
      <c r="AH96">
        <v>-2416463.6733152601</v>
      </c>
      <c r="AI96">
        <v>-68912.677734957295</v>
      </c>
      <c r="AJ96">
        <v>-5881873.0845528301</v>
      </c>
      <c r="AK96">
        <v>2162605.7925504898</v>
      </c>
      <c r="AL96">
        <v>179027.40275243399</v>
      </c>
      <c r="AM96">
        <v>30278.923541440701</v>
      </c>
      <c r="AN96">
        <v>65572.246862296801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f t="shared" si="5"/>
        <v>0</v>
      </c>
      <c r="AZ96">
        <v>0</v>
      </c>
      <c r="BA96">
        <v>0</v>
      </c>
      <c r="BB96">
        <v>0</v>
      </c>
      <c r="BC96">
        <v>-4352979.0345385903</v>
      </c>
      <c r="BD96">
        <v>-4430179.17240318</v>
      </c>
      <c r="BE96">
        <v>-465615.88079680002</v>
      </c>
      <c r="BF96">
        <v>0</v>
      </c>
      <c r="BG96">
        <v>-4895795.0531999804</v>
      </c>
      <c r="BI96" s="2"/>
      <c r="BK96" s="2"/>
      <c r="BL96"/>
      <c r="BM96"/>
      <c r="BN96"/>
      <c r="BO96"/>
      <c r="BP96"/>
      <c r="BQ96"/>
    </row>
    <row r="97" spans="1:69" x14ac:dyDescent="0.2">
      <c r="A97" t="str">
        <f t="shared" si="7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145180059.27924499</v>
      </c>
      <c r="J97">
        <v>4327378.9843906304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4"/>
        <v>0</v>
      </c>
      <c r="AD97">
        <v>5.5481247608137801E-2</v>
      </c>
      <c r="AE97">
        <v>0</v>
      </c>
      <c r="AF97">
        <v>0</v>
      </c>
      <c r="AG97">
        <v>211400.903985565</v>
      </c>
      <c r="AH97">
        <v>770122.05801059306</v>
      </c>
      <c r="AI97">
        <v>539675.71530510997</v>
      </c>
      <c r="AJ97">
        <v>2722443.7133285101</v>
      </c>
      <c r="AK97">
        <v>-78951.870648605996</v>
      </c>
      <c r="AL97">
        <v>426117.74293458799</v>
      </c>
      <c r="AM97">
        <v>15100.2201141551</v>
      </c>
      <c r="AN97">
        <v>-147215.64885958901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f t="shared" si="5"/>
        <v>0</v>
      </c>
      <c r="AZ97">
        <v>1578.2172038546901</v>
      </c>
      <c r="BA97">
        <v>0</v>
      </c>
      <c r="BB97">
        <v>0</v>
      </c>
      <c r="BC97">
        <v>4460271.0513741802</v>
      </c>
      <c r="BD97">
        <v>4527789.6711960798</v>
      </c>
      <c r="BE97">
        <v>-1601845.9644960801</v>
      </c>
      <c r="BF97">
        <v>770981</v>
      </c>
      <c r="BG97">
        <v>3696924.7067</v>
      </c>
      <c r="BI97" s="2"/>
      <c r="BK97" s="2"/>
      <c r="BL97"/>
      <c r="BM97"/>
      <c r="BN97"/>
      <c r="BO97"/>
      <c r="BP97"/>
      <c r="BQ97"/>
    </row>
    <row r="98" spans="1:69" x14ac:dyDescent="0.2">
      <c r="A98" t="str">
        <f t="shared" si="7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151217066.50488201</v>
      </c>
      <c r="J98">
        <v>5348946.0131217102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4"/>
        <v>0</v>
      </c>
      <c r="AD98">
        <v>5.5189436882746801E-2</v>
      </c>
      <c r="AE98">
        <v>0</v>
      </c>
      <c r="AF98">
        <v>0</v>
      </c>
      <c r="AG98">
        <v>119196.504616327</v>
      </c>
      <c r="AH98">
        <v>900489.30763567903</v>
      </c>
      <c r="AI98">
        <v>309787.87731943699</v>
      </c>
      <c r="AJ98">
        <v>3918744.3536193101</v>
      </c>
      <c r="AK98">
        <v>-130682.865340262</v>
      </c>
      <c r="AL98">
        <v>311968.24933687202</v>
      </c>
      <c r="AM98">
        <v>-16599.1334065152</v>
      </c>
      <c r="AN98">
        <v>-11854.970068463101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f t="shared" si="5"/>
        <v>0</v>
      </c>
      <c r="AZ98">
        <v>0</v>
      </c>
      <c r="BA98">
        <v>0</v>
      </c>
      <c r="BB98">
        <v>0</v>
      </c>
      <c r="BC98">
        <v>5401049.3237123797</v>
      </c>
      <c r="BD98">
        <v>5449937.2929891804</v>
      </c>
      <c r="BE98">
        <v>1020016.99971082</v>
      </c>
      <c r="BF98">
        <v>642432.99999999895</v>
      </c>
      <c r="BG98">
        <v>7112387.2927000001</v>
      </c>
      <c r="BI98" s="2"/>
      <c r="BK98" s="2"/>
      <c r="BL98"/>
      <c r="BM98"/>
      <c r="BN98"/>
      <c r="BO98"/>
      <c r="BP98"/>
      <c r="BQ98"/>
    </row>
    <row r="99" spans="1:69" x14ac:dyDescent="0.2">
      <c r="A99" t="str">
        <f t="shared" si="7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152542479.04684401</v>
      </c>
      <c r="J99">
        <v>1325412.5419620799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4"/>
        <v>0</v>
      </c>
      <c r="AD99">
        <v>5.5189436882746801E-2</v>
      </c>
      <c r="AE99">
        <v>0</v>
      </c>
      <c r="AF99">
        <v>0</v>
      </c>
      <c r="AG99">
        <v>1073551.37481841</v>
      </c>
      <c r="AH99">
        <v>-226485.32259054601</v>
      </c>
      <c r="AI99">
        <v>392264.41320413799</v>
      </c>
      <c r="AJ99">
        <v>44228.638596096098</v>
      </c>
      <c r="AK99">
        <v>647982.23462980497</v>
      </c>
      <c r="AL99">
        <v>-386615.69373067701</v>
      </c>
      <c r="AM99">
        <v>-48704.845793241599</v>
      </c>
      <c r="AN99">
        <v>8334.3518627183203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f t="shared" si="5"/>
        <v>0</v>
      </c>
      <c r="AZ99">
        <v>0</v>
      </c>
      <c r="BA99">
        <v>0</v>
      </c>
      <c r="BB99">
        <v>0</v>
      </c>
      <c r="BC99">
        <v>1504555.1509967099</v>
      </c>
      <c r="BD99">
        <v>1546868.70372148</v>
      </c>
      <c r="BE99">
        <v>2467484.4996784702</v>
      </c>
      <c r="BF99">
        <v>0</v>
      </c>
      <c r="BG99">
        <v>4014353.20339996</v>
      </c>
      <c r="BI99" s="2"/>
      <c r="BK99" s="2"/>
      <c r="BL99"/>
      <c r="BM99"/>
      <c r="BN99"/>
      <c r="BO99"/>
      <c r="BP99"/>
      <c r="BQ99"/>
    </row>
    <row r="100" spans="1:69" x14ac:dyDescent="0.2">
      <c r="A100" t="str">
        <f t="shared" si="7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158990866.932464</v>
      </c>
      <c r="J100">
        <v>-633779.45278358704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4"/>
        <v>0</v>
      </c>
      <c r="AD100">
        <v>5.23365516915065E-2</v>
      </c>
      <c r="AE100">
        <v>0</v>
      </c>
      <c r="AF100">
        <v>0</v>
      </c>
      <c r="AG100">
        <v>382284.58783572802</v>
      </c>
      <c r="AH100">
        <v>-668155.86534969695</v>
      </c>
      <c r="AI100">
        <v>372917.62510685698</v>
      </c>
      <c r="AJ100">
        <v>-778184.001329305</v>
      </c>
      <c r="AK100">
        <v>-97938.460894325501</v>
      </c>
      <c r="AL100">
        <v>174009.63935162401</v>
      </c>
      <c r="AM100">
        <v>-3018.3111415501098</v>
      </c>
      <c r="AN100">
        <v>57289.212581559797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f t="shared" si="5"/>
        <v>0</v>
      </c>
      <c r="AZ100">
        <v>0</v>
      </c>
      <c r="BA100">
        <v>0</v>
      </c>
      <c r="BB100">
        <v>0</v>
      </c>
      <c r="BC100">
        <v>-560795.57383910695</v>
      </c>
      <c r="BD100">
        <v>-546339.21257021499</v>
      </c>
      <c r="BE100">
        <v>1705337.3347702799</v>
      </c>
      <c r="BF100">
        <v>6658125.8459999897</v>
      </c>
      <c r="BG100">
        <v>7817123.9682000503</v>
      </c>
      <c r="BI100" s="2"/>
      <c r="BK100" s="2"/>
      <c r="BL100"/>
      <c r="BM100"/>
      <c r="BN100"/>
      <c r="BO100"/>
      <c r="BP100"/>
      <c r="BQ100"/>
    </row>
    <row r="101" spans="1:69" x14ac:dyDescent="0.2">
      <c r="A101" t="str">
        <f t="shared" si="7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160269666.457066</v>
      </c>
      <c r="J101">
        <v>1278799.52460205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4"/>
        <v>0</v>
      </c>
      <c r="AD101">
        <v>8.6098569175087999E-2</v>
      </c>
      <c r="AE101">
        <v>0</v>
      </c>
      <c r="AF101">
        <v>0</v>
      </c>
      <c r="AG101">
        <v>2941945.84933866</v>
      </c>
      <c r="AH101">
        <v>-178426.98770218401</v>
      </c>
      <c r="AI101">
        <v>524770.81641673797</v>
      </c>
      <c r="AJ101">
        <v>-1222249.90933086</v>
      </c>
      <c r="AK101">
        <v>-835978.78417943197</v>
      </c>
      <c r="AL101">
        <v>-15556.7409914089</v>
      </c>
      <c r="AM101">
        <v>-6988.4665236811898</v>
      </c>
      <c r="AN101">
        <v>-44361.078006074698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f t="shared" si="5"/>
        <v>0</v>
      </c>
      <c r="AZ101">
        <v>2365.3260951360999</v>
      </c>
      <c r="BA101">
        <v>0</v>
      </c>
      <c r="BB101">
        <v>0</v>
      </c>
      <c r="BC101">
        <v>1165520.02511688</v>
      </c>
      <c r="BD101">
        <v>1191146.10833958</v>
      </c>
      <c r="BE101">
        <v>-970078.89473961398</v>
      </c>
      <c r="BF101">
        <v>0</v>
      </c>
      <c r="BG101">
        <v>221067.213599971</v>
      </c>
      <c r="BI101" s="2"/>
      <c r="BK101" s="2"/>
      <c r="BL101"/>
      <c r="BM101"/>
      <c r="BN101"/>
      <c r="BO101"/>
      <c r="BP101"/>
      <c r="BQ101"/>
    </row>
    <row r="102" spans="1:69" x14ac:dyDescent="0.2">
      <c r="A102" t="str">
        <f t="shared" si="7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151490384.718312</v>
      </c>
      <c r="J102">
        <v>-8779281.7387535498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0.69999999999999896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 t="shared" si="4"/>
        <v>0.69999999999999896</v>
      </c>
      <c r="AD102">
        <v>0.140393516937624</v>
      </c>
      <c r="AE102">
        <v>0</v>
      </c>
      <c r="AF102">
        <v>0</v>
      </c>
      <c r="AG102">
        <v>2298303.2994948402</v>
      </c>
      <c r="AH102">
        <v>-1715729.7965843801</v>
      </c>
      <c r="AI102">
        <v>492544.16152821301</v>
      </c>
      <c r="AJ102">
        <v>-6453042.38335378</v>
      </c>
      <c r="AK102">
        <v>-1056208.3896612399</v>
      </c>
      <c r="AL102">
        <v>-620902.92341328296</v>
      </c>
      <c r="AM102">
        <v>-18299.925921409598</v>
      </c>
      <c r="AN102">
        <v>-6971.0805051014704</v>
      </c>
      <c r="AO102">
        <v>0</v>
      </c>
      <c r="AP102">
        <v>0</v>
      </c>
      <c r="AQ102">
        <v>0</v>
      </c>
      <c r="AR102">
        <v>-1825773.7866882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f t="shared" si="5"/>
        <v>-1825773.7866882</v>
      </c>
      <c r="AZ102">
        <v>3204.2402461572201</v>
      </c>
      <c r="BA102">
        <v>0</v>
      </c>
      <c r="BB102">
        <v>0</v>
      </c>
      <c r="BC102">
        <v>-8902876.5848581996</v>
      </c>
      <c r="BD102">
        <v>-8826801.6688722</v>
      </c>
      <c r="BE102">
        <v>3509090.3461722001</v>
      </c>
      <c r="BF102">
        <v>0</v>
      </c>
      <c r="BG102">
        <v>-5317711.3226999901</v>
      </c>
      <c r="BI102" s="2"/>
      <c r="BK102" s="2"/>
      <c r="BL102"/>
      <c r="BM102"/>
      <c r="BN102"/>
      <c r="BO102"/>
      <c r="BP102"/>
      <c r="BQ102"/>
    </row>
    <row r="103" spans="1:69" x14ac:dyDescent="0.2">
      <c r="A103" t="str">
        <f t="shared" si="7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147505845.123631</v>
      </c>
      <c r="J103">
        <v>-3533816.5280351802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1.1970332148467699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4"/>
        <v>1.1970332148467699</v>
      </c>
      <c r="AD103">
        <v>0.23017135543480399</v>
      </c>
      <c r="AE103">
        <v>0</v>
      </c>
      <c r="AF103">
        <v>0</v>
      </c>
      <c r="AG103">
        <v>1327525.23922329</v>
      </c>
      <c r="AH103">
        <v>-1230206.1361078699</v>
      </c>
      <c r="AI103">
        <v>453920.50024236197</v>
      </c>
      <c r="AJ103">
        <v>-2162220.9845332801</v>
      </c>
      <c r="AK103">
        <v>-407872.27089530602</v>
      </c>
      <c r="AL103">
        <v>-43700.244872477</v>
      </c>
      <c r="AM103">
        <v>30081.5582757556</v>
      </c>
      <c r="AN103">
        <v>-355594.05028356903</v>
      </c>
      <c r="AO103">
        <v>0</v>
      </c>
      <c r="AP103">
        <v>0</v>
      </c>
      <c r="AQ103">
        <v>0</v>
      </c>
      <c r="AR103">
        <v>-1260463.4218746501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f t="shared" si="5"/>
        <v>-1260463.4218746501</v>
      </c>
      <c r="AZ103">
        <v>6088.8741409888398</v>
      </c>
      <c r="BA103">
        <v>0</v>
      </c>
      <c r="BB103">
        <v>0</v>
      </c>
      <c r="BC103">
        <v>-3642440.9366847598</v>
      </c>
      <c r="BD103">
        <v>-3545908.2540194201</v>
      </c>
      <c r="BE103">
        <v>-3703844.4766805698</v>
      </c>
      <c r="BF103">
        <v>0</v>
      </c>
      <c r="BG103">
        <v>-7249752.7307000002</v>
      </c>
      <c r="BI103" s="2"/>
      <c r="BK103" s="2"/>
      <c r="BL103"/>
      <c r="BM103"/>
      <c r="BN103"/>
      <c r="BO103"/>
      <c r="BP103"/>
      <c r="BQ103"/>
    </row>
    <row r="104" spans="1:69" x14ac:dyDescent="0.2">
      <c r="A104" t="str">
        <f t="shared" si="7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147231343.44077799</v>
      </c>
      <c r="J104">
        <v>146043.53575002501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1.89155297012525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4"/>
        <v>1.89155297012525</v>
      </c>
      <c r="AD104">
        <v>0.37229443797504302</v>
      </c>
      <c r="AE104">
        <v>0</v>
      </c>
      <c r="AF104">
        <v>0</v>
      </c>
      <c r="AG104">
        <v>402671.90000579099</v>
      </c>
      <c r="AH104">
        <v>-11558.668151230801</v>
      </c>
      <c r="AI104">
        <v>427644.78789538698</v>
      </c>
      <c r="AJ104">
        <v>1549946.68676703</v>
      </c>
      <c r="AK104">
        <v>-473099.92227321898</v>
      </c>
      <c r="AL104">
        <v>140997.93541482999</v>
      </c>
      <c r="AM104">
        <v>-1892.3862201188001</v>
      </c>
      <c r="AN104">
        <v>-106448.21626094</v>
      </c>
      <c r="AO104">
        <v>0</v>
      </c>
      <c r="AP104">
        <v>0</v>
      </c>
      <c r="AQ104">
        <v>0</v>
      </c>
      <c r="AR104">
        <v>-1671575.3269551001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f t="shared" si="5"/>
        <v>-1671575.3269551001</v>
      </c>
      <c r="AZ104">
        <v>7756.4882946157104</v>
      </c>
      <c r="BA104">
        <v>0</v>
      </c>
      <c r="BB104">
        <v>0</v>
      </c>
      <c r="BC104">
        <v>264443.278517042</v>
      </c>
      <c r="BD104">
        <v>244235.18305870501</v>
      </c>
      <c r="BE104">
        <v>-5112782.5212586699</v>
      </c>
      <c r="BF104">
        <v>0</v>
      </c>
      <c r="BG104">
        <v>-4868547.3381999601</v>
      </c>
      <c r="BI104" s="2"/>
      <c r="BK104" s="2"/>
      <c r="BL104"/>
      <c r="BM104"/>
      <c r="BN104"/>
      <c r="BO104"/>
      <c r="BP104"/>
      <c r="BQ104"/>
    </row>
    <row r="105" spans="1:69" x14ac:dyDescent="0.2">
      <c r="A105" t="str">
        <f t="shared" si="7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146651666.00665399</v>
      </c>
      <c r="J105">
        <v>-996503.45746269298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3.0923358050208298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4"/>
        <v>3.0923358050208298</v>
      </c>
      <c r="AD105">
        <v>0.570312855192599</v>
      </c>
      <c r="AE105">
        <v>6.7073678153730401E-2</v>
      </c>
      <c r="AF105">
        <v>0</v>
      </c>
      <c r="AG105">
        <v>707099.288991977</v>
      </c>
      <c r="AH105">
        <v>-11598.0718217387</v>
      </c>
      <c r="AI105">
        <v>423428.99230769899</v>
      </c>
      <c r="AJ105">
        <v>1743218.1408425299</v>
      </c>
      <c r="AK105">
        <v>-501606.06885108299</v>
      </c>
      <c r="AL105">
        <v>106344.903587892</v>
      </c>
      <c r="AM105">
        <v>-8356.4836806353396</v>
      </c>
      <c r="AN105">
        <v>-165847.47545069401</v>
      </c>
      <c r="AO105">
        <v>0</v>
      </c>
      <c r="AP105">
        <v>0</v>
      </c>
      <c r="AQ105">
        <v>0</v>
      </c>
      <c r="AR105">
        <v>-2761356.2299137502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f t="shared" si="5"/>
        <v>-2761356.2299137502</v>
      </c>
      <c r="AZ105">
        <v>9251.1906569096009</v>
      </c>
      <c r="BA105">
        <v>-481207.63986716099</v>
      </c>
      <c r="BB105">
        <v>0</v>
      </c>
      <c r="BC105">
        <v>-940629.45319805702</v>
      </c>
      <c r="BD105">
        <v>-959604.48871297296</v>
      </c>
      <c r="BE105">
        <v>-1813777.00488705</v>
      </c>
      <c r="BF105">
        <v>0</v>
      </c>
      <c r="BG105">
        <v>-2773381.49360003</v>
      </c>
      <c r="BI105" s="2"/>
      <c r="BK105" s="2"/>
      <c r="BL105"/>
      <c r="BM105"/>
      <c r="BN105"/>
      <c r="BO105"/>
      <c r="BP105"/>
      <c r="BQ105"/>
    </row>
    <row r="106" spans="1:69" x14ac:dyDescent="0.2">
      <c r="A106" t="str">
        <f t="shared" si="7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46128051.293361902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4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f t="shared" si="5"/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45006550.093999997</v>
      </c>
      <c r="BG106">
        <v>45006550.093999997</v>
      </c>
      <c r="BI106" s="2"/>
      <c r="BK106" s="2"/>
      <c r="BL106"/>
      <c r="BM106"/>
      <c r="BN106"/>
      <c r="BO106"/>
      <c r="BP106"/>
      <c r="BQ106"/>
    </row>
    <row r="107" spans="1:69" x14ac:dyDescent="0.2">
      <c r="A107" t="str">
        <f t="shared" si="7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50386035.780131496</v>
      </c>
      <c r="J107">
        <v>2435997.21709002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4"/>
        <v>0</v>
      </c>
      <c r="AD107">
        <v>0</v>
      </c>
      <c r="AE107">
        <v>0</v>
      </c>
      <c r="AF107">
        <v>0</v>
      </c>
      <c r="AG107">
        <v>-470470.54221157398</v>
      </c>
      <c r="AH107">
        <v>1153440.1787265099</v>
      </c>
      <c r="AI107">
        <v>311317.02826656</v>
      </c>
      <c r="AJ107">
        <v>626151.99263562798</v>
      </c>
      <c r="AK107">
        <v>427237.93923714798</v>
      </c>
      <c r="AL107">
        <v>110152.388281493</v>
      </c>
      <c r="AM107">
        <v>-5106.0352439697899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f t="shared" si="5"/>
        <v>0</v>
      </c>
      <c r="AZ107">
        <v>0</v>
      </c>
      <c r="BA107">
        <v>0</v>
      </c>
      <c r="BB107">
        <v>0</v>
      </c>
      <c r="BC107">
        <v>2152722.9496917999</v>
      </c>
      <c r="BD107">
        <v>2219128.3152651899</v>
      </c>
      <c r="BE107">
        <v>-1866129.86876517</v>
      </c>
      <c r="BF107">
        <v>1905396.13419999</v>
      </c>
      <c r="BG107">
        <v>2258394.5807000198</v>
      </c>
      <c r="BI107" s="2"/>
      <c r="BK107" s="2"/>
      <c r="BL107"/>
      <c r="BM107"/>
      <c r="BN107"/>
      <c r="BO107"/>
      <c r="BP107"/>
      <c r="BQ107"/>
    </row>
    <row r="108" spans="1:69" x14ac:dyDescent="0.2">
      <c r="A108" t="str">
        <f t="shared" si="7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74508201.690140307</v>
      </c>
      <c r="J108">
        <v>2386847.5246113301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4"/>
        <v>0</v>
      </c>
      <c r="AD108">
        <v>0</v>
      </c>
      <c r="AE108">
        <v>0</v>
      </c>
      <c r="AF108">
        <v>0</v>
      </c>
      <c r="AG108">
        <v>730487.87667018198</v>
      </c>
      <c r="AH108">
        <v>-489702.98497184599</v>
      </c>
      <c r="AI108">
        <v>394020.82297563402</v>
      </c>
      <c r="AJ108">
        <v>775460.35098771704</v>
      </c>
      <c r="AK108">
        <v>566291.05069526902</v>
      </c>
      <c r="AL108">
        <v>118379.38488004899</v>
      </c>
      <c r="AM108">
        <v>1802.5896584555101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f t="shared" si="5"/>
        <v>0</v>
      </c>
      <c r="AZ108">
        <v>0</v>
      </c>
      <c r="BA108">
        <v>0</v>
      </c>
      <c r="BB108">
        <v>0</v>
      </c>
      <c r="BC108">
        <v>2096739.09089546</v>
      </c>
      <c r="BD108">
        <v>2141255.41139512</v>
      </c>
      <c r="BE108">
        <v>-537623.29629514297</v>
      </c>
      <c r="BF108">
        <v>22942522.920199901</v>
      </c>
      <c r="BG108">
        <v>24546155.035299901</v>
      </c>
      <c r="BI108" s="2"/>
      <c r="BK108" s="2"/>
      <c r="BL108"/>
      <c r="BM108"/>
      <c r="BN108"/>
      <c r="BO108"/>
      <c r="BP108"/>
      <c r="BQ108"/>
    </row>
    <row r="109" spans="1:69" x14ac:dyDescent="0.2">
      <c r="A109" t="str">
        <f t="shared" si="7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90678164.059778094</v>
      </c>
      <c r="J109">
        <v>1137861.7772186201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4"/>
        <v>0</v>
      </c>
      <c r="AD109">
        <v>0</v>
      </c>
      <c r="AE109">
        <v>0</v>
      </c>
      <c r="AF109">
        <v>0</v>
      </c>
      <c r="AG109">
        <v>-1861451.8995135301</v>
      </c>
      <c r="AH109">
        <v>-70299.1151226691</v>
      </c>
      <c r="AI109">
        <v>701596.43045970902</v>
      </c>
      <c r="AJ109">
        <v>1528195.7607785901</v>
      </c>
      <c r="AK109">
        <v>736933.40038235101</v>
      </c>
      <c r="AL109">
        <v>95569.975288786794</v>
      </c>
      <c r="AM109">
        <v>-6710.28967775815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f t="shared" si="5"/>
        <v>0</v>
      </c>
      <c r="AZ109">
        <v>0</v>
      </c>
      <c r="BA109">
        <v>0</v>
      </c>
      <c r="BB109">
        <v>0</v>
      </c>
      <c r="BC109">
        <v>1123834.2625954801</v>
      </c>
      <c r="BD109">
        <v>1112871.7180083899</v>
      </c>
      <c r="BE109">
        <v>-711207.51310839795</v>
      </c>
      <c r="BF109">
        <v>14484093.700999999</v>
      </c>
      <c r="BG109">
        <v>14885757.9059</v>
      </c>
      <c r="BI109" s="2"/>
      <c r="BK109" s="2"/>
      <c r="BL109"/>
      <c r="BM109"/>
      <c r="BN109"/>
      <c r="BO109"/>
      <c r="BP109"/>
      <c r="BQ109"/>
    </row>
    <row r="110" spans="1:69" x14ac:dyDescent="0.2">
      <c r="A110" t="str">
        <f t="shared" ref="A110:A139" si="8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108686779.135337</v>
      </c>
      <c r="J110">
        <v>3026947.1087249801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4"/>
        <v>0</v>
      </c>
      <c r="AD110">
        <v>0</v>
      </c>
      <c r="AE110">
        <v>0</v>
      </c>
      <c r="AF110">
        <v>0</v>
      </c>
      <c r="AG110">
        <v>-70285.899813683995</v>
      </c>
      <c r="AH110">
        <v>-258196.55580665101</v>
      </c>
      <c r="AI110">
        <v>920723.29933523596</v>
      </c>
      <c r="AJ110">
        <v>1004692.0288704199</v>
      </c>
      <c r="AK110">
        <v>1222959.3806347901</v>
      </c>
      <c r="AL110">
        <v>78644.129309301803</v>
      </c>
      <c r="AM110">
        <v>-3246.2211902995</v>
      </c>
      <c r="AN110">
        <v>-133400.90944412601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f t="shared" si="5"/>
        <v>0</v>
      </c>
      <c r="AZ110">
        <v>0</v>
      </c>
      <c r="BA110">
        <v>0</v>
      </c>
      <c r="BB110">
        <v>0</v>
      </c>
      <c r="BC110">
        <v>2761889.25189499</v>
      </c>
      <c r="BD110">
        <v>2783739.5323954299</v>
      </c>
      <c r="BE110">
        <v>-616213.682595419</v>
      </c>
      <c r="BF110">
        <v>13399272.2706999</v>
      </c>
      <c r="BG110">
        <v>15566798.1205</v>
      </c>
      <c r="BI110" s="2"/>
      <c r="BK110" s="2"/>
      <c r="BL110"/>
      <c r="BM110"/>
      <c r="BN110"/>
      <c r="BO110"/>
      <c r="BP110"/>
      <c r="BQ110"/>
    </row>
    <row r="111" spans="1:69" x14ac:dyDescent="0.2">
      <c r="A111" t="str">
        <f t="shared" si="8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115694009.000137</v>
      </c>
      <c r="J111">
        <v>3228689.7144979201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4"/>
        <v>0</v>
      </c>
      <c r="AD111">
        <v>0</v>
      </c>
      <c r="AE111">
        <v>0</v>
      </c>
      <c r="AF111">
        <v>0</v>
      </c>
      <c r="AG111">
        <v>2089408.63962338</v>
      </c>
      <c r="AH111">
        <v>32574.1510189172</v>
      </c>
      <c r="AI111">
        <v>275293.10636930802</v>
      </c>
      <c r="AJ111">
        <v>673880.27877459303</v>
      </c>
      <c r="AK111">
        <v>-263607.37112912798</v>
      </c>
      <c r="AL111">
        <v>139097.59003021399</v>
      </c>
      <c r="AM111">
        <v>-584.58598389464203</v>
      </c>
      <c r="AN111">
        <v>-9109.8887215213199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f t="shared" si="5"/>
        <v>0</v>
      </c>
      <c r="AZ111">
        <v>0</v>
      </c>
      <c r="BA111">
        <v>0</v>
      </c>
      <c r="BB111">
        <v>0</v>
      </c>
      <c r="BC111">
        <v>2936951.9199818699</v>
      </c>
      <c r="BD111">
        <v>2968666.8304924299</v>
      </c>
      <c r="BE111">
        <v>1932231.5794075299</v>
      </c>
      <c r="BF111">
        <v>3926682.5959999901</v>
      </c>
      <c r="BG111">
        <v>8827581.0058999695</v>
      </c>
      <c r="BI111" s="2"/>
      <c r="BK111" s="2"/>
      <c r="BL111"/>
      <c r="BM111"/>
      <c r="BN111"/>
      <c r="BO111"/>
      <c r="BP111"/>
      <c r="BQ111"/>
    </row>
    <row r="112" spans="1:69" x14ac:dyDescent="0.2">
      <c r="A112" t="str">
        <f t="shared" si="8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118916656.880946</v>
      </c>
      <c r="J112">
        <v>3222647.8808093299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4"/>
        <v>0</v>
      </c>
      <c r="AD112">
        <v>0</v>
      </c>
      <c r="AE112">
        <v>0</v>
      </c>
      <c r="AF112">
        <v>0</v>
      </c>
      <c r="AG112">
        <v>342763.55893657601</v>
      </c>
      <c r="AH112">
        <v>827864.95819261903</v>
      </c>
      <c r="AI112">
        <v>118664.952876437</v>
      </c>
      <c r="AJ112">
        <v>1740586.34655622</v>
      </c>
      <c r="AK112">
        <v>-93716.260092069293</v>
      </c>
      <c r="AL112">
        <v>-31875.6905512343</v>
      </c>
      <c r="AM112">
        <v>-2778.1896023724098</v>
      </c>
      <c r="AN112">
        <v>-32461.3052138206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f t="shared" si="5"/>
        <v>0</v>
      </c>
      <c r="AZ112">
        <v>0</v>
      </c>
      <c r="BA112">
        <v>0</v>
      </c>
      <c r="BB112">
        <v>0</v>
      </c>
      <c r="BC112">
        <v>2869048.3711023601</v>
      </c>
      <c r="BD112">
        <v>2920533.1066948599</v>
      </c>
      <c r="BE112">
        <v>6605399.9568051603</v>
      </c>
      <c r="BF112">
        <v>0</v>
      </c>
      <c r="BG112">
        <v>9525933.06350003</v>
      </c>
      <c r="BI112" s="2"/>
      <c r="BK112" s="2"/>
      <c r="BL112"/>
      <c r="BM112"/>
      <c r="BN112"/>
      <c r="BO112"/>
      <c r="BP112"/>
      <c r="BQ112"/>
    </row>
    <row r="113" spans="1:69" x14ac:dyDescent="0.2">
      <c r="A113" t="str">
        <f t="shared" si="8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127044859.20977999</v>
      </c>
      <c r="J113">
        <v>-3900290.5924721402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4"/>
        <v>0</v>
      </c>
      <c r="AD113">
        <v>0</v>
      </c>
      <c r="AE113">
        <v>0</v>
      </c>
      <c r="AF113">
        <v>0</v>
      </c>
      <c r="AG113">
        <v>730359.42783031997</v>
      </c>
      <c r="AH113">
        <v>-806077.37635336199</v>
      </c>
      <c r="AI113">
        <v>-233328.67688197701</v>
      </c>
      <c r="AJ113">
        <v>-4894869.7357848296</v>
      </c>
      <c r="AK113">
        <v>1247132.2134416201</v>
      </c>
      <c r="AL113">
        <v>55529.051503727598</v>
      </c>
      <c r="AM113">
        <v>9968.7580506317499</v>
      </c>
      <c r="AN113">
        <v>-24334.117797341602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f t="shared" si="5"/>
        <v>0</v>
      </c>
      <c r="AZ113">
        <v>0</v>
      </c>
      <c r="BA113">
        <v>0</v>
      </c>
      <c r="BB113">
        <v>0</v>
      </c>
      <c r="BC113">
        <v>-3915620.45599121</v>
      </c>
      <c r="BD113">
        <v>-3958132.1394234202</v>
      </c>
      <c r="BE113">
        <v>864025.068923385</v>
      </c>
      <c r="BF113">
        <v>13103110.859999999</v>
      </c>
      <c r="BG113">
        <v>10009003.789499899</v>
      </c>
      <c r="BI113" s="2"/>
      <c r="BK113" s="2"/>
      <c r="BL113"/>
      <c r="BM113"/>
      <c r="BN113"/>
      <c r="BO113"/>
      <c r="BP113"/>
      <c r="BQ113"/>
    </row>
    <row r="114" spans="1:69" x14ac:dyDescent="0.2">
      <c r="A114" t="str">
        <f t="shared" si="8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131059701.78858</v>
      </c>
      <c r="J114">
        <v>3666224.6524368301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4"/>
        <v>0</v>
      </c>
      <c r="AD114">
        <v>0</v>
      </c>
      <c r="AE114">
        <v>0</v>
      </c>
      <c r="AF114">
        <v>0</v>
      </c>
      <c r="AG114">
        <v>805088.581573267</v>
      </c>
      <c r="AH114">
        <v>261641.80068312099</v>
      </c>
      <c r="AI114">
        <v>115551.81131623899</v>
      </c>
      <c r="AJ114">
        <v>2467325.8953176099</v>
      </c>
      <c r="AK114">
        <v>-126226.848400305</v>
      </c>
      <c r="AL114">
        <v>331103.97229958</v>
      </c>
      <c r="AM114">
        <v>651.34104395026304</v>
      </c>
      <c r="AN114">
        <v>-143092.713743606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f t="shared" si="5"/>
        <v>0</v>
      </c>
      <c r="AZ114">
        <v>0</v>
      </c>
      <c r="BA114">
        <v>0</v>
      </c>
      <c r="BB114">
        <v>0</v>
      </c>
      <c r="BC114">
        <v>3712043.8400898599</v>
      </c>
      <c r="BD114">
        <v>3704274.66002867</v>
      </c>
      <c r="BE114">
        <v>-3568179.9103286602</v>
      </c>
      <c r="BF114">
        <v>999556</v>
      </c>
      <c r="BG114">
        <v>1135650.7497000101</v>
      </c>
      <c r="BI114" s="2"/>
      <c r="BK114" s="2"/>
      <c r="BL114"/>
      <c r="BM114"/>
      <c r="BN114"/>
      <c r="BO114"/>
      <c r="BP114"/>
      <c r="BQ114"/>
    </row>
    <row r="115" spans="1:69" x14ac:dyDescent="0.2">
      <c r="A115" t="str">
        <f t="shared" si="8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137432950.49748701</v>
      </c>
      <c r="J115">
        <v>5092442.1924333302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 t="shared" si="4"/>
        <v>0</v>
      </c>
      <c r="AD115">
        <v>0</v>
      </c>
      <c r="AE115">
        <v>0</v>
      </c>
      <c r="AF115">
        <v>0</v>
      </c>
      <c r="AG115">
        <v>-468208.22916220297</v>
      </c>
      <c r="AH115">
        <v>1157716.46049238</v>
      </c>
      <c r="AI115">
        <v>183757.25397990501</v>
      </c>
      <c r="AJ115">
        <v>3582509.5344416699</v>
      </c>
      <c r="AK115">
        <v>548924.687360732</v>
      </c>
      <c r="AL115">
        <v>-27289.646641401399</v>
      </c>
      <c r="AM115">
        <v>-24608.301138180101</v>
      </c>
      <c r="AN115">
        <v>98446.569297975002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f t="shared" si="5"/>
        <v>0</v>
      </c>
      <c r="AZ115">
        <v>0</v>
      </c>
      <c r="BA115">
        <v>0</v>
      </c>
      <c r="BB115">
        <v>0</v>
      </c>
      <c r="BC115">
        <v>5051248.3286308898</v>
      </c>
      <c r="BD115">
        <v>5094706.2386720702</v>
      </c>
      <c r="BE115">
        <v>5015971.8249279195</v>
      </c>
      <c r="BF115">
        <v>174362.62579999899</v>
      </c>
      <c r="BG115">
        <v>10285040.6893999</v>
      </c>
      <c r="BI115" s="2"/>
      <c r="BK115" s="2"/>
      <c r="BL115"/>
      <c r="BM115"/>
      <c r="BN115"/>
      <c r="BO115"/>
      <c r="BP115"/>
      <c r="BQ115"/>
    </row>
    <row r="116" spans="1:69" x14ac:dyDescent="0.2">
      <c r="A116" t="str">
        <f t="shared" si="8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137947807.99479601</v>
      </c>
      <c r="J116">
        <v>90695.517137212795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4"/>
        <v>0</v>
      </c>
      <c r="AD116">
        <v>2.33957581484446E-2</v>
      </c>
      <c r="AE116">
        <v>0</v>
      </c>
      <c r="AF116">
        <v>0</v>
      </c>
      <c r="AG116">
        <v>-332863.32455713302</v>
      </c>
      <c r="AH116">
        <v>-324621.71567034698</v>
      </c>
      <c r="AI116">
        <v>264482.23417454702</v>
      </c>
      <c r="AJ116">
        <v>36321.861712439197</v>
      </c>
      <c r="AK116">
        <v>557015.33115690295</v>
      </c>
      <c r="AL116">
        <v>58739.220816877998</v>
      </c>
      <c r="AM116">
        <v>-22869.9523965689</v>
      </c>
      <c r="AN116">
        <v>107713.81052547001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f t="shared" si="5"/>
        <v>0</v>
      </c>
      <c r="AZ116">
        <v>1024.6431920899099</v>
      </c>
      <c r="BA116">
        <v>0</v>
      </c>
      <c r="BB116">
        <v>0</v>
      </c>
      <c r="BC116">
        <v>344942.10895427899</v>
      </c>
      <c r="BD116">
        <v>399766.23510686099</v>
      </c>
      <c r="BE116">
        <v>4075083.0637931</v>
      </c>
      <c r="BF116">
        <v>425401.99999999901</v>
      </c>
      <c r="BG116">
        <v>4900251.2988999598</v>
      </c>
      <c r="BI116" s="2"/>
      <c r="BK116" s="2"/>
      <c r="BL116"/>
      <c r="BM116"/>
      <c r="BN116"/>
      <c r="BO116"/>
      <c r="BP116"/>
      <c r="BQ116"/>
    </row>
    <row r="117" spans="1:69" x14ac:dyDescent="0.2">
      <c r="A117" t="str">
        <f t="shared" si="8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135544318.519604</v>
      </c>
      <c r="J117">
        <v>-2259620.5112883202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si="4"/>
        <v>0</v>
      </c>
      <c r="AD117">
        <v>2.3188649058732299E-2</v>
      </c>
      <c r="AE117">
        <v>0</v>
      </c>
      <c r="AF117">
        <v>0</v>
      </c>
      <c r="AG117">
        <v>1332595.455198</v>
      </c>
      <c r="AH117">
        <v>-3786500.0179015398</v>
      </c>
      <c r="AI117">
        <v>784271.82577784697</v>
      </c>
      <c r="AJ117">
        <v>-745648.67817816604</v>
      </c>
      <c r="AK117">
        <v>43316.335145566998</v>
      </c>
      <c r="AL117">
        <v>-100582.76743910401</v>
      </c>
      <c r="AM117">
        <v>267.11344869388398</v>
      </c>
      <c r="AN117">
        <v>28023.7697736396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f t="shared" si="5"/>
        <v>0</v>
      </c>
      <c r="AZ117">
        <v>0</v>
      </c>
      <c r="BA117">
        <v>0</v>
      </c>
      <c r="BB117">
        <v>0</v>
      </c>
      <c r="BC117">
        <v>-2444256.9641750599</v>
      </c>
      <c r="BD117">
        <v>-2467625.7172739301</v>
      </c>
      <c r="BE117">
        <v>-1945371.63352602</v>
      </c>
      <c r="BF117">
        <v>1039329.7539999899</v>
      </c>
      <c r="BG117">
        <v>-3373667.5967999599</v>
      </c>
      <c r="BI117" s="2"/>
      <c r="BK117" s="2"/>
      <c r="BL117"/>
      <c r="BM117"/>
      <c r="BN117"/>
      <c r="BO117"/>
      <c r="BP117"/>
      <c r="BQ117"/>
    </row>
    <row r="118" spans="1:69" x14ac:dyDescent="0.2">
      <c r="A118" t="str">
        <f t="shared" si="8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137872410.64179701</v>
      </c>
      <c r="J118">
        <v>1277882.7126569401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 t="shared" si="4"/>
        <v>0</v>
      </c>
      <c r="AD118">
        <v>2.3188649058732299E-2</v>
      </c>
      <c r="AE118">
        <v>0</v>
      </c>
      <c r="AF118">
        <v>0</v>
      </c>
      <c r="AG118">
        <v>2083991.9248754501</v>
      </c>
      <c r="AH118">
        <v>459699.07297360402</v>
      </c>
      <c r="AI118">
        <v>164218.76158355299</v>
      </c>
      <c r="AJ118">
        <v>-1061508.2359148399</v>
      </c>
      <c r="AK118">
        <v>-194440.53098250201</v>
      </c>
      <c r="AL118">
        <v>161065.96431867901</v>
      </c>
      <c r="AM118">
        <v>-9434.2659622891806</v>
      </c>
      <c r="AN118">
        <v>-129836.922777126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f t="shared" si="5"/>
        <v>0</v>
      </c>
      <c r="AZ118">
        <v>0</v>
      </c>
      <c r="BA118">
        <v>0</v>
      </c>
      <c r="BB118">
        <v>0</v>
      </c>
      <c r="BC118">
        <v>1473755.76811453</v>
      </c>
      <c r="BD118">
        <v>1541819.20767366</v>
      </c>
      <c r="BE118">
        <v>-1857084.1324736699</v>
      </c>
      <c r="BF118">
        <v>0</v>
      </c>
      <c r="BG118">
        <v>-315264.92480000999</v>
      </c>
      <c r="BI118" s="2"/>
      <c r="BK118" s="2"/>
      <c r="BL118"/>
      <c r="BM118"/>
      <c r="BN118"/>
      <c r="BO118"/>
      <c r="BP118"/>
      <c r="BQ118"/>
    </row>
    <row r="119" spans="1:69" x14ac:dyDescent="0.2">
      <c r="A119" t="str">
        <f t="shared" si="8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131289822.72153699</v>
      </c>
      <c r="J119">
        <v>-6920388.8928708099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0.7</v>
      </c>
      <c r="Z119">
        <v>0</v>
      </c>
      <c r="AA119">
        <v>0</v>
      </c>
      <c r="AB119">
        <v>0</v>
      </c>
      <c r="AC119">
        <f t="shared" si="4"/>
        <v>0.7</v>
      </c>
      <c r="AD119">
        <v>8.9051758704721207E-2</v>
      </c>
      <c r="AE119">
        <v>0</v>
      </c>
      <c r="AF119">
        <v>0</v>
      </c>
      <c r="AG119">
        <v>2475424.0159159801</v>
      </c>
      <c r="AH119">
        <v>-377448.93178213702</v>
      </c>
      <c r="AI119">
        <v>296993.53958142101</v>
      </c>
      <c r="AJ119">
        <v>-5745996.7213957096</v>
      </c>
      <c r="AK119">
        <v>-1283835.8005494699</v>
      </c>
      <c r="AL119">
        <v>106654.00905270901</v>
      </c>
      <c r="AM119">
        <v>-3053.9603325124799</v>
      </c>
      <c r="AN119">
        <v>4834.5290841449096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-2964894.3515472701</v>
      </c>
      <c r="AV119">
        <v>0</v>
      </c>
      <c r="AW119">
        <v>0</v>
      </c>
      <c r="AX119">
        <v>0</v>
      </c>
      <c r="AY119">
        <f t="shared" si="5"/>
        <v>-2964894.3515472701</v>
      </c>
      <c r="AZ119">
        <v>2699.3252606092801</v>
      </c>
      <c r="BA119">
        <v>0</v>
      </c>
      <c r="BB119">
        <v>0</v>
      </c>
      <c r="BC119">
        <v>-7488624.34671224</v>
      </c>
      <c r="BD119">
        <v>-7447663.3056442495</v>
      </c>
      <c r="BE119">
        <v>1233274.4766442601</v>
      </c>
      <c r="BF119">
        <v>0</v>
      </c>
      <c r="BG119">
        <v>-6214388.8289999897</v>
      </c>
      <c r="BI119" s="2"/>
      <c r="BK119" s="2"/>
      <c r="BL119"/>
      <c r="BM119"/>
      <c r="BN119"/>
      <c r="BO119"/>
      <c r="BP119"/>
      <c r="BQ119"/>
    </row>
    <row r="120" spans="1:69" x14ac:dyDescent="0.2">
      <c r="A120" t="str">
        <f t="shared" si="8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126449424.732292</v>
      </c>
      <c r="J120">
        <v>-4840397.9892445598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1.2</v>
      </c>
      <c r="Z120">
        <v>0</v>
      </c>
      <c r="AA120">
        <v>0</v>
      </c>
      <c r="AB120">
        <v>0</v>
      </c>
      <c r="AC120">
        <f t="shared" si="4"/>
        <v>1.2</v>
      </c>
      <c r="AD120">
        <v>0.156347037085596</v>
      </c>
      <c r="AE120">
        <v>0</v>
      </c>
      <c r="AF120">
        <v>0</v>
      </c>
      <c r="AG120">
        <v>1917232.01453437</v>
      </c>
      <c r="AH120">
        <v>-2351665.6648825798</v>
      </c>
      <c r="AI120">
        <v>273676.40465673298</v>
      </c>
      <c r="AJ120">
        <v>-1807338.69344848</v>
      </c>
      <c r="AK120">
        <v>-494564.551196869</v>
      </c>
      <c r="AL120">
        <v>-289475.15036439698</v>
      </c>
      <c r="AM120">
        <v>-1862.2464107303599</v>
      </c>
      <c r="AN120">
        <v>-225246.36434251801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-2038110.1834268901</v>
      </c>
      <c r="AV120">
        <v>0</v>
      </c>
      <c r="AW120">
        <v>0</v>
      </c>
      <c r="AX120">
        <v>0</v>
      </c>
      <c r="AY120">
        <f t="shared" si="5"/>
        <v>-2038110.1834268901</v>
      </c>
      <c r="AZ120">
        <v>3262.82655841926</v>
      </c>
      <c r="BA120">
        <v>0</v>
      </c>
      <c r="BB120">
        <v>0</v>
      </c>
      <c r="BC120">
        <v>-5014091.6083229398</v>
      </c>
      <c r="BD120">
        <v>-4965789.1488550603</v>
      </c>
      <c r="BE120">
        <v>-6268890.4691449096</v>
      </c>
      <c r="BF120">
        <v>0</v>
      </c>
      <c r="BG120">
        <v>-11234679.6179999</v>
      </c>
      <c r="BI120" s="2"/>
      <c r="BK120" s="2"/>
      <c r="BL120"/>
      <c r="BM120"/>
      <c r="BN120"/>
      <c r="BO120"/>
      <c r="BP120"/>
      <c r="BQ120"/>
    </row>
    <row r="121" spans="1:69" x14ac:dyDescent="0.2">
      <c r="A121" t="str">
        <f t="shared" si="8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126691115.84027401</v>
      </c>
      <c r="J121">
        <v>581386.25221441104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1.8971782685562799</v>
      </c>
      <c r="Z121">
        <v>0</v>
      </c>
      <c r="AA121">
        <v>0</v>
      </c>
      <c r="AB121">
        <v>0</v>
      </c>
      <c r="AC121">
        <f t="shared" si="4"/>
        <v>1.8971782685562799</v>
      </c>
      <c r="AD121">
        <v>0.46610099530158</v>
      </c>
      <c r="AE121">
        <v>0</v>
      </c>
      <c r="AF121">
        <v>0</v>
      </c>
      <c r="AG121">
        <v>2132365.5627550399</v>
      </c>
      <c r="AH121">
        <v>349600.33002257301</v>
      </c>
      <c r="AI121">
        <v>191139.800636161</v>
      </c>
      <c r="AJ121">
        <v>1292087.82467254</v>
      </c>
      <c r="AK121">
        <v>-263567.87894618203</v>
      </c>
      <c r="AL121">
        <v>-265212.86052750202</v>
      </c>
      <c r="AM121">
        <v>-2318.6405675702399</v>
      </c>
      <c r="AN121">
        <v>-177483.926115123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-2604329.9620101401</v>
      </c>
      <c r="AV121">
        <v>0</v>
      </c>
      <c r="AW121">
        <v>0</v>
      </c>
      <c r="AX121">
        <v>0</v>
      </c>
      <c r="AY121">
        <f t="shared" si="5"/>
        <v>-2604329.9620101401</v>
      </c>
      <c r="AZ121">
        <v>14197.991511288599</v>
      </c>
      <c r="BA121">
        <v>0</v>
      </c>
      <c r="BB121">
        <v>0</v>
      </c>
      <c r="BC121">
        <v>666478.241431089</v>
      </c>
      <c r="BD121">
        <v>605881.45329045702</v>
      </c>
      <c r="BE121">
        <v>-4182006.8414904699</v>
      </c>
      <c r="BF121">
        <v>0</v>
      </c>
      <c r="BG121">
        <v>-3576125.3882000102</v>
      </c>
      <c r="BI121" s="2"/>
      <c r="BK121" s="2"/>
      <c r="BL121"/>
      <c r="BM121"/>
      <c r="BN121"/>
      <c r="BO121"/>
      <c r="BP121"/>
      <c r="BQ121"/>
    </row>
    <row r="122" spans="1:69" x14ac:dyDescent="0.2">
      <c r="A122" t="str">
        <f t="shared" si="8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125315480.401245</v>
      </c>
      <c r="J122">
        <v>-1375635.4390296501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3.0953961223812998</v>
      </c>
      <c r="Z122">
        <v>0</v>
      </c>
      <c r="AA122">
        <v>0</v>
      </c>
      <c r="AB122">
        <v>0</v>
      </c>
      <c r="AC122">
        <f t="shared" si="4"/>
        <v>3.0953961223812998</v>
      </c>
      <c r="AD122">
        <v>0.56596405515210102</v>
      </c>
      <c r="AE122">
        <v>6.6420371223323907E-2</v>
      </c>
      <c r="AF122">
        <v>0</v>
      </c>
      <c r="AG122">
        <v>1983526.99283284</v>
      </c>
      <c r="AH122">
        <v>583875.85268369899</v>
      </c>
      <c r="AI122">
        <v>222666.77123377399</v>
      </c>
      <c r="AJ122">
        <v>1372547.6949546</v>
      </c>
      <c r="AK122">
        <v>-364673.36736690998</v>
      </c>
      <c r="AL122">
        <v>-255799.235705589</v>
      </c>
      <c r="AM122">
        <v>1571.3451836096101</v>
      </c>
      <c r="AN122">
        <v>-181720.042880964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-4305826.2530198097</v>
      </c>
      <c r="AV122">
        <v>0</v>
      </c>
      <c r="AW122">
        <v>0</v>
      </c>
      <c r="AX122">
        <v>0</v>
      </c>
      <c r="AY122">
        <f t="shared" si="5"/>
        <v>-4305826.2530198097</v>
      </c>
      <c r="AZ122">
        <v>5770.3346602955899</v>
      </c>
      <c r="BA122">
        <v>-481974.47962671</v>
      </c>
      <c r="BB122">
        <v>0</v>
      </c>
      <c r="BC122">
        <v>-1420034.38705116</v>
      </c>
      <c r="BD122">
        <v>-1466165.01689969</v>
      </c>
      <c r="BE122">
        <v>1277351.49349968</v>
      </c>
      <c r="BF122">
        <v>0</v>
      </c>
      <c r="BG122">
        <v>-188813.52340000801</v>
      </c>
      <c r="BI122" s="2"/>
      <c r="BK122" s="2"/>
      <c r="BL122"/>
      <c r="BM122"/>
      <c r="BN122"/>
      <c r="BO122"/>
      <c r="BP122"/>
      <c r="BQ122"/>
    </row>
    <row r="123" spans="1:69" x14ac:dyDescent="0.2">
      <c r="A123" t="str">
        <f t="shared" si="8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1863036957.9028449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4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f t="shared" si="5"/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2067702619.7899899</v>
      </c>
      <c r="BG123" s="2">
        <v>2067702619.7899899</v>
      </c>
      <c r="BI123" s="2"/>
      <c r="BK123" s="2"/>
      <c r="BL123"/>
      <c r="BM123"/>
      <c r="BN123"/>
      <c r="BO123"/>
      <c r="BP123"/>
      <c r="BQ123"/>
    </row>
    <row r="124" spans="1:69" x14ac:dyDescent="0.2">
      <c r="A124" t="str">
        <f t="shared" si="8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2029182155.0592561</v>
      </c>
      <c r="J124">
        <v>54723007.469192594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4"/>
        <v>0</v>
      </c>
      <c r="AD124">
        <v>0</v>
      </c>
      <c r="AE124">
        <v>0</v>
      </c>
      <c r="AF124">
        <v>0</v>
      </c>
      <c r="AG124">
        <v>3339157.1868017497</v>
      </c>
      <c r="AH124">
        <v>4145646.1003212603</v>
      </c>
      <c r="AI124">
        <v>9798704.8348351903</v>
      </c>
      <c r="AJ124">
        <v>33644082.337193877</v>
      </c>
      <c r="AK124">
        <v>11103806.852351069</v>
      </c>
      <c r="AL124">
        <v>-2114743.813563528</v>
      </c>
      <c r="AM124">
        <v>-112275.9501386669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f t="shared" si="5"/>
        <v>0</v>
      </c>
      <c r="AZ124">
        <v>0</v>
      </c>
      <c r="BA124">
        <v>0</v>
      </c>
      <c r="BB124">
        <v>0</v>
      </c>
      <c r="BC124">
        <v>59804377.547800899</v>
      </c>
      <c r="BD124">
        <v>60692912.250061795</v>
      </c>
      <c r="BE124">
        <v>-132228575.84006029</v>
      </c>
      <c r="BF124">
        <v>0</v>
      </c>
      <c r="BG124" s="2">
        <v>-71535663.589998394</v>
      </c>
      <c r="BI124" s="2"/>
      <c r="BK124" s="2"/>
      <c r="BL124"/>
      <c r="BM124"/>
      <c r="BN124"/>
      <c r="BO124"/>
      <c r="BP124"/>
      <c r="BQ124"/>
    </row>
    <row r="125" spans="1:69" x14ac:dyDescent="0.2">
      <c r="A125" t="str">
        <f t="shared" si="8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2350982876.280364</v>
      </c>
      <c r="J125">
        <v>96670328.178794339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4"/>
        <v>0</v>
      </c>
      <c r="AD125">
        <v>0</v>
      </c>
      <c r="AE125">
        <v>0</v>
      </c>
      <c r="AF125">
        <v>0</v>
      </c>
      <c r="AG125">
        <v>28652002.933309209</v>
      </c>
      <c r="AH125">
        <v>9391411.9675058015</v>
      </c>
      <c r="AI125">
        <v>12561258.982531041</v>
      </c>
      <c r="AJ125">
        <v>31999710.887682378</v>
      </c>
      <c r="AK125">
        <v>16240674.627940942</v>
      </c>
      <c r="AL125">
        <v>-1748208.9850749059</v>
      </c>
      <c r="AM125">
        <v>-106485.1667182911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f t="shared" si="5"/>
        <v>0</v>
      </c>
      <c r="AZ125">
        <v>0</v>
      </c>
      <c r="BA125">
        <v>0</v>
      </c>
      <c r="BB125">
        <v>0</v>
      </c>
      <c r="BC125">
        <v>96990365.247176409</v>
      </c>
      <c r="BD125">
        <v>99078807.13182798</v>
      </c>
      <c r="BE125">
        <v>-28774442.081828516</v>
      </c>
      <c r="BF125">
        <v>179225222.799999</v>
      </c>
      <c r="BG125" s="2">
        <v>249529587.84999862</v>
      </c>
      <c r="BI125" s="2"/>
      <c r="BK125" s="2"/>
      <c r="BL125"/>
      <c r="BM125"/>
      <c r="BN125"/>
      <c r="BO125"/>
      <c r="BP125"/>
      <c r="BQ125"/>
    </row>
    <row r="126" spans="1:69" x14ac:dyDescent="0.2">
      <c r="A126" t="str">
        <f t="shared" si="8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2551991818.1261177</v>
      </c>
      <c r="J126">
        <v>37128490.178894304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4"/>
        <v>0</v>
      </c>
      <c r="AD126">
        <v>0</v>
      </c>
      <c r="AE126">
        <v>0</v>
      </c>
      <c r="AF126">
        <v>0</v>
      </c>
      <c r="AG126">
        <v>-28282738.4865335</v>
      </c>
      <c r="AH126">
        <v>-7869803.1989964107</v>
      </c>
      <c r="AI126">
        <v>15254323.957431531</v>
      </c>
      <c r="AJ126">
        <v>47554171.364003003</v>
      </c>
      <c r="AK126">
        <v>15730990.12384712</v>
      </c>
      <c r="AL126">
        <v>-2893257.6634122902</v>
      </c>
      <c r="AM126">
        <v>-112801.97016046666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f t="shared" si="5"/>
        <v>0</v>
      </c>
      <c r="AZ126">
        <v>0</v>
      </c>
      <c r="BA126">
        <v>0</v>
      </c>
      <c r="BB126">
        <v>0</v>
      </c>
      <c r="BC126">
        <v>39380884.126178801</v>
      </c>
      <c r="BD126">
        <v>38938934.465930499</v>
      </c>
      <c r="BE126">
        <v>-6822522.8559318203</v>
      </c>
      <c r="BF126">
        <v>125667083.39999899</v>
      </c>
      <c r="BG126" s="2">
        <v>157783495.00999832</v>
      </c>
      <c r="BI126" s="2"/>
      <c r="BK126" s="2"/>
      <c r="BL126"/>
      <c r="BM126"/>
      <c r="BN126"/>
      <c r="BO126"/>
      <c r="BP126"/>
      <c r="BQ126"/>
    </row>
    <row r="127" spans="1:69" x14ac:dyDescent="0.2">
      <c r="A127" t="str">
        <f t="shared" si="8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2623032659.269732</v>
      </c>
      <c r="J127">
        <v>71040841.143621802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4"/>
        <v>0</v>
      </c>
      <c r="AD127">
        <v>0</v>
      </c>
      <c r="AE127">
        <v>0</v>
      </c>
      <c r="AF127">
        <v>0</v>
      </c>
      <c r="AG127">
        <v>-6652215.8804130098</v>
      </c>
      <c r="AH127">
        <v>11274835.04515709</v>
      </c>
      <c r="AI127">
        <v>20668678.50597949</v>
      </c>
      <c r="AJ127">
        <v>29902382.766773138</v>
      </c>
      <c r="AK127">
        <v>25479244.803289533</v>
      </c>
      <c r="AL127">
        <v>-3227659.2962054419</v>
      </c>
      <c r="AM127">
        <v>-88315.638764067495</v>
      </c>
      <c r="AN127">
        <v>-2819625.260587458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f t="shared" si="5"/>
        <v>0</v>
      </c>
      <c r="AZ127">
        <v>0</v>
      </c>
      <c r="BA127">
        <v>0</v>
      </c>
      <c r="BB127">
        <v>0</v>
      </c>
      <c r="BC127">
        <v>74537325.045229301</v>
      </c>
      <c r="BD127">
        <v>75115823.507866696</v>
      </c>
      <c r="BE127">
        <v>-44760511.447864532</v>
      </c>
      <c r="BF127">
        <v>0</v>
      </c>
      <c r="BG127" s="2">
        <v>30355312.060001999</v>
      </c>
      <c r="BI127" s="2"/>
      <c r="BK127" s="2"/>
      <c r="BL127"/>
      <c r="BM127"/>
      <c r="BN127"/>
      <c r="BO127"/>
      <c r="BP127"/>
      <c r="BQ127"/>
    </row>
    <row r="128" spans="1:69" x14ac:dyDescent="0.2">
      <c r="A128" t="str">
        <f t="shared" si="8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2640033294.6651592</v>
      </c>
      <c r="J128">
        <v>17000635.39542735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4"/>
        <v>0</v>
      </c>
      <c r="AD128">
        <v>0</v>
      </c>
      <c r="AE128">
        <v>0</v>
      </c>
      <c r="AF128">
        <v>0</v>
      </c>
      <c r="AG128">
        <v>30221020.916563999</v>
      </c>
      <c r="AH128">
        <v>-19386262.640323941</v>
      </c>
      <c r="AI128">
        <v>5694619.7075896198</v>
      </c>
      <c r="AJ128">
        <v>17078896.211311691</v>
      </c>
      <c r="AK128">
        <v>-8799528.7434660792</v>
      </c>
      <c r="AL128">
        <v>-4287633.0500058802</v>
      </c>
      <c r="AM128">
        <v>-309712.449012394</v>
      </c>
      <c r="AN128">
        <v>-1214715.2586215355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f t="shared" si="5"/>
        <v>0</v>
      </c>
      <c r="AZ128">
        <v>0</v>
      </c>
      <c r="BA128">
        <v>0</v>
      </c>
      <c r="BB128">
        <v>0</v>
      </c>
      <c r="BC128">
        <v>18996684.694035631</v>
      </c>
      <c r="BD128">
        <v>18731872.885879591</v>
      </c>
      <c r="BE128">
        <v>-8976548.765880499</v>
      </c>
      <c r="BF128">
        <v>0</v>
      </c>
      <c r="BG128" s="2">
        <v>9755324.1199990977</v>
      </c>
      <c r="BI128" s="2"/>
      <c r="BK128" s="2"/>
      <c r="BL128"/>
      <c r="BM128"/>
      <c r="BN128"/>
      <c r="BO128"/>
      <c r="BP128"/>
      <c r="BQ128"/>
    </row>
    <row r="129" spans="1:69" x14ac:dyDescent="0.2">
      <c r="A129" t="str">
        <f t="shared" si="8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2714664877.4731531</v>
      </c>
      <c r="J129">
        <v>74631582.807987809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4"/>
        <v>0</v>
      </c>
      <c r="AD129">
        <v>0.10746534439576499</v>
      </c>
      <c r="AE129">
        <v>0</v>
      </c>
      <c r="AF129">
        <v>0</v>
      </c>
      <c r="AG129">
        <v>14412470.64501607</v>
      </c>
      <c r="AH129">
        <v>10328524.42792565</v>
      </c>
      <c r="AI129">
        <v>3765529.2503142399</v>
      </c>
      <c r="AJ129">
        <v>39148027.555181004</v>
      </c>
      <c r="AK129">
        <v>829349.00677999598</v>
      </c>
      <c r="AL129">
        <v>4246125.6402429966</v>
      </c>
      <c r="AM129">
        <v>198158.80491063339</v>
      </c>
      <c r="AN129">
        <v>-737320.15882335196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f t="shared" si="5"/>
        <v>0</v>
      </c>
      <c r="AZ129">
        <v>67844.585387473096</v>
      </c>
      <c r="BA129">
        <v>0</v>
      </c>
      <c r="BB129">
        <v>0</v>
      </c>
      <c r="BC129">
        <v>72258709.756934896</v>
      </c>
      <c r="BD129">
        <v>73082046.502902403</v>
      </c>
      <c r="BE129">
        <v>10362161.75709749</v>
      </c>
      <c r="BF129">
        <v>0</v>
      </c>
      <c r="BG129" s="2">
        <v>83444208.25999999</v>
      </c>
      <c r="BI129" s="2"/>
      <c r="BK129" s="2"/>
      <c r="BL129"/>
      <c r="BM129"/>
      <c r="BN129"/>
      <c r="BO129"/>
      <c r="BP129"/>
      <c r="BQ129"/>
    </row>
    <row r="130" spans="1:69" x14ac:dyDescent="0.2">
      <c r="A130" t="str">
        <f t="shared" si="8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2570838851.5742483</v>
      </c>
      <c r="J130">
        <v>-143826025.8989031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4"/>
        <v>0</v>
      </c>
      <c r="AD130">
        <v>0.10746534439576499</v>
      </c>
      <c r="AE130">
        <v>0</v>
      </c>
      <c r="AF130">
        <v>0</v>
      </c>
      <c r="AG130">
        <v>-19184651.439782578</v>
      </c>
      <c r="AH130">
        <v>-51860354.834367998</v>
      </c>
      <c r="AI130">
        <v>-3557894.3930836711</v>
      </c>
      <c r="AJ130">
        <v>-104089933.13864499</v>
      </c>
      <c r="AK130">
        <v>32717164.123176873</v>
      </c>
      <c r="AL130">
        <v>3018519.07074292</v>
      </c>
      <c r="AM130">
        <v>137297.45292305131</v>
      </c>
      <c r="AN130">
        <v>-1982334.3049888369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f t="shared" si="5"/>
        <v>0</v>
      </c>
      <c r="AZ130">
        <v>0</v>
      </c>
      <c r="BA130">
        <v>0</v>
      </c>
      <c r="BB130">
        <v>0</v>
      </c>
      <c r="BC130">
        <v>-144802187.46402499</v>
      </c>
      <c r="BD130">
        <v>-143676555.49610841</v>
      </c>
      <c r="BE130">
        <v>15479428.20610811</v>
      </c>
      <c r="BF130">
        <v>0</v>
      </c>
      <c r="BG130" s="2">
        <v>-128197127.29000029</v>
      </c>
      <c r="BI130" s="2"/>
      <c r="BK130" s="2"/>
      <c r="BL130"/>
      <c r="BM130"/>
      <c r="BN130"/>
      <c r="BO130"/>
      <c r="BP130"/>
      <c r="BQ130"/>
    </row>
    <row r="131" spans="1:69" x14ac:dyDescent="0.2">
      <c r="A131" t="str">
        <f t="shared" si="8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2543979126.1694441</v>
      </c>
      <c r="J131">
        <v>-26859725.40480008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4"/>
        <v>0</v>
      </c>
      <c r="AD131">
        <v>0.31017557654120997</v>
      </c>
      <c r="AE131">
        <v>0</v>
      </c>
      <c r="AF131">
        <v>0</v>
      </c>
      <c r="AG131">
        <v>-83820917.826830193</v>
      </c>
      <c r="AH131">
        <v>-9238033.3107843101</v>
      </c>
      <c r="AI131">
        <v>410780.79434097221</v>
      </c>
      <c r="AJ131">
        <v>47128018.563369602</v>
      </c>
      <c r="AK131">
        <v>15565110.38647126</v>
      </c>
      <c r="AL131">
        <v>5627875.7575984094</v>
      </c>
      <c r="AM131">
        <v>1897226.204100321</v>
      </c>
      <c r="AN131">
        <v>-2049869.4001831491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f t="shared" si="5"/>
        <v>0</v>
      </c>
      <c r="AZ131">
        <v>57854.836208933397</v>
      </c>
      <c r="BA131">
        <v>0</v>
      </c>
      <c r="BB131">
        <v>0</v>
      </c>
      <c r="BC131">
        <v>-24421953.99570794</v>
      </c>
      <c r="BD131">
        <v>-25585794.110189132</v>
      </c>
      <c r="BE131">
        <v>-61155938.449808896</v>
      </c>
      <c r="BF131">
        <v>0</v>
      </c>
      <c r="BG131" s="2">
        <v>-86741732.559998095</v>
      </c>
      <c r="BI131" s="2"/>
      <c r="BK131" s="2"/>
      <c r="BL131"/>
      <c r="BM131"/>
      <c r="BN131"/>
      <c r="BO131"/>
      <c r="BP131"/>
      <c r="BQ131"/>
    </row>
    <row r="132" spans="1:69" x14ac:dyDescent="0.2">
      <c r="A132" t="str">
        <f t="shared" si="8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2567890223.5286427</v>
      </c>
      <c r="J132">
        <v>23911097.359196119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4"/>
        <v>0</v>
      </c>
      <c r="AD132">
        <v>0.31017557654120997</v>
      </c>
      <c r="AE132">
        <v>0</v>
      </c>
      <c r="AF132">
        <v>0</v>
      </c>
      <c r="AG132">
        <v>-56083450.265900403</v>
      </c>
      <c r="AH132">
        <v>-10144789.64844639</v>
      </c>
      <c r="AI132">
        <v>7524006.1566111296</v>
      </c>
      <c r="AJ132">
        <v>64748678.259883597</v>
      </c>
      <c r="AK132">
        <v>12122592.577302629</v>
      </c>
      <c r="AL132">
        <v>7317267.9546463899</v>
      </c>
      <c r="AM132">
        <v>-213357.47762798209</v>
      </c>
      <c r="AN132">
        <v>484452.29787599231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f t="shared" si="5"/>
        <v>0</v>
      </c>
      <c r="AZ132">
        <v>40056.483990747198</v>
      </c>
      <c r="BA132">
        <v>0</v>
      </c>
      <c r="BB132">
        <v>0</v>
      </c>
      <c r="BC132">
        <v>25795456.3383356</v>
      </c>
      <c r="BD132">
        <v>24320273.366565552</v>
      </c>
      <c r="BE132">
        <v>6221741.7534344997</v>
      </c>
      <c r="BF132">
        <v>0</v>
      </c>
      <c r="BG132" s="2">
        <v>30542015.120000154</v>
      </c>
      <c r="BI132" s="2"/>
      <c r="BK132" s="2"/>
      <c r="BL132"/>
      <c r="BM132"/>
      <c r="BN132"/>
      <c r="BO132"/>
      <c r="BP132"/>
      <c r="BQ132"/>
    </row>
    <row r="133" spans="1:69" x14ac:dyDescent="0.2">
      <c r="A133" t="str">
        <f t="shared" si="8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2554721082.2912683</v>
      </c>
      <c r="J133">
        <v>-13169141.237373978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0.37748279127755002</v>
      </c>
      <c r="U133">
        <v>0</v>
      </c>
      <c r="V133">
        <v>0</v>
      </c>
      <c r="W133">
        <v>7.1316060620933999E-2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ref="AC133:AC173" si="9">SUM(S133:AB133)</f>
        <v>0.44879885189848401</v>
      </c>
      <c r="AD133">
        <v>0.44300948705175597</v>
      </c>
      <c r="AE133">
        <v>0</v>
      </c>
      <c r="AF133">
        <v>0</v>
      </c>
      <c r="AG133">
        <v>-21687230.639810123</v>
      </c>
      <c r="AH133">
        <v>327230.64116819948</v>
      </c>
      <c r="AI133">
        <v>9504810.0331765711</v>
      </c>
      <c r="AJ133">
        <v>3714183.567346829</v>
      </c>
      <c r="AK133">
        <v>3656956.2594329324</v>
      </c>
      <c r="AL133">
        <v>-2782589.77311219</v>
      </c>
      <c r="AM133">
        <v>-235486.95494796772</v>
      </c>
      <c r="AN133">
        <v>-904638.64607353811</v>
      </c>
      <c r="AO133">
        <v>0</v>
      </c>
      <c r="AP133">
        <v>-3779451.3115990302</v>
      </c>
      <c r="AQ133">
        <v>0</v>
      </c>
      <c r="AR133">
        <v>0</v>
      </c>
      <c r="AS133">
        <v>-795746.43822389399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f t="shared" ref="AY133:AY173" si="10">SUM(AO133:AX133)</f>
        <v>-4575197.7498229239</v>
      </c>
      <c r="AZ133">
        <v>25055.125932719799</v>
      </c>
      <c r="BA133">
        <v>0</v>
      </c>
      <c r="BB133">
        <v>0</v>
      </c>
      <c r="BC133">
        <v>-12956908.136709485</v>
      </c>
      <c r="BD133">
        <v>-13016779.688693488</v>
      </c>
      <c r="BE133">
        <v>46162307.0786926</v>
      </c>
      <c r="BF133">
        <v>0</v>
      </c>
      <c r="BG133" s="2">
        <v>33145527.38999914</v>
      </c>
      <c r="BI133" s="2"/>
      <c r="BK133" s="2"/>
      <c r="BL133"/>
      <c r="BM133"/>
      <c r="BN133"/>
      <c r="BO133"/>
      <c r="BP133"/>
      <c r="BQ133"/>
    </row>
    <row r="134" spans="1:69" x14ac:dyDescent="0.2">
      <c r="A134" t="str">
        <f t="shared" si="8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2540380171.605463</v>
      </c>
      <c r="J134">
        <v>-14340910.685808394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1.37029738155684</v>
      </c>
      <c r="U134">
        <v>0</v>
      </c>
      <c r="V134">
        <v>0</v>
      </c>
      <c r="W134">
        <v>0.36362819420509801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9"/>
        <v>1.7339255757619381</v>
      </c>
      <c r="AD134">
        <v>0.44300948705175597</v>
      </c>
      <c r="AE134">
        <v>0</v>
      </c>
      <c r="AF134">
        <v>0</v>
      </c>
      <c r="AG134">
        <v>24028266.644760851</v>
      </c>
      <c r="AH134">
        <v>-8806440.5690579209</v>
      </c>
      <c r="AI134">
        <v>8893954.3931148201</v>
      </c>
      <c r="AJ134">
        <v>-14411354.96450885</v>
      </c>
      <c r="AK134">
        <v>-3623559.9535286399</v>
      </c>
      <c r="AL134">
        <v>-6518812.8429493932</v>
      </c>
      <c r="AM134">
        <v>3355.4746268329</v>
      </c>
      <c r="AN134">
        <v>-14107.669499737967</v>
      </c>
      <c r="AO134">
        <v>0</v>
      </c>
      <c r="AP134">
        <v>-9978867.4850605298</v>
      </c>
      <c r="AQ134">
        <v>0</v>
      </c>
      <c r="AR134">
        <v>0</v>
      </c>
      <c r="AS134">
        <v>-3211522.5249309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f t="shared" si="10"/>
        <v>-13190390.00999143</v>
      </c>
      <c r="AZ134">
        <v>0</v>
      </c>
      <c r="BA134">
        <v>0</v>
      </c>
      <c r="BB134">
        <v>0</v>
      </c>
      <c r="BC134">
        <v>-13639089.497033365</v>
      </c>
      <c r="BD134">
        <v>-13785040.391594147</v>
      </c>
      <c r="BE134">
        <v>11295558.671593461</v>
      </c>
      <c r="BF134">
        <v>0</v>
      </c>
      <c r="BG134" s="2">
        <v>-2489481.7200006898</v>
      </c>
      <c r="BI134" s="2"/>
      <c r="BK134" s="2"/>
      <c r="BL134"/>
      <c r="BM134"/>
      <c r="BN134"/>
      <c r="BO134"/>
      <c r="BP134"/>
      <c r="BQ134"/>
    </row>
    <row r="135" spans="1:69" x14ac:dyDescent="0.2">
      <c r="A135" t="str">
        <f t="shared" si="8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2507011840.0914812</v>
      </c>
      <c r="J135">
        <v>-33368331.513982672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2.7815603539374201</v>
      </c>
      <c r="U135">
        <v>0</v>
      </c>
      <c r="V135">
        <v>0</v>
      </c>
      <c r="W135">
        <v>0.92043362342691104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9"/>
        <v>3.7019939773643311</v>
      </c>
      <c r="AD135">
        <v>0.96749197928655506</v>
      </c>
      <c r="AE135">
        <v>0</v>
      </c>
      <c r="AF135">
        <v>0</v>
      </c>
      <c r="AG135">
        <v>4425256.1844624896</v>
      </c>
      <c r="AH135">
        <v>-2547332.0330762304</v>
      </c>
      <c r="AI135">
        <v>10556718.50183735</v>
      </c>
      <c r="AJ135">
        <v>-17963969.102308512</v>
      </c>
      <c r="AK135">
        <v>-5272357.4203106603</v>
      </c>
      <c r="AL135">
        <v>-1603469.5744490591</v>
      </c>
      <c r="AM135">
        <v>-66099.535992369158</v>
      </c>
      <c r="AN135">
        <v>-1437730.7377668426</v>
      </c>
      <c r="AO135">
        <v>0</v>
      </c>
      <c r="AP135">
        <v>-14123322.3135319</v>
      </c>
      <c r="AQ135">
        <v>0</v>
      </c>
      <c r="AR135">
        <v>0</v>
      </c>
      <c r="AS135">
        <v>-5795884.8746194402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f t="shared" si="10"/>
        <v>-19919207.188151341</v>
      </c>
      <c r="AZ135">
        <v>270869.02869967476</v>
      </c>
      <c r="BA135">
        <v>0</v>
      </c>
      <c r="BB135">
        <v>0</v>
      </c>
      <c r="BC135">
        <v>-33557321.877055489</v>
      </c>
      <c r="BD135">
        <v>-33470444.424305849</v>
      </c>
      <c r="BE135">
        <v>5826380.9743059687</v>
      </c>
      <c r="BF135">
        <v>0</v>
      </c>
      <c r="BG135" s="2">
        <v>-27644063.449999899</v>
      </c>
      <c r="BI135" s="2"/>
      <c r="BK135" s="2"/>
      <c r="BL135"/>
      <c r="BM135"/>
      <c r="BN135"/>
      <c r="BO135"/>
      <c r="BP135"/>
      <c r="BQ135"/>
    </row>
    <row r="136" spans="1:69" x14ac:dyDescent="0.2">
      <c r="A136" t="str">
        <f t="shared" si="8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2399689473.4415951</v>
      </c>
      <c r="J136">
        <v>-107322366.6498822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3.74873513831835</v>
      </c>
      <c r="U136">
        <v>0</v>
      </c>
      <c r="V136">
        <v>0</v>
      </c>
      <c r="W136">
        <v>1.7247295574236401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9"/>
        <v>5.4734646957419901</v>
      </c>
      <c r="AD136">
        <v>1.45891131794905</v>
      </c>
      <c r="AE136">
        <v>0</v>
      </c>
      <c r="AF136">
        <v>0</v>
      </c>
      <c r="AG136">
        <v>25358394.944210298</v>
      </c>
      <c r="AH136">
        <v>-14325913.82858146</v>
      </c>
      <c r="AI136">
        <v>9111225.6272500195</v>
      </c>
      <c r="AJ136">
        <v>-87065041.850220099</v>
      </c>
      <c r="AK136">
        <v>-20369780.60210079</v>
      </c>
      <c r="AL136">
        <v>-3213364.5466589397</v>
      </c>
      <c r="AM136">
        <v>47558.048180893005</v>
      </c>
      <c r="AN136">
        <v>-1180918.0389914941</v>
      </c>
      <c r="AO136">
        <v>0</v>
      </c>
      <c r="AP136">
        <v>-9763461.9162202198</v>
      </c>
      <c r="AQ136">
        <v>0</v>
      </c>
      <c r="AR136">
        <v>0</v>
      </c>
      <c r="AS136">
        <v>-7356233.0309188496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f t="shared" si="10"/>
        <v>-17119694.947139069</v>
      </c>
      <c r="AZ136">
        <v>231680.6440845358</v>
      </c>
      <c r="BA136">
        <v>0</v>
      </c>
      <c r="BB136">
        <v>0</v>
      </c>
      <c r="BC136">
        <v>-108525854.5499662</v>
      </c>
      <c r="BD136">
        <v>-108002053.1942526</v>
      </c>
      <c r="BE136">
        <v>42766683.814253099</v>
      </c>
      <c r="BF136">
        <v>0</v>
      </c>
      <c r="BG136" s="2">
        <v>-65235369.379999399</v>
      </c>
      <c r="BI136" s="2"/>
      <c r="BK136" s="2"/>
      <c r="BL136"/>
      <c r="BM136"/>
      <c r="BN136"/>
      <c r="BO136"/>
      <c r="BP136"/>
      <c r="BQ136"/>
    </row>
    <row r="137" spans="1:69" x14ac:dyDescent="0.2">
      <c r="A137" t="str">
        <f t="shared" si="8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2327119457.1259499</v>
      </c>
      <c r="J137">
        <v>-72570016.315650508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6.38843954149048</v>
      </c>
      <c r="U137">
        <v>0</v>
      </c>
      <c r="V137">
        <v>0</v>
      </c>
      <c r="W137">
        <v>2.9470604078637699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9"/>
        <v>9.3354999493542508</v>
      </c>
      <c r="AD137">
        <v>1.9739448974762399</v>
      </c>
      <c r="AE137">
        <v>0</v>
      </c>
      <c r="AF137">
        <v>0</v>
      </c>
      <c r="AG137">
        <v>24299347.737393301</v>
      </c>
      <c r="AH137">
        <v>-11383977.01162577</v>
      </c>
      <c r="AI137">
        <v>6868956.09906884</v>
      </c>
      <c r="AJ137">
        <v>-36604710.347362898</v>
      </c>
      <c r="AK137">
        <v>-13105560.251058329</v>
      </c>
      <c r="AL137">
        <v>-3244095.6911166599</v>
      </c>
      <c r="AM137">
        <v>-44188.224611881902</v>
      </c>
      <c r="AN137">
        <v>-3711300.5196998101</v>
      </c>
      <c r="AO137">
        <v>0</v>
      </c>
      <c r="AP137">
        <v>-25336021.463743299</v>
      </c>
      <c r="AQ137">
        <v>0</v>
      </c>
      <c r="AR137">
        <v>0</v>
      </c>
      <c r="AS137">
        <v>-12248908.651273601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f t="shared" si="10"/>
        <v>-37584930.1150169</v>
      </c>
      <c r="AZ137">
        <v>224745.7884059436</v>
      </c>
      <c r="BA137">
        <v>0</v>
      </c>
      <c r="BB137">
        <v>0</v>
      </c>
      <c r="BC137">
        <v>-74285712.535624206</v>
      </c>
      <c r="BD137">
        <v>-73847293.478147894</v>
      </c>
      <c r="BE137">
        <v>-48333942.071852647</v>
      </c>
      <c r="BF137">
        <v>0</v>
      </c>
      <c r="BG137" s="2">
        <v>-122181235.5500007</v>
      </c>
      <c r="BI137" s="2"/>
      <c r="BK137" s="2"/>
      <c r="BL137"/>
      <c r="BM137"/>
      <c r="BN137"/>
      <c r="BO137"/>
      <c r="BP137"/>
      <c r="BQ137"/>
    </row>
    <row r="138" spans="1:69" x14ac:dyDescent="0.2">
      <c r="A138" t="str">
        <f t="shared" si="8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2323792185.0963011</v>
      </c>
      <c r="J138">
        <v>-3327272.0296424897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9.8502217628345505</v>
      </c>
      <c r="U138">
        <v>0</v>
      </c>
      <c r="V138">
        <v>0</v>
      </c>
      <c r="W138">
        <v>4.5762409355013798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9"/>
        <v>14.42646269833593</v>
      </c>
      <c r="AD138">
        <v>1.9739448974762399</v>
      </c>
      <c r="AE138">
        <v>0</v>
      </c>
      <c r="AF138">
        <v>0</v>
      </c>
      <c r="AG138">
        <v>12398078.585390801</v>
      </c>
      <c r="AH138">
        <v>17295241.446649812</v>
      </c>
      <c r="AI138">
        <v>7975207.7807676699</v>
      </c>
      <c r="AJ138">
        <v>23686269.745034751</v>
      </c>
      <c r="AK138">
        <v>-12963628.71624599</v>
      </c>
      <c r="AL138">
        <v>-3384201.0812249798</v>
      </c>
      <c r="AM138">
        <v>-92134.6673391027</v>
      </c>
      <c r="AN138">
        <v>-1369026.1364365532</v>
      </c>
      <c r="AO138">
        <v>0</v>
      </c>
      <c r="AP138">
        <v>-31663498.487370402</v>
      </c>
      <c r="AQ138">
        <v>0</v>
      </c>
      <c r="AR138">
        <v>0</v>
      </c>
      <c r="AS138">
        <v>-15603377.6990257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f t="shared" si="10"/>
        <v>-47266876.1863961</v>
      </c>
      <c r="AZ138">
        <v>0</v>
      </c>
      <c r="BA138">
        <v>0</v>
      </c>
      <c r="BB138">
        <v>0</v>
      </c>
      <c r="BC138">
        <v>-3721069.2297997093</v>
      </c>
      <c r="BD138">
        <v>-4400578.6198666301</v>
      </c>
      <c r="BE138">
        <v>-88304204.320131809</v>
      </c>
      <c r="BF138">
        <v>0</v>
      </c>
      <c r="BG138" s="2">
        <v>-92704782.939998388</v>
      </c>
      <c r="BI138" s="2"/>
      <c r="BK138" s="2"/>
      <c r="BL138"/>
      <c r="BM138"/>
      <c r="BN138"/>
      <c r="BO138"/>
      <c r="BP138"/>
      <c r="BQ138"/>
    </row>
    <row r="139" spans="1:69" x14ac:dyDescent="0.2">
      <c r="A139" t="str">
        <f t="shared" si="8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2222726724.5061569</v>
      </c>
      <c r="J139">
        <v>-101065460.5901425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16.015181577345398</v>
      </c>
      <c r="U139">
        <v>0</v>
      </c>
      <c r="V139">
        <v>0</v>
      </c>
      <c r="W139">
        <v>7.4089482833388098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9"/>
        <v>23.424129860684207</v>
      </c>
      <c r="AD139">
        <v>2</v>
      </c>
      <c r="AE139">
        <v>1.1691461839603481</v>
      </c>
      <c r="AF139">
        <v>0</v>
      </c>
      <c r="AG139">
        <v>9539494.8682129011</v>
      </c>
      <c r="AH139">
        <v>14207148.455000382</v>
      </c>
      <c r="AI139">
        <v>6174226.8976129703</v>
      </c>
      <c r="AJ139">
        <v>29078888.980812758</v>
      </c>
      <c r="AK139">
        <v>-13176669.65484149</v>
      </c>
      <c r="AL139">
        <v>-3092450.0209999597</v>
      </c>
      <c r="AM139">
        <v>69812.342415261606</v>
      </c>
      <c r="AN139">
        <v>-1839773.7185002689</v>
      </c>
      <c r="AO139">
        <v>0</v>
      </c>
      <c r="AP139">
        <v>-53474606.414055601</v>
      </c>
      <c r="AQ139">
        <v>0</v>
      </c>
      <c r="AR139">
        <v>0</v>
      </c>
      <c r="AS139">
        <v>-26278046.865283702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f t="shared" si="10"/>
        <v>-79752653.279339299</v>
      </c>
      <c r="AZ139">
        <v>10798.237284704999</v>
      </c>
      <c r="BA139">
        <v>-61413255.618367001</v>
      </c>
      <c r="BB139">
        <v>0</v>
      </c>
      <c r="BC139">
        <v>-100194432.51070899</v>
      </c>
      <c r="BD139">
        <v>-100078832.85044141</v>
      </c>
      <c r="BE139">
        <v>45663336.990439698</v>
      </c>
      <c r="BF139">
        <v>0</v>
      </c>
      <c r="BG139" s="2">
        <v>-54415495.860001713</v>
      </c>
      <c r="BI139" s="2"/>
      <c r="BK139" s="2"/>
      <c r="BL139"/>
      <c r="BM139"/>
      <c r="BN139"/>
      <c r="BO139"/>
      <c r="BP139"/>
      <c r="BQ139"/>
    </row>
    <row r="140" spans="1:69" x14ac:dyDescent="0.2">
      <c r="A140" t="str">
        <f t="shared" ref="A140:A156" si="11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660949760.69257498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9"/>
        <v>0</v>
      </c>
      <c r="AD140">
        <v>0.10681222366829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f t="shared" si="10"/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678530434.918998</v>
      </c>
      <c r="BG140" s="2">
        <v>678530434.918998</v>
      </c>
      <c r="BI140" s="2"/>
      <c r="BK140" s="2"/>
      <c r="BL140"/>
      <c r="BM140"/>
      <c r="BN140"/>
      <c r="BO140"/>
      <c r="BP140"/>
      <c r="BQ140"/>
    </row>
    <row r="141" spans="1:69" x14ac:dyDescent="0.2">
      <c r="A141" t="str">
        <f t="shared" si="11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742301842.33432603</v>
      </c>
      <c r="J141">
        <v>17552119.075988408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9"/>
        <v>0</v>
      </c>
      <c r="AD141">
        <v>8.9891966907908002E-2</v>
      </c>
      <c r="AE141">
        <v>0</v>
      </c>
      <c r="AF141">
        <v>0</v>
      </c>
      <c r="AG141">
        <v>974233.65206774499</v>
      </c>
      <c r="AH141">
        <v>429351.18943219201</v>
      </c>
      <c r="AI141">
        <v>4928055.9441894293</v>
      </c>
      <c r="AJ141">
        <v>9657450.6885547489</v>
      </c>
      <c r="AK141">
        <v>3334558.0644394499</v>
      </c>
      <c r="AL141">
        <v>-280307.40849288797</v>
      </c>
      <c r="AM141">
        <v>-34535.657267337752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f t="shared" si="10"/>
        <v>0</v>
      </c>
      <c r="AZ141">
        <v>0</v>
      </c>
      <c r="BA141">
        <v>0</v>
      </c>
      <c r="BB141">
        <v>0</v>
      </c>
      <c r="BC141">
        <v>19008806.47292332</v>
      </c>
      <c r="BD141">
        <v>18937572.358075451</v>
      </c>
      <c r="BE141">
        <v>-6108711.8930755407</v>
      </c>
      <c r="BF141">
        <v>64490436.887999989</v>
      </c>
      <c r="BG141" s="2">
        <v>77319297.352999896</v>
      </c>
      <c r="BI141" s="2"/>
      <c r="BK141" s="2"/>
      <c r="BL141"/>
      <c r="BM141"/>
      <c r="BN141"/>
      <c r="BO141"/>
      <c r="BP141"/>
      <c r="BQ141"/>
    </row>
    <row r="142" spans="1:69" x14ac:dyDescent="0.2">
      <c r="A142" t="str">
        <f t="shared" si="11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808744998.22685504</v>
      </c>
      <c r="J142">
        <v>25512754.09149681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9"/>
        <v>0</v>
      </c>
      <c r="AD142">
        <v>8.7747684012483895E-2</v>
      </c>
      <c r="AE142">
        <v>0</v>
      </c>
      <c r="AF142">
        <v>0</v>
      </c>
      <c r="AG142">
        <v>-1444682.268882514</v>
      </c>
      <c r="AH142">
        <v>3233087.2205679151</v>
      </c>
      <c r="AI142">
        <v>6277241.3246808406</v>
      </c>
      <c r="AJ142">
        <v>11990223.067578468</v>
      </c>
      <c r="AK142">
        <v>5641380.9765935102</v>
      </c>
      <c r="AL142">
        <v>-299032.86657094106</v>
      </c>
      <c r="AM142">
        <v>-84010.645551077498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f t="shared" si="10"/>
        <v>0</v>
      </c>
      <c r="AZ142">
        <v>0</v>
      </c>
      <c r="BA142">
        <v>0</v>
      </c>
      <c r="BB142">
        <v>0</v>
      </c>
      <c r="BC142">
        <v>25314206.808416199</v>
      </c>
      <c r="BD142">
        <v>25538304.279012732</v>
      </c>
      <c r="BE142">
        <v>-12581607.597012831</v>
      </c>
      <c r="BF142">
        <v>27575193.975999996</v>
      </c>
      <c r="BG142" s="2">
        <v>40531890.657999799</v>
      </c>
      <c r="BI142" s="2"/>
      <c r="BK142" s="2"/>
      <c r="BL142"/>
      <c r="BM142"/>
      <c r="BN142"/>
      <c r="BO142"/>
      <c r="BP142"/>
      <c r="BQ142"/>
    </row>
    <row r="143" spans="1:69" x14ac:dyDescent="0.2">
      <c r="A143" t="str">
        <f t="shared" si="11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863265783.90207505</v>
      </c>
      <c r="J143">
        <v>29999433.704554901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9"/>
        <v>0</v>
      </c>
      <c r="AD143">
        <v>8.2683829321980304E-2</v>
      </c>
      <c r="AE143">
        <v>0</v>
      </c>
      <c r="AF143">
        <v>0</v>
      </c>
      <c r="AG143">
        <v>2012619.1713567269</v>
      </c>
      <c r="AH143">
        <v>-1586220.4645540998</v>
      </c>
      <c r="AI143">
        <v>6691742.3138034604</v>
      </c>
      <c r="AJ143">
        <v>16775439.709581539</v>
      </c>
      <c r="AK143">
        <v>5579255.9694714397</v>
      </c>
      <c r="AL143">
        <v>-219803.75617286999</v>
      </c>
      <c r="AM143">
        <v>-57457.515528108299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f t="shared" si="10"/>
        <v>0</v>
      </c>
      <c r="AZ143">
        <v>0</v>
      </c>
      <c r="BA143">
        <v>0</v>
      </c>
      <c r="BB143">
        <v>0</v>
      </c>
      <c r="BC143">
        <v>29195575.427958</v>
      </c>
      <c r="BD143">
        <v>29486616.776653901</v>
      </c>
      <c r="BE143">
        <v>-8756818.6416536979</v>
      </c>
      <c r="BF143">
        <v>22919974</v>
      </c>
      <c r="BG143" s="2">
        <v>43649772.135000177</v>
      </c>
      <c r="BI143" s="2"/>
      <c r="BK143" s="2"/>
      <c r="BL143"/>
      <c r="BM143"/>
      <c r="BN143"/>
      <c r="BO143"/>
      <c r="BP143"/>
      <c r="BQ143"/>
    </row>
    <row r="144" spans="1:69" x14ac:dyDescent="0.2">
      <c r="A144" t="str">
        <f t="shared" si="11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915839256.20281506</v>
      </c>
      <c r="J144">
        <v>36065062.025949098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9"/>
        <v>0</v>
      </c>
      <c r="AD144">
        <v>7.9530493409543795E-2</v>
      </c>
      <c r="AE144">
        <v>0</v>
      </c>
      <c r="AF144">
        <v>0</v>
      </c>
      <c r="AG144">
        <v>4139242.9837224521</v>
      </c>
      <c r="AH144">
        <v>3087488.850879401</v>
      </c>
      <c r="AI144">
        <v>8108909.1070646197</v>
      </c>
      <c r="AJ144">
        <v>9847796.1347924899</v>
      </c>
      <c r="AK144">
        <v>9234988.504166849</v>
      </c>
      <c r="AL144">
        <v>47208.299295525008</v>
      </c>
      <c r="AM144">
        <v>-4035.7855201952389</v>
      </c>
      <c r="AN144">
        <v>-558662.70882315596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f t="shared" si="10"/>
        <v>0</v>
      </c>
      <c r="AZ144">
        <v>0</v>
      </c>
      <c r="BA144">
        <v>0</v>
      </c>
      <c r="BB144">
        <v>0</v>
      </c>
      <c r="BC144">
        <v>33902935.385577902</v>
      </c>
      <c r="BD144">
        <v>34747155.2071376</v>
      </c>
      <c r="BE144">
        <v>7996221.7108619809</v>
      </c>
      <c r="BF144">
        <v>15747264</v>
      </c>
      <c r="BG144" s="2">
        <v>58490640.9179997</v>
      </c>
      <c r="BI144" s="2"/>
      <c r="BK144" s="2"/>
      <c r="BL144"/>
      <c r="BM144"/>
      <c r="BN144"/>
      <c r="BO144"/>
      <c r="BP144"/>
      <c r="BQ144"/>
    </row>
    <row r="145" spans="1:69" x14ac:dyDescent="0.2">
      <c r="A145" t="str">
        <f t="shared" si="11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925947506.30495501</v>
      </c>
      <c r="J145">
        <v>860585.61246153014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9"/>
        <v>0</v>
      </c>
      <c r="AD145">
        <v>7.9530493409543795E-2</v>
      </c>
      <c r="AE145">
        <v>0</v>
      </c>
      <c r="AF145">
        <v>0</v>
      </c>
      <c r="AG145">
        <v>5260955.1252608802</v>
      </c>
      <c r="AH145">
        <v>-8156570.6611324502</v>
      </c>
      <c r="AI145">
        <v>3377741.8266757401</v>
      </c>
      <c r="AJ145">
        <v>6540060.0105484901</v>
      </c>
      <c r="AK145">
        <v>-2476911.40274374</v>
      </c>
      <c r="AL145">
        <v>-798469.8591189502</v>
      </c>
      <c r="AM145">
        <v>-63745.035074530999</v>
      </c>
      <c r="AN145">
        <v>-578155.70914303605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f t="shared" si="10"/>
        <v>0</v>
      </c>
      <c r="AZ145">
        <v>0</v>
      </c>
      <c r="BA145">
        <v>0</v>
      </c>
      <c r="BB145">
        <v>0</v>
      </c>
      <c r="BC145">
        <v>3104904.2952724132</v>
      </c>
      <c r="BD145">
        <v>3059860.0693501765</v>
      </c>
      <c r="BE145">
        <v>-753138.9053501999</v>
      </c>
      <c r="BF145">
        <v>8688267.9989999998</v>
      </c>
      <c r="BG145" s="2">
        <v>10994989.162999971</v>
      </c>
      <c r="BI145" s="2"/>
      <c r="BK145" s="2"/>
      <c r="BL145"/>
      <c r="BM145"/>
      <c r="BN145"/>
      <c r="BO145"/>
      <c r="BP145"/>
      <c r="BQ145"/>
    </row>
    <row r="146" spans="1:69" x14ac:dyDescent="0.2">
      <c r="A146" t="str">
        <f t="shared" si="11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957106008.20189691</v>
      </c>
      <c r="J146">
        <v>31158501.896941498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9"/>
        <v>0</v>
      </c>
      <c r="AD146">
        <v>7.9530493409543795E-2</v>
      </c>
      <c r="AE146">
        <v>0</v>
      </c>
      <c r="AF146">
        <v>0</v>
      </c>
      <c r="AG146">
        <v>11404859.56754512</v>
      </c>
      <c r="AH146">
        <v>1014126.9179103598</v>
      </c>
      <c r="AI146">
        <v>1520879.7173795521</v>
      </c>
      <c r="AJ146">
        <v>13740182.66711621</v>
      </c>
      <c r="AK146">
        <v>1552184.0525840714</v>
      </c>
      <c r="AL146">
        <v>1617468.7649993799</v>
      </c>
      <c r="AM146">
        <v>-8613.7925194693998</v>
      </c>
      <c r="AN146">
        <v>-128846.9108367576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f t="shared" si="10"/>
        <v>0</v>
      </c>
      <c r="AZ146">
        <v>0</v>
      </c>
      <c r="BA146">
        <v>0</v>
      </c>
      <c r="BB146">
        <v>0</v>
      </c>
      <c r="BC146">
        <v>30712240.984178402</v>
      </c>
      <c r="BD146">
        <v>31333212.303678099</v>
      </c>
      <c r="BE146">
        <v>32269638.661322102</v>
      </c>
      <c r="BF146">
        <v>0</v>
      </c>
      <c r="BG146" s="2">
        <v>63602850.965000197</v>
      </c>
      <c r="BI146" s="2"/>
      <c r="BK146" s="2"/>
      <c r="BL146"/>
      <c r="BM146"/>
      <c r="BN146"/>
      <c r="BO146"/>
      <c r="BP146"/>
      <c r="BQ146"/>
    </row>
    <row r="147" spans="1:69" x14ac:dyDescent="0.2">
      <c r="A147" t="str">
        <f t="shared" si="11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897655173.68942595</v>
      </c>
      <c r="J147">
        <v>-59450834.512470298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9"/>
        <v>0</v>
      </c>
      <c r="AD147">
        <v>7.9530493409543795E-2</v>
      </c>
      <c r="AE147">
        <v>0</v>
      </c>
      <c r="AF147">
        <v>0</v>
      </c>
      <c r="AG147">
        <v>-10542751.890368719</v>
      </c>
      <c r="AH147">
        <v>-24110586.9492363</v>
      </c>
      <c r="AI147">
        <v>-1418979.3734418512</v>
      </c>
      <c r="AJ147">
        <v>-39344374.891291402</v>
      </c>
      <c r="AK147">
        <v>12541601.675824691</v>
      </c>
      <c r="AL147">
        <v>916478.01335089188</v>
      </c>
      <c r="AM147">
        <v>94616.97771965721</v>
      </c>
      <c r="AN147">
        <v>-747459.38918290101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f t="shared" si="10"/>
        <v>0</v>
      </c>
      <c r="AZ147">
        <v>0</v>
      </c>
      <c r="BA147">
        <v>0</v>
      </c>
      <c r="BB147">
        <v>0</v>
      </c>
      <c r="BC147">
        <v>-62611455.826626003</v>
      </c>
      <c r="BD147">
        <v>-61487758.120283201</v>
      </c>
      <c r="BE147">
        <v>-18161853.585717421</v>
      </c>
      <c r="BF147">
        <v>0</v>
      </c>
      <c r="BG147" s="2">
        <v>-79649611.706000701</v>
      </c>
      <c r="BI147" s="2"/>
      <c r="BK147" s="2"/>
      <c r="BL147"/>
      <c r="BM147"/>
      <c r="BN147"/>
      <c r="BO147"/>
      <c r="BP147"/>
      <c r="BQ147"/>
    </row>
    <row r="148" spans="1:69" x14ac:dyDescent="0.2">
      <c r="A148" t="str">
        <f t="shared" si="11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916722235.77493799</v>
      </c>
      <c r="J148">
        <v>16681953.58562251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9"/>
        <v>0</v>
      </c>
      <c r="AD148">
        <v>7.9088321678358997E-2</v>
      </c>
      <c r="AE148">
        <v>0</v>
      </c>
      <c r="AF148">
        <v>0</v>
      </c>
      <c r="AG148">
        <v>-9329365.3767161705</v>
      </c>
      <c r="AH148">
        <v>419343.69355731999</v>
      </c>
      <c r="AI148">
        <v>2531017.6568026738</v>
      </c>
      <c r="AJ148">
        <v>17308236.312164899</v>
      </c>
      <c r="AK148">
        <v>3602341.1553383004</v>
      </c>
      <c r="AL148">
        <v>2334934.9764603199</v>
      </c>
      <c r="AM148">
        <v>10984.1169327323</v>
      </c>
      <c r="AN148">
        <v>-5275.169807717999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f t="shared" si="10"/>
        <v>0</v>
      </c>
      <c r="AZ148">
        <v>0</v>
      </c>
      <c r="BA148">
        <v>0</v>
      </c>
      <c r="BB148">
        <v>0</v>
      </c>
      <c r="BC148">
        <v>16872217.36473231</v>
      </c>
      <c r="BD148">
        <v>17177433.36005348</v>
      </c>
      <c r="BE148">
        <v>-29661602.245053098</v>
      </c>
      <c r="BF148">
        <v>2308522.2659999998</v>
      </c>
      <c r="BG148" s="2">
        <v>-10175646.6189996</v>
      </c>
      <c r="BI148" s="2"/>
      <c r="BK148" s="2"/>
      <c r="BL148"/>
      <c r="BM148"/>
      <c r="BN148"/>
      <c r="BO148"/>
      <c r="BP148"/>
      <c r="BQ148"/>
    </row>
    <row r="149" spans="1:69" x14ac:dyDescent="0.2">
      <c r="A149" t="str">
        <f t="shared" si="11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944106790.32680893</v>
      </c>
      <c r="J149">
        <v>27384554.551871009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9"/>
        <v>0</v>
      </c>
      <c r="AD149">
        <v>0.1057300915124431</v>
      </c>
      <c r="AE149">
        <v>0</v>
      </c>
      <c r="AF149">
        <v>0</v>
      </c>
      <c r="AG149">
        <v>-9042439.6943735778</v>
      </c>
      <c r="AH149">
        <v>2833261.1240992281</v>
      </c>
      <c r="AI149">
        <v>2060585.832364154</v>
      </c>
      <c r="AJ149">
        <v>24202323.659686901</v>
      </c>
      <c r="AK149">
        <v>4399772.1968731796</v>
      </c>
      <c r="AL149">
        <v>2403797.971340558</v>
      </c>
      <c r="AM149">
        <v>-151768.01450305711</v>
      </c>
      <c r="AN149">
        <v>-381317.08486951503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f t="shared" si="10"/>
        <v>0</v>
      </c>
      <c r="AZ149">
        <v>5090.8953608020402</v>
      </c>
      <c r="BA149">
        <v>0</v>
      </c>
      <c r="BB149">
        <v>0</v>
      </c>
      <c r="BC149">
        <v>26329306.885978833</v>
      </c>
      <c r="BD149">
        <v>26311733.834304251</v>
      </c>
      <c r="BE149">
        <v>11042468.107695661</v>
      </c>
      <c r="BF149">
        <v>0</v>
      </c>
      <c r="BG149" s="2">
        <v>37354201.941999801</v>
      </c>
      <c r="BI149" s="2"/>
      <c r="BK149" s="2"/>
      <c r="BL149"/>
      <c r="BM149"/>
      <c r="BN149"/>
      <c r="BO149"/>
      <c r="BP149"/>
      <c r="BQ149"/>
    </row>
    <row r="150" spans="1:69" x14ac:dyDescent="0.2">
      <c r="A150" t="str">
        <f t="shared" si="11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944482185.96890807</v>
      </c>
      <c r="J150">
        <v>375395.64209909993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9"/>
        <v>0</v>
      </c>
      <c r="AD150">
        <v>0.18020385724707608</v>
      </c>
      <c r="AE150">
        <v>0</v>
      </c>
      <c r="AF150">
        <v>0</v>
      </c>
      <c r="AG150">
        <v>-5157127.3881905191</v>
      </c>
      <c r="AH150">
        <v>-34515.510300499853</v>
      </c>
      <c r="AI150">
        <v>2783241.76466307</v>
      </c>
      <c r="AJ150">
        <v>463484.66187905549</v>
      </c>
      <c r="AK150">
        <v>2210208.7054148829</v>
      </c>
      <c r="AL150">
        <v>271266.26707326301</v>
      </c>
      <c r="AM150">
        <v>-272390.43559129501</v>
      </c>
      <c r="AN150">
        <v>6085.1799180477101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f t="shared" si="10"/>
        <v>0</v>
      </c>
      <c r="AZ150">
        <v>14617.2658107731</v>
      </c>
      <c r="BA150">
        <v>0</v>
      </c>
      <c r="BB150">
        <v>0</v>
      </c>
      <c r="BC150">
        <v>284870.5106767898</v>
      </c>
      <c r="BD150">
        <v>241721.04832937988</v>
      </c>
      <c r="BE150">
        <v>24916450.148670301</v>
      </c>
      <c r="BF150">
        <v>0</v>
      </c>
      <c r="BG150" s="2">
        <v>25158171.196999721</v>
      </c>
      <c r="BI150" s="2"/>
      <c r="BK150" s="2"/>
      <c r="BL150"/>
      <c r="BM150"/>
      <c r="BN150"/>
      <c r="BO150"/>
      <c r="BP150"/>
      <c r="BQ150"/>
    </row>
    <row r="151" spans="1:69" x14ac:dyDescent="0.2">
      <c r="A151" t="str">
        <f t="shared" si="11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939927432.06755102</v>
      </c>
      <c r="J151">
        <v>-4554753.901357078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9"/>
        <v>0</v>
      </c>
      <c r="AD151">
        <v>0.30322938012792511</v>
      </c>
      <c r="AE151">
        <v>0</v>
      </c>
      <c r="AF151">
        <v>0</v>
      </c>
      <c r="AG151">
        <v>4565523.3491962794</v>
      </c>
      <c r="AH151">
        <v>-5578212.5246779099</v>
      </c>
      <c r="AI151">
        <v>4771633.7399383802</v>
      </c>
      <c r="AJ151">
        <v>-5057937.9790436495</v>
      </c>
      <c r="AK151">
        <v>-1032860.1199371929</v>
      </c>
      <c r="AL151">
        <v>-1737375.6452163309</v>
      </c>
      <c r="AM151">
        <v>-18149.08689667295</v>
      </c>
      <c r="AN151">
        <v>-225275.90012189708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f t="shared" si="10"/>
        <v>0</v>
      </c>
      <c r="AZ151">
        <v>22555.936149489091</v>
      </c>
      <c r="BA151">
        <v>0</v>
      </c>
      <c r="BB151">
        <v>0</v>
      </c>
      <c r="BC151">
        <v>-4290098.2306094989</v>
      </c>
      <c r="BD151">
        <v>-4247633.3509085476</v>
      </c>
      <c r="BE151">
        <v>-13538969.72709121</v>
      </c>
      <c r="BF151">
        <v>0</v>
      </c>
      <c r="BG151" s="2">
        <v>-17786603.077999689</v>
      </c>
      <c r="BI151" s="2"/>
      <c r="BK151" s="2"/>
      <c r="BL151"/>
      <c r="BM151"/>
      <c r="BN151"/>
      <c r="BO151"/>
      <c r="BP151"/>
      <c r="BQ151"/>
    </row>
    <row r="152" spans="1:69" x14ac:dyDescent="0.2">
      <c r="A152" t="str">
        <f t="shared" si="11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933623088.71206295</v>
      </c>
      <c r="J152">
        <v>-6304343.3554876205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0.47707590951122197</v>
      </c>
      <c r="V152">
        <v>0</v>
      </c>
      <c r="W152">
        <v>0</v>
      </c>
      <c r="X152">
        <v>0.44881260153992503</v>
      </c>
      <c r="Y152">
        <v>0</v>
      </c>
      <c r="Z152">
        <v>0</v>
      </c>
      <c r="AA152">
        <v>0</v>
      </c>
      <c r="AB152">
        <v>0</v>
      </c>
      <c r="AC152">
        <f t="shared" si="9"/>
        <v>0.925888511051147</v>
      </c>
      <c r="AD152">
        <v>0.55660392236505296</v>
      </c>
      <c r="AE152">
        <v>0</v>
      </c>
      <c r="AF152">
        <v>0</v>
      </c>
      <c r="AG152">
        <v>10236481.780167889</v>
      </c>
      <c r="AH152">
        <v>2440732.7826374909</v>
      </c>
      <c r="AI152">
        <v>3604400.67447657</v>
      </c>
      <c r="AJ152">
        <v>-7158960.8744216394</v>
      </c>
      <c r="AK152">
        <v>-792224.9261056839</v>
      </c>
      <c r="AL152">
        <v>357856.70040830394</v>
      </c>
      <c r="AM152">
        <v>-30894.044270431979</v>
      </c>
      <c r="AN152">
        <v>-281864.89855747268</v>
      </c>
      <c r="AO152">
        <v>0</v>
      </c>
      <c r="AP152">
        <v>0</v>
      </c>
      <c r="AQ152">
        <v>-6940213.5598711902</v>
      </c>
      <c r="AR152">
        <v>0</v>
      </c>
      <c r="AS152">
        <v>0</v>
      </c>
      <c r="AT152">
        <v>-7696255.7791542802</v>
      </c>
      <c r="AU152">
        <v>0</v>
      </c>
      <c r="AV152">
        <v>0</v>
      </c>
      <c r="AW152">
        <v>0</v>
      </c>
      <c r="AX152">
        <v>0</v>
      </c>
      <c r="AY152">
        <f t="shared" si="10"/>
        <v>-14636469.339025471</v>
      </c>
      <c r="AZ152">
        <v>34598.952005670399</v>
      </c>
      <c r="BA152">
        <v>0</v>
      </c>
      <c r="BB152">
        <v>0</v>
      </c>
      <c r="BC152">
        <v>-6226343.1926847501</v>
      </c>
      <c r="BD152">
        <v>-6414829.9678819701</v>
      </c>
      <c r="BE152">
        <v>2300649.931882238</v>
      </c>
      <c r="BF152">
        <v>0</v>
      </c>
      <c r="BG152" s="2">
        <v>-4114180.0359997302</v>
      </c>
      <c r="BI152" s="2"/>
      <c r="BK152" s="2"/>
      <c r="BL152"/>
      <c r="BM152"/>
      <c r="BN152"/>
      <c r="BO152"/>
      <c r="BP152"/>
      <c r="BQ152"/>
    </row>
    <row r="153" spans="1:69" x14ac:dyDescent="0.2">
      <c r="A153" t="str">
        <f t="shared" si="11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886872219.00815499</v>
      </c>
      <c r="J153">
        <v>-46750869.703907296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1.17707590951122</v>
      </c>
      <c r="V153">
        <v>0</v>
      </c>
      <c r="W153">
        <v>0</v>
      </c>
      <c r="X153">
        <v>1.14881260153992</v>
      </c>
      <c r="Y153">
        <v>0</v>
      </c>
      <c r="Z153">
        <v>0</v>
      </c>
      <c r="AA153">
        <v>0</v>
      </c>
      <c r="AB153">
        <v>0</v>
      </c>
      <c r="AC153">
        <f t="shared" si="9"/>
        <v>2.32588851105114</v>
      </c>
      <c r="AD153">
        <v>1.002486992218719</v>
      </c>
      <c r="AE153">
        <v>0</v>
      </c>
      <c r="AF153">
        <v>0</v>
      </c>
      <c r="AG153">
        <v>20214234.34131344</v>
      </c>
      <c r="AH153">
        <v>-1417282.9674896521</v>
      </c>
      <c r="AI153">
        <v>3531860.1659407802</v>
      </c>
      <c r="AJ153">
        <v>-35911207.414572403</v>
      </c>
      <c r="AK153">
        <v>-8846855.4931966588</v>
      </c>
      <c r="AL153">
        <v>-1959717.5464227181</v>
      </c>
      <c r="AM153">
        <v>17275.852446983292</v>
      </c>
      <c r="AN153">
        <v>-489793.93585438404</v>
      </c>
      <c r="AO153">
        <v>0</v>
      </c>
      <c r="AP153">
        <v>0</v>
      </c>
      <c r="AQ153">
        <v>-10154169.4306386</v>
      </c>
      <c r="AR153">
        <v>0</v>
      </c>
      <c r="AS153">
        <v>0</v>
      </c>
      <c r="AT153">
        <v>-11851792.018688099</v>
      </c>
      <c r="AU153">
        <v>0</v>
      </c>
      <c r="AV153">
        <v>0</v>
      </c>
      <c r="AW153">
        <v>0</v>
      </c>
      <c r="AX153">
        <v>0</v>
      </c>
      <c r="AY153">
        <f t="shared" si="10"/>
        <v>-22005961.449326701</v>
      </c>
      <c r="AZ153">
        <v>75456.977561171792</v>
      </c>
      <c r="BA153">
        <v>0</v>
      </c>
      <c r="BB153">
        <v>0</v>
      </c>
      <c r="BC153">
        <v>-46791991.469600096</v>
      </c>
      <c r="BD153">
        <v>-46925439.665446699</v>
      </c>
      <c r="BE153">
        <v>21309213.57544674</v>
      </c>
      <c r="BF153">
        <v>0</v>
      </c>
      <c r="BG153" s="2">
        <v>-25616226.089999881</v>
      </c>
      <c r="BI153" s="2"/>
      <c r="BK153" s="2"/>
      <c r="BL153"/>
      <c r="BM153"/>
      <c r="BN153"/>
      <c r="BO153"/>
      <c r="BP153"/>
      <c r="BQ153"/>
    </row>
    <row r="154" spans="1:69" x14ac:dyDescent="0.2">
      <c r="A154" t="str">
        <f t="shared" si="11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854802043.17976701</v>
      </c>
      <c r="J154">
        <v>-32070175.8283877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2.2495670009246802</v>
      </c>
      <c r="V154">
        <v>0</v>
      </c>
      <c r="W154">
        <v>0</v>
      </c>
      <c r="X154">
        <v>2.1873877233878298</v>
      </c>
      <c r="Y154">
        <v>0</v>
      </c>
      <c r="Z154">
        <v>0</v>
      </c>
      <c r="AA154">
        <v>0</v>
      </c>
      <c r="AB154">
        <v>0</v>
      </c>
      <c r="AC154">
        <f t="shared" si="9"/>
        <v>4.4369547243125105</v>
      </c>
      <c r="AD154">
        <v>1.294773685884623</v>
      </c>
      <c r="AE154">
        <v>0</v>
      </c>
      <c r="AF154">
        <v>0</v>
      </c>
      <c r="AG154">
        <v>19392492.305288702</v>
      </c>
      <c r="AH154">
        <v>-2587962.452613581</v>
      </c>
      <c r="AI154">
        <v>3289949.8354930403</v>
      </c>
      <c r="AJ154">
        <v>-12895363.97600048</v>
      </c>
      <c r="AK154">
        <v>-5420478.7682082504</v>
      </c>
      <c r="AL154">
        <v>-1223619.6505188697</v>
      </c>
      <c r="AM154">
        <v>-72324.830240743395</v>
      </c>
      <c r="AN154">
        <v>-1620632.7294943701</v>
      </c>
      <c r="AO154">
        <v>0</v>
      </c>
      <c r="AP154">
        <v>0</v>
      </c>
      <c r="AQ154">
        <v>-15138417.251889501</v>
      </c>
      <c r="AR154">
        <v>0</v>
      </c>
      <c r="AS154">
        <v>0</v>
      </c>
      <c r="AT154">
        <v>-16828853.385835301</v>
      </c>
      <c r="AU154">
        <v>0</v>
      </c>
      <c r="AV154">
        <v>0</v>
      </c>
      <c r="AW154">
        <v>0</v>
      </c>
      <c r="AX154">
        <v>0</v>
      </c>
      <c r="AY154">
        <f t="shared" si="10"/>
        <v>-31967270.637724802</v>
      </c>
      <c r="AZ154">
        <v>48719.464943840023</v>
      </c>
      <c r="BA154">
        <v>0</v>
      </c>
      <c r="BB154">
        <v>0</v>
      </c>
      <c r="BC154">
        <v>-33056491.4390755</v>
      </c>
      <c r="BD154">
        <v>-33232099.716690697</v>
      </c>
      <c r="BE154">
        <v>-9109497.2893093899</v>
      </c>
      <c r="BF154">
        <v>0</v>
      </c>
      <c r="BG154" s="2">
        <v>-42341597.006000102</v>
      </c>
      <c r="BI154" s="2"/>
      <c r="BK154" s="2"/>
      <c r="BL154"/>
      <c r="BM154"/>
      <c r="BN154"/>
      <c r="BO154"/>
      <c r="BP154"/>
      <c r="BQ154"/>
    </row>
    <row r="155" spans="1:69" x14ac:dyDescent="0.2">
      <c r="A155" t="str">
        <f t="shared" si="11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830506690.70696807</v>
      </c>
      <c r="J155">
        <v>-20873202.063551113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3.5220580923381499</v>
      </c>
      <c r="V155">
        <v>0</v>
      </c>
      <c r="W155">
        <v>0</v>
      </c>
      <c r="X155">
        <v>3.4117295897973299</v>
      </c>
      <c r="Y155">
        <v>0</v>
      </c>
      <c r="Z155">
        <v>0</v>
      </c>
      <c r="AA155">
        <v>0</v>
      </c>
      <c r="AB155">
        <v>0</v>
      </c>
      <c r="AC155">
        <f t="shared" si="9"/>
        <v>6.9337876821354794</v>
      </c>
      <c r="AD155">
        <v>1.450892596603407</v>
      </c>
      <c r="AE155">
        <v>0</v>
      </c>
      <c r="AF155">
        <v>0</v>
      </c>
      <c r="AG155">
        <v>5915486.3961322</v>
      </c>
      <c r="AH155">
        <v>1838385.1390327001</v>
      </c>
      <c r="AI155">
        <v>3340686.0266018603</v>
      </c>
      <c r="AJ155">
        <v>8808459.7886078693</v>
      </c>
      <c r="AK155">
        <v>-1085339.055941713</v>
      </c>
      <c r="AL155">
        <v>-2575252.6368126818</v>
      </c>
      <c r="AM155">
        <v>-25817.4656811061</v>
      </c>
      <c r="AN155">
        <v>-696817.53997353499</v>
      </c>
      <c r="AO155">
        <v>0</v>
      </c>
      <c r="AP155">
        <v>0</v>
      </c>
      <c r="AQ155">
        <v>-17132801.859214701</v>
      </c>
      <c r="AR155">
        <v>0</v>
      </c>
      <c r="AS155">
        <v>0</v>
      </c>
      <c r="AT155">
        <v>-18915039.737275202</v>
      </c>
      <c r="AU155">
        <v>0</v>
      </c>
      <c r="AV155">
        <v>0</v>
      </c>
      <c r="AW155">
        <v>0</v>
      </c>
      <c r="AX155">
        <v>0</v>
      </c>
      <c r="AY155">
        <f t="shared" si="10"/>
        <v>-36047841.596489906</v>
      </c>
      <c r="AZ155">
        <v>35160.55599098379</v>
      </c>
      <c r="BA155">
        <v>0</v>
      </c>
      <c r="BB155">
        <v>0</v>
      </c>
      <c r="BC155">
        <v>-20492890.388533339</v>
      </c>
      <c r="BD155">
        <v>-21079007.022466891</v>
      </c>
      <c r="BE155">
        <v>-18517909.668533031</v>
      </c>
      <c r="BF155">
        <v>0</v>
      </c>
      <c r="BG155" s="2">
        <v>-39596916.690999895</v>
      </c>
      <c r="BI155" s="2"/>
      <c r="BK155" s="2"/>
      <c r="BL155"/>
      <c r="BM155"/>
      <c r="BN155"/>
      <c r="BO155"/>
      <c r="BP155"/>
      <c r="BQ155"/>
    </row>
    <row r="156" spans="1:69" x14ac:dyDescent="0.2">
      <c r="A156" t="str">
        <f t="shared" si="11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861069168.51865196</v>
      </c>
      <c r="J156">
        <v>26607630.094058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2.7183392723910198</v>
      </c>
      <c r="V156">
        <v>0</v>
      </c>
      <c r="W156">
        <v>0</v>
      </c>
      <c r="X156">
        <v>2.7409499187680599</v>
      </c>
      <c r="Y156">
        <v>0</v>
      </c>
      <c r="Z156">
        <v>0</v>
      </c>
      <c r="AA156">
        <v>0</v>
      </c>
      <c r="AB156">
        <v>0</v>
      </c>
      <c r="AC156">
        <f t="shared" si="9"/>
        <v>5.4592891911590797</v>
      </c>
      <c r="AD156">
        <v>1.6418904185476051</v>
      </c>
      <c r="AE156">
        <v>0.83133898802390105</v>
      </c>
      <c r="AF156">
        <v>0</v>
      </c>
      <c r="AG156">
        <v>10717756.508156169</v>
      </c>
      <c r="AH156">
        <v>2510378.5644044159</v>
      </c>
      <c r="AI156">
        <v>2899463.8261892004</v>
      </c>
      <c r="AJ156">
        <v>10220670.041221591</v>
      </c>
      <c r="AK156">
        <v>-2528862.9078453002</v>
      </c>
      <c r="AL156">
        <v>-2082154.0907062599</v>
      </c>
      <c r="AM156">
        <v>37171.300454288299</v>
      </c>
      <c r="AN156">
        <v>-857959.73750466702</v>
      </c>
      <c r="AO156">
        <v>0</v>
      </c>
      <c r="AP156">
        <v>0</v>
      </c>
      <c r="AQ156">
        <v>10428305.8368861</v>
      </c>
      <c r="AR156">
        <v>0</v>
      </c>
      <c r="AS156">
        <v>0</v>
      </c>
      <c r="AT156">
        <v>10504678.4557578</v>
      </c>
      <c r="AU156">
        <v>0</v>
      </c>
      <c r="AV156">
        <v>0</v>
      </c>
      <c r="AW156">
        <v>0</v>
      </c>
      <c r="AX156">
        <v>0</v>
      </c>
      <c r="AY156">
        <f t="shared" si="10"/>
        <v>20932984.292643901</v>
      </c>
      <c r="AZ156">
        <v>33633.338436251404</v>
      </c>
      <c r="BA156">
        <v>-15554328.53297651</v>
      </c>
      <c r="BB156">
        <v>0</v>
      </c>
      <c r="BC156">
        <v>26328752.602473103</v>
      </c>
      <c r="BD156">
        <v>26157163.639901899</v>
      </c>
      <c r="BE156">
        <v>-48163615.115901701</v>
      </c>
      <c r="BF156">
        <v>0</v>
      </c>
      <c r="BG156" s="2">
        <v>-22006451.475999698</v>
      </c>
      <c r="BI156" s="2"/>
      <c r="BK156" s="2"/>
      <c r="BL156"/>
      <c r="BM156"/>
      <c r="BN156"/>
      <c r="BO156"/>
      <c r="BP156"/>
      <c r="BQ156"/>
    </row>
    <row r="157" spans="1:69" x14ac:dyDescent="0.2">
      <c r="A157" t="str">
        <f t="shared" ref="A157:A173" si="12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89926718.756454498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9"/>
        <v>0</v>
      </c>
      <c r="AD157">
        <v>5.8736543765946898E-2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f t="shared" si="10"/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93283752.295399994</v>
      </c>
      <c r="BG157" s="2">
        <v>93283752.295399994</v>
      </c>
      <c r="BI157" s="2"/>
      <c r="BK157" s="2"/>
      <c r="BL157"/>
      <c r="BM157"/>
      <c r="BN157"/>
      <c r="BO157"/>
      <c r="BP157"/>
      <c r="BQ157"/>
    </row>
    <row r="158" spans="1:69" x14ac:dyDescent="0.2">
      <c r="A158" t="str">
        <f t="shared" si="12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106886002.09633529</v>
      </c>
      <c r="J158">
        <v>4677220.9978571199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9"/>
        <v>0</v>
      </c>
      <c r="AD158">
        <v>4.7552718357975303E-2</v>
      </c>
      <c r="AE158">
        <v>0</v>
      </c>
      <c r="AF158">
        <v>0</v>
      </c>
      <c r="AG158">
        <v>474957.14624980901</v>
      </c>
      <c r="AH158">
        <v>984971.42425297387</v>
      </c>
      <c r="AI158">
        <v>805578.30421278998</v>
      </c>
      <c r="AJ158">
        <v>1272058.0607592058</v>
      </c>
      <c r="AK158">
        <v>821262.90467429499</v>
      </c>
      <c r="AL158">
        <v>147860.2776763186</v>
      </c>
      <c r="AM158">
        <v>-9139.5762748513407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f t="shared" si="10"/>
        <v>0</v>
      </c>
      <c r="AZ158">
        <v>0</v>
      </c>
      <c r="BA158">
        <v>0</v>
      </c>
      <c r="BB158">
        <v>0</v>
      </c>
      <c r="BC158">
        <v>4497548.5415505394</v>
      </c>
      <c r="BD158">
        <v>4692872.1679186393</v>
      </c>
      <c r="BE158">
        <v>-5005034.65981864</v>
      </c>
      <c r="BF158">
        <v>13259611.397799989</v>
      </c>
      <c r="BG158" s="2">
        <v>12947448.90589992</v>
      </c>
      <c r="BI158" s="2"/>
      <c r="BK158" s="2"/>
      <c r="BL158"/>
      <c r="BM158"/>
      <c r="BN158"/>
      <c r="BO158"/>
      <c r="BP158"/>
      <c r="BQ158"/>
    </row>
    <row r="159" spans="1:69" x14ac:dyDescent="0.2">
      <c r="A159" t="str">
        <f t="shared" si="12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155827217.42156821</v>
      </c>
      <c r="J159">
        <v>5532149.0808327496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9"/>
        <v>0</v>
      </c>
      <c r="AD159">
        <v>3.4944699954463601E-2</v>
      </c>
      <c r="AE159">
        <v>0</v>
      </c>
      <c r="AF159">
        <v>0</v>
      </c>
      <c r="AG159">
        <v>1829601.224686482</v>
      </c>
      <c r="AH159">
        <v>-309448.39872781798</v>
      </c>
      <c r="AI159">
        <v>1069242.241994801</v>
      </c>
      <c r="AJ159">
        <v>1710857.405006211</v>
      </c>
      <c r="AK159">
        <v>1257820.1080353959</v>
      </c>
      <c r="AL159">
        <v>124369.78564809776</v>
      </c>
      <c r="AM159">
        <v>-349.58629099456016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f t="shared" si="10"/>
        <v>0</v>
      </c>
      <c r="AZ159">
        <v>0</v>
      </c>
      <c r="BA159">
        <v>0</v>
      </c>
      <c r="BB159">
        <v>0</v>
      </c>
      <c r="BC159">
        <v>5682092.7803521799</v>
      </c>
      <c r="BD159">
        <v>5826551.9671420697</v>
      </c>
      <c r="BE159">
        <v>-4992034.4330420932</v>
      </c>
      <c r="BF159">
        <v>44457488.274199903</v>
      </c>
      <c r="BG159" s="2">
        <v>45292005.808299899</v>
      </c>
      <c r="BI159" s="2"/>
      <c r="BK159" s="2"/>
      <c r="BL159"/>
      <c r="BM159"/>
      <c r="BN159"/>
      <c r="BO159"/>
      <c r="BP159"/>
      <c r="BQ159"/>
    </row>
    <row r="160" spans="1:69" x14ac:dyDescent="0.2">
      <c r="A160" t="str">
        <f t="shared" si="12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188712544.25953591</v>
      </c>
      <c r="J160">
        <v>4902938.7578369901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 t="shared" si="9"/>
        <v>0</v>
      </c>
      <c r="AD160">
        <v>3.0109802009966099E-2</v>
      </c>
      <c r="AE160">
        <v>0</v>
      </c>
      <c r="AF160">
        <v>0</v>
      </c>
      <c r="AG160">
        <v>-2177572.7415688201</v>
      </c>
      <c r="AH160">
        <v>363171.63452535594</v>
      </c>
      <c r="AI160">
        <v>1661725.7558451081</v>
      </c>
      <c r="AJ160">
        <v>3236179.5859916899</v>
      </c>
      <c r="AK160">
        <v>1570299.1081786649</v>
      </c>
      <c r="AL160">
        <v>173222.44908912139</v>
      </c>
      <c r="AM160">
        <v>-21495.619513730751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f t="shared" si="10"/>
        <v>0</v>
      </c>
      <c r="AZ160">
        <v>0</v>
      </c>
      <c r="BA160">
        <v>0</v>
      </c>
      <c r="BB160">
        <v>0</v>
      </c>
      <c r="BC160">
        <v>4805530.1725473898</v>
      </c>
      <c r="BD160">
        <v>4865583.08957926</v>
      </c>
      <c r="BE160">
        <v>-1029190.643479271</v>
      </c>
      <c r="BF160">
        <v>27514218.554200001</v>
      </c>
      <c r="BG160" s="2">
        <v>31350611.000299998</v>
      </c>
      <c r="BI160" s="2"/>
      <c r="BK160" s="2"/>
      <c r="BL160"/>
      <c r="BM160"/>
      <c r="BN160"/>
      <c r="BO160"/>
      <c r="BP160"/>
      <c r="BQ160"/>
    </row>
    <row r="161" spans="1:69" x14ac:dyDescent="0.2">
      <c r="A161" t="str">
        <f t="shared" si="12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230834845.35385099</v>
      </c>
      <c r="J161">
        <v>12985883.838977989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 t="shared" si="9"/>
        <v>0</v>
      </c>
      <c r="AD161">
        <v>2.61449402513763E-2</v>
      </c>
      <c r="AE161">
        <v>0</v>
      </c>
      <c r="AF161">
        <v>0</v>
      </c>
      <c r="AG161">
        <v>4816490.933266866</v>
      </c>
      <c r="AH161">
        <v>-205361.89661109922</v>
      </c>
      <c r="AI161">
        <v>2133904.6106246058</v>
      </c>
      <c r="AJ161">
        <v>2115725.8533671801</v>
      </c>
      <c r="AK161">
        <v>2634305.3855212098</v>
      </c>
      <c r="AL161">
        <v>255782.8099346438</v>
      </c>
      <c r="AM161">
        <v>-2202.1944714842102</v>
      </c>
      <c r="AN161">
        <v>-216740.6307408791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f t="shared" si="10"/>
        <v>0</v>
      </c>
      <c r="AZ161">
        <v>0</v>
      </c>
      <c r="BA161">
        <v>0</v>
      </c>
      <c r="BB161">
        <v>0</v>
      </c>
      <c r="BC161">
        <v>11531904.870891061</v>
      </c>
      <c r="BD161">
        <v>11895769.087991741</v>
      </c>
      <c r="BE161">
        <v>924114.92490826105</v>
      </c>
      <c r="BF161">
        <v>27681073.270699799</v>
      </c>
      <c r="BG161" s="2">
        <v>40500957.283599898</v>
      </c>
      <c r="BI161" s="2"/>
      <c r="BK161" s="2"/>
      <c r="BL161"/>
      <c r="BM161"/>
      <c r="BN161"/>
      <c r="BO161"/>
      <c r="BP161"/>
      <c r="BQ161"/>
    </row>
    <row r="162" spans="1:69" x14ac:dyDescent="0.2">
      <c r="A162" t="str">
        <f t="shared" si="12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250785666.328466</v>
      </c>
      <c r="J162">
        <v>6973467.11742971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9"/>
        <v>0</v>
      </c>
      <c r="AD162">
        <v>2.4295349596545598E-2</v>
      </c>
      <c r="AE162">
        <v>0</v>
      </c>
      <c r="AF162">
        <v>0</v>
      </c>
      <c r="AG162">
        <v>4714797.3246248802</v>
      </c>
      <c r="AH162">
        <v>130195.00443740679</v>
      </c>
      <c r="AI162">
        <v>840627.2418986191</v>
      </c>
      <c r="AJ162">
        <v>1540023.909900676</v>
      </c>
      <c r="AK162">
        <v>-617239.53562847106</v>
      </c>
      <c r="AL162">
        <v>208619.21965231688</v>
      </c>
      <c r="AM162">
        <v>-19184.093239650541</v>
      </c>
      <c r="AN162">
        <v>-105947.99732836732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f t="shared" si="10"/>
        <v>0</v>
      </c>
      <c r="AZ162">
        <v>0</v>
      </c>
      <c r="BA162">
        <v>0</v>
      </c>
      <c r="BB162">
        <v>0</v>
      </c>
      <c r="BC162">
        <v>6691891.0743174097</v>
      </c>
      <c r="BD162">
        <v>6716360.4709441997</v>
      </c>
      <c r="BE162">
        <v>1882348.6072557683</v>
      </c>
      <c r="BF162">
        <v>12183549.753299991</v>
      </c>
      <c r="BG162" s="2">
        <v>20782258.831499971</v>
      </c>
      <c r="BI162" s="2"/>
      <c r="BK162" s="2"/>
      <c r="BL162"/>
      <c r="BM162"/>
      <c r="BN162"/>
      <c r="BO162"/>
      <c r="BP162"/>
      <c r="BQ162"/>
    </row>
    <row r="163" spans="1:69" x14ac:dyDescent="0.2">
      <c r="A163" t="str">
        <f t="shared" si="12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263268991.94389898</v>
      </c>
      <c r="J163">
        <v>7895924.8655938804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9"/>
        <v>0</v>
      </c>
      <c r="AD163">
        <v>2.3487267467673999E-2</v>
      </c>
      <c r="AE163">
        <v>0</v>
      </c>
      <c r="AF163">
        <v>0</v>
      </c>
      <c r="AG163">
        <v>2658189.7441590261</v>
      </c>
      <c r="AH163">
        <v>1135086.86809977</v>
      </c>
      <c r="AI163">
        <v>300853.88749444502</v>
      </c>
      <c r="AJ163">
        <v>3711515.0480877897</v>
      </c>
      <c r="AK163">
        <v>-435206.87149716326</v>
      </c>
      <c r="AL163">
        <v>-62961.495762975595</v>
      </c>
      <c r="AM163">
        <v>-24717.831535333611</v>
      </c>
      <c r="AN163">
        <v>15131.489326148101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f t="shared" si="10"/>
        <v>0</v>
      </c>
      <c r="AZ163">
        <v>0</v>
      </c>
      <c r="BA163">
        <v>0</v>
      </c>
      <c r="BB163">
        <v>0</v>
      </c>
      <c r="BC163">
        <v>7297890.8383717099</v>
      </c>
      <c r="BD163">
        <v>7389107.9750880301</v>
      </c>
      <c r="BE163">
        <v>10693320.42481197</v>
      </c>
      <c r="BF163">
        <v>4015598.9999999902</v>
      </c>
      <c r="BG163" s="2">
        <v>22098027.39989993</v>
      </c>
      <c r="BI163" s="2"/>
      <c r="BK163" s="2"/>
      <c r="BL163"/>
      <c r="BM163"/>
      <c r="BN163"/>
      <c r="BO163"/>
      <c r="BP163"/>
      <c r="BQ163"/>
    </row>
    <row r="164" spans="1:69" x14ac:dyDescent="0.2">
      <c r="A164" t="str">
        <f t="shared" si="12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267024825.89956599</v>
      </c>
      <c r="J164">
        <v>-8272658.9656394999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9"/>
        <v>0</v>
      </c>
      <c r="AD164">
        <v>2.3487267467673999E-2</v>
      </c>
      <c r="AE164">
        <v>0</v>
      </c>
      <c r="AF164">
        <v>0</v>
      </c>
      <c r="AG164">
        <v>2307145.4631881099</v>
      </c>
      <c r="AH164">
        <v>-3222541.0496686222</v>
      </c>
      <c r="AI164">
        <v>-302241.35461693432</v>
      </c>
      <c r="AJ164">
        <v>-10776742.820337661</v>
      </c>
      <c r="AK164">
        <v>3409738.0059921099</v>
      </c>
      <c r="AL164">
        <v>234556.45425616158</v>
      </c>
      <c r="AM164">
        <v>40247.681592072448</v>
      </c>
      <c r="AN164">
        <v>41238.129064955196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f t="shared" si="10"/>
        <v>0</v>
      </c>
      <c r="AZ164">
        <v>0</v>
      </c>
      <c r="BA164">
        <v>0</v>
      </c>
      <c r="BB164">
        <v>0</v>
      </c>
      <c r="BC164">
        <v>-8268599.4905297998</v>
      </c>
      <c r="BD164">
        <v>-8388311.3118265998</v>
      </c>
      <c r="BE164">
        <v>398409.18812658498</v>
      </c>
      <c r="BF164">
        <v>13103110.859999999</v>
      </c>
      <c r="BG164" s="2">
        <v>5113208.736299919</v>
      </c>
      <c r="BI164" s="2"/>
      <c r="BK164" s="2"/>
      <c r="BL164"/>
      <c r="BM164"/>
      <c r="BN164"/>
      <c r="BO164"/>
      <c r="BP164"/>
      <c r="BQ164"/>
    </row>
    <row r="165" spans="1:69" x14ac:dyDescent="0.2">
      <c r="A165" t="str">
        <f t="shared" si="12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276239761.06782496</v>
      </c>
      <c r="J165">
        <v>7993603.6368274605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9"/>
        <v>0</v>
      </c>
      <c r="AD165">
        <v>5.5481247608137801E-2</v>
      </c>
      <c r="AE165">
        <v>0</v>
      </c>
      <c r="AF165">
        <v>0</v>
      </c>
      <c r="AG165">
        <v>1016489.4855588321</v>
      </c>
      <c r="AH165">
        <v>1031763.858693714</v>
      </c>
      <c r="AI165">
        <v>655227.52662134892</v>
      </c>
      <c r="AJ165">
        <v>5189769.6086461199</v>
      </c>
      <c r="AK165">
        <v>-205178.71904891101</v>
      </c>
      <c r="AL165">
        <v>757221.71523416799</v>
      </c>
      <c r="AM165">
        <v>15751.561158105362</v>
      </c>
      <c r="AN165">
        <v>-290308.36260319501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f t="shared" si="10"/>
        <v>0</v>
      </c>
      <c r="AZ165">
        <v>1578.2172038546901</v>
      </c>
      <c r="BA165">
        <v>0</v>
      </c>
      <c r="BB165">
        <v>0</v>
      </c>
      <c r="BC165">
        <v>8172314.8914640397</v>
      </c>
      <c r="BD165">
        <v>8232064.3312247498</v>
      </c>
      <c r="BE165">
        <v>-5170025.87482474</v>
      </c>
      <c r="BF165">
        <v>1770537</v>
      </c>
      <c r="BG165" s="2">
        <v>4832575.4564000098</v>
      </c>
      <c r="BI165" s="2"/>
      <c r="BK165" s="2"/>
      <c r="BL165"/>
      <c r="BM165"/>
      <c r="BN165"/>
      <c r="BO165"/>
      <c r="BP165"/>
      <c r="BQ165"/>
    </row>
    <row r="166" spans="1:69" x14ac:dyDescent="0.2">
      <c r="A166" t="str">
        <f t="shared" si="12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288650017.00236905</v>
      </c>
      <c r="J166">
        <v>10441388.20555504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9"/>
        <v>0</v>
      </c>
      <c r="AD166">
        <v>5.5189436882746801E-2</v>
      </c>
      <c r="AE166">
        <v>0</v>
      </c>
      <c r="AF166">
        <v>0</v>
      </c>
      <c r="AG166">
        <v>-349011.72454587597</v>
      </c>
      <c r="AH166">
        <v>2058205.7681280589</v>
      </c>
      <c r="AI166">
        <v>493545.13129934203</v>
      </c>
      <c r="AJ166">
        <v>7501253.8880609795</v>
      </c>
      <c r="AK166">
        <v>418241.82202046999</v>
      </c>
      <c r="AL166">
        <v>284678.60269547062</v>
      </c>
      <c r="AM166">
        <v>-41207.434544695301</v>
      </c>
      <c r="AN166">
        <v>86591.599229511907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f t="shared" si="10"/>
        <v>0</v>
      </c>
      <c r="AZ166">
        <v>0</v>
      </c>
      <c r="BA166">
        <v>0</v>
      </c>
      <c r="BB166">
        <v>0</v>
      </c>
      <c r="BC166">
        <v>10452297.652343269</v>
      </c>
      <c r="BD166">
        <v>10544643.53166125</v>
      </c>
      <c r="BE166">
        <v>6035988.8246387392</v>
      </c>
      <c r="BF166">
        <v>816795.62579999794</v>
      </c>
      <c r="BG166" s="2">
        <v>17397427.982099898</v>
      </c>
      <c r="BI166" s="2"/>
      <c r="BK166" s="2"/>
      <c r="BL166"/>
      <c r="BM166"/>
      <c r="BN166"/>
      <c r="BO166"/>
      <c r="BP166"/>
      <c r="BQ166"/>
    </row>
    <row r="167" spans="1:69" x14ac:dyDescent="0.2">
      <c r="A167" t="str">
        <f t="shared" si="12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290490287.04164004</v>
      </c>
      <c r="J167">
        <v>1416108.0590992928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 t="shared" si="9"/>
        <v>0</v>
      </c>
      <c r="AD167">
        <v>7.8585195031191407E-2</v>
      </c>
      <c r="AE167">
        <v>0</v>
      </c>
      <c r="AF167">
        <v>0</v>
      </c>
      <c r="AG167">
        <v>740688.05026127701</v>
      </c>
      <c r="AH167">
        <v>-551107.03826089296</v>
      </c>
      <c r="AI167">
        <v>656746.64737868495</v>
      </c>
      <c r="AJ167">
        <v>80550.500308535295</v>
      </c>
      <c r="AK167">
        <v>1204997.5657867079</v>
      </c>
      <c r="AL167">
        <v>-327876.47291379899</v>
      </c>
      <c r="AM167">
        <v>-71574.798189810506</v>
      </c>
      <c r="AN167">
        <v>116048.16238818833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f t="shared" si="10"/>
        <v>0</v>
      </c>
      <c r="AZ167">
        <v>1024.6431920899099</v>
      </c>
      <c r="BA167">
        <v>0</v>
      </c>
      <c r="BB167">
        <v>0</v>
      </c>
      <c r="BC167">
        <v>1849497.2599509889</v>
      </c>
      <c r="BD167">
        <v>1946634.938828341</v>
      </c>
      <c r="BE167">
        <v>6542567.5634715706</v>
      </c>
      <c r="BF167">
        <v>425401.99999999901</v>
      </c>
      <c r="BG167" s="2">
        <v>8914604.5022999197</v>
      </c>
      <c r="BI167" s="2"/>
      <c r="BK167" s="2"/>
      <c r="BL167"/>
      <c r="BM167"/>
      <c r="BN167"/>
      <c r="BO167"/>
      <c r="BP167"/>
      <c r="BQ167"/>
    </row>
    <row r="168" spans="1:69" x14ac:dyDescent="0.2">
      <c r="A168" t="str">
        <f t="shared" si="12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294535185.45206797</v>
      </c>
      <c r="J168">
        <v>-2893399.9640719071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9"/>
        <v>0</v>
      </c>
      <c r="AD168">
        <v>7.5525200750238802E-2</v>
      </c>
      <c r="AE168">
        <v>0</v>
      </c>
      <c r="AF168">
        <v>0</v>
      </c>
      <c r="AG168">
        <v>1714880.0430337279</v>
      </c>
      <c r="AH168">
        <v>-4454655.8832512368</v>
      </c>
      <c r="AI168">
        <v>1157189.450884704</v>
      </c>
      <c r="AJ168">
        <v>-1523832.6795074712</v>
      </c>
      <c r="AK168">
        <v>-54622.125748758503</v>
      </c>
      <c r="AL168">
        <v>73426.87191252</v>
      </c>
      <c r="AM168">
        <v>-2751.1976928562258</v>
      </c>
      <c r="AN168">
        <v>85312.982355199405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f t="shared" si="10"/>
        <v>0</v>
      </c>
      <c r="AZ168">
        <v>0</v>
      </c>
      <c r="BA168">
        <v>0</v>
      </c>
      <c r="BB168">
        <v>0</v>
      </c>
      <c r="BC168">
        <v>-3005052.538014167</v>
      </c>
      <c r="BD168">
        <v>-3013964.9298441452</v>
      </c>
      <c r="BE168">
        <v>-240034.29875574005</v>
      </c>
      <c r="BF168">
        <v>7697455.5999999791</v>
      </c>
      <c r="BG168" s="2">
        <v>4443456.3714000899</v>
      </c>
      <c r="BI168" s="2"/>
      <c r="BK168" s="2"/>
      <c r="BL168"/>
      <c r="BM168"/>
      <c r="BN168"/>
      <c r="BO168"/>
      <c r="BP168"/>
      <c r="BQ168"/>
    </row>
    <row r="169" spans="1:69" x14ac:dyDescent="0.2">
      <c r="A169" t="str">
        <f t="shared" si="12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298142077.09886301</v>
      </c>
      <c r="J169">
        <v>2556682.2372589903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9"/>
        <v>0</v>
      </c>
      <c r="AD169">
        <v>0.1092872182338203</v>
      </c>
      <c r="AE169">
        <v>0</v>
      </c>
      <c r="AF169">
        <v>0</v>
      </c>
      <c r="AG169">
        <v>5025937.7742141103</v>
      </c>
      <c r="AH169">
        <v>281272.08527142002</v>
      </c>
      <c r="AI169">
        <v>688989.57800029102</v>
      </c>
      <c r="AJ169">
        <v>-2283758.1452457001</v>
      </c>
      <c r="AK169">
        <v>-1030419.315161934</v>
      </c>
      <c r="AL169">
        <v>145509.2233272701</v>
      </c>
      <c r="AM169">
        <v>-16422.732485970369</v>
      </c>
      <c r="AN169">
        <v>-174198.0007832007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f t="shared" si="10"/>
        <v>0</v>
      </c>
      <c r="AZ169">
        <v>2365.3260951360999</v>
      </c>
      <c r="BA169">
        <v>0</v>
      </c>
      <c r="BB169">
        <v>0</v>
      </c>
      <c r="BC169">
        <v>2639275.79323141</v>
      </c>
      <c r="BD169">
        <v>2732965.3160132403</v>
      </c>
      <c r="BE169">
        <v>-2827163.0272132838</v>
      </c>
      <c r="BF169">
        <v>0</v>
      </c>
      <c r="BG169" s="2">
        <v>-94197.71120003899</v>
      </c>
      <c r="BI169" s="2"/>
      <c r="BK169" s="2"/>
      <c r="BL169"/>
      <c r="BM169"/>
      <c r="BN169"/>
      <c r="BO169"/>
      <c r="BP169"/>
      <c r="BQ169"/>
    </row>
    <row r="170" spans="1:69" x14ac:dyDescent="0.2">
      <c r="A170" t="str">
        <f t="shared" si="12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282780207.43984902</v>
      </c>
      <c r="J170">
        <v>-15699670.63162436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0.69999999999999896</v>
      </c>
      <c r="W170">
        <v>0</v>
      </c>
      <c r="X170">
        <v>0</v>
      </c>
      <c r="Y170">
        <v>0.7</v>
      </c>
      <c r="Z170">
        <v>0</v>
      </c>
      <c r="AA170">
        <v>0</v>
      </c>
      <c r="AB170">
        <v>0</v>
      </c>
      <c r="AC170">
        <f t="shared" si="9"/>
        <v>1.399999999999999</v>
      </c>
      <c r="AD170">
        <v>0.22944527564234521</v>
      </c>
      <c r="AE170">
        <v>0</v>
      </c>
      <c r="AF170">
        <v>0</v>
      </c>
      <c r="AG170">
        <v>4773727.3154108208</v>
      </c>
      <c r="AH170">
        <v>-2093178.728366517</v>
      </c>
      <c r="AI170">
        <v>789537.70110963401</v>
      </c>
      <c r="AJ170">
        <v>-12199039.10474949</v>
      </c>
      <c r="AK170">
        <v>-2340044.1902107098</v>
      </c>
      <c r="AL170">
        <v>-514248.91436057398</v>
      </c>
      <c r="AM170">
        <v>-21353.886253922079</v>
      </c>
      <c r="AN170">
        <v>-2136.5514209565608</v>
      </c>
      <c r="AO170">
        <v>0</v>
      </c>
      <c r="AP170">
        <v>0</v>
      </c>
      <c r="AQ170">
        <v>0</v>
      </c>
      <c r="AR170">
        <v>-1825773.7866882</v>
      </c>
      <c r="AS170">
        <v>0</v>
      </c>
      <c r="AT170">
        <v>0</v>
      </c>
      <c r="AU170">
        <v>-2964894.3515472701</v>
      </c>
      <c r="AV170">
        <v>0</v>
      </c>
      <c r="AW170">
        <v>0</v>
      </c>
      <c r="AX170">
        <v>0</v>
      </c>
      <c r="AY170">
        <f t="shared" si="10"/>
        <v>-4790668.1382354703</v>
      </c>
      <c r="AZ170">
        <v>5903.5655067665002</v>
      </c>
      <c r="BA170">
        <v>0</v>
      </c>
      <c r="BB170">
        <v>0</v>
      </c>
      <c r="BC170">
        <v>-16391500.931570441</v>
      </c>
      <c r="BD170">
        <v>-16274464.974516449</v>
      </c>
      <c r="BE170">
        <v>4742364.8228164604</v>
      </c>
      <c r="BF170">
        <v>0</v>
      </c>
      <c r="BG170" s="2">
        <v>-11532100.151699979</v>
      </c>
      <c r="BI170" s="2"/>
      <c r="BK170" s="2"/>
      <c r="BL170"/>
      <c r="BM170"/>
      <c r="BN170"/>
      <c r="BO170"/>
      <c r="BP170"/>
      <c r="BQ170"/>
    </row>
    <row r="171" spans="1:69" x14ac:dyDescent="0.2">
      <c r="A171" t="str">
        <f t="shared" si="12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273955269.855923</v>
      </c>
      <c r="J171">
        <v>-8374214.5172797404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1.1970332148467699</v>
      </c>
      <c r="W171">
        <v>0</v>
      </c>
      <c r="X171">
        <v>0</v>
      </c>
      <c r="Y171">
        <v>1.2</v>
      </c>
      <c r="Z171">
        <v>0</v>
      </c>
      <c r="AA171">
        <v>0</v>
      </c>
      <c r="AB171">
        <v>0</v>
      </c>
      <c r="AC171">
        <f t="shared" si="9"/>
        <v>2.3970332148467701</v>
      </c>
      <c r="AD171">
        <v>0.38651839252039999</v>
      </c>
      <c r="AE171">
        <v>0</v>
      </c>
      <c r="AF171">
        <v>0</v>
      </c>
      <c r="AG171">
        <v>3244757.2537576603</v>
      </c>
      <c r="AH171">
        <v>-3581871.8009904497</v>
      </c>
      <c r="AI171">
        <v>727596.90489909495</v>
      </c>
      <c r="AJ171">
        <v>-3969559.6779817604</v>
      </c>
      <c r="AK171">
        <v>-902436.82209217502</v>
      </c>
      <c r="AL171">
        <v>-333175.395236874</v>
      </c>
      <c r="AM171">
        <v>28219.31186502524</v>
      </c>
      <c r="AN171">
        <v>-580840.41462608706</v>
      </c>
      <c r="AO171">
        <v>0</v>
      </c>
      <c r="AP171">
        <v>0</v>
      </c>
      <c r="AQ171">
        <v>0</v>
      </c>
      <c r="AR171">
        <v>-1260463.4218746501</v>
      </c>
      <c r="AS171">
        <v>0</v>
      </c>
      <c r="AT171">
        <v>0</v>
      </c>
      <c r="AU171">
        <v>-2038110.1834268901</v>
      </c>
      <c r="AV171">
        <v>0</v>
      </c>
      <c r="AW171">
        <v>0</v>
      </c>
      <c r="AX171">
        <v>0</v>
      </c>
      <c r="AY171">
        <f t="shared" si="10"/>
        <v>-3298573.6053015403</v>
      </c>
      <c r="AZ171">
        <v>9351.7006994081003</v>
      </c>
      <c r="BA171">
        <v>0</v>
      </c>
      <c r="BB171">
        <v>0</v>
      </c>
      <c r="BC171">
        <v>-8656532.5450077001</v>
      </c>
      <c r="BD171">
        <v>-8511697.4028744809</v>
      </c>
      <c r="BE171">
        <v>-9972734.9458254799</v>
      </c>
      <c r="BF171">
        <v>0</v>
      </c>
      <c r="BG171" s="2">
        <v>-18484432.348699901</v>
      </c>
      <c r="BI171" s="2"/>
      <c r="BK171" s="2"/>
      <c r="BL171"/>
      <c r="BM171"/>
      <c r="BN171"/>
      <c r="BO171"/>
      <c r="BP171"/>
      <c r="BQ171"/>
    </row>
    <row r="172" spans="1:69" x14ac:dyDescent="0.2">
      <c r="A172" t="str">
        <f t="shared" si="12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273922459.28105199</v>
      </c>
      <c r="J172">
        <v>727429.78796443599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1.89155297012525</v>
      </c>
      <c r="W172">
        <v>0</v>
      </c>
      <c r="X172">
        <v>0</v>
      </c>
      <c r="Y172">
        <v>1.8971782685562799</v>
      </c>
      <c r="Z172">
        <v>0</v>
      </c>
      <c r="AA172">
        <v>0</v>
      </c>
      <c r="AB172">
        <v>0</v>
      </c>
      <c r="AC172">
        <f t="shared" si="9"/>
        <v>3.7887312386815299</v>
      </c>
      <c r="AD172">
        <v>0.83839543327662303</v>
      </c>
      <c r="AE172">
        <v>0</v>
      </c>
      <c r="AF172">
        <v>0</v>
      </c>
      <c r="AG172">
        <v>2535037.4627608308</v>
      </c>
      <c r="AH172">
        <v>338041.66187134222</v>
      </c>
      <c r="AI172">
        <v>618784.58853154792</v>
      </c>
      <c r="AJ172">
        <v>2842034.5114395702</v>
      </c>
      <c r="AK172">
        <v>-736667.80121940095</v>
      </c>
      <c r="AL172">
        <v>-124214.92511267203</v>
      </c>
      <c r="AM172">
        <v>-4211.0267876890402</v>
      </c>
      <c r="AN172">
        <v>-283932.14237606298</v>
      </c>
      <c r="AO172">
        <v>0</v>
      </c>
      <c r="AP172">
        <v>0</v>
      </c>
      <c r="AQ172">
        <v>0</v>
      </c>
      <c r="AR172">
        <v>-1671575.3269551001</v>
      </c>
      <c r="AS172">
        <v>0</v>
      </c>
      <c r="AT172">
        <v>0</v>
      </c>
      <c r="AU172">
        <v>-2604329.9620101401</v>
      </c>
      <c r="AV172">
        <v>0</v>
      </c>
      <c r="AW172">
        <v>0</v>
      </c>
      <c r="AX172">
        <v>0</v>
      </c>
      <c r="AY172">
        <f t="shared" si="10"/>
        <v>-4275905.2889652401</v>
      </c>
      <c r="AZ172">
        <v>21954.47980590431</v>
      </c>
      <c r="BA172">
        <v>0</v>
      </c>
      <c r="BB172">
        <v>0</v>
      </c>
      <c r="BC172">
        <v>930921.51994813094</v>
      </c>
      <c r="BD172">
        <v>850116.63634916209</v>
      </c>
      <c r="BE172">
        <v>-9294789.3627491407</v>
      </c>
      <c r="BF172">
        <v>0</v>
      </c>
      <c r="BG172" s="2">
        <v>-8444672.7263999693</v>
      </c>
      <c r="BI172" s="2"/>
      <c r="BK172" s="2"/>
      <c r="BL172"/>
      <c r="BM172"/>
      <c r="BN172"/>
      <c r="BO172"/>
      <c r="BP172"/>
      <c r="BQ172"/>
    </row>
    <row r="173" spans="1:69" x14ac:dyDescent="0.2">
      <c r="A173" t="str">
        <f t="shared" si="12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271967146.40789902</v>
      </c>
      <c r="J173">
        <v>-2372138.8964923429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3.0923358050208298</v>
      </c>
      <c r="W173">
        <v>0</v>
      </c>
      <c r="X173">
        <v>0</v>
      </c>
      <c r="Y173">
        <v>3.0953961223812998</v>
      </c>
      <c r="Z173">
        <v>0</v>
      </c>
      <c r="AA173">
        <v>0</v>
      </c>
      <c r="AB173">
        <v>0</v>
      </c>
      <c r="AC173">
        <f t="shared" si="9"/>
        <v>6.1877319274021296</v>
      </c>
      <c r="AD173">
        <v>1.1362769103447001</v>
      </c>
      <c r="AE173">
        <v>0.13349404937705431</v>
      </c>
      <c r="AF173">
        <v>0</v>
      </c>
      <c r="AG173">
        <v>2690626.2818248169</v>
      </c>
      <c r="AH173">
        <v>572277.78086196026</v>
      </c>
      <c r="AI173">
        <v>646095.76354147296</v>
      </c>
      <c r="AJ173">
        <v>3115765.8357971301</v>
      </c>
      <c r="AK173">
        <v>-866279.43621799303</v>
      </c>
      <c r="AL173">
        <v>-149454.33211769699</v>
      </c>
      <c r="AM173">
        <v>-6785.1384970257295</v>
      </c>
      <c r="AN173">
        <v>-347567.51833165798</v>
      </c>
      <c r="AO173">
        <v>0</v>
      </c>
      <c r="AP173">
        <v>0</v>
      </c>
      <c r="AQ173">
        <v>0</v>
      </c>
      <c r="AR173">
        <v>-2761356.2299137502</v>
      </c>
      <c r="AS173">
        <v>0</v>
      </c>
      <c r="AT173">
        <v>0</v>
      </c>
      <c r="AU173">
        <v>-4305826.2530198097</v>
      </c>
      <c r="AV173">
        <v>0</v>
      </c>
      <c r="AW173">
        <v>0</v>
      </c>
      <c r="AX173">
        <v>0</v>
      </c>
      <c r="AY173">
        <f t="shared" si="10"/>
        <v>-7067182.4829335604</v>
      </c>
      <c r="AZ173">
        <v>15021.525317205191</v>
      </c>
      <c r="BA173">
        <v>-963182.119493871</v>
      </c>
      <c r="BB173">
        <v>0</v>
      </c>
      <c r="BC173">
        <v>-2360663.8402492171</v>
      </c>
      <c r="BD173">
        <v>-2425769.505612663</v>
      </c>
      <c r="BE173">
        <v>-536425.51138737006</v>
      </c>
      <c r="BF173">
        <v>0</v>
      </c>
      <c r="BG173" s="2">
        <v>-2962195.0170000382</v>
      </c>
      <c r="BI173" s="2"/>
      <c r="BK173" s="2"/>
      <c r="BL173"/>
      <c r="BM173"/>
      <c r="BN173"/>
      <c r="BO173"/>
      <c r="BP173"/>
      <c r="BQ173"/>
    </row>
    <row r="176" spans="1:69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31</v>
      </c>
      <c r="R176" t="s">
        <v>73</v>
      </c>
      <c r="S176" t="s">
        <v>85</v>
      </c>
      <c r="T176" t="s">
        <v>87</v>
      </c>
      <c r="U176" t="s">
        <v>88</v>
      </c>
      <c r="V176" t="s">
        <v>89</v>
      </c>
      <c r="W176" t="s">
        <v>90</v>
      </c>
      <c r="X176" t="s">
        <v>91</v>
      </c>
      <c r="Y176" t="s">
        <v>76</v>
      </c>
      <c r="Z176" t="s">
        <v>74</v>
      </c>
      <c r="AA176" t="s">
        <v>75</v>
      </c>
      <c r="AB176" t="s">
        <v>46</v>
      </c>
      <c r="AC176" t="s">
        <v>109</v>
      </c>
      <c r="AD176" t="s">
        <v>77</v>
      </c>
      <c r="AE176" t="s">
        <v>78</v>
      </c>
      <c r="AF176" t="s">
        <v>11</v>
      </c>
      <c r="AG176" t="s">
        <v>32</v>
      </c>
      <c r="AH176" t="s">
        <v>12</v>
      </c>
      <c r="AI176" t="s">
        <v>33</v>
      </c>
      <c r="AJ176" t="s">
        <v>34</v>
      </c>
      <c r="AK176" t="s">
        <v>13</v>
      </c>
      <c r="AL176" t="s">
        <v>35</v>
      </c>
      <c r="AM176" t="s">
        <v>79</v>
      </c>
      <c r="AN176" t="s">
        <v>92</v>
      </c>
      <c r="AO176" t="s">
        <v>93</v>
      </c>
      <c r="AP176" t="s">
        <v>94</v>
      </c>
      <c r="AQ176" t="s">
        <v>95</v>
      </c>
      <c r="AR176" t="s">
        <v>96</v>
      </c>
      <c r="AS176" t="s">
        <v>97</v>
      </c>
      <c r="AT176" t="s">
        <v>82</v>
      </c>
      <c r="AU176" t="s">
        <v>80</v>
      </c>
      <c r="AV176" t="s">
        <v>81</v>
      </c>
      <c r="AW176" t="s">
        <v>47</v>
      </c>
      <c r="AX176" t="s">
        <v>83</v>
      </c>
      <c r="AY176" t="s">
        <v>110</v>
      </c>
      <c r="AZ176" t="s">
        <v>84</v>
      </c>
      <c r="BA176" t="s">
        <v>41</v>
      </c>
      <c r="BB176" t="s">
        <v>42</v>
      </c>
      <c r="BC176" t="s">
        <v>43</v>
      </c>
      <c r="BD176" t="s">
        <v>44</v>
      </c>
      <c r="BE176" t="s">
        <v>45</v>
      </c>
    </row>
    <row r="177" spans="1:59" x14ac:dyDescent="0.2">
      <c r="A177" t="str">
        <f t="shared" ref="A177:A227" si="13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2145953964.1263499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SUM(S177:AB177)</f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f>SUM(AO177:AX177)</f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2028458449</v>
      </c>
      <c r="BG177">
        <v>2028458449</v>
      </c>
    </row>
    <row r="178" spans="1:59" x14ac:dyDescent="0.2">
      <c r="A178" t="str">
        <f t="shared" si="13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2232923085.5630898</v>
      </c>
      <c r="J178">
        <v>86969121.4367394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ref="AC178:AC241" si="14">SUM(S178:AB178)</f>
        <v>0</v>
      </c>
      <c r="AD178">
        <v>0</v>
      </c>
      <c r="AE178">
        <v>0</v>
      </c>
      <c r="AF178">
        <v>0</v>
      </c>
      <c r="AG178">
        <v>86281015.446910307</v>
      </c>
      <c r="AH178">
        <v>-48796836.670695603</v>
      </c>
      <c r="AI178">
        <v>7860994.6285091201</v>
      </c>
      <c r="AJ178">
        <v>29799211.7249742</v>
      </c>
      <c r="AK178">
        <v>15309382.375508601</v>
      </c>
      <c r="AL178">
        <v>-7160552.7043931996</v>
      </c>
      <c r="AM178">
        <v>-24776.0238318433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f t="shared" ref="AY178:AY241" si="15">SUM(AO178:AX178)</f>
        <v>0</v>
      </c>
      <c r="AZ178">
        <v>0</v>
      </c>
      <c r="BA178">
        <v>0</v>
      </c>
      <c r="BB178">
        <v>0</v>
      </c>
      <c r="BC178">
        <v>83268438.776981607</v>
      </c>
      <c r="BD178">
        <v>82207378.224108696</v>
      </c>
      <c r="BE178">
        <v>-110815097.22411001</v>
      </c>
      <c r="BF178">
        <v>0</v>
      </c>
      <c r="BG178">
        <v>-28607719.0000019</v>
      </c>
    </row>
    <row r="179" spans="1:59" x14ac:dyDescent="0.2">
      <c r="A179" t="str">
        <f t="shared" si="13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2362293294.0679998</v>
      </c>
      <c r="J179">
        <v>129370208.50491001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14"/>
        <v>0</v>
      </c>
      <c r="AD179">
        <v>0</v>
      </c>
      <c r="AE179">
        <v>0</v>
      </c>
      <c r="AF179">
        <v>0</v>
      </c>
      <c r="AG179">
        <v>50821376.623364903</v>
      </c>
      <c r="AH179">
        <v>7703102.5756332604</v>
      </c>
      <c r="AI179">
        <v>11543071.4324417</v>
      </c>
      <c r="AJ179">
        <v>31492605.369950399</v>
      </c>
      <c r="AK179">
        <v>19618229.600171901</v>
      </c>
      <c r="AL179">
        <v>-7260901.4150706604</v>
      </c>
      <c r="AM179">
        <v>-245963.27935876601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f t="shared" si="15"/>
        <v>0</v>
      </c>
      <c r="AZ179">
        <v>0</v>
      </c>
      <c r="BA179">
        <v>0</v>
      </c>
      <c r="BB179">
        <v>0</v>
      </c>
      <c r="BC179">
        <v>113671520.907132</v>
      </c>
      <c r="BD179">
        <v>115866555.185689</v>
      </c>
      <c r="BE179">
        <v>-563833.185689523</v>
      </c>
      <c r="BF179">
        <v>0</v>
      </c>
      <c r="BG179">
        <v>115302722</v>
      </c>
    </row>
    <row r="180" spans="1:59" x14ac:dyDescent="0.2">
      <c r="A180" t="str">
        <f t="shared" si="13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2568219677.0290399</v>
      </c>
      <c r="J180">
        <v>205926382.96103099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14"/>
        <v>0</v>
      </c>
      <c r="AD180">
        <v>0</v>
      </c>
      <c r="AE180">
        <v>0</v>
      </c>
      <c r="AF180">
        <v>0</v>
      </c>
      <c r="AG180">
        <v>17452902.037606198</v>
      </c>
      <c r="AH180">
        <v>94853475.726699695</v>
      </c>
      <c r="AI180">
        <v>11876061.6183977</v>
      </c>
      <c r="AJ180">
        <v>43476839.618513301</v>
      </c>
      <c r="AK180">
        <v>18852431.248590399</v>
      </c>
      <c r="AL180">
        <v>-6827630.7636845103</v>
      </c>
      <c r="AM180">
        <v>-193939.96989176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f t="shared" si="15"/>
        <v>0</v>
      </c>
      <c r="AZ180">
        <v>0</v>
      </c>
      <c r="BA180">
        <v>0</v>
      </c>
      <c r="BB180">
        <v>0</v>
      </c>
      <c r="BC180">
        <v>179490139.516231</v>
      </c>
      <c r="BD180">
        <v>184382650.906073</v>
      </c>
      <c r="BE180">
        <v>207676420.09392199</v>
      </c>
      <c r="BF180">
        <v>0</v>
      </c>
      <c r="BG180">
        <v>392059070.99999601</v>
      </c>
    </row>
    <row r="181" spans="1:59" x14ac:dyDescent="0.2">
      <c r="A181" t="str">
        <f t="shared" si="13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2688673023.7691398</v>
      </c>
      <c r="J181">
        <v>120453346.740106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 t="shared" si="14"/>
        <v>0</v>
      </c>
      <c r="AD181">
        <v>0</v>
      </c>
      <c r="AE181">
        <v>0</v>
      </c>
      <c r="AF181">
        <v>0</v>
      </c>
      <c r="AG181">
        <v>39787722.514973402</v>
      </c>
      <c r="AH181">
        <v>8378684.0548424004</v>
      </c>
      <c r="AI181">
        <v>15306484.274675099</v>
      </c>
      <c r="AJ181">
        <v>31880555.680573098</v>
      </c>
      <c r="AK181">
        <v>34633397.397152297</v>
      </c>
      <c r="AL181">
        <v>-12634110.622310899</v>
      </c>
      <c r="AM181">
        <v>161217.625986931</v>
      </c>
      <c r="AN181">
        <v>-1752778.3610046401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f t="shared" si="15"/>
        <v>0</v>
      </c>
      <c r="AZ181">
        <v>0</v>
      </c>
      <c r="BA181">
        <v>0</v>
      </c>
      <c r="BB181">
        <v>0</v>
      </c>
      <c r="BC181">
        <v>115761172.564887</v>
      </c>
      <c r="BD181">
        <v>117592019.90595099</v>
      </c>
      <c r="BE181">
        <v>-21156767.905948501</v>
      </c>
      <c r="BF181">
        <v>0</v>
      </c>
      <c r="BG181">
        <v>96435252.000002801</v>
      </c>
    </row>
    <row r="182" spans="1:59" x14ac:dyDescent="0.2">
      <c r="A182" t="str">
        <f t="shared" si="13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2735779657.2989001</v>
      </c>
      <c r="J182">
        <v>47106633.529759802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14"/>
        <v>0</v>
      </c>
      <c r="AD182">
        <v>0</v>
      </c>
      <c r="AE182">
        <v>0</v>
      </c>
      <c r="AF182">
        <v>0</v>
      </c>
      <c r="AG182">
        <v>10646544.2561389</v>
      </c>
      <c r="AH182">
        <v>26862228.6371959</v>
      </c>
      <c r="AI182">
        <v>1613956.81293479</v>
      </c>
      <c r="AJ182">
        <v>10885596.3800296</v>
      </c>
      <c r="AK182">
        <v>-10998417.5853274</v>
      </c>
      <c r="AL182">
        <v>5793856.5012255302</v>
      </c>
      <c r="AM182">
        <v>-279957.41793295898</v>
      </c>
      <c r="AN182">
        <v>910575.31669137802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f t="shared" si="15"/>
        <v>0</v>
      </c>
      <c r="AZ182">
        <v>0</v>
      </c>
      <c r="BA182">
        <v>0</v>
      </c>
      <c r="BB182">
        <v>0</v>
      </c>
      <c r="BC182">
        <v>45434382.900955804</v>
      </c>
      <c r="BD182">
        <v>45616956.949849598</v>
      </c>
      <c r="BE182">
        <v>101761328.050155</v>
      </c>
      <c r="BF182">
        <v>0</v>
      </c>
      <c r="BG182">
        <v>147378285.00000399</v>
      </c>
    </row>
    <row r="183" spans="1:59" x14ac:dyDescent="0.2">
      <c r="A183" t="str">
        <f t="shared" si="13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2829593907.6578202</v>
      </c>
      <c r="J183">
        <v>93814250.358918101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14"/>
        <v>0</v>
      </c>
      <c r="AD183">
        <v>0</v>
      </c>
      <c r="AE183">
        <v>0</v>
      </c>
      <c r="AF183">
        <v>0</v>
      </c>
      <c r="AG183">
        <v>54238151.252089702</v>
      </c>
      <c r="AH183">
        <v>-11140480.179674501</v>
      </c>
      <c r="AI183">
        <v>6970519.3429784495</v>
      </c>
      <c r="AJ183">
        <v>45131696.4888096</v>
      </c>
      <c r="AK183">
        <v>-1028840.35951575</v>
      </c>
      <c r="AL183">
        <v>555966.51512660203</v>
      </c>
      <c r="AM183">
        <v>-83792.009125745099</v>
      </c>
      <c r="AN183">
        <v>-961781.64927884005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f t="shared" si="15"/>
        <v>0</v>
      </c>
      <c r="AZ183">
        <v>0</v>
      </c>
      <c r="BA183">
        <v>0</v>
      </c>
      <c r="BB183">
        <v>0</v>
      </c>
      <c r="BC183">
        <v>93681439.401409507</v>
      </c>
      <c r="BD183">
        <v>94337073.838600799</v>
      </c>
      <c r="BE183">
        <v>-26703894.838606101</v>
      </c>
      <c r="BF183">
        <v>0</v>
      </c>
      <c r="BG183">
        <v>67633178.999994695</v>
      </c>
    </row>
    <row r="184" spans="1:59" x14ac:dyDescent="0.2">
      <c r="A184" t="str">
        <f t="shared" si="13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2711885178.8236299</v>
      </c>
      <c r="J184">
        <v>-117708728.834189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14"/>
        <v>0</v>
      </c>
      <c r="AD184">
        <v>0</v>
      </c>
      <c r="AE184">
        <v>0</v>
      </c>
      <c r="AF184">
        <v>0</v>
      </c>
      <c r="AG184">
        <v>13352665.802851601</v>
      </c>
      <c r="AH184">
        <v>-37187334.0050653</v>
      </c>
      <c r="AI184">
        <v>-6522762.0902028</v>
      </c>
      <c r="AJ184">
        <v>-113316647.309543</v>
      </c>
      <c r="AK184">
        <v>23339937.257973999</v>
      </c>
      <c r="AL184">
        <v>5416180.82891782</v>
      </c>
      <c r="AM184">
        <v>-144719.68024281299</v>
      </c>
      <c r="AN184">
        <v>-1970509.0317806299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f t="shared" si="15"/>
        <v>0</v>
      </c>
      <c r="AZ184">
        <v>0</v>
      </c>
      <c r="BA184">
        <v>0</v>
      </c>
      <c r="BB184">
        <v>0</v>
      </c>
      <c r="BC184">
        <v>-117033188.227091</v>
      </c>
      <c r="BD184">
        <v>-117253855.80649</v>
      </c>
      <c r="BE184">
        <v>15864016.8064909</v>
      </c>
      <c r="BF184">
        <v>0</v>
      </c>
      <c r="BG184">
        <v>-101389838.999999</v>
      </c>
    </row>
    <row r="185" spans="1:59" x14ac:dyDescent="0.2">
      <c r="A185" t="str">
        <f t="shared" si="13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2737076631.2172098</v>
      </c>
      <c r="J185">
        <v>25191452.393578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14"/>
        <v>0</v>
      </c>
      <c r="AD185">
        <v>0</v>
      </c>
      <c r="AE185">
        <v>0</v>
      </c>
      <c r="AF185">
        <v>0</v>
      </c>
      <c r="AG185">
        <v>-33110210.249575101</v>
      </c>
      <c r="AH185">
        <v>-620699.00393521495</v>
      </c>
      <c r="AI185">
        <v>-5157442.6421521697</v>
      </c>
      <c r="AJ185">
        <v>50022067.992049702</v>
      </c>
      <c r="AK185">
        <v>5269529.9947175104</v>
      </c>
      <c r="AL185">
        <v>8799641.8588561304</v>
      </c>
      <c r="AM185">
        <v>604655.54205762595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f t="shared" si="15"/>
        <v>0</v>
      </c>
      <c r="AZ185">
        <v>0</v>
      </c>
      <c r="BA185">
        <v>0</v>
      </c>
      <c r="BB185">
        <v>0</v>
      </c>
      <c r="BC185">
        <v>25807543.492018498</v>
      </c>
      <c r="BD185">
        <v>25241467.915068399</v>
      </c>
      <c r="BE185">
        <v>70271190.084934399</v>
      </c>
      <c r="BF185">
        <v>0</v>
      </c>
      <c r="BG185">
        <v>95512658.000002801</v>
      </c>
    </row>
    <row r="186" spans="1:59" x14ac:dyDescent="0.2">
      <c r="A186" t="str">
        <f t="shared" si="13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2769053550.5942998</v>
      </c>
      <c r="J186">
        <v>31976919.3770875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 t="shared" si="14"/>
        <v>0</v>
      </c>
      <c r="AD186">
        <v>0</v>
      </c>
      <c r="AE186">
        <v>0</v>
      </c>
      <c r="AF186">
        <v>0</v>
      </c>
      <c r="AG186">
        <v>-34685660.987738296</v>
      </c>
      <c r="AH186">
        <v>-45051539.923314199</v>
      </c>
      <c r="AI186">
        <v>3817049.7679021498</v>
      </c>
      <c r="AJ186">
        <v>78871321.328051701</v>
      </c>
      <c r="AK186">
        <v>21119718.5121831</v>
      </c>
      <c r="AL186">
        <v>10534887.225454001</v>
      </c>
      <c r="AM186">
        <v>-167841.675495478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f t="shared" si="15"/>
        <v>0</v>
      </c>
      <c r="AZ186">
        <v>0</v>
      </c>
      <c r="BA186">
        <v>0</v>
      </c>
      <c r="BB186">
        <v>0</v>
      </c>
      <c r="BC186">
        <v>34437934.247042902</v>
      </c>
      <c r="BD186">
        <v>32861376.283054601</v>
      </c>
      <c r="BE186">
        <v>29835012.716939598</v>
      </c>
      <c r="BF186">
        <v>0</v>
      </c>
      <c r="BG186">
        <v>62696388.999994203</v>
      </c>
    </row>
    <row r="187" spans="1:59" x14ac:dyDescent="0.2">
      <c r="A187" t="str">
        <f t="shared" si="13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2825631142.8445001</v>
      </c>
      <c r="J187">
        <v>56577592.250208803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f t="shared" si="14"/>
        <v>1</v>
      </c>
      <c r="AD187">
        <v>0</v>
      </c>
      <c r="AE187">
        <v>0</v>
      </c>
      <c r="AF187">
        <v>0</v>
      </c>
      <c r="AG187">
        <v>-1759924.6703935899</v>
      </c>
      <c r="AH187">
        <v>18715065.744159698</v>
      </c>
      <c r="AI187">
        <v>6808393.2340430403</v>
      </c>
      <c r="AJ187">
        <v>4107384.0555992099</v>
      </c>
      <c r="AK187">
        <v>3793115.6301568798</v>
      </c>
      <c r="AL187">
        <v>6107595.7683834303</v>
      </c>
      <c r="AM187">
        <v>-882753.94580464601</v>
      </c>
      <c r="AN187">
        <v>-2010231.02477413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23458413.917147901</v>
      </c>
      <c r="AW187">
        <v>0</v>
      </c>
      <c r="AX187">
        <v>0</v>
      </c>
      <c r="AY187">
        <f t="shared" si="15"/>
        <v>23458413.917147901</v>
      </c>
      <c r="AZ187">
        <v>0</v>
      </c>
      <c r="BA187">
        <v>0</v>
      </c>
      <c r="BB187">
        <v>0</v>
      </c>
      <c r="BC187">
        <v>58337058.708517902</v>
      </c>
      <c r="BD187">
        <v>58752076.883349903</v>
      </c>
      <c r="BE187">
        <v>-4729592.8833504198</v>
      </c>
      <c r="BF187">
        <v>0</v>
      </c>
      <c r="BG187">
        <v>54022483.999999501</v>
      </c>
    </row>
    <row r="188" spans="1:59" x14ac:dyDescent="0.2">
      <c r="A188" t="str">
        <f t="shared" si="13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2851131557.8043799</v>
      </c>
      <c r="J188">
        <v>25500414.959878899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2.6</v>
      </c>
      <c r="AA188">
        <v>0</v>
      </c>
      <c r="AB188">
        <v>0</v>
      </c>
      <c r="AC188">
        <f t="shared" si="14"/>
        <v>2.6</v>
      </c>
      <c r="AD188">
        <v>1</v>
      </c>
      <c r="AE188">
        <v>0</v>
      </c>
      <c r="AF188">
        <v>0</v>
      </c>
      <c r="AG188">
        <v>45802596.352862097</v>
      </c>
      <c r="AH188">
        <v>-26967608.149558499</v>
      </c>
      <c r="AI188">
        <v>27378835.676682699</v>
      </c>
      <c r="AJ188">
        <v>-16162105.401326699</v>
      </c>
      <c r="AK188">
        <v>5550298.3315480901</v>
      </c>
      <c r="AL188">
        <v>-46394755.661316797</v>
      </c>
      <c r="AM188">
        <v>-16889.442111741399</v>
      </c>
      <c r="AN188">
        <v>-1024177.95234592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38332099.502154797</v>
      </c>
      <c r="AW188">
        <v>0</v>
      </c>
      <c r="AX188">
        <v>0</v>
      </c>
      <c r="AY188">
        <f t="shared" si="15"/>
        <v>38332099.502154797</v>
      </c>
      <c r="AZ188">
        <v>1097649.27843582</v>
      </c>
      <c r="BA188">
        <v>0</v>
      </c>
      <c r="BB188">
        <v>0</v>
      </c>
      <c r="BC188">
        <v>27595942.535023801</v>
      </c>
      <c r="BD188">
        <v>26437806.489720698</v>
      </c>
      <c r="BE188">
        <v>72792708.510282993</v>
      </c>
      <c r="BF188">
        <v>0</v>
      </c>
      <c r="BG188">
        <v>99230515.0000038</v>
      </c>
    </row>
    <row r="189" spans="1:59" x14ac:dyDescent="0.2">
      <c r="A189" t="str">
        <f t="shared" si="13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2941579931.7406001</v>
      </c>
      <c r="J189">
        <v>90448373.936213002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5.2</v>
      </c>
      <c r="AA189">
        <v>0</v>
      </c>
      <c r="AB189">
        <v>0</v>
      </c>
      <c r="AC189">
        <f t="shared" si="14"/>
        <v>5.2</v>
      </c>
      <c r="AD189">
        <v>1</v>
      </c>
      <c r="AE189">
        <v>0</v>
      </c>
      <c r="AF189">
        <v>0</v>
      </c>
      <c r="AG189">
        <v>26550967.2390454</v>
      </c>
      <c r="AH189">
        <v>4143522.8211387699</v>
      </c>
      <c r="AI189">
        <v>8892907.8942971993</v>
      </c>
      <c r="AJ189">
        <v>-19625192.9640177</v>
      </c>
      <c r="AK189">
        <v>2621331.0007402101</v>
      </c>
      <c r="AL189">
        <v>8273649.0936478004</v>
      </c>
      <c r="AM189">
        <v>-41313.520343849399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64662491.685864598</v>
      </c>
      <c r="AW189">
        <v>0</v>
      </c>
      <c r="AX189">
        <v>0</v>
      </c>
      <c r="AY189">
        <f t="shared" si="15"/>
        <v>64662491.685864598</v>
      </c>
      <c r="AZ189">
        <v>0</v>
      </c>
      <c r="BA189">
        <v>0</v>
      </c>
      <c r="BB189">
        <v>0</v>
      </c>
      <c r="BC189">
        <v>95478363.250372499</v>
      </c>
      <c r="BD189">
        <v>96082495.257123694</v>
      </c>
      <c r="BE189">
        <v>12570112.742874799</v>
      </c>
      <c r="BF189">
        <v>0</v>
      </c>
      <c r="BG189">
        <v>108652607.999998</v>
      </c>
    </row>
    <row r="190" spans="1:59" x14ac:dyDescent="0.2">
      <c r="A190" t="str">
        <f t="shared" si="13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2800408150.8260899</v>
      </c>
      <c r="J190">
        <v>-141171780.91450301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6.7</v>
      </c>
      <c r="AA190">
        <v>0</v>
      </c>
      <c r="AB190">
        <v>0</v>
      </c>
      <c r="AC190">
        <f t="shared" si="14"/>
        <v>6.7</v>
      </c>
      <c r="AD190">
        <v>1</v>
      </c>
      <c r="AE190">
        <v>0</v>
      </c>
      <c r="AF190">
        <v>0</v>
      </c>
      <c r="AG190">
        <v>4689222.7979035703</v>
      </c>
      <c r="AH190">
        <v>-61542372.721402504</v>
      </c>
      <c r="AI190">
        <v>8347346.9687681701</v>
      </c>
      <c r="AJ190">
        <v>-127420296.848882</v>
      </c>
      <c r="AK190">
        <v>-13334033.915232601</v>
      </c>
      <c r="AL190">
        <v>-950830.65844739601</v>
      </c>
      <c r="AM190">
        <v>-110136.819214752</v>
      </c>
      <c r="AN190">
        <v>1097239.2295088801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38470791.8392381</v>
      </c>
      <c r="AW190">
        <v>0</v>
      </c>
      <c r="AX190">
        <v>0</v>
      </c>
      <c r="AY190">
        <f t="shared" si="15"/>
        <v>38470791.8392381</v>
      </c>
      <c r="AZ190">
        <v>0</v>
      </c>
      <c r="BA190">
        <v>0</v>
      </c>
      <c r="BB190">
        <v>0</v>
      </c>
      <c r="BC190">
        <v>-150753070.12775999</v>
      </c>
      <c r="BD190">
        <v>-150568777.525574</v>
      </c>
      <c r="BE190">
        <v>63165716.525572799</v>
      </c>
      <c r="BF190">
        <v>0</v>
      </c>
      <c r="BG190">
        <v>-87403061.000001401</v>
      </c>
    </row>
    <row r="191" spans="1:59" x14ac:dyDescent="0.2">
      <c r="A191" t="str">
        <f t="shared" si="13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2835234548.50214</v>
      </c>
      <c r="J191">
        <v>34826397.676048703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11.5</v>
      </c>
      <c r="AA191">
        <v>0</v>
      </c>
      <c r="AB191">
        <v>0</v>
      </c>
      <c r="AC191">
        <f t="shared" si="14"/>
        <v>11.5</v>
      </c>
      <c r="AD191">
        <v>1</v>
      </c>
      <c r="AE191">
        <v>0</v>
      </c>
      <c r="AF191">
        <v>0</v>
      </c>
      <c r="AG191">
        <v>-1989882.2031441201</v>
      </c>
      <c r="AH191">
        <v>-4268335.5886325603</v>
      </c>
      <c r="AI191">
        <v>1788065.21576911</v>
      </c>
      <c r="AJ191">
        <v>-39225181.9302973</v>
      </c>
      <c r="AK191">
        <v>-24037842.0658224</v>
      </c>
      <c r="AL191">
        <v>-8923579.2398917694</v>
      </c>
      <c r="AM191">
        <v>36637.210398914103</v>
      </c>
      <c r="AN191">
        <v>-4262958.9460396497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121299117.883393</v>
      </c>
      <c r="AW191">
        <v>0</v>
      </c>
      <c r="AX191">
        <v>0</v>
      </c>
      <c r="AY191">
        <f t="shared" si="15"/>
        <v>121299117.883393</v>
      </c>
      <c r="AZ191">
        <v>0</v>
      </c>
      <c r="BA191">
        <v>0</v>
      </c>
      <c r="BB191">
        <v>0</v>
      </c>
      <c r="BC191">
        <v>40416040.335733399</v>
      </c>
      <c r="BD191">
        <v>37930132.054241396</v>
      </c>
      <c r="BE191">
        <v>-15559457.054238601</v>
      </c>
      <c r="BF191">
        <v>0</v>
      </c>
      <c r="BG191">
        <v>22370675.000002801</v>
      </c>
    </row>
    <row r="192" spans="1:59" x14ac:dyDescent="0.2">
      <c r="A192" t="str">
        <f t="shared" si="13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3024384477.5731401</v>
      </c>
      <c r="J192">
        <v>189149929.07100201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17.600000000000001</v>
      </c>
      <c r="AA192">
        <v>0</v>
      </c>
      <c r="AB192">
        <v>0</v>
      </c>
      <c r="AC192">
        <f t="shared" si="14"/>
        <v>17.600000000000001</v>
      </c>
      <c r="AD192">
        <v>1</v>
      </c>
      <c r="AE192">
        <v>0</v>
      </c>
      <c r="AF192">
        <v>0</v>
      </c>
      <c r="AG192">
        <v>12408862.9831145</v>
      </c>
      <c r="AH192">
        <v>-1720317.59104566</v>
      </c>
      <c r="AI192">
        <v>6969343.7248553801</v>
      </c>
      <c r="AJ192">
        <v>38601411.621103697</v>
      </c>
      <c r="AK192">
        <v>-13490017.5307678</v>
      </c>
      <c r="AL192">
        <v>3727310.1398111102</v>
      </c>
      <c r="AM192">
        <v>-42626.975054621602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156109946.340437</v>
      </c>
      <c r="AW192">
        <v>0</v>
      </c>
      <c r="AX192">
        <v>0</v>
      </c>
      <c r="AY192">
        <f t="shared" si="15"/>
        <v>156109946.340437</v>
      </c>
      <c r="AZ192">
        <v>0</v>
      </c>
      <c r="BA192">
        <v>0</v>
      </c>
      <c r="BB192">
        <v>0</v>
      </c>
      <c r="BC192">
        <v>202563912.71245301</v>
      </c>
      <c r="BD192">
        <v>204968968.22535801</v>
      </c>
      <c r="BE192">
        <v>-183984074.225357</v>
      </c>
      <c r="BF192">
        <v>0</v>
      </c>
      <c r="BG192">
        <v>20984894.000001401</v>
      </c>
    </row>
    <row r="193" spans="1:59" x14ac:dyDescent="0.2">
      <c r="A193" t="str">
        <f t="shared" si="13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3296191374.80197</v>
      </c>
      <c r="J193">
        <v>271806897.22882402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28.6</v>
      </c>
      <c r="AA193">
        <v>0</v>
      </c>
      <c r="AB193">
        <v>0</v>
      </c>
      <c r="AC193">
        <f t="shared" si="14"/>
        <v>28.6</v>
      </c>
      <c r="AD193">
        <v>1</v>
      </c>
      <c r="AE193">
        <v>0</v>
      </c>
      <c r="AF193">
        <v>1</v>
      </c>
      <c r="AG193">
        <v>-17734627.892983899</v>
      </c>
      <c r="AH193">
        <v>-25015982.603762802</v>
      </c>
      <c r="AI193">
        <v>4208891.9989644997</v>
      </c>
      <c r="AJ193">
        <v>30843777.3635251</v>
      </c>
      <c r="AK193">
        <v>-17669514.630506098</v>
      </c>
      <c r="AL193">
        <v>312556.95688968699</v>
      </c>
      <c r="AM193">
        <v>15731.192329751801</v>
      </c>
      <c r="AN193">
        <v>-1081456.25504358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289197762.400572</v>
      </c>
      <c r="AW193">
        <v>0</v>
      </c>
      <c r="AX193">
        <v>0</v>
      </c>
      <c r="AY193">
        <f t="shared" si="15"/>
        <v>289197762.400572</v>
      </c>
      <c r="AZ193">
        <v>0</v>
      </c>
      <c r="BA193">
        <v>0</v>
      </c>
      <c r="BB193">
        <v>16268536.1066557</v>
      </c>
      <c r="BC193">
        <v>279345674.63664001</v>
      </c>
      <c r="BD193">
        <v>278003745.63367999</v>
      </c>
      <c r="BE193">
        <v>-342658546.63367897</v>
      </c>
      <c r="BF193">
        <v>0</v>
      </c>
      <c r="BG193">
        <v>-64654800.999999002</v>
      </c>
    </row>
    <row r="194" spans="1:59" x14ac:dyDescent="0.2">
      <c r="A194" t="str">
        <f t="shared" si="13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970198349.9088949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f t="shared" si="15"/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1070048354.194998</v>
      </c>
      <c r="BG194">
        <v>1070048354.194998</v>
      </c>
    </row>
    <row r="195" spans="1:59" x14ac:dyDescent="0.2">
      <c r="A195" t="str">
        <f t="shared" si="13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1268970008.507797</v>
      </c>
      <c r="J195">
        <v>73323386.356956258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14"/>
        <v>0</v>
      </c>
      <c r="AD195">
        <v>0</v>
      </c>
      <c r="AE195">
        <v>0</v>
      </c>
      <c r="AF195">
        <v>0</v>
      </c>
      <c r="AG195">
        <v>56718711.991209708</v>
      </c>
      <c r="AH195">
        <v>-55670.692341499962</v>
      </c>
      <c r="AI195">
        <v>5486245.6185834296</v>
      </c>
      <c r="AJ195">
        <v>16051704.356005611</v>
      </c>
      <c r="AK195">
        <v>5600697.3523051497</v>
      </c>
      <c r="AL195">
        <v>-1752163.233067404</v>
      </c>
      <c r="AM195">
        <v>-45501.767968002801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f t="shared" si="15"/>
        <v>0</v>
      </c>
      <c r="AZ195">
        <v>0</v>
      </c>
      <c r="BA195">
        <v>0</v>
      </c>
      <c r="BB195">
        <v>0</v>
      </c>
      <c r="BC195">
        <v>82004023.62472707</v>
      </c>
      <c r="BD195">
        <v>83381641.954728872</v>
      </c>
      <c r="BE195">
        <v>-93213778.368728176</v>
      </c>
      <c r="BF195">
        <v>0</v>
      </c>
      <c r="BG195">
        <v>-9832136.4139993601</v>
      </c>
    </row>
    <row r="196" spans="1:59" x14ac:dyDescent="0.2">
      <c r="A196" t="str">
        <f t="shared" si="13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1342444774.2757759</v>
      </c>
      <c r="J196">
        <v>65712141.651255302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14"/>
        <v>0</v>
      </c>
      <c r="AD196">
        <v>0</v>
      </c>
      <c r="AE196">
        <v>0</v>
      </c>
      <c r="AF196">
        <v>0</v>
      </c>
      <c r="AG196">
        <v>21334365.955633789</v>
      </c>
      <c r="AH196">
        <v>7728017.4352051895</v>
      </c>
      <c r="AI196">
        <v>8200027.3768312</v>
      </c>
      <c r="AJ196">
        <v>20468109.584362958</v>
      </c>
      <c r="AK196">
        <v>10185232.488394909</v>
      </c>
      <c r="AL196">
        <v>-1132556.4662137339</v>
      </c>
      <c r="AM196">
        <v>-40515.098745015399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f t="shared" si="15"/>
        <v>0</v>
      </c>
      <c r="AZ196">
        <v>0</v>
      </c>
      <c r="BA196">
        <v>0</v>
      </c>
      <c r="BB196">
        <v>0</v>
      </c>
      <c r="BC196">
        <v>66742681.275469303</v>
      </c>
      <c r="BD196">
        <v>68641615.740895703</v>
      </c>
      <c r="BE196">
        <v>2749642.2281043995</v>
      </c>
      <c r="BF196">
        <v>7695887</v>
      </c>
      <c r="BG196">
        <v>79087144.969000101</v>
      </c>
    </row>
    <row r="197" spans="1:59" x14ac:dyDescent="0.2">
      <c r="A197" t="str">
        <f t="shared" si="13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1400961336.142617</v>
      </c>
      <c r="J197">
        <v>50479945.253295675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14"/>
        <v>0</v>
      </c>
      <c r="AD197">
        <v>0</v>
      </c>
      <c r="AE197">
        <v>0</v>
      </c>
      <c r="AF197">
        <v>0</v>
      </c>
      <c r="AG197">
        <v>8814177.5450570565</v>
      </c>
      <c r="AH197">
        <v>-3639028.7047031415</v>
      </c>
      <c r="AI197">
        <v>8899290.0931219496</v>
      </c>
      <c r="AJ197">
        <v>27732432.085958682</v>
      </c>
      <c r="AK197">
        <v>9925817.8218155596</v>
      </c>
      <c r="AL197">
        <v>-1262136.035668656</v>
      </c>
      <c r="AM197">
        <v>-50766.614794153793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f t="shared" si="15"/>
        <v>0</v>
      </c>
      <c r="AZ197">
        <v>0</v>
      </c>
      <c r="BA197">
        <v>0</v>
      </c>
      <c r="BB197">
        <v>0</v>
      </c>
      <c r="BC197">
        <v>50419786.190787248</v>
      </c>
      <c r="BD197">
        <v>50864694.77480036</v>
      </c>
      <c r="BE197">
        <v>-7872087.2758021103</v>
      </c>
      <c r="BF197">
        <v>7901667.9999999898</v>
      </c>
      <c r="BG197">
        <v>50894275.498998299</v>
      </c>
    </row>
    <row r="198" spans="1:59" x14ac:dyDescent="0.2">
      <c r="A198" t="str">
        <f t="shared" si="13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1469719372.4509211</v>
      </c>
      <c r="J198">
        <v>68758036.308301598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14"/>
        <v>0</v>
      </c>
      <c r="AD198">
        <v>0</v>
      </c>
      <c r="AE198">
        <v>0</v>
      </c>
      <c r="AF198">
        <v>0</v>
      </c>
      <c r="AG198">
        <v>40733549.625486895</v>
      </c>
      <c r="AH198">
        <v>-12300830.37750075</v>
      </c>
      <c r="AI198">
        <v>11747475.07145798</v>
      </c>
      <c r="AJ198">
        <v>16517206.78620258</v>
      </c>
      <c r="AK198">
        <v>15883720.17046947</v>
      </c>
      <c r="AL198">
        <v>-1020025.3790459079</v>
      </c>
      <c r="AM198">
        <v>-69416.162413864498</v>
      </c>
      <c r="AN198">
        <v>-1327592.7137311199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f t="shared" si="15"/>
        <v>0</v>
      </c>
      <c r="AZ198">
        <v>0</v>
      </c>
      <c r="BA198">
        <v>0</v>
      </c>
      <c r="BB198">
        <v>0</v>
      </c>
      <c r="BC198">
        <v>70164087.020925298</v>
      </c>
      <c r="BD198">
        <v>70948422.4348111</v>
      </c>
      <c r="BE198">
        <v>-10221505.82780944</v>
      </c>
      <c r="BF198">
        <v>0</v>
      </c>
      <c r="BG198">
        <v>60726916.607001677</v>
      </c>
    </row>
    <row r="199" spans="1:59" x14ac:dyDescent="0.2">
      <c r="A199" t="str">
        <f t="shared" si="13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1543250184.6103921</v>
      </c>
      <c r="J199">
        <v>73530812.159476399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 t="shared" si="14"/>
        <v>0</v>
      </c>
      <c r="AD199">
        <v>0</v>
      </c>
      <c r="AE199">
        <v>0</v>
      </c>
      <c r="AF199">
        <v>0</v>
      </c>
      <c r="AG199">
        <v>71350870.090091884</v>
      </c>
      <c r="AH199">
        <v>2248831.0500302799</v>
      </c>
      <c r="AI199">
        <v>3369813.0528257</v>
      </c>
      <c r="AJ199">
        <v>9154173.9630574007</v>
      </c>
      <c r="AK199">
        <v>-4774571.0681212954</v>
      </c>
      <c r="AL199">
        <v>-2018910.1101958421</v>
      </c>
      <c r="AM199">
        <v>-167922.2269821034</v>
      </c>
      <c r="AN199">
        <v>-1108149.9951597129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f t="shared" si="15"/>
        <v>0</v>
      </c>
      <c r="AZ199">
        <v>0</v>
      </c>
      <c r="BA199">
        <v>0</v>
      </c>
      <c r="BB199">
        <v>0</v>
      </c>
      <c r="BC199">
        <v>78054134.755546197</v>
      </c>
      <c r="BD199">
        <v>78123029.424271703</v>
      </c>
      <c r="BE199">
        <v>-52200615.331271924</v>
      </c>
      <c r="BF199">
        <v>0</v>
      </c>
      <c r="BG199">
        <v>25922414.092999801</v>
      </c>
    </row>
    <row r="200" spans="1:59" x14ac:dyDescent="0.2">
      <c r="A200" t="str">
        <f t="shared" si="13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1591049408.037528</v>
      </c>
      <c r="J200">
        <v>47799223.427129604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 t="shared" si="14"/>
        <v>0</v>
      </c>
      <c r="AD200">
        <v>0.26680335915409897</v>
      </c>
      <c r="AE200">
        <v>0</v>
      </c>
      <c r="AF200">
        <v>0</v>
      </c>
      <c r="AG200">
        <v>31678138.177965291</v>
      </c>
      <c r="AH200">
        <v>-13119193.489299275</v>
      </c>
      <c r="AI200">
        <v>2853346.625945759</v>
      </c>
      <c r="AJ200">
        <v>23169080.228936229</v>
      </c>
      <c r="AK200">
        <v>261290.71021242699</v>
      </c>
      <c r="AL200">
        <v>2186452.8345623421</v>
      </c>
      <c r="AM200">
        <v>134556.81916351608</v>
      </c>
      <c r="AN200">
        <v>-471061.963075059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f t="shared" si="15"/>
        <v>0</v>
      </c>
      <c r="AZ200">
        <v>106503.255600055</v>
      </c>
      <c r="BA200">
        <v>0</v>
      </c>
      <c r="BB200">
        <v>0</v>
      </c>
      <c r="BC200">
        <v>46799113.200011298</v>
      </c>
      <c r="BD200">
        <v>46877724.061692603</v>
      </c>
      <c r="BE200">
        <v>27272808.380307421</v>
      </c>
      <c r="BF200">
        <v>0</v>
      </c>
      <c r="BG200">
        <v>74150532.442000091</v>
      </c>
    </row>
    <row r="201" spans="1:59" x14ac:dyDescent="0.2">
      <c r="A201" t="str">
        <f t="shared" si="13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1540829663.359621</v>
      </c>
      <c r="J201">
        <v>-65663627.496922769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14"/>
        <v>0</v>
      </c>
      <c r="AD201">
        <v>0.26680335915409897</v>
      </c>
      <c r="AE201">
        <v>0</v>
      </c>
      <c r="AF201">
        <v>0</v>
      </c>
      <c r="AG201">
        <v>7873798.8287773393</v>
      </c>
      <c r="AH201">
        <v>-27815826.738148969</v>
      </c>
      <c r="AI201">
        <v>-922744.17252899858</v>
      </c>
      <c r="AJ201">
        <v>-62264406.492480628</v>
      </c>
      <c r="AK201">
        <v>16962980.1148533</v>
      </c>
      <c r="AL201">
        <v>1935976.85262356</v>
      </c>
      <c r="AM201">
        <v>17190.701928978502</v>
      </c>
      <c r="AN201">
        <v>-912033.37794926635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f t="shared" si="15"/>
        <v>0</v>
      </c>
      <c r="AZ201">
        <v>0</v>
      </c>
      <c r="BA201">
        <v>0</v>
      </c>
      <c r="BB201">
        <v>0</v>
      </c>
      <c r="BC201">
        <v>-65125064.28292463</v>
      </c>
      <c r="BD201">
        <v>-65304616.454754293</v>
      </c>
      <c r="BE201">
        <v>34977864.33675427</v>
      </c>
      <c r="BF201">
        <v>11348341</v>
      </c>
      <c r="BG201">
        <v>-18978411.118000031</v>
      </c>
    </row>
    <row r="202" spans="1:59" x14ac:dyDescent="0.2">
      <c r="A202" t="str">
        <f t="shared" si="13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1614630069.1063652</v>
      </c>
      <c r="J202">
        <v>45591538.864311427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14"/>
        <v>0</v>
      </c>
      <c r="AD202">
        <v>0.35837809717343189</v>
      </c>
      <c r="AE202">
        <v>0</v>
      </c>
      <c r="AF202">
        <v>0</v>
      </c>
      <c r="AG202">
        <v>-776070.97077706992</v>
      </c>
      <c r="AH202">
        <v>-495734.29337762017</v>
      </c>
      <c r="AI202">
        <v>1238911.8844663678</v>
      </c>
      <c r="AJ202">
        <v>29168823.92229934</v>
      </c>
      <c r="AK202">
        <v>9230770.61084993</v>
      </c>
      <c r="AL202">
        <v>4487448.4925332386</v>
      </c>
      <c r="AM202">
        <v>3311167.4788478781</v>
      </c>
      <c r="AN202">
        <v>-1255907.3122077652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f t="shared" si="15"/>
        <v>0</v>
      </c>
      <c r="AZ202">
        <v>11125.562111838</v>
      </c>
      <c r="BA202">
        <v>0</v>
      </c>
      <c r="BB202">
        <v>0</v>
      </c>
      <c r="BC202">
        <v>44920535.374746218</v>
      </c>
      <c r="BD202">
        <v>45131237.14903672</v>
      </c>
      <c r="BE202">
        <v>-40592246.980037197</v>
      </c>
      <c r="BF202">
        <v>29499577.620000001</v>
      </c>
      <c r="BG202">
        <v>34038567.788999617</v>
      </c>
    </row>
    <row r="203" spans="1:59" x14ac:dyDescent="0.2">
      <c r="A203" t="str">
        <f t="shared" si="13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1677376856.473073</v>
      </c>
      <c r="J203">
        <v>62746787.366713293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 t="shared" si="14"/>
        <v>0</v>
      </c>
      <c r="AD203">
        <v>0.35837809717343189</v>
      </c>
      <c r="AE203">
        <v>0</v>
      </c>
      <c r="AF203">
        <v>0</v>
      </c>
      <c r="AG203">
        <v>5513875.8503611498</v>
      </c>
      <c r="AH203">
        <v>-3790873.3987014</v>
      </c>
      <c r="AI203">
        <v>4743724.9678403502</v>
      </c>
      <c r="AJ203">
        <v>42822044.210328951</v>
      </c>
      <c r="AK203">
        <v>6485145.3429579195</v>
      </c>
      <c r="AL203">
        <v>4792563.8368061837</v>
      </c>
      <c r="AM203">
        <v>-122068.18211163919</v>
      </c>
      <c r="AN203">
        <v>215434.38034917432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f t="shared" si="15"/>
        <v>0</v>
      </c>
      <c r="AZ203">
        <v>88926.256553939893</v>
      </c>
      <c r="BA203">
        <v>0</v>
      </c>
      <c r="BB203">
        <v>0</v>
      </c>
      <c r="BC203">
        <v>60748773.264384568</v>
      </c>
      <c r="BD203">
        <v>61447356.252359614</v>
      </c>
      <c r="BE203">
        <v>4255527.0156412795</v>
      </c>
      <c r="BF203">
        <v>0</v>
      </c>
      <c r="BG203">
        <v>65702883.268000871</v>
      </c>
    </row>
    <row r="204" spans="1:59" x14ac:dyDescent="0.2">
      <c r="A204" t="str">
        <f t="shared" si="13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1716838693.8624899</v>
      </c>
      <c r="J204">
        <v>39461837.389417738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0.57004214658790886</v>
      </c>
      <c r="AB204">
        <v>0</v>
      </c>
      <c r="AC204">
        <f t="shared" si="14"/>
        <v>0.57004214658790886</v>
      </c>
      <c r="AD204">
        <v>0.39683646315221299</v>
      </c>
      <c r="AE204">
        <v>0</v>
      </c>
      <c r="AF204">
        <v>0</v>
      </c>
      <c r="AG204">
        <v>35237373.499087058</v>
      </c>
      <c r="AH204">
        <v>-2352371.6095288428</v>
      </c>
      <c r="AI204">
        <v>6017880.117087</v>
      </c>
      <c r="AJ204">
        <v>1587037.9611170529</v>
      </c>
      <c r="AK204">
        <v>3681533.8841618923</v>
      </c>
      <c r="AL204">
        <v>-1880294.406099881</v>
      </c>
      <c r="AM204">
        <v>-168954.11006225631</v>
      </c>
      <c r="AN204">
        <v>-347014.56133737101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-1192654.2025207924</v>
      </c>
      <c r="AX204">
        <v>0</v>
      </c>
      <c r="AY204">
        <f t="shared" si="15"/>
        <v>-1192654.2025207924</v>
      </c>
      <c r="AZ204">
        <v>4042.0967731861001</v>
      </c>
      <c r="BA204">
        <v>0</v>
      </c>
      <c r="BB204">
        <v>0</v>
      </c>
      <c r="BC204">
        <v>40586578.66867698</v>
      </c>
      <c r="BD204">
        <v>41008131.538991697</v>
      </c>
      <c r="BE204">
        <v>-6664077.8489923496</v>
      </c>
      <c r="BF204">
        <v>0</v>
      </c>
      <c r="BG204">
        <v>34344053.689999312</v>
      </c>
    </row>
    <row r="205" spans="1:59" x14ac:dyDescent="0.2">
      <c r="A205" t="str">
        <f t="shared" si="13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1703274898.6930311</v>
      </c>
      <c r="J205">
        <v>-13563795.169463374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2.0534996920454311</v>
      </c>
      <c r="AB205">
        <v>0</v>
      </c>
      <c r="AC205">
        <f t="shared" si="14"/>
        <v>2.0534996920454311</v>
      </c>
      <c r="AD205">
        <v>0.39683646315221299</v>
      </c>
      <c r="AE205">
        <v>0</v>
      </c>
      <c r="AF205">
        <v>0</v>
      </c>
      <c r="AG205">
        <v>32873760.693907052</v>
      </c>
      <c r="AH205">
        <v>-30157573.349513911</v>
      </c>
      <c r="AI205">
        <v>5452513.7440685704</v>
      </c>
      <c r="AJ205">
        <v>-8909170.0034585707</v>
      </c>
      <c r="AK205">
        <v>-3532334.423090667</v>
      </c>
      <c r="AL205">
        <v>-5667602.2518314524</v>
      </c>
      <c r="AM205">
        <v>32346.507569887111</v>
      </c>
      <c r="AN205">
        <v>-17493.371803396993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-2463128.5337982662</v>
      </c>
      <c r="AX205">
        <v>0</v>
      </c>
      <c r="AY205">
        <f t="shared" si="15"/>
        <v>-2463128.5337982662</v>
      </c>
      <c r="AZ205">
        <v>0</v>
      </c>
      <c r="BA205">
        <v>0</v>
      </c>
      <c r="BB205">
        <v>0</v>
      </c>
      <c r="BC205">
        <v>-12388680.987950617</v>
      </c>
      <c r="BD205">
        <v>-12810034.287160745</v>
      </c>
      <c r="BE205">
        <v>21422993.397160992</v>
      </c>
      <c r="BF205">
        <v>0</v>
      </c>
      <c r="BG205">
        <v>8612959.1100002602</v>
      </c>
    </row>
    <row r="206" spans="1:59" x14ac:dyDescent="0.2">
      <c r="A206" t="str">
        <f t="shared" si="13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1741068967.8078301</v>
      </c>
      <c r="J206">
        <v>37794069.114803195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4.4325080407047697</v>
      </c>
      <c r="AB206">
        <v>0</v>
      </c>
      <c r="AC206">
        <f t="shared" si="14"/>
        <v>4.4325080407047697</v>
      </c>
      <c r="AD206">
        <v>0.85789047127608398</v>
      </c>
      <c r="AE206">
        <v>0</v>
      </c>
      <c r="AF206">
        <v>0</v>
      </c>
      <c r="AG206">
        <v>45205930.256676003</v>
      </c>
      <c r="AH206">
        <v>5665349.0488794502</v>
      </c>
      <c r="AI206">
        <v>6434105.24095969</v>
      </c>
      <c r="AJ206">
        <v>-12223047.451192029</v>
      </c>
      <c r="AK206">
        <v>-2137873.4971870389</v>
      </c>
      <c r="AL206">
        <v>-638581.29111307953</v>
      </c>
      <c r="AM206">
        <v>-49934.698353755259</v>
      </c>
      <c r="AN206">
        <v>-1439117.3131706209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-3878908.4487181902</v>
      </c>
      <c r="AX206">
        <v>0</v>
      </c>
      <c r="AY206">
        <f t="shared" si="15"/>
        <v>-3878908.4487181902</v>
      </c>
      <c r="AZ206">
        <v>151384.4186814751</v>
      </c>
      <c r="BA206">
        <v>0</v>
      </c>
      <c r="BB206">
        <v>0</v>
      </c>
      <c r="BC206">
        <v>37089306.265461802</v>
      </c>
      <c r="BD206">
        <v>37182027.745228499</v>
      </c>
      <c r="BE206">
        <v>10951097.434771869</v>
      </c>
      <c r="BF206">
        <v>0</v>
      </c>
      <c r="BG206">
        <v>48133125.180000402</v>
      </c>
    </row>
    <row r="207" spans="1:59" x14ac:dyDescent="0.2">
      <c r="A207" t="str">
        <f t="shared" si="13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1661666103.3653941</v>
      </c>
      <c r="J207">
        <v>-79402864.442439139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6.2063615518476105</v>
      </c>
      <c r="AB207">
        <v>0</v>
      </c>
      <c r="AC207">
        <f t="shared" si="14"/>
        <v>6.2063615518476105</v>
      </c>
      <c r="AD207">
        <v>1.638612628587101</v>
      </c>
      <c r="AE207">
        <v>0</v>
      </c>
      <c r="AF207">
        <v>0</v>
      </c>
      <c r="AG207">
        <v>22676874.087079912</v>
      </c>
      <c r="AH207">
        <v>-29420347.945695847</v>
      </c>
      <c r="AI207">
        <v>5958457.1007125806</v>
      </c>
      <c r="AJ207">
        <v>-65440827.259437405</v>
      </c>
      <c r="AK207">
        <v>-12379086.08588762</v>
      </c>
      <c r="AL207">
        <v>-208233.87936895399</v>
      </c>
      <c r="AM207">
        <v>41552.328379617502</v>
      </c>
      <c r="AN207">
        <v>-189997.6168811786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-2622723.277474138</v>
      </c>
      <c r="AX207">
        <v>0</v>
      </c>
      <c r="AY207">
        <f t="shared" si="15"/>
        <v>-2622723.277474138</v>
      </c>
      <c r="AZ207">
        <v>193764.33107120468</v>
      </c>
      <c r="BA207">
        <v>0</v>
      </c>
      <c r="BB207">
        <v>0</v>
      </c>
      <c r="BC207">
        <v>-81390568.217501909</v>
      </c>
      <c r="BD207">
        <v>-80964236.109354183</v>
      </c>
      <c r="BE207">
        <v>62878745.609352954</v>
      </c>
      <c r="BF207">
        <v>0</v>
      </c>
      <c r="BG207">
        <v>-18085490.500001021</v>
      </c>
    </row>
    <row r="208" spans="1:59" x14ac:dyDescent="0.2">
      <c r="A208" t="str">
        <f t="shared" si="13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1639162961.0538239</v>
      </c>
      <c r="J208">
        <v>-22503142.311565511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10.580286746437221</v>
      </c>
      <c r="AB208">
        <v>0</v>
      </c>
      <c r="AC208">
        <f t="shared" si="14"/>
        <v>10.580286746437221</v>
      </c>
      <c r="AD208">
        <v>1.9925647735552099</v>
      </c>
      <c r="AE208">
        <v>0</v>
      </c>
      <c r="AF208">
        <v>0</v>
      </c>
      <c r="AG208">
        <v>28828451.0426405</v>
      </c>
      <c r="AH208">
        <v>-9382722.3390803896</v>
      </c>
      <c r="AI208">
        <v>4488420.1082002698</v>
      </c>
      <c r="AJ208">
        <v>-24253598.648768522</v>
      </c>
      <c r="AK208">
        <v>-9039280.5774179399</v>
      </c>
      <c r="AL208">
        <v>-1725039.24385362</v>
      </c>
      <c r="AM208">
        <v>-19807.911089160589</v>
      </c>
      <c r="AN208">
        <v>-3005374.1135570323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-7254292.7723223269</v>
      </c>
      <c r="AX208">
        <v>0</v>
      </c>
      <c r="AY208">
        <f t="shared" si="15"/>
        <v>-7254292.7723223269</v>
      </c>
      <c r="AZ208">
        <v>69814.474052921098</v>
      </c>
      <c r="BA208">
        <v>0</v>
      </c>
      <c r="BB208">
        <v>0</v>
      </c>
      <c r="BC208">
        <v>-21293429.981195249</v>
      </c>
      <c r="BD208">
        <v>-21786006.88677137</v>
      </c>
      <c r="BE208">
        <v>-3106105.5682285689</v>
      </c>
      <c r="BF208">
        <v>0</v>
      </c>
      <c r="BG208">
        <v>-24892112.454999998</v>
      </c>
    </row>
    <row r="209" spans="1:59" x14ac:dyDescent="0.2">
      <c r="A209" t="str">
        <f t="shared" si="13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1681637139.2276559</v>
      </c>
      <c r="J209">
        <v>42474178.173828907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16.357258328733149</v>
      </c>
      <c r="AB209">
        <v>0</v>
      </c>
      <c r="AC209">
        <f t="shared" si="14"/>
        <v>16.357258328733149</v>
      </c>
      <c r="AD209">
        <v>1.9925647735552099</v>
      </c>
      <c r="AE209">
        <v>0</v>
      </c>
      <c r="AF209">
        <v>0</v>
      </c>
      <c r="AG209">
        <v>36681499.719452515</v>
      </c>
      <c r="AH209">
        <v>6941043.7519362168</v>
      </c>
      <c r="AI209">
        <v>5492048.4725073902</v>
      </c>
      <c r="AJ209">
        <v>17178434.415850751</v>
      </c>
      <c r="AK209">
        <v>-9145095.9171214402</v>
      </c>
      <c r="AL209">
        <v>-2855498.3280349132</v>
      </c>
      <c r="AM209">
        <v>-65487.831830164199</v>
      </c>
      <c r="AN209">
        <v>-889542.19571941299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-9341349.6695064157</v>
      </c>
      <c r="AX209">
        <v>0</v>
      </c>
      <c r="AY209">
        <f t="shared" si="15"/>
        <v>-9341349.6695064157</v>
      </c>
      <c r="AZ209">
        <v>0</v>
      </c>
      <c r="BA209">
        <v>0</v>
      </c>
      <c r="BB209">
        <v>0</v>
      </c>
      <c r="BC209">
        <v>43996052.4175345</v>
      </c>
      <c r="BD209">
        <v>43947656.767029896</v>
      </c>
      <c r="BE209">
        <v>-75393511.250029519</v>
      </c>
      <c r="BF209">
        <v>0</v>
      </c>
      <c r="BG209">
        <v>-31445854.482999623</v>
      </c>
    </row>
    <row r="210" spans="1:59" x14ac:dyDescent="0.2">
      <c r="A210" t="str">
        <f t="shared" si="13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1699071624.637881</v>
      </c>
      <c r="J210">
        <v>17434485.410219781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26.581094365218938</v>
      </c>
      <c r="AB210">
        <v>0</v>
      </c>
      <c r="AC210">
        <f t="shared" si="14"/>
        <v>26.581094365218938</v>
      </c>
      <c r="AD210">
        <v>2</v>
      </c>
      <c r="AE210">
        <v>0</v>
      </c>
      <c r="AF210">
        <v>1.4137321975155499</v>
      </c>
      <c r="AG210">
        <v>13711432.952336811</v>
      </c>
      <c r="AH210">
        <v>296718.44032966997</v>
      </c>
      <c r="AI210">
        <v>4792256.6641397998</v>
      </c>
      <c r="AJ210">
        <v>20554581.507706851</v>
      </c>
      <c r="AK210">
        <v>-9661854.5948277507</v>
      </c>
      <c r="AL210">
        <v>-2452119.6146977833</v>
      </c>
      <c r="AM210">
        <v>47659.548177183999</v>
      </c>
      <c r="AN210">
        <v>-1382089.279935759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-16074769.094878351</v>
      </c>
      <c r="AX210">
        <v>0</v>
      </c>
      <c r="AY210">
        <f t="shared" si="15"/>
        <v>-16074769.094878351</v>
      </c>
      <c r="AZ210">
        <v>3243.4250363814699</v>
      </c>
      <c r="BA210">
        <v>0</v>
      </c>
      <c r="BB210">
        <v>5526042.7453299202</v>
      </c>
      <c r="BC210">
        <v>15361102.698717061</v>
      </c>
      <c r="BD210">
        <v>15121673.444521418</v>
      </c>
      <c r="BE210">
        <v>-45570135.418522112</v>
      </c>
      <c r="BF210">
        <v>0</v>
      </c>
      <c r="BG210">
        <v>-30448461.974000692</v>
      </c>
    </row>
    <row r="211" spans="1:59" x14ac:dyDescent="0.2">
      <c r="A211" t="str">
        <f t="shared" si="13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43079903.024001099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14"/>
        <v>0</v>
      </c>
      <c r="AD211">
        <v>0.97340235983952805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f t="shared" si="15"/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47452824.656399801</v>
      </c>
      <c r="BG211">
        <v>47452824.656399801</v>
      </c>
    </row>
    <row r="212" spans="1:59" x14ac:dyDescent="0.2">
      <c r="A212" t="str">
        <f t="shared" si="13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46517077.485197298</v>
      </c>
      <c r="J212">
        <v>3437174.4611960999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14"/>
        <v>0</v>
      </c>
      <c r="AD212">
        <v>0.97340235983952805</v>
      </c>
      <c r="AE212">
        <v>0</v>
      </c>
      <c r="AF212">
        <v>0</v>
      </c>
      <c r="AG212">
        <v>845212.8908643265</v>
      </c>
      <c r="AH212">
        <v>2315286.8314593239</v>
      </c>
      <c r="AI212">
        <v>250973.01521005732</v>
      </c>
      <c r="AJ212">
        <v>682248.44587234396</v>
      </c>
      <c r="AK212">
        <v>222931.62477647798</v>
      </c>
      <c r="AL212">
        <v>21131.975906649495</v>
      </c>
      <c r="AM212">
        <v>-1513.3490233280609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f t="shared" si="15"/>
        <v>0</v>
      </c>
      <c r="AZ212">
        <v>0</v>
      </c>
      <c r="BA212">
        <v>0</v>
      </c>
      <c r="BB212">
        <v>0</v>
      </c>
      <c r="BC212">
        <v>4336271.4350658497</v>
      </c>
      <c r="BD212">
        <v>4529664.9887882797</v>
      </c>
      <c r="BE212">
        <v>-4227479.5750883128</v>
      </c>
      <c r="BF212">
        <v>0</v>
      </c>
      <c r="BG212">
        <v>302185.4136999785</v>
      </c>
    </row>
    <row r="213" spans="1:59" x14ac:dyDescent="0.2">
      <c r="A213" t="str">
        <f t="shared" si="13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49691147.437584102</v>
      </c>
      <c r="J213">
        <v>2801979.3066748697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14"/>
        <v>0</v>
      </c>
      <c r="AD213">
        <v>0.97340235983952805</v>
      </c>
      <c r="AE213">
        <v>0</v>
      </c>
      <c r="AF213">
        <v>0</v>
      </c>
      <c r="AG213">
        <v>1040296.3690621601</v>
      </c>
      <c r="AH213">
        <v>697781.935097137</v>
      </c>
      <c r="AI213">
        <v>272054.42696629313</v>
      </c>
      <c r="AJ213">
        <v>726247.26295583695</v>
      </c>
      <c r="AK213">
        <v>321024.379227022</v>
      </c>
      <c r="AL213">
        <v>22393.277134679105</v>
      </c>
      <c r="AM213">
        <v>-4287.6903948421896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f t="shared" si="15"/>
        <v>0</v>
      </c>
      <c r="AZ213">
        <v>0</v>
      </c>
      <c r="BA213">
        <v>0</v>
      </c>
      <c r="BB213">
        <v>0</v>
      </c>
      <c r="BC213">
        <v>3075509.96004829</v>
      </c>
      <c r="BD213">
        <v>3148213.19860075</v>
      </c>
      <c r="BE213">
        <v>2321705.2891992638</v>
      </c>
      <c r="BF213">
        <v>644773.99999999895</v>
      </c>
      <c r="BG213">
        <v>6114692.4878000142</v>
      </c>
    </row>
    <row r="214" spans="1:59" x14ac:dyDescent="0.2">
      <c r="A214" t="str">
        <f t="shared" si="13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54661259.487828299</v>
      </c>
      <c r="J214">
        <v>4970112.0502441833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14"/>
        <v>0</v>
      </c>
      <c r="AD214">
        <v>0.97340235983952805</v>
      </c>
      <c r="AE214">
        <v>0</v>
      </c>
      <c r="AF214">
        <v>0</v>
      </c>
      <c r="AG214">
        <v>2832779.3193251095</v>
      </c>
      <c r="AH214">
        <v>415002.02372814593</v>
      </c>
      <c r="AI214">
        <v>348974.36032083048</v>
      </c>
      <c r="AJ214">
        <v>1089497.861859329</v>
      </c>
      <c r="AK214">
        <v>310987.21239596501</v>
      </c>
      <c r="AL214">
        <v>8658.355179188402</v>
      </c>
      <c r="AM214">
        <v>-4846.978664309685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f t="shared" si="15"/>
        <v>0</v>
      </c>
      <c r="AZ214">
        <v>0</v>
      </c>
      <c r="BA214">
        <v>0</v>
      </c>
      <c r="BB214">
        <v>0</v>
      </c>
      <c r="BC214">
        <v>5001052.1541442601</v>
      </c>
      <c r="BD214">
        <v>5133583.2914826293</v>
      </c>
      <c r="BE214">
        <v>2103475.8770173411</v>
      </c>
      <c r="BF214">
        <v>0</v>
      </c>
      <c r="BG214">
        <v>7237059.1684999708</v>
      </c>
    </row>
    <row r="215" spans="1:59" x14ac:dyDescent="0.2">
      <c r="A215" t="str">
        <f t="shared" si="13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59317186.3924933</v>
      </c>
      <c r="J215">
        <v>4655926.9046649998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 t="shared" si="14"/>
        <v>0</v>
      </c>
      <c r="AD215">
        <v>0.97340235983952805</v>
      </c>
      <c r="AE215">
        <v>0</v>
      </c>
      <c r="AF215">
        <v>0</v>
      </c>
      <c r="AG215">
        <v>3010334.8611458903</v>
      </c>
      <c r="AH215">
        <v>309321.42133815901</v>
      </c>
      <c r="AI215">
        <v>452865.55503424502</v>
      </c>
      <c r="AJ215">
        <v>704624.43698529899</v>
      </c>
      <c r="AK215">
        <v>593010.54901142605</v>
      </c>
      <c r="AL215">
        <v>66072.304342585077</v>
      </c>
      <c r="AM215">
        <v>-60.883472179749006</v>
      </c>
      <c r="AN215">
        <v>-16135.513481604812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f t="shared" si="15"/>
        <v>0</v>
      </c>
      <c r="AZ215">
        <v>0</v>
      </c>
      <c r="BA215">
        <v>0</v>
      </c>
      <c r="BB215">
        <v>0</v>
      </c>
      <c r="BC215">
        <v>5120032.7309038201</v>
      </c>
      <c r="BD215">
        <v>5234948.8466050802</v>
      </c>
      <c r="BE215">
        <v>1118783.2429949001</v>
      </c>
      <c r="BF215">
        <v>0</v>
      </c>
      <c r="BG215">
        <v>6353732.08959998</v>
      </c>
    </row>
    <row r="216" spans="1:59" x14ac:dyDescent="0.2">
      <c r="A216" t="str">
        <f t="shared" si="13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64729513.309659094</v>
      </c>
      <c r="J216">
        <v>2720613.2227882021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14"/>
        <v>0</v>
      </c>
      <c r="AD216">
        <v>0.95257085221923399</v>
      </c>
      <c r="AE216">
        <v>0</v>
      </c>
      <c r="AF216">
        <v>0</v>
      </c>
      <c r="AG216">
        <v>4044568.0245947982</v>
      </c>
      <c r="AH216">
        <v>-1016203.4180934342</v>
      </c>
      <c r="AI216">
        <v>138443.56514881211</v>
      </c>
      <c r="AJ216">
        <v>531352.96433373401</v>
      </c>
      <c r="AK216">
        <v>-250157.82952507259</v>
      </c>
      <c r="AL216">
        <v>-176779.5579860099</v>
      </c>
      <c r="AM216">
        <v>-8292.0611098901791</v>
      </c>
      <c r="AN216">
        <v>-81395.397077882502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f t="shared" si="15"/>
        <v>0</v>
      </c>
      <c r="AZ216">
        <v>0</v>
      </c>
      <c r="BA216">
        <v>0</v>
      </c>
      <c r="BB216">
        <v>0</v>
      </c>
      <c r="BC216">
        <v>3181536.2902850537</v>
      </c>
      <c r="BD216">
        <v>3211451.782919595</v>
      </c>
      <c r="BE216">
        <v>738396.28348051291</v>
      </c>
      <c r="BF216">
        <v>1817976.4889999991</v>
      </c>
      <c r="BG216">
        <v>5767824.5554001164</v>
      </c>
    </row>
    <row r="217" spans="1:59" x14ac:dyDescent="0.2">
      <c r="A217" t="str">
        <f t="shared" si="13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77760947.361615703</v>
      </c>
      <c r="J217">
        <v>9334328.6887732446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14"/>
        <v>0</v>
      </c>
      <c r="AD217">
        <v>0.74072150357324296</v>
      </c>
      <c r="AE217">
        <v>0</v>
      </c>
      <c r="AF217">
        <v>0</v>
      </c>
      <c r="AG217">
        <v>7876105.7448812192</v>
      </c>
      <c r="AH217">
        <v>-424795.54540462105</v>
      </c>
      <c r="AI217">
        <v>29312.329517687001</v>
      </c>
      <c r="AJ217">
        <v>1020566.5381034161</v>
      </c>
      <c r="AK217">
        <v>175659.40933147923</v>
      </c>
      <c r="AL217">
        <v>118922.10725858061</v>
      </c>
      <c r="AM217">
        <v>-970.62087991652311</v>
      </c>
      <c r="AN217">
        <v>3666.4890131992897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f t="shared" si="15"/>
        <v>0</v>
      </c>
      <c r="AZ217">
        <v>0</v>
      </c>
      <c r="BA217">
        <v>0</v>
      </c>
      <c r="BB217">
        <v>0</v>
      </c>
      <c r="BC217">
        <v>8798466.4518210515</v>
      </c>
      <c r="BD217">
        <v>8840713.4268248193</v>
      </c>
      <c r="BE217">
        <v>109539.05797512014</v>
      </c>
      <c r="BF217">
        <v>4486638.5929999901</v>
      </c>
      <c r="BG217">
        <v>13436891.07779992</v>
      </c>
    </row>
    <row r="218" spans="1:59" x14ac:dyDescent="0.2">
      <c r="A218" t="str">
        <f t="shared" si="13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74301482.793231294</v>
      </c>
      <c r="J218">
        <v>-4215586.8373257592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14"/>
        <v>0</v>
      </c>
      <c r="AD218">
        <v>0.74072150357324296</v>
      </c>
      <c r="AE218">
        <v>0</v>
      </c>
      <c r="AF218">
        <v>0</v>
      </c>
      <c r="AG218">
        <v>455558.65918829013</v>
      </c>
      <c r="AH218">
        <v>-3132224.63637185</v>
      </c>
      <c r="AI218">
        <v>-156557.52676636269</v>
      </c>
      <c r="AJ218">
        <v>-3469663.3028950002</v>
      </c>
      <c r="AK218">
        <v>823076.8280155859</v>
      </c>
      <c r="AL218">
        <v>293552.82025696</v>
      </c>
      <c r="AM218">
        <v>10280.79745948691</v>
      </c>
      <c r="AN218">
        <v>-21951.600902718921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f t="shared" si="15"/>
        <v>0</v>
      </c>
      <c r="AZ218">
        <v>0</v>
      </c>
      <c r="BA218">
        <v>0</v>
      </c>
      <c r="BB218">
        <v>0</v>
      </c>
      <c r="BC218">
        <v>-5197927.9620156363</v>
      </c>
      <c r="BD218">
        <v>-5078516.6054982645</v>
      </c>
      <c r="BE218">
        <v>-4890635.8367017228</v>
      </c>
      <c r="BF218">
        <v>1351087</v>
      </c>
      <c r="BG218">
        <v>-8618065.4421999902</v>
      </c>
    </row>
    <row r="219" spans="1:59" x14ac:dyDescent="0.2">
      <c r="A219" t="str">
        <f t="shared" si="13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75926450.438131601</v>
      </c>
      <c r="J219">
        <v>1624967.6449003611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14"/>
        <v>0</v>
      </c>
      <c r="AD219">
        <v>0.74072150357324296</v>
      </c>
      <c r="AE219">
        <v>0</v>
      </c>
      <c r="AF219">
        <v>0</v>
      </c>
      <c r="AG219">
        <v>495839.73006723204</v>
      </c>
      <c r="AH219">
        <v>-342708.437693724</v>
      </c>
      <c r="AI219">
        <v>60764.233757812792</v>
      </c>
      <c r="AJ219">
        <v>1518838.7267497219</v>
      </c>
      <c r="AK219">
        <v>474646.61040033295</v>
      </c>
      <c r="AL219">
        <v>35476.707011993698</v>
      </c>
      <c r="AM219">
        <v>4165.6002384176663</v>
      </c>
      <c r="AN219">
        <v>22083.385349564949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f t="shared" si="15"/>
        <v>0</v>
      </c>
      <c r="AZ219">
        <v>0</v>
      </c>
      <c r="BA219">
        <v>0</v>
      </c>
      <c r="BB219">
        <v>0</v>
      </c>
      <c r="BC219">
        <v>2269106.5558813587</v>
      </c>
      <c r="BD219">
        <v>2419850.1001351858</v>
      </c>
      <c r="BE219">
        <v>-6472240.2087352201</v>
      </c>
      <c r="BF219">
        <v>0</v>
      </c>
      <c r="BG219">
        <v>-4052390.10860004</v>
      </c>
    </row>
    <row r="220" spans="1:59" x14ac:dyDescent="0.2">
      <c r="A220" t="str">
        <f t="shared" si="13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83137383.922609597</v>
      </c>
      <c r="J220">
        <v>6538696.5888647903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 t="shared" si="14"/>
        <v>0</v>
      </c>
      <c r="AD220">
        <v>0.72388110134347206</v>
      </c>
      <c r="AE220">
        <v>0</v>
      </c>
      <c r="AF220">
        <v>0</v>
      </c>
      <c r="AG220">
        <v>3926655.34674185</v>
      </c>
      <c r="AH220">
        <v>-510642.01220915595</v>
      </c>
      <c r="AI220">
        <v>137299.7234593688</v>
      </c>
      <c r="AJ220">
        <v>1946453.6970128911</v>
      </c>
      <c r="AK220">
        <v>382042.48918205139</v>
      </c>
      <c r="AL220">
        <v>354617.479391</v>
      </c>
      <c r="AM220">
        <v>-7538.0501536280699</v>
      </c>
      <c r="AN220">
        <v>-24746.10022734939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f t="shared" si="15"/>
        <v>0</v>
      </c>
      <c r="AZ220">
        <v>0</v>
      </c>
      <c r="BA220">
        <v>0</v>
      </c>
      <c r="BB220">
        <v>0</v>
      </c>
      <c r="BC220">
        <v>6204142.5731970305</v>
      </c>
      <c r="BD220">
        <v>6321612.2084682295</v>
      </c>
      <c r="BE220">
        <v>-2194753.508268212</v>
      </c>
      <c r="BF220">
        <v>469328</v>
      </c>
      <c r="BG220">
        <v>4596186.7002000101</v>
      </c>
    </row>
    <row r="221" spans="1:59" x14ac:dyDescent="0.2">
      <c r="A221" t="str">
        <f t="shared" si="13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90505093.293106198</v>
      </c>
      <c r="J221">
        <v>5609241.4641172616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 t="shared" si="14"/>
        <v>0</v>
      </c>
      <c r="AD221">
        <v>0.94122233633069396</v>
      </c>
      <c r="AE221">
        <v>0</v>
      </c>
      <c r="AF221">
        <v>0</v>
      </c>
      <c r="AG221">
        <v>4694803.4732802864</v>
      </c>
      <c r="AH221">
        <v>228661.6779539659</v>
      </c>
      <c r="AI221">
        <v>219707.71497914291</v>
      </c>
      <c r="AJ221">
        <v>32880.561485882805</v>
      </c>
      <c r="AK221">
        <v>254376.90466268401</v>
      </c>
      <c r="AL221">
        <v>1322.1059341406071</v>
      </c>
      <c r="AM221">
        <v>-15077.005232682219</v>
      </c>
      <c r="AN221">
        <v>-78217.289152098994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f t="shared" si="15"/>
        <v>0</v>
      </c>
      <c r="AZ221">
        <v>1618.27058040675</v>
      </c>
      <c r="BA221">
        <v>0</v>
      </c>
      <c r="BB221">
        <v>0</v>
      </c>
      <c r="BC221">
        <v>5340076.4144917307</v>
      </c>
      <c r="BD221">
        <v>5290050.9826695472</v>
      </c>
      <c r="BE221">
        <v>-449654.34986950294</v>
      </c>
      <c r="BF221">
        <v>1651310</v>
      </c>
      <c r="BG221">
        <v>6491706.6328000436</v>
      </c>
    </row>
    <row r="222" spans="1:59" x14ac:dyDescent="0.2">
      <c r="A222" t="str">
        <f t="shared" si="13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96883990.751187205</v>
      </c>
      <c r="J222">
        <v>6378897.4580810228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14"/>
        <v>0</v>
      </c>
      <c r="AD222">
        <v>1.2073205912642941</v>
      </c>
      <c r="AE222">
        <v>0</v>
      </c>
      <c r="AF222">
        <v>0</v>
      </c>
      <c r="AG222">
        <v>7792131.758354431</v>
      </c>
      <c r="AH222">
        <v>-1255649.9013639688</v>
      </c>
      <c r="AI222">
        <v>327898.75601412699</v>
      </c>
      <c r="AJ222">
        <v>-428709.05889614404</v>
      </c>
      <c r="AK222">
        <v>-422660.240363563</v>
      </c>
      <c r="AL222">
        <v>-137703.03097834799</v>
      </c>
      <c r="AM222">
        <v>-3048.6403064895458</v>
      </c>
      <c r="AN222">
        <v>-4175.6970240970004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f t="shared" si="15"/>
        <v>0</v>
      </c>
      <c r="AZ222">
        <v>7369.7421387028808</v>
      </c>
      <c r="BA222">
        <v>0</v>
      </c>
      <c r="BB222">
        <v>0</v>
      </c>
      <c r="BC222">
        <v>5875453.6875746474</v>
      </c>
      <c r="BD222">
        <v>5657295.6801633304</v>
      </c>
      <c r="BE222">
        <v>-1504694.891163381</v>
      </c>
      <c r="BF222">
        <v>0</v>
      </c>
      <c r="BG222">
        <v>4152600.7889999398</v>
      </c>
    </row>
    <row r="223" spans="1:59" x14ac:dyDescent="0.2">
      <c r="A223" t="str">
        <f t="shared" si="13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96799562.635855004</v>
      </c>
      <c r="J223">
        <v>-84428.115332229005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0.923392386237329</v>
      </c>
      <c r="AC223">
        <f t="shared" si="14"/>
        <v>0.923392386237329</v>
      </c>
      <c r="AD223">
        <v>1.210956057920505</v>
      </c>
      <c r="AE223">
        <v>0</v>
      </c>
      <c r="AF223">
        <v>0</v>
      </c>
      <c r="AG223">
        <v>1729834.881381517</v>
      </c>
      <c r="AH223">
        <v>67924.443420777796</v>
      </c>
      <c r="AI223">
        <v>276257.74977967149</v>
      </c>
      <c r="AJ223">
        <v>-639244.42159481102</v>
      </c>
      <c r="AK223">
        <v>-54724.016536664596</v>
      </c>
      <c r="AL223">
        <v>-10503.3189612434</v>
      </c>
      <c r="AM223">
        <v>-3152.0901104042382</v>
      </c>
      <c r="AN223">
        <v>-20378.903289079277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-1206447.85234104</v>
      </c>
      <c r="AY223">
        <f t="shared" si="15"/>
        <v>-1206447.85234104</v>
      </c>
      <c r="AZ223">
        <v>111.181214159601</v>
      </c>
      <c r="BA223">
        <v>0</v>
      </c>
      <c r="BB223">
        <v>0</v>
      </c>
      <c r="BC223">
        <v>139677.6529628851</v>
      </c>
      <c r="BD223">
        <v>92867.861125088981</v>
      </c>
      <c r="BE223">
        <v>-1446605.8007251099</v>
      </c>
      <c r="BF223">
        <v>0</v>
      </c>
      <c r="BG223">
        <v>-1353737.9396000151</v>
      </c>
    </row>
    <row r="224" spans="1:59" x14ac:dyDescent="0.2">
      <c r="A224" t="str">
        <f t="shared" si="13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92577381.330205798</v>
      </c>
      <c r="J224">
        <v>-6088164.9974840805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2.32339238623732</v>
      </c>
      <c r="AC224">
        <f t="shared" si="14"/>
        <v>2.32339238623732</v>
      </c>
      <c r="AD224">
        <v>1.431910916792005</v>
      </c>
      <c r="AE224">
        <v>0</v>
      </c>
      <c r="AF224">
        <v>0</v>
      </c>
      <c r="AG224">
        <v>855384.39492391178</v>
      </c>
      <c r="AH224">
        <v>-461083.32817518699</v>
      </c>
      <c r="AI224">
        <v>304153.66969147843</v>
      </c>
      <c r="AJ224">
        <v>-3384272.27530985</v>
      </c>
      <c r="AK224">
        <v>-1088750.387971679</v>
      </c>
      <c r="AL224">
        <v>-189511.48350549469</v>
      </c>
      <c r="AM224">
        <v>-1306.225012800533</v>
      </c>
      <c r="AN224">
        <v>-58972.292861159702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-1758293.4868651531</v>
      </c>
      <c r="AY224">
        <f t="shared" si="15"/>
        <v>-1758293.4868651531</v>
      </c>
      <c r="AZ224">
        <v>3851.0219161762489</v>
      </c>
      <c r="BA224">
        <v>0</v>
      </c>
      <c r="BB224">
        <v>0</v>
      </c>
      <c r="BC224">
        <v>-5778800.3931697598</v>
      </c>
      <c r="BD224">
        <v>-5657937.4024139401</v>
      </c>
      <c r="BE224">
        <v>4470355.354013945</v>
      </c>
      <c r="BF224">
        <v>1955601.15419999</v>
      </c>
      <c r="BG224">
        <v>768019.10580000165</v>
      </c>
    </row>
    <row r="225" spans="1:59" x14ac:dyDescent="0.2">
      <c r="A225" t="str">
        <f t="shared" si="13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90845080.965471402</v>
      </c>
      <c r="J225">
        <v>-2002723.2503012689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4.4314632497221105</v>
      </c>
      <c r="AC225">
        <f t="shared" si="14"/>
        <v>4.4314632497221105</v>
      </c>
      <c r="AD225">
        <v>1.5934561657364519</v>
      </c>
      <c r="AE225">
        <v>0</v>
      </c>
      <c r="AF225">
        <v>0</v>
      </c>
      <c r="AG225">
        <v>2074978.3298989905</v>
      </c>
      <c r="AH225">
        <v>829262.77381570707</v>
      </c>
      <c r="AI225">
        <v>264026.15538943448</v>
      </c>
      <c r="AJ225">
        <v>-1257581.6879185699</v>
      </c>
      <c r="AK225">
        <v>-419870.82950822701</v>
      </c>
      <c r="AL225">
        <v>-285257.63849910599</v>
      </c>
      <c r="AM225">
        <v>-6454.6600373029696</v>
      </c>
      <c r="AN225">
        <v>-203059.5992949236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-2682862.9676863197</v>
      </c>
      <c r="AY225">
        <f t="shared" si="15"/>
        <v>-2682862.9676863197</v>
      </c>
      <c r="AZ225">
        <v>2856.0058030442401</v>
      </c>
      <c r="BA225">
        <v>0</v>
      </c>
      <c r="BB225">
        <v>0</v>
      </c>
      <c r="BC225">
        <v>-1683964.118037276</v>
      </c>
      <c r="BD225">
        <v>-1720474.1805801461</v>
      </c>
      <c r="BE225">
        <v>250729.0329802059</v>
      </c>
      <c r="BF225">
        <v>330737.99999999901</v>
      </c>
      <c r="BG225">
        <v>-1139007.1475999411</v>
      </c>
    </row>
    <row r="226" spans="1:59" x14ac:dyDescent="0.2">
      <c r="A226" t="str">
        <f t="shared" si="13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91005246.966264501</v>
      </c>
      <c r="J226">
        <v>-1836551.390946571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6.9395341132069195</v>
      </c>
      <c r="AC226">
        <f t="shared" si="14"/>
        <v>6.9395341132069195</v>
      </c>
      <c r="AD226">
        <v>1.6780322236049359</v>
      </c>
      <c r="AE226">
        <v>0</v>
      </c>
      <c r="AF226">
        <v>0</v>
      </c>
      <c r="AG226">
        <v>909570.76367464499</v>
      </c>
      <c r="AH226">
        <v>-110576.23516408599</v>
      </c>
      <c r="AI226">
        <v>275644.7514460524</v>
      </c>
      <c r="AJ226">
        <v>915639.86571312905</v>
      </c>
      <c r="AK226">
        <v>78370.392806005199</v>
      </c>
      <c r="AL226">
        <v>-217285.7983010856</v>
      </c>
      <c r="AM226">
        <v>-4454.8804717556586</v>
      </c>
      <c r="AN226">
        <v>-96265.156083859954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-3141246.5454392526</v>
      </c>
      <c r="AY226">
        <f t="shared" si="15"/>
        <v>-3141246.5454392526</v>
      </c>
      <c r="AZ226">
        <v>3363.187487249681</v>
      </c>
      <c r="BA226">
        <v>0</v>
      </c>
      <c r="BB226">
        <v>0</v>
      </c>
      <c r="BC226">
        <v>-1387239.654332964</v>
      </c>
      <c r="BD226">
        <v>-1402799.6281844929</v>
      </c>
      <c r="BE226">
        <v>-570040.325615515</v>
      </c>
      <c r="BF226">
        <v>2057323</v>
      </c>
      <c r="BG226">
        <v>84483.046199977049</v>
      </c>
    </row>
    <row r="227" spans="1:59" x14ac:dyDescent="0.2">
      <c r="A227" t="str">
        <f t="shared" si="13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97862120.755269289</v>
      </c>
      <c r="J227">
        <v>6789320.80420483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5.46117509213048</v>
      </c>
      <c r="AC227">
        <f t="shared" si="14"/>
        <v>5.46117509213048</v>
      </c>
      <c r="AD227">
        <v>1.7361880774052929</v>
      </c>
      <c r="AE227">
        <v>0</v>
      </c>
      <c r="AF227">
        <v>1.208013385939205</v>
      </c>
      <c r="AG227">
        <v>2527313.5242204568</v>
      </c>
      <c r="AH227">
        <v>296435.76491555903</v>
      </c>
      <c r="AI227">
        <v>248357.08361106561</v>
      </c>
      <c r="AJ227">
        <v>1147273.663699857</v>
      </c>
      <c r="AK227">
        <v>-127608.53772415771</v>
      </c>
      <c r="AL227">
        <v>-233787.71118304131</v>
      </c>
      <c r="AM227">
        <v>5056.9733887346702</v>
      </c>
      <c r="AN227">
        <v>-121449.9397541865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2030605.3749551601</v>
      </c>
      <c r="AY227">
        <f t="shared" si="15"/>
        <v>2030605.3749551601</v>
      </c>
      <c r="AZ227">
        <v>813.89370135243894</v>
      </c>
      <c r="BA227">
        <v>0</v>
      </c>
      <c r="BB227">
        <v>267106.55429331202</v>
      </c>
      <c r="BC227">
        <v>6040116.6441241093</v>
      </c>
      <c r="BD227">
        <v>6470904.721721</v>
      </c>
      <c r="BE227">
        <v>-7694459.3235210096</v>
      </c>
      <c r="BF227">
        <v>67552.984799999904</v>
      </c>
      <c r="BG227">
        <v>-1156001.6170000199</v>
      </c>
    </row>
    <row r="228" spans="1:59" x14ac:dyDescent="0.2">
      <c r="AC228">
        <f t="shared" si="14"/>
        <v>0</v>
      </c>
      <c r="AY228">
        <f t="shared" si="15"/>
        <v>0</v>
      </c>
    </row>
    <row r="229" spans="1:59" x14ac:dyDescent="0.2">
      <c r="AC229">
        <f t="shared" si="14"/>
        <v>0</v>
      </c>
      <c r="AY229">
        <f t="shared" si="15"/>
        <v>0</v>
      </c>
    </row>
    <row r="230" spans="1:59" x14ac:dyDescent="0.2">
      <c r="AC230">
        <f t="shared" si="14"/>
        <v>0</v>
      </c>
      <c r="AY230">
        <f t="shared" si="15"/>
        <v>0</v>
      </c>
    </row>
    <row r="231" spans="1:59" x14ac:dyDescent="0.2">
      <c r="AC231">
        <f t="shared" si="14"/>
        <v>0</v>
      </c>
      <c r="AY231">
        <f t="shared" si="15"/>
        <v>0</v>
      </c>
    </row>
    <row r="232" spans="1:59" x14ac:dyDescent="0.2">
      <c r="AC232">
        <f t="shared" si="14"/>
        <v>0</v>
      </c>
      <c r="AY232">
        <f t="shared" si="15"/>
        <v>0</v>
      </c>
    </row>
    <row r="233" spans="1:59" x14ac:dyDescent="0.2">
      <c r="AC233">
        <f t="shared" si="14"/>
        <v>0</v>
      </c>
      <c r="AY233">
        <f t="shared" si="15"/>
        <v>0</v>
      </c>
    </row>
    <row r="234" spans="1:59" x14ac:dyDescent="0.2">
      <c r="AC234">
        <f t="shared" si="14"/>
        <v>0</v>
      </c>
      <c r="AY234">
        <f t="shared" si="15"/>
        <v>0</v>
      </c>
    </row>
    <row r="235" spans="1:59" x14ac:dyDescent="0.2">
      <c r="AC235">
        <f t="shared" si="14"/>
        <v>0</v>
      </c>
      <c r="AY235">
        <f t="shared" si="15"/>
        <v>0</v>
      </c>
    </row>
    <row r="236" spans="1:59" x14ac:dyDescent="0.2">
      <c r="AC236">
        <f t="shared" si="14"/>
        <v>0</v>
      </c>
      <c r="AY236">
        <f t="shared" si="15"/>
        <v>0</v>
      </c>
    </row>
    <row r="237" spans="1:59" x14ac:dyDescent="0.2">
      <c r="AC237">
        <f t="shared" si="14"/>
        <v>0</v>
      </c>
      <c r="AY237">
        <f t="shared" si="15"/>
        <v>0</v>
      </c>
    </row>
    <row r="238" spans="1:59" x14ac:dyDescent="0.2">
      <c r="AC238">
        <f t="shared" si="14"/>
        <v>0</v>
      </c>
      <c r="AY238">
        <f t="shared" si="15"/>
        <v>0</v>
      </c>
    </row>
    <row r="239" spans="1:59" x14ac:dyDescent="0.2">
      <c r="AC239">
        <f t="shared" si="14"/>
        <v>0</v>
      </c>
      <c r="AY239">
        <f t="shared" si="15"/>
        <v>0</v>
      </c>
    </row>
    <row r="240" spans="1:59" x14ac:dyDescent="0.2">
      <c r="AC240">
        <f t="shared" si="14"/>
        <v>0</v>
      </c>
      <c r="AY240">
        <f t="shared" si="15"/>
        <v>0</v>
      </c>
    </row>
    <row r="241" spans="29:51" x14ac:dyDescent="0.2">
      <c r="AC241">
        <f t="shared" si="14"/>
        <v>0</v>
      </c>
      <c r="AY241">
        <f t="shared" si="15"/>
        <v>0</v>
      </c>
    </row>
    <row r="242" spans="29:51" x14ac:dyDescent="0.2">
      <c r="AC242">
        <f t="shared" ref="AC242:AC305" si="16">SUM(S242:AB242)</f>
        <v>0</v>
      </c>
      <c r="AY242">
        <f t="shared" ref="AY242:AY305" si="17">SUM(AO242:AX242)</f>
        <v>0</v>
      </c>
    </row>
    <row r="243" spans="29:51" x14ac:dyDescent="0.2">
      <c r="AC243">
        <f t="shared" si="16"/>
        <v>0</v>
      </c>
      <c r="AY243">
        <f t="shared" si="17"/>
        <v>0</v>
      </c>
    </row>
    <row r="244" spans="29:51" x14ac:dyDescent="0.2">
      <c r="AC244">
        <f t="shared" si="16"/>
        <v>0</v>
      </c>
      <c r="AY244">
        <f t="shared" si="17"/>
        <v>0</v>
      </c>
    </row>
    <row r="245" spans="29:51" x14ac:dyDescent="0.2">
      <c r="AC245">
        <f t="shared" si="16"/>
        <v>0</v>
      </c>
      <c r="AY245">
        <f t="shared" si="17"/>
        <v>0</v>
      </c>
    </row>
    <row r="246" spans="29:51" x14ac:dyDescent="0.2">
      <c r="AC246">
        <f t="shared" si="16"/>
        <v>0</v>
      </c>
      <c r="AY246">
        <f t="shared" si="17"/>
        <v>0</v>
      </c>
    </row>
    <row r="247" spans="29:51" x14ac:dyDescent="0.2">
      <c r="AC247">
        <f t="shared" si="16"/>
        <v>0</v>
      </c>
      <c r="AY247">
        <f t="shared" si="17"/>
        <v>0</v>
      </c>
    </row>
    <row r="248" spans="29:51" x14ac:dyDescent="0.2">
      <c r="AC248">
        <f t="shared" si="16"/>
        <v>0</v>
      </c>
      <c r="AY248">
        <f t="shared" si="17"/>
        <v>0</v>
      </c>
    </row>
    <row r="249" spans="29:51" x14ac:dyDescent="0.2">
      <c r="AC249">
        <f t="shared" si="16"/>
        <v>0</v>
      </c>
      <c r="AY249">
        <f t="shared" si="17"/>
        <v>0</v>
      </c>
    </row>
    <row r="250" spans="29:51" x14ac:dyDescent="0.2">
      <c r="AC250">
        <f t="shared" si="16"/>
        <v>0</v>
      </c>
      <c r="AY250">
        <f t="shared" si="17"/>
        <v>0</v>
      </c>
    </row>
    <row r="251" spans="29:51" x14ac:dyDescent="0.2">
      <c r="AC251">
        <f t="shared" si="16"/>
        <v>0</v>
      </c>
      <c r="AY251">
        <f t="shared" si="17"/>
        <v>0</v>
      </c>
    </row>
    <row r="252" spans="29:51" x14ac:dyDescent="0.2">
      <c r="AC252">
        <f t="shared" si="16"/>
        <v>0</v>
      </c>
      <c r="AY252">
        <f t="shared" si="17"/>
        <v>0</v>
      </c>
    </row>
    <row r="253" spans="29:51" x14ac:dyDescent="0.2">
      <c r="AC253">
        <f t="shared" si="16"/>
        <v>0</v>
      </c>
      <c r="AY253">
        <f t="shared" si="17"/>
        <v>0</v>
      </c>
    </row>
    <row r="254" spans="29:51" x14ac:dyDescent="0.2">
      <c r="AC254">
        <f t="shared" si="16"/>
        <v>0</v>
      </c>
      <c r="AY254">
        <f t="shared" si="17"/>
        <v>0</v>
      </c>
    </row>
    <row r="255" spans="29:51" x14ac:dyDescent="0.2">
      <c r="AC255">
        <f t="shared" si="16"/>
        <v>0</v>
      </c>
      <c r="AY255">
        <f t="shared" si="17"/>
        <v>0</v>
      </c>
    </row>
    <row r="256" spans="29:51" x14ac:dyDescent="0.2">
      <c r="AC256">
        <f t="shared" si="16"/>
        <v>0</v>
      </c>
      <c r="AY256">
        <f t="shared" si="17"/>
        <v>0</v>
      </c>
    </row>
    <row r="257" spans="29:51" x14ac:dyDescent="0.2">
      <c r="AC257">
        <f t="shared" si="16"/>
        <v>0</v>
      </c>
      <c r="AY257">
        <f t="shared" si="17"/>
        <v>0</v>
      </c>
    </row>
    <row r="258" spans="29:51" x14ac:dyDescent="0.2">
      <c r="AC258">
        <f t="shared" si="16"/>
        <v>0</v>
      </c>
      <c r="AY258">
        <f t="shared" si="17"/>
        <v>0</v>
      </c>
    </row>
    <row r="259" spans="29:51" x14ac:dyDescent="0.2">
      <c r="AC259">
        <f t="shared" si="16"/>
        <v>0</v>
      </c>
      <c r="AY259">
        <f t="shared" si="17"/>
        <v>0</v>
      </c>
    </row>
    <row r="260" spans="29:51" x14ac:dyDescent="0.2">
      <c r="AC260">
        <f t="shared" si="16"/>
        <v>0</v>
      </c>
      <c r="AY260">
        <f t="shared" si="17"/>
        <v>0</v>
      </c>
    </row>
    <row r="261" spans="29:51" x14ac:dyDescent="0.2">
      <c r="AC261">
        <f t="shared" si="16"/>
        <v>0</v>
      </c>
      <c r="AY261">
        <f t="shared" si="17"/>
        <v>0</v>
      </c>
    </row>
    <row r="262" spans="29:51" x14ac:dyDescent="0.2">
      <c r="AC262">
        <f t="shared" si="16"/>
        <v>0</v>
      </c>
      <c r="AY262">
        <f t="shared" si="17"/>
        <v>0</v>
      </c>
    </row>
    <row r="263" spans="29:51" x14ac:dyDescent="0.2">
      <c r="AC263">
        <f t="shared" si="16"/>
        <v>0</v>
      </c>
      <c r="AY263">
        <f t="shared" si="17"/>
        <v>0</v>
      </c>
    </row>
    <row r="264" spans="29:51" x14ac:dyDescent="0.2">
      <c r="AC264">
        <f t="shared" si="16"/>
        <v>0</v>
      </c>
      <c r="AY264">
        <f t="shared" si="17"/>
        <v>0</v>
      </c>
    </row>
    <row r="265" spans="29:51" x14ac:dyDescent="0.2">
      <c r="AC265">
        <f t="shared" si="16"/>
        <v>0</v>
      </c>
      <c r="AY265">
        <f t="shared" si="17"/>
        <v>0</v>
      </c>
    </row>
    <row r="266" spans="29:51" x14ac:dyDescent="0.2">
      <c r="AC266">
        <f t="shared" si="16"/>
        <v>0</v>
      </c>
      <c r="AY266">
        <f t="shared" si="17"/>
        <v>0</v>
      </c>
    </row>
    <row r="267" spans="29:51" x14ac:dyDescent="0.2">
      <c r="AC267">
        <f t="shared" si="16"/>
        <v>0</v>
      </c>
      <c r="AY267">
        <f t="shared" si="17"/>
        <v>0</v>
      </c>
    </row>
    <row r="268" spans="29:51" x14ac:dyDescent="0.2">
      <c r="AC268">
        <f t="shared" si="16"/>
        <v>0</v>
      </c>
      <c r="AY268">
        <f t="shared" si="17"/>
        <v>0</v>
      </c>
    </row>
    <row r="269" spans="29:51" x14ac:dyDescent="0.2">
      <c r="AC269">
        <f t="shared" si="16"/>
        <v>0</v>
      </c>
      <c r="AY269">
        <f t="shared" si="17"/>
        <v>0</v>
      </c>
    </row>
    <row r="270" spans="29:51" x14ac:dyDescent="0.2">
      <c r="AC270">
        <f t="shared" si="16"/>
        <v>0</v>
      </c>
      <c r="AY270">
        <f t="shared" si="17"/>
        <v>0</v>
      </c>
    </row>
    <row r="271" spans="29:51" x14ac:dyDescent="0.2">
      <c r="AC271">
        <f t="shared" si="16"/>
        <v>0</v>
      </c>
      <c r="AY271">
        <f t="shared" si="17"/>
        <v>0</v>
      </c>
    </row>
    <row r="272" spans="29:51" x14ac:dyDescent="0.2">
      <c r="AC272">
        <f t="shared" si="16"/>
        <v>0</v>
      </c>
      <c r="AY272">
        <f t="shared" si="17"/>
        <v>0</v>
      </c>
    </row>
    <row r="273" spans="29:51" x14ac:dyDescent="0.2">
      <c r="AC273">
        <f t="shared" si="16"/>
        <v>0</v>
      </c>
      <c r="AY273">
        <f t="shared" si="17"/>
        <v>0</v>
      </c>
    </row>
    <row r="274" spans="29:51" x14ac:dyDescent="0.2">
      <c r="AC274">
        <f t="shared" si="16"/>
        <v>0</v>
      </c>
      <c r="AY274">
        <f t="shared" si="17"/>
        <v>0</v>
      </c>
    </row>
    <row r="275" spans="29:51" x14ac:dyDescent="0.2">
      <c r="AC275">
        <f t="shared" si="16"/>
        <v>0</v>
      </c>
      <c r="AY275">
        <f t="shared" si="17"/>
        <v>0</v>
      </c>
    </row>
    <row r="276" spans="29:51" x14ac:dyDescent="0.2">
      <c r="AC276">
        <f t="shared" si="16"/>
        <v>0</v>
      </c>
      <c r="AY276">
        <f t="shared" si="17"/>
        <v>0</v>
      </c>
    </row>
    <row r="277" spans="29:51" x14ac:dyDescent="0.2">
      <c r="AC277">
        <f t="shared" si="16"/>
        <v>0</v>
      </c>
      <c r="AY277">
        <f t="shared" si="17"/>
        <v>0</v>
      </c>
    </row>
    <row r="278" spans="29:51" x14ac:dyDescent="0.2">
      <c r="AC278">
        <f t="shared" si="16"/>
        <v>0</v>
      </c>
      <c r="AY278">
        <f t="shared" si="17"/>
        <v>0</v>
      </c>
    </row>
    <row r="279" spans="29:51" x14ac:dyDescent="0.2">
      <c r="AC279">
        <f t="shared" si="16"/>
        <v>0</v>
      </c>
      <c r="AY279">
        <f t="shared" si="17"/>
        <v>0</v>
      </c>
    </row>
    <row r="280" spans="29:51" x14ac:dyDescent="0.2">
      <c r="AC280">
        <f t="shared" si="16"/>
        <v>0</v>
      </c>
      <c r="AY280">
        <f t="shared" si="17"/>
        <v>0</v>
      </c>
    </row>
    <row r="281" spans="29:51" x14ac:dyDescent="0.2">
      <c r="AC281">
        <f t="shared" si="16"/>
        <v>0</v>
      </c>
      <c r="AY281">
        <f t="shared" si="17"/>
        <v>0</v>
      </c>
    </row>
    <row r="282" spans="29:51" x14ac:dyDescent="0.2">
      <c r="AC282">
        <f t="shared" si="16"/>
        <v>0</v>
      </c>
      <c r="AY282">
        <f t="shared" si="17"/>
        <v>0</v>
      </c>
    </row>
    <row r="283" spans="29:51" x14ac:dyDescent="0.2">
      <c r="AC283">
        <f t="shared" si="16"/>
        <v>0</v>
      </c>
      <c r="AY283">
        <f t="shared" si="17"/>
        <v>0</v>
      </c>
    </row>
    <row r="284" spans="29:51" x14ac:dyDescent="0.2">
      <c r="AC284">
        <f t="shared" si="16"/>
        <v>0</v>
      </c>
      <c r="AY284">
        <f t="shared" si="17"/>
        <v>0</v>
      </c>
    </row>
    <row r="285" spans="29:51" x14ac:dyDescent="0.2">
      <c r="AC285">
        <f t="shared" si="16"/>
        <v>0</v>
      </c>
      <c r="AY285">
        <f t="shared" si="17"/>
        <v>0</v>
      </c>
    </row>
    <row r="286" spans="29:51" x14ac:dyDescent="0.2">
      <c r="AC286">
        <f t="shared" si="16"/>
        <v>0</v>
      </c>
      <c r="AY286">
        <f t="shared" si="17"/>
        <v>0</v>
      </c>
    </row>
    <row r="287" spans="29:51" x14ac:dyDescent="0.2">
      <c r="AC287">
        <f t="shared" si="16"/>
        <v>0</v>
      </c>
      <c r="AY287">
        <f t="shared" si="17"/>
        <v>0</v>
      </c>
    </row>
    <row r="288" spans="29:51" x14ac:dyDescent="0.2">
      <c r="AC288">
        <f t="shared" si="16"/>
        <v>0</v>
      </c>
      <c r="AY288">
        <f t="shared" si="17"/>
        <v>0</v>
      </c>
    </row>
    <row r="289" spans="29:51" x14ac:dyDescent="0.2">
      <c r="AC289">
        <f t="shared" si="16"/>
        <v>0</v>
      </c>
      <c r="AY289">
        <f t="shared" si="17"/>
        <v>0</v>
      </c>
    </row>
    <row r="290" spans="29:51" x14ac:dyDescent="0.2">
      <c r="AC290">
        <f t="shared" si="16"/>
        <v>0</v>
      </c>
      <c r="AY290">
        <f t="shared" si="17"/>
        <v>0</v>
      </c>
    </row>
    <row r="291" spans="29:51" x14ac:dyDescent="0.2">
      <c r="AC291">
        <f t="shared" si="16"/>
        <v>0</v>
      </c>
      <c r="AY291">
        <f t="shared" si="17"/>
        <v>0</v>
      </c>
    </row>
    <row r="292" spans="29:51" x14ac:dyDescent="0.2">
      <c r="AC292">
        <f t="shared" si="16"/>
        <v>0</v>
      </c>
      <c r="AY292">
        <f t="shared" si="17"/>
        <v>0</v>
      </c>
    </row>
    <row r="293" spans="29:51" x14ac:dyDescent="0.2">
      <c r="AC293">
        <f t="shared" si="16"/>
        <v>0</v>
      </c>
      <c r="AY293">
        <f t="shared" si="17"/>
        <v>0</v>
      </c>
    </row>
    <row r="294" spans="29:51" x14ac:dyDescent="0.2">
      <c r="AC294">
        <f t="shared" si="16"/>
        <v>0</v>
      </c>
      <c r="AY294">
        <f t="shared" si="17"/>
        <v>0</v>
      </c>
    </row>
    <row r="295" spans="29:51" x14ac:dyDescent="0.2">
      <c r="AC295">
        <f t="shared" si="16"/>
        <v>0</v>
      </c>
      <c r="AY295">
        <f t="shared" si="17"/>
        <v>0</v>
      </c>
    </row>
    <row r="296" spans="29:51" x14ac:dyDescent="0.2">
      <c r="AC296">
        <f t="shared" si="16"/>
        <v>0</v>
      </c>
      <c r="AY296">
        <f t="shared" si="17"/>
        <v>0</v>
      </c>
    </row>
    <row r="297" spans="29:51" x14ac:dyDescent="0.2">
      <c r="AC297">
        <f t="shared" si="16"/>
        <v>0</v>
      </c>
      <c r="AY297">
        <f t="shared" si="17"/>
        <v>0</v>
      </c>
    </row>
    <row r="298" spans="29:51" x14ac:dyDescent="0.2">
      <c r="AC298">
        <f t="shared" si="16"/>
        <v>0</v>
      </c>
      <c r="AY298">
        <f t="shared" si="17"/>
        <v>0</v>
      </c>
    </row>
    <row r="299" spans="29:51" x14ac:dyDescent="0.2">
      <c r="AC299">
        <f t="shared" si="16"/>
        <v>0</v>
      </c>
      <c r="AY299">
        <f t="shared" si="17"/>
        <v>0</v>
      </c>
    </row>
    <row r="300" spans="29:51" x14ac:dyDescent="0.2">
      <c r="AC300">
        <f t="shared" si="16"/>
        <v>0</v>
      </c>
      <c r="AY300">
        <f t="shared" si="17"/>
        <v>0</v>
      </c>
    </row>
    <row r="301" spans="29:51" x14ac:dyDescent="0.2">
      <c r="AC301">
        <f t="shared" si="16"/>
        <v>0</v>
      </c>
      <c r="AY301">
        <f t="shared" si="17"/>
        <v>0</v>
      </c>
    </row>
    <row r="302" spans="29:51" x14ac:dyDescent="0.2">
      <c r="AC302">
        <f t="shared" si="16"/>
        <v>0</v>
      </c>
      <c r="AY302">
        <f t="shared" si="17"/>
        <v>0</v>
      </c>
    </row>
    <row r="303" spans="29:51" x14ac:dyDescent="0.2">
      <c r="AC303">
        <f t="shared" si="16"/>
        <v>0</v>
      </c>
      <c r="AY303">
        <f t="shared" si="17"/>
        <v>0</v>
      </c>
    </row>
    <row r="304" spans="29:51" x14ac:dyDescent="0.2">
      <c r="AC304">
        <f t="shared" si="16"/>
        <v>0</v>
      </c>
      <c r="AY304">
        <f t="shared" si="17"/>
        <v>0</v>
      </c>
    </row>
    <row r="305" spans="29:51" x14ac:dyDescent="0.2">
      <c r="AC305">
        <f t="shared" si="16"/>
        <v>0</v>
      </c>
      <c r="AY305">
        <f t="shared" si="17"/>
        <v>0</v>
      </c>
    </row>
    <row r="306" spans="29:51" x14ac:dyDescent="0.2">
      <c r="AC306">
        <f t="shared" ref="AC306:AC346" si="18">SUM(S306:AB306)</f>
        <v>0</v>
      </c>
      <c r="AY306">
        <f t="shared" ref="AY306:AY346" si="19">SUM(AO306:AX306)</f>
        <v>0</v>
      </c>
    </row>
    <row r="307" spans="29:51" x14ac:dyDescent="0.2">
      <c r="AC307">
        <f t="shared" si="18"/>
        <v>0</v>
      </c>
      <c r="AY307">
        <f t="shared" si="19"/>
        <v>0</v>
      </c>
    </row>
    <row r="308" spans="29:51" x14ac:dyDescent="0.2">
      <c r="AC308">
        <f t="shared" si="18"/>
        <v>0</v>
      </c>
      <c r="AY308">
        <f t="shared" si="19"/>
        <v>0</v>
      </c>
    </row>
    <row r="309" spans="29:51" x14ac:dyDescent="0.2">
      <c r="AC309">
        <f t="shared" si="18"/>
        <v>0</v>
      </c>
      <c r="AY309">
        <f t="shared" si="19"/>
        <v>0</v>
      </c>
    </row>
    <row r="310" spans="29:51" x14ac:dyDescent="0.2">
      <c r="AC310">
        <f t="shared" si="18"/>
        <v>0</v>
      </c>
      <c r="AY310">
        <f t="shared" si="19"/>
        <v>0</v>
      </c>
    </row>
    <row r="311" spans="29:51" x14ac:dyDescent="0.2">
      <c r="AC311">
        <f t="shared" si="18"/>
        <v>0</v>
      </c>
      <c r="AY311">
        <f t="shared" si="19"/>
        <v>0</v>
      </c>
    </row>
    <row r="312" spans="29:51" x14ac:dyDescent="0.2">
      <c r="AC312">
        <f t="shared" si="18"/>
        <v>0</v>
      </c>
      <c r="AY312">
        <f t="shared" si="19"/>
        <v>0</v>
      </c>
    </row>
    <row r="313" spans="29:51" x14ac:dyDescent="0.2">
      <c r="AC313">
        <f t="shared" si="18"/>
        <v>0</v>
      </c>
      <c r="AY313">
        <f t="shared" si="19"/>
        <v>0</v>
      </c>
    </row>
    <row r="314" spans="29:51" x14ac:dyDescent="0.2">
      <c r="AC314">
        <f t="shared" si="18"/>
        <v>0</v>
      </c>
      <c r="AY314">
        <f t="shared" si="19"/>
        <v>0</v>
      </c>
    </row>
    <row r="315" spans="29:51" x14ac:dyDescent="0.2">
      <c r="AC315">
        <f t="shared" si="18"/>
        <v>0</v>
      </c>
      <c r="AY315">
        <f t="shared" si="19"/>
        <v>0</v>
      </c>
    </row>
    <row r="316" spans="29:51" x14ac:dyDescent="0.2">
      <c r="AC316">
        <f t="shared" si="18"/>
        <v>0</v>
      </c>
      <c r="AY316">
        <f t="shared" si="19"/>
        <v>0</v>
      </c>
    </row>
    <row r="317" spans="29:51" x14ac:dyDescent="0.2">
      <c r="AC317">
        <f t="shared" si="18"/>
        <v>0</v>
      </c>
      <c r="AY317">
        <f t="shared" si="19"/>
        <v>0</v>
      </c>
    </row>
    <row r="318" spans="29:51" x14ac:dyDescent="0.2">
      <c r="AC318">
        <f t="shared" si="18"/>
        <v>0</v>
      </c>
      <c r="AY318">
        <f t="shared" si="19"/>
        <v>0</v>
      </c>
    </row>
    <row r="319" spans="29:51" x14ac:dyDescent="0.2">
      <c r="AC319">
        <f t="shared" si="18"/>
        <v>0</v>
      </c>
      <c r="AY319">
        <f t="shared" si="19"/>
        <v>0</v>
      </c>
    </row>
    <row r="320" spans="29:51" x14ac:dyDescent="0.2">
      <c r="AC320">
        <f t="shared" si="18"/>
        <v>0</v>
      </c>
      <c r="AY320">
        <f t="shared" si="19"/>
        <v>0</v>
      </c>
    </row>
    <row r="321" spans="29:51" x14ac:dyDescent="0.2">
      <c r="AC321">
        <f t="shared" si="18"/>
        <v>0</v>
      </c>
      <c r="AY321">
        <f t="shared" si="19"/>
        <v>0</v>
      </c>
    </row>
    <row r="322" spans="29:51" x14ac:dyDescent="0.2">
      <c r="AC322">
        <f t="shared" si="18"/>
        <v>0</v>
      </c>
      <c r="AY322">
        <f t="shared" si="19"/>
        <v>0</v>
      </c>
    </row>
    <row r="323" spans="29:51" x14ac:dyDescent="0.2">
      <c r="AC323">
        <f t="shared" si="18"/>
        <v>0</v>
      </c>
      <c r="AY323">
        <f t="shared" si="19"/>
        <v>0</v>
      </c>
    </row>
    <row r="324" spans="29:51" x14ac:dyDescent="0.2">
      <c r="AC324">
        <f t="shared" si="18"/>
        <v>0</v>
      </c>
      <c r="AY324">
        <f t="shared" si="19"/>
        <v>0</v>
      </c>
    </row>
    <row r="325" spans="29:51" x14ac:dyDescent="0.2">
      <c r="AC325">
        <f t="shared" si="18"/>
        <v>0</v>
      </c>
      <c r="AY325">
        <f t="shared" si="19"/>
        <v>0</v>
      </c>
    </row>
    <row r="326" spans="29:51" x14ac:dyDescent="0.2">
      <c r="AC326">
        <f t="shared" si="18"/>
        <v>0</v>
      </c>
      <c r="AY326">
        <f t="shared" si="19"/>
        <v>0</v>
      </c>
    </row>
    <row r="327" spans="29:51" x14ac:dyDescent="0.2">
      <c r="AC327">
        <f t="shared" si="18"/>
        <v>0</v>
      </c>
      <c r="AY327">
        <f t="shared" si="19"/>
        <v>0</v>
      </c>
    </row>
    <row r="328" spans="29:51" x14ac:dyDescent="0.2">
      <c r="AC328">
        <f t="shared" si="18"/>
        <v>0</v>
      </c>
      <c r="AY328">
        <f t="shared" si="19"/>
        <v>0</v>
      </c>
    </row>
    <row r="329" spans="29:51" x14ac:dyDescent="0.2">
      <c r="AC329">
        <f t="shared" si="18"/>
        <v>0</v>
      </c>
      <c r="AY329">
        <f t="shared" si="19"/>
        <v>0</v>
      </c>
    </row>
    <row r="330" spans="29:51" x14ac:dyDescent="0.2">
      <c r="AC330">
        <f t="shared" si="18"/>
        <v>0</v>
      </c>
      <c r="AY330">
        <f t="shared" si="19"/>
        <v>0</v>
      </c>
    </row>
    <row r="331" spans="29:51" x14ac:dyDescent="0.2">
      <c r="AC331">
        <f t="shared" si="18"/>
        <v>0</v>
      </c>
      <c r="AY331">
        <f t="shared" si="19"/>
        <v>0</v>
      </c>
    </row>
    <row r="332" spans="29:51" x14ac:dyDescent="0.2">
      <c r="AC332">
        <f t="shared" si="18"/>
        <v>0</v>
      </c>
      <c r="AY332">
        <f t="shared" si="19"/>
        <v>0</v>
      </c>
    </row>
    <row r="333" spans="29:51" x14ac:dyDescent="0.2">
      <c r="AC333">
        <f t="shared" si="18"/>
        <v>0</v>
      </c>
      <c r="AY333">
        <f t="shared" si="19"/>
        <v>0</v>
      </c>
    </row>
    <row r="334" spans="29:51" x14ac:dyDescent="0.2">
      <c r="AC334">
        <f t="shared" si="18"/>
        <v>0</v>
      </c>
      <c r="AY334">
        <f t="shared" si="19"/>
        <v>0</v>
      </c>
    </row>
    <row r="335" spans="29:51" x14ac:dyDescent="0.2">
      <c r="AC335">
        <f t="shared" si="18"/>
        <v>0</v>
      </c>
      <c r="AY335">
        <f t="shared" si="19"/>
        <v>0</v>
      </c>
    </row>
    <row r="336" spans="29:51" x14ac:dyDescent="0.2">
      <c r="AC336">
        <f t="shared" si="18"/>
        <v>0</v>
      </c>
      <c r="AY336">
        <f t="shared" si="19"/>
        <v>0</v>
      </c>
    </row>
    <row r="337" spans="29:51" x14ac:dyDescent="0.2">
      <c r="AC337">
        <f t="shared" si="18"/>
        <v>0</v>
      </c>
      <c r="AY337">
        <f t="shared" si="19"/>
        <v>0</v>
      </c>
    </row>
    <row r="338" spans="29:51" x14ac:dyDescent="0.2">
      <c r="AC338">
        <f t="shared" si="18"/>
        <v>0</v>
      </c>
      <c r="AY338">
        <f t="shared" si="19"/>
        <v>0</v>
      </c>
    </row>
    <row r="339" spans="29:51" x14ac:dyDescent="0.2">
      <c r="AC339">
        <f t="shared" si="18"/>
        <v>0</v>
      </c>
      <c r="AY339">
        <f t="shared" si="19"/>
        <v>0</v>
      </c>
    </row>
    <row r="340" spans="29:51" x14ac:dyDescent="0.2">
      <c r="AC340">
        <f t="shared" si="18"/>
        <v>0</v>
      </c>
      <c r="AY340">
        <f t="shared" si="19"/>
        <v>0</v>
      </c>
    </row>
    <row r="341" spans="29:51" x14ac:dyDescent="0.2">
      <c r="AC341">
        <f t="shared" si="18"/>
        <v>0</v>
      </c>
      <c r="AY341">
        <f t="shared" si="19"/>
        <v>0</v>
      </c>
    </row>
    <row r="342" spans="29:51" x14ac:dyDescent="0.2">
      <c r="AC342">
        <f t="shared" si="18"/>
        <v>0</v>
      </c>
      <c r="AY342">
        <f t="shared" si="19"/>
        <v>0</v>
      </c>
    </row>
    <row r="343" spans="29:51" x14ac:dyDescent="0.2">
      <c r="AC343">
        <f t="shared" si="18"/>
        <v>0</v>
      </c>
      <c r="AY343">
        <f t="shared" si="19"/>
        <v>0</v>
      </c>
    </row>
    <row r="344" spans="29:51" x14ac:dyDescent="0.2">
      <c r="AC344">
        <f t="shared" si="18"/>
        <v>0</v>
      </c>
      <c r="AY344">
        <f t="shared" si="19"/>
        <v>0</v>
      </c>
    </row>
    <row r="345" spans="29:51" x14ac:dyDescent="0.2">
      <c r="AC345">
        <f t="shared" si="18"/>
        <v>0</v>
      </c>
      <c r="AY345">
        <f t="shared" si="19"/>
        <v>0</v>
      </c>
    </row>
    <row r="346" spans="29:51" x14ac:dyDescent="0.2">
      <c r="AC346">
        <f t="shared" si="18"/>
        <v>0</v>
      </c>
      <c r="AY346">
        <f t="shared" si="19"/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workbookViewId="0">
      <pane ySplit="2" topLeftCell="A3" activePane="bottomLeft" state="frozen"/>
      <selection pane="bottomLeft" activeCell="D193" sqref="D193:BD226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x14ac:dyDescent="0.2">
      <c r="A2" t="s">
        <v>86</v>
      </c>
      <c r="B2" t="s">
        <v>0</v>
      </c>
      <c r="C2" t="s">
        <v>1</v>
      </c>
      <c r="D2" t="s">
        <v>57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17</v>
      </c>
      <c r="L2" t="s">
        <v>9</v>
      </c>
      <c r="M2" t="s">
        <v>16</v>
      </c>
      <c r="N2" t="s">
        <v>15</v>
      </c>
      <c r="O2" t="s">
        <v>10</v>
      </c>
      <c r="P2" t="s">
        <v>106</v>
      </c>
      <c r="Q2" t="s">
        <v>31</v>
      </c>
      <c r="R2" t="s">
        <v>73</v>
      </c>
      <c r="S2" t="s">
        <v>85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76</v>
      </c>
      <c r="Z2" t="s">
        <v>74</v>
      </c>
      <c r="AA2" t="s">
        <v>75</v>
      </c>
      <c r="AB2" t="s">
        <v>46</v>
      </c>
      <c r="AC2" t="s">
        <v>77</v>
      </c>
      <c r="AD2" t="s">
        <v>78</v>
      </c>
      <c r="AE2" t="s">
        <v>11</v>
      </c>
      <c r="AF2" t="s">
        <v>32</v>
      </c>
      <c r="AG2" t="s">
        <v>12</v>
      </c>
      <c r="AH2" t="s">
        <v>33</v>
      </c>
      <c r="AI2" t="s">
        <v>34</v>
      </c>
      <c r="AJ2" t="s">
        <v>13</v>
      </c>
      <c r="AK2" t="s">
        <v>107</v>
      </c>
      <c r="AL2" t="s">
        <v>35</v>
      </c>
      <c r="AM2" t="s">
        <v>79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82</v>
      </c>
      <c r="AU2" t="s">
        <v>80</v>
      </c>
      <c r="AV2" t="s">
        <v>81</v>
      </c>
      <c r="AW2" t="s">
        <v>47</v>
      </c>
      <c r="AX2" t="s">
        <v>83</v>
      </c>
      <c r="AY2" t="s">
        <v>84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1099336846.8724699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1021331870.30556</v>
      </c>
      <c r="I4">
        <v>-78004976.5669121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-71957018.237364694</v>
      </c>
      <c r="AF4">
        <v>-40423985.1884901</v>
      </c>
      <c r="AG4">
        <v>4654331.17167613</v>
      </c>
      <c r="AH4">
        <v>17643492.532093</v>
      </c>
      <c r="AI4">
        <v>9064366.4035874102</v>
      </c>
      <c r="AJ4">
        <v>-4239614.0989105096</v>
      </c>
      <c r="AK4">
        <v>-14669.367615712201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-85273096.785024405</v>
      </c>
      <c r="BA4">
        <v>-85219194.367194399</v>
      </c>
      <c r="BB4">
        <v>11902353.367192701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1071846914.16355</v>
      </c>
      <c r="I5">
        <v>50515043.857990898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35789746.482546702</v>
      </c>
      <c r="AF5">
        <v>-11611539.746564399</v>
      </c>
      <c r="AG5">
        <v>6508995.5652898103</v>
      </c>
      <c r="AH5">
        <v>17758291.620401699</v>
      </c>
      <c r="AI5">
        <v>11062477.626835899</v>
      </c>
      <c r="AJ5">
        <v>-4094332.7248131</v>
      </c>
      <c r="AK5">
        <v>-138695.65859835301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55274943.165098302</v>
      </c>
      <c r="BA5">
        <v>55775570.809339702</v>
      </c>
      <c r="BB5">
        <v>-74229689.809337795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1148711631.4633801</v>
      </c>
      <c r="I6">
        <v>76864717.299831793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34974826.549177803</v>
      </c>
      <c r="AF6">
        <v>7479006.2327494696</v>
      </c>
      <c r="AG6">
        <v>6228090.6157123297</v>
      </c>
      <c r="AH6">
        <v>22800294.0309285</v>
      </c>
      <c r="AI6">
        <v>9886665.6232918296</v>
      </c>
      <c r="AJ6">
        <v>-3580572.7903076899</v>
      </c>
      <c r="AK6">
        <v>-101706.756440471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77686603.505111799</v>
      </c>
      <c r="BA6">
        <v>79546052.622122705</v>
      </c>
      <c r="BB6">
        <v>-3369117.6221251599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930487582.21164894</v>
      </c>
      <c r="I7">
        <v>-218224049.251737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-5970951.3261768902</v>
      </c>
      <c r="AF7">
        <v>-245812648.842181</v>
      </c>
      <c r="AG7">
        <v>7236929.5019985</v>
      </c>
      <c r="AH7">
        <v>15073176.165383101</v>
      </c>
      <c r="AI7">
        <v>16374723.9980233</v>
      </c>
      <c r="AJ7">
        <v>-5973427.0949071301</v>
      </c>
      <c r="AK7">
        <v>76223.943579084604</v>
      </c>
      <c r="AL7">
        <v>-828716.327250025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-219824689.98153099</v>
      </c>
      <c r="BA7">
        <v>-225196497.771337</v>
      </c>
      <c r="BB7">
        <v>199323197.771337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1177088088.6019101</v>
      </c>
      <c r="I8">
        <v>246600506.39026201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12868091.357596399</v>
      </c>
      <c r="AF8">
        <v>286825137.57571697</v>
      </c>
      <c r="AG8">
        <v>718779.46801291697</v>
      </c>
      <c r="AH8">
        <v>4847925.9868257698</v>
      </c>
      <c r="AI8">
        <v>-4898171.1763343196</v>
      </c>
      <c r="AJ8">
        <v>2580307.63916254</v>
      </c>
      <c r="AK8">
        <v>-124679.695463606</v>
      </c>
      <c r="AL8">
        <v>405526.86197779101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303222918.01749402</v>
      </c>
      <c r="BA8">
        <v>307304816.98192298</v>
      </c>
      <c r="BB8">
        <v>-366133518.98192298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1211626837.4159</v>
      </c>
      <c r="I9">
        <v>34538748.813991703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14092323.9751145</v>
      </c>
      <c r="AF9">
        <v>-2256493.53816798</v>
      </c>
      <c r="AG9">
        <v>2788971.7835029601</v>
      </c>
      <c r="AH9">
        <v>18057625.530542701</v>
      </c>
      <c r="AI9">
        <v>-411648.91613261402</v>
      </c>
      <c r="AJ9">
        <v>222447.54615342899</v>
      </c>
      <c r="AK9">
        <v>-33525.988184815898</v>
      </c>
      <c r="AL9">
        <v>-384818.08165867202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32074882.311169598</v>
      </c>
      <c r="BA9">
        <v>32297679.768319499</v>
      </c>
      <c r="BB9">
        <v>-20442472.768319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1160120681.7032599</v>
      </c>
      <c r="I10">
        <v>-51506155.712641701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796155.77167345094</v>
      </c>
      <c r="AF10">
        <v>-11313749.4982282</v>
      </c>
      <c r="AG10">
        <v>-2574632.2524413802</v>
      </c>
      <c r="AH10">
        <v>-44727784.160621598</v>
      </c>
      <c r="AI10">
        <v>9212624.1005472094</v>
      </c>
      <c r="AJ10">
        <v>2137847.99358716</v>
      </c>
      <c r="AK10">
        <v>-57123.033335187298</v>
      </c>
      <c r="AL10">
        <v>-777789.53713023104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-47304450.615948796</v>
      </c>
      <c r="BA10">
        <v>-47295137.690275103</v>
      </c>
      <c r="BB10">
        <v>13739237.6902736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1092173460.9935601</v>
      </c>
      <c r="I11">
        <v>-67947220.709699795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-78943539.840763897</v>
      </c>
      <c r="AF11">
        <v>-6574506.1649689795</v>
      </c>
      <c r="AG11">
        <v>-2047989.33660774</v>
      </c>
      <c r="AH11">
        <v>19863461.205655999</v>
      </c>
      <c r="AI11">
        <v>2092498.54761598</v>
      </c>
      <c r="AJ11">
        <v>3494284.6568205799</v>
      </c>
      <c r="AK11">
        <v>240105.06531548101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-61875685.866932496</v>
      </c>
      <c r="BA11">
        <v>-63196715.944320299</v>
      </c>
      <c r="BB11">
        <v>39989504.944320202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1101739479.1928699</v>
      </c>
      <c r="I12">
        <v>9566018.1993083898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-18836121.856170699</v>
      </c>
      <c r="AF12">
        <v>-14102849.403129799</v>
      </c>
      <c r="AG12">
        <v>1432765.34424775</v>
      </c>
      <c r="AH12">
        <v>29605088.412553899</v>
      </c>
      <c r="AI12">
        <v>7927483.9481997397</v>
      </c>
      <c r="AJ12">
        <v>3954368.4887516201</v>
      </c>
      <c r="AK12">
        <v>-63000.943292014097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9917733.99116043</v>
      </c>
      <c r="BA12">
        <v>9247469.6028356105</v>
      </c>
      <c r="BB12">
        <v>-40983799.602834404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1113127418.91922</v>
      </c>
      <c r="I13">
        <v>11387939.726356899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-1736848.23386054</v>
      </c>
      <c r="AF13">
        <v>7297712.24191524</v>
      </c>
      <c r="AG13">
        <v>2424728.9461804801</v>
      </c>
      <c r="AH13">
        <v>1462796.3853341399</v>
      </c>
      <c r="AI13">
        <v>1350873.39236858</v>
      </c>
      <c r="AJ13">
        <v>2175148.1946019302</v>
      </c>
      <c r="AK13">
        <v>-314382.40582888603</v>
      </c>
      <c r="AL13">
        <v>-715920.06905649998</v>
      </c>
      <c r="AM13">
        <v>-1377653.73252094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10566454.7191335</v>
      </c>
      <c r="BA13">
        <v>10585099.144903701</v>
      </c>
      <c r="BB13">
        <v>-1991533.1449021499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1065998983.0648201</v>
      </c>
      <c r="I14">
        <v>-47128435.854397401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2.6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12907087.4764602</v>
      </c>
      <c r="AF14">
        <v>-43707649.291561097</v>
      </c>
      <c r="AG14">
        <v>9651153.79066962</v>
      </c>
      <c r="AH14">
        <v>-5697209.5764488503</v>
      </c>
      <c r="AI14">
        <v>1956503.31571579</v>
      </c>
      <c r="AJ14">
        <v>-16354344.9128206</v>
      </c>
      <c r="AK14">
        <v>-5953.5988010567498</v>
      </c>
      <c r="AL14">
        <v>-361027.00070338399</v>
      </c>
      <c r="AM14">
        <v>-2221845.8989688498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386925.94964598003</v>
      </c>
      <c r="AX14">
        <v>0</v>
      </c>
      <c r="AY14">
        <v>0</v>
      </c>
      <c r="AZ14">
        <v>-43446359.746812202</v>
      </c>
      <c r="BA14">
        <v>-43721600.027149901</v>
      </c>
      <c r="BB14">
        <v>42572113.027149998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1062858323.5123399</v>
      </c>
      <c r="I15">
        <v>-3140659.5524808099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5.2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-66468.408575637499</v>
      </c>
      <c r="AF15">
        <v>622560.39784826804</v>
      </c>
      <c r="AG15">
        <v>3028706.8033418502</v>
      </c>
      <c r="AH15">
        <v>-6683860.4597641202</v>
      </c>
      <c r="AI15">
        <v>892761.19016638398</v>
      </c>
      <c r="AJ15">
        <v>2817802.4102176498</v>
      </c>
      <c r="AK15">
        <v>-14070.374012943401</v>
      </c>
      <c r="AL15">
        <v>0</v>
      </c>
      <c r="AM15">
        <v>-3604055.0985414102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-3006623.5393199399</v>
      </c>
      <c r="BA15">
        <v>-3039053.0172369001</v>
      </c>
      <c r="BB15">
        <v>-7523032.9827657202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1009927068.03845</v>
      </c>
      <c r="I16">
        <v>-52931255.473893397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6.7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2340693.29759068</v>
      </c>
      <c r="AF16">
        <v>-8441414.6547830608</v>
      </c>
      <c r="AG16">
        <v>2716346.3107825099</v>
      </c>
      <c r="AH16">
        <v>-41464390.369692601</v>
      </c>
      <c r="AI16">
        <v>-4339085.6962108603</v>
      </c>
      <c r="AJ16">
        <v>-309413.92048468202</v>
      </c>
      <c r="AK16">
        <v>-35840.099096714999</v>
      </c>
      <c r="AL16">
        <v>357057.36736161401</v>
      </c>
      <c r="AM16">
        <v>-2059495.69281601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-51235543.457349204</v>
      </c>
      <c r="BA16">
        <v>-50844171.398427702</v>
      </c>
      <c r="BB16">
        <v>27225611.098430499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976159408.69067705</v>
      </c>
      <c r="I17">
        <v>-33767659.347777903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11.5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-1967515.3813654999</v>
      </c>
      <c r="AF17">
        <v>-980591.68612092698</v>
      </c>
      <c r="AG17">
        <v>584689.92760396504</v>
      </c>
      <c r="AH17">
        <v>-12826472.2006869</v>
      </c>
      <c r="AI17">
        <v>-7860274.9012014205</v>
      </c>
      <c r="AJ17">
        <v>-2917973.4909704099</v>
      </c>
      <c r="AK17">
        <v>11980.2162174147</v>
      </c>
      <c r="AL17">
        <v>-1393969.9377611701</v>
      </c>
      <c r="AM17">
        <v>-6423650.8440436404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-33773778.298328601</v>
      </c>
      <c r="BA17">
        <v>-33346506.026113998</v>
      </c>
      <c r="BB17">
        <v>35270910.026111901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969115965.97297895</v>
      </c>
      <c r="I18">
        <v>-7043442.7176973801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17.600000000000001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-3548717.6923467801</v>
      </c>
      <c r="AF18">
        <v>-6992235.4022903601</v>
      </c>
      <c r="AG18">
        <v>2266718.2298011198</v>
      </c>
      <c r="AH18">
        <v>12554772.2815792</v>
      </c>
      <c r="AI18">
        <v>-4387510.4837023402</v>
      </c>
      <c r="AJ18">
        <v>1212275.0972808001</v>
      </c>
      <c r="AK18">
        <v>-13864.0516599851</v>
      </c>
      <c r="AL18">
        <v>0</v>
      </c>
      <c r="AM18">
        <v>-8171996.2899104599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-7080558.3112487504</v>
      </c>
      <c r="BA18">
        <v>-7210092.2276233397</v>
      </c>
      <c r="BB18">
        <v>-49383891.872375399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914075926.55820799</v>
      </c>
      <c r="I19">
        <v>-55040039.414771199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28.6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-783347.85356143699</v>
      </c>
      <c r="AF19">
        <v>1502484.2121415299</v>
      </c>
      <c r="AG19">
        <v>1282615.30093505</v>
      </c>
      <c r="AH19">
        <v>9399314.7828037906</v>
      </c>
      <c r="AI19">
        <v>-5384597.6163699701</v>
      </c>
      <c r="AJ19">
        <v>95248.425338317305</v>
      </c>
      <c r="AK19">
        <v>4793.9144052771899</v>
      </c>
      <c r="AL19">
        <v>-329562.350459949</v>
      </c>
      <c r="AM19">
        <v>-13856087.726072799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-45734902.246094704</v>
      </c>
      <c r="AY19">
        <v>0</v>
      </c>
      <c r="AZ19">
        <v>-53804041.156934902</v>
      </c>
      <c r="BA19">
        <v>-53537587.5002985</v>
      </c>
      <c r="BB19">
        <v>46684064.5002978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>D72+D89</f>
        <v>2067702619.7899899</v>
      </c>
      <c r="E20">
        <f t="shared" ref="E20:BD20" si="0">E72+E89</f>
        <v>0</v>
      </c>
      <c r="F20">
        <f t="shared" si="0"/>
        <v>2067702619.7899899</v>
      </c>
      <c r="G20">
        <f t="shared" si="0"/>
        <v>0</v>
      </c>
      <c r="H20">
        <f t="shared" si="0"/>
        <v>1863036957.9028449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2067702619.7899899</v>
      </c>
      <c r="BD20">
        <f t="shared" si="0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>D73+D90</f>
        <v>2067702619.7899899</v>
      </c>
      <c r="E21">
        <f t="shared" ref="E21:BD21" si="1">E73+E90</f>
        <v>2067702619.7899899</v>
      </c>
      <c r="F21">
        <f t="shared" si="1"/>
        <v>2107151297.5</v>
      </c>
      <c r="G21">
        <f t="shared" si="1"/>
        <v>-71535663.589998394</v>
      </c>
      <c r="H21">
        <f t="shared" si="1"/>
        <v>2029182155.0592561</v>
      </c>
      <c r="I21">
        <f t="shared" si="1"/>
        <v>54723007.469192594</v>
      </c>
      <c r="J21">
        <f t="shared" si="1"/>
        <v>120186148.0662497</v>
      </c>
      <c r="K21">
        <f t="shared" si="1"/>
        <v>1.8257471831724019</v>
      </c>
      <c r="L21">
        <f t="shared" si="1"/>
        <v>16919226.891005859</v>
      </c>
      <c r="M21">
        <f t="shared" si="1"/>
        <v>4.5401531509681501</v>
      </c>
      <c r="N21">
        <f t="shared" si="1"/>
        <v>76191.78514032159</v>
      </c>
      <c r="O21">
        <f t="shared" si="1"/>
        <v>18.259901085096409</v>
      </c>
      <c r="P21">
        <f t="shared" si="1"/>
        <v>1.0833914811244361</v>
      </c>
      <c r="Q21">
        <f t="shared" si="1"/>
        <v>7.9537049482222493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3339157.1868017497</v>
      </c>
      <c r="AF21">
        <f t="shared" si="1"/>
        <v>4145646.1003212603</v>
      </c>
      <c r="AG21">
        <f t="shared" si="1"/>
        <v>9798704.8348351903</v>
      </c>
      <c r="AH21">
        <f t="shared" si="1"/>
        <v>33644082.337193877</v>
      </c>
      <c r="AI21">
        <f t="shared" si="1"/>
        <v>11103806.852351069</v>
      </c>
      <c r="AJ21">
        <f t="shared" si="1"/>
        <v>-2114743.813563528</v>
      </c>
      <c r="AK21">
        <f t="shared" si="1"/>
        <v>-112275.9501386669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59804377.547800899</v>
      </c>
      <c r="BA21">
        <f t="shared" si="1"/>
        <v>60692912.250061795</v>
      </c>
      <c r="BB21">
        <f t="shared" si="1"/>
        <v>-132228575.84006029</v>
      </c>
      <c r="BC21">
        <f t="shared" si="1"/>
        <v>0</v>
      </c>
      <c r="BD21">
        <f t="shared" si="1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D35" si="2">D74+D91</f>
        <v>2246927842.5899901</v>
      </c>
      <c r="E22">
        <f t="shared" ref="E22:BD22" si="3">E74+E91</f>
        <v>2107151297.5</v>
      </c>
      <c r="F22">
        <f t="shared" si="3"/>
        <v>2410970009.3499889</v>
      </c>
      <c r="G22">
        <f t="shared" si="3"/>
        <v>70304365.04999949</v>
      </c>
      <c r="H22">
        <f t="shared" si="3"/>
        <v>2350982876.280364</v>
      </c>
      <c r="I22">
        <f t="shared" si="3"/>
        <v>96670328.178794339</v>
      </c>
      <c r="J22">
        <f t="shared" si="3"/>
        <v>121475774.21850501</v>
      </c>
      <c r="K22">
        <f t="shared" si="3"/>
        <v>1.846766374526855</v>
      </c>
      <c r="L22">
        <f t="shared" si="3"/>
        <v>16799489.71291035</v>
      </c>
      <c r="M22">
        <f t="shared" si="3"/>
        <v>5.1477833324975402</v>
      </c>
      <c r="N22">
        <f t="shared" si="3"/>
        <v>75255.682284913695</v>
      </c>
      <c r="O22">
        <f t="shared" si="3"/>
        <v>18.138218770101041</v>
      </c>
      <c r="P22">
        <f t="shared" si="3"/>
        <v>1.0532566031919068</v>
      </c>
      <c r="Q22">
        <f t="shared" si="3"/>
        <v>7.9722026560382799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28652002.933309209</v>
      </c>
      <c r="AF22">
        <f t="shared" si="3"/>
        <v>9391411.9675058015</v>
      </c>
      <c r="AG22">
        <f t="shared" si="3"/>
        <v>12561258.982531041</v>
      </c>
      <c r="AH22">
        <f t="shared" si="3"/>
        <v>31999710.887682378</v>
      </c>
      <c r="AI22">
        <f t="shared" si="3"/>
        <v>16240674.627940942</v>
      </c>
      <c r="AJ22">
        <f t="shared" si="3"/>
        <v>-1748208.9850749059</v>
      </c>
      <c r="AK22">
        <f t="shared" si="3"/>
        <v>-106485.1667182911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96990365.247176409</v>
      </c>
      <c r="BA22">
        <f t="shared" si="3"/>
        <v>99078807.13182798</v>
      </c>
      <c r="BB22">
        <f t="shared" si="3"/>
        <v>-28774442.081828516</v>
      </c>
      <c r="BC22">
        <f t="shared" si="3"/>
        <v>179225222.799999</v>
      </c>
      <c r="BD22">
        <f t="shared" si="3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si="2"/>
        <v>2372594925.9899902</v>
      </c>
      <c r="E23">
        <f t="shared" ref="E23:BD23" si="4">E75+E92</f>
        <v>2410970009.3499889</v>
      </c>
      <c r="F23">
        <f t="shared" si="4"/>
        <v>2568753504.3599901</v>
      </c>
      <c r="G23">
        <f t="shared" si="4"/>
        <v>32116411.609998621</v>
      </c>
      <c r="H23">
        <f t="shared" si="4"/>
        <v>2551991818.1261177</v>
      </c>
      <c r="I23">
        <f t="shared" si="4"/>
        <v>37128490.178894304</v>
      </c>
      <c r="J23">
        <f t="shared" si="4"/>
        <v>125978697.13065921</v>
      </c>
      <c r="K23">
        <f t="shared" si="4"/>
        <v>1.886060795840431</v>
      </c>
      <c r="L23">
        <f t="shared" si="4"/>
        <v>17076368.271536849</v>
      </c>
      <c r="M23">
        <f t="shared" si="4"/>
        <v>6.1006731949143997</v>
      </c>
      <c r="N23">
        <f t="shared" si="4"/>
        <v>73948.730870949003</v>
      </c>
      <c r="O23">
        <f t="shared" si="4"/>
        <v>17.999034376695711</v>
      </c>
      <c r="P23">
        <f t="shared" si="4"/>
        <v>1.0676167626129129</v>
      </c>
      <c r="Q23">
        <f t="shared" si="4"/>
        <v>8.056742115871689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-28282738.4865335</v>
      </c>
      <c r="AF23">
        <f t="shared" si="4"/>
        <v>-7869803.1989964107</v>
      </c>
      <c r="AG23">
        <f t="shared" si="4"/>
        <v>15254323.957431531</v>
      </c>
      <c r="AH23">
        <f t="shared" si="4"/>
        <v>47554171.364003003</v>
      </c>
      <c r="AI23">
        <f t="shared" si="4"/>
        <v>15730990.12384712</v>
      </c>
      <c r="AJ23">
        <f t="shared" si="4"/>
        <v>-2893257.6634122902</v>
      </c>
      <c r="AK23">
        <f t="shared" si="4"/>
        <v>-112801.97016046666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39380884.126178801</v>
      </c>
      <c r="BA23">
        <f t="shared" si="4"/>
        <v>38938934.465930499</v>
      </c>
      <c r="BB23">
        <f t="shared" si="4"/>
        <v>-6822522.8559318203</v>
      </c>
      <c r="BC23">
        <f t="shared" si="4"/>
        <v>125667083.39999899</v>
      </c>
      <c r="BD23">
        <f t="shared" si="4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si="2"/>
        <v>2372594925.9899902</v>
      </c>
      <c r="E24">
        <f t="shared" ref="E24:BD24" si="5">E76+E93</f>
        <v>2568753504.3599901</v>
      </c>
      <c r="F24">
        <f t="shared" si="5"/>
        <v>2599108816.4200001</v>
      </c>
      <c r="G24">
        <f t="shared" si="5"/>
        <v>30355312.060001999</v>
      </c>
      <c r="H24">
        <f t="shared" si="5"/>
        <v>2623032659.269732</v>
      </c>
      <c r="I24">
        <f t="shared" si="5"/>
        <v>71040841.143621802</v>
      </c>
      <c r="J24">
        <f t="shared" si="5"/>
        <v>124750012.5400023</v>
      </c>
      <c r="K24">
        <f t="shared" si="5"/>
        <v>1.8186769535999501</v>
      </c>
      <c r="L24">
        <f t="shared" si="5"/>
        <v>17546402.886605099</v>
      </c>
      <c r="M24">
        <f t="shared" si="5"/>
        <v>6.6831683321037003</v>
      </c>
      <c r="N24">
        <f t="shared" si="5"/>
        <v>71178.953044477792</v>
      </c>
      <c r="O24">
        <f t="shared" si="5"/>
        <v>17.807015112468662</v>
      </c>
      <c r="P24">
        <f t="shared" si="5"/>
        <v>1.0651724290964601</v>
      </c>
      <c r="Q24">
        <f t="shared" si="5"/>
        <v>8.707013566187829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-6652215.8804130098</v>
      </c>
      <c r="AF24">
        <f t="shared" si="5"/>
        <v>11274835.04515709</v>
      </c>
      <c r="AG24">
        <f t="shared" si="5"/>
        <v>20668678.50597949</v>
      </c>
      <c r="AH24">
        <f t="shared" si="5"/>
        <v>29902382.766773138</v>
      </c>
      <c r="AI24">
        <f t="shared" si="5"/>
        <v>25479244.803289533</v>
      </c>
      <c r="AJ24">
        <f t="shared" si="5"/>
        <v>-3227659.2962054419</v>
      </c>
      <c r="AK24">
        <f t="shared" si="5"/>
        <v>-88315.638764067495</v>
      </c>
      <c r="AL24">
        <f t="shared" si="5"/>
        <v>-2819625.260587458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74537325.045229301</v>
      </c>
      <c r="BA24">
        <f t="shared" si="5"/>
        <v>75115823.507866696</v>
      </c>
      <c r="BB24">
        <f t="shared" si="5"/>
        <v>-44760511.447864532</v>
      </c>
      <c r="BC24">
        <f t="shared" si="5"/>
        <v>0</v>
      </c>
      <c r="BD24">
        <f t="shared" si="5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si="2"/>
        <v>2372594925.9899902</v>
      </c>
      <c r="E25">
        <f t="shared" ref="E25:BD25" si="6">E77+E94</f>
        <v>2599108816.4200001</v>
      </c>
      <c r="F25">
        <f t="shared" si="6"/>
        <v>2608864140.5399899</v>
      </c>
      <c r="G25">
        <f t="shared" si="6"/>
        <v>9755324.1199990977</v>
      </c>
      <c r="H25">
        <f t="shared" si="6"/>
        <v>2640033294.6651592</v>
      </c>
      <c r="I25">
        <f t="shared" si="6"/>
        <v>17000635.39542735</v>
      </c>
      <c r="J25">
        <f t="shared" si="6"/>
        <v>126379365.66243911</v>
      </c>
      <c r="K25">
        <f t="shared" si="6"/>
        <v>1.8882484349437161</v>
      </c>
      <c r="L25">
        <f t="shared" si="6"/>
        <v>17666981.93939079</v>
      </c>
      <c r="M25">
        <f t="shared" si="6"/>
        <v>7.0299674307056401</v>
      </c>
      <c r="N25">
        <f t="shared" si="6"/>
        <v>72245.842235211807</v>
      </c>
      <c r="O25">
        <f t="shared" si="6"/>
        <v>17.349580434824588</v>
      </c>
      <c r="P25">
        <f t="shared" si="6"/>
        <v>1.0542542555448851</v>
      </c>
      <c r="Q25">
        <f t="shared" si="6"/>
        <v>8.8578675027718603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30221020.916563999</v>
      </c>
      <c r="AF25">
        <f t="shared" si="6"/>
        <v>-19386262.640323941</v>
      </c>
      <c r="AG25">
        <f t="shared" si="6"/>
        <v>5694619.7075896198</v>
      </c>
      <c r="AH25">
        <f t="shared" si="6"/>
        <v>17078896.211311691</v>
      </c>
      <c r="AI25">
        <f t="shared" si="6"/>
        <v>-8799528.7434660792</v>
      </c>
      <c r="AJ25">
        <f t="shared" si="6"/>
        <v>-4287633.0500058802</v>
      </c>
      <c r="AK25">
        <f t="shared" si="6"/>
        <v>-309712.449012394</v>
      </c>
      <c r="AL25">
        <f t="shared" si="6"/>
        <v>-1214715.2586215355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18996684.694035631</v>
      </c>
      <c r="BA25">
        <f t="shared" si="6"/>
        <v>18731872.885879591</v>
      </c>
      <c r="BB25">
        <f t="shared" si="6"/>
        <v>-8976548.765880499</v>
      </c>
      <c r="BC25">
        <f t="shared" si="6"/>
        <v>0</v>
      </c>
      <c r="BD25">
        <f t="shared" si="6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si="2"/>
        <v>2372594925.9899902</v>
      </c>
      <c r="E26">
        <f t="shared" ref="E26:BD26" si="7">E78+E95</f>
        <v>2608864140.5399899</v>
      </c>
      <c r="F26">
        <f t="shared" si="7"/>
        <v>2692308348.7999902</v>
      </c>
      <c r="G26">
        <f t="shared" si="7"/>
        <v>83444208.25999999</v>
      </c>
      <c r="H26">
        <f t="shared" si="7"/>
        <v>2714664877.4731531</v>
      </c>
      <c r="I26">
        <f t="shared" si="7"/>
        <v>74631582.807987809</v>
      </c>
      <c r="J26">
        <f t="shared" si="7"/>
        <v>127208201.9021515</v>
      </c>
      <c r="K26">
        <f t="shared" si="7"/>
        <v>1.8577555846276379</v>
      </c>
      <c r="L26">
        <f t="shared" si="7"/>
        <v>17734477.995230831</v>
      </c>
      <c r="M26">
        <f t="shared" si="7"/>
        <v>7.8806195061820006</v>
      </c>
      <c r="N26">
        <f t="shared" si="7"/>
        <v>72288.581905724903</v>
      </c>
      <c r="O26">
        <f t="shared" si="7"/>
        <v>17.695574944669929</v>
      </c>
      <c r="P26">
        <f t="shared" si="7"/>
        <v>1.0600371069513059</v>
      </c>
      <c r="Q26">
        <f t="shared" si="7"/>
        <v>9.0757174752196192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0.10746534439576499</v>
      </c>
      <c r="AC26">
        <f t="shared" si="7"/>
        <v>0</v>
      </c>
      <c r="AD26">
        <f t="shared" si="7"/>
        <v>0</v>
      </c>
      <c r="AE26">
        <f t="shared" si="7"/>
        <v>14412470.64501607</v>
      </c>
      <c r="AF26">
        <f t="shared" si="7"/>
        <v>10328524.42792565</v>
      </c>
      <c r="AG26">
        <f t="shared" si="7"/>
        <v>3765529.2503142399</v>
      </c>
      <c r="AH26">
        <f t="shared" si="7"/>
        <v>39148027.555181004</v>
      </c>
      <c r="AI26">
        <f t="shared" si="7"/>
        <v>829349.00677999598</v>
      </c>
      <c r="AJ26">
        <f t="shared" si="7"/>
        <v>4246125.6402429966</v>
      </c>
      <c r="AK26">
        <f t="shared" si="7"/>
        <v>198158.80491063339</v>
      </c>
      <c r="AL26">
        <f t="shared" si="7"/>
        <v>-737320.15882335196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67844.585387473096</v>
      </c>
      <c r="AX26">
        <f t="shared" si="7"/>
        <v>0</v>
      </c>
      <c r="AY26">
        <f t="shared" si="7"/>
        <v>0</v>
      </c>
      <c r="AZ26">
        <f t="shared" si="7"/>
        <v>72258709.756934896</v>
      </c>
      <c r="BA26">
        <f t="shared" si="7"/>
        <v>73082046.502902403</v>
      </c>
      <c r="BB26">
        <f t="shared" si="7"/>
        <v>10362161.75709749</v>
      </c>
      <c r="BC26">
        <f t="shared" si="7"/>
        <v>0</v>
      </c>
      <c r="BD26">
        <f t="shared" si="7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si="2"/>
        <v>2372594925.9899902</v>
      </c>
      <c r="E27">
        <f t="shared" ref="E27:BD27" si="8">E79+E96</f>
        <v>2692308348.7999902</v>
      </c>
      <c r="F27">
        <f t="shared" si="8"/>
        <v>2564111221.5099888</v>
      </c>
      <c r="G27">
        <f t="shared" si="8"/>
        <v>-128197127.29000029</v>
      </c>
      <c r="H27">
        <f t="shared" si="8"/>
        <v>2570838851.5742483</v>
      </c>
      <c r="I27">
        <f t="shared" si="8"/>
        <v>-143826025.8989031</v>
      </c>
      <c r="J27">
        <f t="shared" si="8"/>
        <v>126135902.2392194</v>
      </c>
      <c r="K27">
        <f t="shared" si="8"/>
        <v>2.076474772285771</v>
      </c>
      <c r="L27">
        <f t="shared" si="8"/>
        <v>17626492.50733861</v>
      </c>
      <c r="M27">
        <f t="shared" si="8"/>
        <v>5.7813668321407299</v>
      </c>
      <c r="N27">
        <f t="shared" si="8"/>
        <v>68866.343805891898</v>
      </c>
      <c r="O27">
        <f t="shared" si="8"/>
        <v>17.930830535730529</v>
      </c>
      <c r="P27">
        <f t="shared" si="8"/>
        <v>1.0666800159333292</v>
      </c>
      <c r="Q27">
        <f t="shared" si="8"/>
        <v>9.4314436523741705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0.10746534439576499</v>
      </c>
      <c r="AC27">
        <f t="shared" si="8"/>
        <v>0</v>
      </c>
      <c r="AD27">
        <f t="shared" si="8"/>
        <v>0</v>
      </c>
      <c r="AE27">
        <f t="shared" si="8"/>
        <v>-19184651.439782578</v>
      </c>
      <c r="AF27">
        <f t="shared" si="8"/>
        <v>-51860354.834367998</v>
      </c>
      <c r="AG27">
        <f t="shared" si="8"/>
        <v>-3557894.3930836711</v>
      </c>
      <c r="AH27">
        <f t="shared" si="8"/>
        <v>-104089933.13864499</v>
      </c>
      <c r="AI27">
        <f t="shared" si="8"/>
        <v>32717164.123176873</v>
      </c>
      <c r="AJ27">
        <f t="shared" si="8"/>
        <v>3018519.07074292</v>
      </c>
      <c r="AK27">
        <f t="shared" si="8"/>
        <v>137297.45292305131</v>
      </c>
      <c r="AL27">
        <f t="shared" si="8"/>
        <v>-1982334.3049888369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-144802187.46402499</v>
      </c>
      <c r="BA27">
        <f t="shared" si="8"/>
        <v>-143676555.49610841</v>
      </c>
      <c r="BB27">
        <f t="shared" si="8"/>
        <v>15479428.20610811</v>
      </c>
      <c r="BC27">
        <f t="shared" si="8"/>
        <v>0</v>
      </c>
      <c r="BD27">
        <f t="shared" si="8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si="2"/>
        <v>2372594925.9899902</v>
      </c>
      <c r="E28">
        <f t="shared" ref="E28:BD28" si="9">E80+E97</f>
        <v>2564111221.5099888</v>
      </c>
      <c r="F28">
        <f t="shared" si="9"/>
        <v>2477369488.9499989</v>
      </c>
      <c r="G28">
        <f t="shared" si="9"/>
        <v>-86741732.559998095</v>
      </c>
      <c r="H28">
        <f t="shared" si="9"/>
        <v>2543979126.1694441</v>
      </c>
      <c r="I28">
        <f t="shared" si="9"/>
        <v>-26859725.40480008</v>
      </c>
      <c r="J28">
        <f t="shared" si="9"/>
        <v>120183791.0778898</v>
      </c>
      <c r="K28">
        <f t="shared" si="9"/>
        <v>2.1120666337108411</v>
      </c>
      <c r="L28">
        <f t="shared" si="9"/>
        <v>17617942.424380451</v>
      </c>
      <c r="M28">
        <f t="shared" si="9"/>
        <v>6.68541614041707</v>
      </c>
      <c r="N28">
        <f t="shared" si="9"/>
        <v>67218.426509453202</v>
      </c>
      <c r="O28">
        <f t="shared" si="9"/>
        <v>18.246133718960031</v>
      </c>
      <c r="P28">
        <f t="shared" si="9"/>
        <v>1.1136288227151361</v>
      </c>
      <c r="Q28">
        <f t="shared" si="9"/>
        <v>9.8973268179468104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0.31017557654120997</v>
      </c>
      <c r="AC28">
        <f t="shared" si="9"/>
        <v>0</v>
      </c>
      <c r="AD28">
        <f t="shared" si="9"/>
        <v>0</v>
      </c>
      <c r="AE28">
        <f t="shared" si="9"/>
        <v>-83820917.826830193</v>
      </c>
      <c r="AF28">
        <f t="shared" si="9"/>
        <v>-9238033.3107843101</v>
      </c>
      <c r="AG28">
        <f t="shared" si="9"/>
        <v>410780.79434097221</v>
      </c>
      <c r="AH28">
        <f t="shared" si="9"/>
        <v>47128018.563369602</v>
      </c>
      <c r="AI28">
        <f t="shared" si="9"/>
        <v>15565110.38647126</v>
      </c>
      <c r="AJ28">
        <f t="shared" si="9"/>
        <v>5627875.7575984094</v>
      </c>
      <c r="AK28">
        <f t="shared" si="9"/>
        <v>1897226.204100321</v>
      </c>
      <c r="AL28">
        <f t="shared" si="9"/>
        <v>-2049869.4001831491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57854.836208933397</v>
      </c>
      <c r="AX28">
        <f t="shared" si="9"/>
        <v>0</v>
      </c>
      <c r="AY28">
        <f t="shared" si="9"/>
        <v>0</v>
      </c>
      <c r="AZ28">
        <f t="shared" si="9"/>
        <v>-24421953.99570794</v>
      </c>
      <c r="BA28">
        <f t="shared" si="9"/>
        <v>-25585794.110189132</v>
      </c>
      <c r="BB28">
        <f t="shared" si="9"/>
        <v>-61155938.449808896</v>
      </c>
      <c r="BC28">
        <f t="shared" si="9"/>
        <v>0</v>
      </c>
      <c r="BD28">
        <f t="shared" si="9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si="2"/>
        <v>2372594925.9899902</v>
      </c>
      <c r="E29">
        <f t="shared" ref="E29:BD29" si="10">E81+E98</f>
        <v>2477369488.9499989</v>
      </c>
      <c r="F29">
        <f t="shared" si="10"/>
        <v>2507911504.0699992</v>
      </c>
      <c r="G29">
        <f t="shared" si="10"/>
        <v>30542015.120000154</v>
      </c>
      <c r="H29">
        <f t="shared" si="10"/>
        <v>2567890223.5286427</v>
      </c>
      <c r="I29">
        <f t="shared" si="10"/>
        <v>23911097.359196119</v>
      </c>
      <c r="J29">
        <f t="shared" si="10"/>
        <v>115670424.75718069</v>
      </c>
      <c r="K29">
        <f t="shared" si="10"/>
        <v>2.1669141894554023</v>
      </c>
      <c r="L29">
        <f t="shared" si="10"/>
        <v>17804831.072937779</v>
      </c>
      <c r="M29">
        <f t="shared" si="10"/>
        <v>8.1407631258902207</v>
      </c>
      <c r="N29">
        <f t="shared" si="10"/>
        <v>66056.990364237194</v>
      </c>
      <c r="O29">
        <f t="shared" si="10"/>
        <v>18.834397874718597</v>
      </c>
      <c r="P29">
        <f t="shared" si="10"/>
        <v>1.1049470833097241</v>
      </c>
      <c r="Q29">
        <f t="shared" si="10"/>
        <v>9.7156767285678107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0.31017557654120997</v>
      </c>
      <c r="AC29">
        <f t="shared" si="10"/>
        <v>0</v>
      </c>
      <c r="AD29">
        <f t="shared" si="10"/>
        <v>0</v>
      </c>
      <c r="AE29">
        <f t="shared" si="10"/>
        <v>-56083450.265900403</v>
      </c>
      <c r="AF29">
        <f t="shared" si="10"/>
        <v>-10144789.64844639</v>
      </c>
      <c r="AG29">
        <f t="shared" si="10"/>
        <v>7524006.1566111296</v>
      </c>
      <c r="AH29">
        <f t="shared" si="10"/>
        <v>64748678.259883597</v>
      </c>
      <c r="AI29">
        <f t="shared" si="10"/>
        <v>12122592.577302629</v>
      </c>
      <c r="AJ29">
        <f t="shared" si="10"/>
        <v>7317267.9546463899</v>
      </c>
      <c r="AK29">
        <f t="shared" si="10"/>
        <v>-213357.47762798209</v>
      </c>
      <c r="AL29">
        <f t="shared" si="10"/>
        <v>484452.29787599231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40056.483990747198</v>
      </c>
      <c r="AX29">
        <f t="shared" si="10"/>
        <v>0</v>
      </c>
      <c r="AY29">
        <f t="shared" si="10"/>
        <v>0</v>
      </c>
      <c r="AZ29">
        <f t="shared" si="10"/>
        <v>25795456.3383356</v>
      </c>
      <c r="BA29">
        <f t="shared" si="10"/>
        <v>24320273.366565552</v>
      </c>
      <c r="BB29">
        <f t="shared" si="10"/>
        <v>6221741.7534344997</v>
      </c>
      <c r="BC29">
        <f t="shared" si="10"/>
        <v>0</v>
      </c>
      <c r="BD29">
        <f t="shared" si="10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si="2"/>
        <v>2372594925.9899902</v>
      </c>
      <c r="E30">
        <f t="shared" ref="E30:BD30" si="11">E82+E99</f>
        <v>2507911504.0699992</v>
      </c>
      <c r="F30">
        <f t="shared" si="11"/>
        <v>2541057031.4599991</v>
      </c>
      <c r="G30">
        <f t="shared" si="11"/>
        <v>33145527.38999914</v>
      </c>
      <c r="H30">
        <f t="shared" si="11"/>
        <v>2554721082.2912683</v>
      </c>
      <c r="I30">
        <f t="shared" si="11"/>
        <v>-13169141.237373978</v>
      </c>
      <c r="J30">
        <f t="shared" si="11"/>
        <v>113913785.06264299</v>
      </c>
      <c r="K30">
        <f t="shared" si="11"/>
        <v>2.1939301119290771</v>
      </c>
      <c r="L30">
        <f t="shared" si="11"/>
        <v>18034425.979912791</v>
      </c>
      <c r="M30">
        <f t="shared" si="11"/>
        <v>8.2247601688474301</v>
      </c>
      <c r="N30">
        <f t="shared" si="11"/>
        <v>65749.058700925205</v>
      </c>
      <c r="O30">
        <f t="shared" si="11"/>
        <v>18.581689796095048</v>
      </c>
      <c r="P30">
        <f t="shared" si="11"/>
        <v>1.0960172507954771</v>
      </c>
      <c r="Q30">
        <f t="shared" si="11"/>
        <v>9.9929021557314801</v>
      </c>
      <c r="R30">
        <f t="shared" si="11"/>
        <v>0</v>
      </c>
      <c r="S30">
        <f t="shared" si="11"/>
        <v>0.37748279127755002</v>
      </c>
      <c r="T30">
        <f t="shared" si="11"/>
        <v>0</v>
      </c>
      <c r="U30">
        <f t="shared" si="11"/>
        <v>0</v>
      </c>
      <c r="V30">
        <f t="shared" si="11"/>
        <v>7.1316060620933999E-2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0.44300948705175597</v>
      </c>
      <c r="AC30">
        <f t="shared" si="11"/>
        <v>0</v>
      </c>
      <c r="AD30">
        <f t="shared" si="11"/>
        <v>0</v>
      </c>
      <c r="AE30">
        <f t="shared" si="11"/>
        <v>-21687230.639810123</v>
      </c>
      <c r="AF30">
        <f t="shared" si="11"/>
        <v>327230.64116819948</v>
      </c>
      <c r="AG30">
        <f t="shared" si="11"/>
        <v>9504810.0331765711</v>
      </c>
      <c r="AH30">
        <f t="shared" si="11"/>
        <v>3714183.567346829</v>
      </c>
      <c r="AI30">
        <f t="shared" si="11"/>
        <v>3656956.2594329324</v>
      </c>
      <c r="AJ30">
        <f t="shared" si="11"/>
        <v>-2782589.77311219</v>
      </c>
      <c r="AK30">
        <f t="shared" si="11"/>
        <v>-235486.95494796772</v>
      </c>
      <c r="AL30">
        <f t="shared" si="11"/>
        <v>-904638.64607353811</v>
      </c>
      <c r="AM30">
        <f t="shared" si="11"/>
        <v>0</v>
      </c>
      <c r="AN30">
        <f t="shared" si="11"/>
        <v>-3779451.3115990302</v>
      </c>
      <c r="AO30">
        <f t="shared" si="11"/>
        <v>0</v>
      </c>
      <c r="AP30">
        <f t="shared" si="11"/>
        <v>0</v>
      </c>
      <c r="AQ30">
        <f t="shared" si="11"/>
        <v>-795746.43822389399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25055.125932719799</v>
      </c>
      <c r="AX30">
        <f t="shared" si="11"/>
        <v>0</v>
      </c>
      <c r="AY30">
        <f t="shared" si="11"/>
        <v>0</v>
      </c>
      <c r="AZ30">
        <f t="shared" si="11"/>
        <v>-12956908.136709485</v>
      </c>
      <c r="BA30">
        <f t="shared" si="11"/>
        <v>-13016779.688693488</v>
      </c>
      <c r="BB30">
        <f t="shared" si="11"/>
        <v>46162307.0786926</v>
      </c>
      <c r="BC30">
        <f t="shared" si="11"/>
        <v>0</v>
      </c>
      <c r="BD30">
        <f t="shared" si="1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si="2"/>
        <v>2372594925.9899902</v>
      </c>
      <c r="E31">
        <f t="shared" ref="E31:BD31" si="12">E83+E100</f>
        <v>2541057031.4599991</v>
      </c>
      <c r="F31">
        <f t="shared" si="12"/>
        <v>2538567549.7399888</v>
      </c>
      <c r="G31">
        <f t="shared" si="12"/>
        <v>-2489481.7200006898</v>
      </c>
      <c r="H31">
        <f t="shared" si="12"/>
        <v>2540380171.605463</v>
      </c>
      <c r="I31">
        <f t="shared" si="12"/>
        <v>-14340910.685808394</v>
      </c>
      <c r="J31">
        <f t="shared" si="12"/>
        <v>115323955.10524601</v>
      </c>
      <c r="K31">
        <f t="shared" si="12"/>
        <v>2.2175804615240051</v>
      </c>
      <c r="L31">
        <f t="shared" si="12"/>
        <v>18255578.717894629</v>
      </c>
      <c r="M31">
        <f t="shared" si="12"/>
        <v>7.8785438963237304</v>
      </c>
      <c r="N31">
        <f t="shared" si="12"/>
        <v>66231.337469387203</v>
      </c>
      <c r="O31">
        <f t="shared" si="12"/>
        <v>18.160420220443882</v>
      </c>
      <c r="P31">
        <f t="shared" si="12"/>
        <v>1.095501273049289</v>
      </c>
      <c r="Q31">
        <f t="shared" si="12"/>
        <v>10.05679296196616</v>
      </c>
      <c r="R31">
        <f t="shared" si="12"/>
        <v>0</v>
      </c>
      <c r="S31">
        <f t="shared" si="12"/>
        <v>1.37029738155684</v>
      </c>
      <c r="T31">
        <f t="shared" si="12"/>
        <v>0</v>
      </c>
      <c r="U31">
        <f t="shared" si="12"/>
        <v>0</v>
      </c>
      <c r="V31">
        <f t="shared" si="12"/>
        <v>0.36362819420509801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0.44300948705175597</v>
      </c>
      <c r="AC31">
        <f t="shared" si="12"/>
        <v>0</v>
      </c>
      <c r="AD31">
        <f t="shared" si="12"/>
        <v>0</v>
      </c>
      <c r="AE31">
        <f t="shared" si="12"/>
        <v>24028266.644760851</v>
      </c>
      <c r="AF31">
        <f t="shared" si="12"/>
        <v>-8806440.5690579209</v>
      </c>
      <c r="AG31">
        <f t="shared" si="12"/>
        <v>8893954.3931148201</v>
      </c>
      <c r="AH31">
        <f t="shared" si="12"/>
        <v>-14411354.96450885</v>
      </c>
      <c r="AI31">
        <f t="shared" si="12"/>
        <v>-3623559.9535286399</v>
      </c>
      <c r="AJ31">
        <f t="shared" si="12"/>
        <v>-6518812.8429493932</v>
      </c>
      <c r="AK31">
        <f t="shared" si="12"/>
        <v>3355.4746268329</v>
      </c>
      <c r="AL31">
        <f t="shared" si="12"/>
        <v>-14107.669499737967</v>
      </c>
      <c r="AM31">
        <f t="shared" si="12"/>
        <v>0</v>
      </c>
      <c r="AN31">
        <f t="shared" si="12"/>
        <v>-9978867.4850605298</v>
      </c>
      <c r="AO31">
        <f t="shared" si="12"/>
        <v>0</v>
      </c>
      <c r="AP31">
        <f t="shared" si="12"/>
        <v>0</v>
      </c>
      <c r="AQ31">
        <f t="shared" si="12"/>
        <v>-3211522.5249309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-13639089.497033365</v>
      </c>
      <c r="BA31">
        <f t="shared" si="12"/>
        <v>-13785040.391594147</v>
      </c>
      <c r="BB31">
        <f t="shared" si="12"/>
        <v>11295558.671593461</v>
      </c>
      <c r="BC31">
        <f t="shared" si="12"/>
        <v>0</v>
      </c>
      <c r="BD31">
        <f t="shared" si="12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si="2"/>
        <v>2372594925.9899902</v>
      </c>
      <c r="E32">
        <f t="shared" ref="E32:BD32" si="13">E84+E101</f>
        <v>2538567549.7399888</v>
      </c>
      <c r="F32">
        <f t="shared" si="13"/>
        <v>2510923486.2899899</v>
      </c>
      <c r="G32">
        <f t="shared" si="13"/>
        <v>-27644063.449999899</v>
      </c>
      <c r="H32">
        <f t="shared" si="13"/>
        <v>2507011840.0914812</v>
      </c>
      <c r="I32">
        <f t="shared" si="13"/>
        <v>-33368331.513982672</v>
      </c>
      <c r="J32">
        <f t="shared" si="13"/>
        <v>115546578.60344391</v>
      </c>
      <c r="K32">
        <f t="shared" si="13"/>
        <v>2.2114839544937701</v>
      </c>
      <c r="L32">
        <f t="shared" si="13"/>
        <v>18520886.227389239</v>
      </c>
      <c r="M32">
        <f t="shared" si="13"/>
        <v>7.4658940930102204</v>
      </c>
      <c r="N32">
        <f t="shared" si="13"/>
        <v>66874.069169553695</v>
      </c>
      <c r="O32">
        <f t="shared" si="13"/>
        <v>18.113340447744079</v>
      </c>
      <c r="P32">
        <f t="shared" si="13"/>
        <v>1.093566635481779</v>
      </c>
      <c r="Q32">
        <f t="shared" si="13"/>
        <v>10.23208131525319</v>
      </c>
      <c r="R32">
        <f t="shared" si="13"/>
        <v>0</v>
      </c>
      <c r="S32">
        <f t="shared" si="13"/>
        <v>2.7815603539374201</v>
      </c>
      <c r="T32">
        <f t="shared" si="13"/>
        <v>0</v>
      </c>
      <c r="U32">
        <f t="shared" si="13"/>
        <v>0</v>
      </c>
      <c r="V32">
        <f t="shared" si="13"/>
        <v>0.92043362342691104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0.96749197928655506</v>
      </c>
      <c r="AC32">
        <f t="shared" si="13"/>
        <v>0</v>
      </c>
      <c r="AD32">
        <f t="shared" si="13"/>
        <v>0</v>
      </c>
      <c r="AE32">
        <f t="shared" si="13"/>
        <v>4425256.1844624896</v>
      </c>
      <c r="AF32">
        <f t="shared" si="13"/>
        <v>-2547332.0330762304</v>
      </c>
      <c r="AG32">
        <f t="shared" si="13"/>
        <v>10556718.50183735</v>
      </c>
      <c r="AH32">
        <f t="shared" si="13"/>
        <v>-17963969.102308512</v>
      </c>
      <c r="AI32">
        <f t="shared" si="13"/>
        <v>-5272357.4203106603</v>
      </c>
      <c r="AJ32">
        <f t="shared" si="13"/>
        <v>-1603469.5744490591</v>
      </c>
      <c r="AK32">
        <f t="shared" si="13"/>
        <v>-66099.535992369158</v>
      </c>
      <c r="AL32">
        <f t="shared" si="13"/>
        <v>-1437730.7377668426</v>
      </c>
      <c r="AM32">
        <f t="shared" si="13"/>
        <v>0</v>
      </c>
      <c r="AN32">
        <f t="shared" si="13"/>
        <v>-14123322.3135319</v>
      </c>
      <c r="AO32">
        <f t="shared" si="13"/>
        <v>0</v>
      </c>
      <c r="AP32">
        <f t="shared" si="13"/>
        <v>0</v>
      </c>
      <c r="AQ32">
        <f t="shared" si="13"/>
        <v>-5795884.8746194402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270869.02869967476</v>
      </c>
      <c r="AX32">
        <f t="shared" si="13"/>
        <v>0</v>
      </c>
      <c r="AY32">
        <f t="shared" si="13"/>
        <v>0</v>
      </c>
      <c r="AZ32">
        <f t="shared" si="13"/>
        <v>-33557321.877055489</v>
      </c>
      <c r="BA32">
        <f t="shared" si="13"/>
        <v>-33470444.424305849</v>
      </c>
      <c r="BB32">
        <f t="shared" si="13"/>
        <v>5826380.9743059687</v>
      </c>
      <c r="BC32">
        <f t="shared" si="13"/>
        <v>0</v>
      </c>
      <c r="BD32">
        <f t="shared" si="13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si="2"/>
        <v>2372594925.9899902</v>
      </c>
      <c r="E33">
        <f t="shared" ref="E33:BD33" si="14">E85+E102</f>
        <v>2510923486.2899899</v>
      </c>
      <c r="F33">
        <f t="shared" si="14"/>
        <v>2445688116.9099903</v>
      </c>
      <c r="G33">
        <f t="shared" si="14"/>
        <v>-65235369.379999399</v>
      </c>
      <c r="H33">
        <f t="shared" si="14"/>
        <v>2399689473.4415951</v>
      </c>
      <c r="I33">
        <f t="shared" si="14"/>
        <v>-107322366.6498822</v>
      </c>
      <c r="J33">
        <f t="shared" si="14"/>
        <v>117204849.2785781</v>
      </c>
      <c r="K33">
        <f t="shared" si="14"/>
        <v>2.2646358857460198</v>
      </c>
      <c r="L33">
        <f t="shared" si="14"/>
        <v>18745314.795537271</v>
      </c>
      <c r="M33">
        <f t="shared" si="14"/>
        <v>5.6478388596233504</v>
      </c>
      <c r="N33">
        <f t="shared" si="14"/>
        <v>69229.800427609502</v>
      </c>
      <c r="O33">
        <f t="shared" si="14"/>
        <v>17.738162086470531</v>
      </c>
      <c r="P33">
        <f t="shared" si="14"/>
        <v>1.095168470093945</v>
      </c>
      <c r="Q33">
        <f t="shared" si="14"/>
        <v>10.65602343808613</v>
      </c>
      <c r="R33">
        <f t="shared" si="14"/>
        <v>0</v>
      </c>
      <c r="S33">
        <f t="shared" si="14"/>
        <v>3.74873513831835</v>
      </c>
      <c r="T33">
        <f t="shared" si="14"/>
        <v>0</v>
      </c>
      <c r="U33">
        <f t="shared" si="14"/>
        <v>0</v>
      </c>
      <c r="V33">
        <f t="shared" si="14"/>
        <v>1.7247295574236401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1.45891131794905</v>
      </c>
      <c r="AC33">
        <f t="shared" si="14"/>
        <v>0</v>
      </c>
      <c r="AD33">
        <f t="shared" si="14"/>
        <v>0</v>
      </c>
      <c r="AE33">
        <f t="shared" si="14"/>
        <v>25358394.944210298</v>
      </c>
      <c r="AF33">
        <f t="shared" si="14"/>
        <v>-14325913.82858146</v>
      </c>
      <c r="AG33">
        <f t="shared" si="14"/>
        <v>9111225.6272500195</v>
      </c>
      <c r="AH33">
        <f t="shared" si="14"/>
        <v>-87065041.850220099</v>
      </c>
      <c r="AI33">
        <f t="shared" si="14"/>
        <v>-20369780.60210079</v>
      </c>
      <c r="AJ33">
        <f t="shared" si="14"/>
        <v>-3213364.5466589397</v>
      </c>
      <c r="AK33">
        <f t="shared" si="14"/>
        <v>47558.048180893005</v>
      </c>
      <c r="AL33">
        <f t="shared" si="14"/>
        <v>-1180918.0389914941</v>
      </c>
      <c r="AM33">
        <f t="shared" si="14"/>
        <v>0</v>
      </c>
      <c r="AN33">
        <f t="shared" si="14"/>
        <v>-9763461.9162202198</v>
      </c>
      <c r="AO33">
        <f t="shared" si="14"/>
        <v>0</v>
      </c>
      <c r="AP33">
        <f t="shared" si="14"/>
        <v>0</v>
      </c>
      <c r="AQ33">
        <f t="shared" si="14"/>
        <v>-7356233.0309188496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231680.6440845358</v>
      </c>
      <c r="AX33">
        <f t="shared" si="14"/>
        <v>0</v>
      </c>
      <c r="AY33">
        <f t="shared" si="14"/>
        <v>0</v>
      </c>
      <c r="AZ33">
        <f t="shared" si="14"/>
        <v>-108525854.5499662</v>
      </c>
      <c r="BA33">
        <f t="shared" si="14"/>
        <v>-108002053.1942526</v>
      </c>
      <c r="BB33">
        <f t="shared" si="14"/>
        <v>42766683.814253099</v>
      </c>
      <c r="BC33">
        <f t="shared" si="14"/>
        <v>0</v>
      </c>
      <c r="BD33">
        <f t="shared" si="14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si="2"/>
        <v>2372594925.9899902</v>
      </c>
      <c r="E34">
        <f t="shared" ref="E34:BD34" si="15">E86+E103</f>
        <v>2445688116.9099903</v>
      </c>
      <c r="F34">
        <f t="shared" si="15"/>
        <v>2323506881.3599901</v>
      </c>
      <c r="G34">
        <f t="shared" si="15"/>
        <v>-122181235.5500007</v>
      </c>
      <c r="H34">
        <f t="shared" si="15"/>
        <v>2327119457.1259499</v>
      </c>
      <c r="I34">
        <f t="shared" si="15"/>
        <v>-72570016.315650508</v>
      </c>
      <c r="J34">
        <f t="shared" si="15"/>
        <v>118959154.04870442</v>
      </c>
      <c r="K34">
        <f t="shared" si="15"/>
        <v>2.3115187682186598</v>
      </c>
      <c r="L34">
        <f t="shared" si="15"/>
        <v>18919302.825483449</v>
      </c>
      <c r="M34">
        <f t="shared" si="15"/>
        <v>4.9834902895706898</v>
      </c>
      <c r="N34">
        <f t="shared" si="15"/>
        <v>70774.290095212695</v>
      </c>
      <c r="O34">
        <f t="shared" si="15"/>
        <v>17.462622345544201</v>
      </c>
      <c r="P34">
        <f t="shared" si="15"/>
        <v>1.0930655853126969</v>
      </c>
      <c r="Q34">
        <f t="shared" si="15"/>
        <v>11.53540667003978</v>
      </c>
      <c r="R34">
        <f t="shared" si="15"/>
        <v>0</v>
      </c>
      <c r="S34">
        <f t="shared" si="15"/>
        <v>6.38843954149048</v>
      </c>
      <c r="T34">
        <f t="shared" si="15"/>
        <v>0</v>
      </c>
      <c r="U34">
        <f t="shared" si="15"/>
        <v>0</v>
      </c>
      <c r="V34">
        <f t="shared" si="15"/>
        <v>2.9470604078637699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1.9739448974762399</v>
      </c>
      <c r="AC34">
        <f t="shared" si="15"/>
        <v>0</v>
      </c>
      <c r="AD34">
        <f t="shared" si="15"/>
        <v>0</v>
      </c>
      <c r="AE34">
        <f t="shared" si="15"/>
        <v>24299347.737393301</v>
      </c>
      <c r="AF34">
        <f t="shared" si="15"/>
        <v>-11383977.01162577</v>
      </c>
      <c r="AG34">
        <f t="shared" si="15"/>
        <v>6868956.09906884</v>
      </c>
      <c r="AH34">
        <f t="shared" si="15"/>
        <v>-36604710.347362898</v>
      </c>
      <c r="AI34">
        <f t="shared" si="15"/>
        <v>-13105560.251058329</v>
      </c>
      <c r="AJ34">
        <f t="shared" si="15"/>
        <v>-3244095.6911166599</v>
      </c>
      <c r="AK34">
        <f t="shared" si="15"/>
        <v>-44188.224611881902</v>
      </c>
      <c r="AL34">
        <f t="shared" si="15"/>
        <v>-3711300.5196998101</v>
      </c>
      <c r="AM34">
        <f t="shared" si="15"/>
        <v>0</v>
      </c>
      <c r="AN34">
        <f t="shared" si="15"/>
        <v>-25336021.463743299</v>
      </c>
      <c r="AO34">
        <f t="shared" si="15"/>
        <v>0</v>
      </c>
      <c r="AP34">
        <f t="shared" si="15"/>
        <v>0</v>
      </c>
      <c r="AQ34">
        <f t="shared" si="15"/>
        <v>-12248908.651273601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224745.7884059436</v>
      </c>
      <c r="AX34">
        <f t="shared" si="15"/>
        <v>0</v>
      </c>
      <c r="AY34">
        <f t="shared" si="15"/>
        <v>0</v>
      </c>
      <c r="AZ34">
        <f t="shared" si="15"/>
        <v>-74285712.535624206</v>
      </c>
      <c r="BA34">
        <f t="shared" si="15"/>
        <v>-73847293.478147894</v>
      </c>
      <c r="BB34">
        <f t="shared" si="15"/>
        <v>-48333942.071852647</v>
      </c>
      <c r="BC34">
        <f t="shared" si="15"/>
        <v>0</v>
      </c>
      <c r="BD34">
        <f t="shared" si="15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si="2"/>
        <v>2372594925.9899902</v>
      </c>
      <c r="E35">
        <f t="shared" ref="E35:BD35" si="16">E87+E104</f>
        <v>2323506881.3599901</v>
      </c>
      <c r="F35">
        <f t="shared" si="16"/>
        <v>2230802098.4200001</v>
      </c>
      <c r="G35">
        <f t="shared" si="16"/>
        <v>-92704782.939998388</v>
      </c>
      <c r="H35">
        <f t="shared" si="16"/>
        <v>2323792185.0963011</v>
      </c>
      <c r="I35">
        <f t="shared" si="16"/>
        <v>-3327272.0296424897</v>
      </c>
      <c r="J35">
        <f t="shared" si="16"/>
        <v>119315449.6061762</v>
      </c>
      <c r="K35">
        <f t="shared" si="16"/>
        <v>2.2311670404840802</v>
      </c>
      <c r="L35">
        <f t="shared" si="16"/>
        <v>19138040.762383908</v>
      </c>
      <c r="M35">
        <f t="shared" si="16"/>
        <v>5.4285981737346498</v>
      </c>
      <c r="N35">
        <f t="shared" si="16"/>
        <v>72199.731945114603</v>
      </c>
      <c r="O35">
        <f t="shared" si="16"/>
        <v>17.155905241612821</v>
      </c>
      <c r="P35">
        <f t="shared" si="16"/>
        <v>1.0897867545232471</v>
      </c>
      <c r="Q35">
        <f t="shared" si="16"/>
        <v>11.92591009752654</v>
      </c>
      <c r="R35">
        <f t="shared" si="16"/>
        <v>0</v>
      </c>
      <c r="S35">
        <f t="shared" si="16"/>
        <v>9.8502217628345505</v>
      </c>
      <c r="T35">
        <f t="shared" si="16"/>
        <v>0</v>
      </c>
      <c r="U35">
        <f t="shared" si="16"/>
        <v>0</v>
      </c>
      <c r="V35">
        <f t="shared" si="16"/>
        <v>4.5762409355013798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6"/>
        <v>0</v>
      </c>
      <c r="AA35">
        <f t="shared" si="16"/>
        <v>0</v>
      </c>
      <c r="AB35">
        <f t="shared" si="16"/>
        <v>1.9739448974762399</v>
      </c>
      <c r="AC35">
        <f t="shared" si="16"/>
        <v>0</v>
      </c>
      <c r="AD35">
        <f t="shared" si="16"/>
        <v>0</v>
      </c>
      <c r="AE35">
        <f t="shared" si="16"/>
        <v>12398078.585390801</v>
      </c>
      <c r="AF35">
        <f t="shared" si="16"/>
        <v>17295241.446649812</v>
      </c>
      <c r="AG35">
        <f t="shared" si="16"/>
        <v>7975207.7807676699</v>
      </c>
      <c r="AH35">
        <f t="shared" si="16"/>
        <v>23686269.745034751</v>
      </c>
      <c r="AI35">
        <f t="shared" si="16"/>
        <v>-12963628.71624599</v>
      </c>
      <c r="AJ35">
        <f t="shared" si="16"/>
        <v>-3384201.0812249798</v>
      </c>
      <c r="AK35">
        <f t="shared" si="16"/>
        <v>-92134.6673391027</v>
      </c>
      <c r="AL35">
        <f t="shared" si="16"/>
        <v>-1369026.1364365532</v>
      </c>
      <c r="AM35">
        <f t="shared" si="16"/>
        <v>0</v>
      </c>
      <c r="AN35">
        <f t="shared" si="16"/>
        <v>-31663498.487370402</v>
      </c>
      <c r="AO35">
        <f t="shared" si="16"/>
        <v>0</v>
      </c>
      <c r="AP35">
        <f t="shared" si="16"/>
        <v>0</v>
      </c>
      <c r="AQ35">
        <f t="shared" si="16"/>
        <v>-15603377.6990257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-3721069.2297997093</v>
      </c>
      <c r="BA35">
        <f t="shared" si="16"/>
        <v>-4400578.6198666301</v>
      </c>
      <c r="BB35">
        <f t="shared" si="16"/>
        <v>-88304204.320131809</v>
      </c>
      <c r="BC35">
        <f t="shared" si="16"/>
        <v>0</v>
      </c>
      <c r="BD35">
        <f t="shared" si="16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>D88+D105</f>
        <v>2372594925.9899902</v>
      </c>
      <c r="E36">
        <f t="shared" ref="E36:BD36" si="17">E88+E105</f>
        <v>2230802098.4200001</v>
      </c>
      <c r="F36">
        <f t="shared" si="17"/>
        <v>2176386602.559989</v>
      </c>
      <c r="G36">
        <f t="shared" si="17"/>
        <v>-54415495.860001713</v>
      </c>
      <c r="H36">
        <f t="shared" si="17"/>
        <v>2222726724.5061569</v>
      </c>
      <c r="I36">
        <f t="shared" si="17"/>
        <v>-101065460.5901425</v>
      </c>
      <c r="J36">
        <f t="shared" si="17"/>
        <v>119923335.01301119</v>
      </c>
      <c r="K36">
        <f t="shared" si="17"/>
        <v>2.1621367156765738</v>
      </c>
      <c r="L36">
        <f t="shared" si="17"/>
        <v>19307701.9608321</v>
      </c>
      <c r="M36">
        <f t="shared" si="17"/>
        <v>6.0301622381041504</v>
      </c>
      <c r="N36">
        <f t="shared" si="17"/>
        <v>73842.26309931869</v>
      </c>
      <c r="O36">
        <f t="shared" si="17"/>
        <v>16.871723993427491</v>
      </c>
      <c r="P36">
        <f t="shared" si="17"/>
        <v>1.092601666712173</v>
      </c>
      <c r="Q36">
        <f t="shared" si="17"/>
        <v>12.43863347613002</v>
      </c>
      <c r="R36">
        <f t="shared" si="17"/>
        <v>0</v>
      </c>
      <c r="S36">
        <f t="shared" si="17"/>
        <v>16.015181577345398</v>
      </c>
      <c r="T36">
        <f t="shared" si="17"/>
        <v>0</v>
      </c>
      <c r="U36">
        <f t="shared" si="17"/>
        <v>0</v>
      </c>
      <c r="V36">
        <f t="shared" si="17"/>
        <v>7.4089482833388098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2</v>
      </c>
      <c r="AC36">
        <f t="shared" si="17"/>
        <v>1.1691461839603481</v>
      </c>
      <c r="AD36">
        <f t="shared" si="17"/>
        <v>0</v>
      </c>
      <c r="AE36">
        <f t="shared" si="17"/>
        <v>9539494.8682129011</v>
      </c>
      <c r="AF36">
        <f t="shared" si="17"/>
        <v>14207148.455000382</v>
      </c>
      <c r="AG36">
        <f t="shared" si="17"/>
        <v>6174226.8976129703</v>
      </c>
      <c r="AH36">
        <f t="shared" si="17"/>
        <v>29078888.980812758</v>
      </c>
      <c r="AI36">
        <f t="shared" si="17"/>
        <v>-13176669.65484149</v>
      </c>
      <c r="AJ36">
        <f t="shared" si="17"/>
        <v>-3092450.0209999597</v>
      </c>
      <c r="AK36">
        <f t="shared" si="17"/>
        <v>69812.342415261606</v>
      </c>
      <c r="AL36">
        <f t="shared" si="17"/>
        <v>-1839773.7185002689</v>
      </c>
      <c r="AM36">
        <f t="shared" si="17"/>
        <v>0</v>
      </c>
      <c r="AN36">
        <f t="shared" si="17"/>
        <v>-53474606.414055601</v>
      </c>
      <c r="AO36">
        <f t="shared" si="17"/>
        <v>0</v>
      </c>
      <c r="AP36">
        <f t="shared" si="17"/>
        <v>0</v>
      </c>
      <c r="AQ36">
        <f t="shared" si="17"/>
        <v>-26278046.865283702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7"/>
        <v>10798.237284704999</v>
      </c>
      <c r="AX36">
        <f t="shared" si="17"/>
        <v>-61413255.618367001</v>
      </c>
      <c r="AY36">
        <f t="shared" si="17"/>
        <v>0</v>
      </c>
      <c r="AZ36">
        <f t="shared" si="17"/>
        <v>-100194432.51070899</v>
      </c>
      <c r="BA36">
        <f t="shared" si="17"/>
        <v>-100078832.85044141</v>
      </c>
      <c r="BB36">
        <f t="shared" si="17"/>
        <v>45663336.990439698</v>
      </c>
      <c r="BC36">
        <f t="shared" si="17"/>
        <v>0</v>
      </c>
      <c r="BD36">
        <f t="shared" si="17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>D106+D123</f>
        <v>678530434.918998</v>
      </c>
      <c r="E37">
        <f t="shared" ref="E37:BD37" si="18">E106+E123</f>
        <v>0</v>
      </c>
      <c r="F37">
        <f t="shared" si="18"/>
        <v>678530434.918998</v>
      </c>
      <c r="G37">
        <f t="shared" si="18"/>
        <v>0</v>
      </c>
      <c r="H37">
        <f t="shared" si="18"/>
        <v>660949760.69257498</v>
      </c>
      <c r="I37">
        <f t="shared" si="18"/>
        <v>0</v>
      </c>
      <c r="J37">
        <f t="shared" si="18"/>
        <v>26588711.067135498</v>
      </c>
      <c r="K37">
        <f t="shared" si="18"/>
        <v>1.8519490697723671</v>
      </c>
      <c r="L37">
        <f t="shared" si="18"/>
        <v>4822211.5132262297</v>
      </c>
      <c r="M37">
        <f t="shared" si="18"/>
        <v>3.8807825902838697</v>
      </c>
      <c r="N37">
        <f t="shared" si="18"/>
        <v>71631.870117790211</v>
      </c>
      <c r="O37">
        <f t="shared" si="18"/>
        <v>15.436621585341179</v>
      </c>
      <c r="P37">
        <f t="shared" si="18"/>
        <v>0.68153326603147601</v>
      </c>
      <c r="Q37">
        <f t="shared" si="18"/>
        <v>6.6027710778555599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0.10681222366829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678530434.918998</v>
      </c>
      <c r="BD37">
        <f t="shared" si="18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D52" si="19">D107+D124</f>
        <v>743020871.80699897</v>
      </c>
      <c r="E38">
        <f t="shared" ref="E38:BD38" si="20">E107+E124</f>
        <v>678530434.918998</v>
      </c>
      <c r="F38">
        <f t="shared" si="20"/>
        <v>755849732.271999</v>
      </c>
      <c r="G38">
        <f t="shared" si="20"/>
        <v>12828860.46499994</v>
      </c>
      <c r="H38">
        <f t="shared" si="20"/>
        <v>742301842.33432603</v>
      </c>
      <c r="I38">
        <f t="shared" si="20"/>
        <v>17552119.075988408</v>
      </c>
      <c r="J38">
        <f t="shared" si="20"/>
        <v>26211952.5744568</v>
      </c>
      <c r="K38">
        <f t="shared" si="20"/>
        <v>1.750856344889969</v>
      </c>
      <c r="L38">
        <f t="shared" si="20"/>
        <v>4782062.9806653596</v>
      </c>
      <c r="M38">
        <f t="shared" si="20"/>
        <v>4.39241467732458</v>
      </c>
      <c r="N38">
        <f t="shared" si="20"/>
        <v>70425.2931519946</v>
      </c>
      <c r="O38">
        <f t="shared" si="20"/>
        <v>15.16636429885739</v>
      </c>
      <c r="P38">
        <f t="shared" si="20"/>
        <v>0.69403784954952097</v>
      </c>
      <c r="Q38">
        <f t="shared" si="20"/>
        <v>6.7517293059542496</v>
      </c>
      <c r="R38">
        <f t="shared" si="20"/>
        <v>0</v>
      </c>
      <c r="S38">
        <f t="shared" si="20"/>
        <v>0</v>
      </c>
      <c r="T38">
        <f t="shared" si="20"/>
        <v>0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8.9891966907908002E-2</v>
      </c>
      <c r="AC38">
        <f t="shared" si="20"/>
        <v>0</v>
      </c>
      <c r="AD38">
        <f t="shared" si="20"/>
        <v>0</v>
      </c>
      <c r="AE38">
        <f t="shared" si="20"/>
        <v>974233.65206774499</v>
      </c>
      <c r="AF38">
        <f t="shared" si="20"/>
        <v>429351.18943219201</v>
      </c>
      <c r="AG38">
        <f t="shared" si="20"/>
        <v>4928055.9441894293</v>
      </c>
      <c r="AH38">
        <f t="shared" si="20"/>
        <v>9657450.6885547489</v>
      </c>
      <c r="AI38">
        <f t="shared" si="20"/>
        <v>3334558.0644394499</v>
      </c>
      <c r="AJ38">
        <f t="shared" si="20"/>
        <v>-280307.40849288797</v>
      </c>
      <c r="AK38">
        <f t="shared" si="20"/>
        <v>-34535.657267337752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  <c r="AU38">
        <f t="shared" si="20"/>
        <v>0</v>
      </c>
      <c r="AV38">
        <f t="shared" si="20"/>
        <v>0</v>
      </c>
      <c r="AW38">
        <f t="shared" si="20"/>
        <v>0</v>
      </c>
      <c r="AX38">
        <f t="shared" si="20"/>
        <v>0</v>
      </c>
      <c r="AY38">
        <f t="shared" si="20"/>
        <v>0</v>
      </c>
      <c r="AZ38">
        <f t="shared" si="20"/>
        <v>19008806.47292332</v>
      </c>
      <c r="BA38">
        <f t="shared" si="20"/>
        <v>18937572.358075451</v>
      </c>
      <c r="BB38">
        <f t="shared" si="20"/>
        <v>-6108711.8930755407</v>
      </c>
      <c r="BC38">
        <f t="shared" si="20"/>
        <v>64490436.887999989</v>
      </c>
      <c r="BD38">
        <f t="shared" si="20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si="19"/>
        <v>770596065.78299904</v>
      </c>
      <c r="E39">
        <f t="shared" ref="E39:BD39" si="21">E108+E125</f>
        <v>755849732.271999</v>
      </c>
      <c r="F39">
        <f t="shared" si="21"/>
        <v>811791150.97999907</v>
      </c>
      <c r="G39">
        <f t="shared" si="21"/>
        <v>12956696.681999881</v>
      </c>
      <c r="H39">
        <f t="shared" si="21"/>
        <v>808744998.22685504</v>
      </c>
      <c r="I39">
        <f t="shared" si="21"/>
        <v>25512754.09149681</v>
      </c>
      <c r="J39">
        <f t="shared" si="21"/>
        <v>25083687.515596502</v>
      </c>
      <c r="K39">
        <f t="shared" si="21"/>
        <v>1.7165010784497299</v>
      </c>
      <c r="L39">
        <f t="shared" si="21"/>
        <v>4785314.5267552696</v>
      </c>
      <c r="M39">
        <f t="shared" si="21"/>
        <v>5.0386792168666297</v>
      </c>
      <c r="N39">
        <f t="shared" si="21"/>
        <v>68443.3951765815</v>
      </c>
      <c r="O39">
        <f t="shared" si="21"/>
        <v>14.97023363115883</v>
      </c>
      <c r="P39">
        <f t="shared" si="21"/>
        <v>0.68429078286741296</v>
      </c>
      <c r="Q39">
        <f t="shared" si="21"/>
        <v>6.8143071253826104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8.7747684012483895E-2</v>
      </c>
      <c r="AC39">
        <f t="shared" si="21"/>
        <v>0</v>
      </c>
      <c r="AD39">
        <f t="shared" si="21"/>
        <v>0</v>
      </c>
      <c r="AE39">
        <f t="shared" si="21"/>
        <v>-1444682.268882514</v>
      </c>
      <c r="AF39">
        <f t="shared" si="21"/>
        <v>3233087.2205679151</v>
      </c>
      <c r="AG39">
        <f t="shared" si="21"/>
        <v>6277241.3246808406</v>
      </c>
      <c r="AH39">
        <f t="shared" si="21"/>
        <v>11990223.067578468</v>
      </c>
      <c r="AI39">
        <f t="shared" si="21"/>
        <v>5641380.9765935102</v>
      </c>
      <c r="AJ39">
        <f t="shared" si="21"/>
        <v>-299032.86657094106</v>
      </c>
      <c r="AK39">
        <f t="shared" si="21"/>
        <v>-84010.645551077498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25314206.808416199</v>
      </c>
      <c r="BA39">
        <f t="shared" si="21"/>
        <v>25538304.279012732</v>
      </c>
      <c r="BB39">
        <f t="shared" si="21"/>
        <v>-12581607.597012831</v>
      </c>
      <c r="BC39">
        <f t="shared" si="21"/>
        <v>27575193.975999996</v>
      </c>
      <c r="BD39">
        <f t="shared" si="21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si="19"/>
        <v>793516039.78299904</v>
      </c>
      <c r="E40">
        <f t="shared" ref="E40:BD40" si="22">E109+E126</f>
        <v>811791150.97999907</v>
      </c>
      <c r="F40">
        <f t="shared" si="22"/>
        <v>855440923.11499906</v>
      </c>
      <c r="G40">
        <f t="shared" si="22"/>
        <v>20729798.13500018</v>
      </c>
      <c r="H40">
        <f t="shared" si="22"/>
        <v>863265783.90207505</v>
      </c>
      <c r="I40">
        <f t="shared" si="22"/>
        <v>29999433.704554901</v>
      </c>
      <c r="J40">
        <f t="shared" si="22"/>
        <v>24694180.443032701</v>
      </c>
      <c r="K40">
        <f t="shared" si="22"/>
        <v>1.750071142402972</v>
      </c>
      <c r="L40">
        <f t="shared" si="22"/>
        <v>4904620.9891126007</v>
      </c>
      <c r="M40">
        <f t="shared" si="22"/>
        <v>5.9631697636163192</v>
      </c>
      <c r="N40">
        <f t="shared" si="22"/>
        <v>66492.956837082806</v>
      </c>
      <c r="O40">
        <f t="shared" si="22"/>
        <v>14.96525549874011</v>
      </c>
      <c r="P40">
        <f t="shared" si="22"/>
        <v>0.67959292994785703</v>
      </c>
      <c r="Q40">
        <f t="shared" si="22"/>
        <v>6.81032936412086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8.2683829321980304E-2</v>
      </c>
      <c r="AC40">
        <f t="shared" si="22"/>
        <v>0</v>
      </c>
      <c r="AD40">
        <f t="shared" si="22"/>
        <v>0</v>
      </c>
      <c r="AE40">
        <f t="shared" si="22"/>
        <v>2012619.1713567269</v>
      </c>
      <c r="AF40">
        <f t="shared" si="22"/>
        <v>-1586220.4645540998</v>
      </c>
      <c r="AG40">
        <f t="shared" si="22"/>
        <v>6691742.3138034604</v>
      </c>
      <c r="AH40">
        <f t="shared" si="22"/>
        <v>16775439.709581539</v>
      </c>
      <c r="AI40">
        <f t="shared" si="22"/>
        <v>5579255.9694714397</v>
      </c>
      <c r="AJ40">
        <f t="shared" si="22"/>
        <v>-219803.75617286999</v>
      </c>
      <c r="AK40">
        <f t="shared" si="22"/>
        <v>-57457.515528108299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29195575.427958</v>
      </c>
      <c r="BA40">
        <f t="shared" si="22"/>
        <v>29486616.776653901</v>
      </c>
      <c r="BB40">
        <f t="shared" si="22"/>
        <v>-8756818.6416536979</v>
      </c>
      <c r="BC40">
        <f t="shared" si="22"/>
        <v>22919974</v>
      </c>
      <c r="BD40">
        <f t="shared" si="22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si="19"/>
        <v>809263303.78299904</v>
      </c>
      <c r="E41">
        <f t="shared" ref="E41:BD41" si="23">E110+E127</f>
        <v>855440923.11499906</v>
      </c>
      <c r="F41">
        <f t="shared" si="23"/>
        <v>913931564.03299904</v>
      </c>
      <c r="G41">
        <f t="shared" si="23"/>
        <v>42743376.9179997</v>
      </c>
      <c r="H41">
        <f t="shared" si="23"/>
        <v>915839256.20281506</v>
      </c>
      <c r="I41">
        <f t="shared" si="23"/>
        <v>36065062.025949098</v>
      </c>
      <c r="J41">
        <f t="shared" si="23"/>
        <v>24654581.119236801</v>
      </c>
      <c r="K41">
        <f t="shared" si="23"/>
        <v>1.723151317525804</v>
      </c>
      <c r="L41">
        <f t="shared" si="23"/>
        <v>5029817.6075934898</v>
      </c>
      <c r="M41">
        <f t="shared" si="23"/>
        <v>6.5292123371845001</v>
      </c>
      <c r="N41">
        <f t="shared" si="23"/>
        <v>63542.5471475511</v>
      </c>
      <c r="O41">
        <f t="shared" si="23"/>
        <v>15.06147631739487</v>
      </c>
      <c r="P41">
        <f t="shared" si="23"/>
        <v>0.67357500515360502</v>
      </c>
      <c r="Q41">
        <f t="shared" si="23"/>
        <v>7.1058081887840796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7.9530493409543795E-2</v>
      </c>
      <c r="AC41">
        <f t="shared" si="23"/>
        <v>0</v>
      </c>
      <c r="AD41">
        <f t="shared" si="23"/>
        <v>0</v>
      </c>
      <c r="AE41">
        <f t="shared" si="23"/>
        <v>4139242.9837224521</v>
      </c>
      <c r="AF41">
        <f t="shared" si="23"/>
        <v>3087488.850879401</v>
      </c>
      <c r="AG41">
        <f t="shared" si="23"/>
        <v>8108909.1070646197</v>
      </c>
      <c r="AH41">
        <f t="shared" si="23"/>
        <v>9847796.1347924899</v>
      </c>
      <c r="AI41">
        <f t="shared" si="23"/>
        <v>9234988.504166849</v>
      </c>
      <c r="AJ41">
        <f t="shared" si="23"/>
        <v>47208.299295525008</v>
      </c>
      <c r="AK41">
        <f t="shared" si="23"/>
        <v>-4035.7855201952389</v>
      </c>
      <c r="AL41">
        <f t="shared" si="23"/>
        <v>-558662.70882315596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33902935.385577902</v>
      </c>
      <c r="BA41">
        <f t="shared" si="23"/>
        <v>34747155.2071376</v>
      </c>
      <c r="BB41">
        <f t="shared" si="23"/>
        <v>7996221.7108619809</v>
      </c>
      <c r="BC41">
        <f t="shared" si="23"/>
        <v>15747264</v>
      </c>
      <c r="BD41">
        <f t="shared" si="2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si="19"/>
        <v>817951571.78199899</v>
      </c>
      <c r="E42">
        <f t="shared" ref="E42:BD42" si="24">E111+E128</f>
        <v>913931564.03299904</v>
      </c>
      <c r="F42">
        <f t="shared" si="24"/>
        <v>924926553.19599998</v>
      </c>
      <c r="G42">
        <f t="shared" si="24"/>
        <v>2306721.1639999896</v>
      </c>
      <c r="H42">
        <f t="shared" si="24"/>
        <v>925947506.30495501</v>
      </c>
      <c r="I42">
        <f t="shared" si="24"/>
        <v>860585.61246153014</v>
      </c>
      <c r="J42">
        <f t="shared" si="24"/>
        <v>24487283.365197502</v>
      </c>
      <c r="K42">
        <f t="shared" si="24"/>
        <v>1.8042831822131971</v>
      </c>
      <c r="L42">
        <f t="shared" si="24"/>
        <v>5055906.2783153001</v>
      </c>
      <c r="M42">
        <f t="shared" si="24"/>
        <v>6.9029144627048797</v>
      </c>
      <c r="N42">
        <f t="shared" si="24"/>
        <v>64110.0554546231</v>
      </c>
      <c r="O42">
        <f t="shared" si="24"/>
        <v>14.817973507389269</v>
      </c>
      <c r="P42">
        <f t="shared" si="24"/>
        <v>0.66879435174927504</v>
      </c>
      <c r="Q42">
        <f t="shared" si="24"/>
        <v>7.4574226511284305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7.9530493409543795E-2</v>
      </c>
      <c r="AC42">
        <f t="shared" si="24"/>
        <v>0</v>
      </c>
      <c r="AD42">
        <f t="shared" si="24"/>
        <v>0</v>
      </c>
      <c r="AE42">
        <f t="shared" si="24"/>
        <v>5260955.1252608802</v>
      </c>
      <c r="AF42">
        <f t="shared" si="24"/>
        <v>-8156570.6611324502</v>
      </c>
      <c r="AG42">
        <f t="shared" si="24"/>
        <v>3377741.8266757401</v>
      </c>
      <c r="AH42">
        <f t="shared" si="24"/>
        <v>6540060.0105484901</v>
      </c>
      <c r="AI42">
        <f t="shared" si="24"/>
        <v>-2476911.40274374</v>
      </c>
      <c r="AJ42">
        <f t="shared" si="24"/>
        <v>-798469.8591189502</v>
      </c>
      <c r="AK42">
        <f t="shared" si="24"/>
        <v>-63745.035074530999</v>
      </c>
      <c r="AL42">
        <f t="shared" si="24"/>
        <v>-578155.70914303605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3104904.2952724132</v>
      </c>
      <c r="BA42">
        <f t="shared" si="24"/>
        <v>3059860.0693501765</v>
      </c>
      <c r="BB42">
        <f t="shared" si="24"/>
        <v>-753138.9053501999</v>
      </c>
      <c r="BC42">
        <f t="shared" si="24"/>
        <v>8688267.9989999998</v>
      </c>
      <c r="BD42">
        <f t="shared" si="24"/>
        <v>10994989.162999971</v>
      </c>
    </row>
    <row r="43" spans="1:56" x14ac:dyDescent="0.2">
      <c r="A43">
        <v>2</v>
      </c>
      <c r="B43">
        <v>0</v>
      </c>
      <c r="C43">
        <v>2008</v>
      </c>
      <c r="D43">
        <f t="shared" si="19"/>
        <v>817951571.78199899</v>
      </c>
      <c r="E43">
        <f t="shared" ref="E43:BD43" si="25">E112+E129</f>
        <v>924926553.19599998</v>
      </c>
      <c r="F43">
        <f t="shared" si="25"/>
        <v>988529404.16100001</v>
      </c>
      <c r="G43">
        <f t="shared" si="25"/>
        <v>63602850.965000197</v>
      </c>
      <c r="H43">
        <f t="shared" si="25"/>
        <v>957106008.20189691</v>
      </c>
      <c r="I43">
        <f t="shared" si="25"/>
        <v>31158501.896941498</v>
      </c>
      <c r="J43">
        <f t="shared" si="25"/>
        <v>24783396.395411901</v>
      </c>
      <c r="K43">
        <f t="shared" si="25"/>
        <v>1.804158185255982</v>
      </c>
      <c r="L43">
        <f t="shared" si="25"/>
        <v>5065986.4428355098</v>
      </c>
      <c r="M43">
        <f t="shared" si="25"/>
        <v>7.7226457676528408</v>
      </c>
      <c r="N43">
        <f t="shared" si="25"/>
        <v>63726.935433214101</v>
      </c>
      <c r="O43">
        <f t="shared" si="25"/>
        <v>15.214558350106898</v>
      </c>
      <c r="P43">
        <f t="shared" si="25"/>
        <v>0.668460385393715</v>
      </c>
      <c r="Q43">
        <f t="shared" si="25"/>
        <v>7.58722621620079</v>
      </c>
      <c r="R43">
        <f t="shared" si="25"/>
        <v>0</v>
      </c>
      <c r="S43">
        <f t="shared" si="25"/>
        <v>0</v>
      </c>
      <c r="T43">
        <f t="shared" si="25"/>
        <v>0</v>
      </c>
      <c r="U43">
        <f t="shared" si="25"/>
        <v>0</v>
      </c>
      <c r="V43">
        <f t="shared" si="25"/>
        <v>0</v>
      </c>
      <c r="W43">
        <f t="shared" si="25"/>
        <v>0</v>
      </c>
      <c r="X43">
        <f t="shared" si="25"/>
        <v>0</v>
      </c>
      <c r="Y43">
        <f t="shared" si="25"/>
        <v>0</v>
      </c>
      <c r="Z43">
        <f t="shared" si="25"/>
        <v>0</v>
      </c>
      <c r="AA43">
        <f t="shared" si="25"/>
        <v>0</v>
      </c>
      <c r="AB43">
        <f t="shared" si="25"/>
        <v>7.9530493409543795E-2</v>
      </c>
      <c r="AC43">
        <f t="shared" si="25"/>
        <v>0</v>
      </c>
      <c r="AD43">
        <f t="shared" si="25"/>
        <v>0</v>
      </c>
      <c r="AE43">
        <f t="shared" si="25"/>
        <v>11404859.56754512</v>
      </c>
      <c r="AF43">
        <f t="shared" si="25"/>
        <v>1014126.9179103598</v>
      </c>
      <c r="AG43">
        <f t="shared" si="25"/>
        <v>1520879.7173795521</v>
      </c>
      <c r="AH43">
        <f t="shared" si="25"/>
        <v>13740182.66711621</v>
      </c>
      <c r="AI43">
        <f t="shared" si="25"/>
        <v>1552184.0525840714</v>
      </c>
      <c r="AJ43">
        <f t="shared" si="25"/>
        <v>1617468.7649993799</v>
      </c>
      <c r="AK43">
        <f t="shared" si="25"/>
        <v>-8613.7925194693998</v>
      </c>
      <c r="AL43">
        <f t="shared" si="25"/>
        <v>-128846.9108367576</v>
      </c>
      <c r="AM43">
        <f t="shared" si="25"/>
        <v>0</v>
      </c>
      <c r="AN43">
        <f t="shared" si="25"/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30712240.984178402</v>
      </c>
      <c r="BA43">
        <f t="shared" si="25"/>
        <v>31333212.303678099</v>
      </c>
      <c r="BB43">
        <f t="shared" si="25"/>
        <v>32269638.661322102</v>
      </c>
      <c r="BC43">
        <f t="shared" si="25"/>
        <v>0</v>
      </c>
      <c r="BD43">
        <f t="shared" si="25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si="19"/>
        <v>817951571.78199899</v>
      </c>
      <c r="E44">
        <f t="shared" ref="E44:BD44" si="26">E113+E130</f>
        <v>988529404.16100001</v>
      </c>
      <c r="F44">
        <f t="shared" si="26"/>
        <v>908879792.45499802</v>
      </c>
      <c r="G44">
        <f t="shared" si="26"/>
        <v>-79649611.706000701</v>
      </c>
      <c r="H44">
        <f t="shared" si="26"/>
        <v>897655173.68942595</v>
      </c>
      <c r="I44">
        <f t="shared" si="26"/>
        <v>-59450834.512470298</v>
      </c>
      <c r="J44">
        <f t="shared" si="26"/>
        <v>24111679.600656401</v>
      </c>
      <c r="K44">
        <f t="shared" si="26"/>
        <v>2.03730516537982</v>
      </c>
      <c r="L44">
        <f t="shared" si="26"/>
        <v>5027332.1827628706</v>
      </c>
      <c r="M44">
        <f t="shared" si="26"/>
        <v>5.61141075641281</v>
      </c>
      <c r="N44">
        <f t="shared" si="26"/>
        <v>60476.415045453003</v>
      </c>
      <c r="O44">
        <f t="shared" si="26"/>
        <v>15.40728731830934</v>
      </c>
      <c r="P44">
        <f t="shared" si="26"/>
        <v>0.67602976018322103</v>
      </c>
      <c r="Q44">
        <f t="shared" si="26"/>
        <v>7.9779970358872001</v>
      </c>
      <c r="R44">
        <f t="shared" si="26"/>
        <v>0</v>
      </c>
      <c r="S44">
        <f t="shared" si="26"/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6"/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7.9530493409543795E-2</v>
      </c>
      <c r="AC44">
        <f t="shared" si="26"/>
        <v>0</v>
      </c>
      <c r="AD44">
        <f t="shared" si="26"/>
        <v>0</v>
      </c>
      <c r="AE44">
        <f t="shared" si="26"/>
        <v>-10542751.890368719</v>
      </c>
      <c r="AF44">
        <f t="shared" si="26"/>
        <v>-24110586.9492363</v>
      </c>
      <c r="AG44">
        <f t="shared" si="26"/>
        <v>-1418979.3734418512</v>
      </c>
      <c r="AH44">
        <f t="shared" si="26"/>
        <v>-39344374.891291402</v>
      </c>
      <c r="AI44">
        <f t="shared" si="26"/>
        <v>12541601.675824691</v>
      </c>
      <c r="AJ44">
        <f t="shared" si="26"/>
        <v>916478.01335089188</v>
      </c>
      <c r="AK44">
        <f t="shared" si="26"/>
        <v>94616.97771965721</v>
      </c>
      <c r="AL44">
        <f t="shared" si="26"/>
        <v>-747459.38918290101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-62611455.826626003</v>
      </c>
      <c r="BA44">
        <f t="shared" si="26"/>
        <v>-61487758.120283201</v>
      </c>
      <c r="BB44">
        <f t="shared" si="26"/>
        <v>-18161853.585717421</v>
      </c>
      <c r="BC44">
        <f t="shared" si="26"/>
        <v>0</v>
      </c>
      <c r="BD44">
        <f t="shared" si="26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si="19"/>
        <v>820260094.04799902</v>
      </c>
      <c r="E45">
        <f t="shared" ref="E45:BD45" si="27">E114+E131</f>
        <v>908879792.45499802</v>
      </c>
      <c r="F45">
        <f t="shared" si="27"/>
        <v>898704145.83599901</v>
      </c>
      <c r="G45">
        <f t="shared" si="27"/>
        <v>-12484168.884999599</v>
      </c>
      <c r="H45">
        <f t="shared" si="27"/>
        <v>916722235.77493799</v>
      </c>
      <c r="I45">
        <f t="shared" si="27"/>
        <v>16681953.58562251</v>
      </c>
      <c r="J45">
        <f t="shared" si="27"/>
        <v>23498174.901627399</v>
      </c>
      <c r="K45">
        <f t="shared" si="27"/>
        <v>2.0437679593974409</v>
      </c>
      <c r="L45">
        <f t="shared" si="27"/>
        <v>5057704.7793519795</v>
      </c>
      <c r="M45">
        <f t="shared" si="27"/>
        <v>6.53139374534189</v>
      </c>
      <c r="N45">
        <f t="shared" si="27"/>
        <v>59440.894315929298</v>
      </c>
      <c r="O45">
        <f t="shared" si="27"/>
        <v>15.869123409584059</v>
      </c>
      <c r="P45">
        <f t="shared" si="27"/>
        <v>0.67708236900999297</v>
      </c>
      <c r="Q45">
        <f t="shared" si="27"/>
        <v>7.9941206525452095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7.9088321678358997E-2</v>
      </c>
      <c r="AC45">
        <f t="shared" si="27"/>
        <v>0</v>
      </c>
      <c r="AD45">
        <f t="shared" si="27"/>
        <v>0</v>
      </c>
      <c r="AE45">
        <f t="shared" si="27"/>
        <v>-9329365.3767161705</v>
      </c>
      <c r="AF45">
        <f t="shared" si="27"/>
        <v>419343.69355731999</v>
      </c>
      <c r="AG45">
        <f t="shared" si="27"/>
        <v>2531017.6568026738</v>
      </c>
      <c r="AH45">
        <f t="shared" si="27"/>
        <v>17308236.312164899</v>
      </c>
      <c r="AI45">
        <f t="shared" si="27"/>
        <v>3602341.1553383004</v>
      </c>
      <c r="AJ45">
        <f t="shared" si="27"/>
        <v>2334934.9764603199</v>
      </c>
      <c r="AK45">
        <f t="shared" si="27"/>
        <v>10984.1169327323</v>
      </c>
      <c r="AL45">
        <f t="shared" si="27"/>
        <v>-5275.169807717999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16872217.36473231</v>
      </c>
      <c r="BA45">
        <f t="shared" si="27"/>
        <v>17177433.36005348</v>
      </c>
      <c r="BB45">
        <f t="shared" si="27"/>
        <v>-29661602.245053098</v>
      </c>
      <c r="BC45">
        <f t="shared" si="27"/>
        <v>2308522.2659999998</v>
      </c>
      <c r="BD45">
        <f t="shared" si="27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si="19"/>
        <v>820260094.04799902</v>
      </c>
      <c r="E46">
        <f t="shared" ref="E46:BD46" si="28">E115+E132</f>
        <v>898704145.83599901</v>
      </c>
      <c r="F46">
        <f t="shared" si="28"/>
        <v>936058347.77799892</v>
      </c>
      <c r="G46">
        <f t="shared" si="28"/>
        <v>37354201.941999801</v>
      </c>
      <c r="H46">
        <f t="shared" si="28"/>
        <v>944106790.32680893</v>
      </c>
      <c r="I46">
        <f t="shared" si="28"/>
        <v>27384554.551871009</v>
      </c>
      <c r="J46">
        <f t="shared" si="28"/>
        <v>23078163.3704734</v>
      </c>
      <c r="K46">
        <f t="shared" si="28"/>
        <v>2.0105672006690098</v>
      </c>
      <c r="L46">
        <f t="shared" si="28"/>
        <v>5097368.8370741699</v>
      </c>
      <c r="M46">
        <f t="shared" si="28"/>
        <v>8.0151214577453302</v>
      </c>
      <c r="N46">
        <f t="shared" si="28"/>
        <v>58298.779951384204</v>
      </c>
      <c r="O46">
        <f t="shared" si="28"/>
        <v>16.443219539987702</v>
      </c>
      <c r="P46">
        <f t="shared" si="28"/>
        <v>0.66248960170375204</v>
      </c>
      <c r="Q46">
        <f t="shared" si="28"/>
        <v>8.23765286692419</v>
      </c>
      <c r="R46">
        <f t="shared" si="28"/>
        <v>0</v>
      </c>
      <c r="S46">
        <f t="shared" si="28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0.1057300915124431</v>
      </c>
      <c r="AC46">
        <f t="shared" si="28"/>
        <v>0</v>
      </c>
      <c r="AD46">
        <f t="shared" si="28"/>
        <v>0</v>
      </c>
      <c r="AE46">
        <f t="shared" si="28"/>
        <v>-9042439.6943735778</v>
      </c>
      <c r="AF46">
        <f t="shared" si="28"/>
        <v>2833261.1240992281</v>
      </c>
      <c r="AG46">
        <f t="shared" si="28"/>
        <v>2060585.832364154</v>
      </c>
      <c r="AH46">
        <f t="shared" si="28"/>
        <v>24202323.659686901</v>
      </c>
      <c r="AI46">
        <f t="shared" si="28"/>
        <v>4399772.1968731796</v>
      </c>
      <c r="AJ46">
        <f t="shared" si="28"/>
        <v>2403797.971340558</v>
      </c>
      <c r="AK46">
        <f t="shared" si="28"/>
        <v>-151768.01450305711</v>
      </c>
      <c r="AL46">
        <f t="shared" si="28"/>
        <v>-381317.08486951503</v>
      </c>
      <c r="AM46">
        <f t="shared" si="28"/>
        <v>0</v>
      </c>
      <c r="AN46">
        <f t="shared" si="28"/>
        <v>0</v>
      </c>
      <c r="AO46">
        <f t="shared" si="28"/>
        <v>0</v>
      </c>
      <c r="AP46">
        <f t="shared" si="28"/>
        <v>0</v>
      </c>
      <c r="AQ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5090.8953608020402</v>
      </c>
      <c r="AX46">
        <f t="shared" si="28"/>
        <v>0</v>
      </c>
      <c r="AY46">
        <f t="shared" si="28"/>
        <v>0</v>
      </c>
      <c r="AZ46">
        <f t="shared" si="28"/>
        <v>26329306.885978833</v>
      </c>
      <c r="BA46">
        <f t="shared" si="28"/>
        <v>26311733.834304251</v>
      </c>
      <c r="BB46">
        <f t="shared" si="28"/>
        <v>11042468.107695661</v>
      </c>
      <c r="BC46">
        <f t="shared" si="28"/>
        <v>0</v>
      </c>
      <c r="BD46">
        <f t="shared" si="28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si="19"/>
        <v>820260094.04799902</v>
      </c>
      <c r="E47">
        <f t="shared" ref="E47:BD47" si="29">E116+E133</f>
        <v>936058347.77799892</v>
      </c>
      <c r="F47">
        <f t="shared" si="29"/>
        <v>961216518.974998</v>
      </c>
      <c r="G47">
        <f t="shared" si="29"/>
        <v>25158171.196999721</v>
      </c>
      <c r="H47">
        <f t="shared" si="29"/>
        <v>944482185.96890807</v>
      </c>
      <c r="I47">
        <f t="shared" si="29"/>
        <v>375395.64209909993</v>
      </c>
      <c r="J47">
        <f t="shared" si="29"/>
        <v>22669187.749276601</v>
      </c>
      <c r="K47">
        <f t="shared" si="29"/>
        <v>1.9959131485289909</v>
      </c>
      <c r="L47">
        <f t="shared" si="29"/>
        <v>5150279.3595703095</v>
      </c>
      <c r="M47">
        <f t="shared" si="29"/>
        <v>8.0414322518629806</v>
      </c>
      <c r="N47">
        <f t="shared" si="29"/>
        <v>57859.292617018</v>
      </c>
      <c r="O47">
        <f t="shared" si="29"/>
        <v>16.497318954182649</v>
      </c>
      <c r="P47">
        <f t="shared" si="29"/>
        <v>0.63494476956781198</v>
      </c>
      <c r="Q47">
        <f t="shared" si="29"/>
        <v>8.2144557394472386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0.18020385724707608</v>
      </c>
      <c r="AC47">
        <f t="shared" si="29"/>
        <v>0</v>
      </c>
      <c r="AD47">
        <f t="shared" si="29"/>
        <v>0</v>
      </c>
      <c r="AE47">
        <f t="shared" si="29"/>
        <v>-5157127.3881905191</v>
      </c>
      <c r="AF47">
        <f t="shared" si="29"/>
        <v>-34515.510300499853</v>
      </c>
      <c r="AG47">
        <f t="shared" si="29"/>
        <v>2783241.76466307</v>
      </c>
      <c r="AH47">
        <f t="shared" si="29"/>
        <v>463484.66187905549</v>
      </c>
      <c r="AI47">
        <f t="shared" si="29"/>
        <v>2210208.7054148829</v>
      </c>
      <c r="AJ47">
        <f t="shared" si="29"/>
        <v>271266.26707326301</v>
      </c>
      <c r="AK47">
        <f t="shared" si="29"/>
        <v>-272390.43559129501</v>
      </c>
      <c r="AL47">
        <f t="shared" si="29"/>
        <v>6085.1799180477101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  <c r="AT47">
        <f t="shared" si="29"/>
        <v>0</v>
      </c>
      <c r="AU47">
        <f t="shared" si="29"/>
        <v>0</v>
      </c>
      <c r="AV47">
        <f t="shared" si="29"/>
        <v>0</v>
      </c>
      <c r="AW47">
        <f t="shared" si="29"/>
        <v>14617.2658107731</v>
      </c>
      <c r="AX47">
        <f t="shared" si="29"/>
        <v>0</v>
      </c>
      <c r="AY47">
        <f t="shared" si="29"/>
        <v>0</v>
      </c>
      <c r="AZ47">
        <f t="shared" si="29"/>
        <v>284870.5106767898</v>
      </c>
      <c r="BA47">
        <f t="shared" si="29"/>
        <v>241721.04832937988</v>
      </c>
      <c r="BB47">
        <f t="shared" si="29"/>
        <v>24916450.148670301</v>
      </c>
      <c r="BC47">
        <f t="shared" si="29"/>
        <v>0</v>
      </c>
      <c r="BD47">
        <f t="shared" si="29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si="19"/>
        <v>820260094.04799902</v>
      </c>
      <c r="E48">
        <f t="shared" ref="E48:BD48" si="30">E117+E134</f>
        <v>961216518.974998</v>
      </c>
      <c r="F48">
        <f t="shared" si="30"/>
        <v>943429915.896999</v>
      </c>
      <c r="G48">
        <f t="shared" si="30"/>
        <v>-17786603.077999689</v>
      </c>
      <c r="H48">
        <f t="shared" si="30"/>
        <v>939927432.06755102</v>
      </c>
      <c r="I48">
        <f t="shared" si="30"/>
        <v>-4554753.901357078</v>
      </c>
      <c r="J48">
        <f t="shared" si="30"/>
        <v>22657253.183262601</v>
      </c>
      <c r="K48">
        <f t="shared" si="30"/>
        <v>2.0545559587314242</v>
      </c>
      <c r="L48">
        <f t="shared" si="30"/>
        <v>5218470.6061871098</v>
      </c>
      <c r="M48">
        <f t="shared" si="30"/>
        <v>7.7295741686457102</v>
      </c>
      <c r="N48">
        <f t="shared" si="30"/>
        <v>58160.683217530299</v>
      </c>
      <c r="O48">
        <f t="shared" si="30"/>
        <v>16.12146632242673</v>
      </c>
      <c r="P48">
        <f t="shared" si="30"/>
        <v>0.63356230168461203</v>
      </c>
      <c r="Q48">
        <f t="shared" si="30"/>
        <v>8.4104144947714108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0.30322938012792511</v>
      </c>
      <c r="AC48">
        <f t="shared" si="30"/>
        <v>0</v>
      </c>
      <c r="AD48">
        <f t="shared" si="30"/>
        <v>0</v>
      </c>
      <c r="AE48">
        <f t="shared" si="30"/>
        <v>4565523.3491962794</v>
      </c>
      <c r="AF48">
        <f t="shared" si="30"/>
        <v>-5578212.5246779099</v>
      </c>
      <c r="AG48">
        <f t="shared" si="30"/>
        <v>4771633.7399383802</v>
      </c>
      <c r="AH48">
        <f t="shared" si="30"/>
        <v>-5057937.9790436495</v>
      </c>
      <c r="AI48">
        <f t="shared" si="30"/>
        <v>-1032860.1199371929</v>
      </c>
      <c r="AJ48">
        <f t="shared" si="30"/>
        <v>-1737375.6452163309</v>
      </c>
      <c r="AK48">
        <f t="shared" si="30"/>
        <v>-18149.08689667295</v>
      </c>
      <c r="AL48">
        <f t="shared" si="30"/>
        <v>-225275.90012189708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22555.936149489091</v>
      </c>
      <c r="AX48">
        <f t="shared" si="30"/>
        <v>0</v>
      </c>
      <c r="AY48">
        <f t="shared" si="30"/>
        <v>0</v>
      </c>
      <c r="AZ48">
        <f t="shared" si="30"/>
        <v>-4290098.2306094989</v>
      </c>
      <c r="BA48">
        <f t="shared" si="30"/>
        <v>-4247633.3509085476</v>
      </c>
      <c r="BB48">
        <f t="shared" si="30"/>
        <v>-13538969.72709121</v>
      </c>
      <c r="BC48">
        <f t="shared" si="30"/>
        <v>0</v>
      </c>
      <c r="BD48">
        <f t="shared" si="30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si="19"/>
        <v>820260094.04799902</v>
      </c>
      <c r="E49">
        <f t="shared" ref="E49:BD49" si="31">E118+E135</f>
        <v>943429915.896999</v>
      </c>
      <c r="F49">
        <f t="shared" si="31"/>
        <v>939315735.86099911</v>
      </c>
      <c r="G49">
        <f t="shared" si="31"/>
        <v>-4114180.0359997302</v>
      </c>
      <c r="H49">
        <f t="shared" si="31"/>
        <v>933623088.71206295</v>
      </c>
      <c r="I49">
        <f t="shared" si="31"/>
        <v>-6304343.3554876205</v>
      </c>
      <c r="J49">
        <f t="shared" si="31"/>
        <v>22973807.051871203</v>
      </c>
      <c r="K49">
        <f t="shared" si="31"/>
        <v>2.0169331355150009</v>
      </c>
      <c r="L49">
        <f t="shared" si="31"/>
        <v>5285867.6462621205</v>
      </c>
      <c r="M49">
        <f t="shared" si="31"/>
        <v>7.2892544300231794</v>
      </c>
      <c r="N49">
        <f t="shared" si="31"/>
        <v>58320.596536447294</v>
      </c>
      <c r="O49">
        <f t="shared" si="31"/>
        <v>16.207036671632729</v>
      </c>
      <c r="P49">
        <f t="shared" si="31"/>
        <v>0.63056720631755303</v>
      </c>
      <c r="Q49">
        <f t="shared" si="31"/>
        <v>8.5581540262694507</v>
      </c>
      <c r="R49">
        <f t="shared" si="31"/>
        <v>0</v>
      </c>
      <c r="S49">
        <f t="shared" si="31"/>
        <v>0</v>
      </c>
      <c r="T49">
        <f t="shared" si="31"/>
        <v>0.47707590951122197</v>
      </c>
      <c r="U49">
        <f t="shared" si="31"/>
        <v>0</v>
      </c>
      <c r="V49">
        <f t="shared" si="31"/>
        <v>0</v>
      </c>
      <c r="W49">
        <f t="shared" si="31"/>
        <v>0.44881260153992503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0.55660392236505296</v>
      </c>
      <c r="AC49">
        <f t="shared" si="31"/>
        <v>0</v>
      </c>
      <c r="AD49">
        <f t="shared" si="31"/>
        <v>0</v>
      </c>
      <c r="AE49">
        <f t="shared" si="31"/>
        <v>10236481.780167889</v>
      </c>
      <c r="AF49">
        <f t="shared" si="31"/>
        <v>2440732.7826374909</v>
      </c>
      <c r="AG49">
        <f t="shared" si="31"/>
        <v>3604400.67447657</v>
      </c>
      <c r="AH49">
        <f t="shared" si="31"/>
        <v>-7158960.8744216394</v>
      </c>
      <c r="AI49">
        <f t="shared" si="31"/>
        <v>-792224.9261056839</v>
      </c>
      <c r="AJ49">
        <f t="shared" si="31"/>
        <v>357856.70040830394</v>
      </c>
      <c r="AK49">
        <f t="shared" si="31"/>
        <v>-30894.044270431979</v>
      </c>
      <c r="AL49">
        <f t="shared" si="31"/>
        <v>-281864.89855747268</v>
      </c>
      <c r="AM49">
        <f t="shared" si="31"/>
        <v>0</v>
      </c>
      <c r="AN49">
        <f t="shared" si="31"/>
        <v>0</v>
      </c>
      <c r="AO49">
        <f t="shared" si="31"/>
        <v>-6940213.5598711902</v>
      </c>
      <c r="AP49">
        <f t="shared" si="31"/>
        <v>0</v>
      </c>
      <c r="AQ49">
        <f t="shared" si="31"/>
        <v>0</v>
      </c>
      <c r="AR49">
        <f t="shared" si="31"/>
        <v>-7696255.7791542802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34598.952005670399</v>
      </c>
      <c r="AX49">
        <f t="shared" si="31"/>
        <v>0</v>
      </c>
      <c r="AY49">
        <f t="shared" si="31"/>
        <v>0</v>
      </c>
      <c r="AZ49">
        <f t="shared" si="31"/>
        <v>-6226343.1926847501</v>
      </c>
      <c r="BA49">
        <f t="shared" si="31"/>
        <v>-6414829.9678819701</v>
      </c>
      <c r="BB49">
        <f t="shared" si="31"/>
        <v>2300649.931882238</v>
      </c>
      <c r="BC49">
        <f t="shared" si="31"/>
        <v>0</v>
      </c>
      <c r="BD49">
        <f t="shared" si="31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si="19"/>
        <v>820260094.04799902</v>
      </c>
      <c r="E50">
        <f t="shared" ref="E50:BD50" si="32">E119+E136</f>
        <v>939315735.86099911</v>
      </c>
      <c r="F50">
        <f t="shared" si="32"/>
        <v>913699509.77099895</v>
      </c>
      <c r="G50">
        <f t="shared" si="32"/>
        <v>-25616226.089999881</v>
      </c>
      <c r="H50">
        <f t="shared" si="32"/>
        <v>886872219.00815499</v>
      </c>
      <c r="I50">
        <f t="shared" si="32"/>
        <v>-46750869.703907296</v>
      </c>
      <c r="J50">
        <f t="shared" si="32"/>
        <v>23743643.906269297</v>
      </c>
      <c r="K50">
        <f t="shared" si="32"/>
        <v>2.017244870163748</v>
      </c>
      <c r="L50">
        <f t="shared" si="32"/>
        <v>5355101.5651209503</v>
      </c>
      <c r="M50">
        <f t="shared" si="32"/>
        <v>5.3459812564806501</v>
      </c>
      <c r="N50">
        <f t="shared" si="32"/>
        <v>60754.741815405403</v>
      </c>
      <c r="O50">
        <f t="shared" si="32"/>
        <v>15.75322931141022</v>
      </c>
      <c r="P50">
        <f t="shared" si="32"/>
        <v>0.63206816854222203</v>
      </c>
      <c r="Q50">
        <f t="shared" si="32"/>
        <v>8.8599247645834396</v>
      </c>
      <c r="R50">
        <f t="shared" si="32"/>
        <v>0</v>
      </c>
      <c r="S50">
        <f t="shared" si="32"/>
        <v>0</v>
      </c>
      <c r="T50">
        <f t="shared" si="32"/>
        <v>1.17707590951122</v>
      </c>
      <c r="U50">
        <f t="shared" si="32"/>
        <v>0</v>
      </c>
      <c r="V50">
        <f t="shared" si="32"/>
        <v>0</v>
      </c>
      <c r="W50">
        <f t="shared" si="32"/>
        <v>1.14881260153992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1.002486992218719</v>
      </c>
      <c r="AC50">
        <f t="shared" si="32"/>
        <v>0</v>
      </c>
      <c r="AD50">
        <f t="shared" si="32"/>
        <v>0</v>
      </c>
      <c r="AE50">
        <f t="shared" si="32"/>
        <v>20214234.34131344</v>
      </c>
      <c r="AF50">
        <f t="shared" si="32"/>
        <v>-1417282.9674896521</v>
      </c>
      <c r="AG50">
        <f t="shared" si="32"/>
        <v>3531860.1659407802</v>
      </c>
      <c r="AH50">
        <f t="shared" si="32"/>
        <v>-35911207.414572403</v>
      </c>
      <c r="AI50">
        <f t="shared" si="32"/>
        <v>-8846855.4931966588</v>
      </c>
      <c r="AJ50">
        <f t="shared" si="32"/>
        <v>-1959717.5464227181</v>
      </c>
      <c r="AK50">
        <f t="shared" si="32"/>
        <v>17275.852446983292</v>
      </c>
      <c r="AL50">
        <f t="shared" si="32"/>
        <v>-489793.93585438404</v>
      </c>
      <c r="AM50">
        <f t="shared" si="32"/>
        <v>0</v>
      </c>
      <c r="AN50">
        <f t="shared" si="32"/>
        <v>0</v>
      </c>
      <c r="AO50">
        <f t="shared" si="32"/>
        <v>-10154169.4306386</v>
      </c>
      <c r="AP50">
        <f t="shared" si="32"/>
        <v>0</v>
      </c>
      <c r="AQ50">
        <f t="shared" si="32"/>
        <v>0</v>
      </c>
      <c r="AR50">
        <f t="shared" si="32"/>
        <v>-11851792.018688099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75456.977561171792</v>
      </c>
      <c r="AX50">
        <f t="shared" si="32"/>
        <v>0</v>
      </c>
      <c r="AY50">
        <f t="shared" si="32"/>
        <v>0</v>
      </c>
      <c r="AZ50">
        <f t="shared" si="32"/>
        <v>-46791991.469600096</v>
      </c>
      <c r="BA50">
        <f t="shared" si="32"/>
        <v>-46925439.665446699</v>
      </c>
      <c r="BB50">
        <f t="shared" si="32"/>
        <v>21309213.57544674</v>
      </c>
      <c r="BC50">
        <f t="shared" si="32"/>
        <v>0</v>
      </c>
      <c r="BD50">
        <f t="shared" si="32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si="19"/>
        <v>820260094.04799902</v>
      </c>
      <c r="E51">
        <f t="shared" ref="E51:BD51" si="33">E120+E137</f>
        <v>913699509.77099895</v>
      </c>
      <c r="F51">
        <f t="shared" si="33"/>
        <v>871357912.76499999</v>
      </c>
      <c r="G51">
        <f t="shared" si="33"/>
        <v>-42341597.006000102</v>
      </c>
      <c r="H51">
        <f t="shared" si="33"/>
        <v>854802043.17976701</v>
      </c>
      <c r="I51">
        <f t="shared" si="33"/>
        <v>-32070175.8283877</v>
      </c>
      <c r="J51">
        <f t="shared" si="33"/>
        <v>24483974.628344499</v>
      </c>
      <c r="K51">
        <f t="shared" si="33"/>
        <v>2.053516699374665</v>
      </c>
      <c r="L51">
        <f t="shared" si="33"/>
        <v>5421292.5515506808</v>
      </c>
      <c r="M51">
        <f t="shared" si="33"/>
        <v>4.7386454649979495</v>
      </c>
      <c r="N51">
        <f t="shared" si="33"/>
        <v>62368.736447430798</v>
      </c>
      <c r="O51">
        <f t="shared" si="33"/>
        <v>15.465512063435851</v>
      </c>
      <c r="P51">
        <f t="shared" si="33"/>
        <v>0.62616095954986406</v>
      </c>
      <c r="Q51">
        <f t="shared" si="33"/>
        <v>9.8660474103762095</v>
      </c>
      <c r="R51">
        <f t="shared" si="33"/>
        <v>0</v>
      </c>
      <c r="S51">
        <f t="shared" si="33"/>
        <v>0</v>
      </c>
      <c r="T51">
        <f t="shared" si="33"/>
        <v>2.2495670009246802</v>
      </c>
      <c r="U51">
        <f t="shared" si="33"/>
        <v>0</v>
      </c>
      <c r="V51">
        <f t="shared" si="33"/>
        <v>0</v>
      </c>
      <c r="W51">
        <f t="shared" si="33"/>
        <v>2.1873877233878298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1.294773685884623</v>
      </c>
      <c r="AC51">
        <f t="shared" si="33"/>
        <v>0</v>
      </c>
      <c r="AD51">
        <f t="shared" si="33"/>
        <v>0</v>
      </c>
      <c r="AE51">
        <f t="shared" si="33"/>
        <v>19392492.305288702</v>
      </c>
      <c r="AF51">
        <f t="shared" si="33"/>
        <v>-2587962.452613581</v>
      </c>
      <c r="AG51">
        <f t="shared" si="33"/>
        <v>3289949.8354930403</v>
      </c>
      <c r="AH51">
        <f t="shared" si="33"/>
        <v>-12895363.97600048</v>
      </c>
      <c r="AI51">
        <f t="shared" si="33"/>
        <v>-5420478.7682082504</v>
      </c>
      <c r="AJ51">
        <f t="shared" si="33"/>
        <v>-1223619.6505188697</v>
      </c>
      <c r="AK51">
        <f t="shared" si="33"/>
        <v>-72324.830240743395</v>
      </c>
      <c r="AL51">
        <f t="shared" si="33"/>
        <v>-1620632.7294943701</v>
      </c>
      <c r="AM51">
        <f t="shared" si="33"/>
        <v>0</v>
      </c>
      <c r="AN51">
        <f t="shared" si="33"/>
        <v>0</v>
      </c>
      <c r="AO51">
        <f t="shared" si="33"/>
        <v>-15138417.251889501</v>
      </c>
      <c r="AP51">
        <f t="shared" si="33"/>
        <v>0</v>
      </c>
      <c r="AQ51">
        <f t="shared" si="33"/>
        <v>0</v>
      </c>
      <c r="AR51">
        <f t="shared" si="33"/>
        <v>-16828853.385835301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3"/>
        <v>0</v>
      </c>
      <c r="AW51">
        <f t="shared" si="33"/>
        <v>48719.464943840023</v>
      </c>
      <c r="AX51">
        <f t="shared" si="33"/>
        <v>0</v>
      </c>
      <c r="AY51">
        <f t="shared" si="33"/>
        <v>0</v>
      </c>
      <c r="AZ51">
        <f t="shared" si="33"/>
        <v>-33056491.4390755</v>
      </c>
      <c r="BA51">
        <f t="shared" si="33"/>
        <v>-33232099.716690697</v>
      </c>
      <c r="BB51">
        <f t="shared" si="33"/>
        <v>-9109497.2893093899</v>
      </c>
      <c r="BC51">
        <f t="shared" si="33"/>
        <v>0</v>
      </c>
      <c r="BD51">
        <f t="shared" si="3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si="19"/>
        <v>820260094.04799902</v>
      </c>
      <c r="E52">
        <f t="shared" ref="E52:BD52" si="34">E121+E138</f>
        <v>871357912.76499999</v>
      </c>
      <c r="F52">
        <f t="shared" si="34"/>
        <v>828310735.07399893</v>
      </c>
      <c r="G52">
        <f t="shared" si="34"/>
        <v>-39596916.690999895</v>
      </c>
      <c r="H52">
        <f t="shared" si="34"/>
        <v>830506690.70696807</v>
      </c>
      <c r="I52">
        <f t="shared" si="34"/>
        <v>-20873202.063551113</v>
      </c>
      <c r="J52">
        <f t="shared" si="34"/>
        <v>24712177.233577698</v>
      </c>
      <c r="K52">
        <f t="shared" si="34"/>
        <v>2.0316170385493617</v>
      </c>
      <c r="L52">
        <f t="shared" si="34"/>
        <v>5490492.9573498797</v>
      </c>
      <c r="M52">
        <f t="shared" si="34"/>
        <v>5.1387386762858505</v>
      </c>
      <c r="N52">
        <f t="shared" si="34"/>
        <v>62327.652161391103</v>
      </c>
      <c r="O52">
        <f t="shared" si="34"/>
        <v>14.839441726574019</v>
      </c>
      <c r="P52">
        <f t="shared" si="34"/>
        <v>0.62012002720069193</v>
      </c>
      <c r="Q52">
        <f t="shared" si="34"/>
        <v>10.295899795066351</v>
      </c>
      <c r="R52">
        <f t="shared" si="34"/>
        <v>0</v>
      </c>
      <c r="S52">
        <f t="shared" si="34"/>
        <v>0</v>
      </c>
      <c r="T52">
        <f t="shared" si="34"/>
        <v>3.5220580923381499</v>
      </c>
      <c r="U52">
        <f t="shared" si="34"/>
        <v>0</v>
      </c>
      <c r="V52">
        <f t="shared" si="34"/>
        <v>0</v>
      </c>
      <c r="W52">
        <f t="shared" si="34"/>
        <v>3.4117295897973299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1.450892596603407</v>
      </c>
      <c r="AC52">
        <f t="shared" si="34"/>
        <v>0</v>
      </c>
      <c r="AD52">
        <f t="shared" si="34"/>
        <v>0</v>
      </c>
      <c r="AE52">
        <f t="shared" si="34"/>
        <v>5915486.3961322</v>
      </c>
      <c r="AF52">
        <f t="shared" si="34"/>
        <v>1838385.1390327001</v>
      </c>
      <c r="AG52">
        <f t="shared" si="34"/>
        <v>3340686.0266018603</v>
      </c>
      <c r="AH52">
        <f t="shared" si="34"/>
        <v>8808459.7886078693</v>
      </c>
      <c r="AI52">
        <f t="shared" si="34"/>
        <v>-1085339.055941713</v>
      </c>
      <c r="AJ52">
        <f t="shared" si="34"/>
        <v>-2575252.6368126818</v>
      </c>
      <c r="AK52">
        <f t="shared" si="34"/>
        <v>-25817.4656811061</v>
      </c>
      <c r="AL52">
        <f t="shared" si="34"/>
        <v>-696817.53997353499</v>
      </c>
      <c r="AM52">
        <f t="shared" si="34"/>
        <v>0</v>
      </c>
      <c r="AN52">
        <f t="shared" si="34"/>
        <v>0</v>
      </c>
      <c r="AO52">
        <f t="shared" si="34"/>
        <v>-17132801.859214701</v>
      </c>
      <c r="AP52">
        <f t="shared" si="34"/>
        <v>0</v>
      </c>
      <c r="AQ52">
        <f t="shared" si="34"/>
        <v>0</v>
      </c>
      <c r="AR52">
        <f t="shared" si="34"/>
        <v>-18915039.737275202</v>
      </c>
      <c r="AS52">
        <f t="shared" si="34"/>
        <v>0</v>
      </c>
      <c r="AT52">
        <f t="shared" si="34"/>
        <v>0</v>
      </c>
      <c r="AU52">
        <f t="shared" si="34"/>
        <v>0</v>
      </c>
      <c r="AV52">
        <f t="shared" si="34"/>
        <v>0</v>
      </c>
      <c r="AW52">
        <f t="shared" si="34"/>
        <v>35160.55599098379</v>
      </c>
      <c r="AX52">
        <f t="shared" si="34"/>
        <v>0</v>
      </c>
      <c r="AY52">
        <f t="shared" si="34"/>
        <v>0</v>
      </c>
      <c r="AZ52">
        <f t="shared" si="34"/>
        <v>-20492890.388533339</v>
      </c>
      <c r="BA52">
        <f t="shared" si="34"/>
        <v>-21079007.022466891</v>
      </c>
      <c r="BB52">
        <f t="shared" si="34"/>
        <v>-18517909.668533031</v>
      </c>
      <c r="BC52">
        <f t="shared" si="34"/>
        <v>0</v>
      </c>
      <c r="BD52">
        <f t="shared" si="34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>D122+D139</f>
        <v>820260094.04799902</v>
      </c>
      <c r="E53">
        <f t="shared" ref="E53:BD53" si="35">E122+E139</f>
        <v>828310735.07399893</v>
      </c>
      <c r="F53">
        <f t="shared" si="35"/>
        <v>809531783.59800005</v>
      </c>
      <c r="G53">
        <f t="shared" si="35"/>
        <v>-22006451.475999698</v>
      </c>
      <c r="H53">
        <f t="shared" si="35"/>
        <v>861069168.51865196</v>
      </c>
      <c r="I53">
        <f t="shared" si="35"/>
        <v>26607630.094058</v>
      </c>
      <c r="J53">
        <f t="shared" si="35"/>
        <v>25389548.917448297</v>
      </c>
      <c r="K53">
        <f t="shared" si="35"/>
        <v>2.0307660386433959</v>
      </c>
      <c r="L53">
        <f t="shared" si="35"/>
        <v>5558832.1377048008</v>
      </c>
      <c r="M53">
        <f t="shared" si="35"/>
        <v>5.7160097757188399</v>
      </c>
      <c r="N53">
        <f t="shared" si="35"/>
        <v>63352.587390402696</v>
      </c>
      <c r="O53">
        <f t="shared" si="35"/>
        <v>14.386289731750381</v>
      </c>
      <c r="P53">
        <f t="shared" si="35"/>
        <v>0.62733664997416394</v>
      </c>
      <c r="Q53">
        <f t="shared" si="35"/>
        <v>10.92619092775535</v>
      </c>
      <c r="R53">
        <f t="shared" si="35"/>
        <v>0</v>
      </c>
      <c r="S53">
        <f t="shared" si="35"/>
        <v>0</v>
      </c>
      <c r="T53">
        <f t="shared" si="35"/>
        <v>2.7183392723910198</v>
      </c>
      <c r="U53">
        <f t="shared" si="35"/>
        <v>0</v>
      </c>
      <c r="V53">
        <f t="shared" si="35"/>
        <v>0</v>
      </c>
      <c r="W53">
        <f t="shared" si="35"/>
        <v>2.7409499187680599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1.6418904185476051</v>
      </c>
      <c r="AC53">
        <f t="shared" si="35"/>
        <v>0.83133898802390105</v>
      </c>
      <c r="AD53">
        <f t="shared" si="35"/>
        <v>0</v>
      </c>
      <c r="AE53">
        <f t="shared" si="35"/>
        <v>10717756.508156169</v>
      </c>
      <c r="AF53">
        <f t="shared" si="35"/>
        <v>2510378.5644044159</v>
      </c>
      <c r="AG53">
        <f t="shared" si="35"/>
        <v>2899463.8261892004</v>
      </c>
      <c r="AH53">
        <f t="shared" si="35"/>
        <v>10220670.041221591</v>
      </c>
      <c r="AI53">
        <f t="shared" si="35"/>
        <v>-2528862.9078453002</v>
      </c>
      <c r="AJ53">
        <f t="shared" si="35"/>
        <v>-2082154.0907062599</v>
      </c>
      <c r="AK53">
        <f t="shared" si="35"/>
        <v>37171.300454288299</v>
      </c>
      <c r="AL53">
        <f t="shared" si="35"/>
        <v>-857959.73750466702</v>
      </c>
      <c r="AM53">
        <f t="shared" si="35"/>
        <v>0</v>
      </c>
      <c r="AN53">
        <f t="shared" si="35"/>
        <v>0</v>
      </c>
      <c r="AO53">
        <f t="shared" si="35"/>
        <v>10428305.8368861</v>
      </c>
      <c r="AP53">
        <f t="shared" si="35"/>
        <v>0</v>
      </c>
      <c r="AQ53">
        <f t="shared" si="35"/>
        <v>0</v>
      </c>
      <c r="AR53">
        <f t="shared" si="35"/>
        <v>10504678.4557578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33633.338436251404</v>
      </c>
      <c r="AX53">
        <f t="shared" si="35"/>
        <v>-15554328.53297651</v>
      </c>
      <c r="AY53">
        <f t="shared" si="35"/>
        <v>0</v>
      </c>
      <c r="AZ53">
        <f t="shared" si="35"/>
        <v>26328752.602473103</v>
      </c>
      <c r="BA53">
        <f t="shared" si="35"/>
        <v>26157163.639901899</v>
      </c>
      <c r="BB53">
        <f t="shared" si="35"/>
        <v>-48163615.115901701</v>
      </c>
      <c r="BC53">
        <f t="shared" si="35"/>
        <v>0</v>
      </c>
      <c r="BD53">
        <f t="shared" si="35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>D140+D157</f>
        <v>93283752.295399994</v>
      </c>
      <c r="E54">
        <f t="shared" ref="E54:BD54" si="36">E140+E157</f>
        <v>0</v>
      </c>
      <c r="F54">
        <f t="shared" si="36"/>
        <v>93283752.295399994</v>
      </c>
      <c r="G54">
        <f t="shared" si="36"/>
        <v>0</v>
      </c>
      <c r="H54">
        <f t="shared" si="36"/>
        <v>89926718.756454498</v>
      </c>
      <c r="I54">
        <f t="shared" si="36"/>
        <v>0</v>
      </c>
      <c r="J54">
        <f t="shared" si="36"/>
        <v>4917710.6125874696</v>
      </c>
      <c r="K54">
        <f t="shared" si="36"/>
        <v>1.8097464263980201</v>
      </c>
      <c r="L54">
        <f t="shared" si="36"/>
        <v>1255538.363915748</v>
      </c>
      <c r="M54">
        <f t="shared" si="36"/>
        <v>3.8669752137565601</v>
      </c>
      <c r="N54">
        <f t="shared" si="36"/>
        <v>68468.666278298188</v>
      </c>
      <c r="O54">
        <f t="shared" si="36"/>
        <v>13.301268655900349</v>
      </c>
      <c r="P54">
        <f t="shared" si="36"/>
        <v>0.46605264966997495</v>
      </c>
      <c r="Q54">
        <f t="shared" si="36"/>
        <v>6.5941745022303202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5.8736543765946898E-2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  <c r="AI54">
        <f t="shared" si="36"/>
        <v>0</v>
      </c>
      <c r="AJ54">
        <f t="shared" si="36"/>
        <v>0</v>
      </c>
      <c r="AK54">
        <f t="shared" si="36"/>
        <v>0</v>
      </c>
      <c r="AL54">
        <f t="shared" si="36"/>
        <v>0</v>
      </c>
      <c r="AM54">
        <f t="shared" si="36"/>
        <v>0</v>
      </c>
      <c r="AN54">
        <f t="shared" si="36"/>
        <v>0</v>
      </c>
      <c r="AO54">
        <f t="shared" si="36"/>
        <v>0</v>
      </c>
      <c r="AP54">
        <f t="shared" si="36"/>
        <v>0</v>
      </c>
      <c r="AQ54">
        <f t="shared" si="36"/>
        <v>0</v>
      </c>
      <c r="AR54">
        <f t="shared" si="36"/>
        <v>0</v>
      </c>
      <c r="AS54">
        <f t="shared" si="36"/>
        <v>0</v>
      </c>
      <c r="AT54">
        <f t="shared" si="36"/>
        <v>0</v>
      </c>
      <c r="AU54">
        <f t="shared" si="36"/>
        <v>0</v>
      </c>
      <c r="AV54">
        <f t="shared" si="36"/>
        <v>0</v>
      </c>
      <c r="AW54">
        <f t="shared" si="36"/>
        <v>0</v>
      </c>
      <c r="AX54">
        <f t="shared" si="36"/>
        <v>0</v>
      </c>
      <c r="AY54">
        <f t="shared" si="36"/>
        <v>0</v>
      </c>
      <c r="AZ54">
        <f t="shared" si="36"/>
        <v>0</v>
      </c>
      <c r="BA54">
        <f t="shared" si="36"/>
        <v>0</v>
      </c>
      <c r="BB54">
        <f t="shared" si="36"/>
        <v>0</v>
      </c>
      <c r="BC54">
        <f t="shared" si="36"/>
        <v>93283752.295399994</v>
      </c>
      <c r="BD54">
        <f t="shared" si="36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D69" si="37">D141+D158</f>
        <v>106543363.69320001</v>
      </c>
      <c r="E55">
        <f t="shared" ref="E55:BD55" si="38">E141+E158</f>
        <v>93283752.295399994</v>
      </c>
      <c r="F55">
        <f t="shared" si="38"/>
        <v>106231201.20129991</v>
      </c>
      <c r="G55">
        <f t="shared" si="38"/>
        <v>-312162.49189999094</v>
      </c>
      <c r="H55">
        <f t="shared" si="38"/>
        <v>106886002.09633529</v>
      </c>
      <c r="I55">
        <f t="shared" si="38"/>
        <v>4677220.9978571199</v>
      </c>
      <c r="J55">
        <f t="shared" si="38"/>
        <v>4605914.6478447802</v>
      </c>
      <c r="K55">
        <f t="shared" si="38"/>
        <v>1.686450623518597</v>
      </c>
      <c r="L55">
        <f t="shared" si="38"/>
        <v>1232929.1788888569</v>
      </c>
      <c r="M55">
        <f t="shared" si="38"/>
        <v>4.3558867301719504</v>
      </c>
      <c r="N55">
        <f t="shared" si="38"/>
        <v>66356.44974781209</v>
      </c>
      <c r="O55">
        <f t="shared" si="38"/>
        <v>13.65175716311653</v>
      </c>
      <c r="P55">
        <f t="shared" si="38"/>
        <v>0.45847035292337701</v>
      </c>
      <c r="Q55">
        <f t="shared" si="38"/>
        <v>6.3659833807611204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0</v>
      </c>
      <c r="Z55">
        <f t="shared" si="38"/>
        <v>0</v>
      </c>
      <c r="AA55">
        <f t="shared" si="38"/>
        <v>0</v>
      </c>
      <c r="AB55">
        <f t="shared" si="38"/>
        <v>4.7552718357975303E-2</v>
      </c>
      <c r="AC55">
        <f t="shared" si="38"/>
        <v>0</v>
      </c>
      <c r="AD55">
        <f t="shared" si="38"/>
        <v>0</v>
      </c>
      <c r="AE55">
        <f t="shared" si="38"/>
        <v>474957.14624980901</v>
      </c>
      <c r="AF55">
        <f t="shared" si="38"/>
        <v>984971.42425297387</v>
      </c>
      <c r="AG55">
        <f t="shared" si="38"/>
        <v>805578.30421278998</v>
      </c>
      <c r="AH55">
        <f t="shared" si="38"/>
        <v>1272058.0607592058</v>
      </c>
      <c r="AI55">
        <f t="shared" si="38"/>
        <v>821262.90467429499</v>
      </c>
      <c r="AJ55">
        <f t="shared" si="38"/>
        <v>147860.2776763186</v>
      </c>
      <c r="AK55">
        <f t="shared" si="38"/>
        <v>-9139.5762748513407</v>
      </c>
      <c r="AL55">
        <f t="shared" si="38"/>
        <v>0</v>
      </c>
      <c r="AM55">
        <f t="shared" si="38"/>
        <v>0</v>
      </c>
      <c r="AN55">
        <f t="shared" si="38"/>
        <v>0</v>
      </c>
      <c r="AO55">
        <f t="shared" si="38"/>
        <v>0</v>
      </c>
      <c r="AP55">
        <f t="shared" si="38"/>
        <v>0</v>
      </c>
      <c r="AQ55">
        <f t="shared" si="38"/>
        <v>0</v>
      </c>
      <c r="AR55">
        <f t="shared" si="38"/>
        <v>0</v>
      </c>
      <c r="AS55">
        <f t="shared" si="38"/>
        <v>0</v>
      </c>
      <c r="AT55">
        <f t="shared" si="38"/>
        <v>0</v>
      </c>
      <c r="AU55">
        <f t="shared" si="38"/>
        <v>0</v>
      </c>
      <c r="AV55">
        <f t="shared" si="38"/>
        <v>0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4497548.5415505394</v>
      </c>
      <c r="BA55">
        <f t="shared" si="38"/>
        <v>4692872.1679186393</v>
      </c>
      <c r="BB55">
        <f t="shared" si="38"/>
        <v>-5005034.65981864</v>
      </c>
      <c r="BC55">
        <f t="shared" si="38"/>
        <v>13259611.397799989</v>
      </c>
      <c r="BD55">
        <f t="shared" si="38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si="37"/>
        <v>151000851.96740001</v>
      </c>
      <c r="E56">
        <f t="shared" ref="E56:BD56" si="39">E142+E159</f>
        <v>106231201.20129991</v>
      </c>
      <c r="F56">
        <f t="shared" si="39"/>
        <v>151936447.90899992</v>
      </c>
      <c r="G56">
        <f t="shared" si="39"/>
        <v>834517.53409998701</v>
      </c>
      <c r="H56">
        <f t="shared" si="39"/>
        <v>155827217.42156821</v>
      </c>
      <c r="I56">
        <f t="shared" si="39"/>
        <v>5532149.0808327496</v>
      </c>
      <c r="J56">
        <f t="shared" si="39"/>
        <v>4698438.6112935003</v>
      </c>
      <c r="K56">
        <f t="shared" si="39"/>
        <v>1.700978905304682</v>
      </c>
      <c r="L56">
        <f t="shared" si="39"/>
        <v>1244749.7730940371</v>
      </c>
      <c r="M56">
        <f t="shared" si="39"/>
        <v>5.0003990315941902</v>
      </c>
      <c r="N56">
        <f t="shared" si="39"/>
        <v>61151.425631779901</v>
      </c>
      <c r="O56">
        <f t="shared" si="39"/>
        <v>14.153190697626069</v>
      </c>
      <c r="P56">
        <f t="shared" si="39"/>
        <v>0.47717915502450303</v>
      </c>
      <c r="Q56">
        <f t="shared" si="39"/>
        <v>6.1744226801394895</v>
      </c>
      <c r="R56">
        <f t="shared" si="39"/>
        <v>0</v>
      </c>
      <c r="S56">
        <f t="shared" si="39"/>
        <v>0</v>
      </c>
      <c r="T56">
        <f t="shared" si="39"/>
        <v>0</v>
      </c>
      <c r="U56">
        <f t="shared" si="39"/>
        <v>0</v>
      </c>
      <c r="V56">
        <f t="shared" si="39"/>
        <v>0</v>
      </c>
      <c r="W56">
        <f t="shared" si="39"/>
        <v>0</v>
      </c>
      <c r="X56">
        <f t="shared" si="39"/>
        <v>0</v>
      </c>
      <c r="Y56">
        <f t="shared" si="39"/>
        <v>0</v>
      </c>
      <c r="Z56">
        <f t="shared" si="39"/>
        <v>0</v>
      </c>
      <c r="AA56">
        <f t="shared" si="39"/>
        <v>0</v>
      </c>
      <c r="AB56">
        <f t="shared" si="39"/>
        <v>3.4944699954463601E-2</v>
      </c>
      <c r="AC56">
        <f t="shared" si="39"/>
        <v>0</v>
      </c>
      <c r="AD56">
        <f t="shared" si="39"/>
        <v>0</v>
      </c>
      <c r="AE56">
        <f t="shared" si="39"/>
        <v>1829601.224686482</v>
      </c>
      <c r="AF56">
        <f t="shared" si="39"/>
        <v>-309448.39872781798</v>
      </c>
      <c r="AG56">
        <f t="shared" si="39"/>
        <v>1069242.241994801</v>
      </c>
      <c r="AH56">
        <f t="shared" si="39"/>
        <v>1710857.405006211</v>
      </c>
      <c r="AI56">
        <f t="shared" si="39"/>
        <v>1257820.1080353959</v>
      </c>
      <c r="AJ56">
        <f t="shared" si="39"/>
        <v>124369.78564809776</v>
      </c>
      <c r="AK56">
        <f t="shared" si="39"/>
        <v>-349.58629099456016</v>
      </c>
      <c r="AL56">
        <f t="shared" si="39"/>
        <v>0</v>
      </c>
      <c r="AM56">
        <f t="shared" si="39"/>
        <v>0</v>
      </c>
      <c r="AN56">
        <f t="shared" si="39"/>
        <v>0</v>
      </c>
      <c r="AO56">
        <f t="shared" si="39"/>
        <v>0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0</v>
      </c>
      <c r="AV56">
        <f t="shared" si="39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5682092.7803521799</v>
      </c>
      <c r="BA56">
        <f t="shared" si="39"/>
        <v>5826551.9671420697</v>
      </c>
      <c r="BB56">
        <f t="shared" si="39"/>
        <v>-4992034.4330420932</v>
      </c>
      <c r="BC56">
        <f t="shared" si="39"/>
        <v>44457488.274199903</v>
      </c>
      <c r="BD56">
        <f t="shared" si="39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si="37"/>
        <v>178515070.52160001</v>
      </c>
      <c r="E57">
        <f t="shared" ref="E57:BD57" si="40">E143+E160</f>
        <v>151936447.90899992</v>
      </c>
      <c r="F57">
        <f t="shared" si="40"/>
        <v>183287058.90929979</v>
      </c>
      <c r="G57">
        <f t="shared" si="40"/>
        <v>3836392.446099998</v>
      </c>
      <c r="H57">
        <f t="shared" si="40"/>
        <v>188712544.25953591</v>
      </c>
      <c r="I57">
        <f t="shared" si="40"/>
        <v>4902938.7578369901</v>
      </c>
      <c r="J57">
        <f t="shared" si="40"/>
        <v>4251256.3575310903</v>
      </c>
      <c r="K57">
        <f t="shared" si="40"/>
        <v>1.6608251569435248</v>
      </c>
      <c r="L57">
        <f t="shared" si="40"/>
        <v>1263898.3983663181</v>
      </c>
      <c r="M57">
        <f t="shared" si="40"/>
        <v>5.9301529907924699</v>
      </c>
      <c r="N57">
        <f t="shared" si="40"/>
        <v>58627.382124449003</v>
      </c>
      <c r="O57">
        <f t="shared" si="40"/>
        <v>14.113467082467139</v>
      </c>
      <c r="P57">
        <f t="shared" si="40"/>
        <v>0.451435492164104</v>
      </c>
      <c r="Q57">
        <f t="shared" si="40"/>
        <v>6.27760280466868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3.0109802009966099E-2</v>
      </c>
      <c r="AC57">
        <f t="shared" si="40"/>
        <v>0</v>
      </c>
      <c r="AD57">
        <f t="shared" si="40"/>
        <v>0</v>
      </c>
      <c r="AE57">
        <f t="shared" si="40"/>
        <v>-2177572.7415688201</v>
      </c>
      <c r="AF57">
        <f t="shared" si="40"/>
        <v>363171.63452535594</v>
      </c>
      <c r="AG57">
        <f t="shared" si="40"/>
        <v>1661725.7558451081</v>
      </c>
      <c r="AH57">
        <f t="shared" si="40"/>
        <v>3236179.5859916899</v>
      </c>
      <c r="AI57">
        <f t="shared" si="40"/>
        <v>1570299.1081786649</v>
      </c>
      <c r="AJ57">
        <f t="shared" si="40"/>
        <v>173222.44908912139</v>
      </c>
      <c r="AK57">
        <f t="shared" si="40"/>
        <v>-21495.619513730751</v>
      </c>
      <c r="AL57">
        <f t="shared" si="40"/>
        <v>0</v>
      </c>
      <c r="AM57">
        <f t="shared" si="40"/>
        <v>0</v>
      </c>
      <c r="AN57">
        <f t="shared" si="40"/>
        <v>0</v>
      </c>
      <c r="AO57">
        <f t="shared" si="40"/>
        <v>0</v>
      </c>
      <c r="AP57">
        <f t="shared" si="40"/>
        <v>0</v>
      </c>
      <c r="AQ57">
        <f t="shared" si="40"/>
        <v>0</v>
      </c>
      <c r="AR57">
        <f t="shared" si="40"/>
        <v>0</v>
      </c>
      <c r="AS57">
        <f t="shared" si="40"/>
        <v>0</v>
      </c>
      <c r="AT57">
        <f t="shared" si="40"/>
        <v>0</v>
      </c>
      <c r="AU57">
        <f t="shared" si="40"/>
        <v>0</v>
      </c>
      <c r="AV57">
        <f t="shared" si="40"/>
        <v>0</v>
      </c>
      <c r="AW57">
        <f t="shared" si="40"/>
        <v>0</v>
      </c>
      <c r="AX57">
        <f t="shared" si="40"/>
        <v>0</v>
      </c>
      <c r="AY57">
        <f t="shared" si="40"/>
        <v>0</v>
      </c>
      <c r="AZ57">
        <f t="shared" si="40"/>
        <v>4805530.1725473898</v>
      </c>
      <c r="BA57">
        <f t="shared" si="40"/>
        <v>4865583.08957926</v>
      </c>
      <c r="BB57">
        <f t="shared" si="40"/>
        <v>-1029190.643479271</v>
      </c>
      <c r="BC57">
        <f t="shared" si="40"/>
        <v>27514218.554200001</v>
      </c>
      <c r="BD57">
        <f t="shared" si="40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si="37"/>
        <v>206196143.7922999</v>
      </c>
      <c r="E58">
        <f t="shared" ref="E58:BD58" si="41">E144+E161</f>
        <v>183287058.90929979</v>
      </c>
      <c r="F58">
        <f t="shared" si="41"/>
        <v>223788016.1929</v>
      </c>
      <c r="G58">
        <f t="shared" si="41"/>
        <v>12819884.012899909</v>
      </c>
      <c r="H58">
        <f t="shared" si="41"/>
        <v>230834845.35385099</v>
      </c>
      <c r="I58">
        <f t="shared" si="41"/>
        <v>12985883.838977989</v>
      </c>
      <c r="J58">
        <f t="shared" si="41"/>
        <v>4008659.8175153397</v>
      </c>
      <c r="K58">
        <f t="shared" si="41"/>
        <v>1.71351252993554</v>
      </c>
      <c r="L58">
        <f t="shared" si="41"/>
        <v>1258962.2718193498</v>
      </c>
      <c r="M58">
        <f t="shared" si="41"/>
        <v>6.5118248192875203</v>
      </c>
      <c r="N58">
        <f t="shared" si="41"/>
        <v>55615.432323220302</v>
      </c>
      <c r="O58">
        <f t="shared" si="41"/>
        <v>14.10983088089033</v>
      </c>
      <c r="P58">
        <f t="shared" si="41"/>
        <v>0.44476151896661997</v>
      </c>
      <c r="Q58">
        <f t="shared" si="41"/>
        <v>7.1533996620642597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0</v>
      </c>
      <c r="AB58">
        <f t="shared" si="41"/>
        <v>2.61449402513763E-2</v>
      </c>
      <c r="AC58">
        <f t="shared" si="41"/>
        <v>0</v>
      </c>
      <c r="AD58">
        <f t="shared" si="41"/>
        <v>0</v>
      </c>
      <c r="AE58">
        <f t="shared" si="41"/>
        <v>4816490.933266866</v>
      </c>
      <c r="AF58">
        <f t="shared" si="41"/>
        <v>-205361.89661109922</v>
      </c>
      <c r="AG58">
        <f t="shared" si="41"/>
        <v>2133904.6106246058</v>
      </c>
      <c r="AH58">
        <f t="shared" si="41"/>
        <v>2115725.8533671801</v>
      </c>
      <c r="AI58">
        <f t="shared" si="41"/>
        <v>2634305.3855212098</v>
      </c>
      <c r="AJ58">
        <f t="shared" si="41"/>
        <v>255782.8099346438</v>
      </c>
      <c r="AK58">
        <f t="shared" si="41"/>
        <v>-2202.1944714842102</v>
      </c>
      <c r="AL58">
        <f t="shared" si="41"/>
        <v>-216740.6307408791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41"/>
        <v>0</v>
      </c>
      <c r="AX58">
        <f t="shared" si="41"/>
        <v>0</v>
      </c>
      <c r="AY58">
        <f t="shared" si="41"/>
        <v>0</v>
      </c>
      <c r="AZ58">
        <f t="shared" si="41"/>
        <v>11531904.870891061</v>
      </c>
      <c r="BA58">
        <f t="shared" si="41"/>
        <v>11895769.087991741</v>
      </c>
      <c r="BB58">
        <f t="shared" si="41"/>
        <v>924114.92490826105</v>
      </c>
      <c r="BC58">
        <f t="shared" si="41"/>
        <v>27681073.270699799</v>
      </c>
      <c r="BD58">
        <f t="shared" si="41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si="37"/>
        <v>218379693.54559898</v>
      </c>
      <c r="E59">
        <f t="shared" ref="E59:BD59" si="42">E145+E162</f>
        <v>223788016.1929</v>
      </c>
      <c r="F59">
        <f t="shared" si="42"/>
        <v>244570275.0244</v>
      </c>
      <c r="G59">
        <f t="shared" si="42"/>
        <v>8598709.0781999696</v>
      </c>
      <c r="H59">
        <f t="shared" si="42"/>
        <v>250785666.328466</v>
      </c>
      <c r="I59">
        <f t="shared" si="42"/>
        <v>6973467.11742971</v>
      </c>
      <c r="J59">
        <f t="shared" si="42"/>
        <v>4025423.8450012002</v>
      </c>
      <c r="K59">
        <f t="shared" si="42"/>
        <v>1.7059197589792681</v>
      </c>
      <c r="L59">
        <f t="shared" si="42"/>
        <v>1257843.126438512</v>
      </c>
      <c r="M59">
        <f t="shared" si="42"/>
        <v>6.8668956067314095</v>
      </c>
      <c r="N59">
        <f t="shared" si="42"/>
        <v>56168.830621330897</v>
      </c>
      <c r="O59">
        <f t="shared" si="42"/>
        <v>14.393935561258669</v>
      </c>
      <c r="P59">
        <f t="shared" si="42"/>
        <v>0.42970916338457898</v>
      </c>
      <c r="Q59">
        <f t="shared" si="42"/>
        <v>7.3706019546491195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2.4295349596545598E-2</v>
      </c>
      <c r="AC59">
        <f t="shared" si="42"/>
        <v>0</v>
      </c>
      <c r="AD59">
        <f t="shared" si="42"/>
        <v>0</v>
      </c>
      <c r="AE59">
        <f t="shared" si="42"/>
        <v>4714797.3246248802</v>
      </c>
      <c r="AF59">
        <f t="shared" si="42"/>
        <v>130195.00443740679</v>
      </c>
      <c r="AG59">
        <f t="shared" si="42"/>
        <v>840627.2418986191</v>
      </c>
      <c r="AH59">
        <f t="shared" si="42"/>
        <v>1540023.909900676</v>
      </c>
      <c r="AI59">
        <f t="shared" si="42"/>
        <v>-617239.53562847106</v>
      </c>
      <c r="AJ59">
        <f t="shared" si="42"/>
        <v>208619.21965231688</v>
      </c>
      <c r="AK59">
        <f t="shared" si="42"/>
        <v>-19184.093239650541</v>
      </c>
      <c r="AL59">
        <f t="shared" si="42"/>
        <v>-105947.99732836732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>
        <f t="shared" si="42"/>
        <v>0</v>
      </c>
      <c r="AS59">
        <f t="shared" si="42"/>
        <v>0</v>
      </c>
      <c r="AT59">
        <f t="shared" si="42"/>
        <v>0</v>
      </c>
      <c r="AU59">
        <f t="shared" si="42"/>
        <v>0</v>
      </c>
      <c r="AV59">
        <f t="shared" si="42"/>
        <v>0</v>
      </c>
      <c r="AW59">
        <f t="shared" si="42"/>
        <v>0</v>
      </c>
      <c r="AX59">
        <f t="shared" si="42"/>
        <v>0</v>
      </c>
      <c r="AY59">
        <f t="shared" si="42"/>
        <v>0</v>
      </c>
      <c r="AZ59">
        <f t="shared" si="42"/>
        <v>6691891.0743174097</v>
      </c>
      <c r="BA59">
        <f t="shared" si="42"/>
        <v>6716360.4709441997</v>
      </c>
      <c r="BB59">
        <f t="shared" si="42"/>
        <v>1882348.6072557683</v>
      </c>
      <c r="BC59">
        <f t="shared" si="42"/>
        <v>12183549.753299991</v>
      </c>
      <c r="BD59">
        <f t="shared" si="42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si="37"/>
        <v>222395292.54559898</v>
      </c>
      <c r="E60">
        <f t="shared" ref="E60:BD60" si="43">E146+E163</f>
        <v>244570275.0244</v>
      </c>
      <c r="F60">
        <f t="shared" si="43"/>
        <v>266668302.42430001</v>
      </c>
      <c r="G60">
        <f t="shared" si="43"/>
        <v>18082428.399900012</v>
      </c>
      <c r="H60">
        <f t="shared" si="43"/>
        <v>263268991.94389898</v>
      </c>
      <c r="I60">
        <f t="shared" si="43"/>
        <v>7895924.8655938804</v>
      </c>
      <c r="J60">
        <f t="shared" si="43"/>
        <v>4105909.43200474</v>
      </c>
      <c r="K60">
        <f t="shared" si="43"/>
        <v>1.6589806441726709</v>
      </c>
      <c r="L60">
        <f t="shared" si="43"/>
        <v>1276648.7247192201</v>
      </c>
      <c r="M60">
        <f t="shared" si="43"/>
        <v>7.7124570083162105</v>
      </c>
      <c r="N60">
        <f t="shared" si="43"/>
        <v>56584.334350548401</v>
      </c>
      <c r="O60">
        <f t="shared" si="43"/>
        <v>14.321535856662042</v>
      </c>
      <c r="P60">
        <f t="shared" si="43"/>
        <v>0.41669522320895802</v>
      </c>
      <c r="Q60">
        <f t="shared" si="43"/>
        <v>7.4049601976767701</v>
      </c>
      <c r="R60">
        <f t="shared" si="43"/>
        <v>0</v>
      </c>
      <c r="S60">
        <f t="shared" si="43"/>
        <v>0</v>
      </c>
      <c r="T60">
        <f t="shared" si="43"/>
        <v>0</v>
      </c>
      <c r="U60">
        <f t="shared" si="43"/>
        <v>0</v>
      </c>
      <c r="V60">
        <f t="shared" si="43"/>
        <v>0</v>
      </c>
      <c r="W60">
        <f t="shared" si="43"/>
        <v>0</v>
      </c>
      <c r="X60">
        <f t="shared" si="43"/>
        <v>0</v>
      </c>
      <c r="Y60">
        <f t="shared" si="43"/>
        <v>0</v>
      </c>
      <c r="Z60">
        <f t="shared" si="43"/>
        <v>0</v>
      </c>
      <c r="AA60">
        <f t="shared" si="43"/>
        <v>0</v>
      </c>
      <c r="AB60">
        <f t="shared" si="43"/>
        <v>2.3487267467673999E-2</v>
      </c>
      <c r="AC60">
        <f t="shared" si="43"/>
        <v>0</v>
      </c>
      <c r="AD60">
        <f t="shared" si="43"/>
        <v>0</v>
      </c>
      <c r="AE60">
        <f t="shared" si="43"/>
        <v>2658189.7441590261</v>
      </c>
      <c r="AF60">
        <f t="shared" si="43"/>
        <v>1135086.86809977</v>
      </c>
      <c r="AG60">
        <f t="shared" si="43"/>
        <v>300853.88749444502</v>
      </c>
      <c r="AH60">
        <f t="shared" si="43"/>
        <v>3711515.0480877897</v>
      </c>
      <c r="AI60">
        <f t="shared" si="43"/>
        <v>-435206.87149716326</v>
      </c>
      <c r="AJ60">
        <f t="shared" si="43"/>
        <v>-62961.495762975595</v>
      </c>
      <c r="AK60">
        <f t="shared" si="43"/>
        <v>-24717.831535333611</v>
      </c>
      <c r="AL60">
        <f t="shared" si="43"/>
        <v>15131.489326148101</v>
      </c>
      <c r="AM60">
        <f t="shared" si="43"/>
        <v>0</v>
      </c>
      <c r="AN60">
        <f t="shared" si="43"/>
        <v>0</v>
      </c>
      <c r="AO60">
        <f t="shared" si="43"/>
        <v>0</v>
      </c>
      <c r="AP60">
        <f t="shared" si="43"/>
        <v>0</v>
      </c>
      <c r="AQ60">
        <f t="shared" si="43"/>
        <v>0</v>
      </c>
      <c r="AR60">
        <f t="shared" si="43"/>
        <v>0</v>
      </c>
      <c r="AS60">
        <f t="shared" si="43"/>
        <v>0</v>
      </c>
      <c r="AT60">
        <f t="shared" si="43"/>
        <v>0</v>
      </c>
      <c r="AU60">
        <f t="shared" si="43"/>
        <v>0</v>
      </c>
      <c r="AV60">
        <f t="shared" si="43"/>
        <v>0</v>
      </c>
      <c r="AW60">
        <f t="shared" si="43"/>
        <v>0</v>
      </c>
      <c r="AX60">
        <f t="shared" si="43"/>
        <v>0</v>
      </c>
      <c r="AY60">
        <f t="shared" si="43"/>
        <v>0</v>
      </c>
      <c r="AZ60">
        <f t="shared" si="43"/>
        <v>7297890.8383717099</v>
      </c>
      <c r="BA60">
        <f t="shared" si="43"/>
        <v>7389107.9750880301</v>
      </c>
      <c r="BB60">
        <f t="shared" si="43"/>
        <v>10693320.42481197</v>
      </c>
      <c r="BC60">
        <f t="shared" si="43"/>
        <v>4015598.9999999902</v>
      </c>
      <c r="BD60">
        <f t="shared" si="43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si="37"/>
        <v>235498403.405599</v>
      </c>
      <c r="E61">
        <f t="shared" ref="E61:BD61" si="44">E147+E164</f>
        <v>266668302.42430001</v>
      </c>
      <c r="F61">
        <f t="shared" si="44"/>
        <v>271781511.16059804</v>
      </c>
      <c r="G61">
        <f t="shared" si="44"/>
        <v>-7989902.1237000106</v>
      </c>
      <c r="H61">
        <f t="shared" si="44"/>
        <v>267024825.89956599</v>
      </c>
      <c r="I61">
        <f t="shared" si="44"/>
        <v>-8272658.9656394999</v>
      </c>
      <c r="J61">
        <f t="shared" si="44"/>
        <v>4040372.0634985501</v>
      </c>
      <c r="K61">
        <f t="shared" si="44"/>
        <v>1.754386733119975</v>
      </c>
      <c r="L61">
        <f t="shared" si="44"/>
        <v>1220729.6477633012</v>
      </c>
      <c r="M61">
        <f t="shared" si="44"/>
        <v>5.5741623354913195</v>
      </c>
      <c r="N61">
        <f t="shared" si="44"/>
        <v>53424.925657981206</v>
      </c>
      <c r="O61">
        <f t="shared" si="44"/>
        <v>14.35436733958775</v>
      </c>
      <c r="P61">
        <f t="shared" si="44"/>
        <v>0.43426211018008798</v>
      </c>
      <c r="Q61">
        <f t="shared" si="44"/>
        <v>7.4140649518591104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2.3487267467673999E-2</v>
      </c>
      <c r="AC61">
        <f t="shared" si="44"/>
        <v>0</v>
      </c>
      <c r="AD61">
        <f t="shared" si="44"/>
        <v>0</v>
      </c>
      <c r="AE61">
        <f t="shared" si="44"/>
        <v>2307145.4631881099</v>
      </c>
      <c r="AF61">
        <f t="shared" si="44"/>
        <v>-3222541.0496686222</v>
      </c>
      <c r="AG61">
        <f t="shared" si="44"/>
        <v>-302241.35461693432</v>
      </c>
      <c r="AH61">
        <f t="shared" si="44"/>
        <v>-10776742.820337661</v>
      </c>
      <c r="AI61">
        <f t="shared" si="44"/>
        <v>3409738.0059921099</v>
      </c>
      <c r="AJ61">
        <f t="shared" si="44"/>
        <v>234556.45425616158</v>
      </c>
      <c r="AK61">
        <f t="shared" si="44"/>
        <v>40247.681592072448</v>
      </c>
      <c r="AL61">
        <f t="shared" si="44"/>
        <v>41238.129064955196</v>
      </c>
      <c r="AM61">
        <f t="shared" si="44"/>
        <v>0</v>
      </c>
      <c r="AN61">
        <f t="shared" si="44"/>
        <v>0</v>
      </c>
      <c r="AO61">
        <f t="shared" si="44"/>
        <v>0</v>
      </c>
      <c r="AP61">
        <f t="shared" si="44"/>
        <v>0</v>
      </c>
      <c r="AQ61">
        <f t="shared" si="44"/>
        <v>0</v>
      </c>
      <c r="AR61">
        <f t="shared" si="44"/>
        <v>0</v>
      </c>
      <c r="AS61">
        <f t="shared" si="44"/>
        <v>0</v>
      </c>
      <c r="AT61">
        <f t="shared" si="44"/>
        <v>0</v>
      </c>
      <c r="AU61">
        <f t="shared" si="44"/>
        <v>0</v>
      </c>
      <c r="AV61">
        <f t="shared" si="44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-8268599.4905297998</v>
      </c>
      <c r="BA61">
        <f t="shared" si="44"/>
        <v>-8388311.3118265998</v>
      </c>
      <c r="BB61">
        <f t="shared" si="44"/>
        <v>398409.18812658498</v>
      </c>
      <c r="BC61">
        <f t="shared" si="44"/>
        <v>13103110.859999999</v>
      </c>
      <c r="BD61">
        <f t="shared" si="44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si="37"/>
        <v>237268940.405599</v>
      </c>
      <c r="E62">
        <f t="shared" ref="E62:BD62" si="45">E148+E165</f>
        <v>271781511.16059804</v>
      </c>
      <c r="F62">
        <f t="shared" si="45"/>
        <v>275679284.61699998</v>
      </c>
      <c r="G62">
        <f t="shared" si="45"/>
        <v>3062038.4564000098</v>
      </c>
      <c r="H62">
        <f t="shared" si="45"/>
        <v>276239761.06782496</v>
      </c>
      <c r="I62">
        <f t="shared" si="45"/>
        <v>7993603.6368274605</v>
      </c>
      <c r="J62">
        <f t="shared" si="45"/>
        <v>3955617.76415742</v>
      </c>
      <c r="K62">
        <f t="shared" si="45"/>
        <v>1.7154120898359579</v>
      </c>
      <c r="L62">
        <f t="shared" si="45"/>
        <v>1226009.47631039</v>
      </c>
      <c r="M62">
        <f t="shared" si="45"/>
        <v>6.4698537822776405</v>
      </c>
      <c r="N62">
        <f t="shared" si="45"/>
        <v>53196.539720214496</v>
      </c>
      <c r="O62">
        <f t="shared" si="45"/>
        <v>14.81469565457005</v>
      </c>
      <c r="P62">
        <f t="shared" si="45"/>
        <v>0.43824544765240203</v>
      </c>
      <c r="Q62">
        <f t="shared" si="45"/>
        <v>8.1301667307162795</v>
      </c>
      <c r="R62">
        <f t="shared" si="45"/>
        <v>0</v>
      </c>
      <c r="S62">
        <f t="shared" si="45"/>
        <v>0</v>
      </c>
      <c r="T62">
        <f t="shared" si="45"/>
        <v>0</v>
      </c>
      <c r="U62">
        <f t="shared" si="45"/>
        <v>0</v>
      </c>
      <c r="V62">
        <f t="shared" si="45"/>
        <v>0</v>
      </c>
      <c r="W62">
        <f t="shared" si="45"/>
        <v>0</v>
      </c>
      <c r="X62">
        <f t="shared" si="45"/>
        <v>0</v>
      </c>
      <c r="Y62">
        <f t="shared" si="45"/>
        <v>0</v>
      </c>
      <c r="Z62">
        <f t="shared" si="45"/>
        <v>0</v>
      </c>
      <c r="AA62">
        <f t="shared" si="45"/>
        <v>0</v>
      </c>
      <c r="AB62">
        <f t="shared" si="45"/>
        <v>5.5481247608137801E-2</v>
      </c>
      <c r="AC62">
        <f t="shared" si="45"/>
        <v>0</v>
      </c>
      <c r="AD62">
        <f t="shared" si="45"/>
        <v>0</v>
      </c>
      <c r="AE62">
        <f t="shared" si="45"/>
        <v>1016489.4855588321</v>
      </c>
      <c r="AF62">
        <f t="shared" si="45"/>
        <v>1031763.858693714</v>
      </c>
      <c r="AG62">
        <f t="shared" si="45"/>
        <v>655227.52662134892</v>
      </c>
      <c r="AH62">
        <f t="shared" si="45"/>
        <v>5189769.6086461199</v>
      </c>
      <c r="AI62">
        <f t="shared" si="45"/>
        <v>-205178.71904891101</v>
      </c>
      <c r="AJ62">
        <f t="shared" si="45"/>
        <v>757221.71523416799</v>
      </c>
      <c r="AK62">
        <f t="shared" si="45"/>
        <v>15751.561158105362</v>
      </c>
      <c r="AL62">
        <f t="shared" si="45"/>
        <v>-290308.36260319501</v>
      </c>
      <c r="AM62">
        <f t="shared" si="45"/>
        <v>0</v>
      </c>
      <c r="AN62">
        <f t="shared" si="45"/>
        <v>0</v>
      </c>
      <c r="AO62">
        <f t="shared" si="45"/>
        <v>0</v>
      </c>
      <c r="AP62">
        <f t="shared" si="45"/>
        <v>0</v>
      </c>
      <c r="AQ62">
        <f t="shared" si="45"/>
        <v>0</v>
      </c>
      <c r="AR62">
        <f t="shared" si="45"/>
        <v>0</v>
      </c>
      <c r="AS62">
        <f t="shared" si="45"/>
        <v>0</v>
      </c>
      <c r="AT62">
        <f t="shared" si="45"/>
        <v>0</v>
      </c>
      <c r="AU62">
        <f t="shared" si="45"/>
        <v>0</v>
      </c>
      <c r="AV62">
        <f t="shared" si="45"/>
        <v>0</v>
      </c>
      <c r="AW62">
        <f t="shared" si="45"/>
        <v>1578.2172038546901</v>
      </c>
      <c r="AX62">
        <f t="shared" si="45"/>
        <v>0</v>
      </c>
      <c r="AY62">
        <f t="shared" si="45"/>
        <v>0</v>
      </c>
      <c r="AZ62">
        <f t="shared" si="45"/>
        <v>8172314.8914640397</v>
      </c>
      <c r="BA62">
        <f t="shared" si="45"/>
        <v>8232064.3312247498</v>
      </c>
      <c r="BB62">
        <f t="shared" si="45"/>
        <v>-5170025.87482474</v>
      </c>
      <c r="BC62">
        <f t="shared" si="45"/>
        <v>1770537</v>
      </c>
      <c r="BD62">
        <f t="shared" si="4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si="37"/>
        <v>238085736.03139901</v>
      </c>
      <c r="E63">
        <f t="shared" ref="E63:BD63" si="46">E149+E166</f>
        <v>275679284.61699998</v>
      </c>
      <c r="F63">
        <f t="shared" si="46"/>
        <v>294065820.59909904</v>
      </c>
      <c r="G63">
        <f t="shared" si="46"/>
        <v>16580632.3562999</v>
      </c>
      <c r="H63">
        <f t="shared" si="46"/>
        <v>288650017.00236905</v>
      </c>
      <c r="I63">
        <f t="shared" si="46"/>
        <v>10441388.20555504</v>
      </c>
      <c r="J63">
        <f t="shared" si="46"/>
        <v>3899476.28734395</v>
      </c>
      <c r="K63">
        <f t="shared" si="46"/>
        <v>1.6464658340564249</v>
      </c>
      <c r="L63">
        <f t="shared" si="46"/>
        <v>1232459.4191427589</v>
      </c>
      <c r="M63">
        <f t="shared" si="46"/>
        <v>7.9807954770538601</v>
      </c>
      <c r="N63">
        <f t="shared" si="46"/>
        <v>52851.873432510503</v>
      </c>
      <c r="O63">
        <f t="shared" si="46"/>
        <v>14.98669914311397</v>
      </c>
      <c r="P63">
        <f t="shared" si="46"/>
        <v>0.42519120529236898</v>
      </c>
      <c r="Q63">
        <f t="shared" si="46"/>
        <v>7.84828625804795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0</v>
      </c>
      <c r="AA63">
        <f t="shared" si="46"/>
        <v>0</v>
      </c>
      <c r="AB63">
        <f t="shared" si="46"/>
        <v>5.5189436882746801E-2</v>
      </c>
      <c r="AC63">
        <f t="shared" si="46"/>
        <v>0</v>
      </c>
      <c r="AD63">
        <f t="shared" si="46"/>
        <v>0</v>
      </c>
      <c r="AE63">
        <f t="shared" si="46"/>
        <v>-349011.72454587597</v>
      </c>
      <c r="AF63">
        <f t="shared" si="46"/>
        <v>2058205.7681280589</v>
      </c>
      <c r="AG63">
        <f t="shared" si="46"/>
        <v>493545.13129934203</v>
      </c>
      <c r="AH63">
        <f t="shared" si="46"/>
        <v>7501253.8880609795</v>
      </c>
      <c r="AI63">
        <f t="shared" si="46"/>
        <v>418241.82202046999</v>
      </c>
      <c r="AJ63">
        <f t="shared" si="46"/>
        <v>284678.60269547062</v>
      </c>
      <c r="AK63">
        <f t="shared" si="46"/>
        <v>-41207.434544695301</v>
      </c>
      <c r="AL63">
        <f t="shared" si="46"/>
        <v>86591.599229511907</v>
      </c>
      <c r="AM63">
        <f t="shared" si="46"/>
        <v>0</v>
      </c>
      <c r="AN63">
        <f t="shared" si="46"/>
        <v>0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46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10452297.652343269</v>
      </c>
      <c r="BA63">
        <f t="shared" si="46"/>
        <v>10544643.53166125</v>
      </c>
      <c r="BB63">
        <f t="shared" si="46"/>
        <v>6035988.8246387392</v>
      </c>
      <c r="BC63">
        <f t="shared" si="46"/>
        <v>816795.62579999794</v>
      </c>
      <c r="BD63">
        <f t="shared" si="46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si="37"/>
        <v>238511138.03139901</v>
      </c>
      <c r="E64">
        <f t="shared" ref="E64:BD64" si="47">E150+E167</f>
        <v>294065820.59909904</v>
      </c>
      <c r="F64">
        <f t="shared" si="47"/>
        <v>302980425.101399</v>
      </c>
      <c r="G64">
        <f t="shared" si="47"/>
        <v>8489202.5022999197</v>
      </c>
      <c r="H64">
        <f t="shared" si="47"/>
        <v>290490287.04164004</v>
      </c>
      <c r="I64">
        <f t="shared" si="47"/>
        <v>1416108.0590992928</v>
      </c>
      <c r="J64">
        <f t="shared" si="47"/>
        <v>3914642.19898444</v>
      </c>
      <c r="K64">
        <f t="shared" si="47"/>
        <v>1.6612403045107391</v>
      </c>
      <c r="L64">
        <f t="shared" si="47"/>
        <v>1241901.0555967921</v>
      </c>
      <c r="M64">
        <f t="shared" si="47"/>
        <v>7.9979428312314003</v>
      </c>
      <c r="N64">
        <f t="shared" si="47"/>
        <v>52026.815113455596</v>
      </c>
      <c r="O64">
        <f t="shared" si="47"/>
        <v>14.73832737623432</v>
      </c>
      <c r="P64">
        <f t="shared" si="47"/>
        <v>0.40194219999539399</v>
      </c>
      <c r="Q64">
        <f t="shared" si="47"/>
        <v>7.5771985072649102</v>
      </c>
      <c r="R64">
        <f t="shared" si="47"/>
        <v>0</v>
      </c>
      <c r="S64">
        <f t="shared" si="47"/>
        <v>0</v>
      </c>
      <c r="T64">
        <f t="shared" si="47"/>
        <v>0</v>
      </c>
      <c r="U64">
        <f t="shared" si="47"/>
        <v>0</v>
      </c>
      <c r="V64">
        <f t="shared" si="47"/>
        <v>0</v>
      </c>
      <c r="W64">
        <f t="shared" si="47"/>
        <v>0</v>
      </c>
      <c r="X64">
        <f t="shared" si="47"/>
        <v>0</v>
      </c>
      <c r="Y64">
        <f t="shared" si="47"/>
        <v>0</v>
      </c>
      <c r="Z64">
        <f t="shared" si="47"/>
        <v>0</v>
      </c>
      <c r="AA64">
        <f t="shared" si="47"/>
        <v>0</v>
      </c>
      <c r="AB64">
        <f t="shared" si="47"/>
        <v>7.8585195031191407E-2</v>
      </c>
      <c r="AC64">
        <f t="shared" si="47"/>
        <v>0</v>
      </c>
      <c r="AD64">
        <f t="shared" si="47"/>
        <v>0</v>
      </c>
      <c r="AE64">
        <f t="shared" si="47"/>
        <v>740688.05026127701</v>
      </c>
      <c r="AF64">
        <f t="shared" si="47"/>
        <v>-551107.03826089296</v>
      </c>
      <c r="AG64">
        <f t="shared" si="47"/>
        <v>656746.64737868495</v>
      </c>
      <c r="AH64">
        <f t="shared" si="47"/>
        <v>80550.500308535295</v>
      </c>
      <c r="AI64">
        <f t="shared" si="47"/>
        <v>1204997.5657867079</v>
      </c>
      <c r="AJ64">
        <f t="shared" si="47"/>
        <v>-327876.47291379899</v>
      </c>
      <c r="AK64">
        <f t="shared" si="47"/>
        <v>-71574.798189810506</v>
      </c>
      <c r="AL64">
        <f t="shared" si="47"/>
        <v>116048.16238818833</v>
      </c>
      <c r="AM64">
        <f t="shared" si="47"/>
        <v>0</v>
      </c>
      <c r="AN64">
        <f t="shared" si="47"/>
        <v>0</v>
      </c>
      <c r="AO64">
        <f t="shared" si="47"/>
        <v>0</v>
      </c>
      <c r="AP64">
        <f t="shared" si="47"/>
        <v>0</v>
      </c>
      <c r="AQ64">
        <f t="shared" si="47"/>
        <v>0</v>
      </c>
      <c r="AR64">
        <f t="shared" si="47"/>
        <v>0</v>
      </c>
      <c r="AS64">
        <f t="shared" si="47"/>
        <v>0</v>
      </c>
      <c r="AT64">
        <f t="shared" si="47"/>
        <v>0</v>
      </c>
      <c r="AU64">
        <f t="shared" si="47"/>
        <v>0</v>
      </c>
      <c r="AV64">
        <f t="shared" si="47"/>
        <v>0</v>
      </c>
      <c r="AW64">
        <f t="shared" si="47"/>
        <v>1024.6431920899099</v>
      </c>
      <c r="AX64">
        <f t="shared" si="47"/>
        <v>0</v>
      </c>
      <c r="AY64">
        <f t="shared" si="47"/>
        <v>0</v>
      </c>
      <c r="AZ64">
        <f t="shared" si="47"/>
        <v>1849497.2599509889</v>
      </c>
      <c r="BA64">
        <f t="shared" si="47"/>
        <v>1946634.938828341</v>
      </c>
      <c r="BB64">
        <f t="shared" si="47"/>
        <v>6542567.5634715706</v>
      </c>
      <c r="BC64">
        <f t="shared" si="47"/>
        <v>425401.99999999901</v>
      </c>
      <c r="BD64">
        <f t="shared" si="47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si="37"/>
        <v>246208593.63139901</v>
      </c>
      <c r="E65">
        <f t="shared" ref="E65:BD65" si="48">E151+E168</f>
        <v>302980425.101399</v>
      </c>
      <c r="F65">
        <f t="shared" si="48"/>
        <v>306153704.07490003</v>
      </c>
      <c r="G65">
        <f t="shared" si="48"/>
        <v>-3253999.2285999004</v>
      </c>
      <c r="H65">
        <f t="shared" si="48"/>
        <v>294535185.45206797</v>
      </c>
      <c r="I65">
        <f t="shared" si="48"/>
        <v>-2893399.9640719071</v>
      </c>
      <c r="J65">
        <f t="shared" si="48"/>
        <v>3886010.8721160102</v>
      </c>
      <c r="K65">
        <f t="shared" si="48"/>
        <v>1.7702550783719069</v>
      </c>
      <c r="L65">
        <f t="shared" si="48"/>
        <v>1237183.2374855899</v>
      </c>
      <c r="M65">
        <f t="shared" si="48"/>
        <v>7.6630047070504101</v>
      </c>
      <c r="N65">
        <f t="shared" si="48"/>
        <v>51699.741516745198</v>
      </c>
      <c r="O65">
        <f t="shared" si="48"/>
        <v>14.588565928846808</v>
      </c>
      <c r="P65">
        <f t="shared" si="48"/>
        <v>0.396028477628382</v>
      </c>
      <c r="Q65">
        <f t="shared" si="48"/>
        <v>7.3767958778225902</v>
      </c>
      <c r="R65">
        <f t="shared" si="48"/>
        <v>0</v>
      </c>
      <c r="S65">
        <f t="shared" si="48"/>
        <v>0</v>
      </c>
      <c r="T65">
        <f t="shared" si="48"/>
        <v>0</v>
      </c>
      <c r="U65">
        <f t="shared" si="48"/>
        <v>0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7.5525200750238802E-2</v>
      </c>
      <c r="AC65">
        <f t="shared" si="48"/>
        <v>0</v>
      </c>
      <c r="AD65">
        <f t="shared" si="48"/>
        <v>0</v>
      </c>
      <c r="AE65">
        <f t="shared" si="48"/>
        <v>1714880.0430337279</v>
      </c>
      <c r="AF65">
        <f t="shared" si="48"/>
        <v>-4454655.8832512368</v>
      </c>
      <c r="AG65">
        <f t="shared" si="48"/>
        <v>1157189.450884704</v>
      </c>
      <c r="AH65">
        <f t="shared" si="48"/>
        <v>-1523832.6795074712</v>
      </c>
      <c r="AI65">
        <f t="shared" si="48"/>
        <v>-54622.125748758503</v>
      </c>
      <c r="AJ65">
        <f t="shared" si="48"/>
        <v>73426.87191252</v>
      </c>
      <c r="AK65">
        <f t="shared" si="48"/>
        <v>-2751.1976928562258</v>
      </c>
      <c r="AL65">
        <f t="shared" si="48"/>
        <v>85312.982355199405</v>
      </c>
      <c r="AM65">
        <f t="shared" si="48"/>
        <v>0</v>
      </c>
      <c r="AN65">
        <f t="shared" si="48"/>
        <v>0</v>
      </c>
      <c r="AO65">
        <f t="shared" si="48"/>
        <v>0</v>
      </c>
      <c r="AP65">
        <f t="shared" si="48"/>
        <v>0</v>
      </c>
      <c r="AQ65">
        <f t="shared" si="48"/>
        <v>0</v>
      </c>
      <c r="AR65">
        <f t="shared" si="48"/>
        <v>0</v>
      </c>
      <c r="AS65">
        <f t="shared" si="48"/>
        <v>0</v>
      </c>
      <c r="AT65">
        <f t="shared" si="48"/>
        <v>0</v>
      </c>
      <c r="AU65">
        <f t="shared" si="48"/>
        <v>0</v>
      </c>
      <c r="AV65">
        <f t="shared" si="48"/>
        <v>0</v>
      </c>
      <c r="AW65">
        <f t="shared" si="48"/>
        <v>0</v>
      </c>
      <c r="AX65">
        <f t="shared" si="48"/>
        <v>0</v>
      </c>
      <c r="AY65">
        <f t="shared" si="48"/>
        <v>0</v>
      </c>
      <c r="AZ65">
        <f t="shared" si="48"/>
        <v>-3005052.538014167</v>
      </c>
      <c r="BA65">
        <f t="shared" si="48"/>
        <v>-3013964.9298441452</v>
      </c>
      <c r="BB65">
        <f t="shared" si="48"/>
        <v>-240034.29875574005</v>
      </c>
      <c r="BC65">
        <f t="shared" si="48"/>
        <v>7697455.5999999791</v>
      </c>
      <c r="BD65">
        <f t="shared" si="48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si="37"/>
        <v>246208593.63139901</v>
      </c>
      <c r="E66">
        <f t="shared" ref="E66:BD66" si="49">E152+E169</f>
        <v>306153704.07490003</v>
      </c>
      <c r="F66">
        <f t="shared" si="49"/>
        <v>307101716.36369902</v>
      </c>
      <c r="G66">
        <f t="shared" si="49"/>
        <v>-94197.71120003899</v>
      </c>
      <c r="H66">
        <f t="shared" si="49"/>
        <v>298142077.09886301</v>
      </c>
      <c r="I66">
        <f t="shared" si="49"/>
        <v>2556682.2372589903</v>
      </c>
      <c r="J66">
        <f t="shared" si="49"/>
        <v>3955042.6933541298</v>
      </c>
      <c r="K66">
        <f t="shared" si="49"/>
        <v>1.7518103176854769</v>
      </c>
      <c r="L66">
        <f t="shared" si="49"/>
        <v>1247863.8965699</v>
      </c>
      <c r="M66">
        <f t="shared" si="49"/>
        <v>7.2656489778939299</v>
      </c>
      <c r="N66">
        <f t="shared" si="49"/>
        <v>52516.827861596903</v>
      </c>
      <c r="O66">
        <f t="shared" si="49"/>
        <v>14.88945103732091</v>
      </c>
      <c r="P66">
        <f t="shared" si="49"/>
        <v>0.391606439524747</v>
      </c>
      <c r="Q66">
        <f t="shared" si="49"/>
        <v>7.7383704061576299</v>
      </c>
      <c r="R66">
        <f t="shared" si="49"/>
        <v>0</v>
      </c>
      <c r="S66">
        <f t="shared" si="49"/>
        <v>0</v>
      </c>
      <c r="T66">
        <f t="shared" si="49"/>
        <v>0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0.1092872182338203</v>
      </c>
      <c r="AC66">
        <f t="shared" si="49"/>
        <v>0</v>
      </c>
      <c r="AD66">
        <f t="shared" si="49"/>
        <v>0</v>
      </c>
      <c r="AE66">
        <f t="shared" si="49"/>
        <v>5025937.7742141103</v>
      </c>
      <c r="AF66">
        <f t="shared" si="49"/>
        <v>281272.08527142002</v>
      </c>
      <c r="AG66">
        <f t="shared" si="49"/>
        <v>688989.57800029102</v>
      </c>
      <c r="AH66">
        <f t="shared" si="49"/>
        <v>-2283758.1452457001</v>
      </c>
      <c r="AI66">
        <f t="shared" si="49"/>
        <v>-1030419.315161934</v>
      </c>
      <c r="AJ66">
        <f t="shared" si="49"/>
        <v>145509.2233272701</v>
      </c>
      <c r="AK66">
        <f t="shared" si="49"/>
        <v>-16422.732485970369</v>
      </c>
      <c r="AL66">
        <f t="shared" si="49"/>
        <v>-174198.0007832007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9"/>
        <v>2365.3260951360999</v>
      </c>
      <c r="AX66">
        <f t="shared" si="49"/>
        <v>0</v>
      </c>
      <c r="AY66">
        <f t="shared" si="49"/>
        <v>0</v>
      </c>
      <c r="AZ66">
        <f t="shared" si="49"/>
        <v>2639275.79323141</v>
      </c>
      <c r="BA66">
        <f t="shared" si="49"/>
        <v>2732965.3160132403</v>
      </c>
      <c r="BB66">
        <f t="shared" si="49"/>
        <v>-2827163.0272132838</v>
      </c>
      <c r="BC66">
        <f t="shared" si="49"/>
        <v>0</v>
      </c>
      <c r="BD66">
        <f t="shared" si="49"/>
        <v>-94197.71120003899</v>
      </c>
    </row>
    <row r="67" spans="1:56" x14ac:dyDescent="0.2">
      <c r="A67">
        <v>3</v>
      </c>
      <c r="B67">
        <v>0</v>
      </c>
      <c r="C67">
        <v>2015</v>
      </c>
      <c r="D67">
        <f t="shared" si="37"/>
        <v>246208593.63139901</v>
      </c>
      <c r="E67">
        <f t="shared" ref="E67:BD67" si="50">E153+E170</f>
        <v>307101716.36369902</v>
      </c>
      <c r="F67">
        <f t="shared" si="50"/>
        <v>295975528.41570002</v>
      </c>
      <c r="G67">
        <f t="shared" si="50"/>
        <v>-11532100.151699979</v>
      </c>
      <c r="H67">
        <f t="shared" si="50"/>
        <v>282780207.43984902</v>
      </c>
      <c r="I67">
        <f t="shared" si="50"/>
        <v>-15699670.63162436</v>
      </c>
      <c r="J67">
        <f t="shared" si="50"/>
        <v>4060376.5501981699</v>
      </c>
      <c r="K67">
        <f t="shared" si="50"/>
        <v>1.822385357105665</v>
      </c>
      <c r="L67">
        <f t="shared" si="50"/>
        <v>1259075.2320577889</v>
      </c>
      <c r="M67">
        <f t="shared" si="50"/>
        <v>5.2717479906658697</v>
      </c>
      <c r="N67">
        <f t="shared" si="50"/>
        <v>54343.7963739064</v>
      </c>
      <c r="O67">
        <f t="shared" si="50"/>
        <v>14.52108324334769</v>
      </c>
      <c r="P67">
        <f t="shared" si="50"/>
        <v>0.38614785203490398</v>
      </c>
      <c r="Q67">
        <f t="shared" si="50"/>
        <v>7.8148768040817194</v>
      </c>
      <c r="R67">
        <f t="shared" si="50"/>
        <v>0</v>
      </c>
      <c r="S67">
        <f t="shared" si="50"/>
        <v>0</v>
      </c>
      <c r="T67">
        <f t="shared" si="50"/>
        <v>0</v>
      </c>
      <c r="U67">
        <f t="shared" si="50"/>
        <v>0.69999999999999896</v>
      </c>
      <c r="V67">
        <f t="shared" si="50"/>
        <v>0</v>
      </c>
      <c r="W67">
        <f t="shared" si="50"/>
        <v>0</v>
      </c>
      <c r="X67">
        <f t="shared" si="50"/>
        <v>0.7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0.22944527564234521</v>
      </c>
      <c r="AC67">
        <f t="shared" si="50"/>
        <v>0</v>
      </c>
      <c r="AD67">
        <f t="shared" si="50"/>
        <v>0</v>
      </c>
      <c r="AE67">
        <f t="shared" si="50"/>
        <v>4773727.3154108208</v>
      </c>
      <c r="AF67">
        <f t="shared" si="50"/>
        <v>-2093178.728366517</v>
      </c>
      <c r="AG67">
        <f t="shared" si="50"/>
        <v>789537.70110963401</v>
      </c>
      <c r="AH67">
        <f t="shared" si="50"/>
        <v>-12199039.10474949</v>
      </c>
      <c r="AI67">
        <f t="shared" si="50"/>
        <v>-2340044.1902107098</v>
      </c>
      <c r="AJ67">
        <f t="shared" si="50"/>
        <v>-514248.91436057398</v>
      </c>
      <c r="AK67">
        <f t="shared" si="50"/>
        <v>-21353.886253922079</v>
      </c>
      <c r="AL67">
        <f t="shared" si="50"/>
        <v>-2136.5514209565608</v>
      </c>
      <c r="AM67">
        <f t="shared" si="50"/>
        <v>0</v>
      </c>
      <c r="AN67">
        <f t="shared" si="50"/>
        <v>0</v>
      </c>
      <c r="AO67">
        <f t="shared" si="50"/>
        <v>0</v>
      </c>
      <c r="AP67">
        <f t="shared" si="50"/>
        <v>-1825773.7866882</v>
      </c>
      <c r="AQ67">
        <f t="shared" si="50"/>
        <v>0</v>
      </c>
      <c r="AR67">
        <f t="shared" si="50"/>
        <v>0</v>
      </c>
      <c r="AS67">
        <f t="shared" si="50"/>
        <v>-2964894.3515472701</v>
      </c>
      <c r="AT67">
        <f t="shared" si="50"/>
        <v>0</v>
      </c>
      <c r="AU67">
        <f t="shared" si="50"/>
        <v>0</v>
      </c>
      <c r="AV67">
        <f t="shared" si="50"/>
        <v>0</v>
      </c>
      <c r="AW67">
        <f t="shared" si="50"/>
        <v>5903.5655067665002</v>
      </c>
      <c r="AX67">
        <f t="shared" si="50"/>
        <v>0</v>
      </c>
      <c r="AY67">
        <f t="shared" si="50"/>
        <v>0</v>
      </c>
      <c r="AZ67">
        <f t="shared" si="50"/>
        <v>-16391500.931570441</v>
      </c>
      <c r="BA67">
        <f t="shared" si="50"/>
        <v>-16274464.974516449</v>
      </c>
      <c r="BB67">
        <f t="shared" si="50"/>
        <v>4742364.8228164604</v>
      </c>
      <c r="BC67">
        <f t="shared" si="50"/>
        <v>0</v>
      </c>
      <c r="BD67">
        <f t="shared" si="50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si="37"/>
        <v>246208593.63139901</v>
      </c>
      <c r="E68">
        <f t="shared" ref="E68:BD68" si="51">E154+E171</f>
        <v>295975528.41570002</v>
      </c>
      <c r="F68">
        <f t="shared" si="51"/>
        <v>277078617.22539997</v>
      </c>
      <c r="G68">
        <f t="shared" si="51"/>
        <v>-18484432.348699901</v>
      </c>
      <c r="H68">
        <f t="shared" si="51"/>
        <v>273955269.855923</v>
      </c>
      <c r="I68">
        <f t="shared" si="51"/>
        <v>-8374214.5172797404</v>
      </c>
      <c r="J68">
        <f t="shared" si="51"/>
        <v>4136817.6873533297</v>
      </c>
      <c r="K68">
        <f t="shared" si="51"/>
        <v>1.962253273177526</v>
      </c>
      <c r="L68">
        <f t="shared" si="51"/>
        <v>1268192.2436571249</v>
      </c>
      <c r="M68">
        <f t="shared" si="51"/>
        <v>4.6940009061724899</v>
      </c>
      <c r="N68">
        <f t="shared" si="51"/>
        <v>55051.735380089398</v>
      </c>
      <c r="O68">
        <f t="shared" si="51"/>
        <v>14.19426464161198</v>
      </c>
      <c r="P68">
        <f t="shared" si="51"/>
        <v>0.39308899886503601</v>
      </c>
      <c r="Q68">
        <f t="shared" si="51"/>
        <v>8.9066723933127108</v>
      </c>
      <c r="R68">
        <f t="shared" si="51"/>
        <v>0</v>
      </c>
      <c r="S68">
        <f t="shared" si="51"/>
        <v>0</v>
      </c>
      <c r="T68">
        <f t="shared" si="51"/>
        <v>0</v>
      </c>
      <c r="U68">
        <f t="shared" si="51"/>
        <v>1.1970332148467699</v>
      </c>
      <c r="V68">
        <f t="shared" si="51"/>
        <v>0</v>
      </c>
      <c r="W68">
        <f t="shared" si="51"/>
        <v>0</v>
      </c>
      <c r="X68">
        <f t="shared" si="51"/>
        <v>1.2</v>
      </c>
      <c r="Y68">
        <f t="shared" si="51"/>
        <v>0</v>
      </c>
      <c r="Z68">
        <f t="shared" si="51"/>
        <v>0</v>
      </c>
      <c r="AA68">
        <f t="shared" si="51"/>
        <v>0</v>
      </c>
      <c r="AB68">
        <f t="shared" si="51"/>
        <v>0.38651839252039999</v>
      </c>
      <c r="AC68">
        <f t="shared" si="51"/>
        <v>0</v>
      </c>
      <c r="AD68">
        <f t="shared" si="51"/>
        <v>0</v>
      </c>
      <c r="AE68">
        <f t="shared" si="51"/>
        <v>3244757.2537576603</v>
      </c>
      <c r="AF68">
        <f t="shared" si="51"/>
        <v>-3581871.8009904497</v>
      </c>
      <c r="AG68">
        <f t="shared" si="51"/>
        <v>727596.90489909495</v>
      </c>
      <c r="AH68">
        <f t="shared" si="51"/>
        <v>-3969559.6779817604</v>
      </c>
      <c r="AI68">
        <f t="shared" si="51"/>
        <v>-902436.82209217502</v>
      </c>
      <c r="AJ68">
        <f t="shared" si="51"/>
        <v>-333175.395236874</v>
      </c>
      <c r="AK68">
        <f t="shared" si="51"/>
        <v>28219.31186502524</v>
      </c>
      <c r="AL68">
        <f t="shared" si="51"/>
        <v>-580840.41462608706</v>
      </c>
      <c r="AM68">
        <f t="shared" si="51"/>
        <v>0</v>
      </c>
      <c r="AN68">
        <f t="shared" si="51"/>
        <v>0</v>
      </c>
      <c r="AO68">
        <f t="shared" si="51"/>
        <v>0</v>
      </c>
      <c r="AP68">
        <f t="shared" si="51"/>
        <v>-1260463.4218746501</v>
      </c>
      <c r="AQ68">
        <f t="shared" si="51"/>
        <v>0</v>
      </c>
      <c r="AR68">
        <f t="shared" si="51"/>
        <v>0</v>
      </c>
      <c r="AS68">
        <f t="shared" si="51"/>
        <v>-2038110.1834268901</v>
      </c>
      <c r="AT68">
        <f t="shared" si="51"/>
        <v>0</v>
      </c>
      <c r="AU68">
        <f t="shared" si="51"/>
        <v>0</v>
      </c>
      <c r="AV68">
        <f t="shared" si="51"/>
        <v>0</v>
      </c>
      <c r="AW68">
        <f t="shared" si="51"/>
        <v>9351.7006994081003</v>
      </c>
      <c r="AX68">
        <f t="shared" si="51"/>
        <v>0</v>
      </c>
      <c r="AY68">
        <f t="shared" si="51"/>
        <v>0</v>
      </c>
      <c r="AZ68">
        <f t="shared" si="51"/>
        <v>-8656532.5450077001</v>
      </c>
      <c r="BA68">
        <f t="shared" si="51"/>
        <v>-8511697.4028744809</v>
      </c>
      <c r="BB68">
        <f t="shared" si="51"/>
        <v>-9972734.9458254799</v>
      </c>
      <c r="BC68">
        <f t="shared" si="51"/>
        <v>0</v>
      </c>
      <c r="BD68">
        <f t="shared" si="51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si="37"/>
        <v>246208593.63139901</v>
      </c>
      <c r="E69">
        <f t="shared" ref="E69:BD69" si="52">E155+E172</f>
        <v>277078617.22539997</v>
      </c>
      <c r="F69">
        <f t="shared" si="52"/>
        <v>267752620.78920001</v>
      </c>
      <c r="G69">
        <f t="shared" si="52"/>
        <v>-8444672.7263999805</v>
      </c>
      <c r="H69">
        <f t="shared" si="52"/>
        <v>273922459.28105199</v>
      </c>
      <c r="I69">
        <f t="shared" si="52"/>
        <v>727429.78796443599</v>
      </c>
      <c r="J69">
        <f t="shared" si="52"/>
        <v>4180432.38060595</v>
      </c>
      <c r="K69">
        <f t="shared" si="52"/>
        <v>1.945628612720522</v>
      </c>
      <c r="L69">
        <f t="shared" si="52"/>
        <v>1275926.6887767441</v>
      </c>
      <c r="M69">
        <f t="shared" si="52"/>
        <v>5.1119007890759898</v>
      </c>
      <c r="N69">
        <f t="shared" si="52"/>
        <v>55331.121983809295</v>
      </c>
      <c r="O69">
        <f t="shared" si="52"/>
        <v>14.06245896200242</v>
      </c>
      <c r="P69">
        <f t="shared" si="52"/>
        <v>0.39048820802773598</v>
      </c>
      <c r="Q69">
        <f t="shared" si="52"/>
        <v>9.5069975528415203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1.89155297012525</v>
      </c>
      <c r="V69">
        <f t="shared" si="52"/>
        <v>0</v>
      </c>
      <c r="W69">
        <f t="shared" si="52"/>
        <v>0</v>
      </c>
      <c r="X69">
        <f t="shared" si="52"/>
        <v>1.8971782685562799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0.83839543327662303</v>
      </c>
      <c r="AC69">
        <f t="shared" si="52"/>
        <v>0</v>
      </c>
      <c r="AD69">
        <f t="shared" si="52"/>
        <v>0</v>
      </c>
      <c r="AE69">
        <f t="shared" si="52"/>
        <v>2535037.4627608308</v>
      </c>
      <c r="AF69">
        <f t="shared" si="52"/>
        <v>338041.66187134222</v>
      </c>
      <c r="AG69">
        <f t="shared" si="52"/>
        <v>618784.58853154792</v>
      </c>
      <c r="AH69">
        <f t="shared" si="52"/>
        <v>2842034.5114395702</v>
      </c>
      <c r="AI69">
        <f t="shared" si="52"/>
        <v>-736667.80121940095</v>
      </c>
      <c r="AJ69">
        <f t="shared" si="52"/>
        <v>-124214.92511267203</v>
      </c>
      <c r="AK69">
        <f t="shared" si="52"/>
        <v>-4211.0267876890402</v>
      </c>
      <c r="AL69">
        <f t="shared" si="52"/>
        <v>-283932.14237606298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-1671575.3269551001</v>
      </c>
      <c r="AQ69">
        <f t="shared" si="52"/>
        <v>0</v>
      </c>
      <c r="AR69">
        <f t="shared" si="52"/>
        <v>0</v>
      </c>
      <c r="AS69">
        <f t="shared" si="52"/>
        <v>-2604329.9620101401</v>
      </c>
      <c r="AT69">
        <f t="shared" si="52"/>
        <v>0</v>
      </c>
      <c r="AU69">
        <f t="shared" si="52"/>
        <v>0</v>
      </c>
      <c r="AV69">
        <f t="shared" si="52"/>
        <v>0</v>
      </c>
      <c r="AW69">
        <f t="shared" si="52"/>
        <v>21954.47980590431</v>
      </c>
      <c r="AX69">
        <f t="shared" si="52"/>
        <v>0</v>
      </c>
      <c r="AY69">
        <f t="shared" si="52"/>
        <v>0</v>
      </c>
      <c r="AZ69">
        <f t="shared" si="52"/>
        <v>930921.51994813094</v>
      </c>
      <c r="BA69">
        <f t="shared" si="52"/>
        <v>850116.63634916209</v>
      </c>
      <c r="BB69">
        <f t="shared" si="52"/>
        <v>-9294789.3627491407</v>
      </c>
      <c r="BC69">
        <f t="shared" si="52"/>
        <v>0</v>
      </c>
      <c r="BD69">
        <f t="shared" si="52"/>
        <v>-8444672.7263999693</v>
      </c>
    </row>
    <row r="70" spans="1:56" x14ac:dyDescent="0.2">
      <c r="A70">
        <v>3</v>
      </c>
      <c r="B70">
        <v>0</v>
      </c>
      <c r="C70">
        <v>2018</v>
      </c>
      <c r="D70">
        <f>D156+D173</f>
        <v>246208593.63139901</v>
      </c>
      <c r="E70">
        <f t="shared" ref="E70:BD70" si="53">E156+E173</f>
        <v>267752620.78920001</v>
      </c>
      <c r="F70">
        <f t="shared" si="53"/>
        <v>265208624.1002</v>
      </c>
      <c r="G70">
        <f t="shared" si="53"/>
        <v>-2962195.0170000382</v>
      </c>
      <c r="H70">
        <f t="shared" si="53"/>
        <v>271967146.40789902</v>
      </c>
      <c r="I70">
        <f t="shared" si="53"/>
        <v>-2372138.8964923429</v>
      </c>
      <c r="J70">
        <f t="shared" si="53"/>
        <v>4219860.38036553</v>
      </c>
      <c r="K70">
        <f t="shared" si="53"/>
        <v>1.9466768995625912</v>
      </c>
      <c r="L70">
        <f t="shared" si="53"/>
        <v>1287856.775906669</v>
      </c>
      <c r="M70">
        <f t="shared" si="53"/>
        <v>5.6272308137703106</v>
      </c>
      <c r="N70">
        <f t="shared" si="53"/>
        <v>56090.166839533296</v>
      </c>
      <c r="O70">
        <f t="shared" si="53"/>
        <v>13.897158295848151</v>
      </c>
      <c r="P70">
        <f t="shared" si="53"/>
        <v>0.38961710452986698</v>
      </c>
      <c r="Q70">
        <f t="shared" si="53"/>
        <v>10.260023291435441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3.0923358050208298</v>
      </c>
      <c r="V70">
        <f t="shared" si="53"/>
        <v>0</v>
      </c>
      <c r="W70">
        <f t="shared" si="53"/>
        <v>0</v>
      </c>
      <c r="X70">
        <f t="shared" si="53"/>
        <v>3.0953961223812998</v>
      </c>
      <c r="Y70">
        <f t="shared" si="53"/>
        <v>0</v>
      </c>
      <c r="Z70">
        <f t="shared" si="53"/>
        <v>0</v>
      </c>
      <c r="AA70">
        <f t="shared" si="53"/>
        <v>0</v>
      </c>
      <c r="AB70">
        <f t="shared" si="53"/>
        <v>1.1362769103447001</v>
      </c>
      <c r="AC70">
        <f t="shared" si="53"/>
        <v>0.13349404937705431</v>
      </c>
      <c r="AD70">
        <f t="shared" si="53"/>
        <v>0</v>
      </c>
      <c r="AE70">
        <f t="shared" si="53"/>
        <v>2690626.2818248169</v>
      </c>
      <c r="AF70">
        <f t="shared" si="53"/>
        <v>572277.78086196026</v>
      </c>
      <c r="AG70">
        <f t="shared" si="53"/>
        <v>646095.76354147296</v>
      </c>
      <c r="AH70">
        <f t="shared" si="53"/>
        <v>3115765.8357971301</v>
      </c>
      <c r="AI70">
        <f t="shared" si="53"/>
        <v>-866279.43621799303</v>
      </c>
      <c r="AJ70">
        <f t="shared" si="53"/>
        <v>-149454.33211769699</v>
      </c>
      <c r="AK70">
        <f t="shared" si="53"/>
        <v>-6785.1384970257295</v>
      </c>
      <c r="AL70">
        <f t="shared" si="53"/>
        <v>-347567.51833165798</v>
      </c>
      <c r="AM70">
        <f t="shared" si="53"/>
        <v>0</v>
      </c>
      <c r="AN70">
        <f t="shared" si="53"/>
        <v>0</v>
      </c>
      <c r="AO70">
        <f t="shared" si="53"/>
        <v>0</v>
      </c>
      <c r="AP70">
        <f t="shared" si="53"/>
        <v>-2761356.2299137502</v>
      </c>
      <c r="AQ70">
        <f t="shared" si="53"/>
        <v>0</v>
      </c>
      <c r="AR70">
        <f t="shared" si="53"/>
        <v>0</v>
      </c>
      <c r="AS70">
        <f t="shared" si="53"/>
        <v>-4305826.2530198097</v>
      </c>
      <c r="AT70">
        <f t="shared" si="53"/>
        <v>0</v>
      </c>
      <c r="AU70">
        <f t="shared" si="53"/>
        <v>0</v>
      </c>
      <c r="AV70">
        <f t="shared" si="53"/>
        <v>0</v>
      </c>
      <c r="AW70">
        <f t="shared" si="53"/>
        <v>15021.525317205191</v>
      </c>
      <c r="AX70">
        <f t="shared" si="53"/>
        <v>-963182.119493871</v>
      </c>
      <c r="AY70">
        <f t="shared" si="53"/>
        <v>0</v>
      </c>
      <c r="AZ70">
        <f t="shared" si="53"/>
        <v>-2360663.8402492171</v>
      </c>
      <c r="BA70">
        <f t="shared" si="53"/>
        <v>-2425769.505612663</v>
      </c>
      <c r="BB70">
        <f t="shared" si="53"/>
        <v>-536425.51138737006</v>
      </c>
      <c r="BC70">
        <f t="shared" si="53"/>
        <v>0</v>
      </c>
      <c r="BD70">
        <f t="shared" si="53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1356991745.12814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1506252329.71087</v>
      </c>
      <c r="I73">
        <v>37838394.895511597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6062473.6158364099</v>
      </c>
      <c r="AF73">
        <v>-2042228.33072</v>
      </c>
      <c r="AG73">
        <v>5023582.0452840403</v>
      </c>
      <c r="AH73">
        <v>25544283.949721899</v>
      </c>
      <c r="AI73">
        <v>8743582.5690321103</v>
      </c>
      <c r="AJ73">
        <v>-2312263.13991482</v>
      </c>
      <c r="AK73">
        <v>-55616.520765982197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40963814.188473597</v>
      </c>
      <c r="BA73">
        <v>41558224.004867896</v>
      </c>
      <c r="BB73">
        <v>-92604787.284866601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1770809928.9242499</v>
      </c>
      <c r="I74">
        <v>87599925.2603392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25198011.9465199</v>
      </c>
      <c r="AF74">
        <v>20561626.424226701</v>
      </c>
      <c r="AG74">
        <v>7726364.0753712896</v>
      </c>
      <c r="AH74">
        <v>23029110.955766801</v>
      </c>
      <c r="AI74">
        <v>12778332.360607101</v>
      </c>
      <c r="AJ74">
        <v>-1976444.08536839</v>
      </c>
      <c r="AK74">
        <v>-31253.760329528799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87285747.916794106</v>
      </c>
      <c r="BA74">
        <v>89546565.033492997</v>
      </c>
      <c r="BB74">
        <v>262853.76650688302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1795616647.0267799</v>
      </c>
      <c r="I75">
        <v>24806718.102522701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-14933461.381671799</v>
      </c>
      <c r="AF75">
        <v>-13866847.492761301</v>
      </c>
      <c r="AG75">
        <v>9788853.4784044903</v>
      </c>
      <c r="AH75">
        <v>35231420.668366499</v>
      </c>
      <c r="AI75">
        <v>12614887.5718379</v>
      </c>
      <c r="AJ75">
        <v>-2698790.2161753401</v>
      </c>
      <c r="AK75">
        <v>-106471.43345364901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26029591.1945467</v>
      </c>
      <c r="BA75">
        <v>25830358.6939217</v>
      </c>
      <c r="BB75">
        <v>-16794847.2939233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1856346717.8032701</v>
      </c>
      <c r="I76">
        <v>60730070.776497602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8251554.5387981897</v>
      </c>
      <c r="AF76">
        <v>4188731.9068818302</v>
      </c>
      <c r="AG76">
        <v>12591553.204140199</v>
      </c>
      <c r="AH76">
        <v>21237623.252592199</v>
      </c>
      <c r="AI76">
        <v>19936000.541157801</v>
      </c>
      <c r="AJ76">
        <v>-2683727.7127656299</v>
      </c>
      <c r="AK76">
        <v>-64938.983510363199</v>
      </c>
      <c r="AL76">
        <v>-1999772.4981842199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61457024.249110103</v>
      </c>
      <c r="BA76">
        <v>62229121.669557601</v>
      </c>
      <c r="BB76">
        <v>-42548131.709555402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1867106388.96579</v>
      </c>
      <c r="I77">
        <v>10759671.162520699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18923017.632805899</v>
      </c>
      <c r="AF77">
        <v>-11870260.797279</v>
      </c>
      <c r="AG77">
        <v>1998267.92386378</v>
      </c>
      <c r="AH77">
        <v>12315782.9965117</v>
      </c>
      <c r="AI77">
        <v>-6212981.9835830899</v>
      </c>
      <c r="AJ77">
        <v>-2702426.7928326302</v>
      </c>
      <c r="AK77">
        <v>-197027.846284345</v>
      </c>
      <c r="AL77">
        <v>-1138356.3430913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11116014.7901111</v>
      </c>
      <c r="BA77">
        <v>11049911.3920427</v>
      </c>
      <c r="BB77">
        <v>-21741570.172043599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1908434339.8886399</v>
      </c>
      <c r="I78">
        <v>41327950.922843501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-1151216.0527038299</v>
      </c>
      <c r="AF78">
        <v>7275655.0282736998</v>
      </c>
      <c r="AG78">
        <v>1353502.2689156299</v>
      </c>
      <c r="AH78">
        <v>27420911.674201202</v>
      </c>
      <c r="AI78">
        <v>1678983.2043121699</v>
      </c>
      <c r="AJ78">
        <v>3576794.2132066698</v>
      </c>
      <c r="AK78">
        <v>182172.751530712</v>
      </c>
      <c r="AL78">
        <v>-366463.86622337397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67844.585387473096</v>
      </c>
      <c r="AX78">
        <v>0</v>
      </c>
      <c r="AY78">
        <v>0</v>
      </c>
      <c r="AZ78">
        <v>40038183.806900397</v>
      </c>
      <c r="BA78">
        <v>40218981.754828602</v>
      </c>
      <c r="BB78">
        <v>9270609.2551712394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1804541102.3764801</v>
      </c>
      <c r="I79">
        <v>-103893237.51215801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-23169957.644506499</v>
      </c>
      <c r="AF79">
        <v>-28366252.303869098</v>
      </c>
      <c r="AG79">
        <v>-3901305.2655206202</v>
      </c>
      <c r="AH79">
        <v>-72371732.534278899</v>
      </c>
      <c r="AI79">
        <v>23062336.924324401</v>
      </c>
      <c r="AJ79">
        <v>1577571.7001511599</v>
      </c>
      <c r="AK79">
        <v>5056.1509989503202</v>
      </c>
      <c r="AL79">
        <v>-1604682.7832977299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-104768965.755998</v>
      </c>
      <c r="BA79">
        <v>-103540201.49123301</v>
      </c>
      <c r="BB79">
        <v>16511690.241233001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1774114821.4720399</v>
      </c>
      <c r="I80">
        <v>-30426280.904436599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-73601986.437880397</v>
      </c>
      <c r="AF80">
        <v>-5208598.0675246296</v>
      </c>
      <c r="AG80">
        <v>396928.37510410801</v>
      </c>
      <c r="AH80">
        <v>32834397.934300698</v>
      </c>
      <c r="AI80">
        <v>10976594.453276301</v>
      </c>
      <c r="AJ80">
        <v>4602438.4489158299</v>
      </c>
      <c r="AK80">
        <v>1997383.0960413499</v>
      </c>
      <c r="AL80">
        <v>-1262236.2254752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-29265078.423241701</v>
      </c>
      <c r="BA80">
        <v>-30374432.306976002</v>
      </c>
      <c r="BB80">
        <v>-31865318.873021901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1798086544.8487599</v>
      </c>
      <c r="I81">
        <v>23971723.376717001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-34028534.778154902</v>
      </c>
      <c r="AF81">
        <v>-6700596.0627713399</v>
      </c>
      <c r="AG81">
        <v>4710229.5428007897</v>
      </c>
      <c r="AH81">
        <v>45415561.912133999</v>
      </c>
      <c r="AI81">
        <v>9655993.9084764197</v>
      </c>
      <c r="AJ81">
        <v>5417534.1921424903</v>
      </c>
      <c r="AK81">
        <v>-94618.544695567107</v>
      </c>
      <c r="AL81">
        <v>41197.056226152301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40056.483990747198</v>
      </c>
      <c r="AX81">
        <v>0</v>
      </c>
      <c r="AY81">
        <v>0</v>
      </c>
      <c r="AZ81">
        <v>24456823.7101487</v>
      </c>
      <c r="BA81">
        <v>23569973.310783401</v>
      </c>
      <c r="BB81">
        <v>10008340.859216699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1797740577.0936201</v>
      </c>
      <c r="I82">
        <v>-345967.75513897801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0.37748279127755002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-12208214.6429362</v>
      </c>
      <c r="AF82">
        <v>5194278.2075219797</v>
      </c>
      <c r="AG82">
        <v>6298631.4271307401</v>
      </c>
      <c r="AH82">
        <v>2791223.37065385</v>
      </c>
      <c r="AI82">
        <v>2938368.8385543702</v>
      </c>
      <c r="AJ82">
        <v>-1233712.3032708501</v>
      </c>
      <c r="AK82">
        <v>-153208.19601595</v>
      </c>
      <c r="AL82">
        <v>-441408.93874550803</v>
      </c>
      <c r="AM82">
        <v>0</v>
      </c>
      <c r="AN82">
        <v>-3779451.3115990302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-593493.54870668601</v>
      </c>
      <c r="BA82">
        <v>-640960.478273788</v>
      </c>
      <c r="BB82">
        <v>35834407.708273001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1783852059.14309</v>
      </c>
      <c r="I83">
        <v>-13888517.950532701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1.37029738155684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17542267.760262601</v>
      </c>
      <c r="AF83">
        <v>-8323989.2052615602</v>
      </c>
      <c r="AG83">
        <v>5537077.99408927</v>
      </c>
      <c r="AH83">
        <v>-10224897.517802</v>
      </c>
      <c r="AI83">
        <v>-2325492.3913264601</v>
      </c>
      <c r="AJ83">
        <v>-6231689.7590810396</v>
      </c>
      <c r="AK83">
        <v>20687.862047830298</v>
      </c>
      <c r="AL83">
        <v>335360.63988808601</v>
      </c>
      <c r="AM83">
        <v>0</v>
      </c>
      <c r="AN83">
        <v>-9978867.4850605298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-13649542.102243699</v>
      </c>
      <c r="BA83">
        <v>-13825597.7727159</v>
      </c>
      <c r="BB83">
        <v>7218664.6827150304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1752309861.1624401</v>
      </c>
      <c r="I84">
        <v>-31542197.980650801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2.7815603539374201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-1602858.49485269</v>
      </c>
      <c r="AF84">
        <v>-4394427.5192275504</v>
      </c>
      <c r="AG84">
        <v>6814005.4361468898</v>
      </c>
      <c r="AH84">
        <v>-12779106.3133874</v>
      </c>
      <c r="AI84">
        <v>-2386510.21304713</v>
      </c>
      <c r="AJ84">
        <v>-2307058.1884473599</v>
      </c>
      <c r="AK84">
        <v>-60554.164033326902</v>
      </c>
      <c r="AL84">
        <v>-1414263.9164259599</v>
      </c>
      <c r="AM84">
        <v>0</v>
      </c>
      <c r="AN84">
        <v>-14123322.3135319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173514.65410933699</v>
      </c>
      <c r="AX84">
        <v>0</v>
      </c>
      <c r="AY84">
        <v>0</v>
      </c>
      <c r="AZ84">
        <v>-32080581.0326971</v>
      </c>
      <c r="BA84">
        <v>-31925578.586555701</v>
      </c>
      <c r="BB84">
        <v>-9015327.0834446307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1675999295.37395</v>
      </c>
      <c r="I85">
        <v>-76310565.788486004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3.74873513831835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12286194.433695</v>
      </c>
      <c r="AF85">
        <v>-9717727.4676274899</v>
      </c>
      <c r="AG85">
        <v>5396248.6238774303</v>
      </c>
      <c r="AH85">
        <v>-60289233.845047303</v>
      </c>
      <c r="AI85">
        <v>-14052196.358212</v>
      </c>
      <c r="AJ85">
        <v>-1075359.4772383799</v>
      </c>
      <c r="AK85">
        <v>37208.945161612202</v>
      </c>
      <c r="AL85">
        <v>-423915.55904637999</v>
      </c>
      <c r="AM85">
        <v>0</v>
      </c>
      <c r="AN85">
        <v>-9763461.9162202198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187747.88662628899</v>
      </c>
      <c r="AX85">
        <v>0</v>
      </c>
      <c r="AY85">
        <v>0</v>
      </c>
      <c r="AZ85">
        <v>-77414494.734031498</v>
      </c>
      <c r="BA85">
        <v>-76839224.1683456</v>
      </c>
      <c r="BB85">
        <v>28845573.2383462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1620710914.7809999</v>
      </c>
      <c r="I86">
        <v>-55288380.592956103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6.38843954149048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13601337.7726654</v>
      </c>
      <c r="AF86">
        <v>-9332904.9562485199</v>
      </c>
      <c r="AG86">
        <v>3406769.7762542199</v>
      </c>
      <c r="AH86">
        <v>-25696364.205146398</v>
      </c>
      <c r="AI86">
        <v>-8976397.5452871695</v>
      </c>
      <c r="AJ86">
        <v>-1973883.9047769499</v>
      </c>
      <c r="AK86">
        <v>-10271.4023872159</v>
      </c>
      <c r="AL86">
        <v>-2437168.5045175198</v>
      </c>
      <c r="AM86">
        <v>0</v>
      </c>
      <c r="AN86">
        <v>-25336021.463743299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169961.02392415801</v>
      </c>
      <c r="AX86">
        <v>0</v>
      </c>
      <c r="AY86">
        <v>0</v>
      </c>
      <c r="AZ86">
        <v>-56584943.409263298</v>
      </c>
      <c r="BA86">
        <v>-56250765.7246015</v>
      </c>
      <c r="BB86">
        <v>-42770114.325399399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1609857000.3508201</v>
      </c>
      <c r="I87">
        <v>-10853914.4301735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9.8502217628345505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1300774.1327871999</v>
      </c>
      <c r="AF87">
        <v>12014022.775168501</v>
      </c>
      <c r="AG87">
        <v>4469422.2306152498</v>
      </c>
      <c r="AH87">
        <v>16141160.8750562</v>
      </c>
      <c r="AI87">
        <v>-10354730.8853401</v>
      </c>
      <c r="AJ87">
        <v>-1521135.1365422399</v>
      </c>
      <c r="AK87">
        <v>-69775.985537804998</v>
      </c>
      <c r="AL87">
        <v>-814234.62894396705</v>
      </c>
      <c r="AM87">
        <v>0</v>
      </c>
      <c r="AN87">
        <v>-31663498.487370402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-10497995.1101074</v>
      </c>
      <c r="BA87">
        <v>-10965195.6341554</v>
      </c>
      <c r="BB87">
        <v>-62805144.425842702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1540522995.9421599</v>
      </c>
      <c r="I88">
        <v>-69334004.408659101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16.015181577345398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-1655055.4334894</v>
      </c>
      <c r="AF88">
        <v>9107299.2746525109</v>
      </c>
      <c r="AG88">
        <v>3101405.6832745099</v>
      </c>
      <c r="AH88">
        <v>20000748.2436198</v>
      </c>
      <c r="AI88">
        <v>-9921170.9180244897</v>
      </c>
      <c r="AJ88">
        <v>-1503410.94177779</v>
      </c>
      <c r="AK88">
        <v>45586.575778320497</v>
      </c>
      <c r="AL88">
        <v>-1137491.4757193299</v>
      </c>
      <c r="AM88">
        <v>0</v>
      </c>
      <c r="AN88">
        <v>-53474606.414055601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10798.237284704999</v>
      </c>
      <c r="AX88">
        <v>-33599462.4740237</v>
      </c>
      <c r="AY88">
        <v>0</v>
      </c>
      <c r="AZ88">
        <v>-69025359.642480493</v>
      </c>
      <c r="BA88">
        <v>-68490286.576152906</v>
      </c>
      <c r="BB88">
        <v>20164578.186151601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506045212.77470499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522929825.34838599</v>
      </c>
      <c r="I90">
        <v>16884612.573681001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-2723316.4290346601</v>
      </c>
      <c r="AF90">
        <v>6187874.4310412602</v>
      </c>
      <c r="AG90">
        <v>4775122.7895511501</v>
      </c>
      <c r="AH90">
        <v>8099798.3874719804</v>
      </c>
      <c r="AI90">
        <v>2360224.2833189601</v>
      </c>
      <c r="AJ90">
        <v>197519.32635129199</v>
      </c>
      <c r="AK90">
        <v>-56659.429372684703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18840563.359327301</v>
      </c>
      <c r="BA90">
        <v>19134688.245193899</v>
      </c>
      <c r="BB90">
        <v>-39623788.5551937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580172947.35611403</v>
      </c>
      <c r="I91">
        <v>9070402.9184551407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3453990.9867893099</v>
      </c>
      <c r="AF91">
        <v>-11170214.4567209</v>
      </c>
      <c r="AG91">
        <v>4834894.9071597503</v>
      </c>
      <c r="AH91">
        <v>8970599.9319155794</v>
      </c>
      <c r="AI91">
        <v>3462342.26733384</v>
      </c>
      <c r="AJ91">
        <v>228235.10029348399</v>
      </c>
      <c r="AK91">
        <v>-75231.406388762305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9704617.3303823099</v>
      </c>
      <c r="BA91">
        <v>9532242.0983349793</v>
      </c>
      <c r="BB91">
        <v>-29037295.8483354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756375171.09933805</v>
      </c>
      <c r="I92">
        <v>12321772.076371601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-13349277.104861701</v>
      </c>
      <c r="AF92">
        <v>5997044.2937648902</v>
      </c>
      <c r="AG92">
        <v>5465470.4790270403</v>
      </c>
      <c r="AH92">
        <v>12322750.6956365</v>
      </c>
      <c r="AI92">
        <v>3116102.5520092198</v>
      </c>
      <c r="AJ92">
        <v>-194467.44723695001</v>
      </c>
      <c r="AK92">
        <v>-6330.5367068176602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13351292.9316321</v>
      </c>
      <c r="BA92">
        <v>13108575.772008801</v>
      </c>
      <c r="BB92">
        <v>9972324.4379914794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766685941.46646202</v>
      </c>
      <c r="I93">
        <v>10310770.3671242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-14903770.4192112</v>
      </c>
      <c r="AF93">
        <v>7086103.1382752601</v>
      </c>
      <c r="AG93">
        <v>8077125.3018392902</v>
      </c>
      <c r="AH93">
        <v>8664759.5141809396</v>
      </c>
      <c r="AI93">
        <v>5543244.2621317301</v>
      </c>
      <c r="AJ93">
        <v>-543931.58343981195</v>
      </c>
      <c r="AK93">
        <v>-23376.655253704299</v>
      </c>
      <c r="AL93">
        <v>-819852.76240323798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13080300.7961192</v>
      </c>
      <c r="BA93">
        <v>12886701.8383091</v>
      </c>
      <c r="BB93">
        <v>-2212379.7383091301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772926905.69936895</v>
      </c>
      <c r="I94">
        <v>6240964.2329066498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11298003.2837581</v>
      </c>
      <c r="AF94">
        <v>-7516001.8430449404</v>
      </c>
      <c r="AG94">
        <v>3696351.78372584</v>
      </c>
      <c r="AH94">
        <v>4763113.2147999899</v>
      </c>
      <c r="AI94">
        <v>-2586546.7598829898</v>
      </c>
      <c r="AJ94">
        <v>-1585206.25717325</v>
      </c>
      <c r="AK94">
        <v>-112684.60272804899</v>
      </c>
      <c r="AL94">
        <v>-76358.915530235507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7880669.9039245304</v>
      </c>
      <c r="BA94">
        <v>7681961.49383689</v>
      </c>
      <c r="BB94">
        <v>12765021.4061631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806230537.58451295</v>
      </c>
      <c r="I95">
        <v>33303631.885144301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15563686.6977199</v>
      </c>
      <c r="AF95">
        <v>3052869.3996519502</v>
      </c>
      <c r="AG95">
        <v>2412026.9813986099</v>
      </c>
      <c r="AH95">
        <v>11727115.880979801</v>
      </c>
      <c r="AI95">
        <v>-849634.19753217394</v>
      </c>
      <c r="AJ95">
        <v>669331.42703632696</v>
      </c>
      <c r="AK95">
        <v>15986.053379921401</v>
      </c>
      <c r="AL95">
        <v>-370856.29259997798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32220525.950034499</v>
      </c>
      <c r="BA95">
        <v>32863064.748073801</v>
      </c>
      <c r="BB95">
        <v>1091552.5019262501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766297749.19776797</v>
      </c>
      <c r="I96">
        <v>-39932788.386745103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3985306.2047239202</v>
      </c>
      <c r="AF96">
        <v>-23494102.5304989</v>
      </c>
      <c r="AG96">
        <v>343410.87243694899</v>
      </c>
      <c r="AH96">
        <v>-31718200.604366101</v>
      </c>
      <c r="AI96">
        <v>9654827.1988524701</v>
      </c>
      <c r="AJ96">
        <v>1440947.3705917599</v>
      </c>
      <c r="AK96">
        <v>132241.30192410099</v>
      </c>
      <c r="AL96">
        <v>-377651.52169110702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-40033221.708026998</v>
      </c>
      <c r="BA96">
        <v>-40136354.004875399</v>
      </c>
      <c r="BB96">
        <v>-1032262.03512489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769864304.69740403</v>
      </c>
      <c r="I97">
        <v>3566555.4996365202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-10218931.3889498</v>
      </c>
      <c r="AF97">
        <v>-4029435.24325968</v>
      </c>
      <c r="AG97">
        <v>13852.4192368642</v>
      </c>
      <c r="AH97">
        <v>14293620.6290689</v>
      </c>
      <c r="AI97">
        <v>4588515.9331949595</v>
      </c>
      <c r="AJ97">
        <v>1025437.30868258</v>
      </c>
      <c r="AK97">
        <v>-100156.891941029</v>
      </c>
      <c r="AL97">
        <v>-787633.17470794905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57854.836208933397</v>
      </c>
      <c r="AX97">
        <v>0</v>
      </c>
      <c r="AY97">
        <v>0</v>
      </c>
      <c r="AZ97">
        <v>4843124.4275337597</v>
      </c>
      <c r="BA97">
        <v>4788638.1967868702</v>
      </c>
      <c r="BB97">
        <v>-29290619.576786999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769803678.679883</v>
      </c>
      <c r="I98">
        <v>-60626.017520882102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-22054915.487745501</v>
      </c>
      <c r="AF98">
        <v>-3444193.58567505</v>
      </c>
      <c r="AG98">
        <v>2813776.6138103399</v>
      </c>
      <c r="AH98">
        <v>19333116.347749598</v>
      </c>
      <c r="AI98">
        <v>2466598.6688262098</v>
      </c>
      <c r="AJ98">
        <v>1899733.7625039001</v>
      </c>
      <c r="AK98">
        <v>-118738.932932415</v>
      </c>
      <c r="AL98">
        <v>443255.24164984003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1338632.6281868999</v>
      </c>
      <c r="BA98">
        <v>750300.05578215001</v>
      </c>
      <c r="BB98">
        <v>-3786599.1057822001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756980505.19764805</v>
      </c>
      <c r="I99">
        <v>-12823173.482235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7.1316060620933999E-2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-9479015.9968739208</v>
      </c>
      <c r="AF99">
        <v>-4867047.5663537802</v>
      </c>
      <c r="AG99">
        <v>3206178.6060458301</v>
      </c>
      <c r="AH99">
        <v>922960.19669297896</v>
      </c>
      <c r="AI99">
        <v>718587.42087856203</v>
      </c>
      <c r="AJ99">
        <v>-1548877.4698413401</v>
      </c>
      <c r="AK99">
        <v>-82278.758932017707</v>
      </c>
      <c r="AL99">
        <v>-463229.70732803002</v>
      </c>
      <c r="AM99">
        <v>0</v>
      </c>
      <c r="AN99">
        <v>0</v>
      </c>
      <c r="AO99">
        <v>0</v>
      </c>
      <c r="AP99">
        <v>0</v>
      </c>
      <c r="AQ99">
        <v>-795746.43822389399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25055.125932719799</v>
      </c>
      <c r="AX99">
        <v>0</v>
      </c>
      <c r="AY99">
        <v>0</v>
      </c>
      <c r="AZ99">
        <v>-12363414.588002799</v>
      </c>
      <c r="BA99">
        <v>-12375819.2104197</v>
      </c>
      <c r="BB99">
        <v>10327899.370419599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756528112.46237302</v>
      </c>
      <c r="I100">
        <v>-452392.735275693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0.36362819420509801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6485998.8844982497</v>
      </c>
      <c r="AF100">
        <v>-482451.36379636102</v>
      </c>
      <c r="AG100">
        <v>3356876.3990255501</v>
      </c>
      <c r="AH100">
        <v>-4186457.4467068501</v>
      </c>
      <c r="AI100">
        <v>-1298067.56220218</v>
      </c>
      <c r="AJ100">
        <v>-287123.08386835398</v>
      </c>
      <c r="AK100">
        <v>-17332.387420997398</v>
      </c>
      <c r="AL100">
        <v>-349468.30938782397</v>
      </c>
      <c r="AM100">
        <v>0</v>
      </c>
      <c r="AN100">
        <v>0</v>
      </c>
      <c r="AO100">
        <v>0</v>
      </c>
      <c r="AP100">
        <v>0</v>
      </c>
      <c r="AQ100">
        <v>-3211522.5249309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10452.605210333501</v>
      </c>
      <c r="BA100">
        <v>40557.381121752303</v>
      </c>
      <c r="BB100">
        <v>4076893.9888784299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754701978.92904103</v>
      </c>
      <c r="I101">
        <v>-1826133.5333318701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0.92043362342691104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6028114.6793151796</v>
      </c>
      <c r="AF101">
        <v>1847095.4861513199</v>
      </c>
      <c r="AG101">
        <v>3742713.0656904601</v>
      </c>
      <c r="AH101">
        <v>-5184862.7889211103</v>
      </c>
      <c r="AI101">
        <v>-2885847.2072635302</v>
      </c>
      <c r="AJ101">
        <v>703588.61399830098</v>
      </c>
      <c r="AK101">
        <v>-5545.3719590422597</v>
      </c>
      <c r="AL101">
        <v>-23466.8213408827</v>
      </c>
      <c r="AM101">
        <v>0</v>
      </c>
      <c r="AN101">
        <v>0</v>
      </c>
      <c r="AO101">
        <v>0</v>
      </c>
      <c r="AP101">
        <v>0</v>
      </c>
      <c r="AQ101">
        <v>-5795884.8746194402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97354.3745903378</v>
      </c>
      <c r="AX101">
        <v>0</v>
      </c>
      <c r="AY101">
        <v>0</v>
      </c>
      <c r="AZ101">
        <v>-1476740.84435839</v>
      </c>
      <c r="BA101">
        <v>-1544865.8377501499</v>
      </c>
      <c r="BB101">
        <v>14841708.057750599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723690178.06764495</v>
      </c>
      <c r="I102">
        <v>-31011800.861396201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1.7247295574236401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13072200.510515301</v>
      </c>
      <c r="AF102">
        <v>-4608186.3609539699</v>
      </c>
      <c r="AG102">
        <v>3714977.0033725901</v>
      </c>
      <c r="AH102">
        <v>-26775808.0051728</v>
      </c>
      <c r="AI102">
        <v>-6317584.2438887898</v>
      </c>
      <c r="AJ102">
        <v>-2138005.0694205598</v>
      </c>
      <c r="AK102">
        <v>10349.103019280799</v>
      </c>
      <c r="AL102">
        <v>-757002.479945114</v>
      </c>
      <c r="AM102">
        <v>0</v>
      </c>
      <c r="AN102">
        <v>0</v>
      </c>
      <c r="AO102">
        <v>0</v>
      </c>
      <c r="AP102">
        <v>0</v>
      </c>
      <c r="AQ102">
        <v>-7356233.0309188496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43932.757458246801</v>
      </c>
      <c r="AX102">
        <v>0</v>
      </c>
      <c r="AY102">
        <v>0</v>
      </c>
      <c r="AZ102">
        <v>-31111359.815934699</v>
      </c>
      <c r="BA102">
        <v>-31162829.025906999</v>
      </c>
      <c r="BB102">
        <v>13921110.575906901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706408542.34494996</v>
      </c>
      <c r="I103">
        <v>-17281635.722694401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2.9470604078637699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10698009.964727901</v>
      </c>
      <c r="AF103">
        <v>-2051072.0553772501</v>
      </c>
      <c r="AG103">
        <v>3462186.3228146201</v>
      </c>
      <c r="AH103">
        <v>-10908346.1422165</v>
      </c>
      <c r="AI103">
        <v>-4129162.7057711598</v>
      </c>
      <c r="AJ103">
        <v>-1270211.78633971</v>
      </c>
      <c r="AK103">
        <v>-33916.822224666001</v>
      </c>
      <c r="AL103">
        <v>-1274132.01518229</v>
      </c>
      <c r="AM103">
        <v>0</v>
      </c>
      <c r="AN103">
        <v>0</v>
      </c>
      <c r="AO103">
        <v>0</v>
      </c>
      <c r="AP103">
        <v>0</v>
      </c>
      <c r="AQ103">
        <v>-12248908.651273601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54784.764481785598</v>
      </c>
      <c r="AX103">
        <v>0</v>
      </c>
      <c r="AY103">
        <v>0</v>
      </c>
      <c r="AZ103">
        <v>-17700769.126360901</v>
      </c>
      <c r="BA103">
        <v>-17596527.753546402</v>
      </c>
      <c r="BB103">
        <v>-5563827.7464532498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713935184.74548101</v>
      </c>
      <c r="I104">
        <v>7526642.4005310098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4.5762409355013798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11097304.452603601</v>
      </c>
      <c r="AF104">
        <v>5281218.6714813104</v>
      </c>
      <c r="AG104">
        <v>3505785.5501524201</v>
      </c>
      <c r="AH104">
        <v>7545108.8699785499</v>
      </c>
      <c r="AI104">
        <v>-2608897.8309058901</v>
      </c>
      <c r="AJ104">
        <v>-1863065.9446827399</v>
      </c>
      <c r="AK104">
        <v>-22358.681801297698</v>
      </c>
      <c r="AL104">
        <v>-554791.50749258604</v>
      </c>
      <c r="AM104">
        <v>0</v>
      </c>
      <c r="AN104">
        <v>0</v>
      </c>
      <c r="AO104">
        <v>0</v>
      </c>
      <c r="AP104">
        <v>0</v>
      </c>
      <c r="AQ104">
        <v>-15603377.6990257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6776925.8803076902</v>
      </c>
      <c r="BA104">
        <v>6564617.01428877</v>
      </c>
      <c r="BB104">
        <v>-25499059.894289099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682203728.56399703</v>
      </c>
      <c r="I105">
        <v>-31731456.181483399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7.4089482833388098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11194550.3017023</v>
      </c>
      <c r="AF105">
        <v>5099849.1803478701</v>
      </c>
      <c r="AG105">
        <v>3072821.21433846</v>
      </c>
      <c r="AH105">
        <v>9078140.7371929605</v>
      </c>
      <c r="AI105">
        <v>-3255498.736817</v>
      </c>
      <c r="AJ105">
        <v>-1589039.0792221699</v>
      </c>
      <c r="AK105">
        <v>24225.766636941102</v>
      </c>
      <c r="AL105">
        <v>-702282.24278093898</v>
      </c>
      <c r="AM105">
        <v>0</v>
      </c>
      <c r="AN105">
        <v>0</v>
      </c>
      <c r="AO105">
        <v>0</v>
      </c>
      <c r="AP105">
        <v>0</v>
      </c>
      <c r="AQ105">
        <v>-26278046.865283702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-27813793.144343302</v>
      </c>
      <c r="AY105">
        <v>0</v>
      </c>
      <c r="AZ105">
        <v>-31169072.868228499</v>
      </c>
      <c r="BA105">
        <v>-31588546.274288502</v>
      </c>
      <c r="BB105">
        <v>25498758.8042881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366327220.25040197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383512736.652022</v>
      </c>
      <c r="I107">
        <v>9824120.2582237292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481329.64776634099</v>
      </c>
      <c r="AF107">
        <v>1045894.85152079</v>
      </c>
      <c r="AG107">
        <v>2373607.0269678598</v>
      </c>
      <c r="AH107">
        <v>5602740.4714637799</v>
      </c>
      <c r="AI107">
        <v>1565062.4156409099</v>
      </c>
      <c r="AJ107">
        <v>-543779.321062851</v>
      </c>
      <c r="AK107">
        <v>-27641.098466294799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10497213.9938305</v>
      </c>
      <c r="BA107">
        <v>10491363.5340154</v>
      </c>
      <c r="BB107">
        <v>2295942.7209844701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410181437.18946803</v>
      </c>
      <c r="I108">
        <v>9307735.3925074097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-1099146.7660507001</v>
      </c>
      <c r="AF108">
        <v>-39340.851315274696</v>
      </c>
      <c r="AG108">
        <v>2740929.0513584302</v>
      </c>
      <c r="AH108">
        <v>5927103.9381263396</v>
      </c>
      <c r="AI108">
        <v>2528919.9384020302</v>
      </c>
      <c r="AJ108">
        <v>-560118.10247230902</v>
      </c>
      <c r="AK108">
        <v>-36974.870381909001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9461372.3376665991</v>
      </c>
      <c r="BA108">
        <v>9437555.9826849308</v>
      </c>
      <c r="BB108">
        <v>-2009969.2106848301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425182294.16768003</v>
      </c>
      <c r="I109">
        <v>15000856.9782118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517672.82533600699</v>
      </c>
      <c r="AF109">
        <v>1096386.7046342101</v>
      </c>
      <c r="AG109">
        <v>2904749.4294530102</v>
      </c>
      <c r="AH109">
        <v>8279259.2482719896</v>
      </c>
      <c r="AI109">
        <v>2506947.9817253998</v>
      </c>
      <c r="AJ109">
        <v>-499062.64968707401</v>
      </c>
      <c r="AK109">
        <v>-29532.3353007964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14776421.2044327</v>
      </c>
      <c r="BA109">
        <v>14928434.144708799</v>
      </c>
      <c r="BB109">
        <v>-8091700.2027088599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440500112.824377</v>
      </c>
      <c r="I110">
        <v>15317818.6566964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3474624.2433348498</v>
      </c>
      <c r="AF110">
        <v>-810819.19113898894</v>
      </c>
      <c r="AG110">
        <v>3408275.4605918601</v>
      </c>
      <c r="AH110">
        <v>4914836.3547699302</v>
      </c>
      <c r="AI110">
        <v>4069687.5377905201</v>
      </c>
      <c r="AJ110">
        <v>-436298.55666692101</v>
      </c>
      <c r="AK110">
        <v>4293.3190316232503</v>
      </c>
      <c r="AL110">
        <v>-288413.90062451398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14336185.2670883</v>
      </c>
      <c r="BA110">
        <v>14574192.418788601</v>
      </c>
      <c r="BB110">
        <v>11419464.9502111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452011424.46022499</v>
      </c>
      <c r="I111">
        <v>2263647.14616996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2270933.5385944499</v>
      </c>
      <c r="AF111">
        <v>-2041374.8413265999</v>
      </c>
      <c r="AG111">
        <v>1294589.9821547701</v>
      </c>
      <c r="AH111">
        <v>3330717.3805092201</v>
      </c>
      <c r="AI111">
        <v>-1291788.36495909</v>
      </c>
      <c r="AJ111">
        <v>-814041.81294888002</v>
      </c>
      <c r="AK111">
        <v>-38751.734834442999</v>
      </c>
      <c r="AL111">
        <v>-184920.08782960201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2525364.0593598201</v>
      </c>
      <c r="BA111">
        <v>2472885.0581526398</v>
      </c>
      <c r="BB111">
        <v>-7512288.7681524996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466151944.98803198</v>
      </c>
      <c r="I112">
        <v>14140520.527806699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1872836.4408837999</v>
      </c>
      <c r="AF112">
        <v>2520952.7595846099</v>
      </c>
      <c r="AG112">
        <v>313356.85468421201</v>
      </c>
      <c r="AH112">
        <v>6526889.7049658298</v>
      </c>
      <c r="AI112">
        <v>1475210.4767374599</v>
      </c>
      <c r="AJ112">
        <v>995120.49898926204</v>
      </c>
      <c r="AK112">
        <v>-19484.962825524999</v>
      </c>
      <c r="AL112">
        <v>15129.0509495434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13700010.8239692</v>
      </c>
      <c r="BA112">
        <v>14130394.5793541</v>
      </c>
      <c r="BB112">
        <v>13595898.0146461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439479971.24645102</v>
      </c>
      <c r="I113">
        <v>-26671973.741580799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-2459057.3448569998</v>
      </c>
      <c r="AF113">
        <v>-12372341.6816642</v>
      </c>
      <c r="AG113">
        <v>-1223016.2073033701</v>
      </c>
      <c r="AH113">
        <v>-18810943.899794701</v>
      </c>
      <c r="AI113">
        <v>6161464.5416328404</v>
      </c>
      <c r="AJ113">
        <v>871350.50616550294</v>
      </c>
      <c r="AK113">
        <v>53014.135782864403</v>
      </c>
      <c r="AL113">
        <v>-241466.71804077199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-28020996.668078799</v>
      </c>
      <c r="BA113">
        <v>-27595590.3355604</v>
      </c>
      <c r="BB113">
        <v>-13247811.072440101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442307300.89410299</v>
      </c>
      <c r="I114">
        <v>2827329.6476518102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-10618439.7635828</v>
      </c>
      <c r="AF114">
        <v>746685.775089434</v>
      </c>
      <c r="AG114">
        <v>821974.19153371395</v>
      </c>
      <c r="AH114">
        <v>8327932.2176584797</v>
      </c>
      <c r="AI114">
        <v>2558973.4889460001</v>
      </c>
      <c r="AJ114">
        <v>1128061.6570003</v>
      </c>
      <c r="AK114">
        <v>-21049.210877437799</v>
      </c>
      <c r="AL114">
        <v>-11699.070158783499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2932439.28560891</v>
      </c>
      <c r="BA114">
        <v>2959233.7041078801</v>
      </c>
      <c r="BB114">
        <v>-11138306.6491076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449753748.85636801</v>
      </c>
      <c r="I115">
        <v>7446447.9622652102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-9338728.1397422198</v>
      </c>
      <c r="AF115">
        <v>768842.63399491797</v>
      </c>
      <c r="AG115">
        <v>660850.36333179404</v>
      </c>
      <c r="AH115">
        <v>11458657.942066999</v>
      </c>
      <c r="AI115">
        <v>2343645.3043573699</v>
      </c>
      <c r="AJ115">
        <v>1645147.0017550001</v>
      </c>
      <c r="AK115">
        <v>-82453.3508172078</v>
      </c>
      <c r="AL115">
        <v>-146535.716081627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5090.8953608020402</v>
      </c>
      <c r="AX115">
        <v>0</v>
      </c>
      <c r="AY115">
        <v>0</v>
      </c>
      <c r="AZ115">
        <v>7314516.9342259299</v>
      </c>
      <c r="BA115">
        <v>7072701.3357181503</v>
      </c>
      <c r="BB115">
        <v>6681327.3852819102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448033019.571877</v>
      </c>
      <c r="I116">
        <v>-1720729.2844908901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-6490851.3466782495</v>
      </c>
      <c r="AF116">
        <v>2068534.4377592499</v>
      </c>
      <c r="AG116">
        <v>1105100.5030658201</v>
      </c>
      <c r="AH116">
        <v>426898.30113000498</v>
      </c>
      <c r="AI116">
        <v>818091.05215183296</v>
      </c>
      <c r="AJ116">
        <v>243351.47746479901</v>
      </c>
      <c r="AK116">
        <v>-171594.28417809101</v>
      </c>
      <c r="AL116">
        <v>78424.897791152805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-1922044.96149347</v>
      </c>
      <c r="BA116">
        <v>-1927866.4041901701</v>
      </c>
      <c r="BB116">
        <v>11189042.54219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443998274.16365802</v>
      </c>
      <c r="I117">
        <v>-4034745.4082193701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1362494.8017992801</v>
      </c>
      <c r="AF117">
        <v>-2833356.6930543301</v>
      </c>
      <c r="AG117">
        <v>1155192.1610105899</v>
      </c>
      <c r="AH117">
        <v>-2474594.42374596</v>
      </c>
      <c r="AI117">
        <v>-76790.235827511904</v>
      </c>
      <c r="AJ117">
        <v>-979118.98544669</v>
      </c>
      <c r="AK117">
        <v>-10526.5024049435</v>
      </c>
      <c r="AL117">
        <v>-272414.47234111198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7884.2775347077904</v>
      </c>
      <c r="AX117">
        <v>0</v>
      </c>
      <c r="AY117">
        <v>0</v>
      </c>
      <c r="AZ117">
        <v>-4121230.0724759698</v>
      </c>
      <c r="BA117">
        <v>-4097364.3751730798</v>
      </c>
      <c r="BB117">
        <v>-9298922.9828267898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440665963.11906397</v>
      </c>
      <c r="I118">
        <v>-3332311.0445941999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0.47707590951122197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3931471.2887894101</v>
      </c>
      <c r="AF118">
        <v>1567785.1682833501</v>
      </c>
      <c r="AG118">
        <v>1438573.4095472</v>
      </c>
      <c r="AH118">
        <v>-3291574.4242358799</v>
      </c>
      <c r="AI118">
        <v>-433061.66149793798</v>
      </c>
      <c r="AJ118">
        <v>365607.03144044598</v>
      </c>
      <c r="AK118">
        <v>-8790.8701347505794</v>
      </c>
      <c r="AL118">
        <v>-32283.868667551698</v>
      </c>
      <c r="AM118">
        <v>0</v>
      </c>
      <c r="AN118">
        <v>0</v>
      </c>
      <c r="AO118">
        <v>-6940213.5598711902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15788.0280396122</v>
      </c>
      <c r="AX118">
        <v>0</v>
      </c>
      <c r="AY118">
        <v>0</v>
      </c>
      <c r="AZ118">
        <v>-3386699.4583072802</v>
      </c>
      <c r="BA118">
        <v>-3435135.5459390599</v>
      </c>
      <c r="BB118">
        <v>2081379.6519392999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417759233.56357598</v>
      </c>
      <c r="I119">
        <v>-22906729.555487499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1.17707590951122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7299614.5040689399</v>
      </c>
      <c r="AF119">
        <v>173005.46966788801</v>
      </c>
      <c r="AG119">
        <v>1331924.05061018</v>
      </c>
      <c r="AH119">
        <v>-15911299.4118654</v>
      </c>
      <c r="AI119">
        <v>-4467736.1808355898</v>
      </c>
      <c r="AJ119">
        <v>-1324519.82567882</v>
      </c>
      <c r="AK119">
        <v>2084.1476125895902</v>
      </c>
      <c r="AL119">
        <v>-121339.374693126</v>
      </c>
      <c r="AM119">
        <v>0</v>
      </c>
      <c r="AN119">
        <v>0</v>
      </c>
      <c r="AO119">
        <v>-10154169.4306386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23490.166165983999</v>
      </c>
      <c r="AX119">
        <v>0</v>
      </c>
      <c r="AY119">
        <v>0</v>
      </c>
      <c r="AZ119">
        <v>-23148945.885586001</v>
      </c>
      <c r="BA119">
        <v>-23044684.261000302</v>
      </c>
      <c r="BB119">
        <v>15643623.2290003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402598395.37479699</v>
      </c>
      <c r="I120">
        <v>-15160838.1887787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2.2495670009246802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9724941.72161684</v>
      </c>
      <c r="AF120">
        <v>-1712110.1186397299</v>
      </c>
      <c r="AG120">
        <v>1122826.23780592</v>
      </c>
      <c r="AH120">
        <v>-6457168.3375430498</v>
      </c>
      <c r="AI120">
        <v>-2501428.1954880999</v>
      </c>
      <c r="AJ120">
        <v>80184.002798080299</v>
      </c>
      <c r="AK120">
        <v>-28869.0429578156</v>
      </c>
      <c r="AL120">
        <v>-658027.54304287396</v>
      </c>
      <c r="AM120">
        <v>0</v>
      </c>
      <c r="AN120">
        <v>0</v>
      </c>
      <c r="AO120">
        <v>-15138417.251889501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46668.858158626601</v>
      </c>
      <c r="AX120">
        <v>0</v>
      </c>
      <c r="AY120">
        <v>0</v>
      </c>
      <c r="AZ120">
        <v>-15521399.6691816</v>
      </c>
      <c r="BA120">
        <v>-15638822.8458328</v>
      </c>
      <c r="BB120">
        <v>-3316183.9451672598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390520776.277089</v>
      </c>
      <c r="I121">
        <v>-12077619.097708801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3.5220580923381499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2770283.4061075598</v>
      </c>
      <c r="AF121">
        <v>-267194.32113878999</v>
      </c>
      <c r="AG121">
        <v>1275031.59253179</v>
      </c>
      <c r="AH121">
        <v>4208686.6127277296</v>
      </c>
      <c r="AI121">
        <v>-424358.82825392898</v>
      </c>
      <c r="AJ121">
        <v>-1864189.7196009599</v>
      </c>
      <c r="AK121">
        <v>-11244.2355934036</v>
      </c>
      <c r="AL121">
        <v>-407838.357887919</v>
      </c>
      <c r="AM121">
        <v>0</v>
      </c>
      <c r="AN121">
        <v>0</v>
      </c>
      <c r="AO121">
        <v>-17132801.859214701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4644.1121847975901</v>
      </c>
      <c r="AX121">
        <v>0</v>
      </c>
      <c r="AY121">
        <v>0</v>
      </c>
      <c r="AZ121">
        <v>-11848981.5981378</v>
      </c>
      <c r="BA121">
        <v>-12063354.493220201</v>
      </c>
      <c r="BB121">
        <v>-11260188.712779701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405533105.38451499</v>
      </c>
      <c r="I122">
        <v>15012329.1074265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2.7183392723910198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4504428.0722329896</v>
      </c>
      <c r="AF122">
        <v>313313.01543504599</v>
      </c>
      <c r="AG122">
        <v>1164499.7931206001</v>
      </c>
      <c r="AH122">
        <v>5162173.4192594504</v>
      </c>
      <c r="AI122">
        <v>-1118627.5045038201</v>
      </c>
      <c r="AJ122">
        <v>-1289517.9238052999</v>
      </c>
      <c r="AK122">
        <v>15095.192349102699</v>
      </c>
      <c r="AL122">
        <v>-434824.288538369</v>
      </c>
      <c r="AM122">
        <v>0</v>
      </c>
      <c r="AN122">
        <v>0</v>
      </c>
      <c r="AO122">
        <v>10428305.8368861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17511.0668595559</v>
      </c>
      <c r="AX122">
        <v>-4149438.9003503099</v>
      </c>
      <c r="AY122">
        <v>0</v>
      </c>
      <c r="AZ122">
        <v>14612917.778945001</v>
      </c>
      <c r="BA122">
        <v>14655290.3149467</v>
      </c>
      <c r="BB122">
        <v>-26170232.9619467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294622540.442173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358789105.68230402</v>
      </c>
      <c r="I124">
        <v>7727998.8177646799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492904.004301404</v>
      </c>
      <c r="AF124">
        <v>-616543.66208859801</v>
      </c>
      <c r="AG124">
        <v>2554448.9172215699</v>
      </c>
      <c r="AH124">
        <v>4054710.2170909699</v>
      </c>
      <c r="AI124">
        <v>1769495.64879854</v>
      </c>
      <c r="AJ124">
        <v>263471.91256996302</v>
      </c>
      <c r="AK124">
        <v>-6894.5588010429501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8511592.4790928196</v>
      </c>
      <c r="BA124">
        <v>8446208.8240600508</v>
      </c>
      <c r="BB124">
        <v>-8404654.6140600108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398563561.03738701</v>
      </c>
      <c r="I125">
        <v>16205018.698989401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-345535.502831814</v>
      </c>
      <c r="AF125">
        <v>3272428.07188319</v>
      </c>
      <c r="AG125">
        <v>3536312.27332241</v>
      </c>
      <c r="AH125">
        <v>6063119.1294521298</v>
      </c>
      <c r="AI125">
        <v>3112461.0381914801</v>
      </c>
      <c r="AJ125">
        <v>261085.235901368</v>
      </c>
      <c r="AK125">
        <v>-47035.775169168497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15852834.4707496</v>
      </c>
      <c r="BA125">
        <v>16100748.2963278</v>
      </c>
      <c r="BB125">
        <v>-10571638.386328001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438083489.73439503</v>
      </c>
      <c r="I126">
        <v>14998576.726343101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1494946.34602072</v>
      </c>
      <c r="AF126">
        <v>-2682607.1691883099</v>
      </c>
      <c r="AG126">
        <v>3786992.8843504498</v>
      </c>
      <c r="AH126">
        <v>8496180.4613095503</v>
      </c>
      <c r="AI126">
        <v>3072307.9877460399</v>
      </c>
      <c r="AJ126">
        <v>279258.89351420401</v>
      </c>
      <c r="AK126">
        <v>-27925.180227311899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14419154.223525301</v>
      </c>
      <c r="BA126">
        <v>14558182.6319451</v>
      </c>
      <c r="BB126">
        <v>-665118.43894483801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475339143.378438</v>
      </c>
      <c r="I127">
        <v>20747243.3692527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664618.74038760201</v>
      </c>
      <c r="AF127">
        <v>3898308.0420183898</v>
      </c>
      <c r="AG127">
        <v>4700633.6464727595</v>
      </c>
      <c r="AH127">
        <v>4932959.7800225597</v>
      </c>
      <c r="AI127">
        <v>5165300.9663763298</v>
      </c>
      <c r="AJ127">
        <v>483506.85596244602</v>
      </c>
      <c r="AK127">
        <v>-8329.1045518184892</v>
      </c>
      <c r="AL127">
        <v>-270248.80819864199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19566750.118489601</v>
      </c>
      <c r="BA127">
        <v>20172962.788348999</v>
      </c>
      <c r="BB127">
        <v>-3423243.2393491198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473936081.84473002</v>
      </c>
      <c r="I128">
        <v>-1403061.5337084299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2990021.5866664299</v>
      </c>
      <c r="AF128">
        <v>-6115195.8198058503</v>
      </c>
      <c r="AG128">
        <v>2083151.84452097</v>
      </c>
      <c r="AH128">
        <v>3209342.63003927</v>
      </c>
      <c r="AI128">
        <v>-1185123.03778465</v>
      </c>
      <c r="AJ128">
        <v>15571.9538299298</v>
      </c>
      <c r="AK128">
        <v>-24993.300240088</v>
      </c>
      <c r="AL128">
        <v>-393235.62131343398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579540.23591259297</v>
      </c>
      <c r="BA128">
        <v>586975.01119753695</v>
      </c>
      <c r="BB128">
        <v>6759149.8628022997</v>
      </c>
      <c r="BC128">
        <v>0</v>
      </c>
      <c r="BD128">
        <v>7346124.8739998303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490954063.21386498</v>
      </c>
      <c r="I129">
        <v>17017981.369134799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9532023.1266613193</v>
      </c>
      <c r="AF129">
        <v>-1506825.8416742501</v>
      </c>
      <c r="AG129">
        <v>1207522.8626953401</v>
      </c>
      <c r="AH129">
        <v>7213292.96215038</v>
      </c>
      <c r="AI129">
        <v>76973.575846611493</v>
      </c>
      <c r="AJ129">
        <v>622348.26601011795</v>
      </c>
      <c r="AK129">
        <v>10871.170306055599</v>
      </c>
      <c r="AL129">
        <v>-143975.96178630099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17012230.160209201</v>
      </c>
      <c r="BA129">
        <v>17202817.724323999</v>
      </c>
      <c r="BB129">
        <v>18673740.646676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458175202.44297498</v>
      </c>
      <c r="I130">
        <v>-32778860.770889498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-8083694.5455117198</v>
      </c>
      <c r="AF130">
        <v>-11738245.267572099</v>
      </c>
      <c r="AG130">
        <v>-195963.166138481</v>
      </c>
      <c r="AH130">
        <v>-20533430.991496701</v>
      </c>
      <c r="AI130">
        <v>6380137.1341918502</v>
      </c>
      <c r="AJ130">
        <v>45127.507185388902</v>
      </c>
      <c r="AK130">
        <v>41602.8419367928</v>
      </c>
      <c r="AL130">
        <v>-505992.67114212899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-34590459.1585472</v>
      </c>
      <c r="BA130">
        <v>-33892167.784722798</v>
      </c>
      <c r="BB130">
        <v>-4914042.5132773202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474414934.880835</v>
      </c>
      <c r="I131">
        <v>13854623.9379707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1289074.3868666301</v>
      </c>
      <c r="AF131">
        <v>-327342.08153211401</v>
      </c>
      <c r="AG131">
        <v>1709043.46526896</v>
      </c>
      <c r="AH131">
        <v>8980304.0945064202</v>
      </c>
      <c r="AI131">
        <v>1043367.6663923</v>
      </c>
      <c r="AJ131">
        <v>1206873.3194600199</v>
      </c>
      <c r="AK131">
        <v>32033.3278101701</v>
      </c>
      <c r="AL131">
        <v>6423.9003510655002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13939778.0791234</v>
      </c>
      <c r="BA131">
        <v>14218199.655945599</v>
      </c>
      <c r="BB131">
        <v>-18523295.5959455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494353041.47044098</v>
      </c>
      <c r="I132">
        <v>19938106.589605801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296288.44536864199</v>
      </c>
      <c r="AF132">
        <v>2064418.49010431</v>
      </c>
      <c r="AG132">
        <v>1399735.46903236</v>
      </c>
      <c r="AH132">
        <v>12743665.7176199</v>
      </c>
      <c r="AI132">
        <v>2056126.89251581</v>
      </c>
      <c r="AJ132">
        <v>758650.96958555805</v>
      </c>
      <c r="AK132">
        <v>-69314.6636858493</v>
      </c>
      <c r="AL132">
        <v>-234781.368787888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19014789.951752901</v>
      </c>
      <c r="BA132">
        <v>19239032.4985861</v>
      </c>
      <c r="BB132">
        <v>4361140.7224137504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496449166.39703101</v>
      </c>
      <c r="I133">
        <v>2096124.92658999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1333723.95848773</v>
      </c>
      <c r="AF133">
        <v>-2103049.9480597498</v>
      </c>
      <c r="AG133">
        <v>1678141.2615972499</v>
      </c>
      <c r="AH133">
        <v>36586.360749050502</v>
      </c>
      <c r="AI133">
        <v>1392117.6532630499</v>
      </c>
      <c r="AJ133">
        <v>27914.789608464002</v>
      </c>
      <c r="AK133">
        <v>-100796.151413204</v>
      </c>
      <c r="AL133">
        <v>-72339.717873105095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14617.2658107731</v>
      </c>
      <c r="AX133">
        <v>0</v>
      </c>
      <c r="AY133">
        <v>0</v>
      </c>
      <c r="AZ133">
        <v>2206915.4721702598</v>
      </c>
      <c r="BA133">
        <v>2169587.45251955</v>
      </c>
      <c r="BB133">
        <v>13727407.6064803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495929157.90389299</v>
      </c>
      <c r="I134">
        <v>-520008.49313770799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3203028.5473969998</v>
      </c>
      <c r="AF134">
        <v>-2744855.8316235798</v>
      </c>
      <c r="AG134">
        <v>3616441.5789277898</v>
      </c>
      <c r="AH134">
        <v>-2583343.55529769</v>
      </c>
      <c r="AI134">
        <v>-956069.88410968101</v>
      </c>
      <c r="AJ134">
        <v>-758256.659769641</v>
      </c>
      <c r="AK134">
        <v>-7622.5844917294498</v>
      </c>
      <c r="AL134">
        <v>47138.572219214897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14671.6586147813</v>
      </c>
      <c r="AX134">
        <v>0</v>
      </c>
      <c r="AY134">
        <v>0</v>
      </c>
      <c r="AZ134">
        <v>-168868.15813352901</v>
      </c>
      <c r="BA134">
        <v>-150268.975735468</v>
      </c>
      <c r="BB134">
        <v>-4240046.7442644201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492957125.59299898</v>
      </c>
      <c r="I135">
        <v>-2972032.3108934201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0.44881260153992503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6305010.4913784796</v>
      </c>
      <c r="AF135">
        <v>872947.61435414106</v>
      </c>
      <c r="AG135">
        <v>2165827.26492937</v>
      </c>
      <c r="AH135">
        <v>-3867386.4501857599</v>
      </c>
      <c r="AI135">
        <v>-359163.26460774598</v>
      </c>
      <c r="AJ135">
        <v>-7750.3310321420704</v>
      </c>
      <c r="AK135">
        <v>-22103.174135681398</v>
      </c>
      <c r="AL135">
        <v>-249581.02988992099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-7696255.7791542802</v>
      </c>
      <c r="AS135">
        <v>0</v>
      </c>
      <c r="AT135">
        <v>0</v>
      </c>
      <c r="AU135">
        <v>0</v>
      </c>
      <c r="AV135">
        <v>0</v>
      </c>
      <c r="AW135">
        <v>18810.923966058199</v>
      </c>
      <c r="AX135">
        <v>0</v>
      </c>
      <c r="AY135">
        <v>0</v>
      </c>
      <c r="AZ135">
        <v>-2839643.7343774699</v>
      </c>
      <c r="BA135">
        <v>-2979694.4219429102</v>
      </c>
      <c r="BB135">
        <v>219270.27994293801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469112985.44457901</v>
      </c>
      <c r="I136">
        <v>-23844140.148419801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1.14881260153992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12914619.837244499</v>
      </c>
      <c r="AF136">
        <v>-1590288.4371575401</v>
      </c>
      <c r="AG136">
        <v>2199936.1153306002</v>
      </c>
      <c r="AH136">
        <v>-19999908.002707001</v>
      </c>
      <c r="AI136">
        <v>-4379119.31236107</v>
      </c>
      <c r="AJ136">
        <v>-635197.72074389795</v>
      </c>
      <c r="AK136">
        <v>15191.7048343937</v>
      </c>
      <c r="AL136">
        <v>-368454.56116125803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-11851792.018688099</v>
      </c>
      <c r="AS136">
        <v>0</v>
      </c>
      <c r="AT136">
        <v>0</v>
      </c>
      <c r="AU136">
        <v>0</v>
      </c>
      <c r="AV136">
        <v>0</v>
      </c>
      <c r="AW136">
        <v>51966.811395187797</v>
      </c>
      <c r="AX136">
        <v>0</v>
      </c>
      <c r="AY136">
        <v>0</v>
      </c>
      <c r="AZ136">
        <v>-23643045.584014099</v>
      </c>
      <c r="BA136">
        <v>-23880755.404446401</v>
      </c>
      <c r="BB136">
        <v>5665590.3464464396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452203647.80497003</v>
      </c>
      <c r="I137">
        <v>-16909337.639609002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2.1873877233878298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9667550.5836718604</v>
      </c>
      <c r="AF137">
        <v>-875852.33397385105</v>
      </c>
      <c r="AG137">
        <v>2167123.5976871201</v>
      </c>
      <c r="AH137">
        <v>-6438195.6384574296</v>
      </c>
      <c r="AI137">
        <v>-2919050.57272015</v>
      </c>
      <c r="AJ137">
        <v>-1303803.65331695</v>
      </c>
      <c r="AK137">
        <v>-43455.787282927799</v>
      </c>
      <c r="AL137">
        <v>-962605.18645149597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-16828853.385835301</v>
      </c>
      <c r="AS137">
        <v>0</v>
      </c>
      <c r="AT137">
        <v>0</v>
      </c>
      <c r="AU137">
        <v>0</v>
      </c>
      <c r="AV137">
        <v>0</v>
      </c>
      <c r="AW137">
        <v>2050.6067852134202</v>
      </c>
      <c r="AX137">
        <v>0</v>
      </c>
      <c r="AY137">
        <v>0</v>
      </c>
      <c r="AZ137">
        <v>-17535091.7698939</v>
      </c>
      <c r="BA137">
        <v>-17593276.870857898</v>
      </c>
      <c r="BB137">
        <v>-5793313.3441421296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439985914.42987901</v>
      </c>
      <c r="I138">
        <v>-8795582.9658423103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3.4117295897973299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3145202.9900246402</v>
      </c>
      <c r="AF138">
        <v>2105579.46017149</v>
      </c>
      <c r="AG138">
        <v>2065654.43407007</v>
      </c>
      <c r="AH138">
        <v>4599773.1758801397</v>
      </c>
      <c r="AI138">
        <v>-660980.227687784</v>
      </c>
      <c r="AJ138">
        <v>-711062.917211722</v>
      </c>
      <c r="AK138">
        <v>-14573.230087702501</v>
      </c>
      <c r="AL138">
        <v>-288979.18208561599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-18915039.737275202</v>
      </c>
      <c r="AS138">
        <v>0</v>
      </c>
      <c r="AT138">
        <v>0</v>
      </c>
      <c r="AU138">
        <v>0</v>
      </c>
      <c r="AV138">
        <v>0</v>
      </c>
      <c r="AW138">
        <v>30516.443806186198</v>
      </c>
      <c r="AX138">
        <v>0</v>
      </c>
      <c r="AY138">
        <v>0</v>
      </c>
      <c r="AZ138">
        <v>-8643908.7903955393</v>
      </c>
      <c r="BA138">
        <v>-9015652.5292466898</v>
      </c>
      <c r="BB138">
        <v>-7257720.9557533301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455536063.13413697</v>
      </c>
      <c r="I139">
        <v>11595300.9866315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2.7409499187680599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6213328.4359231796</v>
      </c>
      <c r="AF139">
        <v>2197065.5489693698</v>
      </c>
      <c r="AG139">
        <v>1734964.0330686001</v>
      </c>
      <c r="AH139">
        <v>5058496.6219621403</v>
      </c>
      <c r="AI139">
        <v>-1410235.4033414801</v>
      </c>
      <c r="AJ139">
        <v>-792636.16690096003</v>
      </c>
      <c r="AK139">
        <v>22076.108105185602</v>
      </c>
      <c r="AL139">
        <v>-423135.44896629802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10504678.4557578</v>
      </c>
      <c r="AS139">
        <v>0</v>
      </c>
      <c r="AT139">
        <v>0</v>
      </c>
      <c r="AU139">
        <v>0</v>
      </c>
      <c r="AV139">
        <v>0</v>
      </c>
      <c r="AW139">
        <v>16122.271576695501</v>
      </c>
      <c r="AX139">
        <v>-11404889.6326262</v>
      </c>
      <c r="AY139">
        <v>0</v>
      </c>
      <c r="AZ139">
        <v>11715834.8235281</v>
      </c>
      <c r="BA139">
        <v>11501873.324955201</v>
      </c>
      <c r="BB139">
        <v>-21993382.153955001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43798667.463092603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56499966.316203803</v>
      </c>
      <c r="I141">
        <v>2241223.7807670999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945427.68846138299</v>
      </c>
      <c r="AF141">
        <v>-168468.75447353601</v>
      </c>
      <c r="AG141">
        <v>494261.27594622999</v>
      </c>
      <c r="AH141">
        <v>645906.06812357798</v>
      </c>
      <c r="AI141">
        <v>394024.96543714701</v>
      </c>
      <c r="AJ141">
        <v>37707.889394825601</v>
      </c>
      <c r="AK141">
        <v>-4033.5410308815499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2344825.59185874</v>
      </c>
      <c r="BA141">
        <v>2473743.8526534499</v>
      </c>
      <c r="BB141">
        <v>-3138904.7910534702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81319015.731427893</v>
      </c>
      <c r="I142">
        <v>3145301.5562214199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1099113.3480163</v>
      </c>
      <c r="AF142">
        <v>180254.586244028</v>
      </c>
      <c r="AG142">
        <v>675221.41901916696</v>
      </c>
      <c r="AH142">
        <v>935397.05401849397</v>
      </c>
      <c r="AI142">
        <v>691529.05734012695</v>
      </c>
      <c r="AJ142">
        <v>5990.4007680487703</v>
      </c>
      <c r="AK142">
        <v>-2152.1759494500702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3585353.6894567199</v>
      </c>
      <c r="BA142">
        <v>3685296.5557469502</v>
      </c>
      <c r="BB142">
        <v>-4454411.1367469504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98034380.1997578</v>
      </c>
      <c r="I143">
        <v>3765076.9806183702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-316120.84205529001</v>
      </c>
      <c r="AF143">
        <v>433470.74964802503</v>
      </c>
      <c r="AG143">
        <v>960129.32538539905</v>
      </c>
      <c r="AH143">
        <v>1707983.8252131001</v>
      </c>
      <c r="AI143">
        <v>833365.70779631403</v>
      </c>
      <c r="AJ143">
        <v>77652.473800334599</v>
      </c>
      <c r="AK143">
        <v>-14785.3298359726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3681695.9099519099</v>
      </c>
      <c r="BA143">
        <v>3752711.3715708698</v>
      </c>
      <c r="BB143">
        <v>-317983.13037087303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122148066.218514</v>
      </c>
      <c r="I144">
        <v>9958936.7302530091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4886776.8330805497</v>
      </c>
      <c r="AF144">
        <v>52834.659195551802</v>
      </c>
      <c r="AG144">
        <v>1213181.3112893701</v>
      </c>
      <c r="AH144">
        <v>1111033.82449676</v>
      </c>
      <c r="AI144">
        <v>1411346.00488642</v>
      </c>
      <c r="AJ144">
        <v>177138.68062534201</v>
      </c>
      <c r="AK144">
        <v>1044.02671881529</v>
      </c>
      <c r="AL144">
        <v>-83339.721296753094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8770015.6189960707</v>
      </c>
      <c r="BA144">
        <v>9112029.5555963106</v>
      </c>
      <c r="BB144">
        <v>1540328.60750368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135091657.328329</v>
      </c>
      <c r="I145">
        <v>3744777.4029317899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2625388.6850015</v>
      </c>
      <c r="AF145">
        <v>97620.853418489598</v>
      </c>
      <c r="AG145">
        <v>565334.13552931102</v>
      </c>
      <c r="AH145">
        <v>866143.63112608297</v>
      </c>
      <c r="AI145">
        <v>-353632.16449934302</v>
      </c>
      <c r="AJ145">
        <v>69521.629622102904</v>
      </c>
      <c r="AK145">
        <v>-18599.5072557559</v>
      </c>
      <c r="AL145">
        <v>-96838.108606845999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3754939.1543355398</v>
      </c>
      <c r="BA145">
        <v>3747693.6404517698</v>
      </c>
      <c r="BB145">
        <v>-49882.9721517617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144352335.062953</v>
      </c>
      <c r="I146">
        <v>4673276.98478455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2315426.1852224502</v>
      </c>
      <c r="AF146">
        <v>307221.90990715101</v>
      </c>
      <c r="AG146">
        <v>182188.934618008</v>
      </c>
      <c r="AH146">
        <v>1970928.7015315699</v>
      </c>
      <c r="AI146">
        <v>-341490.61140509398</v>
      </c>
      <c r="AJ146">
        <v>-31085.805211741299</v>
      </c>
      <c r="AK146">
        <v>-21939.6419329612</v>
      </c>
      <c r="AL146">
        <v>47592.794539968701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4428842.4672693498</v>
      </c>
      <c r="BA146">
        <v>4468574.8683931697</v>
      </c>
      <c r="BB146">
        <v>4087920.4680068102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139979966.68978599</v>
      </c>
      <c r="I147">
        <v>-4372368.3731673602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1576786.0353577901</v>
      </c>
      <c r="AF147">
        <v>-2416463.6733152601</v>
      </c>
      <c r="AG147">
        <v>-68912.677734957295</v>
      </c>
      <c r="AH147">
        <v>-5881873.0845528301</v>
      </c>
      <c r="AI147">
        <v>2162605.7925504898</v>
      </c>
      <c r="AJ147">
        <v>179027.40275243399</v>
      </c>
      <c r="AK147">
        <v>30278.923541440701</v>
      </c>
      <c r="AL147">
        <v>65572.246862296801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-4352979.0345385903</v>
      </c>
      <c r="BA147">
        <v>-4430179.17240318</v>
      </c>
      <c r="BB147">
        <v>-465615.88079680002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145180059.27924499</v>
      </c>
      <c r="I148">
        <v>4327378.9843906304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211400.903985565</v>
      </c>
      <c r="AF148">
        <v>770122.05801059306</v>
      </c>
      <c r="AG148">
        <v>539675.71530510997</v>
      </c>
      <c r="AH148">
        <v>2722443.7133285101</v>
      </c>
      <c r="AI148">
        <v>-78951.870648605996</v>
      </c>
      <c r="AJ148">
        <v>426117.74293458799</v>
      </c>
      <c r="AK148">
        <v>15100.2201141551</v>
      </c>
      <c r="AL148">
        <v>-147215.64885958901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1578.2172038546901</v>
      </c>
      <c r="AX148">
        <v>0</v>
      </c>
      <c r="AY148">
        <v>0</v>
      </c>
      <c r="AZ148">
        <v>4460271.0513741802</v>
      </c>
      <c r="BA148">
        <v>4527789.6711960798</v>
      </c>
      <c r="BB148">
        <v>-1601845.9644960801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151217066.50488201</v>
      </c>
      <c r="I149">
        <v>5348946.0131217102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119196.504616327</v>
      </c>
      <c r="AF149">
        <v>900489.30763567903</v>
      </c>
      <c r="AG149">
        <v>309787.87731943699</v>
      </c>
      <c r="AH149">
        <v>3918744.3536193101</v>
      </c>
      <c r="AI149">
        <v>-130682.865340262</v>
      </c>
      <c r="AJ149">
        <v>311968.24933687202</v>
      </c>
      <c r="AK149">
        <v>-16599.1334065152</v>
      </c>
      <c r="AL149">
        <v>-11854.970068463101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5401049.3237123797</v>
      </c>
      <c r="BA149">
        <v>5449937.2929891804</v>
      </c>
      <c r="BB149">
        <v>1020016.99971082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152542479.04684401</v>
      </c>
      <c r="I150">
        <v>1325412.5419620799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1073551.37481841</v>
      </c>
      <c r="AF150">
        <v>-226485.32259054601</v>
      </c>
      <c r="AG150">
        <v>392264.41320413799</v>
      </c>
      <c r="AH150">
        <v>44228.638596096098</v>
      </c>
      <c r="AI150">
        <v>647982.23462980497</v>
      </c>
      <c r="AJ150">
        <v>-386615.69373067701</v>
      </c>
      <c r="AK150">
        <v>-48704.845793241599</v>
      </c>
      <c r="AL150">
        <v>8334.3518627183203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1504555.1509967099</v>
      </c>
      <c r="BA150">
        <v>1546868.70372148</v>
      </c>
      <c r="BB150">
        <v>2467484.4996784702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158990866.932464</v>
      </c>
      <c r="I151">
        <v>-633779.45278358704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382284.58783572802</v>
      </c>
      <c r="AF151">
        <v>-668155.86534969695</v>
      </c>
      <c r="AG151">
        <v>372917.62510685698</v>
      </c>
      <c r="AH151">
        <v>-778184.001329305</v>
      </c>
      <c r="AI151">
        <v>-97938.460894325501</v>
      </c>
      <c r="AJ151">
        <v>174009.63935162401</v>
      </c>
      <c r="AK151">
        <v>-3018.3111415501098</v>
      </c>
      <c r="AL151">
        <v>57289.212581559797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-560795.57383910695</v>
      </c>
      <c r="BA151">
        <v>-546339.21257021499</v>
      </c>
      <c r="BB151">
        <v>1705337.3347702799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160269666.457066</v>
      </c>
      <c r="I152">
        <v>1278799.52460205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2941945.84933866</v>
      </c>
      <c r="AF152">
        <v>-178426.98770218401</v>
      </c>
      <c r="AG152">
        <v>524770.81641673797</v>
      </c>
      <c r="AH152">
        <v>-1222249.90933086</v>
      </c>
      <c r="AI152">
        <v>-835978.78417943197</v>
      </c>
      <c r="AJ152">
        <v>-15556.7409914089</v>
      </c>
      <c r="AK152">
        <v>-6988.4665236811898</v>
      </c>
      <c r="AL152">
        <v>-44361.078006074698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2365.3260951360999</v>
      </c>
      <c r="AX152">
        <v>0</v>
      </c>
      <c r="AY152">
        <v>0</v>
      </c>
      <c r="AZ152">
        <v>1165520.02511688</v>
      </c>
      <c r="BA152">
        <v>1191146.10833958</v>
      </c>
      <c r="BB152">
        <v>-970078.89473961398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151490384.718312</v>
      </c>
      <c r="I153">
        <v>-8779281.7387535498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0.69999999999999896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2298303.2994948402</v>
      </c>
      <c r="AF153">
        <v>-1715729.7965843801</v>
      </c>
      <c r="AG153">
        <v>492544.16152821301</v>
      </c>
      <c r="AH153">
        <v>-6453042.38335378</v>
      </c>
      <c r="AI153">
        <v>-1056208.3896612399</v>
      </c>
      <c r="AJ153">
        <v>-620902.92341328296</v>
      </c>
      <c r="AK153">
        <v>-18299.925921409598</v>
      </c>
      <c r="AL153">
        <v>-6971.0805051014704</v>
      </c>
      <c r="AM153">
        <v>0</v>
      </c>
      <c r="AN153">
        <v>0</v>
      </c>
      <c r="AO153">
        <v>0</v>
      </c>
      <c r="AP153">
        <v>-1825773.7866882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3204.2402461572201</v>
      </c>
      <c r="AX153">
        <v>0</v>
      </c>
      <c r="AY153">
        <v>0</v>
      </c>
      <c r="AZ153">
        <v>-8902876.5848581996</v>
      </c>
      <c r="BA153">
        <v>-8826801.6688722</v>
      </c>
      <c r="BB153">
        <v>3509090.3461722001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147505845.123631</v>
      </c>
      <c r="I154">
        <v>-3533816.5280351802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1.1970332148467699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1327525.23922329</v>
      </c>
      <c r="AF154">
        <v>-1230206.1361078699</v>
      </c>
      <c r="AG154">
        <v>453920.50024236197</v>
      </c>
      <c r="AH154">
        <v>-2162220.9845332801</v>
      </c>
      <c r="AI154">
        <v>-407872.27089530602</v>
      </c>
      <c r="AJ154">
        <v>-43700.244872477</v>
      </c>
      <c r="AK154">
        <v>30081.5582757556</v>
      </c>
      <c r="AL154">
        <v>-355594.05028356903</v>
      </c>
      <c r="AM154">
        <v>0</v>
      </c>
      <c r="AN154">
        <v>0</v>
      </c>
      <c r="AO154">
        <v>0</v>
      </c>
      <c r="AP154">
        <v>-1260463.4218746501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6088.8741409888398</v>
      </c>
      <c r="AX154">
        <v>0</v>
      </c>
      <c r="AY154">
        <v>0</v>
      </c>
      <c r="AZ154">
        <v>-3642440.9366847598</v>
      </c>
      <c r="BA154">
        <v>-3545908.2540194201</v>
      </c>
      <c r="BB154">
        <v>-3703844.4766805698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147231343.44077799</v>
      </c>
      <c r="I155">
        <v>146043.53575002501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1.89155297012525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402671.90000579099</v>
      </c>
      <c r="AF155">
        <v>-11558.668151230801</v>
      </c>
      <c r="AG155">
        <v>427644.78789538698</v>
      </c>
      <c r="AH155">
        <v>1549946.68676703</v>
      </c>
      <c r="AI155">
        <v>-473099.92227321898</v>
      </c>
      <c r="AJ155">
        <v>140997.93541482999</v>
      </c>
      <c r="AK155">
        <v>-1892.3862201188001</v>
      </c>
      <c r="AL155">
        <v>-106448.21626094</v>
      </c>
      <c r="AM155">
        <v>0</v>
      </c>
      <c r="AN155">
        <v>0</v>
      </c>
      <c r="AO155">
        <v>0</v>
      </c>
      <c r="AP155">
        <v>-1671575.3269551001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7756.4882946157104</v>
      </c>
      <c r="AX155">
        <v>0</v>
      </c>
      <c r="AY155">
        <v>0</v>
      </c>
      <c r="AZ155">
        <v>264443.278517042</v>
      </c>
      <c r="BA155">
        <v>244235.18305870501</v>
      </c>
      <c r="BB155">
        <v>-5112782.5212586699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146651666.00665399</v>
      </c>
      <c r="I156">
        <v>-996503.45746269298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3.0923358050208298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707099.288991977</v>
      </c>
      <c r="AF156">
        <v>-11598.0718217387</v>
      </c>
      <c r="AG156">
        <v>423428.99230769899</v>
      </c>
      <c r="AH156">
        <v>1743218.1408425299</v>
      </c>
      <c r="AI156">
        <v>-501606.06885108299</v>
      </c>
      <c r="AJ156">
        <v>106344.903587892</v>
      </c>
      <c r="AK156">
        <v>-8356.4836806353396</v>
      </c>
      <c r="AL156">
        <v>-165847.47545069401</v>
      </c>
      <c r="AM156">
        <v>0</v>
      </c>
      <c r="AN156">
        <v>0</v>
      </c>
      <c r="AO156">
        <v>0</v>
      </c>
      <c r="AP156">
        <v>-2761356.2299137502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9251.1906569096009</v>
      </c>
      <c r="AX156">
        <v>-481207.63986716099</v>
      </c>
      <c r="AY156">
        <v>0</v>
      </c>
      <c r="AZ156">
        <v>-940629.45319805702</v>
      </c>
      <c r="BA156">
        <v>-959604.48871297296</v>
      </c>
      <c r="BB156">
        <v>-1813777.00488705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46128051.293361902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50386035.780131496</v>
      </c>
      <c r="I158">
        <v>2435997.21709002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-470470.54221157398</v>
      </c>
      <c r="AF158">
        <v>1153440.1787265099</v>
      </c>
      <c r="AG158">
        <v>311317.02826656</v>
      </c>
      <c r="AH158">
        <v>626151.99263562798</v>
      </c>
      <c r="AI158">
        <v>427237.93923714798</v>
      </c>
      <c r="AJ158">
        <v>110152.388281493</v>
      </c>
      <c r="AK158">
        <v>-5106.0352439697899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2152722.9496917999</v>
      </c>
      <c r="BA158">
        <v>2219128.3152651899</v>
      </c>
      <c r="BB158">
        <v>-1866129.86876517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74508201.690140307</v>
      </c>
      <c r="I159">
        <v>2386847.5246113301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730487.87667018198</v>
      </c>
      <c r="AF159">
        <v>-489702.98497184599</v>
      </c>
      <c r="AG159">
        <v>394020.82297563402</v>
      </c>
      <c r="AH159">
        <v>775460.35098771704</v>
      </c>
      <c r="AI159">
        <v>566291.05069526902</v>
      </c>
      <c r="AJ159">
        <v>118379.38488004899</v>
      </c>
      <c r="AK159">
        <v>1802.5896584555101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2096739.09089546</v>
      </c>
      <c r="BA159">
        <v>2141255.41139512</v>
      </c>
      <c r="BB159">
        <v>-537623.29629514297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90678164.059778094</v>
      </c>
      <c r="I160">
        <v>1137861.7772186201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-1861451.8995135301</v>
      </c>
      <c r="AF160">
        <v>-70299.1151226691</v>
      </c>
      <c r="AG160">
        <v>701596.43045970902</v>
      </c>
      <c r="AH160">
        <v>1528195.7607785901</v>
      </c>
      <c r="AI160">
        <v>736933.40038235101</v>
      </c>
      <c r="AJ160">
        <v>95569.975288786794</v>
      </c>
      <c r="AK160">
        <v>-6710.28967775815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1123834.2625954801</v>
      </c>
      <c r="BA160">
        <v>1112871.7180083899</v>
      </c>
      <c r="BB160">
        <v>-711207.51310839795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108686779.135337</v>
      </c>
      <c r="I161">
        <v>3026947.1087249801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-70285.899813683995</v>
      </c>
      <c r="AF161">
        <v>-258196.55580665101</v>
      </c>
      <c r="AG161">
        <v>920723.29933523596</v>
      </c>
      <c r="AH161">
        <v>1004692.0288704199</v>
      </c>
      <c r="AI161">
        <v>1222959.3806347901</v>
      </c>
      <c r="AJ161">
        <v>78644.129309301803</v>
      </c>
      <c r="AK161">
        <v>-3246.2211902995</v>
      </c>
      <c r="AL161">
        <v>-133400.90944412601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2761889.25189499</v>
      </c>
      <c r="BA161">
        <v>2783739.5323954299</v>
      </c>
      <c r="BB161">
        <v>-616213.682595419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115694009.000137</v>
      </c>
      <c r="I162">
        <v>3228689.7144979201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2089408.63962338</v>
      </c>
      <c r="AF162">
        <v>32574.1510189172</v>
      </c>
      <c r="AG162">
        <v>275293.10636930802</v>
      </c>
      <c r="AH162">
        <v>673880.27877459303</v>
      </c>
      <c r="AI162">
        <v>-263607.37112912798</v>
      </c>
      <c r="AJ162">
        <v>139097.59003021399</v>
      </c>
      <c r="AK162">
        <v>-584.58598389464203</v>
      </c>
      <c r="AL162">
        <v>-9109.8887215213199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2936951.9199818699</v>
      </c>
      <c r="BA162">
        <v>2968666.8304924299</v>
      </c>
      <c r="BB162">
        <v>1932231.5794075299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118916656.880946</v>
      </c>
      <c r="I163">
        <v>3222647.8808093299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342763.55893657601</v>
      </c>
      <c r="AF163">
        <v>827864.95819261903</v>
      </c>
      <c r="AG163">
        <v>118664.952876437</v>
      </c>
      <c r="AH163">
        <v>1740586.34655622</v>
      </c>
      <c r="AI163">
        <v>-93716.260092069293</v>
      </c>
      <c r="AJ163">
        <v>-31875.6905512343</v>
      </c>
      <c r="AK163">
        <v>-2778.1896023724098</v>
      </c>
      <c r="AL163">
        <v>-32461.3052138206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2869048.3711023601</v>
      </c>
      <c r="BA163">
        <v>2920533.1066948599</v>
      </c>
      <c r="BB163">
        <v>6605399.9568051603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127044859.20977999</v>
      </c>
      <c r="I164">
        <v>-3900290.5924721402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730359.42783031997</v>
      </c>
      <c r="AF164">
        <v>-806077.37635336199</v>
      </c>
      <c r="AG164">
        <v>-233328.67688197701</v>
      </c>
      <c r="AH164">
        <v>-4894869.7357848296</v>
      </c>
      <c r="AI164">
        <v>1247132.2134416201</v>
      </c>
      <c r="AJ164">
        <v>55529.051503727598</v>
      </c>
      <c r="AK164">
        <v>9968.7580506317499</v>
      </c>
      <c r="AL164">
        <v>-24334.117797341602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-3915620.45599121</v>
      </c>
      <c r="BA164">
        <v>-3958132.1394234202</v>
      </c>
      <c r="BB164">
        <v>864025.068923385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131059701.78858</v>
      </c>
      <c r="I165">
        <v>3666224.6524368301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805088.581573267</v>
      </c>
      <c r="AF165">
        <v>261641.80068312099</v>
      </c>
      <c r="AG165">
        <v>115551.81131623899</v>
      </c>
      <c r="AH165">
        <v>2467325.8953176099</v>
      </c>
      <c r="AI165">
        <v>-126226.848400305</v>
      </c>
      <c r="AJ165">
        <v>331103.97229958</v>
      </c>
      <c r="AK165">
        <v>651.34104395026304</v>
      </c>
      <c r="AL165">
        <v>-143092.713743606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3712043.8400898599</v>
      </c>
      <c r="BA165">
        <v>3704274.66002867</v>
      </c>
      <c r="BB165">
        <v>-3568179.9103286602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137432950.49748701</v>
      </c>
      <c r="I166">
        <v>5092442.1924333302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-468208.22916220297</v>
      </c>
      <c r="AF166">
        <v>1157716.46049238</v>
      </c>
      <c r="AG166">
        <v>183757.25397990501</v>
      </c>
      <c r="AH166">
        <v>3582509.5344416699</v>
      </c>
      <c r="AI166">
        <v>548924.687360732</v>
      </c>
      <c r="AJ166">
        <v>-27289.646641401399</v>
      </c>
      <c r="AK166">
        <v>-24608.301138180101</v>
      </c>
      <c r="AL166">
        <v>98446.569297975002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5051248.3286308898</v>
      </c>
      <c r="BA166">
        <v>5094706.2386720702</v>
      </c>
      <c r="BB166">
        <v>5015971.8249279195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137947807.99479601</v>
      </c>
      <c r="I167">
        <v>90695.517137212795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-332863.32455713302</v>
      </c>
      <c r="AF167">
        <v>-324621.71567034698</v>
      </c>
      <c r="AG167">
        <v>264482.23417454702</v>
      </c>
      <c r="AH167">
        <v>36321.861712439197</v>
      </c>
      <c r="AI167">
        <v>557015.33115690295</v>
      </c>
      <c r="AJ167">
        <v>58739.220816877998</v>
      </c>
      <c r="AK167">
        <v>-22869.9523965689</v>
      </c>
      <c r="AL167">
        <v>107713.81052547001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1024.6431920899099</v>
      </c>
      <c r="AX167">
        <v>0</v>
      </c>
      <c r="AY167">
        <v>0</v>
      </c>
      <c r="AZ167">
        <v>344942.10895427899</v>
      </c>
      <c r="BA167">
        <v>399766.23510686099</v>
      </c>
      <c r="BB167">
        <v>4075083.0637931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135544318.519604</v>
      </c>
      <c r="I168">
        <v>-2259620.5112883202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1332595.455198</v>
      </c>
      <c r="AF168">
        <v>-3786500.0179015398</v>
      </c>
      <c r="AG168">
        <v>784271.82577784697</v>
      </c>
      <c r="AH168">
        <v>-745648.67817816604</v>
      </c>
      <c r="AI168">
        <v>43316.335145566998</v>
      </c>
      <c r="AJ168">
        <v>-100582.76743910401</v>
      </c>
      <c r="AK168">
        <v>267.11344869388398</v>
      </c>
      <c r="AL168">
        <v>28023.7697736396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-2444256.9641750599</v>
      </c>
      <c r="BA168">
        <v>-2467625.7172739301</v>
      </c>
      <c r="BB168">
        <v>-1945371.63352602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137872410.64179701</v>
      </c>
      <c r="I169">
        <v>1277882.7126569401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2083991.9248754501</v>
      </c>
      <c r="AF169">
        <v>459699.07297360402</v>
      </c>
      <c r="AG169">
        <v>164218.76158355299</v>
      </c>
      <c r="AH169">
        <v>-1061508.2359148399</v>
      </c>
      <c r="AI169">
        <v>-194440.53098250201</v>
      </c>
      <c r="AJ169">
        <v>161065.96431867901</v>
      </c>
      <c r="AK169">
        <v>-9434.2659622891806</v>
      </c>
      <c r="AL169">
        <v>-129836.922777126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1473755.76811453</v>
      </c>
      <c r="BA169">
        <v>1541819.20767366</v>
      </c>
      <c r="BB169">
        <v>-1857084.1324736699</v>
      </c>
      <c r="BC169">
        <v>0</v>
      </c>
      <c r="BD169">
        <v>-315264.92480000999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131289822.72153699</v>
      </c>
      <c r="I170">
        <v>-6920388.8928708099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0.7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2475424.0159159801</v>
      </c>
      <c r="AF170">
        <v>-377448.93178213702</v>
      </c>
      <c r="AG170">
        <v>296993.53958142101</v>
      </c>
      <c r="AH170">
        <v>-5745996.7213957096</v>
      </c>
      <c r="AI170">
        <v>-1283835.8005494699</v>
      </c>
      <c r="AJ170">
        <v>106654.00905270901</v>
      </c>
      <c r="AK170">
        <v>-3053.9603325124799</v>
      </c>
      <c r="AL170">
        <v>4834.5290841449096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-2964894.3515472701</v>
      </c>
      <c r="AT170">
        <v>0</v>
      </c>
      <c r="AU170">
        <v>0</v>
      </c>
      <c r="AV170">
        <v>0</v>
      </c>
      <c r="AW170">
        <v>2699.3252606092801</v>
      </c>
      <c r="AX170">
        <v>0</v>
      </c>
      <c r="AY170">
        <v>0</v>
      </c>
      <c r="AZ170">
        <v>-7488624.34671224</v>
      </c>
      <c r="BA170">
        <v>-7447663.3056442495</v>
      </c>
      <c r="BB170">
        <v>1233274.4766442601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126449424.732292</v>
      </c>
      <c r="I171">
        <v>-4840397.9892445598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1.2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1917232.01453437</v>
      </c>
      <c r="AF171">
        <v>-2351665.6648825798</v>
      </c>
      <c r="AG171">
        <v>273676.40465673298</v>
      </c>
      <c r="AH171">
        <v>-1807338.69344848</v>
      </c>
      <c r="AI171">
        <v>-494564.551196869</v>
      </c>
      <c r="AJ171">
        <v>-289475.15036439698</v>
      </c>
      <c r="AK171">
        <v>-1862.2464107303599</v>
      </c>
      <c r="AL171">
        <v>-225246.36434251801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-2038110.1834268901</v>
      </c>
      <c r="AT171">
        <v>0</v>
      </c>
      <c r="AU171">
        <v>0</v>
      </c>
      <c r="AV171">
        <v>0</v>
      </c>
      <c r="AW171">
        <v>3262.82655841926</v>
      </c>
      <c r="AX171">
        <v>0</v>
      </c>
      <c r="AY171">
        <v>0</v>
      </c>
      <c r="AZ171">
        <v>-5014091.6083229398</v>
      </c>
      <c r="BA171">
        <v>-4965789.1488550603</v>
      </c>
      <c r="BB171">
        <v>-6268890.4691449096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126691115.84027401</v>
      </c>
      <c r="I172">
        <v>581386.25221441104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1.8971782685562799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2132365.5627550399</v>
      </c>
      <c r="AF172">
        <v>349600.33002257301</v>
      </c>
      <c r="AG172">
        <v>191139.800636161</v>
      </c>
      <c r="AH172">
        <v>1292087.82467254</v>
      </c>
      <c r="AI172">
        <v>-263567.87894618203</v>
      </c>
      <c r="AJ172">
        <v>-265212.86052750202</v>
      </c>
      <c r="AK172">
        <v>-2318.6405675702399</v>
      </c>
      <c r="AL172">
        <v>-177483.926115123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-2604329.9620101401</v>
      </c>
      <c r="AT172">
        <v>0</v>
      </c>
      <c r="AU172">
        <v>0</v>
      </c>
      <c r="AV172">
        <v>0</v>
      </c>
      <c r="AW172">
        <v>14197.991511288599</v>
      </c>
      <c r="AX172">
        <v>0</v>
      </c>
      <c r="AY172">
        <v>0</v>
      </c>
      <c r="AZ172">
        <v>666478.241431089</v>
      </c>
      <c r="BA172">
        <v>605881.45329045702</v>
      </c>
      <c r="BB172">
        <v>-4182006.8414904699</v>
      </c>
      <c r="BC172">
        <v>0</v>
      </c>
      <c r="BD172">
        <v>-3576125.3882000102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125315480.401245</v>
      </c>
      <c r="I173">
        <v>-1375635.4390296501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3.0953961223812998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1983526.99283284</v>
      </c>
      <c r="AF173">
        <v>583875.85268369899</v>
      </c>
      <c r="AG173">
        <v>222666.77123377399</v>
      </c>
      <c r="AH173">
        <v>1372547.6949546</v>
      </c>
      <c r="AI173">
        <v>-364673.36736690998</v>
      </c>
      <c r="AJ173">
        <v>-255799.235705589</v>
      </c>
      <c r="AK173">
        <v>1571.3451836096101</v>
      </c>
      <c r="AL173">
        <v>-181720.042880964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-4305826.2530198097</v>
      </c>
      <c r="AT173">
        <v>0</v>
      </c>
      <c r="AU173">
        <v>0</v>
      </c>
      <c r="AV173">
        <v>0</v>
      </c>
      <c r="AW173">
        <v>5770.3346602955899</v>
      </c>
      <c r="AX173">
        <v>-481974.47962671</v>
      </c>
      <c r="AY173">
        <v>0</v>
      </c>
      <c r="AZ173">
        <v>-1420034.38705116</v>
      </c>
      <c r="BA173">
        <v>-1466165.01689969</v>
      </c>
      <c r="BB173">
        <v>1277351.49349968</v>
      </c>
      <c r="BC173">
        <v>0</v>
      </c>
      <c r="BD173">
        <v>-188813.52340000801</v>
      </c>
    </row>
    <row r="175" spans="1:56" x14ac:dyDescent="0.2">
      <c r="A175" t="s">
        <v>86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106</v>
      </c>
      <c r="Q175" t="s">
        <v>31</v>
      </c>
      <c r="R175" t="s">
        <v>73</v>
      </c>
      <c r="S175" t="s">
        <v>85</v>
      </c>
      <c r="T175" t="s">
        <v>87</v>
      </c>
      <c r="U175" t="s">
        <v>88</v>
      </c>
      <c r="V175" t="s">
        <v>89</v>
      </c>
      <c r="W175" t="s">
        <v>90</v>
      </c>
      <c r="X175" t="s">
        <v>91</v>
      </c>
      <c r="Y175" t="s">
        <v>76</v>
      </c>
      <c r="Z175" t="s">
        <v>74</v>
      </c>
      <c r="AA175" t="s">
        <v>75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107</v>
      </c>
      <c r="AL175" t="s">
        <v>35</v>
      </c>
      <c r="AM175" t="s">
        <v>79</v>
      </c>
      <c r="AN175" t="s">
        <v>92</v>
      </c>
      <c r="AO175" t="s">
        <v>93</v>
      </c>
      <c r="AP175" t="s">
        <v>94</v>
      </c>
      <c r="AQ175" t="s">
        <v>95</v>
      </c>
      <c r="AR175" t="s">
        <v>96</v>
      </c>
      <c r="AS175" t="s">
        <v>97</v>
      </c>
      <c r="AT175" t="s">
        <v>82</v>
      </c>
      <c r="AU175" t="s">
        <v>80</v>
      </c>
      <c r="AV175" t="s">
        <v>81</v>
      </c>
      <c r="AW175" t="s">
        <v>47</v>
      </c>
      <c r="AX175" t="s">
        <v>83</v>
      </c>
      <c r="AY175" t="s">
        <v>84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2145953964.1263499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2232923085.5630898</v>
      </c>
      <c r="I177">
        <v>86969121.4367394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86281015.446910307</v>
      </c>
      <c r="AF177">
        <v>-48796836.670695603</v>
      </c>
      <c r="AG177">
        <v>7860994.6285091201</v>
      </c>
      <c r="AH177">
        <v>29799211.7249742</v>
      </c>
      <c r="AI177">
        <v>15309382.375508601</v>
      </c>
      <c r="AJ177">
        <v>-7160552.7043931996</v>
      </c>
      <c r="AK177">
        <v>-24776.0238318433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83268438.776981607</v>
      </c>
      <c r="BA177">
        <v>82207378.224108696</v>
      </c>
      <c r="BB177">
        <v>-110815097.22411001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2362293294.0679998</v>
      </c>
      <c r="I178">
        <v>129370208.50491001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50821376.623364903</v>
      </c>
      <c r="AF178">
        <v>7703102.5756332604</v>
      </c>
      <c r="AG178">
        <v>11543071.4324417</v>
      </c>
      <c r="AH178">
        <v>31492605.369950399</v>
      </c>
      <c r="AI178">
        <v>19618229.600171901</v>
      </c>
      <c r="AJ178">
        <v>-7260901.4150706604</v>
      </c>
      <c r="AK178">
        <v>-245963.27935876601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113671520.907132</v>
      </c>
      <c r="BA178">
        <v>115866555.185689</v>
      </c>
      <c r="BB178">
        <v>-563833.185689523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2568219677.0290399</v>
      </c>
      <c r="I179">
        <v>205926382.96103099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17452902.037606198</v>
      </c>
      <c r="AF179">
        <v>94853475.726699695</v>
      </c>
      <c r="AG179">
        <v>11876061.6183977</v>
      </c>
      <c r="AH179">
        <v>43476839.618513301</v>
      </c>
      <c r="AI179">
        <v>18852431.248590399</v>
      </c>
      <c r="AJ179">
        <v>-6827630.7636845103</v>
      </c>
      <c r="AK179">
        <v>-193939.96989176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179490139.516231</v>
      </c>
      <c r="BA179">
        <v>184382650.906073</v>
      </c>
      <c r="BB179">
        <v>207676420.09392199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2688673023.7691398</v>
      </c>
      <c r="I180">
        <v>120453346.740106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39787722.514973402</v>
      </c>
      <c r="AF180">
        <v>8378684.0548424004</v>
      </c>
      <c r="AG180">
        <v>15306484.274675099</v>
      </c>
      <c r="AH180">
        <v>31880555.680573098</v>
      </c>
      <c r="AI180">
        <v>34633397.397152297</v>
      </c>
      <c r="AJ180">
        <v>-12634110.622310899</v>
      </c>
      <c r="AK180">
        <v>161217.625986931</v>
      </c>
      <c r="AL180">
        <v>-1752778.3610046401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115761172.564887</v>
      </c>
      <c r="BA180">
        <v>117592019.90595099</v>
      </c>
      <c r="BB180">
        <v>-21156767.905948501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2735779657.2989001</v>
      </c>
      <c r="I181">
        <v>47106633.529759802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10646544.2561389</v>
      </c>
      <c r="AF181">
        <v>26862228.6371959</v>
      </c>
      <c r="AG181">
        <v>1613956.81293479</v>
      </c>
      <c r="AH181">
        <v>10885596.3800296</v>
      </c>
      <c r="AI181">
        <v>-10998417.5853274</v>
      </c>
      <c r="AJ181">
        <v>5793856.5012255302</v>
      </c>
      <c r="AK181">
        <v>-279957.41793295898</v>
      </c>
      <c r="AL181">
        <v>910575.31669137802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45434382.900955804</v>
      </c>
      <c r="BA181">
        <v>45616956.949849598</v>
      </c>
      <c r="BB181">
        <v>101761328.050155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2829593907.6578202</v>
      </c>
      <c r="I182">
        <v>93814250.358918101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54238151.252089702</v>
      </c>
      <c r="AF182">
        <v>-11140480.179674501</v>
      </c>
      <c r="AG182">
        <v>6970519.3429784495</v>
      </c>
      <c r="AH182">
        <v>45131696.4888096</v>
      </c>
      <c r="AI182">
        <v>-1028840.35951575</v>
      </c>
      <c r="AJ182">
        <v>555966.51512660203</v>
      </c>
      <c r="AK182">
        <v>-83792.009125745099</v>
      </c>
      <c r="AL182">
        <v>-961781.64927884005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93681439.401409507</v>
      </c>
      <c r="BA182">
        <v>94337073.838600799</v>
      </c>
      <c r="BB182">
        <v>-26703894.838606101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2711885178.8236299</v>
      </c>
      <c r="I183">
        <v>-117708728.834189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13352665.802851601</v>
      </c>
      <c r="AF183">
        <v>-37187334.0050653</v>
      </c>
      <c r="AG183">
        <v>-6522762.0902028</v>
      </c>
      <c r="AH183">
        <v>-113316647.309543</v>
      </c>
      <c r="AI183">
        <v>23339937.257973999</v>
      </c>
      <c r="AJ183">
        <v>5416180.82891782</v>
      </c>
      <c r="AK183">
        <v>-144719.68024281299</v>
      </c>
      <c r="AL183">
        <v>-1970509.0317806299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-117033188.227091</v>
      </c>
      <c r="BA183">
        <v>-117253855.80649</v>
      </c>
      <c r="BB183">
        <v>15864016.8064909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2737076631.2172098</v>
      </c>
      <c r="I184">
        <v>25191452.393578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-33110210.249575101</v>
      </c>
      <c r="AF184">
        <v>-620699.00393521495</v>
      </c>
      <c r="AG184">
        <v>-5157442.6421521697</v>
      </c>
      <c r="AH184">
        <v>50022067.992049702</v>
      </c>
      <c r="AI184">
        <v>5269529.9947175104</v>
      </c>
      <c r="AJ184">
        <v>8799641.8588561304</v>
      </c>
      <c r="AK184">
        <v>604655.54205762595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25807543.492018498</v>
      </c>
      <c r="BA184">
        <v>25241467.915068399</v>
      </c>
      <c r="BB184">
        <v>70271190.084934399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2769053550.5942998</v>
      </c>
      <c r="I185">
        <v>31976919.3770875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-34685660.987738296</v>
      </c>
      <c r="AF185">
        <v>-45051539.923314199</v>
      </c>
      <c r="AG185">
        <v>3817049.7679021498</v>
      </c>
      <c r="AH185">
        <v>78871321.328051701</v>
      </c>
      <c r="AI185">
        <v>21119718.5121831</v>
      </c>
      <c r="AJ185">
        <v>10534887.225454001</v>
      </c>
      <c r="AK185">
        <v>-167841.675495478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34437934.247042902</v>
      </c>
      <c r="BA185">
        <v>32861376.283054601</v>
      </c>
      <c r="BB185">
        <v>29835012.716939598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2825631142.8445001</v>
      </c>
      <c r="I186">
        <v>56577592.250208803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-1759924.6703935899</v>
      </c>
      <c r="AF186">
        <v>18715065.744159698</v>
      </c>
      <c r="AG186">
        <v>6808393.2340430403</v>
      </c>
      <c r="AH186">
        <v>4107384.0555992099</v>
      </c>
      <c r="AI186">
        <v>3793115.6301568798</v>
      </c>
      <c r="AJ186">
        <v>6107595.7683834303</v>
      </c>
      <c r="AK186">
        <v>-882753.94580464601</v>
      </c>
      <c r="AL186">
        <v>-2010231.02477413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23458413.917147901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58337058.708517902</v>
      </c>
      <c r="BA186">
        <v>58752076.883349903</v>
      </c>
      <c r="BB186">
        <v>-4729592.8833504198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2851131557.8043799</v>
      </c>
      <c r="I187">
        <v>25500414.959878899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2.6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45802596.352862097</v>
      </c>
      <c r="AF187">
        <v>-26967608.149558499</v>
      </c>
      <c r="AG187">
        <v>27378835.676682699</v>
      </c>
      <c r="AH187">
        <v>-16162105.401326699</v>
      </c>
      <c r="AI187">
        <v>5550298.3315480901</v>
      </c>
      <c r="AJ187">
        <v>-46394755.661316797</v>
      </c>
      <c r="AK187">
        <v>-16889.442111741399</v>
      </c>
      <c r="AL187">
        <v>-1024177.95234592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38332099.502154797</v>
      </c>
      <c r="AU187">
        <v>0</v>
      </c>
      <c r="AV187">
        <v>0</v>
      </c>
      <c r="AW187">
        <v>1097649.27843582</v>
      </c>
      <c r="AX187">
        <v>0</v>
      </c>
      <c r="AY187">
        <v>0</v>
      </c>
      <c r="AZ187">
        <v>27595942.535023801</v>
      </c>
      <c r="BA187">
        <v>26437806.489720698</v>
      </c>
      <c r="BB187">
        <v>72792708.510282993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2941579931.7406001</v>
      </c>
      <c r="I188">
        <v>90448373.936213002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5.2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26550967.2390454</v>
      </c>
      <c r="AF188">
        <v>4143522.8211387699</v>
      </c>
      <c r="AG188">
        <v>8892907.8942971993</v>
      </c>
      <c r="AH188">
        <v>-19625192.9640177</v>
      </c>
      <c r="AI188">
        <v>2621331.0007402101</v>
      </c>
      <c r="AJ188">
        <v>8273649.0936478004</v>
      </c>
      <c r="AK188">
        <v>-41313.520343849399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64662491.685864598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95478363.250372499</v>
      </c>
      <c r="BA188">
        <v>96082495.257123694</v>
      </c>
      <c r="BB188">
        <v>12570112.742874799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2800408150.8260899</v>
      </c>
      <c r="I189">
        <v>-141171780.91450301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6.7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4689222.7979035703</v>
      </c>
      <c r="AF189">
        <v>-61542372.721402504</v>
      </c>
      <c r="AG189">
        <v>8347346.9687681701</v>
      </c>
      <c r="AH189">
        <v>-127420296.848882</v>
      </c>
      <c r="AI189">
        <v>-13334033.915232601</v>
      </c>
      <c r="AJ189">
        <v>-950830.65844739601</v>
      </c>
      <c r="AK189">
        <v>-110136.819214752</v>
      </c>
      <c r="AL189">
        <v>1097239.2295088801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38470791.8392381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-150753070.12775999</v>
      </c>
      <c r="BA189">
        <v>-150568777.525574</v>
      </c>
      <c r="BB189">
        <v>63165716.525572799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2835234548.50214</v>
      </c>
      <c r="I190">
        <v>34826397.676048703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11.5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-1989882.2031441201</v>
      </c>
      <c r="AF190">
        <v>-4268335.5886325603</v>
      </c>
      <c r="AG190">
        <v>1788065.21576911</v>
      </c>
      <c r="AH190">
        <v>-39225181.9302973</v>
      </c>
      <c r="AI190">
        <v>-24037842.0658224</v>
      </c>
      <c r="AJ190">
        <v>-8923579.2398917694</v>
      </c>
      <c r="AK190">
        <v>36637.210398914103</v>
      </c>
      <c r="AL190">
        <v>-4262958.9460396497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121299117.883393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40416040.335733399</v>
      </c>
      <c r="BA190">
        <v>37930132.054241396</v>
      </c>
      <c r="BB190">
        <v>-15559457.054238601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3024384477.5731401</v>
      </c>
      <c r="I191">
        <v>189149929.07100201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17.600000000000001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12408862.9831145</v>
      </c>
      <c r="AF191">
        <v>-1720317.59104566</v>
      </c>
      <c r="AG191">
        <v>6969343.7248553801</v>
      </c>
      <c r="AH191">
        <v>38601411.621103697</v>
      </c>
      <c r="AI191">
        <v>-13490017.5307678</v>
      </c>
      <c r="AJ191">
        <v>3727310.1398111102</v>
      </c>
      <c r="AK191">
        <v>-42626.975054621602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156109946.340437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202563912.71245301</v>
      </c>
      <c r="BA191">
        <v>204968968.22535801</v>
      </c>
      <c r="BB191">
        <v>-183984074.225357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3296191374.80197</v>
      </c>
      <c r="I192">
        <v>271806897.22882402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28.6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-17734627.892983899</v>
      </c>
      <c r="AF192">
        <v>-25015982.603762802</v>
      </c>
      <c r="AG192">
        <v>4208891.9989644997</v>
      </c>
      <c r="AH192">
        <v>30843777.3635251</v>
      </c>
      <c r="AI192">
        <v>-17669514.630506098</v>
      </c>
      <c r="AJ192">
        <v>312556.95688968699</v>
      </c>
      <c r="AK192">
        <v>15731.192329751801</v>
      </c>
      <c r="AL192">
        <v>-1081456.25504358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289197762.400572</v>
      </c>
      <c r="AU192">
        <v>0</v>
      </c>
      <c r="AV192">
        <v>0</v>
      </c>
      <c r="AW192">
        <v>0</v>
      </c>
      <c r="AX192">
        <v>0</v>
      </c>
      <c r="AY192">
        <v>16268536.1066557</v>
      </c>
      <c r="AZ192">
        <v>279345674.63664001</v>
      </c>
      <c r="BA192">
        <v>278003745.63367999</v>
      </c>
      <c r="BB192">
        <v>-342658546.63367897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>D228+D245</f>
        <v>1070048354.194998</v>
      </c>
      <c r="E193">
        <f t="shared" ref="E193:BD193" si="54">E228+E245</f>
        <v>0</v>
      </c>
      <c r="F193">
        <f t="shared" si="54"/>
        <v>1070048354.194998</v>
      </c>
      <c r="G193">
        <f t="shared" si="54"/>
        <v>0</v>
      </c>
      <c r="H193">
        <f t="shared" si="54"/>
        <v>970198349.9088949</v>
      </c>
      <c r="I193">
        <f t="shared" si="54"/>
        <v>0</v>
      </c>
      <c r="J193">
        <f t="shared" si="54"/>
        <v>70381554.602364793</v>
      </c>
      <c r="K193">
        <f t="shared" si="54"/>
        <v>2.713590721143992</v>
      </c>
      <c r="L193">
        <f t="shared" si="54"/>
        <v>14918879.959395351</v>
      </c>
      <c r="M193">
        <f t="shared" si="54"/>
        <v>3.87873501505389</v>
      </c>
      <c r="N193">
        <f t="shared" si="54"/>
        <v>83744.298458692894</v>
      </c>
      <c r="O193">
        <f t="shared" si="54"/>
        <v>18.091986316219181</v>
      </c>
      <c r="P193">
        <f t="shared" si="54"/>
        <v>0.88353560150083599</v>
      </c>
      <c r="Q193">
        <f t="shared" si="54"/>
        <v>8.3720921712255798</v>
      </c>
      <c r="R193">
        <f t="shared" si="54"/>
        <v>0</v>
      </c>
      <c r="S193">
        <f t="shared" si="54"/>
        <v>0</v>
      </c>
      <c r="T193">
        <f t="shared" si="54"/>
        <v>0</v>
      </c>
      <c r="U193">
        <f t="shared" si="54"/>
        <v>0</v>
      </c>
      <c r="V193">
        <f t="shared" si="54"/>
        <v>0</v>
      </c>
      <c r="W193">
        <f t="shared" si="54"/>
        <v>0</v>
      </c>
      <c r="X193">
        <f t="shared" si="54"/>
        <v>0</v>
      </c>
      <c r="Y193">
        <f t="shared" si="54"/>
        <v>0</v>
      </c>
      <c r="Z193">
        <f t="shared" si="54"/>
        <v>0</v>
      </c>
      <c r="AA193">
        <f t="shared" si="54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si="54"/>
        <v>0</v>
      </c>
      <c r="AG193">
        <f t="shared" si="54"/>
        <v>0</v>
      </c>
      <c r="AH193">
        <f t="shared" si="54"/>
        <v>0</v>
      </c>
      <c r="AI193">
        <f t="shared" si="54"/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4"/>
        <v>0</v>
      </c>
      <c r="AZ193">
        <f t="shared" si="54"/>
        <v>0</v>
      </c>
      <c r="BA193">
        <f t="shared" si="54"/>
        <v>0</v>
      </c>
      <c r="BB193">
        <f t="shared" si="54"/>
        <v>0</v>
      </c>
      <c r="BC193">
        <f t="shared" si="54"/>
        <v>1070048354.194998</v>
      </c>
      <c r="BD193">
        <f t="shared" si="54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D208" si="55">D229+D246</f>
        <v>1070048354.194998</v>
      </c>
      <c r="E194">
        <f t="shared" ref="E194:BD194" si="56">E229+E246</f>
        <v>1070048354.194998</v>
      </c>
      <c r="F194">
        <f t="shared" si="56"/>
        <v>1278422091.681</v>
      </c>
      <c r="G194">
        <f t="shared" si="56"/>
        <v>-9832136.4139993601</v>
      </c>
      <c r="H194">
        <f t="shared" si="56"/>
        <v>1268970008.507797</v>
      </c>
      <c r="I194">
        <f t="shared" si="56"/>
        <v>73323386.356956258</v>
      </c>
      <c r="J194">
        <f t="shared" si="56"/>
        <v>75239773.915984094</v>
      </c>
      <c r="K194">
        <f t="shared" si="56"/>
        <v>2.8467878793124699</v>
      </c>
      <c r="L194">
        <f t="shared" si="56"/>
        <v>15267041.866842259</v>
      </c>
      <c r="M194">
        <f t="shared" si="56"/>
        <v>4.4266134753071906</v>
      </c>
      <c r="N194">
        <f t="shared" si="56"/>
        <v>81726.240304868988</v>
      </c>
      <c r="O194">
        <f t="shared" si="56"/>
        <v>17.97101844442367</v>
      </c>
      <c r="P194">
        <f t="shared" si="56"/>
        <v>0.87997879806412505</v>
      </c>
      <c r="Q194">
        <f t="shared" si="56"/>
        <v>8.3720921712255798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6"/>
        <v>0</v>
      </c>
      <c r="V194">
        <f t="shared" si="56"/>
        <v>0</v>
      </c>
      <c r="W194">
        <f t="shared" si="56"/>
        <v>0</v>
      </c>
      <c r="X194">
        <f t="shared" si="56"/>
        <v>0</v>
      </c>
      <c r="Y194">
        <f t="shared" si="56"/>
        <v>0</v>
      </c>
      <c r="Z194">
        <f t="shared" si="56"/>
        <v>0</v>
      </c>
      <c r="AA194">
        <f t="shared" si="56"/>
        <v>0</v>
      </c>
      <c r="AB194">
        <f t="shared" si="56"/>
        <v>0</v>
      </c>
      <c r="AC194">
        <f t="shared" si="56"/>
        <v>0</v>
      </c>
      <c r="AD194">
        <f t="shared" si="56"/>
        <v>0</v>
      </c>
      <c r="AE194">
        <f t="shared" si="56"/>
        <v>56718711.991209708</v>
      </c>
      <c r="AF194">
        <f t="shared" si="56"/>
        <v>-55670.692341499962</v>
      </c>
      <c r="AG194">
        <f t="shared" si="56"/>
        <v>5486245.6185834296</v>
      </c>
      <c r="AH194">
        <f t="shared" si="56"/>
        <v>16051704.356005611</v>
      </c>
      <c r="AI194">
        <f t="shared" si="56"/>
        <v>5600697.3523051497</v>
      </c>
      <c r="AJ194">
        <f t="shared" si="56"/>
        <v>-1752163.233067404</v>
      </c>
      <c r="AK194">
        <f t="shared" si="56"/>
        <v>-45501.767968002801</v>
      </c>
      <c r="AL194">
        <f t="shared" si="56"/>
        <v>0</v>
      </c>
      <c r="AM194">
        <f t="shared" si="56"/>
        <v>0</v>
      </c>
      <c r="AN194">
        <f t="shared" si="56"/>
        <v>0</v>
      </c>
      <c r="AO194">
        <f t="shared" si="56"/>
        <v>0</v>
      </c>
      <c r="AP194">
        <f t="shared" si="56"/>
        <v>0</v>
      </c>
      <c r="AQ194">
        <f t="shared" si="56"/>
        <v>0</v>
      </c>
      <c r="AR194">
        <f t="shared" si="56"/>
        <v>0</v>
      </c>
      <c r="AS194">
        <f t="shared" si="56"/>
        <v>0</v>
      </c>
      <c r="AT194">
        <f t="shared" si="56"/>
        <v>0</v>
      </c>
      <c r="AU194">
        <f t="shared" si="56"/>
        <v>0</v>
      </c>
      <c r="AV194">
        <f t="shared" si="56"/>
        <v>0</v>
      </c>
      <c r="AW194">
        <f t="shared" si="56"/>
        <v>0</v>
      </c>
      <c r="AX194">
        <f t="shared" si="56"/>
        <v>0</v>
      </c>
      <c r="AY194">
        <f t="shared" si="56"/>
        <v>0</v>
      </c>
      <c r="AZ194">
        <f t="shared" si="56"/>
        <v>82004023.62472707</v>
      </c>
      <c r="BA194">
        <f t="shared" si="56"/>
        <v>83381641.954728872</v>
      </c>
      <c r="BB194">
        <f t="shared" si="56"/>
        <v>-93213778.368728176</v>
      </c>
      <c r="BC194">
        <f t="shared" si="56"/>
        <v>0</v>
      </c>
      <c r="BD194">
        <f t="shared" si="56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si="55"/>
        <v>1077744241.194998</v>
      </c>
      <c r="E195">
        <f t="shared" ref="E195:BD195" si="57">E230+E247</f>
        <v>1278422091.681</v>
      </c>
      <c r="F195">
        <f t="shared" si="57"/>
        <v>1357509236.6499989</v>
      </c>
      <c r="G195">
        <f t="shared" si="57"/>
        <v>71391257.969000146</v>
      </c>
      <c r="H195">
        <f t="shared" si="57"/>
        <v>1342444774.2757759</v>
      </c>
      <c r="I195">
        <f t="shared" si="57"/>
        <v>65712141.651255302</v>
      </c>
      <c r="J195">
        <f t="shared" si="57"/>
        <v>75185842.988300204</v>
      </c>
      <c r="K195">
        <f t="shared" si="57"/>
        <v>2.6549929359742621</v>
      </c>
      <c r="L195">
        <f t="shared" si="57"/>
        <v>15750213.85572163</v>
      </c>
      <c r="M195">
        <f t="shared" si="57"/>
        <v>5.0824793740735306</v>
      </c>
      <c r="N195">
        <f t="shared" si="57"/>
        <v>78802.423306328899</v>
      </c>
      <c r="O195">
        <f t="shared" si="57"/>
        <v>17.867280579745739</v>
      </c>
      <c r="P195">
        <f t="shared" si="57"/>
        <v>0.87703288175027894</v>
      </c>
      <c r="Q195">
        <f t="shared" si="57"/>
        <v>8.2914803321490904</v>
      </c>
      <c r="R195">
        <f t="shared" si="57"/>
        <v>0</v>
      </c>
      <c r="S195">
        <f t="shared" si="57"/>
        <v>0</v>
      </c>
      <c r="T195">
        <f t="shared" si="57"/>
        <v>0</v>
      </c>
      <c r="U195">
        <f t="shared" si="57"/>
        <v>0</v>
      </c>
      <c r="V195">
        <f t="shared" si="57"/>
        <v>0</v>
      </c>
      <c r="W195">
        <f t="shared" si="57"/>
        <v>0</v>
      </c>
      <c r="X195">
        <f t="shared" si="57"/>
        <v>0</v>
      </c>
      <c r="Y195">
        <f t="shared" si="57"/>
        <v>0</v>
      </c>
      <c r="Z195">
        <f t="shared" si="57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21334365.955633789</v>
      </c>
      <c r="AF195">
        <f t="shared" si="57"/>
        <v>7728017.4352051895</v>
      </c>
      <c r="AG195">
        <f t="shared" si="57"/>
        <v>8200027.3768312</v>
      </c>
      <c r="AH195">
        <f t="shared" si="57"/>
        <v>20468109.584362958</v>
      </c>
      <c r="AI195">
        <f t="shared" si="57"/>
        <v>10185232.488394909</v>
      </c>
      <c r="AJ195">
        <f t="shared" si="57"/>
        <v>-1132556.4662137339</v>
      </c>
      <c r="AK195">
        <f t="shared" si="57"/>
        <v>-40515.098745015399</v>
      </c>
      <c r="AL195">
        <f t="shared" si="57"/>
        <v>0</v>
      </c>
      <c r="AM195">
        <f t="shared" si="57"/>
        <v>0</v>
      </c>
      <c r="AN195">
        <f t="shared" si="57"/>
        <v>0</v>
      </c>
      <c r="AO195">
        <f t="shared" si="57"/>
        <v>0</v>
      </c>
      <c r="AP195">
        <f t="shared" si="57"/>
        <v>0</v>
      </c>
      <c r="AQ195">
        <f t="shared" si="57"/>
        <v>0</v>
      </c>
      <c r="AR195">
        <f t="shared" si="57"/>
        <v>0</v>
      </c>
      <c r="AS195">
        <f t="shared" si="57"/>
        <v>0</v>
      </c>
      <c r="AT195">
        <f t="shared" si="57"/>
        <v>0</v>
      </c>
      <c r="AU195">
        <f t="shared" si="57"/>
        <v>0</v>
      </c>
      <c r="AV195">
        <f t="shared" si="57"/>
        <v>0</v>
      </c>
      <c r="AW195">
        <f t="shared" si="57"/>
        <v>0</v>
      </c>
      <c r="AX195">
        <f t="shared" si="57"/>
        <v>0</v>
      </c>
      <c r="AY195">
        <f t="shared" si="57"/>
        <v>0</v>
      </c>
      <c r="AZ195">
        <f t="shared" si="57"/>
        <v>66742681.275469303</v>
      </c>
      <c r="BA195">
        <f t="shared" si="57"/>
        <v>68641615.740895703</v>
      </c>
      <c r="BB195">
        <f t="shared" si="57"/>
        <v>2749642.2281043995</v>
      </c>
      <c r="BC195">
        <f t="shared" si="57"/>
        <v>7695887</v>
      </c>
      <c r="BD195">
        <f t="shared" si="5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si="55"/>
        <v>1085645909.194998</v>
      </c>
      <c r="E196">
        <f t="shared" ref="E196:BD196" si="58">E231+E248</f>
        <v>1357509236.6499989</v>
      </c>
      <c r="F196">
        <f t="shared" si="58"/>
        <v>1408403512.148989</v>
      </c>
      <c r="G196">
        <f t="shared" si="58"/>
        <v>42992607.498998329</v>
      </c>
      <c r="H196">
        <f t="shared" si="58"/>
        <v>1400961336.142617</v>
      </c>
      <c r="I196">
        <f t="shared" si="58"/>
        <v>50479945.253295675</v>
      </c>
      <c r="J196">
        <f t="shared" si="58"/>
        <v>74958068.628804907</v>
      </c>
      <c r="K196">
        <f t="shared" si="58"/>
        <v>2.6586874076748521</v>
      </c>
      <c r="L196">
        <f t="shared" si="58"/>
        <v>16116207.59311169</v>
      </c>
      <c r="M196">
        <f t="shared" si="58"/>
        <v>6.0194723122074798</v>
      </c>
      <c r="N196">
        <f t="shared" si="58"/>
        <v>76730.159449003506</v>
      </c>
      <c r="O196">
        <f t="shared" si="58"/>
        <v>17.69084955027331</v>
      </c>
      <c r="P196">
        <f t="shared" si="58"/>
        <v>0.8792529387820549</v>
      </c>
      <c r="Q196">
        <f t="shared" si="58"/>
        <v>8.2813176560972899</v>
      </c>
      <c r="R196">
        <f t="shared" si="58"/>
        <v>0</v>
      </c>
      <c r="S196">
        <f t="shared" si="58"/>
        <v>0</v>
      </c>
      <c r="T196">
        <f t="shared" si="58"/>
        <v>0</v>
      </c>
      <c r="U196">
        <f t="shared" si="58"/>
        <v>0</v>
      </c>
      <c r="V196">
        <f t="shared" si="58"/>
        <v>0</v>
      </c>
      <c r="W196">
        <f t="shared" si="58"/>
        <v>0</v>
      </c>
      <c r="X196">
        <f t="shared" si="58"/>
        <v>0</v>
      </c>
      <c r="Y196">
        <f t="shared" si="58"/>
        <v>0</v>
      </c>
      <c r="Z196">
        <f t="shared" si="58"/>
        <v>0</v>
      </c>
      <c r="AA196">
        <f t="shared" si="58"/>
        <v>0</v>
      </c>
      <c r="AB196">
        <f t="shared" si="58"/>
        <v>0</v>
      </c>
      <c r="AC196">
        <f t="shared" si="58"/>
        <v>0</v>
      </c>
      <c r="AD196">
        <f t="shared" si="58"/>
        <v>0</v>
      </c>
      <c r="AE196">
        <f t="shared" si="58"/>
        <v>8814177.5450570565</v>
      </c>
      <c r="AF196">
        <f t="shared" si="58"/>
        <v>-3639028.7047031415</v>
      </c>
      <c r="AG196">
        <f t="shared" si="58"/>
        <v>8899290.0931219496</v>
      </c>
      <c r="AH196">
        <f t="shared" si="58"/>
        <v>27732432.085958682</v>
      </c>
      <c r="AI196">
        <f t="shared" si="58"/>
        <v>9925817.8218155596</v>
      </c>
      <c r="AJ196">
        <f t="shared" si="58"/>
        <v>-1262136.035668656</v>
      </c>
      <c r="AK196">
        <f t="shared" si="58"/>
        <v>-50766.614794153793</v>
      </c>
      <c r="AL196">
        <f t="shared" si="58"/>
        <v>0</v>
      </c>
      <c r="AM196">
        <f t="shared" si="58"/>
        <v>0</v>
      </c>
      <c r="AN196">
        <f t="shared" si="58"/>
        <v>0</v>
      </c>
      <c r="AO196">
        <f t="shared" si="58"/>
        <v>0</v>
      </c>
      <c r="AP196">
        <f t="shared" si="58"/>
        <v>0</v>
      </c>
      <c r="AQ196">
        <f t="shared" si="58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8"/>
        <v>50419786.190787248</v>
      </c>
      <c r="BA196">
        <f t="shared" si="58"/>
        <v>50864694.77480036</v>
      </c>
      <c r="BB196">
        <f t="shared" si="58"/>
        <v>-7872087.2758021103</v>
      </c>
      <c r="BC196">
        <f t="shared" si="58"/>
        <v>7901667.9999999898</v>
      </c>
      <c r="BD196">
        <f t="shared" si="58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si="55"/>
        <v>1085645909.194998</v>
      </c>
      <c r="E197">
        <f t="shared" ref="E197:BD197" si="59">E232+E249</f>
        <v>1408403512.148989</v>
      </c>
      <c r="F197">
        <f t="shared" si="59"/>
        <v>1469130428.7559991</v>
      </c>
      <c r="G197">
        <f t="shared" si="59"/>
        <v>60726916.607001677</v>
      </c>
      <c r="H197">
        <f t="shared" si="59"/>
        <v>1469719372.4509211</v>
      </c>
      <c r="I197">
        <f t="shared" si="59"/>
        <v>68758036.308301598</v>
      </c>
      <c r="J197">
        <f t="shared" si="59"/>
        <v>78285715.735137105</v>
      </c>
      <c r="K197">
        <f t="shared" si="59"/>
        <v>2.8644150789124678</v>
      </c>
      <c r="L197">
        <f t="shared" si="59"/>
        <v>16662624.54608183</v>
      </c>
      <c r="M197">
        <f t="shared" si="59"/>
        <v>6.5863672232918997</v>
      </c>
      <c r="N197">
        <f t="shared" si="59"/>
        <v>73195.775572007202</v>
      </c>
      <c r="O197">
        <f t="shared" si="59"/>
        <v>17.664737874971951</v>
      </c>
      <c r="P197">
        <f t="shared" si="59"/>
        <v>0.87590690530598903</v>
      </c>
      <c r="Q197">
        <f t="shared" si="59"/>
        <v>8.9526693502176009</v>
      </c>
      <c r="R197">
        <f t="shared" si="59"/>
        <v>0</v>
      </c>
      <c r="S197">
        <f t="shared" si="59"/>
        <v>0</v>
      </c>
      <c r="T197">
        <f t="shared" si="59"/>
        <v>0</v>
      </c>
      <c r="U197">
        <f t="shared" si="59"/>
        <v>0</v>
      </c>
      <c r="V197">
        <f t="shared" si="59"/>
        <v>0</v>
      </c>
      <c r="W197">
        <f t="shared" si="59"/>
        <v>0</v>
      </c>
      <c r="X197">
        <f t="shared" si="59"/>
        <v>0</v>
      </c>
      <c r="Y197">
        <f t="shared" si="59"/>
        <v>0</v>
      </c>
      <c r="Z197">
        <f t="shared" si="59"/>
        <v>0</v>
      </c>
      <c r="AA197">
        <f t="shared" si="59"/>
        <v>0</v>
      </c>
      <c r="AB197">
        <f t="shared" si="59"/>
        <v>0</v>
      </c>
      <c r="AC197">
        <f t="shared" si="59"/>
        <v>0</v>
      </c>
      <c r="AD197">
        <f t="shared" si="59"/>
        <v>0</v>
      </c>
      <c r="AE197">
        <f t="shared" si="59"/>
        <v>40733549.625486895</v>
      </c>
      <c r="AF197">
        <f t="shared" si="59"/>
        <v>-12300830.37750075</v>
      </c>
      <c r="AG197">
        <f t="shared" si="59"/>
        <v>11747475.07145798</v>
      </c>
      <c r="AH197">
        <f t="shared" si="59"/>
        <v>16517206.78620258</v>
      </c>
      <c r="AI197">
        <f t="shared" si="59"/>
        <v>15883720.17046947</v>
      </c>
      <c r="AJ197">
        <f t="shared" si="59"/>
        <v>-1020025.3790459079</v>
      </c>
      <c r="AK197">
        <f t="shared" si="59"/>
        <v>-69416.162413864498</v>
      </c>
      <c r="AL197">
        <f t="shared" si="59"/>
        <v>-1327592.7137311199</v>
      </c>
      <c r="AM197">
        <f t="shared" si="59"/>
        <v>0</v>
      </c>
      <c r="AN197">
        <f t="shared" si="59"/>
        <v>0</v>
      </c>
      <c r="AO197">
        <f t="shared" si="59"/>
        <v>0</v>
      </c>
      <c r="AP197">
        <f t="shared" si="59"/>
        <v>0</v>
      </c>
      <c r="AQ197">
        <f t="shared" si="59"/>
        <v>0</v>
      </c>
      <c r="AR197">
        <f t="shared" si="59"/>
        <v>0</v>
      </c>
      <c r="AS197">
        <f t="shared" si="59"/>
        <v>0</v>
      </c>
      <c r="AT197">
        <f t="shared" si="59"/>
        <v>0</v>
      </c>
      <c r="AU197">
        <f t="shared" si="59"/>
        <v>0</v>
      </c>
      <c r="AV197">
        <f t="shared" si="59"/>
        <v>0</v>
      </c>
      <c r="AW197">
        <f t="shared" si="59"/>
        <v>0</v>
      </c>
      <c r="AX197">
        <f t="shared" si="59"/>
        <v>0</v>
      </c>
      <c r="AY197">
        <f t="shared" si="59"/>
        <v>0</v>
      </c>
      <c r="AZ197">
        <f t="shared" si="59"/>
        <v>70164087.020925298</v>
      </c>
      <c r="BA197">
        <f t="shared" si="59"/>
        <v>70948422.4348111</v>
      </c>
      <c r="BB197">
        <f t="shared" si="59"/>
        <v>-10221505.82780944</v>
      </c>
      <c r="BC197">
        <f t="shared" si="59"/>
        <v>0</v>
      </c>
      <c r="BD197">
        <f t="shared" si="59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si="55"/>
        <v>1085645909.194998</v>
      </c>
      <c r="E198">
        <f t="shared" ref="E198:BD198" si="60">E233+E250</f>
        <v>1469130428.7559991</v>
      </c>
      <c r="F198">
        <f t="shared" si="60"/>
        <v>1495052842.849</v>
      </c>
      <c r="G198">
        <f t="shared" si="60"/>
        <v>25922414.092999801</v>
      </c>
      <c r="H198">
        <f t="shared" si="60"/>
        <v>1543250184.6103921</v>
      </c>
      <c r="I198">
        <f t="shared" si="60"/>
        <v>73530812.159476399</v>
      </c>
      <c r="J198">
        <f t="shared" si="60"/>
        <v>83356706.949186504</v>
      </c>
      <c r="K198">
        <f t="shared" si="60"/>
        <v>2.7071138465779017</v>
      </c>
      <c r="L198">
        <f t="shared" si="60"/>
        <v>16866443.310746953</v>
      </c>
      <c r="M198">
        <f t="shared" si="60"/>
        <v>6.9179874638810199</v>
      </c>
      <c r="N198">
        <f t="shared" si="60"/>
        <v>74570.208440092596</v>
      </c>
      <c r="O198">
        <f t="shared" si="60"/>
        <v>17.12957834170842</v>
      </c>
      <c r="P198">
        <f t="shared" si="60"/>
        <v>0.86293704304838204</v>
      </c>
      <c r="Q198">
        <f t="shared" si="60"/>
        <v>9.1649366016442784</v>
      </c>
      <c r="R198">
        <f t="shared" si="60"/>
        <v>0</v>
      </c>
      <c r="S198">
        <f t="shared" si="60"/>
        <v>0</v>
      </c>
      <c r="T198">
        <f t="shared" si="60"/>
        <v>0</v>
      </c>
      <c r="U198">
        <f t="shared" si="60"/>
        <v>0</v>
      </c>
      <c r="V198">
        <f t="shared" si="60"/>
        <v>0</v>
      </c>
      <c r="W198">
        <f t="shared" si="60"/>
        <v>0</v>
      </c>
      <c r="X198">
        <f t="shared" si="60"/>
        <v>0</v>
      </c>
      <c r="Y198">
        <f t="shared" si="60"/>
        <v>0</v>
      </c>
      <c r="Z198">
        <f t="shared" si="60"/>
        <v>0</v>
      </c>
      <c r="AA198">
        <f t="shared" si="60"/>
        <v>0</v>
      </c>
      <c r="AB198">
        <f t="shared" si="60"/>
        <v>0</v>
      </c>
      <c r="AC198">
        <f t="shared" si="60"/>
        <v>0</v>
      </c>
      <c r="AD198">
        <f t="shared" si="60"/>
        <v>0</v>
      </c>
      <c r="AE198">
        <f t="shared" si="60"/>
        <v>71350870.090091884</v>
      </c>
      <c r="AF198">
        <f t="shared" si="60"/>
        <v>2248831.0500302799</v>
      </c>
      <c r="AG198">
        <f t="shared" si="60"/>
        <v>3369813.0528257</v>
      </c>
      <c r="AH198">
        <f t="shared" si="60"/>
        <v>9154173.9630574007</v>
      </c>
      <c r="AI198">
        <f t="shared" si="60"/>
        <v>-4774571.0681212954</v>
      </c>
      <c r="AJ198">
        <f t="shared" si="60"/>
        <v>-2018910.1101958421</v>
      </c>
      <c r="AK198">
        <f t="shared" si="60"/>
        <v>-167922.2269821034</v>
      </c>
      <c r="AL198">
        <f t="shared" si="60"/>
        <v>-1108149.9951597129</v>
      </c>
      <c r="AM198">
        <f t="shared" si="60"/>
        <v>0</v>
      </c>
      <c r="AN198">
        <f t="shared" si="60"/>
        <v>0</v>
      </c>
      <c r="AO198">
        <f t="shared" si="60"/>
        <v>0</v>
      </c>
      <c r="AP198">
        <f t="shared" si="60"/>
        <v>0</v>
      </c>
      <c r="AQ198">
        <f t="shared" si="60"/>
        <v>0</v>
      </c>
      <c r="AR198">
        <f t="shared" si="60"/>
        <v>0</v>
      </c>
      <c r="AS198">
        <f t="shared" si="60"/>
        <v>0</v>
      </c>
      <c r="AT198">
        <f t="shared" si="60"/>
        <v>0</v>
      </c>
      <c r="AU198">
        <f t="shared" si="60"/>
        <v>0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0"/>
        <v>0</v>
      </c>
      <c r="AZ198">
        <f t="shared" si="60"/>
        <v>78054134.755546197</v>
      </c>
      <c r="BA198">
        <f t="shared" si="60"/>
        <v>78123029.424271703</v>
      </c>
      <c r="BB198">
        <f t="shared" si="60"/>
        <v>-52200615.331271924</v>
      </c>
      <c r="BC198">
        <f t="shared" si="60"/>
        <v>0</v>
      </c>
      <c r="BD198">
        <f t="shared" si="60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si="55"/>
        <v>1085645909.194998</v>
      </c>
      <c r="E199">
        <f t="shared" ref="E199:BD199" si="61">E234+E251</f>
        <v>1495052842.849</v>
      </c>
      <c r="F199">
        <f t="shared" si="61"/>
        <v>1569203375.2909999</v>
      </c>
      <c r="G199">
        <f t="shared" si="61"/>
        <v>74150532.442000091</v>
      </c>
      <c r="H199">
        <f t="shared" si="61"/>
        <v>1591049408.037528</v>
      </c>
      <c r="I199">
        <f t="shared" si="61"/>
        <v>47799223.427129604</v>
      </c>
      <c r="J199">
        <f t="shared" si="61"/>
        <v>85777793.065782607</v>
      </c>
      <c r="K199">
        <f t="shared" si="61"/>
        <v>2.752194302923574</v>
      </c>
      <c r="L199">
        <f t="shared" si="61"/>
        <v>16985016.949054301</v>
      </c>
      <c r="M199">
        <f t="shared" si="61"/>
        <v>7.7983069589114802</v>
      </c>
      <c r="N199">
        <f t="shared" si="61"/>
        <v>74595.645363878197</v>
      </c>
      <c r="O199">
        <f t="shared" si="61"/>
        <v>17.461241354097869</v>
      </c>
      <c r="P199">
        <f t="shared" si="61"/>
        <v>0.87008346305338091</v>
      </c>
      <c r="Q199">
        <f t="shared" si="61"/>
        <v>9.6913333868288092</v>
      </c>
      <c r="R199">
        <f t="shared" si="61"/>
        <v>0</v>
      </c>
      <c r="S199">
        <f t="shared" si="61"/>
        <v>0</v>
      </c>
      <c r="T199">
        <f t="shared" si="61"/>
        <v>0</v>
      </c>
      <c r="U199">
        <f t="shared" si="61"/>
        <v>0</v>
      </c>
      <c r="V199">
        <f t="shared" si="61"/>
        <v>0</v>
      </c>
      <c r="W199">
        <f t="shared" si="61"/>
        <v>0</v>
      </c>
      <c r="X199">
        <f t="shared" si="61"/>
        <v>0</v>
      </c>
      <c r="Y199">
        <f t="shared" si="61"/>
        <v>0</v>
      </c>
      <c r="Z199">
        <f t="shared" si="61"/>
        <v>0</v>
      </c>
      <c r="AA199">
        <f t="shared" si="61"/>
        <v>0</v>
      </c>
      <c r="AB199">
        <f t="shared" si="61"/>
        <v>0.26680335915409897</v>
      </c>
      <c r="AC199">
        <f t="shared" si="61"/>
        <v>0</v>
      </c>
      <c r="AD199">
        <f t="shared" si="61"/>
        <v>0</v>
      </c>
      <c r="AE199">
        <f t="shared" si="61"/>
        <v>31678138.177965291</v>
      </c>
      <c r="AF199">
        <f t="shared" si="61"/>
        <v>-13119193.489299275</v>
      </c>
      <c r="AG199">
        <f t="shared" si="61"/>
        <v>2853346.625945759</v>
      </c>
      <c r="AH199">
        <f t="shared" si="61"/>
        <v>23169080.228936229</v>
      </c>
      <c r="AI199">
        <f t="shared" si="61"/>
        <v>261290.71021242699</v>
      </c>
      <c r="AJ199">
        <f t="shared" si="61"/>
        <v>2186452.8345623421</v>
      </c>
      <c r="AK199">
        <f t="shared" si="61"/>
        <v>134556.81916351608</v>
      </c>
      <c r="AL199">
        <f t="shared" si="61"/>
        <v>-471061.963075059</v>
      </c>
      <c r="AM199">
        <f t="shared" si="61"/>
        <v>0</v>
      </c>
      <c r="AN199">
        <f t="shared" si="61"/>
        <v>0</v>
      </c>
      <c r="AO199">
        <f t="shared" si="61"/>
        <v>0</v>
      </c>
      <c r="AP199">
        <f t="shared" si="61"/>
        <v>0</v>
      </c>
      <c r="AQ199">
        <f t="shared" si="61"/>
        <v>0</v>
      </c>
      <c r="AR199">
        <f t="shared" si="61"/>
        <v>0</v>
      </c>
      <c r="AS199">
        <f t="shared" si="61"/>
        <v>0</v>
      </c>
      <c r="AT199">
        <f t="shared" si="61"/>
        <v>0</v>
      </c>
      <c r="AU199">
        <f t="shared" si="61"/>
        <v>0</v>
      </c>
      <c r="AV199">
        <f t="shared" si="61"/>
        <v>0</v>
      </c>
      <c r="AW199">
        <f t="shared" si="61"/>
        <v>106503.255600055</v>
      </c>
      <c r="AX199">
        <f t="shared" si="61"/>
        <v>0</v>
      </c>
      <c r="AY199">
        <f t="shared" si="61"/>
        <v>0</v>
      </c>
      <c r="AZ199">
        <f t="shared" si="61"/>
        <v>46799113.200011298</v>
      </c>
      <c r="BA199">
        <f t="shared" si="61"/>
        <v>46877724.061692603</v>
      </c>
      <c r="BB199">
        <f t="shared" si="61"/>
        <v>27272808.380307421</v>
      </c>
      <c r="BC199">
        <f t="shared" si="61"/>
        <v>0</v>
      </c>
      <c r="BD199">
        <f t="shared" si="61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si="55"/>
        <v>1096994250.194998</v>
      </c>
      <c r="E200">
        <f t="shared" ref="E200:BD200" si="62">E235+E252</f>
        <v>1569203375.2909999</v>
      </c>
      <c r="F200">
        <f t="shared" si="62"/>
        <v>1550224964.1729989</v>
      </c>
      <c r="G200">
        <f t="shared" si="62"/>
        <v>-30326752.118000023</v>
      </c>
      <c r="H200">
        <f t="shared" si="62"/>
        <v>1540829663.359621</v>
      </c>
      <c r="I200">
        <f t="shared" si="62"/>
        <v>-65663627.496922769</v>
      </c>
      <c r="J200">
        <f t="shared" si="62"/>
        <v>84479030.323037595</v>
      </c>
      <c r="K200">
        <f t="shared" si="62"/>
        <v>2.9224423811308613</v>
      </c>
      <c r="L200">
        <f t="shared" si="62"/>
        <v>16887513.310226999</v>
      </c>
      <c r="M200">
        <f t="shared" si="62"/>
        <v>5.6848404718530503</v>
      </c>
      <c r="N200">
        <f t="shared" si="62"/>
        <v>70526.946827417996</v>
      </c>
      <c r="O200">
        <f t="shared" si="62"/>
        <v>17.772850564317789</v>
      </c>
      <c r="P200">
        <f t="shared" si="62"/>
        <v>0.88617371619682295</v>
      </c>
      <c r="Q200">
        <f t="shared" si="62"/>
        <v>9.8634739117583301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2"/>
        <v>0</v>
      </c>
      <c r="AB200">
        <f t="shared" si="62"/>
        <v>0.26680335915409897</v>
      </c>
      <c r="AC200">
        <f t="shared" si="62"/>
        <v>0</v>
      </c>
      <c r="AD200">
        <f t="shared" si="62"/>
        <v>0</v>
      </c>
      <c r="AE200">
        <f t="shared" si="62"/>
        <v>7873798.8287773393</v>
      </c>
      <c r="AF200">
        <f t="shared" si="62"/>
        <v>-27815826.738148969</v>
      </c>
      <c r="AG200">
        <f t="shared" si="62"/>
        <v>-922744.17252899858</v>
      </c>
      <c r="AH200">
        <f t="shared" si="62"/>
        <v>-62264406.492480628</v>
      </c>
      <c r="AI200">
        <f t="shared" si="62"/>
        <v>16962980.1148533</v>
      </c>
      <c r="AJ200">
        <f t="shared" si="62"/>
        <v>1935976.85262356</v>
      </c>
      <c r="AK200">
        <f t="shared" si="62"/>
        <v>17190.701928978502</v>
      </c>
      <c r="AL200">
        <f t="shared" si="62"/>
        <v>-912033.37794926635</v>
      </c>
      <c r="AM200">
        <f t="shared" si="62"/>
        <v>0</v>
      </c>
      <c r="AN200">
        <f t="shared" si="62"/>
        <v>0</v>
      </c>
      <c r="AO200">
        <f t="shared" si="62"/>
        <v>0</v>
      </c>
      <c r="AP200">
        <f t="shared" si="62"/>
        <v>0</v>
      </c>
      <c r="AQ200">
        <f t="shared" si="62"/>
        <v>0</v>
      </c>
      <c r="AR200">
        <f t="shared" si="62"/>
        <v>0</v>
      </c>
      <c r="AS200">
        <f t="shared" si="62"/>
        <v>0</v>
      </c>
      <c r="AT200">
        <f t="shared" si="62"/>
        <v>0</v>
      </c>
      <c r="AU200">
        <f t="shared" si="62"/>
        <v>0</v>
      </c>
      <c r="AV200">
        <f t="shared" si="62"/>
        <v>0</v>
      </c>
      <c r="AW200">
        <f t="shared" si="62"/>
        <v>0</v>
      </c>
      <c r="AX200">
        <f t="shared" si="62"/>
        <v>0</v>
      </c>
      <c r="AY200">
        <f t="shared" si="62"/>
        <v>0</v>
      </c>
      <c r="AZ200">
        <f t="shared" si="62"/>
        <v>-65125064.28292463</v>
      </c>
      <c r="BA200">
        <f t="shared" si="62"/>
        <v>-65304616.454754293</v>
      </c>
      <c r="BB200">
        <f t="shared" si="62"/>
        <v>34977864.33675427</v>
      </c>
      <c r="BC200">
        <f t="shared" si="62"/>
        <v>11348341</v>
      </c>
      <c r="BD200">
        <f t="shared" si="62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si="55"/>
        <v>1126493827.8149981</v>
      </c>
      <c r="E201">
        <f t="shared" ref="E201:BD201" si="63">E236+E253</f>
        <v>1550224964.1729989</v>
      </c>
      <c r="F201">
        <f t="shared" si="63"/>
        <v>1584263531.9619899</v>
      </c>
      <c r="G201">
        <f t="shared" si="63"/>
        <v>4538990.1689996105</v>
      </c>
      <c r="H201">
        <f t="shared" si="63"/>
        <v>1614630069.1063652</v>
      </c>
      <c r="I201">
        <f t="shared" si="63"/>
        <v>45591538.864311427</v>
      </c>
      <c r="J201">
        <f t="shared" si="63"/>
        <v>83223827.929769903</v>
      </c>
      <c r="K201">
        <f t="shared" si="63"/>
        <v>3.2132925702307502</v>
      </c>
      <c r="L201">
        <f t="shared" si="63"/>
        <v>16452157.289901519</v>
      </c>
      <c r="M201">
        <f t="shared" si="63"/>
        <v>6.5901544733791795</v>
      </c>
      <c r="N201">
        <f t="shared" si="63"/>
        <v>69274.634648671505</v>
      </c>
      <c r="O201">
        <f t="shared" si="63"/>
        <v>18.752592943966391</v>
      </c>
      <c r="P201">
        <f t="shared" si="63"/>
        <v>1.024433370636171</v>
      </c>
      <c r="Q201">
        <f t="shared" si="63"/>
        <v>10.19905391408885</v>
      </c>
      <c r="R201">
        <f t="shared" si="63"/>
        <v>0</v>
      </c>
      <c r="S201">
        <f t="shared" si="63"/>
        <v>0</v>
      </c>
      <c r="T201">
        <f t="shared" si="63"/>
        <v>0</v>
      </c>
      <c r="U201">
        <f t="shared" si="63"/>
        <v>0</v>
      </c>
      <c r="V201">
        <f t="shared" si="63"/>
        <v>0</v>
      </c>
      <c r="W201">
        <f t="shared" si="63"/>
        <v>0</v>
      </c>
      <c r="X201">
        <f t="shared" si="63"/>
        <v>0</v>
      </c>
      <c r="Y201">
        <f t="shared" si="63"/>
        <v>0</v>
      </c>
      <c r="Z201">
        <f t="shared" si="63"/>
        <v>0</v>
      </c>
      <c r="AA201">
        <f t="shared" si="63"/>
        <v>0</v>
      </c>
      <c r="AB201">
        <f t="shared" si="63"/>
        <v>0.35837809717343189</v>
      </c>
      <c r="AC201">
        <f t="shared" si="63"/>
        <v>0</v>
      </c>
      <c r="AD201">
        <f t="shared" si="63"/>
        <v>0</v>
      </c>
      <c r="AE201">
        <f t="shared" si="63"/>
        <v>-776070.97077706992</v>
      </c>
      <c r="AF201">
        <f t="shared" si="63"/>
        <v>-495734.29337762017</v>
      </c>
      <c r="AG201">
        <f t="shared" si="63"/>
        <v>1238911.8844663678</v>
      </c>
      <c r="AH201">
        <f t="shared" si="63"/>
        <v>29168823.92229934</v>
      </c>
      <c r="AI201">
        <f t="shared" si="63"/>
        <v>9230770.61084993</v>
      </c>
      <c r="AJ201">
        <f t="shared" si="63"/>
        <v>4487448.4925332386</v>
      </c>
      <c r="AK201">
        <f t="shared" si="63"/>
        <v>3311167.4788478781</v>
      </c>
      <c r="AL201">
        <f t="shared" si="63"/>
        <v>-1255907.3122077652</v>
      </c>
      <c r="AM201">
        <f t="shared" si="63"/>
        <v>0</v>
      </c>
      <c r="AN201">
        <f t="shared" si="63"/>
        <v>0</v>
      </c>
      <c r="AO201">
        <f t="shared" si="63"/>
        <v>0</v>
      </c>
      <c r="AP201">
        <f t="shared" si="63"/>
        <v>0</v>
      </c>
      <c r="AQ201">
        <f t="shared" si="63"/>
        <v>0</v>
      </c>
      <c r="AR201">
        <f t="shared" si="63"/>
        <v>0</v>
      </c>
      <c r="AS201">
        <f t="shared" si="63"/>
        <v>0</v>
      </c>
      <c r="AT201">
        <f t="shared" si="63"/>
        <v>0</v>
      </c>
      <c r="AU201">
        <f t="shared" si="63"/>
        <v>0</v>
      </c>
      <c r="AV201">
        <f t="shared" si="63"/>
        <v>0</v>
      </c>
      <c r="AW201">
        <f t="shared" si="63"/>
        <v>11125.562111838</v>
      </c>
      <c r="AX201">
        <f t="shared" si="63"/>
        <v>0</v>
      </c>
      <c r="AY201">
        <f t="shared" si="63"/>
        <v>0</v>
      </c>
      <c r="AZ201">
        <f t="shared" si="63"/>
        <v>44920535.374746218</v>
      </c>
      <c r="BA201">
        <f t="shared" si="63"/>
        <v>45131237.14903672</v>
      </c>
      <c r="BB201">
        <f t="shared" si="63"/>
        <v>-40592246.980037197</v>
      </c>
      <c r="BC201">
        <f t="shared" si="63"/>
        <v>29499577.620000001</v>
      </c>
      <c r="BD201">
        <f t="shared" si="63"/>
        <v>34038567.788999617</v>
      </c>
    </row>
    <row r="202" spans="1:56" x14ac:dyDescent="0.2">
      <c r="A202">
        <v>1</v>
      </c>
      <c r="B202">
        <v>1</v>
      </c>
      <c r="C202">
        <v>2011</v>
      </c>
      <c r="D202">
        <f t="shared" si="55"/>
        <v>1126493827.8149981</v>
      </c>
      <c r="E202">
        <f t="shared" ref="E202:BD202" si="64">E237+E254</f>
        <v>1584263531.9619899</v>
      </c>
      <c r="F202">
        <f t="shared" si="64"/>
        <v>1649966415.23</v>
      </c>
      <c r="G202">
        <f t="shared" si="64"/>
        <v>65702883.268000871</v>
      </c>
      <c r="H202">
        <f t="shared" si="64"/>
        <v>1677376856.473073</v>
      </c>
      <c r="I202">
        <f t="shared" si="64"/>
        <v>62746787.366713293</v>
      </c>
      <c r="J202">
        <f t="shared" si="64"/>
        <v>82825613.115333602</v>
      </c>
      <c r="K202">
        <f t="shared" si="64"/>
        <v>3.2981355929208203</v>
      </c>
      <c r="L202">
        <f t="shared" si="64"/>
        <v>16636881.65784983</v>
      </c>
      <c r="M202">
        <f t="shared" si="64"/>
        <v>8.0664489339081697</v>
      </c>
      <c r="N202">
        <f t="shared" si="64"/>
        <v>68220.744163743308</v>
      </c>
      <c r="O202">
        <f t="shared" si="64"/>
        <v>19.324343375784508</v>
      </c>
      <c r="P202">
        <f t="shared" si="64"/>
        <v>1.0161898599983841</v>
      </c>
      <c r="Q202">
        <f t="shared" si="64"/>
        <v>9.93920793360871</v>
      </c>
      <c r="R202">
        <f t="shared" si="64"/>
        <v>0</v>
      </c>
      <c r="S202">
        <f t="shared" si="64"/>
        <v>0</v>
      </c>
      <c r="T202">
        <f t="shared" si="64"/>
        <v>0</v>
      </c>
      <c r="U202">
        <f t="shared" si="64"/>
        <v>0</v>
      </c>
      <c r="V202">
        <f t="shared" si="64"/>
        <v>0</v>
      </c>
      <c r="W202">
        <f t="shared" si="64"/>
        <v>0</v>
      </c>
      <c r="X202">
        <f t="shared" si="64"/>
        <v>0</v>
      </c>
      <c r="Y202">
        <f t="shared" si="64"/>
        <v>0</v>
      </c>
      <c r="Z202">
        <f t="shared" si="64"/>
        <v>0</v>
      </c>
      <c r="AA202">
        <f t="shared" si="64"/>
        <v>0</v>
      </c>
      <c r="AB202">
        <f t="shared" si="64"/>
        <v>0.35837809717343189</v>
      </c>
      <c r="AC202">
        <f t="shared" si="64"/>
        <v>0</v>
      </c>
      <c r="AD202">
        <f t="shared" si="64"/>
        <v>0</v>
      </c>
      <c r="AE202">
        <f t="shared" si="64"/>
        <v>5513875.8503611498</v>
      </c>
      <c r="AF202">
        <f t="shared" si="64"/>
        <v>-3790873.3987014</v>
      </c>
      <c r="AG202">
        <f t="shared" si="64"/>
        <v>4743724.9678403502</v>
      </c>
      <c r="AH202">
        <f t="shared" si="64"/>
        <v>42822044.210328951</v>
      </c>
      <c r="AI202">
        <f t="shared" si="64"/>
        <v>6485145.3429579195</v>
      </c>
      <c r="AJ202">
        <f t="shared" si="64"/>
        <v>4792563.8368061837</v>
      </c>
      <c r="AK202">
        <f t="shared" si="64"/>
        <v>-122068.18211163919</v>
      </c>
      <c r="AL202">
        <f t="shared" si="64"/>
        <v>215434.38034917432</v>
      </c>
      <c r="AM202">
        <f t="shared" si="64"/>
        <v>0</v>
      </c>
      <c r="AN202">
        <f t="shared" si="64"/>
        <v>0</v>
      </c>
      <c r="AO202">
        <f t="shared" si="64"/>
        <v>0</v>
      </c>
      <c r="AP202">
        <f t="shared" si="64"/>
        <v>0</v>
      </c>
      <c r="AQ202">
        <f t="shared" si="64"/>
        <v>0</v>
      </c>
      <c r="AR202">
        <f t="shared" si="64"/>
        <v>0</v>
      </c>
      <c r="AS202">
        <f t="shared" si="64"/>
        <v>0</v>
      </c>
      <c r="AT202">
        <f t="shared" si="64"/>
        <v>0</v>
      </c>
      <c r="AU202">
        <f t="shared" si="64"/>
        <v>0</v>
      </c>
      <c r="AV202">
        <f t="shared" si="64"/>
        <v>0</v>
      </c>
      <c r="AW202">
        <f t="shared" si="64"/>
        <v>88926.256553939893</v>
      </c>
      <c r="AX202">
        <f t="shared" si="64"/>
        <v>0</v>
      </c>
      <c r="AY202">
        <f t="shared" si="64"/>
        <v>0</v>
      </c>
      <c r="AZ202">
        <f t="shared" si="64"/>
        <v>60748773.264384568</v>
      </c>
      <c r="BA202">
        <f t="shared" si="64"/>
        <v>61447356.252359614</v>
      </c>
      <c r="BB202">
        <f t="shared" si="64"/>
        <v>4255527.0156412795</v>
      </c>
      <c r="BC202">
        <f t="shared" si="64"/>
        <v>0</v>
      </c>
      <c r="BD202">
        <f t="shared" si="64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si="55"/>
        <v>1126493827.8149981</v>
      </c>
      <c r="E203">
        <f t="shared" ref="E203:BD203" si="65">E238+E255</f>
        <v>1649966415.23</v>
      </c>
      <c r="F203">
        <f t="shared" si="65"/>
        <v>1684310468.9199901</v>
      </c>
      <c r="G203">
        <f t="shared" si="65"/>
        <v>34344053.689999312</v>
      </c>
      <c r="H203">
        <f t="shared" si="65"/>
        <v>1716838693.8624899</v>
      </c>
      <c r="I203">
        <f t="shared" si="65"/>
        <v>39461837.389417738</v>
      </c>
      <c r="J203">
        <f t="shared" si="65"/>
        <v>85528146.343044996</v>
      </c>
      <c r="K203">
        <f t="shared" si="65"/>
        <v>3.3313518135912399</v>
      </c>
      <c r="L203">
        <f t="shared" si="65"/>
        <v>16851629.023000389</v>
      </c>
      <c r="M203">
        <f t="shared" si="65"/>
        <v>8.1176105331294508</v>
      </c>
      <c r="N203">
        <f t="shared" si="65"/>
        <v>67819.871455449102</v>
      </c>
      <c r="O203">
        <f t="shared" si="65"/>
        <v>19.179136973387671</v>
      </c>
      <c r="P203">
        <f t="shared" si="65"/>
        <v>1.0040101526564871</v>
      </c>
      <c r="Q203">
        <f t="shared" si="65"/>
        <v>10.24579646516948</v>
      </c>
      <c r="R203">
        <f t="shared" si="65"/>
        <v>0</v>
      </c>
      <c r="S203">
        <f t="shared" si="65"/>
        <v>0</v>
      </c>
      <c r="T203">
        <f t="shared" si="65"/>
        <v>0</v>
      </c>
      <c r="U203">
        <f t="shared" si="65"/>
        <v>0</v>
      </c>
      <c r="V203">
        <f t="shared" si="65"/>
        <v>0</v>
      </c>
      <c r="W203">
        <f t="shared" si="65"/>
        <v>0</v>
      </c>
      <c r="X203">
        <f t="shared" si="65"/>
        <v>0</v>
      </c>
      <c r="Y203">
        <f t="shared" si="65"/>
        <v>0</v>
      </c>
      <c r="Z203">
        <f t="shared" si="65"/>
        <v>0.57004214658790886</v>
      </c>
      <c r="AA203">
        <f t="shared" si="65"/>
        <v>0</v>
      </c>
      <c r="AB203">
        <f t="shared" si="65"/>
        <v>0.39683646315221299</v>
      </c>
      <c r="AC203">
        <f t="shared" si="65"/>
        <v>0</v>
      </c>
      <c r="AD203">
        <f t="shared" si="65"/>
        <v>0</v>
      </c>
      <c r="AE203">
        <f t="shared" si="65"/>
        <v>35237373.499087058</v>
      </c>
      <c r="AF203">
        <f t="shared" si="65"/>
        <v>-2352371.6095288428</v>
      </c>
      <c r="AG203">
        <f t="shared" si="65"/>
        <v>6017880.117087</v>
      </c>
      <c r="AH203">
        <f t="shared" si="65"/>
        <v>1587037.9611170529</v>
      </c>
      <c r="AI203">
        <f t="shared" si="65"/>
        <v>3681533.8841618923</v>
      </c>
      <c r="AJ203">
        <f t="shared" si="65"/>
        <v>-1880294.406099881</v>
      </c>
      <c r="AK203">
        <f t="shared" si="65"/>
        <v>-168954.11006225631</v>
      </c>
      <c r="AL203">
        <f t="shared" si="65"/>
        <v>-347014.56133737101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5"/>
        <v>0</v>
      </c>
      <c r="AT203">
        <f t="shared" si="65"/>
        <v>0</v>
      </c>
      <c r="AU203">
        <f t="shared" si="65"/>
        <v>-1192654.2025207924</v>
      </c>
      <c r="AV203">
        <f t="shared" si="65"/>
        <v>0</v>
      </c>
      <c r="AW203">
        <f t="shared" si="65"/>
        <v>4042.0967731861001</v>
      </c>
      <c r="AX203">
        <f t="shared" si="65"/>
        <v>0</v>
      </c>
      <c r="AY203">
        <f t="shared" si="65"/>
        <v>0</v>
      </c>
      <c r="AZ203">
        <f t="shared" si="65"/>
        <v>40586578.66867698</v>
      </c>
      <c r="BA203">
        <f t="shared" si="65"/>
        <v>41008131.538991697</v>
      </c>
      <c r="BB203">
        <f t="shared" si="65"/>
        <v>-6664077.8489923496</v>
      </c>
      <c r="BC203">
        <f t="shared" si="65"/>
        <v>0</v>
      </c>
      <c r="BD203">
        <f t="shared" si="65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si="55"/>
        <v>1126493827.8149981</v>
      </c>
      <c r="E204">
        <f t="shared" ref="E204:BD204" si="66">E239+E256</f>
        <v>1684310468.9199901</v>
      </c>
      <c r="F204">
        <f t="shared" si="66"/>
        <v>1692923428.029999</v>
      </c>
      <c r="G204">
        <f t="shared" si="66"/>
        <v>8612959.1100002602</v>
      </c>
      <c r="H204">
        <f t="shared" si="66"/>
        <v>1703274898.6930311</v>
      </c>
      <c r="I204">
        <f t="shared" si="66"/>
        <v>-13563795.169463374</v>
      </c>
      <c r="J204">
        <f t="shared" si="66"/>
        <v>87623418.617150903</v>
      </c>
      <c r="K204">
        <f t="shared" si="66"/>
        <v>3.5487399082208704</v>
      </c>
      <c r="L204">
        <f t="shared" si="66"/>
        <v>17047567.59718826</v>
      </c>
      <c r="M204">
        <f t="shared" si="66"/>
        <v>7.7974029534262197</v>
      </c>
      <c r="N204">
        <f t="shared" si="66"/>
        <v>68380.0095848114</v>
      </c>
      <c r="O204">
        <f t="shared" si="66"/>
        <v>18.65533902092232</v>
      </c>
      <c r="P204">
        <f t="shared" si="66"/>
        <v>1.0049167045062239</v>
      </c>
      <c r="Q204">
        <f t="shared" si="66"/>
        <v>10.335338644453691</v>
      </c>
      <c r="R204">
        <f t="shared" si="66"/>
        <v>0</v>
      </c>
      <c r="S204">
        <f t="shared" si="66"/>
        <v>0</v>
      </c>
      <c r="T204">
        <f t="shared" si="66"/>
        <v>0</v>
      </c>
      <c r="U204">
        <f t="shared" si="66"/>
        <v>0</v>
      </c>
      <c r="V204">
        <f t="shared" si="66"/>
        <v>0</v>
      </c>
      <c r="W204">
        <f t="shared" si="66"/>
        <v>0</v>
      </c>
      <c r="X204">
        <f t="shared" si="66"/>
        <v>0</v>
      </c>
      <c r="Y204">
        <f t="shared" si="66"/>
        <v>0</v>
      </c>
      <c r="Z204">
        <f t="shared" si="66"/>
        <v>2.0534996920454311</v>
      </c>
      <c r="AA204">
        <f t="shared" si="66"/>
        <v>0</v>
      </c>
      <c r="AB204">
        <f t="shared" si="66"/>
        <v>0.39683646315221299</v>
      </c>
      <c r="AC204">
        <f t="shared" si="66"/>
        <v>0</v>
      </c>
      <c r="AD204">
        <f t="shared" si="66"/>
        <v>0</v>
      </c>
      <c r="AE204">
        <f t="shared" si="66"/>
        <v>32873760.693907052</v>
      </c>
      <c r="AF204">
        <f t="shared" si="66"/>
        <v>-30157573.349513911</v>
      </c>
      <c r="AG204">
        <f t="shared" si="66"/>
        <v>5452513.7440685704</v>
      </c>
      <c r="AH204">
        <f t="shared" si="66"/>
        <v>-8909170.0034585707</v>
      </c>
      <c r="AI204">
        <f t="shared" si="66"/>
        <v>-3532334.423090667</v>
      </c>
      <c r="AJ204">
        <f t="shared" si="66"/>
        <v>-5667602.2518314524</v>
      </c>
      <c r="AK204">
        <f t="shared" si="66"/>
        <v>32346.507569887111</v>
      </c>
      <c r="AL204">
        <f t="shared" si="66"/>
        <v>-17493.371803396993</v>
      </c>
      <c r="AM204">
        <f t="shared" si="66"/>
        <v>0</v>
      </c>
      <c r="AN204">
        <f t="shared" si="66"/>
        <v>0</v>
      </c>
      <c r="AO204">
        <f t="shared" si="66"/>
        <v>0</v>
      </c>
      <c r="AP204">
        <f t="shared" si="66"/>
        <v>0</v>
      </c>
      <c r="AQ204">
        <f t="shared" si="66"/>
        <v>0</v>
      </c>
      <c r="AR204">
        <f t="shared" si="66"/>
        <v>0</v>
      </c>
      <c r="AS204">
        <f t="shared" si="66"/>
        <v>0</v>
      </c>
      <c r="AT204">
        <f t="shared" si="66"/>
        <v>0</v>
      </c>
      <c r="AU204">
        <f t="shared" si="66"/>
        <v>-2463128.5337982662</v>
      </c>
      <c r="AV204">
        <f t="shared" si="66"/>
        <v>0</v>
      </c>
      <c r="AW204">
        <f t="shared" si="66"/>
        <v>0</v>
      </c>
      <c r="AX204">
        <f t="shared" si="66"/>
        <v>0</v>
      </c>
      <c r="AY204">
        <f t="shared" si="66"/>
        <v>0</v>
      </c>
      <c r="AZ204">
        <f t="shared" si="66"/>
        <v>-12388680.987950617</v>
      </c>
      <c r="BA204">
        <f t="shared" si="66"/>
        <v>-12810034.287160745</v>
      </c>
      <c r="BB204">
        <f t="shared" si="66"/>
        <v>21422993.397160992</v>
      </c>
      <c r="BC204">
        <f t="shared" si="66"/>
        <v>0</v>
      </c>
      <c r="BD204">
        <f t="shared" si="66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si="55"/>
        <v>1126493827.8149981</v>
      </c>
      <c r="E205">
        <f t="shared" ref="E205:BD205" si="67">E240+E257</f>
        <v>1692923428.029999</v>
      </c>
      <c r="F205">
        <f t="shared" si="67"/>
        <v>1741056553.21</v>
      </c>
      <c r="G205">
        <f t="shared" si="67"/>
        <v>48133125.180000402</v>
      </c>
      <c r="H205">
        <f t="shared" si="67"/>
        <v>1741068967.8078301</v>
      </c>
      <c r="I205">
        <f t="shared" si="67"/>
        <v>37794069.114803195</v>
      </c>
      <c r="J205">
        <f t="shared" si="67"/>
        <v>91176955.221706897</v>
      </c>
      <c r="K205">
        <f t="shared" si="67"/>
        <v>3.46653598621916</v>
      </c>
      <c r="L205">
        <f t="shared" si="67"/>
        <v>17273766.413476072</v>
      </c>
      <c r="M205">
        <f t="shared" si="67"/>
        <v>7.3870225259987699</v>
      </c>
      <c r="N205">
        <f t="shared" si="67"/>
        <v>68424.519993629801</v>
      </c>
      <c r="O205">
        <f t="shared" si="67"/>
        <v>18.606303797537961</v>
      </c>
      <c r="P205">
        <f t="shared" si="67"/>
        <v>1.0022623704317961</v>
      </c>
      <c r="Q205">
        <f t="shared" si="67"/>
        <v>10.57624500638892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4.4325080407047697</v>
      </c>
      <c r="AA205">
        <f t="shared" si="67"/>
        <v>0</v>
      </c>
      <c r="AB205">
        <f t="shared" si="67"/>
        <v>0.85789047127608398</v>
      </c>
      <c r="AC205">
        <f t="shared" si="67"/>
        <v>0</v>
      </c>
      <c r="AD205">
        <f t="shared" si="67"/>
        <v>0</v>
      </c>
      <c r="AE205">
        <f t="shared" si="67"/>
        <v>45205930.256676003</v>
      </c>
      <c r="AF205">
        <f t="shared" si="67"/>
        <v>5665349.0488794502</v>
      </c>
      <c r="AG205">
        <f t="shared" si="67"/>
        <v>6434105.24095969</v>
      </c>
      <c r="AH205">
        <f t="shared" si="67"/>
        <v>-12223047.451192029</v>
      </c>
      <c r="AI205">
        <f t="shared" si="67"/>
        <v>-2137873.4971870389</v>
      </c>
      <c r="AJ205">
        <f t="shared" si="67"/>
        <v>-638581.29111307953</v>
      </c>
      <c r="AK205">
        <f t="shared" si="67"/>
        <v>-49934.698353755259</v>
      </c>
      <c r="AL205">
        <f t="shared" si="67"/>
        <v>-1439117.3131706209</v>
      </c>
      <c r="AM205">
        <f t="shared" si="67"/>
        <v>0</v>
      </c>
      <c r="AN205">
        <f t="shared" si="67"/>
        <v>0</v>
      </c>
      <c r="AO205">
        <f t="shared" si="67"/>
        <v>0</v>
      </c>
      <c r="AP205">
        <f t="shared" si="67"/>
        <v>0</v>
      </c>
      <c r="AQ205">
        <f t="shared" si="67"/>
        <v>0</v>
      </c>
      <c r="AR205">
        <f t="shared" si="67"/>
        <v>0</v>
      </c>
      <c r="AS205">
        <f t="shared" si="67"/>
        <v>0</v>
      </c>
      <c r="AT205">
        <f t="shared" si="67"/>
        <v>0</v>
      </c>
      <c r="AU205">
        <f t="shared" si="67"/>
        <v>-3878908.4487181902</v>
      </c>
      <c r="AV205">
        <f t="shared" si="67"/>
        <v>0</v>
      </c>
      <c r="AW205">
        <f t="shared" si="67"/>
        <v>151384.4186814751</v>
      </c>
      <c r="AX205">
        <f t="shared" si="67"/>
        <v>0</v>
      </c>
      <c r="AY205">
        <f t="shared" si="67"/>
        <v>0</v>
      </c>
      <c r="AZ205">
        <f t="shared" si="67"/>
        <v>37089306.265461802</v>
      </c>
      <c r="BA205">
        <f t="shared" si="67"/>
        <v>37182027.745228499</v>
      </c>
      <c r="BB205">
        <f t="shared" si="67"/>
        <v>10951097.434771869</v>
      </c>
      <c r="BC205">
        <f t="shared" si="67"/>
        <v>0</v>
      </c>
      <c r="BD205">
        <f t="shared" si="6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si="55"/>
        <v>1126493827.8149981</v>
      </c>
      <c r="E206">
        <f t="shared" ref="E206:BD206" si="68">E241+E258</f>
        <v>1741056553.21</v>
      </c>
      <c r="F206">
        <f t="shared" si="68"/>
        <v>1722971062.7099991</v>
      </c>
      <c r="G206">
        <f t="shared" si="68"/>
        <v>-18085490.500001021</v>
      </c>
      <c r="H206">
        <f t="shared" si="68"/>
        <v>1661666103.3653941</v>
      </c>
      <c r="I206">
        <f t="shared" si="68"/>
        <v>-79402864.442439139</v>
      </c>
      <c r="J206">
        <f t="shared" si="68"/>
        <v>93161043.835960194</v>
      </c>
      <c r="K206">
        <f t="shared" si="68"/>
        <v>3.6723790682316597</v>
      </c>
      <c r="L206">
        <f t="shared" si="68"/>
        <v>17493461.90251819</v>
      </c>
      <c r="M206">
        <f t="shared" si="68"/>
        <v>5.4561064249124502</v>
      </c>
      <c r="N206">
        <f t="shared" si="68"/>
        <v>70626.669103361492</v>
      </c>
      <c r="O206">
        <f t="shared" si="68"/>
        <v>18.42081968042493</v>
      </c>
      <c r="P206">
        <f t="shared" si="68"/>
        <v>1.0060161794313009</v>
      </c>
      <c r="Q206">
        <f t="shared" si="68"/>
        <v>10.87172965178382</v>
      </c>
      <c r="R206">
        <f t="shared" si="68"/>
        <v>0</v>
      </c>
      <c r="S206">
        <f t="shared" si="68"/>
        <v>0</v>
      </c>
      <c r="T206">
        <f t="shared" si="68"/>
        <v>0</v>
      </c>
      <c r="U206">
        <f t="shared" si="68"/>
        <v>0</v>
      </c>
      <c r="V206">
        <f t="shared" si="68"/>
        <v>0</v>
      </c>
      <c r="W206">
        <f t="shared" si="68"/>
        <v>0</v>
      </c>
      <c r="X206">
        <f t="shared" si="68"/>
        <v>0</v>
      </c>
      <c r="Y206">
        <f t="shared" si="68"/>
        <v>0</v>
      </c>
      <c r="Z206">
        <f t="shared" si="68"/>
        <v>6.2063615518476105</v>
      </c>
      <c r="AA206">
        <f t="shared" si="68"/>
        <v>0</v>
      </c>
      <c r="AB206">
        <f t="shared" si="68"/>
        <v>1.638612628587101</v>
      </c>
      <c r="AC206">
        <f t="shared" si="68"/>
        <v>0</v>
      </c>
      <c r="AD206">
        <f t="shared" si="68"/>
        <v>0</v>
      </c>
      <c r="AE206">
        <f t="shared" si="68"/>
        <v>22676874.087079912</v>
      </c>
      <c r="AF206">
        <f t="shared" si="68"/>
        <v>-29420347.945695847</v>
      </c>
      <c r="AG206">
        <f t="shared" si="68"/>
        <v>5958457.1007125806</v>
      </c>
      <c r="AH206">
        <f t="shared" si="68"/>
        <v>-65440827.259437405</v>
      </c>
      <c r="AI206">
        <f t="shared" si="68"/>
        <v>-12379086.08588762</v>
      </c>
      <c r="AJ206">
        <f t="shared" si="68"/>
        <v>-208233.87936895399</v>
      </c>
      <c r="AK206">
        <f t="shared" si="68"/>
        <v>41552.328379617502</v>
      </c>
      <c r="AL206">
        <f t="shared" si="68"/>
        <v>-189997.6168811786</v>
      </c>
      <c r="AM206">
        <f t="shared" si="68"/>
        <v>0</v>
      </c>
      <c r="AN206">
        <f t="shared" si="68"/>
        <v>0</v>
      </c>
      <c r="AO206">
        <f t="shared" si="68"/>
        <v>0</v>
      </c>
      <c r="AP206">
        <f t="shared" si="68"/>
        <v>0</v>
      </c>
      <c r="AQ206">
        <f t="shared" si="68"/>
        <v>0</v>
      </c>
      <c r="AR206">
        <f t="shared" si="68"/>
        <v>0</v>
      </c>
      <c r="AS206">
        <f t="shared" si="68"/>
        <v>0</v>
      </c>
      <c r="AT206">
        <f t="shared" si="68"/>
        <v>0</v>
      </c>
      <c r="AU206">
        <f t="shared" si="68"/>
        <v>-2622723.277474138</v>
      </c>
      <c r="AV206">
        <f t="shared" si="68"/>
        <v>0</v>
      </c>
      <c r="AW206">
        <f t="shared" si="68"/>
        <v>193764.33107120468</v>
      </c>
      <c r="AX206">
        <f t="shared" si="68"/>
        <v>0</v>
      </c>
      <c r="AY206">
        <f t="shared" si="68"/>
        <v>0</v>
      </c>
      <c r="AZ206">
        <f t="shared" si="68"/>
        <v>-81390568.217501909</v>
      </c>
      <c r="BA206">
        <f t="shared" si="68"/>
        <v>-80964236.109354183</v>
      </c>
      <c r="BB206">
        <f t="shared" si="68"/>
        <v>62878745.609352954</v>
      </c>
      <c r="BC206">
        <f t="shared" si="68"/>
        <v>0</v>
      </c>
      <c r="BD206">
        <f t="shared" si="68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si="55"/>
        <v>1126493827.8149981</v>
      </c>
      <c r="E207">
        <f t="shared" ref="E207:BD207" si="69">E242+E259</f>
        <v>1722971062.7099991</v>
      </c>
      <c r="F207">
        <f t="shared" si="69"/>
        <v>1698078950.2549999</v>
      </c>
      <c r="G207">
        <f t="shared" si="69"/>
        <v>-24892112.454999998</v>
      </c>
      <c r="H207">
        <f t="shared" si="69"/>
        <v>1639162961.0538239</v>
      </c>
      <c r="I207">
        <f t="shared" si="69"/>
        <v>-22503142.311565511</v>
      </c>
      <c r="J207">
        <f t="shared" si="69"/>
        <v>93523140.909502611</v>
      </c>
      <c r="K207">
        <f t="shared" si="69"/>
        <v>3.7991768118951104</v>
      </c>
      <c r="L207">
        <f t="shared" si="69"/>
        <v>17687490.637409568</v>
      </c>
      <c r="M207">
        <f t="shared" si="69"/>
        <v>4.8562951898665805</v>
      </c>
      <c r="N207">
        <f t="shared" si="69"/>
        <v>72189.014742423489</v>
      </c>
      <c r="O207">
        <f t="shared" si="69"/>
        <v>18.119661683426031</v>
      </c>
      <c r="P207">
        <f t="shared" si="69"/>
        <v>1.0034291599338561</v>
      </c>
      <c r="Q207">
        <f t="shared" si="69"/>
        <v>11.98845837035495</v>
      </c>
      <c r="R207">
        <f t="shared" si="69"/>
        <v>0</v>
      </c>
      <c r="S207">
        <f t="shared" si="69"/>
        <v>0</v>
      </c>
      <c r="T207">
        <f t="shared" si="69"/>
        <v>0</v>
      </c>
      <c r="U207">
        <f t="shared" si="69"/>
        <v>0</v>
      </c>
      <c r="V207">
        <f t="shared" si="69"/>
        <v>0</v>
      </c>
      <c r="W207">
        <f t="shared" si="69"/>
        <v>0</v>
      </c>
      <c r="X207">
        <f t="shared" si="69"/>
        <v>0</v>
      </c>
      <c r="Y207">
        <f t="shared" si="69"/>
        <v>0</v>
      </c>
      <c r="Z207">
        <f t="shared" si="69"/>
        <v>10.580286746437221</v>
      </c>
      <c r="AA207">
        <f t="shared" si="69"/>
        <v>0</v>
      </c>
      <c r="AB207">
        <f t="shared" si="69"/>
        <v>1.9925647735552099</v>
      </c>
      <c r="AC207">
        <f t="shared" si="69"/>
        <v>0</v>
      </c>
      <c r="AD207">
        <f t="shared" si="69"/>
        <v>0</v>
      </c>
      <c r="AE207">
        <f t="shared" si="69"/>
        <v>28828451.0426405</v>
      </c>
      <c r="AF207">
        <f t="shared" si="69"/>
        <v>-9382722.3390803896</v>
      </c>
      <c r="AG207">
        <f t="shared" si="69"/>
        <v>4488420.1082002698</v>
      </c>
      <c r="AH207">
        <f t="shared" si="69"/>
        <v>-24253598.648768522</v>
      </c>
      <c r="AI207">
        <f t="shared" si="69"/>
        <v>-9039280.5774179399</v>
      </c>
      <c r="AJ207">
        <f t="shared" si="69"/>
        <v>-1725039.24385362</v>
      </c>
      <c r="AK207">
        <f t="shared" si="69"/>
        <v>-19807.911089160589</v>
      </c>
      <c r="AL207">
        <f t="shared" si="69"/>
        <v>-3005374.1135570323</v>
      </c>
      <c r="AM207">
        <f t="shared" si="69"/>
        <v>0</v>
      </c>
      <c r="AN207">
        <f t="shared" si="69"/>
        <v>0</v>
      </c>
      <c r="AO207">
        <f t="shared" si="69"/>
        <v>0</v>
      </c>
      <c r="AP207">
        <f t="shared" si="69"/>
        <v>0</v>
      </c>
      <c r="AQ207">
        <f t="shared" si="69"/>
        <v>0</v>
      </c>
      <c r="AR207">
        <f t="shared" si="69"/>
        <v>0</v>
      </c>
      <c r="AS207">
        <f t="shared" si="69"/>
        <v>0</v>
      </c>
      <c r="AT207">
        <f t="shared" si="69"/>
        <v>0</v>
      </c>
      <c r="AU207">
        <f t="shared" si="69"/>
        <v>-7254292.7723223269</v>
      </c>
      <c r="AV207">
        <f t="shared" si="69"/>
        <v>0</v>
      </c>
      <c r="AW207">
        <f t="shared" si="69"/>
        <v>69814.474052921098</v>
      </c>
      <c r="AX207">
        <f t="shared" si="69"/>
        <v>0</v>
      </c>
      <c r="AY207">
        <f t="shared" si="69"/>
        <v>0</v>
      </c>
      <c r="AZ207">
        <f t="shared" si="69"/>
        <v>-21293429.981195249</v>
      </c>
      <c r="BA207">
        <f t="shared" si="69"/>
        <v>-21786006.88677137</v>
      </c>
      <c r="BB207">
        <f t="shared" si="69"/>
        <v>-3106105.5682285689</v>
      </c>
      <c r="BC207">
        <f t="shared" si="69"/>
        <v>0</v>
      </c>
      <c r="BD207">
        <f t="shared" si="69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si="55"/>
        <v>1126493827.8149981</v>
      </c>
      <c r="E208">
        <f t="shared" ref="E208:BD208" si="70">E243+E260</f>
        <v>1698078950.2549999</v>
      </c>
      <c r="F208">
        <f t="shared" si="70"/>
        <v>1666633095.7719991</v>
      </c>
      <c r="G208">
        <f t="shared" si="70"/>
        <v>-31445854.482999623</v>
      </c>
      <c r="H208">
        <f t="shared" si="70"/>
        <v>1681637139.2276559</v>
      </c>
      <c r="I208">
        <f t="shared" si="70"/>
        <v>42474178.173828907</v>
      </c>
      <c r="J208">
        <f t="shared" si="70"/>
        <v>96403574.031546801</v>
      </c>
      <c r="K208">
        <f t="shared" si="70"/>
        <v>3.6988123274290698</v>
      </c>
      <c r="L208">
        <f t="shared" si="70"/>
        <v>17916718.850041829</v>
      </c>
      <c r="M208">
        <f t="shared" si="70"/>
        <v>5.2881660609508101</v>
      </c>
      <c r="N208">
        <f t="shared" si="70"/>
        <v>73362.092092020408</v>
      </c>
      <c r="O208">
        <f t="shared" si="70"/>
        <v>17.704648766376259</v>
      </c>
      <c r="P208">
        <f t="shared" si="70"/>
        <v>1.0003286500819579</v>
      </c>
      <c r="Q208">
        <f t="shared" si="70"/>
        <v>12.36991095735161</v>
      </c>
      <c r="R208">
        <f t="shared" si="70"/>
        <v>0</v>
      </c>
      <c r="S208">
        <f t="shared" si="70"/>
        <v>0</v>
      </c>
      <c r="T208">
        <f t="shared" si="70"/>
        <v>0</v>
      </c>
      <c r="U208">
        <f t="shared" si="70"/>
        <v>0</v>
      </c>
      <c r="V208">
        <f t="shared" si="70"/>
        <v>0</v>
      </c>
      <c r="W208">
        <f t="shared" si="70"/>
        <v>0</v>
      </c>
      <c r="X208">
        <f t="shared" si="70"/>
        <v>0</v>
      </c>
      <c r="Y208">
        <f t="shared" si="70"/>
        <v>0</v>
      </c>
      <c r="Z208">
        <f t="shared" si="70"/>
        <v>16.357258328733149</v>
      </c>
      <c r="AA208">
        <f t="shared" si="70"/>
        <v>0</v>
      </c>
      <c r="AB208">
        <f t="shared" si="70"/>
        <v>1.9925647735552099</v>
      </c>
      <c r="AC208">
        <f t="shared" si="70"/>
        <v>0</v>
      </c>
      <c r="AD208">
        <f t="shared" si="70"/>
        <v>0</v>
      </c>
      <c r="AE208">
        <f t="shared" si="70"/>
        <v>36681499.719452515</v>
      </c>
      <c r="AF208">
        <f t="shared" si="70"/>
        <v>6941043.7519362168</v>
      </c>
      <c r="AG208">
        <f t="shared" si="70"/>
        <v>5492048.4725073902</v>
      </c>
      <c r="AH208">
        <f t="shared" si="70"/>
        <v>17178434.415850751</v>
      </c>
      <c r="AI208">
        <f t="shared" si="70"/>
        <v>-9145095.9171214402</v>
      </c>
      <c r="AJ208">
        <f t="shared" si="70"/>
        <v>-2855498.3280349132</v>
      </c>
      <c r="AK208">
        <f t="shared" si="70"/>
        <v>-65487.831830164199</v>
      </c>
      <c r="AL208">
        <f t="shared" si="70"/>
        <v>-889542.19571941299</v>
      </c>
      <c r="AM208">
        <f t="shared" si="70"/>
        <v>0</v>
      </c>
      <c r="AN208">
        <f t="shared" si="70"/>
        <v>0</v>
      </c>
      <c r="AO208">
        <f t="shared" si="70"/>
        <v>0</v>
      </c>
      <c r="AP208">
        <f t="shared" si="70"/>
        <v>0</v>
      </c>
      <c r="AQ208">
        <f t="shared" si="70"/>
        <v>0</v>
      </c>
      <c r="AR208">
        <f t="shared" si="70"/>
        <v>0</v>
      </c>
      <c r="AS208">
        <f t="shared" si="70"/>
        <v>0</v>
      </c>
      <c r="AT208">
        <f t="shared" si="70"/>
        <v>0</v>
      </c>
      <c r="AU208">
        <f t="shared" si="70"/>
        <v>-9341349.6695064157</v>
      </c>
      <c r="AV208">
        <f t="shared" si="70"/>
        <v>0</v>
      </c>
      <c r="AW208">
        <f t="shared" si="70"/>
        <v>0</v>
      </c>
      <c r="AX208">
        <f t="shared" si="70"/>
        <v>0</v>
      </c>
      <c r="AY208">
        <f t="shared" si="70"/>
        <v>0</v>
      </c>
      <c r="AZ208">
        <f t="shared" si="70"/>
        <v>43996052.4175345</v>
      </c>
      <c r="BA208">
        <f t="shared" si="70"/>
        <v>43947656.767029896</v>
      </c>
      <c r="BB208">
        <f t="shared" si="70"/>
        <v>-75393511.250029519</v>
      </c>
      <c r="BC208">
        <f t="shared" si="70"/>
        <v>0</v>
      </c>
      <c r="BD208">
        <f t="shared" si="70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>D244+D261</f>
        <v>1126493827.8149981</v>
      </c>
      <c r="E209">
        <f t="shared" ref="E209:BD209" si="71">E244+E261</f>
        <v>1666633095.7719991</v>
      </c>
      <c r="F209">
        <f t="shared" si="71"/>
        <v>1636184633.7979901</v>
      </c>
      <c r="G209">
        <f t="shared" si="71"/>
        <v>-30448461.974000692</v>
      </c>
      <c r="H209">
        <f t="shared" si="71"/>
        <v>1699071624.637881</v>
      </c>
      <c r="I209">
        <f t="shared" si="71"/>
        <v>17434485.410219781</v>
      </c>
      <c r="J209">
        <f t="shared" si="71"/>
        <v>97507572.371722609</v>
      </c>
      <c r="K209">
        <f t="shared" si="71"/>
        <v>3.7114033376143398</v>
      </c>
      <c r="L209">
        <f t="shared" si="71"/>
        <v>18102173.144292802</v>
      </c>
      <c r="M209">
        <f t="shared" si="71"/>
        <v>5.8215567105549404</v>
      </c>
      <c r="N209">
        <f t="shared" si="71"/>
        <v>74833.379886593204</v>
      </c>
      <c r="O209">
        <f t="shared" si="71"/>
        <v>17.333612434312549</v>
      </c>
      <c r="P209">
        <f t="shared" si="71"/>
        <v>1.003192148396701</v>
      </c>
      <c r="Q209">
        <f t="shared" si="71"/>
        <v>12.9351825772419</v>
      </c>
      <c r="R209">
        <f t="shared" si="71"/>
        <v>0</v>
      </c>
      <c r="S209">
        <f t="shared" si="71"/>
        <v>0</v>
      </c>
      <c r="T209">
        <f t="shared" si="71"/>
        <v>0</v>
      </c>
      <c r="U209">
        <f t="shared" si="71"/>
        <v>0</v>
      </c>
      <c r="V209">
        <f t="shared" si="71"/>
        <v>0</v>
      </c>
      <c r="W209">
        <f t="shared" si="71"/>
        <v>0</v>
      </c>
      <c r="X209">
        <f t="shared" si="71"/>
        <v>0</v>
      </c>
      <c r="Y209">
        <f t="shared" si="71"/>
        <v>0</v>
      </c>
      <c r="Z209">
        <f t="shared" si="71"/>
        <v>26.581094365218938</v>
      </c>
      <c r="AA209">
        <f t="shared" si="71"/>
        <v>0</v>
      </c>
      <c r="AB209">
        <f t="shared" si="71"/>
        <v>2</v>
      </c>
      <c r="AC209">
        <f t="shared" si="71"/>
        <v>0</v>
      </c>
      <c r="AD209">
        <f t="shared" si="71"/>
        <v>1.4137321975155499</v>
      </c>
      <c r="AE209">
        <f t="shared" si="71"/>
        <v>13711432.952336811</v>
      </c>
      <c r="AF209">
        <f t="shared" si="71"/>
        <v>296718.44032966997</v>
      </c>
      <c r="AG209">
        <f t="shared" si="71"/>
        <v>4792256.6641397998</v>
      </c>
      <c r="AH209">
        <f t="shared" si="71"/>
        <v>20554581.507706851</v>
      </c>
      <c r="AI209">
        <f t="shared" si="71"/>
        <v>-9661854.5948277507</v>
      </c>
      <c r="AJ209">
        <f t="shared" si="71"/>
        <v>-2452119.6146977833</v>
      </c>
      <c r="AK209">
        <f t="shared" si="71"/>
        <v>47659.548177183999</v>
      </c>
      <c r="AL209">
        <f t="shared" si="71"/>
        <v>-1382089.279935759</v>
      </c>
      <c r="AM209">
        <f t="shared" si="71"/>
        <v>0</v>
      </c>
      <c r="AN209">
        <f t="shared" si="71"/>
        <v>0</v>
      </c>
      <c r="AO209">
        <f t="shared" si="71"/>
        <v>0</v>
      </c>
      <c r="AP209">
        <f t="shared" si="71"/>
        <v>0</v>
      </c>
      <c r="AQ209">
        <f t="shared" si="71"/>
        <v>0</v>
      </c>
      <c r="AR209">
        <f t="shared" si="71"/>
        <v>0</v>
      </c>
      <c r="AS209">
        <f t="shared" si="71"/>
        <v>0</v>
      </c>
      <c r="AT209">
        <f t="shared" si="71"/>
        <v>0</v>
      </c>
      <c r="AU209">
        <f t="shared" si="71"/>
        <v>-16074769.094878351</v>
      </c>
      <c r="AV209">
        <f t="shared" si="71"/>
        <v>0</v>
      </c>
      <c r="AW209">
        <f t="shared" si="71"/>
        <v>3243.4250363814699</v>
      </c>
      <c r="AX209">
        <f t="shared" si="71"/>
        <v>0</v>
      </c>
      <c r="AY209">
        <f t="shared" si="71"/>
        <v>5526042.7453299202</v>
      </c>
      <c r="AZ209">
        <f t="shared" si="71"/>
        <v>15361102.698717061</v>
      </c>
      <c r="BA209">
        <f t="shared" si="71"/>
        <v>15121673.444521418</v>
      </c>
      <c r="BB209">
        <f t="shared" si="71"/>
        <v>-45570135.418522112</v>
      </c>
      <c r="BC209">
        <f t="shared" si="71"/>
        <v>0</v>
      </c>
      <c r="BD209">
        <f t="shared" si="71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>D262+D279</f>
        <v>47452824.656399801</v>
      </c>
      <c r="E210">
        <f t="shared" ref="E210:BD210" si="72">E262+E279</f>
        <v>0</v>
      </c>
      <c r="F210">
        <f t="shared" si="72"/>
        <v>47452824.656399801</v>
      </c>
      <c r="G210">
        <f t="shared" si="72"/>
        <v>0</v>
      </c>
      <c r="H210">
        <f t="shared" si="72"/>
        <v>43079903.024001099</v>
      </c>
      <c r="I210">
        <f t="shared" si="72"/>
        <v>0</v>
      </c>
      <c r="J210">
        <f t="shared" si="72"/>
        <v>6983745.8307464402</v>
      </c>
      <c r="K210">
        <f t="shared" si="72"/>
        <v>2.2971657821167062</v>
      </c>
      <c r="L210">
        <f t="shared" si="72"/>
        <v>6118279.7093025707</v>
      </c>
      <c r="M210">
        <f t="shared" si="72"/>
        <v>3.8887591511095403</v>
      </c>
      <c r="N210">
        <f t="shared" si="72"/>
        <v>72327.793674861503</v>
      </c>
      <c r="O210">
        <f t="shared" si="72"/>
        <v>14.45615249162659</v>
      </c>
      <c r="P210">
        <f t="shared" si="72"/>
        <v>0.5074356139888625</v>
      </c>
      <c r="Q210">
        <f t="shared" si="72"/>
        <v>6.9131441113061598</v>
      </c>
      <c r="R210">
        <f t="shared" si="72"/>
        <v>0</v>
      </c>
      <c r="S210">
        <f t="shared" si="72"/>
        <v>0</v>
      </c>
      <c r="T210">
        <f t="shared" si="72"/>
        <v>0</v>
      </c>
      <c r="U210">
        <f t="shared" si="72"/>
        <v>0</v>
      </c>
      <c r="V210">
        <f t="shared" si="72"/>
        <v>0</v>
      </c>
      <c r="W210">
        <f t="shared" si="72"/>
        <v>0</v>
      </c>
      <c r="X210">
        <f t="shared" si="72"/>
        <v>0</v>
      </c>
      <c r="Y210">
        <f t="shared" si="72"/>
        <v>0</v>
      </c>
      <c r="Z210">
        <f t="shared" si="72"/>
        <v>0</v>
      </c>
      <c r="AA210">
        <f t="shared" si="72"/>
        <v>0</v>
      </c>
      <c r="AB210">
        <f t="shared" si="72"/>
        <v>0.97340235983952805</v>
      </c>
      <c r="AC210">
        <f t="shared" si="72"/>
        <v>0</v>
      </c>
      <c r="AD210">
        <f t="shared" si="72"/>
        <v>0</v>
      </c>
      <c r="AE210">
        <f t="shared" si="72"/>
        <v>0</v>
      </c>
      <c r="AF210">
        <f t="shared" si="72"/>
        <v>0</v>
      </c>
      <c r="AG210">
        <f t="shared" si="72"/>
        <v>0</v>
      </c>
      <c r="AH210">
        <f t="shared" si="72"/>
        <v>0</v>
      </c>
      <c r="AI210">
        <f t="shared" si="72"/>
        <v>0</v>
      </c>
      <c r="AJ210">
        <f t="shared" si="72"/>
        <v>0</v>
      </c>
      <c r="AK210">
        <f t="shared" si="72"/>
        <v>0</v>
      </c>
      <c r="AL210">
        <f t="shared" si="72"/>
        <v>0</v>
      </c>
      <c r="AM210">
        <f t="shared" si="72"/>
        <v>0</v>
      </c>
      <c r="AN210">
        <f t="shared" si="72"/>
        <v>0</v>
      </c>
      <c r="AO210">
        <f t="shared" si="72"/>
        <v>0</v>
      </c>
      <c r="AP210">
        <f t="shared" si="72"/>
        <v>0</v>
      </c>
      <c r="AQ210">
        <f t="shared" si="72"/>
        <v>0</v>
      </c>
      <c r="AR210">
        <f t="shared" si="72"/>
        <v>0</v>
      </c>
      <c r="AS210">
        <f t="shared" si="72"/>
        <v>0</v>
      </c>
      <c r="AT210">
        <f t="shared" si="72"/>
        <v>0</v>
      </c>
      <c r="AU210">
        <f t="shared" si="72"/>
        <v>0</v>
      </c>
      <c r="AV210">
        <f t="shared" si="72"/>
        <v>0</v>
      </c>
      <c r="AW210">
        <f t="shared" si="72"/>
        <v>0</v>
      </c>
      <c r="AX210">
        <f t="shared" si="72"/>
        <v>0</v>
      </c>
      <c r="AY210">
        <f t="shared" si="72"/>
        <v>0</v>
      </c>
      <c r="AZ210">
        <f t="shared" si="72"/>
        <v>0</v>
      </c>
      <c r="BA210">
        <f t="shared" si="72"/>
        <v>0</v>
      </c>
      <c r="BB210">
        <f t="shared" si="72"/>
        <v>0</v>
      </c>
      <c r="BC210">
        <f t="shared" si="72"/>
        <v>47452824.656399801</v>
      </c>
      <c r="BD210">
        <f t="shared" si="72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D224" si="73">D263+D280</f>
        <v>47452824.656399801</v>
      </c>
      <c r="E211">
        <f t="shared" ref="E211:BD211" si="74">E263+E280</f>
        <v>47452824.656399801</v>
      </c>
      <c r="F211">
        <f t="shared" si="74"/>
        <v>47755010.070099801</v>
      </c>
      <c r="G211">
        <f t="shared" si="74"/>
        <v>302185.41369997861</v>
      </c>
      <c r="H211">
        <f t="shared" si="74"/>
        <v>46517077.485197298</v>
      </c>
      <c r="I211">
        <f t="shared" si="74"/>
        <v>3437174.4611960999</v>
      </c>
      <c r="J211">
        <f t="shared" si="74"/>
        <v>7299152.53940959</v>
      </c>
      <c r="K211">
        <f t="shared" si="74"/>
        <v>1.920407813417238</v>
      </c>
      <c r="L211">
        <f t="shared" si="74"/>
        <v>6210648.0056141503</v>
      </c>
      <c r="M211">
        <f t="shared" si="74"/>
        <v>4.3987921517857806</v>
      </c>
      <c r="N211">
        <f t="shared" si="74"/>
        <v>70682.840336047695</v>
      </c>
      <c r="O211">
        <f t="shared" si="74"/>
        <v>14.705248528882638</v>
      </c>
      <c r="P211">
        <f t="shared" si="74"/>
        <v>0.50565562830953847</v>
      </c>
      <c r="Q211">
        <f t="shared" si="74"/>
        <v>6.9131441113061598</v>
      </c>
      <c r="R211">
        <f t="shared" si="74"/>
        <v>0</v>
      </c>
      <c r="S211">
        <f t="shared" si="74"/>
        <v>0</v>
      </c>
      <c r="T211">
        <f t="shared" si="74"/>
        <v>0</v>
      </c>
      <c r="U211">
        <f t="shared" si="74"/>
        <v>0</v>
      </c>
      <c r="V211">
        <f t="shared" si="74"/>
        <v>0</v>
      </c>
      <c r="W211">
        <f t="shared" si="74"/>
        <v>0</v>
      </c>
      <c r="X211">
        <f t="shared" si="74"/>
        <v>0</v>
      </c>
      <c r="Y211">
        <f t="shared" si="74"/>
        <v>0</v>
      </c>
      <c r="Z211">
        <f t="shared" si="74"/>
        <v>0</v>
      </c>
      <c r="AA211">
        <f t="shared" si="74"/>
        <v>0</v>
      </c>
      <c r="AB211">
        <f t="shared" si="74"/>
        <v>0.97340235983952805</v>
      </c>
      <c r="AC211">
        <f t="shared" si="74"/>
        <v>0</v>
      </c>
      <c r="AD211">
        <f t="shared" si="74"/>
        <v>0</v>
      </c>
      <c r="AE211">
        <f t="shared" si="74"/>
        <v>845212.8908643265</v>
      </c>
      <c r="AF211">
        <f t="shared" si="74"/>
        <v>2315286.8314593239</v>
      </c>
      <c r="AG211">
        <f t="shared" si="74"/>
        <v>250973.01521005732</v>
      </c>
      <c r="AH211">
        <f t="shared" si="74"/>
        <v>682248.44587234396</v>
      </c>
      <c r="AI211">
        <f t="shared" si="74"/>
        <v>222931.62477647798</v>
      </c>
      <c r="AJ211">
        <f t="shared" si="74"/>
        <v>21131.975906649495</v>
      </c>
      <c r="AK211">
        <f t="shared" si="74"/>
        <v>-1513.3490233280609</v>
      </c>
      <c r="AL211">
        <f t="shared" si="74"/>
        <v>0</v>
      </c>
      <c r="AM211">
        <f t="shared" si="74"/>
        <v>0</v>
      </c>
      <c r="AN211">
        <f t="shared" si="74"/>
        <v>0</v>
      </c>
      <c r="AO211">
        <f t="shared" si="74"/>
        <v>0</v>
      </c>
      <c r="AP211">
        <f t="shared" si="74"/>
        <v>0</v>
      </c>
      <c r="AQ211">
        <f t="shared" si="74"/>
        <v>0</v>
      </c>
      <c r="AR211">
        <f t="shared" si="74"/>
        <v>0</v>
      </c>
      <c r="AS211">
        <f t="shared" si="74"/>
        <v>0</v>
      </c>
      <c r="AT211">
        <f t="shared" si="74"/>
        <v>0</v>
      </c>
      <c r="AU211">
        <f t="shared" si="74"/>
        <v>0</v>
      </c>
      <c r="AV211">
        <f t="shared" si="74"/>
        <v>0</v>
      </c>
      <c r="AW211">
        <f t="shared" si="74"/>
        <v>0</v>
      </c>
      <c r="AX211">
        <f t="shared" si="74"/>
        <v>0</v>
      </c>
      <c r="AY211">
        <f t="shared" si="74"/>
        <v>0</v>
      </c>
      <c r="AZ211">
        <f t="shared" si="74"/>
        <v>4336271.4350658497</v>
      </c>
      <c r="BA211">
        <f t="shared" si="74"/>
        <v>4529664.9887882797</v>
      </c>
      <c r="BB211">
        <f t="shared" si="74"/>
        <v>-4227479.5750883128</v>
      </c>
      <c r="BC211">
        <f t="shared" si="74"/>
        <v>0</v>
      </c>
      <c r="BD211">
        <f t="shared" si="74"/>
        <v>302185.4136999785</v>
      </c>
    </row>
    <row r="212" spans="1:56" x14ac:dyDescent="0.2">
      <c r="A212">
        <v>2</v>
      </c>
      <c r="B212">
        <v>1</v>
      </c>
      <c r="C212">
        <v>2004</v>
      </c>
      <c r="D212">
        <f t="shared" si="73"/>
        <v>48097598.656399801</v>
      </c>
      <c r="E212">
        <f t="shared" ref="E212:BD212" si="75">E264+E281</f>
        <v>47755010.070099801</v>
      </c>
      <c r="F212">
        <f t="shared" si="75"/>
        <v>53869702.5578999</v>
      </c>
      <c r="G212">
        <f t="shared" si="75"/>
        <v>5469918.4878000142</v>
      </c>
      <c r="H212">
        <f t="shared" si="75"/>
        <v>49691147.437584102</v>
      </c>
      <c r="I212">
        <f t="shared" si="75"/>
        <v>2801979.3066748697</v>
      </c>
      <c r="J212">
        <f t="shared" si="75"/>
        <v>6627445.9346561097</v>
      </c>
      <c r="K212">
        <f t="shared" si="75"/>
        <v>1.866775250379672</v>
      </c>
      <c r="L212">
        <f t="shared" si="75"/>
        <v>6275760.6095106099</v>
      </c>
      <c r="M212">
        <f t="shared" si="75"/>
        <v>5.0180355525175697</v>
      </c>
      <c r="N212">
        <f t="shared" si="75"/>
        <v>68383.30914309129</v>
      </c>
      <c r="O212">
        <f t="shared" si="75"/>
        <v>14.946872501580291</v>
      </c>
      <c r="P212">
        <f t="shared" si="75"/>
        <v>0.50065214849319262</v>
      </c>
      <c r="Q212">
        <f t="shared" si="75"/>
        <v>6.8932251550026997</v>
      </c>
      <c r="R212">
        <f t="shared" si="75"/>
        <v>0</v>
      </c>
      <c r="S212">
        <f t="shared" si="75"/>
        <v>0</v>
      </c>
      <c r="T212">
        <f t="shared" si="75"/>
        <v>0</v>
      </c>
      <c r="U212">
        <f t="shared" si="75"/>
        <v>0</v>
      </c>
      <c r="V212">
        <f t="shared" si="75"/>
        <v>0</v>
      </c>
      <c r="W212">
        <f t="shared" si="75"/>
        <v>0</v>
      </c>
      <c r="X212">
        <f t="shared" si="75"/>
        <v>0</v>
      </c>
      <c r="Y212">
        <f t="shared" si="75"/>
        <v>0</v>
      </c>
      <c r="Z212">
        <f t="shared" si="75"/>
        <v>0</v>
      </c>
      <c r="AA212">
        <f t="shared" si="75"/>
        <v>0</v>
      </c>
      <c r="AB212">
        <f t="shared" si="75"/>
        <v>0.97340235983952805</v>
      </c>
      <c r="AC212">
        <f t="shared" si="75"/>
        <v>0</v>
      </c>
      <c r="AD212">
        <f t="shared" si="75"/>
        <v>0</v>
      </c>
      <c r="AE212">
        <f t="shared" si="75"/>
        <v>1040296.3690621601</v>
      </c>
      <c r="AF212">
        <f t="shared" si="75"/>
        <v>697781.935097137</v>
      </c>
      <c r="AG212">
        <f t="shared" si="75"/>
        <v>272054.42696629313</v>
      </c>
      <c r="AH212">
        <f t="shared" si="75"/>
        <v>726247.26295583695</v>
      </c>
      <c r="AI212">
        <f t="shared" si="75"/>
        <v>321024.379227022</v>
      </c>
      <c r="AJ212">
        <f t="shared" si="75"/>
        <v>22393.277134679105</v>
      </c>
      <c r="AK212">
        <f t="shared" si="75"/>
        <v>-4287.6903948421896</v>
      </c>
      <c r="AL212">
        <f t="shared" si="75"/>
        <v>0</v>
      </c>
      <c r="AM212">
        <f t="shared" si="75"/>
        <v>0</v>
      </c>
      <c r="AN212">
        <f t="shared" si="75"/>
        <v>0</v>
      </c>
      <c r="AO212">
        <f t="shared" si="75"/>
        <v>0</v>
      </c>
      <c r="AP212">
        <f t="shared" si="75"/>
        <v>0</v>
      </c>
      <c r="AQ212">
        <f t="shared" si="75"/>
        <v>0</v>
      </c>
      <c r="AR212">
        <f t="shared" si="75"/>
        <v>0</v>
      </c>
      <c r="AS212">
        <f t="shared" si="75"/>
        <v>0</v>
      </c>
      <c r="AT212">
        <f t="shared" si="75"/>
        <v>0</v>
      </c>
      <c r="AU212">
        <f t="shared" si="75"/>
        <v>0</v>
      </c>
      <c r="AV212">
        <f t="shared" si="75"/>
        <v>0</v>
      </c>
      <c r="AW212">
        <f t="shared" si="75"/>
        <v>0</v>
      </c>
      <c r="AX212">
        <f t="shared" si="75"/>
        <v>0</v>
      </c>
      <c r="AY212">
        <f t="shared" si="75"/>
        <v>0</v>
      </c>
      <c r="AZ212">
        <f t="shared" si="75"/>
        <v>3075509.96004829</v>
      </c>
      <c r="BA212">
        <f t="shared" si="75"/>
        <v>3148213.19860075</v>
      </c>
      <c r="BB212">
        <f t="shared" si="75"/>
        <v>2321705.2891992638</v>
      </c>
      <c r="BC212">
        <f t="shared" si="75"/>
        <v>644773.99999999895</v>
      </c>
      <c r="BD212">
        <f t="shared" si="75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si="73"/>
        <v>48097598.656399801</v>
      </c>
      <c r="E213">
        <f t="shared" ref="E213:BD213" si="76">E265+E282</f>
        <v>53869702.5578999</v>
      </c>
      <c r="F213">
        <f t="shared" si="76"/>
        <v>61106761.726399794</v>
      </c>
      <c r="G213">
        <f t="shared" si="76"/>
        <v>7237059.1684999708</v>
      </c>
      <c r="H213">
        <f t="shared" si="76"/>
        <v>54661259.487828299</v>
      </c>
      <c r="I213">
        <f t="shared" si="76"/>
        <v>4970112.0502441833</v>
      </c>
      <c r="J213">
        <f t="shared" si="76"/>
        <v>6841467.6147163399</v>
      </c>
      <c r="K213">
        <f t="shared" si="76"/>
        <v>1.8343340697509851</v>
      </c>
      <c r="L213">
        <f t="shared" si="76"/>
        <v>6386364.3462582491</v>
      </c>
      <c r="M213">
        <f t="shared" si="76"/>
        <v>5.9352957200051799</v>
      </c>
      <c r="N213">
        <f t="shared" si="76"/>
        <v>66434.219261007092</v>
      </c>
      <c r="O213">
        <f t="shared" si="76"/>
        <v>15.142096445275481</v>
      </c>
      <c r="P213">
        <f t="shared" si="76"/>
        <v>0.49424426910027336</v>
      </c>
      <c r="Q213">
        <f t="shared" si="76"/>
        <v>6.8932251550026997</v>
      </c>
      <c r="R213">
        <f t="shared" si="76"/>
        <v>0</v>
      </c>
      <c r="S213">
        <f t="shared" si="76"/>
        <v>0</v>
      </c>
      <c r="T213">
        <f t="shared" si="76"/>
        <v>0</v>
      </c>
      <c r="U213">
        <f t="shared" si="76"/>
        <v>0</v>
      </c>
      <c r="V213">
        <f t="shared" si="76"/>
        <v>0</v>
      </c>
      <c r="W213">
        <f t="shared" si="76"/>
        <v>0</v>
      </c>
      <c r="X213">
        <f t="shared" si="76"/>
        <v>0</v>
      </c>
      <c r="Y213">
        <f t="shared" si="76"/>
        <v>0</v>
      </c>
      <c r="Z213">
        <f t="shared" si="76"/>
        <v>0</v>
      </c>
      <c r="AA213">
        <f t="shared" si="76"/>
        <v>0</v>
      </c>
      <c r="AB213">
        <f t="shared" si="76"/>
        <v>0.97340235983952805</v>
      </c>
      <c r="AC213">
        <f t="shared" si="76"/>
        <v>0</v>
      </c>
      <c r="AD213">
        <f t="shared" si="76"/>
        <v>0</v>
      </c>
      <c r="AE213">
        <f t="shared" si="76"/>
        <v>2832779.3193251095</v>
      </c>
      <c r="AF213">
        <f t="shared" si="76"/>
        <v>415002.02372814593</v>
      </c>
      <c r="AG213">
        <f t="shared" si="76"/>
        <v>348974.36032083048</v>
      </c>
      <c r="AH213">
        <f t="shared" si="76"/>
        <v>1089497.861859329</v>
      </c>
      <c r="AI213">
        <f t="shared" si="76"/>
        <v>310987.21239596501</v>
      </c>
      <c r="AJ213">
        <f t="shared" si="76"/>
        <v>8658.355179188402</v>
      </c>
      <c r="AK213">
        <f t="shared" si="76"/>
        <v>-4846.978664309685</v>
      </c>
      <c r="AL213">
        <f t="shared" si="76"/>
        <v>0</v>
      </c>
      <c r="AM213">
        <f t="shared" si="76"/>
        <v>0</v>
      </c>
      <c r="AN213">
        <f t="shared" si="76"/>
        <v>0</v>
      </c>
      <c r="AO213">
        <f t="shared" si="76"/>
        <v>0</v>
      </c>
      <c r="AP213">
        <f t="shared" si="76"/>
        <v>0</v>
      </c>
      <c r="AQ213">
        <f t="shared" si="76"/>
        <v>0</v>
      </c>
      <c r="AR213">
        <f t="shared" si="76"/>
        <v>0</v>
      </c>
      <c r="AS213">
        <f t="shared" si="76"/>
        <v>0</v>
      </c>
      <c r="AT213">
        <f t="shared" si="76"/>
        <v>0</v>
      </c>
      <c r="AU213">
        <f t="shared" si="76"/>
        <v>0</v>
      </c>
      <c r="AV213">
        <f t="shared" si="76"/>
        <v>0</v>
      </c>
      <c r="AW213">
        <f t="shared" si="76"/>
        <v>0</v>
      </c>
      <c r="AX213">
        <f t="shared" si="76"/>
        <v>0</v>
      </c>
      <c r="AY213">
        <f t="shared" si="76"/>
        <v>0</v>
      </c>
      <c r="AZ213">
        <f t="shared" si="76"/>
        <v>5001052.1541442601</v>
      </c>
      <c r="BA213">
        <f t="shared" si="76"/>
        <v>5133583.2914826293</v>
      </c>
      <c r="BB213">
        <f t="shared" si="76"/>
        <v>2103475.8770173411</v>
      </c>
      <c r="BC213">
        <f t="shared" si="76"/>
        <v>0</v>
      </c>
      <c r="BD213">
        <f t="shared" si="76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si="73"/>
        <v>48097598.656399801</v>
      </c>
      <c r="E214">
        <f t="shared" ref="E214:BD214" si="77">E266+E283</f>
        <v>61106761.726399794</v>
      </c>
      <c r="F214">
        <f t="shared" si="77"/>
        <v>67460493.815999806</v>
      </c>
      <c r="G214">
        <f t="shared" si="77"/>
        <v>6353732.08959998</v>
      </c>
      <c r="H214">
        <f t="shared" si="77"/>
        <v>59317186.3924933</v>
      </c>
      <c r="I214">
        <f t="shared" si="77"/>
        <v>4655926.9046649998</v>
      </c>
      <c r="J214">
        <f t="shared" si="77"/>
        <v>7506289.0275944695</v>
      </c>
      <c r="K214">
        <f t="shared" si="77"/>
        <v>1.792957412496625</v>
      </c>
      <c r="L214">
        <f t="shared" si="77"/>
        <v>6530591.00127846</v>
      </c>
      <c r="M214">
        <f t="shared" si="77"/>
        <v>6.5006724960837801</v>
      </c>
      <c r="N214">
        <f t="shared" si="77"/>
        <v>63581.798658655302</v>
      </c>
      <c r="O214">
        <f t="shared" si="77"/>
        <v>15.49874259678143</v>
      </c>
      <c r="P214">
        <f t="shared" si="77"/>
        <v>0.49379281657263702</v>
      </c>
      <c r="Q214">
        <f t="shared" si="77"/>
        <v>6.9769174417476396</v>
      </c>
      <c r="R214">
        <f t="shared" si="77"/>
        <v>0</v>
      </c>
      <c r="S214">
        <f t="shared" si="77"/>
        <v>0</v>
      </c>
      <c r="T214">
        <f t="shared" si="77"/>
        <v>0</v>
      </c>
      <c r="U214">
        <f t="shared" si="77"/>
        <v>0</v>
      </c>
      <c r="V214">
        <f t="shared" si="77"/>
        <v>0</v>
      </c>
      <c r="W214">
        <f t="shared" si="77"/>
        <v>0</v>
      </c>
      <c r="X214">
        <f t="shared" si="77"/>
        <v>0</v>
      </c>
      <c r="Y214">
        <f t="shared" si="77"/>
        <v>0</v>
      </c>
      <c r="Z214">
        <f t="shared" si="77"/>
        <v>0</v>
      </c>
      <c r="AA214">
        <f t="shared" si="77"/>
        <v>0</v>
      </c>
      <c r="AB214">
        <f t="shared" si="77"/>
        <v>0.97340235983952805</v>
      </c>
      <c r="AC214">
        <f t="shared" si="77"/>
        <v>0</v>
      </c>
      <c r="AD214">
        <f t="shared" si="77"/>
        <v>0</v>
      </c>
      <c r="AE214">
        <f t="shared" si="77"/>
        <v>3010334.8611458903</v>
      </c>
      <c r="AF214">
        <f t="shared" si="77"/>
        <v>309321.42133815901</v>
      </c>
      <c r="AG214">
        <f t="shared" si="77"/>
        <v>452865.55503424502</v>
      </c>
      <c r="AH214">
        <f t="shared" si="77"/>
        <v>704624.43698529899</v>
      </c>
      <c r="AI214">
        <f t="shared" si="77"/>
        <v>593010.54901142605</v>
      </c>
      <c r="AJ214">
        <f t="shared" si="77"/>
        <v>66072.304342585077</v>
      </c>
      <c r="AK214">
        <f t="shared" si="77"/>
        <v>-60.883472179749006</v>
      </c>
      <c r="AL214">
        <f t="shared" si="77"/>
        <v>-16135.513481604812</v>
      </c>
      <c r="AM214">
        <f t="shared" si="77"/>
        <v>0</v>
      </c>
      <c r="AN214">
        <f t="shared" si="77"/>
        <v>0</v>
      </c>
      <c r="AO214">
        <f t="shared" si="77"/>
        <v>0</v>
      </c>
      <c r="AP214">
        <f t="shared" si="77"/>
        <v>0</v>
      </c>
      <c r="AQ214">
        <f t="shared" si="77"/>
        <v>0</v>
      </c>
      <c r="AR214">
        <f t="shared" si="77"/>
        <v>0</v>
      </c>
      <c r="AS214">
        <f t="shared" si="77"/>
        <v>0</v>
      </c>
      <c r="AT214">
        <f t="shared" si="77"/>
        <v>0</v>
      </c>
      <c r="AU214">
        <f t="shared" si="77"/>
        <v>0</v>
      </c>
      <c r="AV214">
        <f t="shared" si="77"/>
        <v>0</v>
      </c>
      <c r="AW214">
        <f t="shared" si="77"/>
        <v>0</v>
      </c>
      <c r="AX214">
        <f t="shared" si="77"/>
        <v>0</v>
      </c>
      <c r="AY214">
        <f t="shared" si="77"/>
        <v>0</v>
      </c>
      <c r="AZ214">
        <f t="shared" si="77"/>
        <v>5120032.7309038201</v>
      </c>
      <c r="BA214">
        <f t="shared" si="77"/>
        <v>5234948.8466050802</v>
      </c>
      <c r="BB214">
        <f t="shared" si="77"/>
        <v>1118783.2429949001</v>
      </c>
      <c r="BC214">
        <f t="shared" si="77"/>
        <v>0</v>
      </c>
      <c r="BD214">
        <f t="shared" si="77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si="73"/>
        <v>49915575.145399801</v>
      </c>
      <c r="E215">
        <f t="shared" ref="E215:BD215" si="78">E267+E284</f>
        <v>67460493.815999806</v>
      </c>
      <c r="F215">
        <f t="shared" si="78"/>
        <v>73228318.371399999</v>
      </c>
      <c r="G215">
        <f t="shared" si="78"/>
        <v>3949848.06640012</v>
      </c>
      <c r="H215">
        <f t="shared" si="78"/>
        <v>64729513.309659094</v>
      </c>
      <c r="I215">
        <f t="shared" si="78"/>
        <v>2720613.2227882021</v>
      </c>
      <c r="J215">
        <f t="shared" si="78"/>
        <v>8807722.9467137698</v>
      </c>
      <c r="K215">
        <f t="shared" si="78"/>
        <v>2.1484769252277349</v>
      </c>
      <c r="L215">
        <f t="shared" si="78"/>
        <v>6455961.8075213693</v>
      </c>
      <c r="M215">
        <f t="shared" si="78"/>
        <v>6.9157574868894507</v>
      </c>
      <c r="N215">
        <f t="shared" si="78"/>
        <v>64059.247864985096</v>
      </c>
      <c r="O215">
        <f t="shared" si="78"/>
        <v>15.19304577653558</v>
      </c>
      <c r="P215">
        <f t="shared" si="78"/>
        <v>0.48841929347618429</v>
      </c>
      <c r="Q215">
        <f t="shared" si="78"/>
        <v>7.7735866924554902</v>
      </c>
      <c r="R215">
        <f t="shared" si="78"/>
        <v>0</v>
      </c>
      <c r="S215">
        <f t="shared" si="78"/>
        <v>0</v>
      </c>
      <c r="T215">
        <f t="shared" si="78"/>
        <v>0</v>
      </c>
      <c r="U215">
        <f t="shared" si="78"/>
        <v>0</v>
      </c>
      <c r="V215">
        <f t="shared" si="78"/>
        <v>0</v>
      </c>
      <c r="W215">
        <f t="shared" si="78"/>
        <v>0</v>
      </c>
      <c r="X215">
        <f t="shared" si="78"/>
        <v>0</v>
      </c>
      <c r="Y215">
        <f t="shared" si="78"/>
        <v>0</v>
      </c>
      <c r="Z215">
        <f t="shared" si="78"/>
        <v>0</v>
      </c>
      <c r="AA215">
        <f t="shared" si="78"/>
        <v>0</v>
      </c>
      <c r="AB215">
        <f t="shared" si="78"/>
        <v>0.95257085221923399</v>
      </c>
      <c r="AC215">
        <f t="shared" si="78"/>
        <v>0</v>
      </c>
      <c r="AD215">
        <f t="shared" si="78"/>
        <v>0</v>
      </c>
      <c r="AE215">
        <f t="shared" si="78"/>
        <v>4044568.0245947982</v>
      </c>
      <c r="AF215">
        <f t="shared" si="78"/>
        <v>-1016203.4180934342</v>
      </c>
      <c r="AG215">
        <f t="shared" si="78"/>
        <v>138443.56514881211</v>
      </c>
      <c r="AH215">
        <f t="shared" si="78"/>
        <v>531352.96433373401</v>
      </c>
      <c r="AI215">
        <f t="shared" si="78"/>
        <v>-250157.82952507259</v>
      </c>
      <c r="AJ215">
        <f t="shared" si="78"/>
        <v>-176779.5579860099</v>
      </c>
      <c r="AK215">
        <f t="shared" si="78"/>
        <v>-8292.0611098901791</v>
      </c>
      <c r="AL215">
        <f t="shared" si="78"/>
        <v>-81395.397077882502</v>
      </c>
      <c r="AM215">
        <f t="shared" si="78"/>
        <v>0</v>
      </c>
      <c r="AN215">
        <f t="shared" si="78"/>
        <v>0</v>
      </c>
      <c r="AO215">
        <f t="shared" si="78"/>
        <v>0</v>
      </c>
      <c r="AP215">
        <f t="shared" si="78"/>
        <v>0</v>
      </c>
      <c r="AQ215">
        <f t="shared" si="78"/>
        <v>0</v>
      </c>
      <c r="AR215">
        <f t="shared" si="78"/>
        <v>0</v>
      </c>
      <c r="AS215">
        <f t="shared" si="78"/>
        <v>0</v>
      </c>
      <c r="AT215">
        <f t="shared" si="78"/>
        <v>0</v>
      </c>
      <c r="AU215">
        <f t="shared" si="78"/>
        <v>0</v>
      </c>
      <c r="AV215">
        <f t="shared" si="78"/>
        <v>0</v>
      </c>
      <c r="AW215">
        <f t="shared" si="78"/>
        <v>0</v>
      </c>
      <c r="AX215">
        <f t="shared" si="78"/>
        <v>0</v>
      </c>
      <c r="AY215">
        <f t="shared" si="78"/>
        <v>0</v>
      </c>
      <c r="AZ215">
        <f t="shared" si="78"/>
        <v>3181536.2902850537</v>
      </c>
      <c r="BA215">
        <f t="shared" si="78"/>
        <v>3211451.782919595</v>
      </c>
      <c r="BB215">
        <f t="shared" si="78"/>
        <v>738396.28348051291</v>
      </c>
      <c r="BC215">
        <f t="shared" si="78"/>
        <v>1817976.4889999991</v>
      </c>
      <c r="BD215">
        <f t="shared" si="78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si="73"/>
        <v>54402213.738399804</v>
      </c>
      <c r="E216">
        <f t="shared" ref="E216:BD216" si="79">E268+E285</f>
        <v>73228318.371399999</v>
      </c>
      <c r="F216">
        <f t="shared" si="79"/>
        <v>86665209.4491999</v>
      </c>
      <c r="G216">
        <f t="shared" si="79"/>
        <v>8950252.4847999308</v>
      </c>
      <c r="H216">
        <f t="shared" si="79"/>
        <v>77760947.361615703</v>
      </c>
      <c r="I216">
        <f t="shared" si="79"/>
        <v>9334328.6887732446</v>
      </c>
      <c r="J216">
        <f t="shared" si="79"/>
        <v>8262994.9203669997</v>
      </c>
      <c r="K216">
        <f t="shared" si="79"/>
        <v>2.0005054053208142</v>
      </c>
      <c r="L216">
        <f t="shared" si="79"/>
        <v>6105169.4788243799</v>
      </c>
      <c r="M216">
        <f t="shared" si="79"/>
        <v>7.7051434867130304</v>
      </c>
      <c r="N216">
        <f t="shared" si="79"/>
        <v>64238.948133386199</v>
      </c>
      <c r="O216">
        <f t="shared" si="79"/>
        <v>14.92784087024388</v>
      </c>
      <c r="P216">
        <f t="shared" si="79"/>
        <v>0.50189776696869015</v>
      </c>
      <c r="Q216">
        <f t="shared" si="79"/>
        <v>7.9473172758631705</v>
      </c>
      <c r="R216">
        <f t="shared" si="79"/>
        <v>0</v>
      </c>
      <c r="S216">
        <f t="shared" si="79"/>
        <v>0</v>
      </c>
      <c r="T216">
        <f t="shared" si="79"/>
        <v>0</v>
      </c>
      <c r="U216">
        <f t="shared" si="79"/>
        <v>0</v>
      </c>
      <c r="V216">
        <f t="shared" si="79"/>
        <v>0</v>
      </c>
      <c r="W216">
        <f t="shared" si="79"/>
        <v>0</v>
      </c>
      <c r="X216">
        <f t="shared" si="79"/>
        <v>0</v>
      </c>
      <c r="Y216">
        <f t="shared" si="79"/>
        <v>0</v>
      </c>
      <c r="Z216">
        <f t="shared" si="79"/>
        <v>0</v>
      </c>
      <c r="AA216">
        <f t="shared" si="79"/>
        <v>0</v>
      </c>
      <c r="AB216">
        <f t="shared" si="79"/>
        <v>0.74072150357324296</v>
      </c>
      <c r="AC216">
        <f t="shared" si="79"/>
        <v>0</v>
      </c>
      <c r="AD216">
        <f t="shared" si="79"/>
        <v>0</v>
      </c>
      <c r="AE216">
        <f t="shared" si="79"/>
        <v>7876105.7448812192</v>
      </c>
      <c r="AF216">
        <f t="shared" si="79"/>
        <v>-424795.54540462105</v>
      </c>
      <c r="AG216">
        <f t="shared" si="79"/>
        <v>29312.329517687001</v>
      </c>
      <c r="AH216">
        <f t="shared" si="79"/>
        <v>1020566.5381034161</v>
      </c>
      <c r="AI216">
        <f t="shared" si="79"/>
        <v>175659.40933147923</v>
      </c>
      <c r="AJ216">
        <f t="shared" si="79"/>
        <v>118922.10725858061</v>
      </c>
      <c r="AK216">
        <f t="shared" si="79"/>
        <v>-970.62087991652311</v>
      </c>
      <c r="AL216">
        <f t="shared" si="79"/>
        <v>3666.4890131992897</v>
      </c>
      <c r="AM216">
        <f t="shared" si="79"/>
        <v>0</v>
      </c>
      <c r="AN216">
        <f t="shared" si="79"/>
        <v>0</v>
      </c>
      <c r="AO216">
        <f t="shared" si="79"/>
        <v>0</v>
      </c>
      <c r="AP216">
        <f t="shared" si="79"/>
        <v>0</v>
      </c>
      <c r="AQ216">
        <f t="shared" si="79"/>
        <v>0</v>
      </c>
      <c r="AR216">
        <f t="shared" si="79"/>
        <v>0</v>
      </c>
      <c r="AS216">
        <f t="shared" si="79"/>
        <v>0</v>
      </c>
      <c r="AT216">
        <f t="shared" si="79"/>
        <v>0</v>
      </c>
      <c r="AU216">
        <f t="shared" si="79"/>
        <v>0</v>
      </c>
      <c r="AV216">
        <f t="shared" si="79"/>
        <v>0</v>
      </c>
      <c r="AW216">
        <f t="shared" si="79"/>
        <v>0</v>
      </c>
      <c r="AX216">
        <f t="shared" si="79"/>
        <v>0</v>
      </c>
      <c r="AY216">
        <f t="shared" si="79"/>
        <v>0</v>
      </c>
      <c r="AZ216">
        <f t="shared" si="79"/>
        <v>8798466.4518210515</v>
      </c>
      <c r="BA216">
        <f t="shared" si="79"/>
        <v>8840713.4268248193</v>
      </c>
      <c r="BB216">
        <f t="shared" si="79"/>
        <v>109539.05797512014</v>
      </c>
      <c r="BC216">
        <f t="shared" si="79"/>
        <v>4486638.5929999901</v>
      </c>
      <c r="BD216">
        <f t="shared" si="7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si="73"/>
        <v>55753300.738399804</v>
      </c>
      <c r="E217">
        <f t="shared" ref="E217:BD217" si="80">E269+E286</f>
        <v>86665209.4491999</v>
      </c>
      <c r="F217">
        <f t="shared" si="80"/>
        <v>78047144.00699991</v>
      </c>
      <c r="G217">
        <f t="shared" si="80"/>
        <v>-9969152.4421999902</v>
      </c>
      <c r="H217">
        <f t="shared" si="80"/>
        <v>74301482.793231294</v>
      </c>
      <c r="I217">
        <f t="shared" si="80"/>
        <v>-4215586.8373257592</v>
      </c>
      <c r="J217">
        <f t="shared" si="80"/>
        <v>7923384.5058710799</v>
      </c>
      <c r="K217">
        <f t="shared" si="80"/>
        <v>2.5038470566239202</v>
      </c>
      <c r="L217">
        <f t="shared" si="80"/>
        <v>6015373.5063408297</v>
      </c>
      <c r="M217">
        <f t="shared" si="80"/>
        <v>5.5727763252945097</v>
      </c>
      <c r="N217">
        <f t="shared" si="80"/>
        <v>61557.410056754394</v>
      </c>
      <c r="O217">
        <f t="shared" si="80"/>
        <v>15.481097052747561</v>
      </c>
      <c r="P217">
        <f t="shared" si="80"/>
        <v>0.51193624730583531</v>
      </c>
      <c r="Q217">
        <f t="shared" si="80"/>
        <v>8.0798882359296407</v>
      </c>
      <c r="R217">
        <f t="shared" si="80"/>
        <v>0</v>
      </c>
      <c r="S217">
        <f t="shared" si="80"/>
        <v>0</v>
      </c>
      <c r="T217">
        <f t="shared" si="80"/>
        <v>0</v>
      </c>
      <c r="U217">
        <f t="shared" si="80"/>
        <v>0</v>
      </c>
      <c r="V217">
        <f t="shared" si="80"/>
        <v>0</v>
      </c>
      <c r="W217">
        <f t="shared" si="80"/>
        <v>0</v>
      </c>
      <c r="X217">
        <f t="shared" si="80"/>
        <v>0</v>
      </c>
      <c r="Y217">
        <f t="shared" si="80"/>
        <v>0</v>
      </c>
      <c r="Z217">
        <f t="shared" si="80"/>
        <v>0</v>
      </c>
      <c r="AA217">
        <f t="shared" si="80"/>
        <v>0</v>
      </c>
      <c r="AB217">
        <f t="shared" si="80"/>
        <v>0.74072150357324296</v>
      </c>
      <c r="AC217">
        <f t="shared" si="80"/>
        <v>0</v>
      </c>
      <c r="AD217">
        <f t="shared" si="80"/>
        <v>0</v>
      </c>
      <c r="AE217">
        <f t="shared" si="80"/>
        <v>455558.65918829013</v>
      </c>
      <c r="AF217">
        <f t="shared" si="80"/>
        <v>-3132224.63637185</v>
      </c>
      <c r="AG217">
        <f t="shared" si="80"/>
        <v>-156557.52676636269</v>
      </c>
      <c r="AH217">
        <f t="shared" si="80"/>
        <v>-3469663.3028950002</v>
      </c>
      <c r="AI217">
        <f t="shared" si="80"/>
        <v>823076.8280155859</v>
      </c>
      <c r="AJ217">
        <f t="shared" si="80"/>
        <v>293552.82025696</v>
      </c>
      <c r="AK217">
        <f t="shared" si="80"/>
        <v>10280.79745948691</v>
      </c>
      <c r="AL217">
        <f t="shared" si="80"/>
        <v>-21951.600902718921</v>
      </c>
      <c r="AM217">
        <f t="shared" si="80"/>
        <v>0</v>
      </c>
      <c r="AN217">
        <f t="shared" si="80"/>
        <v>0</v>
      </c>
      <c r="AO217">
        <f t="shared" si="80"/>
        <v>0</v>
      </c>
      <c r="AP217">
        <f t="shared" si="80"/>
        <v>0</v>
      </c>
      <c r="AQ217">
        <f t="shared" si="80"/>
        <v>0</v>
      </c>
      <c r="AR217">
        <f t="shared" si="80"/>
        <v>0</v>
      </c>
      <c r="AS217">
        <f t="shared" si="80"/>
        <v>0</v>
      </c>
      <c r="AT217">
        <f t="shared" si="80"/>
        <v>0</v>
      </c>
      <c r="AU217">
        <f t="shared" si="80"/>
        <v>0</v>
      </c>
      <c r="AV217">
        <f t="shared" si="80"/>
        <v>0</v>
      </c>
      <c r="AW217">
        <f t="shared" si="80"/>
        <v>0</v>
      </c>
      <c r="AX217">
        <f t="shared" si="80"/>
        <v>0</v>
      </c>
      <c r="AY217">
        <f t="shared" si="80"/>
        <v>0</v>
      </c>
      <c r="AZ217">
        <f t="shared" si="80"/>
        <v>-5197927.9620156363</v>
      </c>
      <c r="BA217">
        <f t="shared" si="80"/>
        <v>-5078516.6054982645</v>
      </c>
      <c r="BB217">
        <f t="shared" si="80"/>
        <v>-4890635.8367017228</v>
      </c>
      <c r="BC217">
        <f t="shared" si="80"/>
        <v>1351087</v>
      </c>
      <c r="BD217">
        <f t="shared" si="80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si="73"/>
        <v>55753300.738399804</v>
      </c>
      <c r="E218">
        <f t="shared" ref="E218:BD218" si="81">E270+E287</f>
        <v>78047144.00699991</v>
      </c>
      <c r="F218">
        <f t="shared" si="81"/>
        <v>73994753.8983998</v>
      </c>
      <c r="G218">
        <f t="shared" si="81"/>
        <v>-4052390.10860004</v>
      </c>
      <c r="H218">
        <f t="shared" si="81"/>
        <v>75926450.438131601</v>
      </c>
      <c r="I218">
        <f t="shared" si="81"/>
        <v>1624967.6449003611</v>
      </c>
      <c r="J218">
        <f t="shared" si="81"/>
        <v>7675879.7728350097</v>
      </c>
      <c r="K218">
        <f t="shared" si="81"/>
        <v>2.50803659132584</v>
      </c>
      <c r="L218">
        <f t="shared" si="81"/>
        <v>6052648.4249144197</v>
      </c>
      <c r="M218">
        <f t="shared" si="81"/>
        <v>6.5083975426706093</v>
      </c>
      <c r="N218">
        <f t="shared" si="81"/>
        <v>60120.714570569799</v>
      </c>
      <c r="O218">
        <f t="shared" si="81"/>
        <v>15.587182832586318</v>
      </c>
      <c r="P218">
        <f t="shared" si="81"/>
        <v>0.51453079627001963</v>
      </c>
      <c r="Q218">
        <f t="shared" si="81"/>
        <v>8.0335763165597402</v>
      </c>
      <c r="R218">
        <f t="shared" si="81"/>
        <v>0</v>
      </c>
      <c r="S218">
        <f t="shared" si="81"/>
        <v>0</v>
      </c>
      <c r="T218">
        <f t="shared" si="81"/>
        <v>0</v>
      </c>
      <c r="U218">
        <f t="shared" si="81"/>
        <v>0</v>
      </c>
      <c r="V218">
        <f t="shared" si="81"/>
        <v>0</v>
      </c>
      <c r="W218">
        <f t="shared" si="81"/>
        <v>0</v>
      </c>
      <c r="X218">
        <f t="shared" si="81"/>
        <v>0</v>
      </c>
      <c r="Y218">
        <f t="shared" si="81"/>
        <v>0</v>
      </c>
      <c r="Z218">
        <f t="shared" si="81"/>
        <v>0</v>
      </c>
      <c r="AA218">
        <f t="shared" si="81"/>
        <v>0</v>
      </c>
      <c r="AB218">
        <f t="shared" si="81"/>
        <v>0.74072150357324296</v>
      </c>
      <c r="AC218">
        <f t="shared" si="81"/>
        <v>0</v>
      </c>
      <c r="AD218">
        <f t="shared" si="81"/>
        <v>0</v>
      </c>
      <c r="AE218">
        <f t="shared" si="81"/>
        <v>495839.73006723204</v>
      </c>
      <c r="AF218">
        <f t="shared" si="81"/>
        <v>-342708.437693724</v>
      </c>
      <c r="AG218">
        <f t="shared" si="81"/>
        <v>60764.233757812792</v>
      </c>
      <c r="AH218">
        <f t="shared" si="81"/>
        <v>1518838.7267497219</v>
      </c>
      <c r="AI218">
        <f t="shared" si="81"/>
        <v>474646.61040033295</v>
      </c>
      <c r="AJ218">
        <f t="shared" si="81"/>
        <v>35476.707011993698</v>
      </c>
      <c r="AK218">
        <f t="shared" si="81"/>
        <v>4165.6002384176663</v>
      </c>
      <c r="AL218">
        <f t="shared" si="81"/>
        <v>22083.385349564949</v>
      </c>
      <c r="AM218">
        <f t="shared" si="81"/>
        <v>0</v>
      </c>
      <c r="AN218">
        <f t="shared" si="81"/>
        <v>0</v>
      </c>
      <c r="AO218">
        <f t="shared" si="81"/>
        <v>0</v>
      </c>
      <c r="AP218">
        <f t="shared" si="81"/>
        <v>0</v>
      </c>
      <c r="AQ218">
        <f t="shared" si="81"/>
        <v>0</v>
      </c>
      <c r="AR218">
        <f t="shared" si="81"/>
        <v>0</v>
      </c>
      <c r="AS218">
        <f t="shared" si="81"/>
        <v>0</v>
      </c>
      <c r="AT218">
        <f t="shared" si="81"/>
        <v>0</v>
      </c>
      <c r="AU218">
        <f t="shared" si="81"/>
        <v>0</v>
      </c>
      <c r="AV218">
        <f t="shared" si="81"/>
        <v>0</v>
      </c>
      <c r="AW218">
        <f t="shared" si="81"/>
        <v>0</v>
      </c>
      <c r="AX218">
        <f t="shared" si="81"/>
        <v>0</v>
      </c>
      <c r="AY218">
        <f t="shared" si="81"/>
        <v>0</v>
      </c>
      <c r="AZ218">
        <f t="shared" si="81"/>
        <v>2269106.5558813587</v>
      </c>
      <c r="BA218">
        <f t="shared" si="81"/>
        <v>2419850.1001351858</v>
      </c>
      <c r="BB218">
        <f t="shared" si="81"/>
        <v>-6472240.2087352201</v>
      </c>
      <c r="BC218">
        <f t="shared" si="81"/>
        <v>0</v>
      </c>
      <c r="BD218">
        <f t="shared" si="81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si="73"/>
        <v>56222628.738399804</v>
      </c>
      <c r="E219">
        <f t="shared" ref="E219:BD219" si="82">E271+E288</f>
        <v>73994753.8983998</v>
      </c>
      <c r="F219">
        <f t="shared" si="82"/>
        <v>78590940.598599896</v>
      </c>
      <c r="G219">
        <f t="shared" si="82"/>
        <v>4126858.7002000101</v>
      </c>
      <c r="H219">
        <f t="shared" si="82"/>
        <v>83137383.922609597</v>
      </c>
      <c r="I219">
        <f t="shared" si="82"/>
        <v>6538696.5888647903</v>
      </c>
      <c r="J219">
        <f t="shared" si="82"/>
        <v>8058116.1768837404</v>
      </c>
      <c r="K219">
        <f t="shared" si="82"/>
        <v>2.5352161394339801</v>
      </c>
      <c r="L219">
        <f t="shared" si="82"/>
        <v>6060069.74729646</v>
      </c>
      <c r="M219">
        <f t="shared" si="82"/>
        <v>7.9731666297501693</v>
      </c>
      <c r="N219">
        <f t="shared" si="82"/>
        <v>59119.863150222001</v>
      </c>
      <c r="O219">
        <f t="shared" si="82"/>
        <v>16.353806573175838</v>
      </c>
      <c r="P219">
        <f t="shared" si="82"/>
        <v>0.51264291215723934</v>
      </c>
      <c r="Q219">
        <f t="shared" si="82"/>
        <v>8.0997453522260994</v>
      </c>
      <c r="R219">
        <f t="shared" si="82"/>
        <v>0</v>
      </c>
      <c r="S219">
        <f t="shared" si="82"/>
        <v>0</v>
      </c>
      <c r="T219">
        <f t="shared" si="82"/>
        <v>0</v>
      </c>
      <c r="U219">
        <f t="shared" si="82"/>
        <v>0</v>
      </c>
      <c r="V219">
        <f t="shared" si="82"/>
        <v>0</v>
      </c>
      <c r="W219">
        <f t="shared" si="82"/>
        <v>0</v>
      </c>
      <c r="X219">
        <f t="shared" si="82"/>
        <v>0</v>
      </c>
      <c r="Y219">
        <f t="shared" si="82"/>
        <v>0</v>
      </c>
      <c r="Z219">
        <f t="shared" si="82"/>
        <v>0</v>
      </c>
      <c r="AA219">
        <f t="shared" si="82"/>
        <v>0</v>
      </c>
      <c r="AB219">
        <f t="shared" si="82"/>
        <v>0.72388110134347206</v>
      </c>
      <c r="AC219">
        <f t="shared" si="82"/>
        <v>0</v>
      </c>
      <c r="AD219">
        <f t="shared" si="82"/>
        <v>0</v>
      </c>
      <c r="AE219">
        <f t="shared" si="82"/>
        <v>3926655.34674185</v>
      </c>
      <c r="AF219">
        <f t="shared" si="82"/>
        <v>-510642.01220915595</v>
      </c>
      <c r="AG219">
        <f t="shared" si="82"/>
        <v>137299.7234593688</v>
      </c>
      <c r="AH219">
        <f t="shared" si="82"/>
        <v>1946453.6970128911</v>
      </c>
      <c r="AI219">
        <f t="shared" si="82"/>
        <v>382042.48918205139</v>
      </c>
      <c r="AJ219">
        <f t="shared" si="82"/>
        <v>354617.479391</v>
      </c>
      <c r="AK219">
        <f t="shared" si="82"/>
        <v>-7538.0501536280699</v>
      </c>
      <c r="AL219">
        <f t="shared" si="82"/>
        <v>-24746.10022734939</v>
      </c>
      <c r="AM219">
        <f t="shared" si="82"/>
        <v>0</v>
      </c>
      <c r="AN219">
        <f t="shared" si="82"/>
        <v>0</v>
      </c>
      <c r="AO219">
        <f t="shared" si="82"/>
        <v>0</v>
      </c>
      <c r="AP219">
        <f t="shared" si="82"/>
        <v>0</v>
      </c>
      <c r="AQ219">
        <f t="shared" si="82"/>
        <v>0</v>
      </c>
      <c r="AR219">
        <f t="shared" si="82"/>
        <v>0</v>
      </c>
      <c r="AS219">
        <f t="shared" si="82"/>
        <v>0</v>
      </c>
      <c r="AT219">
        <f t="shared" si="82"/>
        <v>0</v>
      </c>
      <c r="AU219">
        <f t="shared" si="82"/>
        <v>0</v>
      </c>
      <c r="AV219">
        <f t="shared" si="82"/>
        <v>0</v>
      </c>
      <c r="AW219">
        <f t="shared" si="82"/>
        <v>0</v>
      </c>
      <c r="AX219">
        <f t="shared" si="82"/>
        <v>0</v>
      </c>
      <c r="AY219">
        <f t="shared" si="82"/>
        <v>0</v>
      </c>
      <c r="AZ219">
        <f t="shared" si="82"/>
        <v>6204142.5731970305</v>
      </c>
      <c r="BA219">
        <f t="shared" si="82"/>
        <v>6321612.2084682295</v>
      </c>
      <c r="BB219">
        <f t="shared" si="82"/>
        <v>-2194753.508268212</v>
      </c>
      <c r="BC219">
        <f t="shared" si="82"/>
        <v>469328</v>
      </c>
      <c r="BD219">
        <f t="shared" si="82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si="73"/>
        <v>57873938.738399804</v>
      </c>
      <c r="E220">
        <f t="shared" ref="E220:BD220" si="83">E272+E289</f>
        <v>78590940.598599896</v>
      </c>
      <c r="F220">
        <f t="shared" si="83"/>
        <v>85082647.231399998</v>
      </c>
      <c r="G220">
        <f t="shared" si="83"/>
        <v>4840396.6328000436</v>
      </c>
      <c r="H220">
        <f t="shared" si="83"/>
        <v>90505093.293106198</v>
      </c>
      <c r="I220">
        <f t="shared" si="83"/>
        <v>5609241.4641172616</v>
      </c>
      <c r="J220">
        <f t="shared" si="83"/>
        <v>8494570.4214487486</v>
      </c>
      <c r="K220">
        <f t="shared" si="83"/>
        <v>2.4779344299428496</v>
      </c>
      <c r="L220">
        <f t="shared" si="83"/>
        <v>6105986.5851051696</v>
      </c>
      <c r="M220">
        <f t="shared" si="83"/>
        <v>7.9836229543055293</v>
      </c>
      <c r="N220">
        <f t="shared" si="83"/>
        <v>58273.908440894702</v>
      </c>
      <c r="O220">
        <f t="shared" si="83"/>
        <v>16.523977194101839</v>
      </c>
      <c r="P220">
        <f t="shared" si="83"/>
        <v>0.49768634826765745</v>
      </c>
      <c r="Q220">
        <f t="shared" si="83"/>
        <v>8.9094804016546902</v>
      </c>
      <c r="R220">
        <f t="shared" si="83"/>
        <v>0</v>
      </c>
      <c r="S220">
        <f t="shared" si="83"/>
        <v>0</v>
      </c>
      <c r="T220">
        <f t="shared" si="83"/>
        <v>0</v>
      </c>
      <c r="U220">
        <f t="shared" si="83"/>
        <v>0</v>
      </c>
      <c r="V220">
        <f t="shared" si="83"/>
        <v>0</v>
      </c>
      <c r="W220">
        <f t="shared" si="83"/>
        <v>0</v>
      </c>
      <c r="X220">
        <f t="shared" si="83"/>
        <v>0</v>
      </c>
      <c r="Y220">
        <f t="shared" si="83"/>
        <v>0</v>
      </c>
      <c r="Z220">
        <f t="shared" si="83"/>
        <v>0</v>
      </c>
      <c r="AA220">
        <f t="shared" si="83"/>
        <v>0</v>
      </c>
      <c r="AB220">
        <f t="shared" si="83"/>
        <v>0.94122233633069396</v>
      </c>
      <c r="AC220">
        <f t="shared" si="83"/>
        <v>0</v>
      </c>
      <c r="AD220">
        <f t="shared" si="83"/>
        <v>0</v>
      </c>
      <c r="AE220">
        <f t="shared" si="83"/>
        <v>4694803.4732802864</v>
      </c>
      <c r="AF220">
        <f t="shared" si="83"/>
        <v>228661.6779539659</v>
      </c>
      <c r="AG220">
        <f t="shared" si="83"/>
        <v>219707.71497914291</v>
      </c>
      <c r="AH220">
        <f t="shared" si="83"/>
        <v>32880.561485882805</v>
      </c>
      <c r="AI220">
        <f t="shared" si="83"/>
        <v>254376.90466268401</v>
      </c>
      <c r="AJ220">
        <f t="shared" si="83"/>
        <v>1322.1059341406071</v>
      </c>
      <c r="AK220">
        <f t="shared" si="83"/>
        <v>-15077.005232682219</v>
      </c>
      <c r="AL220">
        <f t="shared" si="83"/>
        <v>-78217.289152098994</v>
      </c>
      <c r="AM220">
        <f t="shared" si="83"/>
        <v>0</v>
      </c>
      <c r="AN220">
        <f t="shared" si="83"/>
        <v>0</v>
      </c>
      <c r="AO220">
        <f t="shared" si="83"/>
        <v>0</v>
      </c>
      <c r="AP220">
        <f t="shared" si="83"/>
        <v>0</v>
      </c>
      <c r="AQ220">
        <f t="shared" si="83"/>
        <v>0</v>
      </c>
      <c r="AR220">
        <f t="shared" si="83"/>
        <v>0</v>
      </c>
      <c r="AS220">
        <f t="shared" si="83"/>
        <v>0</v>
      </c>
      <c r="AT220">
        <f t="shared" si="83"/>
        <v>0</v>
      </c>
      <c r="AU220">
        <f t="shared" si="83"/>
        <v>0</v>
      </c>
      <c r="AV220">
        <f t="shared" si="83"/>
        <v>0</v>
      </c>
      <c r="AW220">
        <f t="shared" si="83"/>
        <v>1618.27058040675</v>
      </c>
      <c r="AX220">
        <f t="shared" si="83"/>
        <v>0</v>
      </c>
      <c r="AY220">
        <f t="shared" si="83"/>
        <v>0</v>
      </c>
      <c r="AZ220">
        <f t="shared" si="83"/>
        <v>5340076.4144917307</v>
      </c>
      <c r="BA220">
        <f t="shared" si="83"/>
        <v>5290050.9826695472</v>
      </c>
      <c r="BB220">
        <f t="shared" si="83"/>
        <v>-449654.34986950294</v>
      </c>
      <c r="BC220">
        <f t="shared" si="83"/>
        <v>1651310</v>
      </c>
      <c r="BD220">
        <f t="shared" si="83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si="73"/>
        <v>57873938.738399804</v>
      </c>
      <c r="E221">
        <f t="shared" ref="E221:BD221" si="84">E273+E290</f>
        <v>85082647.231399998</v>
      </c>
      <c r="F221">
        <f t="shared" si="84"/>
        <v>89235248.020399898</v>
      </c>
      <c r="G221">
        <f t="shared" si="84"/>
        <v>4152600.7889999398</v>
      </c>
      <c r="H221">
        <f t="shared" si="84"/>
        <v>96883990.751187205</v>
      </c>
      <c r="I221">
        <f t="shared" si="84"/>
        <v>6378897.4580810228</v>
      </c>
      <c r="J221">
        <f t="shared" si="84"/>
        <v>9586558.1445873491</v>
      </c>
      <c r="K221">
        <f t="shared" si="84"/>
        <v>2.6419213201573903</v>
      </c>
      <c r="L221">
        <f t="shared" si="84"/>
        <v>6217165.0435843598</v>
      </c>
      <c r="M221">
        <f t="shared" si="84"/>
        <v>7.6909413851574406</v>
      </c>
      <c r="N221">
        <f t="shared" si="84"/>
        <v>59810.740211287397</v>
      </c>
      <c r="O221">
        <f t="shared" si="84"/>
        <v>16.136147177901478</v>
      </c>
      <c r="P221">
        <f t="shared" si="84"/>
        <v>0.49604103079071893</v>
      </c>
      <c r="Q221">
        <f t="shared" si="84"/>
        <v>8.7555594520935092</v>
      </c>
      <c r="R221">
        <f t="shared" si="84"/>
        <v>0</v>
      </c>
      <c r="S221">
        <f t="shared" si="84"/>
        <v>0</v>
      </c>
      <c r="T221">
        <f t="shared" si="84"/>
        <v>0</v>
      </c>
      <c r="U221">
        <f t="shared" si="84"/>
        <v>0</v>
      </c>
      <c r="V221">
        <f t="shared" si="84"/>
        <v>0</v>
      </c>
      <c r="W221">
        <f t="shared" si="84"/>
        <v>0</v>
      </c>
      <c r="X221">
        <f t="shared" si="84"/>
        <v>0</v>
      </c>
      <c r="Y221">
        <f t="shared" si="84"/>
        <v>0</v>
      </c>
      <c r="Z221">
        <f t="shared" si="84"/>
        <v>0</v>
      </c>
      <c r="AA221">
        <f t="shared" si="84"/>
        <v>0</v>
      </c>
      <c r="AB221">
        <f t="shared" si="84"/>
        <v>1.2073205912642941</v>
      </c>
      <c r="AC221">
        <f t="shared" si="84"/>
        <v>0</v>
      </c>
      <c r="AD221">
        <f t="shared" si="84"/>
        <v>0</v>
      </c>
      <c r="AE221">
        <f t="shared" si="84"/>
        <v>7792131.758354431</v>
      </c>
      <c r="AF221">
        <f t="shared" si="84"/>
        <v>-1255649.9013639688</v>
      </c>
      <c r="AG221">
        <f t="shared" si="84"/>
        <v>327898.75601412699</v>
      </c>
      <c r="AH221">
        <f t="shared" si="84"/>
        <v>-428709.05889614404</v>
      </c>
      <c r="AI221">
        <f t="shared" si="84"/>
        <v>-422660.240363563</v>
      </c>
      <c r="AJ221">
        <f t="shared" si="84"/>
        <v>-137703.03097834799</v>
      </c>
      <c r="AK221">
        <f t="shared" si="84"/>
        <v>-3048.6403064895458</v>
      </c>
      <c r="AL221">
        <f t="shared" si="84"/>
        <v>-4175.6970240970004</v>
      </c>
      <c r="AM221">
        <f t="shared" si="84"/>
        <v>0</v>
      </c>
      <c r="AN221">
        <f t="shared" si="84"/>
        <v>0</v>
      </c>
      <c r="AO221">
        <f t="shared" si="84"/>
        <v>0</v>
      </c>
      <c r="AP221">
        <f t="shared" si="84"/>
        <v>0</v>
      </c>
      <c r="AQ221">
        <f t="shared" si="84"/>
        <v>0</v>
      </c>
      <c r="AR221">
        <f t="shared" si="84"/>
        <v>0</v>
      </c>
      <c r="AS221">
        <f t="shared" si="84"/>
        <v>0</v>
      </c>
      <c r="AT221">
        <f t="shared" si="84"/>
        <v>0</v>
      </c>
      <c r="AU221">
        <f t="shared" si="84"/>
        <v>0</v>
      </c>
      <c r="AV221">
        <f t="shared" si="84"/>
        <v>0</v>
      </c>
      <c r="AW221">
        <f t="shared" si="84"/>
        <v>7369.7421387028808</v>
      </c>
      <c r="AX221">
        <f t="shared" si="84"/>
        <v>0</v>
      </c>
      <c r="AY221">
        <f t="shared" si="84"/>
        <v>0</v>
      </c>
      <c r="AZ221">
        <f t="shared" si="84"/>
        <v>5875453.6875746474</v>
      </c>
      <c r="BA221">
        <f t="shared" si="84"/>
        <v>5657295.6801633304</v>
      </c>
      <c r="BB221">
        <f t="shared" si="84"/>
        <v>-1504694.891163381</v>
      </c>
      <c r="BC221">
        <f t="shared" si="84"/>
        <v>0</v>
      </c>
      <c r="BD221">
        <f t="shared" si="84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si="73"/>
        <v>57873938.738399804</v>
      </c>
      <c r="E222">
        <f t="shared" ref="E222:BD222" si="85">E274+E291</f>
        <v>89235248.020399898</v>
      </c>
      <c r="F222">
        <f t="shared" si="85"/>
        <v>87881510.080799803</v>
      </c>
      <c r="G222">
        <f t="shared" si="85"/>
        <v>-1353737.9396000151</v>
      </c>
      <c r="H222">
        <f t="shared" si="85"/>
        <v>96799562.635855004</v>
      </c>
      <c r="I222">
        <f t="shared" si="85"/>
        <v>-84428.115332229005</v>
      </c>
      <c r="J222">
        <f t="shared" si="85"/>
        <v>9666564.4093654398</v>
      </c>
      <c r="K222">
        <f t="shared" si="85"/>
        <v>2.6658203667140299</v>
      </c>
      <c r="L222">
        <f t="shared" si="85"/>
        <v>6277531.2436474403</v>
      </c>
      <c r="M222">
        <f t="shared" si="85"/>
        <v>7.26313256682168</v>
      </c>
      <c r="N222">
        <f t="shared" si="85"/>
        <v>59657.677727525996</v>
      </c>
      <c r="O222">
        <f t="shared" si="85"/>
        <v>16.187757941373629</v>
      </c>
      <c r="P222">
        <f t="shared" si="85"/>
        <v>0.49367749966474422</v>
      </c>
      <c r="Q222">
        <f t="shared" si="85"/>
        <v>8.8323510864140893</v>
      </c>
      <c r="R222">
        <f t="shared" si="85"/>
        <v>0</v>
      </c>
      <c r="S222">
        <f t="shared" si="85"/>
        <v>0</v>
      </c>
      <c r="T222">
        <f t="shared" si="85"/>
        <v>0</v>
      </c>
      <c r="U222">
        <f t="shared" si="85"/>
        <v>0</v>
      </c>
      <c r="V222">
        <f t="shared" si="85"/>
        <v>0</v>
      </c>
      <c r="W222">
        <f t="shared" si="85"/>
        <v>0</v>
      </c>
      <c r="X222">
        <f t="shared" si="85"/>
        <v>0</v>
      </c>
      <c r="Y222">
        <f t="shared" si="85"/>
        <v>0</v>
      </c>
      <c r="Z222">
        <f t="shared" si="85"/>
        <v>0</v>
      </c>
      <c r="AA222">
        <f t="shared" si="85"/>
        <v>0.923392386237329</v>
      </c>
      <c r="AB222">
        <f t="shared" si="85"/>
        <v>1.210956057920505</v>
      </c>
      <c r="AC222">
        <f t="shared" si="85"/>
        <v>0</v>
      </c>
      <c r="AD222">
        <f t="shared" si="85"/>
        <v>0</v>
      </c>
      <c r="AE222">
        <f t="shared" si="85"/>
        <v>1729834.881381517</v>
      </c>
      <c r="AF222">
        <f t="shared" si="85"/>
        <v>67924.443420777796</v>
      </c>
      <c r="AG222">
        <f t="shared" si="85"/>
        <v>276257.74977967149</v>
      </c>
      <c r="AH222">
        <f t="shared" si="85"/>
        <v>-639244.42159481102</v>
      </c>
      <c r="AI222">
        <f t="shared" si="85"/>
        <v>-54724.016536664596</v>
      </c>
      <c r="AJ222">
        <f t="shared" si="85"/>
        <v>-10503.3189612434</v>
      </c>
      <c r="AK222">
        <f t="shared" si="85"/>
        <v>-3152.0901104042382</v>
      </c>
      <c r="AL222">
        <f t="shared" si="85"/>
        <v>-20378.903289079277</v>
      </c>
      <c r="AM222">
        <f t="shared" si="85"/>
        <v>0</v>
      </c>
      <c r="AN222">
        <f t="shared" si="85"/>
        <v>0</v>
      </c>
      <c r="AO222">
        <f t="shared" si="85"/>
        <v>0</v>
      </c>
      <c r="AP222">
        <f t="shared" si="85"/>
        <v>0</v>
      </c>
      <c r="AQ222">
        <f t="shared" si="85"/>
        <v>0</v>
      </c>
      <c r="AR222">
        <f t="shared" si="85"/>
        <v>0</v>
      </c>
      <c r="AS222">
        <f t="shared" si="85"/>
        <v>0</v>
      </c>
      <c r="AT222">
        <f t="shared" si="85"/>
        <v>0</v>
      </c>
      <c r="AU222">
        <f t="shared" si="85"/>
        <v>0</v>
      </c>
      <c r="AV222">
        <f t="shared" si="85"/>
        <v>-1206447.85234104</v>
      </c>
      <c r="AW222">
        <f t="shared" si="85"/>
        <v>111.181214159601</v>
      </c>
      <c r="AX222">
        <f t="shared" si="85"/>
        <v>0</v>
      </c>
      <c r="AY222">
        <f t="shared" si="85"/>
        <v>0</v>
      </c>
      <c r="AZ222">
        <f t="shared" si="85"/>
        <v>139677.6529628851</v>
      </c>
      <c r="BA222">
        <f t="shared" si="85"/>
        <v>92867.861125088981</v>
      </c>
      <c r="BB222">
        <f t="shared" si="85"/>
        <v>-1446605.8007251099</v>
      </c>
      <c r="BC222">
        <f t="shared" si="85"/>
        <v>0</v>
      </c>
      <c r="BD222">
        <f t="shared" si="85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si="73"/>
        <v>59829539.892599799</v>
      </c>
      <c r="E223">
        <f t="shared" ref="E223:BD223" si="86">E275+E292</f>
        <v>87881510.080799803</v>
      </c>
      <c r="F223">
        <f t="shared" si="86"/>
        <v>88649529.186599895</v>
      </c>
      <c r="G223">
        <f t="shared" si="86"/>
        <v>-1187582.0483999962</v>
      </c>
      <c r="H223">
        <f t="shared" si="86"/>
        <v>92577381.330205798</v>
      </c>
      <c r="I223">
        <f t="shared" si="86"/>
        <v>-6088164.9974840805</v>
      </c>
      <c r="J223">
        <f t="shared" si="86"/>
        <v>9399804.3215301894</v>
      </c>
      <c r="K223">
        <f t="shared" si="86"/>
        <v>2.7350868644953499</v>
      </c>
      <c r="L223">
        <f t="shared" si="86"/>
        <v>6220797.9482826404</v>
      </c>
      <c r="M223">
        <f t="shared" si="86"/>
        <v>5.3220957333403298</v>
      </c>
      <c r="N223">
        <f t="shared" si="86"/>
        <v>62173.067856428795</v>
      </c>
      <c r="O223">
        <f t="shared" si="86"/>
        <v>15.561170447888529</v>
      </c>
      <c r="P223">
        <f t="shared" si="86"/>
        <v>0.51074707988525092</v>
      </c>
      <c r="Q223">
        <f t="shared" si="86"/>
        <v>9.17644081929609</v>
      </c>
      <c r="R223">
        <f t="shared" si="86"/>
        <v>0</v>
      </c>
      <c r="S223">
        <f t="shared" si="86"/>
        <v>0</v>
      </c>
      <c r="T223">
        <f t="shared" si="86"/>
        <v>0</v>
      </c>
      <c r="U223">
        <f t="shared" si="86"/>
        <v>0</v>
      </c>
      <c r="V223">
        <f t="shared" si="86"/>
        <v>0</v>
      </c>
      <c r="W223">
        <f t="shared" si="86"/>
        <v>0</v>
      </c>
      <c r="X223">
        <f t="shared" si="86"/>
        <v>0</v>
      </c>
      <c r="Y223">
        <f t="shared" si="86"/>
        <v>0</v>
      </c>
      <c r="Z223">
        <f t="shared" si="86"/>
        <v>0</v>
      </c>
      <c r="AA223">
        <f t="shared" si="86"/>
        <v>2.32339238623732</v>
      </c>
      <c r="AB223">
        <f t="shared" si="86"/>
        <v>1.431910916792005</v>
      </c>
      <c r="AC223">
        <f t="shared" si="86"/>
        <v>0</v>
      </c>
      <c r="AD223">
        <f t="shared" si="86"/>
        <v>0</v>
      </c>
      <c r="AE223">
        <f t="shared" si="86"/>
        <v>855384.39492391178</v>
      </c>
      <c r="AF223">
        <f t="shared" si="86"/>
        <v>-461083.32817518699</v>
      </c>
      <c r="AG223">
        <f t="shared" si="86"/>
        <v>304153.66969147843</v>
      </c>
      <c r="AH223">
        <f t="shared" si="86"/>
        <v>-3384272.27530985</v>
      </c>
      <c r="AI223">
        <f t="shared" si="86"/>
        <v>-1088750.387971679</v>
      </c>
      <c r="AJ223">
        <f t="shared" si="86"/>
        <v>-189511.48350549469</v>
      </c>
      <c r="AK223">
        <f t="shared" si="86"/>
        <v>-1306.225012800533</v>
      </c>
      <c r="AL223">
        <f t="shared" si="86"/>
        <v>-58972.292861159702</v>
      </c>
      <c r="AM223">
        <f t="shared" si="86"/>
        <v>0</v>
      </c>
      <c r="AN223">
        <f t="shared" si="86"/>
        <v>0</v>
      </c>
      <c r="AO223">
        <f t="shared" si="86"/>
        <v>0</v>
      </c>
      <c r="AP223">
        <f t="shared" si="86"/>
        <v>0</v>
      </c>
      <c r="AQ223">
        <f t="shared" si="86"/>
        <v>0</v>
      </c>
      <c r="AR223">
        <f t="shared" si="86"/>
        <v>0</v>
      </c>
      <c r="AS223">
        <f t="shared" si="86"/>
        <v>0</v>
      </c>
      <c r="AT223">
        <f t="shared" si="86"/>
        <v>0</v>
      </c>
      <c r="AU223">
        <f t="shared" si="86"/>
        <v>0</v>
      </c>
      <c r="AV223">
        <f t="shared" si="86"/>
        <v>-1758293.4868651531</v>
      </c>
      <c r="AW223">
        <f t="shared" si="86"/>
        <v>3851.0219161762489</v>
      </c>
      <c r="AX223">
        <f t="shared" si="86"/>
        <v>0</v>
      </c>
      <c r="AY223">
        <f t="shared" si="86"/>
        <v>0</v>
      </c>
      <c r="AZ223">
        <f t="shared" si="86"/>
        <v>-5778800.3931697598</v>
      </c>
      <c r="BA223">
        <f t="shared" si="86"/>
        <v>-5657937.4024139401</v>
      </c>
      <c r="BB223">
        <f t="shared" si="86"/>
        <v>4470355.354013945</v>
      </c>
      <c r="BC223">
        <f t="shared" si="86"/>
        <v>1955601.15419999</v>
      </c>
      <c r="BD223">
        <f t="shared" si="86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si="73"/>
        <v>60160277.892599799</v>
      </c>
      <c r="E224">
        <f t="shared" ref="E224:BD224" si="87">E276+E293</f>
        <v>88649529.186599895</v>
      </c>
      <c r="F224">
        <f t="shared" si="87"/>
        <v>87510522.0389999</v>
      </c>
      <c r="G224">
        <f t="shared" si="87"/>
        <v>-1469745.14759994</v>
      </c>
      <c r="H224">
        <f t="shared" si="87"/>
        <v>90845080.965471402</v>
      </c>
      <c r="I224">
        <f t="shared" si="87"/>
        <v>-2002723.2503012689</v>
      </c>
      <c r="J224">
        <f t="shared" si="87"/>
        <v>9448302.4257292096</v>
      </c>
      <c r="K224">
        <f t="shared" si="87"/>
        <v>2.61472333569295</v>
      </c>
      <c r="L224">
        <f t="shared" si="87"/>
        <v>6260041.9771543406</v>
      </c>
      <c r="M224">
        <f t="shared" si="87"/>
        <v>4.7227468345512502</v>
      </c>
      <c r="N224">
        <f t="shared" si="87"/>
        <v>63712.744322325001</v>
      </c>
      <c r="O224">
        <f t="shared" si="87"/>
        <v>14.596740662661361</v>
      </c>
      <c r="P224">
        <f t="shared" si="87"/>
        <v>0.50607822033827865</v>
      </c>
      <c r="Q224">
        <f t="shared" si="87"/>
        <v>10.56351015395342</v>
      </c>
      <c r="R224">
        <f t="shared" si="87"/>
        <v>0</v>
      </c>
      <c r="S224">
        <f t="shared" si="87"/>
        <v>0</v>
      </c>
      <c r="T224">
        <f t="shared" si="87"/>
        <v>0</v>
      </c>
      <c r="U224">
        <f t="shared" si="87"/>
        <v>0</v>
      </c>
      <c r="V224">
        <f t="shared" si="87"/>
        <v>0</v>
      </c>
      <c r="W224">
        <f t="shared" si="87"/>
        <v>0</v>
      </c>
      <c r="X224">
        <f t="shared" si="87"/>
        <v>0</v>
      </c>
      <c r="Y224">
        <f t="shared" si="87"/>
        <v>0</v>
      </c>
      <c r="Z224">
        <f t="shared" si="87"/>
        <v>0</v>
      </c>
      <c r="AA224">
        <f t="shared" si="87"/>
        <v>4.4314632497221105</v>
      </c>
      <c r="AB224">
        <f t="shared" si="87"/>
        <v>1.5934561657364519</v>
      </c>
      <c r="AC224">
        <f t="shared" si="87"/>
        <v>0</v>
      </c>
      <c r="AD224">
        <f t="shared" si="87"/>
        <v>0</v>
      </c>
      <c r="AE224">
        <f t="shared" si="87"/>
        <v>2074978.3298989905</v>
      </c>
      <c r="AF224">
        <f t="shared" si="87"/>
        <v>829262.77381570707</v>
      </c>
      <c r="AG224">
        <f t="shared" si="87"/>
        <v>264026.15538943448</v>
      </c>
      <c r="AH224">
        <f t="shared" si="87"/>
        <v>-1257581.6879185699</v>
      </c>
      <c r="AI224">
        <f t="shared" si="87"/>
        <v>-419870.82950822701</v>
      </c>
      <c r="AJ224">
        <f t="shared" si="87"/>
        <v>-285257.63849910599</v>
      </c>
      <c r="AK224">
        <f t="shared" si="87"/>
        <v>-6454.6600373029696</v>
      </c>
      <c r="AL224">
        <f t="shared" si="87"/>
        <v>-203059.5992949236</v>
      </c>
      <c r="AM224">
        <f t="shared" si="87"/>
        <v>0</v>
      </c>
      <c r="AN224">
        <f t="shared" si="87"/>
        <v>0</v>
      </c>
      <c r="AO224">
        <f t="shared" si="87"/>
        <v>0</v>
      </c>
      <c r="AP224">
        <f t="shared" si="87"/>
        <v>0</v>
      </c>
      <c r="AQ224">
        <f t="shared" si="87"/>
        <v>0</v>
      </c>
      <c r="AR224">
        <f t="shared" si="87"/>
        <v>0</v>
      </c>
      <c r="AS224">
        <f t="shared" si="87"/>
        <v>0</v>
      </c>
      <c r="AT224">
        <f t="shared" si="87"/>
        <v>0</v>
      </c>
      <c r="AU224">
        <f t="shared" si="87"/>
        <v>0</v>
      </c>
      <c r="AV224">
        <f t="shared" si="87"/>
        <v>-2682862.9676863197</v>
      </c>
      <c r="AW224">
        <f t="shared" si="87"/>
        <v>2856.0058030442401</v>
      </c>
      <c r="AX224">
        <f t="shared" si="87"/>
        <v>0</v>
      </c>
      <c r="AY224">
        <f t="shared" si="87"/>
        <v>0</v>
      </c>
      <c r="AZ224">
        <f t="shared" si="87"/>
        <v>-1683964.118037276</v>
      </c>
      <c r="BA224">
        <f t="shared" si="87"/>
        <v>-1720474.1805801461</v>
      </c>
      <c r="BB224">
        <f t="shared" si="87"/>
        <v>250729.0329802059</v>
      </c>
      <c r="BC224">
        <f t="shared" si="87"/>
        <v>330737.99999999901</v>
      </c>
      <c r="BD224">
        <f t="shared" si="87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>D277+D294</f>
        <v>62217600.892599799</v>
      </c>
      <c r="E225">
        <f t="shared" ref="E225:BD225" si="88">E277+E294</f>
        <v>87510522.0389999</v>
      </c>
      <c r="F225">
        <f t="shared" si="88"/>
        <v>87595005.085199893</v>
      </c>
      <c r="G225">
        <f t="shared" si="88"/>
        <v>-1972839.9538000128</v>
      </c>
      <c r="H225">
        <f t="shared" si="88"/>
        <v>91005246.966264501</v>
      </c>
      <c r="I225">
        <f t="shared" si="88"/>
        <v>-1836551.390946571</v>
      </c>
      <c r="J225">
        <f t="shared" si="88"/>
        <v>9093790.9351536594</v>
      </c>
      <c r="K225">
        <f t="shared" si="88"/>
        <v>2.5225833211161799</v>
      </c>
      <c r="L225">
        <f t="shared" si="88"/>
        <v>6257206.60009313</v>
      </c>
      <c r="M225">
        <f t="shared" si="88"/>
        <v>5.1446032100890609</v>
      </c>
      <c r="N225">
        <f t="shared" si="88"/>
        <v>63424.387209714398</v>
      </c>
      <c r="O225">
        <f t="shared" si="88"/>
        <v>14.412687776578959</v>
      </c>
      <c r="P225">
        <f t="shared" si="88"/>
        <v>0.51771377767801696</v>
      </c>
      <c r="Q225">
        <f t="shared" si="88"/>
        <v>10.93357589102142</v>
      </c>
      <c r="R225">
        <f t="shared" si="88"/>
        <v>0</v>
      </c>
      <c r="S225">
        <f t="shared" si="88"/>
        <v>0</v>
      </c>
      <c r="T225">
        <f t="shared" si="88"/>
        <v>0</v>
      </c>
      <c r="U225">
        <f t="shared" si="88"/>
        <v>0</v>
      </c>
      <c r="V225">
        <f t="shared" si="88"/>
        <v>0</v>
      </c>
      <c r="W225">
        <f t="shared" si="88"/>
        <v>0</v>
      </c>
      <c r="X225">
        <f t="shared" si="88"/>
        <v>0</v>
      </c>
      <c r="Y225">
        <f t="shared" si="88"/>
        <v>0</v>
      </c>
      <c r="Z225">
        <f t="shared" si="88"/>
        <v>0</v>
      </c>
      <c r="AA225">
        <f t="shared" si="88"/>
        <v>6.9395341132069195</v>
      </c>
      <c r="AB225">
        <f t="shared" si="88"/>
        <v>1.6780322236049359</v>
      </c>
      <c r="AC225">
        <f t="shared" si="88"/>
        <v>0</v>
      </c>
      <c r="AD225">
        <f t="shared" si="88"/>
        <v>0</v>
      </c>
      <c r="AE225">
        <f t="shared" si="88"/>
        <v>909570.76367464499</v>
      </c>
      <c r="AF225">
        <f t="shared" si="88"/>
        <v>-110576.23516408599</v>
      </c>
      <c r="AG225">
        <f t="shared" si="88"/>
        <v>275644.7514460524</v>
      </c>
      <c r="AH225">
        <f t="shared" si="88"/>
        <v>915639.86571312905</v>
      </c>
      <c r="AI225">
        <f t="shared" si="88"/>
        <v>78370.392806005199</v>
      </c>
      <c r="AJ225">
        <f t="shared" si="88"/>
        <v>-217285.7983010856</v>
      </c>
      <c r="AK225">
        <f t="shared" si="88"/>
        <v>-4454.8804717556586</v>
      </c>
      <c r="AL225">
        <f t="shared" si="88"/>
        <v>-96265.156083859954</v>
      </c>
      <c r="AM225">
        <f t="shared" si="88"/>
        <v>0</v>
      </c>
      <c r="AN225">
        <f t="shared" si="88"/>
        <v>0</v>
      </c>
      <c r="AO225">
        <f t="shared" si="88"/>
        <v>0</v>
      </c>
      <c r="AP225">
        <f t="shared" si="88"/>
        <v>0</v>
      </c>
      <c r="AQ225">
        <f t="shared" si="88"/>
        <v>0</v>
      </c>
      <c r="AR225">
        <f t="shared" si="88"/>
        <v>0</v>
      </c>
      <c r="AS225">
        <f t="shared" si="88"/>
        <v>0</v>
      </c>
      <c r="AT225">
        <f t="shared" si="88"/>
        <v>0</v>
      </c>
      <c r="AU225">
        <f t="shared" si="88"/>
        <v>0</v>
      </c>
      <c r="AV225">
        <f t="shared" si="88"/>
        <v>-3141246.5454392526</v>
      </c>
      <c r="AW225">
        <f t="shared" si="88"/>
        <v>3363.187487249681</v>
      </c>
      <c r="AX225">
        <f t="shared" si="88"/>
        <v>0</v>
      </c>
      <c r="AY225">
        <f t="shared" si="88"/>
        <v>0</v>
      </c>
      <c r="AZ225">
        <f t="shared" si="88"/>
        <v>-1387239.654332964</v>
      </c>
      <c r="BA225">
        <f t="shared" si="88"/>
        <v>-1402799.6281844929</v>
      </c>
      <c r="BB225">
        <f t="shared" si="88"/>
        <v>-570040.325615515</v>
      </c>
      <c r="BC225">
        <f t="shared" si="88"/>
        <v>2057323</v>
      </c>
      <c r="BD225">
        <f t="shared" si="88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>D278+D295</f>
        <v>62285153.877399899</v>
      </c>
      <c r="E226">
        <f t="shared" ref="E226:BD226" si="89">E278+E295</f>
        <v>87595005.085199893</v>
      </c>
      <c r="F226">
        <f t="shared" si="89"/>
        <v>86439003.468199894</v>
      </c>
      <c r="G226">
        <f t="shared" si="89"/>
        <v>-1223554.6018000201</v>
      </c>
      <c r="H226">
        <f t="shared" si="89"/>
        <v>97862120.755269289</v>
      </c>
      <c r="I226">
        <f t="shared" si="89"/>
        <v>6789320.80420483</v>
      </c>
      <c r="J226">
        <f t="shared" si="89"/>
        <v>9192896.6259091999</v>
      </c>
      <c r="K226">
        <f t="shared" si="89"/>
        <v>2.46521646931728</v>
      </c>
      <c r="L226">
        <f t="shared" si="89"/>
        <v>6307634.89394191</v>
      </c>
      <c r="M226">
        <f t="shared" si="89"/>
        <v>5.7020210124877604</v>
      </c>
      <c r="N226">
        <f t="shared" si="89"/>
        <v>63700.902359057698</v>
      </c>
      <c r="O226">
        <f t="shared" si="89"/>
        <v>14.06770634727631</v>
      </c>
      <c r="P226">
        <f t="shared" si="89"/>
        <v>0.52176602060118205</v>
      </c>
      <c r="Q226">
        <f t="shared" si="89"/>
        <v>11.55590701100375</v>
      </c>
      <c r="R226">
        <f t="shared" si="89"/>
        <v>0</v>
      </c>
      <c r="S226">
        <f t="shared" si="89"/>
        <v>0</v>
      </c>
      <c r="T226">
        <f t="shared" si="89"/>
        <v>0</v>
      </c>
      <c r="U226">
        <f t="shared" si="89"/>
        <v>0</v>
      </c>
      <c r="V226">
        <f t="shared" si="89"/>
        <v>0</v>
      </c>
      <c r="W226">
        <f t="shared" si="89"/>
        <v>0</v>
      </c>
      <c r="X226">
        <f t="shared" si="89"/>
        <v>0</v>
      </c>
      <c r="Y226">
        <f t="shared" si="89"/>
        <v>0</v>
      </c>
      <c r="Z226">
        <f t="shared" si="89"/>
        <v>0</v>
      </c>
      <c r="AA226">
        <f t="shared" si="89"/>
        <v>5.46117509213048</v>
      </c>
      <c r="AB226">
        <f t="shared" si="89"/>
        <v>1.7361880774052929</v>
      </c>
      <c r="AC226">
        <f t="shared" si="89"/>
        <v>0</v>
      </c>
      <c r="AD226">
        <f t="shared" si="89"/>
        <v>1.208013385939205</v>
      </c>
      <c r="AE226">
        <f t="shared" si="89"/>
        <v>2527313.5242204568</v>
      </c>
      <c r="AF226">
        <f t="shared" si="89"/>
        <v>296435.76491555903</v>
      </c>
      <c r="AG226">
        <f t="shared" si="89"/>
        <v>248357.08361106561</v>
      </c>
      <c r="AH226">
        <f t="shared" si="89"/>
        <v>1147273.663699857</v>
      </c>
      <c r="AI226">
        <f t="shared" si="89"/>
        <v>-127608.53772415771</v>
      </c>
      <c r="AJ226">
        <f t="shared" si="89"/>
        <v>-233787.71118304131</v>
      </c>
      <c r="AK226">
        <f t="shared" si="89"/>
        <v>5056.9733887346702</v>
      </c>
      <c r="AL226">
        <f t="shared" si="89"/>
        <v>-121449.9397541865</v>
      </c>
      <c r="AM226">
        <f t="shared" si="89"/>
        <v>0</v>
      </c>
      <c r="AN226">
        <f t="shared" si="89"/>
        <v>0</v>
      </c>
      <c r="AO226">
        <f t="shared" si="89"/>
        <v>0</v>
      </c>
      <c r="AP226">
        <f t="shared" si="89"/>
        <v>0</v>
      </c>
      <c r="AQ226">
        <f t="shared" si="89"/>
        <v>0</v>
      </c>
      <c r="AR226">
        <f t="shared" si="89"/>
        <v>0</v>
      </c>
      <c r="AS226">
        <f t="shared" si="89"/>
        <v>0</v>
      </c>
      <c r="AT226">
        <f t="shared" si="89"/>
        <v>0</v>
      </c>
      <c r="AU226">
        <f t="shared" si="89"/>
        <v>0</v>
      </c>
      <c r="AV226">
        <f t="shared" si="89"/>
        <v>2030605.3749551601</v>
      </c>
      <c r="AW226">
        <f t="shared" si="89"/>
        <v>813.89370135243894</v>
      </c>
      <c r="AX226">
        <f t="shared" si="89"/>
        <v>0</v>
      </c>
      <c r="AY226">
        <f t="shared" si="89"/>
        <v>267106.55429331202</v>
      </c>
      <c r="AZ226">
        <f t="shared" si="89"/>
        <v>6040116.6441241093</v>
      </c>
      <c r="BA226">
        <f t="shared" si="89"/>
        <v>6470904.721721</v>
      </c>
      <c r="BB226">
        <f t="shared" si="89"/>
        <v>-7694459.3235210096</v>
      </c>
      <c r="BC226">
        <f t="shared" si="89"/>
        <v>67552.984799999904</v>
      </c>
      <c r="BD226">
        <f t="shared" si="8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845207149.16321194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1139874231.1687701</v>
      </c>
      <c r="I229">
        <v>69218809.7636123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53818850.915246099</v>
      </c>
      <c r="AF229">
        <v>3789237.74911538</v>
      </c>
      <c r="AG229">
        <v>3994498.9419096801</v>
      </c>
      <c r="AH229">
        <v>13966415.257361701</v>
      </c>
      <c r="AI229">
        <v>4597322.9010905297</v>
      </c>
      <c r="AJ229">
        <v>-1866766.0581574901</v>
      </c>
      <c r="AK229">
        <v>-39917.422676456001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78259642.283889502</v>
      </c>
      <c r="BA229">
        <v>79668555.171086207</v>
      </c>
      <c r="BB229">
        <v>-83607985.172085598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1194868952.2506299</v>
      </c>
      <c r="I230">
        <v>54994721.081851304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18899945.0412223</v>
      </c>
      <c r="AF230">
        <v>2416505.4525498999</v>
      </c>
      <c r="AG230">
        <v>6706548.5814591199</v>
      </c>
      <c r="AH230">
        <v>18143900.360020898</v>
      </c>
      <c r="AI230">
        <v>8941857.0783060491</v>
      </c>
      <c r="AJ230">
        <v>-1227100.5829701701</v>
      </c>
      <c r="AK230">
        <v>-16305.8127302014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53865350.117857903</v>
      </c>
      <c r="BA230">
        <v>55022017.558533899</v>
      </c>
      <c r="BB230">
        <v>12117014.1104663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1239532656.9749501</v>
      </c>
      <c r="I231">
        <v>44663704.724326499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9718307.4172187299</v>
      </c>
      <c r="AF231">
        <v>-4199300.0645014504</v>
      </c>
      <c r="AG231">
        <v>7255790.2137992298</v>
      </c>
      <c r="AH231">
        <v>24527772.463574901</v>
      </c>
      <c r="AI231">
        <v>8748268.9060532302</v>
      </c>
      <c r="AJ231">
        <v>-1282769.57020977</v>
      </c>
      <c r="AK231">
        <v>-63355.827147315897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44704713.538787499</v>
      </c>
      <c r="BA231">
        <v>45143060.589011699</v>
      </c>
      <c r="BB231">
        <v>-9169428.5710133705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1290968151.11215</v>
      </c>
      <c r="I232">
        <v>51435494.137197703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21960487.801294301</v>
      </c>
      <c r="AF232">
        <v>-7306084.8620601203</v>
      </c>
      <c r="AG232">
        <v>9686980.8985971306</v>
      </c>
      <c r="AH232">
        <v>14649929.662420301</v>
      </c>
      <c r="AI232">
        <v>13840083.618122701</v>
      </c>
      <c r="AJ232">
        <v>-1251536.0033545999</v>
      </c>
      <c r="AK232">
        <v>-65898.414050364998</v>
      </c>
      <c r="AL232">
        <v>-1098750.24026388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50415212.460705496</v>
      </c>
      <c r="BA232">
        <v>50785479.843205698</v>
      </c>
      <c r="BB232">
        <v>1233092.3277958599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1348508655.6368401</v>
      </c>
      <c r="I233">
        <v>57540504.524695098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61553926.6094229</v>
      </c>
      <c r="AF233">
        <v>-3021041.28819755</v>
      </c>
      <c r="AG233">
        <v>2281277.56773852</v>
      </c>
      <c r="AH233">
        <v>8110202.8827371299</v>
      </c>
      <c r="AI233">
        <v>-3847611.5735186199</v>
      </c>
      <c r="AJ233">
        <v>-1437837.8396586601</v>
      </c>
      <c r="AK233">
        <v>-140412.42740210801</v>
      </c>
      <c r="AL233">
        <v>-1095801.7594624299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62402702.171659097</v>
      </c>
      <c r="BA233">
        <v>62518899.324316204</v>
      </c>
      <c r="BB233">
        <v>-54052360.368316501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1383922212.43701</v>
      </c>
      <c r="I234">
        <v>35413556.800164104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22907477.006309699</v>
      </c>
      <c r="AF234">
        <v>-12899123.8713172</v>
      </c>
      <c r="AG234">
        <v>2171039.1171690999</v>
      </c>
      <c r="AH234">
        <v>20106158.269192901</v>
      </c>
      <c r="AI234">
        <v>431992.41501324298</v>
      </c>
      <c r="AJ234">
        <v>1864201.67356531</v>
      </c>
      <c r="AK234">
        <v>131188.65739626501</v>
      </c>
      <c r="AL234">
        <v>-193436.536662208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106503.255600055</v>
      </c>
      <c r="AX234">
        <v>0</v>
      </c>
      <c r="AY234">
        <v>0</v>
      </c>
      <c r="AZ234">
        <v>34625999.986267202</v>
      </c>
      <c r="BA234">
        <v>34494853.040539101</v>
      </c>
      <c r="BB234">
        <v>27860947.909460999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1321465550.2625401</v>
      </c>
      <c r="I235">
        <v>-62456662.174467802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3385134.7306704898</v>
      </c>
      <c r="AF235">
        <v>-24287719.40219</v>
      </c>
      <c r="AG235">
        <v>-867023.25113856804</v>
      </c>
      <c r="AH235">
        <v>-54053851.077069797</v>
      </c>
      <c r="AI235">
        <v>13625459.9121559</v>
      </c>
      <c r="AJ235">
        <v>1761272.5117886299</v>
      </c>
      <c r="AK235">
        <v>-10128.6161530513</v>
      </c>
      <c r="AL235">
        <v>-901156.07790035603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-61348011.269836701</v>
      </c>
      <c r="BA235">
        <v>-61411351.771545701</v>
      </c>
      <c r="BB235">
        <v>37754944.3315458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1364912472.4884801</v>
      </c>
      <c r="I236">
        <v>43446922.225935601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-1623748.5248163999</v>
      </c>
      <c r="AF236">
        <v>4364625.1446566498</v>
      </c>
      <c r="AG236">
        <v>1702988.8373022999</v>
      </c>
      <c r="AH236">
        <v>25268875.412652701</v>
      </c>
      <c r="AI236">
        <v>7466572.8351622298</v>
      </c>
      <c r="AJ236">
        <v>4130944.0236567399</v>
      </c>
      <c r="AK236">
        <v>3323064.0243253401</v>
      </c>
      <c r="AL236">
        <v>-1051015.0277881401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43582306.725151502</v>
      </c>
      <c r="BA236">
        <v>43755346.713943802</v>
      </c>
      <c r="BB236">
        <v>-51137251.721944399</v>
      </c>
      <c r="BC236">
        <v>0</v>
      </c>
      <c r="BD236">
        <v>-7381905.0080005797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1421809645.1740799</v>
      </c>
      <c r="I237">
        <v>56897172.685604803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0.26680335915409897</v>
      </c>
      <c r="AC237">
        <v>0</v>
      </c>
      <c r="AD237">
        <v>0</v>
      </c>
      <c r="AE237">
        <v>6982183.8029570701</v>
      </c>
      <c r="AF237">
        <v>-2275180.9276157701</v>
      </c>
      <c r="AG237">
        <v>3698639.2264525602</v>
      </c>
      <c r="AH237">
        <v>36267619.755472198</v>
      </c>
      <c r="AI237">
        <v>5550091.3937555803</v>
      </c>
      <c r="AJ237">
        <v>4424214.7981467601</v>
      </c>
      <c r="AK237">
        <v>-89476.4603269004</v>
      </c>
      <c r="AL237">
        <v>64844.129598812302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88926.256553939893</v>
      </c>
      <c r="AX237">
        <v>0</v>
      </c>
      <c r="AY237">
        <v>0</v>
      </c>
      <c r="AZ237">
        <v>54711861.974994197</v>
      </c>
      <c r="BA237">
        <v>55090114.439829998</v>
      </c>
      <c r="BB237">
        <v>1204716.4081709301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1456873502.67677</v>
      </c>
      <c r="I238">
        <v>35063857.502690502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0.56389139311908998</v>
      </c>
      <c r="AA238">
        <v>0</v>
      </c>
      <c r="AB238">
        <v>0.26680335915409897</v>
      </c>
      <c r="AC238">
        <v>0</v>
      </c>
      <c r="AD238">
        <v>0</v>
      </c>
      <c r="AE238">
        <v>31047315.511781901</v>
      </c>
      <c r="AF238">
        <v>-1645072.28083572</v>
      </c>
      <c r="AG238">
        <v>4922827.04599691</v>
      </c>
      <c r="AH238">
        <v>1350086.96120653</v>
      </c>
      <c r="AI238">
        <v>3516947.4269249402</v>
      </c>
      <c r="AJ238">
        <v>-1694373.8287895799</v>
      </c>
      <c r="AK238">
        <v>-129037.448161698</v>
      </c>
      <c r="AL238">
        <v>-188529.50789636199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-1183472.1297092501</v>
      </c>
      <c r="AV238">
        <v>0</v>
      </c>
      <c r="AW238">
        <v>0</v>
      </c>
      <c r="AX238">
        <v>0</v>
      </c>
      <c r="AY238">
        <v>0</v>
      </c>
      <c r="AZ238">
        <v>35996691.750517599</v>
      </c>
      <c r="BA238">
        <v>36395154.864246197</v>
      </c>
      <c r="BB238">
        <v>-4139145.6442468599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1443018159.1206</v>
      </c>
      <c r="I239">
        <v>-13855343.5561742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1.6190421818288701</v>
      </c>
      <c r="AA239">
        <v>0</v>
      </c>
      <c r="AB239">
        <v>0.26680335915409897</v>
      </c>
      <c r="AC239">
        <v>0</v>
      </c>
      <c r="AD239">
        <v>0</v>
      </c>
      <c r="AE239">
        <v>24988723.718176901</v>
      </c>
      <c r="AF239">
        <v>-24545860.286957402</v>
      </c>
      <c r="AG239">
        <v>4400590.1755757201</v>
      </c>
      <c r="AH239">
        <v>-7480404.7623301102</v>
      </c>
      <c r="AI239">
        <v>-2821685.0928157899</v>
      </c>
      <c r="AJ239">
        <v>-5408047.6186654102</v>
      </c>
      <c r="AK239">
        <v>36971.343861739901</v>
      </c>
      <c r="AL239">
        <v>124771.48171417799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-2299704.1021615602</v>
      </c>
      <c r="AV239">
        <v>0</v>
      </c>
      <c r="AW239">
        <v>0</v>
      </c>
      <c r="AX239">
        <v>0</v>
      </c>
      <c r="AY239">
        <v>0</v>
      </c>
      <c r="AZ239">
        <v>-13004645.1436016</v>
      </c>
      <c r="BA239">
        <v>-13086631.961825401</v>
      </c>
      <c r="BB239">
        <v>19978043.221825801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1460334096.26723</v>
      </c>
      <c r="I240">
        <v>17315937.1466344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3.2940992634713102</v>
      </c>
      <c r="AA240">
        <v>0</v>
      </c>
      <c r="AB240">
        <v>0.56447695082284199</v>
      </c>
      <c r="AC240">
        <v>0</v>
      </c>
      <c r="AD240">
        <v>0</v>
      </c>
      <c r="AE240">
        <v>27096953.8736393</v>
      </c>
      <c r="AF240">
        <v>2773750.9161292301</v>
      </c>
      <c r="AG240">
        <v>5108637.09556871</v>
      </c>
      <c r="AH240">
        <v>-10401378.2340755</v>
      </c>
      <c r="AI240">
        <v>-1849870.28457899</v>
      </c>
      <c r="AJ240">
        <v>-734991.289728223</v>
      </c>
      <c r="AK240">
        <v>-47786.243790135202</v>
      </c>
      <c r="AL240">
        <v>-1459730.8224932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-3607581.3911351101</v>
      </c>
      <c r="AV240">
        <v>0</v>
      </c>
      <c r="AW240">
        <v>128006.914264905</v>
      </c>
      <c r="AX240">
        <v>0</v>
      </c>
      <c r="AY240">
        <v>0</v>
      </c>
      <c r="AZ240">
        <v>17006010.5338009</v>
      </c>
      <c r="BA240">
        <v>16829685.7809221</v>
      </c>
      <c r="BB240">
        <v>17337991.269078199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1376748024.7197101</v>
      </c>
      <c r="I241">
        <v>-83586071.547522798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4.3144847141005203</v>
      </c>
      <c r="AA241">
        <v>0</v>
      </c>
      <c r="AB241">
        <v>0.91427466526859802</v>
      </c>
      <c r="AC241">
        <v>0</v>
      </c>
      <c r="AD241">
        <v>0</v>
      </c>
      <c r="AE241">
        <v>5433119.5812351098</v>
      </c>
      <c r="AF241">
        <v>-28064484.018337298</v>
      </c>
      <c r="AG241">
        <v>4473487.1849363204</v>
      </c>
      <c r="AH241">
        <v>-55131204.325986303</v>
      </c>
      <c r="AI241">
        <v>-9930331.2339308299</v>
      </c>
      <c r="AJ241">
        <v>431063.83083858399</v>
      </c>
      <c r="AK241">
        <v>28626.910601031301</v>
      </c>
      <c r="AL241">
        <v>87582.908158424398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-2271653.0099174399</v>
      </c>
      <c r="AV241">
        <v>0</v>
      </c>
      <c r="AW241">
        <v>163799.40832107799</v>
      </c>
      <c r="AX241">
        <v>0</v>
      </c>
      <c r="AY241">
        <v>0</v>
      </c>
      <c r="AZ241">
        <v>-84779992.764081404</v>
      </c>
      <c r="BA241">
        <v>-83752762.491035998</v>
      </c>
      <c r="BB241">
        <v>56247136.021034896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1348519788.2780499</v>
      </c>
      <c r="I242">
        <v>-28228236.441655301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7.3653438138075504</v>
      </c>
      <c r="AA242">
        <v>0</v>
      </c>
      <c r="AB242">
        <v>0.99256477355521</v>
      </c>
      <c r="AC242">
        <v>0</v>
      </c>
      <c r="AD242">
        <v>0</v>
      </c>
      <c r="AE242">
        <v>13550214.966639301</v>
      </c>
      <c r="AF242">
        <v>-6396127.8241898501</v>
      </c>
      <c r="AG242">
        <v>2971696.6504508299</v>
      </c>
      <c r="AH242">
        <v>-20269255.529708602</v>
      </c>
      <c r="AI242">
        <v>-7414721.8175990097</v>
      </c>
      <c r="AJ242">
        <v>-970168.59857761103</v>
      </c>
      <c r="AK242">
        <v>-7655.9766039261904</v>
      </c>
      <c r="AL242">
        <v>-2444530.2961070701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-6661741.2160636596</v>
      </c>
      <c r="AV242">
        <v>0</v>
      </c>
      <c r="AW242">
        <v>43064.829090309198</v>
      </c>
      <c r="AX242">
        <v>0</v>
      </c>
      <c r="AY242">
        <v>0</v>
      </c>
      <c r="AZ242">
        <v>-27599224.8126693</v>
      </c>
      <c r="BA242">
        <v>-27727974.877057198</v>
      </c>
      <c r="BB242">
        <v>-8945146.6179427393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1381549953.2383399</v>
      </c>
      <c r="I243">
        <v>33030164.9602868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11.385736495283799</v>
      </c>
      <c r="AA243">
        <v>0</v>
      </c>
      <c r="AB243">
        <v>0.99256477355521</v>
      </c>
      <c r="AC243">
        <v>0</v>
      </c>
      <c r="AD243">
        <v>0</v>
      </c>
      <c r="AE243">
        <v>28002268.8459065</v>
      </c>
      <c r="AF243">
        <v>6539980.0314909201</v>
      </c>
      <c r="AG243">
        <v>3870371.34690633</v>
      </c>
      <c r="AH243">
        <v>14108084.862999599</v>
      </c>
      <c r="AI243">
        <v>-8117631.4646485597</v>
      </c>
      <c r="AJ243">
        <v>-2168940.9836067301</v>
      </c>
      <c r="AK243">
        <v>-54901.002574227503</v>
      </c>
      <c r="AL243">
        <v>-632198.73806169198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-8524930.4291384295</v>
      </c>
      <c r="AV243">
        <v>0</v>
      </c>
      <c r="AW243">
        <v>0</v>
      </c>
      <c r="AX243">
        <v>0</v>
      </c>
      <c r="AY243">
        <v>0</v>
      </c>
      <c r="AZ243">
        <v>33022102.469273701</v>
      </c>
      <c r="BA243">
        <v>32991794.249586999</v>
      </c>
      <c r="BB243">
        <v>-69198251.472586602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1399832559.1694</v>
      </c>
      <c r="I244">
        <v>18282605.9310546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18.5108170055294</v>
      </c>
      <c r="AA244">
        <v>0</v>
      </c>
      <c r="AB244">
        <v>1</v>
      </c>
      <c r="AC244">
        <v>0</v>
      </c>
      <c r="AD244">
        <v>0.49563168971903598</v>
      </c>
      <c r="AE244">
        <v>13573255.202116599</v>
      </c>
      <c r="AF244">
        <v>3987925.1204805998</v>
      </c>
      <c r="AG244">
        <v>3370877.2818722199</v>
      </c>
      <c r="AH244">
        <v>16780012.580065101</v>
      </c>
      <c r="AI244">
        <v>-8281354.1326386901</v>
      </c>
      <c r="AJ244">
        <v>-1785975.42688045</v>
      </c>
      <c r="AK244">
        <v>36471.076191542998</v>
      </c>
      <c r="AL244">
        <v>-1039221.59488965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-14630450.394006001</v>
      </c>
      <c r="AV244">
        <v>0</v>
      </c>
      <c r="AW244">
        <v>3243.4250363814699</v>
      </c>
      <c r="AX244">
        <v>0</v>
      </c>
      <c r="AY244">
        <v>4081516.71345645</v>
      </c>
      <c r="AZ244">
        <v>16096299.8508042</v>
      </c>
      <c r="BA244">
        <v>15934812.479188999</v>
      </c>
      <c r="BB244">
        <v>-42933278.483189799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124991200.745683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129095777.339027</v>
      </c>
      <c r="I246">
        <v>4104576.5933439601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2899861.0759636099</v>
      </c>
      <c r="AF246">
        <v>-3844908.44145688</v>
      </c>
      <c r="AG246">
        <v>1491746.6766737499</v>
      </c>
      <c r="AH246">
        <v>2085289.0986439099</v>
      </c>
      <c r="AI246">
        <v>1003374.45121462</v>
      </c>
      <c r="AJ246">
        <v>114602.825090086</v>
      </c>
      <c r="AK246">
        <v>-5584.3452915467997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3744381.3408375699</v>
      </c>
      <c r="BA246">
        <v>3713086.7836426599</v>
      </c>
      <c r="BB246">
        <v>-9605793.1966425795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147575822.02514601</v>
      </c>
      <c r="I247">
        <v>10717420.569404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2434420.9144114899</v>
      </c>
      <c r="AF247">
        <v>5311511.9826552896</v>
      </c>
      <c r="AG247">
        <v>1493478.7953720801</v>
      </c>
      <c r="AH247">
        <v>2324209.2243420598</v>
      </c>
      <c r="AI247">
        <v>1243375.41008886</v>
      </c>
      <c r="AJ247">
        <v>94544.116756436299</v>
      </c>
      <c r="AK247">
        <v>-24209.286014813999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12877331.1576114</v>
      </c>
      <c r="BA247">
        <v>13619598.1823618</v>
      </c>
      <c r="BB247">
        <v>-9367371.8823619001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161428679.167667</v>
      </c>
      <c r="I248">
        <v>5816240.5289691798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-904129.87216167396</v>
      </c>
      <c r="AF248">
        <v>560271.35979830904</v>
      </c>
      <c r="AG248">
        <v>1643499.87932272</v>
      </c>
      <c r="AH248">
        <v>3204659.6223837798</v>
      </c>
      <c r="AI248">
        <v>1177548.9157623299</v>
      </c>
      <c r="AJ248">
        <v>20633.534541114099</v>
      </c>
      <c r="AK248">
        <v>12589.2123531621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5715072.6519997502</v>
      </c>
      <c r="BA248">
        <v>5721634.1857886603</v>
      </c>
      <c r="BB248">
        <v>1297341.29521126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178751221.33877099</v>
      </c>
      <c r="I249">
        <v>17322542.171103898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18773061.824192598</v>
      </c>
      <c r="AF249">
        <v>-4994745.5154406298</v>
      </c>
      <c r="AG249">
        <v>2060494.1728608501</v>
      </c>
      <c r="AH249">
        <v>1867277.1237822799</v>
      </c>
      <c r="AI249">
        <v>2043636.55234677</v>
      </c>
      <c r="AJ249">
        <v>231510.624308692</v>
      </c>
      <c r="AK249">
        <v>-3517.7483634995001</v>
      </c>
      <c r="AL249">
        <v>-228842.47346723999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19748874.560219798</v>
      </c>
      <c r="BA249">
        <v>20162942.591605399</v>
      </c>
      <c r="BB249">
        <v>-11454598.155605299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194741528.97355199</v>
      </c>
      <c r="I250">
        <v>15990307.634781299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9796943.4806689899</v>
      </c>
      <c r="AF250">
        <v>5269872.3382278299</v>
      </c>
      <c r="AG250">
        <v>1088535.48508718</v>
      </c>
      <c r="AH250">
        <v>1043971.08032027</v>
      </c>
      <c r="AI250">
        <v>-926959.49460267602</v>
      </c>
      <c r="AJ250">
        <v>-581072.27053718199</v>
      </c>
      <c r="AK250">
        <v>-27509.799579995401</v>
      </c>
      <c r="AL250">
        <v>-12348.2356972829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15651432.5838871</v>
      </c>
      <c r="BA250">
        <v>15604130.099955499</v>
      </c>
      <c r="BB250">
        <v>1851745.0370445801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207127195.60051799</v>
      </c>
      <c r="I251">
        <v>12385666.6269655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8770661.1716555897</v>
      </c>
      <c r="AF251">
        <v>-220069.617982075</v>
      </c>
      <c r="AG251">
        <v>682307.50877665903</v>
      </c>
      <c r="AH251">
        <v>3062921.9597433298</v>
      </c>
      <c r="AI251">
        <v>-170701.70480081599</v>
      </c>
      <c r="AJ251">
        <v>322251.16099703201</v>
      </c>
      <c r="AK251">
        <v>3368.1617672510702</v>
      </c>
      <c r="AL251">
        <v>-277625.42641285103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12173113.2137441</v>
      </c>
      <c r="BA251">
        <v>12382871.0211535</v>
      </c>
      <c r="BB251">
        <v>-588139.52915357798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219364113.09708101</v>
      </c>
      <c r="I252">
        <v>-3206965.3224549699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4488664.0981068499</v>
      </c>
      <c r="AF252">
        <v>-3528107.3359589698</v>
      </c>
      <c r="AG252">
        <v>-55720.9213904305</v>
      </c>
      <c r="AH252">
        <v>-8210555.4154108297</v>
      </c>
      <c r="AI252">
        <v>3337520.2026974</v>
      </c>
      <c r="AJ252">
        <v>174704.34083492999</v>
      </c>
      <c r="AK252">
        <v>27319.3180820298</v>
      </c>
      <c r="AL252">
        <v>-10877.3000489103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-3777053.0130879302</v>
      </c>
      <c r="BA252">
        <v>-3893264.6832085899</v>
      </c>
      <c r="BB252">
        <v>-2777079.9947915301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249717596.61788499</v>
      </c>
      <c r="I253">
        <v>2144616.6383758299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847677.55403932999</v>
      </c>
      <c r="AF253">
        <v>-4860359.43803427</v>
      </c>
      <c r="AG253">
        <v>-464076.95283593202</v>
      </c>
      <c r="AH253">
        <v>3899948.5096466402</v>
      </c>
      <c r="AI253">
        <v>1764197.7756876999</v>
      </c>
      <c r="AJ253">
        <v>356504.46887649898</v>
      </c>
      <c r="AK253">
        <v>-11896.545477462199</v>
      </c>
      <c r="AL253">
        <v>-204892.28441962501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11125.562111838</v>
      </c>
      <c r="AX253">
        <v>0</v>
      </c>
      <c r="AY253">
        <v>0</v>
      </c>
      <c r="AZ253">
        <v>1338228.64959472</v>
      </c>
      <c r="BA253">
        <v>1375890.43509292</v>
      </c>
      <c r="BB253">
        <v>10545004.7419072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255567211.29899299</v>
      </c>
      <c r="I254">
        <v>5849614.6811084896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-1468307.9525959201</v>
      </c>
      <c r="AF254">
        <v>-1515692.4710856299</v>
      </c>
      <c r="AG254">
        <v>1045085.74138779</v>
      </c>
      <c r="AH254">
        <v>6554424.4548567496</v>
      </c>
      <c r="AI254">
        <v>935053.94920233905</v>
      </c>
      <c r="AJ254">
        <v>368349.038659424</v>
      </c>
      <c r="AK254">
        <v>-32591.721784738798</v>
      </c>
      <c r="AL254">
        <v>150590.250750362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6036911.2893903702</v>
      </c>
      <c r="BA254">
        <v>6357241.8125296198</v>
      </c>
      <c r="BB254">
        <v>3050810.6074703499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259965191.18572</v>
      </c>
      <c r="I255">
        <v>4397979.8867272399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6.1507534688188398E-3</v>
      </c>
      <c r="AA255">
        <v>0</v>
      </c>
      <c r="AB255">
        <v>0.13003310399811399</v>
      </c>
      <c r="AC255">
        <v>0</v>
      </c>
      <c r="AD255">
        <v>0</v>
      </c>
      <c r="AE255">
        <v>4190057.9873051601</v>
      </c>
      <c r="AF255">
        <v>-707299.32869312295</v>
      </c>
      <c r="AG255">
        <v>1095053.0710900901</v>
      </c>
      <c r="AH255">
        <v>236950.99991052301</v>
      </c>
      <c r="AI255">
        <v>164586.457236952</v>
      </c>
      <c r="AJ255">
        <v>-185920.57731030101</v>
      </c>
      <c r="AK255">
        <v>-39916.661900558298</v>
      </c>
      <c r="AL255">
        <v>-158485.05344100899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-9182.0728115422207</v>
      </c>
      <c r="AV255">
        <v>0</v>
      </c>
      <c r="AW255">
        <v>4042.0967731861001</v>
      </c>
      <c r="AX255">
        <v>0</v>
      </c>
      <c r="AY255">
        <v>0</v>
      </c>
      <c r="AZ255">
        <v>4589886.9181593796</v>
      </c>
      <c r="BA255">
        <v>4612976.6747455001</v>
      </c>
      <c r="BB255">
        <v>-2524932.2047454901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260256739.572431</v>
      </c>
      <c r="I256">
        <v>291548.38671082602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0.43445751021656098</v>
      </c>
      <c r="AA256">
        <v>0</v>
      </c>
      <c r="AB256">
        <v>0.13003310399811399</v>
      </c>
      <c r="AC256">
        <v>0</v>
      </c>
      <c r="AD256">
        <v>0</v>
      </c>
      <c r="AE256">
        <v>7885036.97573015</v>
      </c>
      <c r="AF256">
        <v>-5611713.0625565099</v>
      </c>
      <c r="AG256">
        <v>1051923.5684928501</v>
      </c>
      <c r="AH256">
        <v>-1428765.24112846</v>
      </c>
      <c r="AI256">
        <v>-710649.33027487702</v>
      </c>
      <c r="AJ256">
        <v>-259554.63316604201</v>
      </c>
      <c r="AK256">
        <v>-4624.8362918527901</v>
      </c>
      <c r="AL256">
        <v>-142264.85351757499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-163424.43163670599</v>
      </c>
      <c r="AV256">
        <v>0</v>
      </c>
      <c r="AW256">
        <v>0</v>
      </c>
      <c r="AX256">
        <v>0</v>
      </c>
      <c r="AY256">
        <v>0</v>
      </c>
      <c r="AZ256">
        <v>615964.15565098205</v>
      </c>
      <c r="BA256">
        <v>276597.674664655</v>
      </c>
      <c r="BB256">
        <v>1444950.17533519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280734871.5406</v>
      </c>
      <c r="I257">
        <v>20478131.968168799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1.1384087772334599</v>
      </c>
      <c r="AA257">
        <v>0</v>
      </c>
      <c r="AB257">
        <v>0.29341352045324198</v>
      </c>
      <c r="AC257">
        <v>0</v>
      </c>
      <c r="AD257">
        <v>0</v>
      </c>
      <c r="AE257">
        <v>18108976.383036699</v>
      </c>
      <c r="AF257">
        <v>2891598.1327502201</v>
      </c>
      <c r="AG257">
        <v>1325468.1453909799</v>
      </c>
      <c r="AH257">
        <v>-1821669.2171165301</v>
      </c>
      <c r="AI257">
        <v>-288003.21260804898</v>
      </c>
      <c r="AJ257">
        <v>96409.998615143501</v>
      </c>
      <c r="AK257">
        <v>-2148.4545636200601</v>
      </c>
      <c r="AL257">
        <v>20613.509322579001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-271327.05758308002</v>
      </c>
      <c r="AV257">
        <v>0</v>
      </c>
      <c r="AW257">
        <v>23377.5044165701</v>
      </c>
      <c r="AX257">
        <v>0</v>
      </c>
      <c r="AY257">
        <v>0</v>
      </c>
      <c r="AZ257">
        <v>20083295.731660899</v>
      </c>
      <c r="BA257">
        <v>20352341.964306399</v>
      </c>
      <c r="BB257">
        <v>-6386893.8343063304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284918078.645684</v>
      </c>
      <c r="I258">
        <v>4183207.1050836602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1.89187683774709</v>
      </c>
      <c r="AA258">
        <v>0</v>
      </c>
      <c r="AB258">
        <v>0.72433796331850298</v>
      </c>
      <c r="AC258">
        <v>0</v>
      </c>
      <c r="AD258">
        <v>0</v>
      </c>
      <c r="AE258">
        <v>17243754.505844802</v>
      </c>
      <c r="AF258">
        <v>-1355863.92735855</v>
      </c>
      <c r="AG258">
        <v>1484969.91577626</v>
      </c>
      <c r="AH258">
        <v>-10309622.933451099</v>
      </c>
      <c r="AI258">
        <v>-2448754.8519567898</v>
      </c>
      <c r="AJ258">
        <v>-639297.71020753798</v>
      </c>
      <c r="AK258">
        <v>12925.417778586199</v>
      </c>
      <c r="AL258">
        <v>-277580.525039603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-351070.267556698</v>
      </c>
      <c r="AV258">
        <v>0</v>
      </c>
      <c r="AW258">
        <v>29964.922750126701</v>
      </c>
      <c r="AX258">
        <v>0</v>
      </c>
      <c r="AY258">
        <v>0</v>
      </c>
      <c r="AZ258">
        <v>3389424.5465795002</v>
      </c>
      <c r="BA258">
        <v>2788526.3816818199</v>
      </c>
      <c r="BB258">
        <v>6631609.5883180602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290643172.775774</v>
      </c>
      <c r="I259">
        <v>5725094.1300897896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3.2149429326296701</v>
      </c>
      <c r="AA259">
        <v>0</v>
      </c>
      <c r="AB259">
        <v>1</v>
      </c>
      <c r="AC259">
        <v>0</v>
      </c>
      <c r="AD259">
        <v>0</v>
      </c>
      <c r="AE259">
        <v>15278236.076001201</v>
      </c>
      <c r="AF259">
        <v>-2986594.5148905399</v>
      </c>
      <c r="AG259">
        <v>1516723.4577494401</v>
      </c>
      <c r="AH259">
        <v>-3984343.1190599198</v>
      </c>
      <c r="AI259">
        <v>-1624558.7598189299</v>
      </c>
      <c r="AJ259">
        <v>-754870.64527600899</v>
      </c>
      <c r="AK259">
        <v>-12151.9344852344</v>
      </c>
      <c r="AL259">
        <v>-560843.81744996202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-592551.55625866703</v>
      </c>
      <c r="AV259">
        <v>0</v>
      </c>
      <c r="AW259">
        <v>26749.644962611899</v>
      </c>
      <c r="AX259">
        <v>0</v>
      </c>
      <c r="AY259">
        <v>0</v>
      </c>
      <c r="AZ259">
        <v>6305794.8314740499</v>
      </c>
      <c r="BA259">
        <v>5941967.9902858296</v>
      </c>
      <c r="BB259">
        <v>5839041.0497141704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300087185.98931599</v>
      </c>
      <c r="I260">
        <v>9444013.2135421094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4.9715218334493496</v>
      </c>
      <c r="AA260">
        <v>0</v>
      </c>
      <c r="AB260">
        <v>1</v>
      </c>
      <c r="AC260">
        <v>0</v>
      </c>
      <c r="AD260">
        <v>0</v>
      </c>
      <c r="AE260">
        <v>8679230.8735460192</v>
      </c>
      <c r="AF260">
        <v>401063.72044529702</v>
      </c>
      <c r="AG260">
        <v>1621677.12560106</v>
      </c>
      <c r="AH260">
        <v>3070349.5528511498</v>
      </c>
      <c r="AI260">
        <v>-1027464.45247288</v>
      </c>
      <c r="AJ260">
        <v>-686557.34442818305</v>
      </c>
      <c r="AK260">
        <v>-10586.8292559367</v>
      </c>
      <c r="AL260">
        <v>-257343.45765772101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-816419.24036798696</v>
      </c>
      <c r="AV260">
        <v>0</v>
      </c>
      <c r="AW260">
        <v>0</v>
      </c>
      <c r="AX260">
        <v>0</v>
      </c>
      <c r="AY260">
        <v>0</v>
      </c>
      <c r="AZ260">
        <v>10973949.948260801</v>
      </c>
      <c r="BA260">
        <v>10955862.517442901</v>
      </c>
      <c r="BB260">
        <v>-6195259.77744292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299239065.468481</v>
      </c>
      <c r="I261">
        <v>-848120.52083482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8.0702773596895394</v>
      </c>
      <c r="AA261">
        <v>0</v>
      </c>
      <c r="AB261">
        <v>1</v>
      </c>
      <c r="AC261">
        <v>0</v>
      </c>
      <c r="AD261">
        <v>0.91810050779651398</v>
      </c>
      <c r="AE261">
        <v>138177.75022021201</v>
      </c>
      <c r="AF261">
        <v>-3691206.6801509298</v>
      </c>
      <c r="AG261">
        <v>1421379.3822675799</v>
      </c>
      <c r="AH261">
        <v>3774568.9276417498</v>
      </c>
      <c r="AI261">
        <v>-1380500.4621890599</v>
      </c>
      <c r="AJ261">
        <v>-666144.18781733303</v>
      </c>
      <c r="AK261">
        <v>11188.471985640999</v>
      </c>
      <c r="AL261">
        <v>-342867.68504610902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-1444318.70087235</v>
      </c>
      <c r="AV261">
        <v>0</v>
      </c>
      <c r="AW261">
        <v>0</v>
      </c>
      <c r="AX261">
        <v>0</v>
      </c>
      <c r="AY261">
        <v>1444526.0318734699</v>
      </c>
      <c r="AZ261">
        <v>-735197.15208713803</v>
      </c>
      <c r="BA261">
        <v>-813139.03466758202</v>
      </c>
      <c r="BB261">
        <v>-2636856.9353323099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28458314.522124499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30777842.783165898</v>
      </c>
      <c r="I263">
        <v>2319528.26104134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62921.751103447503</v>
      </c>
      <c r="AF263">
        <v>2440381.7384162899</v>
      </c>
      <c r="AG263">
        <v>191885.11526094101</v>
      </c>
      <c r="AH263">
        <v>494328.98995167698</v>
      </c>
      <c r="AI263">
        <v>103705.599694042</v>
      </c>
      <c r="AJ263">
        <v>-33833.805139973403</v>
      </c>
      <c r="AK263">
        <v>-1693.56550121839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3257695.82378521</v>
      </c>
      <c r="BA263">
        <v>3482696.3310882999</v>
      </c>
      <c r="BB263">
        <v>-3278725.51658832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35080679.420688398</v>
      </c>
      <c r="I264">
        <v>3930745.99181055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2866685.8655082402</v>
      </c>
      <c r="AF264">
        <v>393411.67389972199</v>
      </c>
      <c r="AG264">
        <v>212138.02016771201</v>
      </c>
      <c r="AH264">
        <v>480083.53717604798</v>
      </c>
      <c r="AI264">
        <v>169745.597624947</v>
      </c>
      <c r="AJ264">
        <v>-30872.168835863398</v>
      </c>
      <c r="AK264">
        <v>-3224.82567092719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4087967.69986988</v>
      </c>
      <c r="BA264">
        <v>4247223.6374607598</v>
      </c>
      <c r="BB264">
        <v>895159.94553921395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39627745.556729898</v>
      </c>
      <c r="I265">
        <v>4547066.1360415304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2862974.1400442501</v>
      </c>
      <c r="AF265">
        <v>536539.76688797295</v>
      </c>
      <c r="AG265">
        <v>275801.08613351599</v>
      </c>
      <c r="AH265">
        <v>750678.12542355096</v>
      </c>
      <c r="AI265">
        <v>164596.05630405399</v>
      </c>
      <c r="AJ265">
        <v>-40440.693533418496</v>
      </c>
      <c r="AK265">
        <v>-4322.6426939975699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4545825.8385659298</v>
      </c>
      <c r="BA265">
        <v>4677453.4811678501</v>
      </c>
      <c r="BB265">
        <v>1304415.62173215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42401044.814281002</v>
      </c>
      <c r="I266">
        <v>2773299.2575511201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1637750.9890502801</v>
      </c>
      <c r="AF266">
        <v>207560.41382409801</v>
      </c>
      <c r="AG266">
        <v>344459.83515279798</v>
      </c>
      <c r="AH266">
        <v>511977.44884981902</v>
      </c>
      <c r="AI266">
        <v>376000.24595693301</v>
      </c>
      <c r="AJ266">
        <v>-1029.3051285573099</v>
      </c>
      <c r="AK266">
        <v>-150.672488625439</v>
      </c>
      <c r="AL266">
        <v>-16315.6167003913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3060253.3385163499</v>
      </c>
      <c r="BA266">
        <v>3105820.15520802</v>
      </c>
      <c r="BB266">
        <v>599877.93439197505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43868256.065228797</v>
      </c>
      <c r="I267">
        <v>-815967.36920061801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40610.4804975886</v>
      </c>
      <c r="AF267">
        <v>-936298.75772255904</v>
      </c>
      <c r="AG267">
        <v>128279.902926982</v>
      </c>
      <c r="AH267">
        <v>353857.31433112302</v>
      </c>
      <c r="AI267">
        <v>-255091.61050517901</v>
      </c>
      <c r="AJ267">
        <v>-189194.98969382999</v>
      </c>
      <c r="AK267">
        <v>-6827.8040267471097</v>
      </c>
      <c r="AL267">
        <v>-47070.893733714001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-911736.357926336</v>
      </c>
      <c r="BA267">
        <v>-896705.68298954505</v>
      </c>
      <c r="BB267">
        <v>-268519.417010387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52356455.984294198</v>
      </c>
      <c r="I268">
        <v>8488199.9190653805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7085615.8198469998</v>
      </c>
      <c r="AF268">
        <v>-339738.04764672002</v>
      </c>
      <c r="AG268">
        <v>52547.991815938403</v>
      </c>
      <c r="AH268">
        <v>680772.61804563703</v>
      </c>
      <c r="AI268">
        <v>156243.44717679801</v>
      </c>
      <c r="AJ268">
        <v>192780.01732203201</v>
      </c>
      <c r="AK268">
        <v>-1788.2306257441701</v>
      </c>
      <c r="AL268">
        <v>5195.4586798816099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7831629.0746148303</v>
      </c>
      <c r="BA268">
        <v>7865801.3086511204</v>
      </c>
      <c r="BB268">
        <v>2024982.95134886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52590715.260578997</v>
      </c>
      <c r="I269">
        <v>-521862.992656569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2314430.3493975601</v>
      </c>
      <c r="AF269">
        <v>-1437093.011498</v>
      </c>
      <c r="AG269">
        <v>-95422.890576887497</v>
      </c>
      <c r="AH269">
        <v>-2302120.0007407302</v>
      </c>
      <c r="AI269">
        <v>530300.93997102894</v>
      </c>
      <c r="AJ269">
        <v>184021.589512292</v>
      </c>
      <c r="AK269">
        <v>5576.2534763670501</v>
      </c>
      <c r="AL269">
        <v>-26055.4536279981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-826362.22408637602</v>
      </c>
      <c r="BA269">
        <v>-902557.89759740501</v>
      </c>
      <c r="BB269">
        <v>-4279626.2754025804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52981415.927992903</v>
      </c>
      <c r="I270">
        <v>390700.667413941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-588553.78632176796</v>
      </c>
      <c r="AF270">
        <v>-139582.60171291701</v>
      </c>
      <c r="AG270">
        <v>-21791.099342805301</v>
      </c>
      <c r="AH270">
        <v>1047014.68259898</v>
      </c>
      <c r="AI270">
        <v>360249.79034906399</v>
      </c>
      <c r="AJ270">
        <v>-11126.721874208401</v>
      </c>
      <c r="AK270">
        <v>3743.6694102623901</v>
      </c>
      <c r="AL270">
        <v>27923.110723055499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677877.04382966901</v>
      </c>
      <c r="BA270">
        <v>667661.26619500597</v>
      </c>
      <c r="BB270">
        <v>-2683592.24819504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57533270.343664303</v>
      </c>
      <c r="I271">
        <v>4551854.4156714203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2786412.9184490601</v>
      </c>
      <c r="AF271">
        <v>-618380.60106093297</v>
      </c>
      <c r="AG271">
        <v>93116.118536769907</v>
      </c>
      <c r="AH271">
        <v>1337096.19001235</v>
      </c>
      <c r="AI271">
        <v>311139.321120571</v>
      </c>
      <c r="AJ271">
        <v>298544.31979652902</v>
      </c>
      <c r="AK271">
        <v>-4893.9373538799</v>
      </c>
      <c r="AL271">
        <v>-33259.695156419701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4169774.6343440502</v>
      </c>
      <c r="BA271">
        <v>4252422.0433243597</v>
      </c>
      <c r="BB271">
        <v>-879995.28532436199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64392787.506283097</v>
      </c>
      <c r="I272">
        <v>5101049.2562394496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4490228.8006222704</v>
      </c>
      <c r="AF272">
        <v>171694.47456587199</v>
      </c>
      <c r="AG272">
        <v>175464.29430051101</v>
      </c>
      <c r="AH272">
        <v>43923.808434252001</v>
      </c>
      <c r="AI272">
        <v>118170.466588556</v>
      </c>
      <c r="AJ272">
        <v>-88716.001843417398</v>
      </c>
      <c r="AK272">
        <v>-13736.017818481299</v>
      </c>
      <c r="AL272">
        <v>-26955.089058715701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4870074.7357908497</v>
      </c>
      <c r="BA272">
        <v>4833696.9128476903</v>
      </c>
      <c r="BB272">
        <v>-851258.22384766897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71000658.457431704</v>
      </c>
      <c r="I273">
        <v>6607870.9511485901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7674771.8565528104</v>
      </c>
      <c r="AF273">
        <v>-1091057.7866522199</v>
      </c>
      <c r="AG273">
        <v>110570.069852977</v>
      </c>
      <c r="AH273">
        <v>-319047.834468182</v>
      </c>
      <c r="AI273">
        <v>-182200.86101062101</v>
      </c>
      <c r="AJ273">
        <v>-77634.670242515102</v>
      </c>
      <c r="AK273">
        <v>-3291.2160430611998</v>
      </c>
      <c r="AL273">
        <v>-18681.4436240705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7270.4969901863496</v>
      </c>
      <c r="AX273">
        <v>0</v>
      </c>
      <c r="AY273">
        <v>0</v>
      </c>
      <c r="AZ273">
        <v>6100698.6113553001</v>
      </c>
      <c r="BA273">
        <v>5856511.9643828496</v>
      </c>
      <c r="BB273">
        <v>-2438987.0153828501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70702217.349893704</v>
      </c>
      <c r="I274">
        <v>-298441.107538009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0.423392386237329</v>
      </c>
      <c r="AB274">
        <v>0.25919577060565702</v>
      </c>
      <c r="AC274">
        <v>0</v>
      </c>
      <c r="AD274">
        <v>0</v>
      </c>
      <c r="AE274">
        <v>1118066.93474662</v>
      </c>
      <c r="AF274">
        <v>56250.173001060502</v>
      </c>
      <c r="AG274">
        <v>196069.91843057299</v>
      </c>
      <c r="AH274">
        <v>-438771.61892823799</v>
      </c>
      <c r="AI274">
        <v>-95868.434195493799</v>
      </c>
      <c r="AJ274">
        <v>-26809.042090220999</v>
      </c>
      <c r="AK274">
        <v>-2667.30092319196</v>
      </c>
      <c r="AL274">
        <v>-19851.540390996099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-852857.72758717695</v>
      </c>
      <c r="AW274">
        <v>0</v>
      </c>
      <c r="AX274">
        <v>0</v>
      </c>
      <c r="AY274">
        <v>0</v>
      </c>
      <c r="AZ274">
        <v>-66438.6379370629</v>
      </c>
      <c r="BA274">
        <v>-101951.90387142501</v>
      </c>
      <c r="BB274">
        <v>-1105565.75112861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66786128.7367016</v>
      </c>
      <c r="I275">
        <v>-3916088.6131920898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1.1233923862373201</v>
      </c>
      <c r="AB275">
        <v>0.498708596551383</v>
      </c>
      <c r="AC275">
        <v>0</v>
      </c>
      <c r="AD275">
        <v>0</v>
      </c>
      <c r="AE275">
        <v>858602.37742834096</v>
      </c>
      <c r="AF275">
        <v>-237960.68826371201</v>
      </c>
      <c r="AG275">
        <v>217861.51617518501</v>
      </c>
      <c r="AH275">
        <v>-2365511.70505912</v>
      </c>
      <c r="AI275">
        <v>-824441.13105901005</v>
      </c>
      <c r="AJ275">
        <v>-36341.492286694702</v>
      </c>
      <c r="AK275">
        <v>-1493.2700633177401</v>
      </c>
      <c r="AL275">
        <v>-41291.2607117027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-1267615.8858264501</v>
      </c>
      <c r="AW275">
        <v>3559.5542539665998</v>
      </c>
      <c r="AX275">
        <v>0</v>
      </c>
      <c r="AY275">
        <v>0</v>
      </c>
      <c r="AZ275">
        <v>-3694631.9854125199</v>
      </c>
      <c r="BA275">
        <v>-3635919.17368813</v>
      </c>
      <c r="BB275">
        <v>3600878.5186881199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65692729.938646503</v>
      </c>
      <c r="I276">
        <v>-1093398.79805509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2.13146324972212</v>
      </c>
      <c r="AB276">
        <v>0.65929035285214599</v>
      </c>
      <c r="AC276">
        <v>0</v>
      </c>
      <c r="AD276">
        <v>0</v>
      </c>
      <c r="AE276">
        <v>1998352.7679362099</v>
      </c>
      <c r="AF276">
        <v>382845.15575396601</v>
      </c>
      <c r="AG276">
        <v>199953.07248622799</v>
      </c>
      <c r="AH276">
        <v>-919161.91486786294</v>
      </c>
      <c r="AI276">
        <v>-268093.78151552699</v>
      </c>
      <c r="AJ276">
        <v>-152276.120246568</v>
      </c>
      <c r="AK276">
        <v>-5035.5327431674996</v>
      </c>
      <c r="AL276">
        <v>-135920.72985578701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-1891114.8043394899</v>
      </c>
      <c r="AW276">
        <v>2856.0058030442401</v>
      </c>
      <c r="AX276">
        <v>0</v>
      </c>
      <c r="AY276">
        <v>0</v>
      </c>
      <c r="AZ276">
        <v>-787595.88158895494</v>
      </c>
      <c r="BA276">
        <v>-825448.41216473805</v>
      </c>
      <c r="BB276">
        <v>69263.527164804895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63665741.914525203</v>
      </c>
      <c r="I277">
        <v>-2026988.0241213001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3.3395341132069198</v>
      </c>
      <c r="AB277">
        <v>0.69910315820730495</v>
      </c>
      <c r="AC277">
        <v>0</v>
      </c>
      <c r="AD277">
        <v>0</v>
      </c>
      <c r="AE277">
        <v>393123.46585930599</v>
      </c>
      <c r="AF277">
        <v>-427199.11948271899</v>
      </c>
      <c r="AG277">
        <v>215109.024052694</v>
      </c>
      <c r="AH277">
        <v>670475.028901843</v>
      </c>
      <c r="AI277">
        <v>31767.022139317702</v>
      </c>
      <c r="AJ277">
        <v>-251234.774346575</v>
      </c>
      <c r="AK277">
        <v>-3761.44024758459</v>
      </c>
      <c r="AL277">
        <v>-88974.203824984099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-2222328.6722465698</v>
      </c>
      <c r="AW277">
        <v>3024.9923085076198</v>
      </c>
      <c r="AX277">
        <v>0</v>
      </c>
      <c r="AY277">
        <v>0</v>
      </c>
      <c r="AZ277">
        <v>-1679998.6768867699</v>
      </c>
      <c r="BA277">
        <v>-1677784.6376559299</v>
      </c>
      <c r="BB277">
        <v>742802.07365588495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65353662.844104297</v>
      </c>
      <c r="I278">
        <v>1620367.9447790999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2.7611750921304798</v>
      </c>
      <c r="AB278">
        <v>0.74392131284709195</v>
      </c>
      <c r="AC278">
        <v>0</v>
      </c>
      <c r="AD278">
        <v>0.31035269506476998</v>
      </c>
      <c r="AE278">
        <v>-288073.61991538299</v>
      </c>
      <c r="AF278">
        <v>-302836.792440294</v>
      </c>
      <c r="AG278">
        <v>177961.19010438601</v>
      </c>
      <c r="AH278">
        <v>845496.79927442397</v>
      </c>
      <c r="AI278">
        <v>-96368.862372173506</v>
      </c>
      <c r="AJ278">
        <v>-215427.43827642401</v>
      </c>
      <c r="AK278">
        <v>4024.3382460050402</v>
      </c>
      <c r="AL278">
        <v>-99417.947813467603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1347085.0904371999</v>
      </c>
      <c r="AW278">
        <v>525.43118496759996</v>
      </c>
      <c r="AX278">
        <v>0</v>
      </c>
      <c r="AY278">
        <v>148087.56359582901</v>
      </c>
      <c r="AZ278">
        <v>1521055.7520250699</v>
      </c>
      <c r="BA278">
        <v>1518858.97192622</v>
      </c>
      <c r="BB278">
        <v>-3909583.4429261899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14621588.5018766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15739234.7020314</v>
      </c>
      <c r="I280">
        <v>1117646.2001547599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782291.13976087898</v>
      </c>
      <c r="AF280">
        <v>-125094.90695696601</v>
      </c>
      <c r="AG280">
        <v>59087.899949116298</v>
      </c>
      <c r="AH280">
        <v>187919.45592066701</v>
      </c>
      <c r="AI280">
        <v>119226.025082436</v>
      </c>
      <c r="AJ280">
        <v>54965.781046622898</v>
      </c>
      <c r="AK280">
        <v>180.216477890329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1078575.6112806399</v>
      </c>
      <c r="BA280">
        <v>1046968.65769998</v>
      </c>
      <c r="BB280">
        <v>-948754.05849999306</v>
      </c>
      <c r="BC280">
        <v>0</v>
      </c>
      <c r="BD280">
        <v>98214.599199990495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14610468.0168957</v>
      </c>
      <c r="I281">
        <v>-1128766.68513568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-1826389.49644608</v>
      </c>
      <c r="AF281">
        <v>304370.26119741501</v>
      </c>
      <c r="AG281">
        <v>59916.406798581098</v>
      </c>
      <c r="AH281">
        <v>246163.72577978901</v>
      </c>
      <c r="AI281">
        <v>151278.781602075</v>
      </c>
      <c r="AJ281">
        <v>53265.445970542503</v>
      </c>
      <c r="AK281">
        <v>-1062.864723915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-1012457.73982159</v>
      </c>
      <c r="BA281">
        <v>-1099010.4388600099</v>
      </c>
      <c r="BB281">
        <v>1426545.3436600501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15033513.9310984</v>
      </c>
      <c r="I282">
        <v>423045.91420265299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-30194.8207191404</v>
      </c>
      <c r="AF282">
        <v>-121537.74315982701</v>
      </c>
      <c r="AG282">
        <v>73173.274187314499</v>
      </c>
      <c r="AH282">
        <v>338819.73643577797</v>
      </c>
      <c r="AI282">
        <v>146391.15609191099</v>
      </c>
      <c r="AJ282">
        <v>49099.048712606898</v>
      </c>
      <c r="AK282">
        <v>-524.33597031211502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455226.31557833002</v>
      </c>
      <c r="BA282">
        <v>456129.810314779</v>
      </c>
      <c r="BB282">
        <v>799060.255285191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16916141.578212298</v>
      </c>
      <c r="I283">
        <v>1882627.6471138799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1372583.87209561</v>
      </c>
      <c r="AF283">
        <v>101761.007514061</v>
      </c>
      <c r="AG283">
        <v>108405.719881447</v>
      </c>
      <c r="AH283">
        <v>192646.98813548</v>
      </c>
      <c r="AI283">
        <v>217010.30305449301</v>
      </c>
      <c r="AJ283">
        <v>67101.609471142394</v>
      </c>
      <c r="AK283">
        <v>89.789016445689995</v>
      </c>
      <c r="AL283">
        <v>180.10321878648699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2059779.39238747</v>
      </c>
      <c r="BA283">
        <v>2129128.6913970602</v>
      </c>
      <c r="BB283">
        <v>518905.30860292498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20861257.2444303</v>
      </c>
      <c r="I284">
        <v>3536580.5919888201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4003957.5440972098</v>
      </c>
      <c r="AF284">
        <v>-79904.660370875194</v>
      </c>
      <c r="AG284">
        <v>10163.6622218301</v>
      </c>
      <c r="AH284">
        <v>177495.65000261099</v>
      </c>
      <c r="AI284">
        <v>4933.7809801064204</v>
      </c>
      <c r="AJ284">
        <v>12415.4317078201</v>
      </c>
      <c r="AK284">
        <v>-1464.2570831430701</v>
      </c>
      <c r="AL284">
        <v>-34324.503344168501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4093272.6482113898</v>
      </c>
      <c r="BA284">
        <v>4108157.4659091402</v>
      </c>
      <c r="BB284">
        <v>1006915.7004909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25404491.3773215</v>
      </c>
      <c r="I285">
        <v>846128.76970786497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790489.92503421905</v>
      </c>
      <c r="AF285">
        <v>-85057.497757901001</v>
      </c>
      <c r="AG285">
        <v>-23235.662298251402</v>
      </c>
      <c r="AH285">
        <v>339793.920057779</v>
      </c>
      <c r="AI285">
        <v>19415.962154681201</v>
      </c>
      <c r="AJ285">
        <v>-73857.910063451403</v>
      </c>
      <c r="AK285">
        <v>817.60974582764698</v>
      </c>
      <c r="AL285">
        <v>-1528.9696666823199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966837.37720622099</v>
      </c>
      <c r="BA285">
        <v>974912.11817369796</v>
      </c>
      <c r="BB285">
        <v>-1915443.8933737399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21710767.5326523</v>
      </c>
      <c r="I286">
        <v>-3693723.8446691898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-1858871.69020927</v>
      </c>
      <c r="AF286">
        <v>-1695131.62487385</v>
      </c>
      <c r="AG286">
        <v>-61134.636189475197</v>
      </c>
      <c r="AH286">
        <v>-1167543.30215427</v>
      </c>
      <c r="AI286">
        <v>292775.88804455701</v>
      </c>
      <c r="AJ286">
        <v>109531.23074466801</v>
      </c>
      <c r="AK286">
        <v>4704.5439831198601</v>
      </c>
      <c r="AL286">
        <v>4103.85272527918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-4371565.7379292604</v>
      </c>
      <c r="BA286">
        <v>-4175958.7079008599</v>
      </c>
      <c r="BB286">
        <v>-611009.56129914196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22945034.510138702</v>
      </c>
      <c r="I287">
        <v>1234266.97748642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1084393.516389</v>
      </c>
      <c r="AF287">
        <v>-203125.83598080699</v>
      </c>
      <c r="AG287">
        <v>82555.333100618096</v>
      </c>
      <c r="AH287">
        <v>471824.044150742</v>
      </c>
      <c r="AI287">
        <v>114396.82005126899</v>
      </c>
      <c r="AJ287">
        <v>46603.428886202099</v>
      </c>
      <c r="AK287">
        <v>421.930828155276</v>
      </c>
      <c r="AL287">
        <v>-5839.7253734905498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1591229.5120516899</v>
      </c>
      <c r="BA287">
        <v>1752188.83394018</v>
      </c>
      <c r="BB287">
        <v>-3788647.9605401801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25604113.578945301</v>
      </c>
      <c r="I288">
        <v>1986842.17319337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1140242.42829279</v>
      </c>
      <c r="AF288">
        <v>107738.58885177701</v>
      </c>
      <c r="AG288">
        <v>44183.604922598897</v>
      </c>
      <c r="AH288">
        <v>609357.50700054097</v>
      </c>
      <c r="AI288">
        <v>70903.168061480406</v>
      </c>
      <c r="AJ288">
        <v>56073.159594470999</v>
      </c>
      <c r="AK288">
        <v>-2644.1127997481699</v>
      </c>
      <c r="AL288">
        <v>8513.5949290703102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2034367.93885298</v>
      </c>
      <c r="BA288">
        <v>2069190.1651438701</v>
      </c>
      <c r="BB288">
        <v>-1314758.2229438501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26112305.786823101</v>
      </c>
      <c r="I289">
        <v>508192.20787781198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204574.672658016</v>
      </c>
      <c r="AF289">
        <v>56967.203388093898</v>
      </c>
      <c r="AG289">
        <v>44243.420678631897</v>
      </c>
      <c r="AH289">
        <v>-11043.2469483692</v>
      </c>
      <c r="AI289">
        <v>136206.438074128</v>
      </c>
      <c r="AJ289">
        <v>90038.107777558005</v>
      </c>
      <c r="AK289">
        <v>-1340.9874142009201</v>
      </c>
      <c r="AL289">
        <v>-51262.200093383297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1618.27058040675</v>
      </c>
      <c r="AX289">
        <v>0</v>
      </c>
      <c r="AY289">
        <v>0</v>
      </c>
      <c r="AZ289">
        <v>470001.67870088102</v>
      </c>
      <c r="BA289">
        <v>456354.06982185697</v>
      </c>
      <c r="BB289">
        <v>401603.87397816603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25883332.293755502</v>
      </c>
      <c r="I290">
        <v>-228973.493067567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117359.901801621</v>
      </c>
      <c r="AF290">
        <v>-164592.11471174899</v>
      </c>
      <c r="AG290">
        <v>217328.68616114999</v>
      </c>
      <c r="AH290">
        <v>-109661.22442796201</v>
      </c>
      <c r="AI290">
        <v>-240459.37935294199</v>
      </c>
      <c r="AJ290">
        <v>-60068.360735832903</v>
      </c>
      <c r="AK290">
        <v>242.57573657165401</v>
      </c>
      <c r="AL290">
        <v>14505.7465999735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99.245148516531401</v>
      </c>
      <c r="AX290">
        <v>0</v>
      </c>
      <c r="AY290">
        <v>0</v>
      </c>
      <c r="AZ290">
        <v>-225244.92378065299</v>
      </c>
      <c r="BA290">
        <v>-199216.284219519</v>
      </c>
      <c r="BB290">
        <v>934292.12421946903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26097345.2859613</v>
      </c>
      <c r="I291">
        <v>214012.99220578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0.5</v>
      </c>
      <c r="AB291">
        <v>0.95176028731484796</v>
      </c>
      <c r="AC291">
        <v>0</v>
      </c>
      <c r="AD291">
        <v>0</v>
      </c>
      <c r="AE291">
        <v>611767.94663489703</v>
      </c>
      <c r="AF291">
        <v>11674.270419717301</v>
      </c>
      <c r="AG291">
        <v>80187.831349098502</v>
      </c>
      <c r="AH291">
        <v>-200472.802666573</v>
      </c>
      <c r="AI291">
        <v>41144.417658829203</v>
      </c>
      <c r="AJ291">
        <v>16305.723128977599</v>
      </c>
      <c r="AK291">
        <v>-484.78918721227802</v>
      </c>
      <c r="AL291">
        <v>-527.36289808317701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-353590.12475386303</v>
      </c>
      <c r="AW291">
        <v>111.181214159601</v>
      </c>
      <c r="AX291">
        <v>0</v>
      </c>
      <c r="AY291">
        <v>0</v>
      </c>
      <c r="AZ291">
        <v>206116.29089994801</v>
      </c>
      <c r="BA291">
        <v>194819.76499651399</v>
      </c>
      <c r="BB291">
        <v>-341040.0495965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25791252.593504202</v>
      </c>
      <c r="I292">
        <v>-2172076.3842919902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</v>
      </c>
      <c r="AB292">
        <v>0.933202320240622</v>
      </c>
      <c r="AC292">
        <v>0</v>
      </c>
      <c r="AD292">
        <v>0</v>
      </c>
      <c r="AE292">
        <v>-3217.9825044291601</v>
      </c>
      <c r="AF292">
        <v>-223122.63991147501</v>
      </c>
      <c r="AG292">
        <v>86292.153516293401</v>
      </c>
      <c r="AH292">
        <v>-1018760.57025073</v>
      </c>
      <c r="AI292">
        <v>-264309.25691266899</v>
      </c>
      <c r="AJ292">
        <v>-153169.99121879999</v>
      </c>
      <c r="AK292">
        <v>187.04505051720699</v>
      </c>
      <c r="AL292">
        <v>-17681.032149457002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-490677.601038703</v>
      </c>
      <c r="AW292">
        <v>291.46766220964901</v>
      </c>
      <c r="AX292">
        <v>0</v>
      </c>
      <c r="AY292">
        <v>0</v>
      </c>
      <c r="AZ292">
        <v>-2084168.4077572401</v>
      </c>
      <c r="BA292">
        <v>-2022018.2287258101</v>
      </c>
      <c r="BB292">
        <v>869476.83532582503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25152351.026824899</v>
      </c>
      <c r="I293">
        <v>-909324.45224617899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2.2999999999999901</v>
      </c>
      <c r="AB293">
        <v>0.934165812884306</v>
      </c>
      <c r="AC293">
        <v>0</v>
      </c>
      <c r="AD293">
        <v>0</v>
      </c>
      <c r="AE293">
        <v>76625.561962780601</v>
      </c>
      <c r="AF293">
        <v>446417.618061741</v>
      </c>
      <c r="AG293">
        <v>64073.082903206501</v>
      </c>
      <c r="AH293">
        <v>-338419.77305070701</v>
      </c>
      <c r="AI293">
        <v>-151777.04799270001</v>
      </c>
      <c r="AJ293">
        <v>-132981.51825253799</v>
      </c>
      <c r="AK293">
        <v>-1419.12729413547</v>
      </c>
      <c r="AL293">
        <v>-67138.869439136601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-791748.16334683006</v>
      </c>
      <c r="AW293">
        <v>0</v>
      </c>
      <c r="AX293">
        <v>0</v>
      </c>
      <c r="AY293">
        <v>0</v>
      </c>
      <c r="AZ293">
        <v>-896368.23644832103</v>
      </c>
      <c r="BA293">
        <v>-895025.76841540798</v>
      </c>
      <c r="BB293">
        <v>181465.505815401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27339505.051739302</v>
      </c>
      <c r="I294">
        <v>190436.63317472901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3.6</v>
      </c>
      <c r="AB294">
        <v>0.97892906539763103</v>
      </c>
      <c r="AC294">
        <v>0</v>
      </c>
      <c r="AD294">
        <v>0</v>
      </c>
      <c r="AE294">
        <v>516447.297815339</v>
      </c>
      <c r="AF294">
        <v>316622.88431863301</v>
      </c>
      <c r="AG294">
        <v>60535.7273933584</v>
      </c>
      <c r="AH294">
        <v>245164.83681128599</v>
      </c>
      <c r="AI294">
        <v>46603.3706666875</v>
      </c>
      <c r="AJ294">
        <v>33948.976045489399</v>
      </c>
      <c r="AK294">
        <v>-693.44022417106896</v>
      </c>
      <c r="AL294">
        <v>-7290.95225887586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-918917.87319268298</v>
      </c>
      <c r="AW294">
        <v>338.19517874206099</v>
      </c>
      <c r="AX294">
        <v>0</v>
      </c>
      <c r="AY294">
        <v>0</v>
      </c>
      <c r="AZ294">
        <v>292759.02255380602</v>
      </c>
      <c r="BA294">
        <v>274985.00947143702</v>
      </c>
      <c r="BB294">
        <v>-1312842.3992713999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32508457.911164999</v>
      </c>
      <c r="I295">
        <v>5168952.8594257301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2.7</v>
      </c>
      <c r="AB295">
        <v>0.99226676455820095</v>
      </c>
      <c r="AC295">
        <v>0</v>
      </c>
      <c r="AD295">
        <v>0.89766069087443501</v>
      </c>
      <c r="AE295">
        <v>2815387.1441358398</v>
      </c>
      <c r="AF295">
        <v>599272.55735585303</v>
      </c>
      <c r="AG295">
        <v>70395.893506679597</v>
      </c>
      <c r="AH295">
        <v>301776.86442543298</v>
      </c>
      <c r="AI295">
        <v>-31239.675351984199</v>
      </c>
      <c r="AJ295">
        <v>-18360.272906617301</v>
      </c>
      <c r="AK295">
        <v>1032.6351427296299</v>
      </c>
      <c r="AL295">
        <v>-22031.991940718901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683520.28451796004</v>
      </c>
      <c r="AW295">
        <v>288.46251638483898</v>
      </c>
      <c r="AX295">
        <v>0</v>
      </c>
      <c r="AY295">
        <v>119018.99069748299</v>
      </c>
      <c r="AZ295">
        <v>4519060.8920990396</v>
      </c>
      <c r="BA295">
        <v>4952045.7497947803</v>
      </c>
      <c r="BB295">
        <v>-3784875.8805948198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2020-12-11T13:03:25Z</dcterms:modified>
</cp:coreProperties>
</file>