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 9/"/>
    </mc:Choice>
  </mc:AlternateContent>
  <xr:revisionPtr revIDLastSave="0" documentId="8_{470359D5-4621-224A-B275-EBB5B85B5BE9}" xr6:coauthVersionLast="45" xr6:coauthVersionMax="45" xr10:uidLastSave="{00000000-0000-0000-0000-000000000000}"/>
  <bookViews>
    <workbookView xWindow="0" yWindow="460" windowWidth="28800" windowHeight="15840" tabRatio="818" activeTab="1" xr2:uid="{00000000-000D-0000-FFFF-FFFF00000000}"/>
  </bookViews>
  <sheets>
    <sheet name="Summary-Bus" sheetId="21" r:id="rId1"/>
    <sheet name="Summary-Rail" sheetId="22" r:id="rId2"/>
    <sheet name="FAC 2002-2018 BUS" sheetId="25" r:id="rId3"/>
    <sheet name="FAC 2012-2018 BUS" sheetId="28" r:id="rId4"/>
    <sheet name="FAC 2002-2018 Rail" sheetId="29" r:id="rId5"/>
    <sheet name="FAC 2012-2018 Rail" sheetId="30" r:id="rId6"/>
    <sheet name="FAC_TOTALS_APTA" sheetId="1" r:id="rId7"/>
    <sheet name="Sheet1" sheetId="27" r:id="rId8"/>
  </sheets>
  <definedNames>
    <definedName name="_xlnm._FilterDatabase" localSheetId="6" hidden="1">FAC_TOTALS_APTA!$C$2:$BM$143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7" i="22" l="1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6" i="22"/>
  <c r="P17" i="22"/>
  <c r="P7" i="22"/>
  <c r="P8" i="22"/>
  <c r="P9" i="22"/>
  <c r="P10" i="22"/>
  <c r="P11" i="22"/>
  <c r="P12" i="22"/>
  <c r="P13" i="22"/>
  <c r="P14" i="22"/>
  <c r="P15" i="22"/>
  <c r="P16" i="22"/>
  <c r="P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6" i="22"/>
  <c r="O7" i="22"/>
  <c r="O8" i="22"/>
  <c r="O9" i="22"/>
  <c r="O10" i="22"/>
  <c r="O11" i="22"/>
  <c r="O12" i="22"/>
  <c r="O13" i="22"/>
  <c r="O14" i="22"/>
  <c r="O15" i="22"/>
  <c r="O16" i="22"/>
  <c r="O17" i="22"/>
  <c r="O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6" i="22"/>
  <c r="N7" i="22"/>
  <c r="N8" i="22"/>
  <c r="N9" i="22"/>
  <c r="N10" i="22"/>
  <c r="N11" i="22"/>
  <c r="N12" i="22"/>
  <c r="N13" i="22"/>
  <c r="N14" i="22"/>
  <c r="N15" i="22"/>
  <c r="N16" i="22"/>
  <c r="N17" i="22"/>
  <c r="N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6" i="22"/>
  <c r="M7" i="22"/>
  <c r="M8" i="22"/>
  <c r="M9" i="22"/>
  <c r="M10" i="22"/>
  <c r="M11" i="22"/>
  <c r="M12" i="22"/>
  <c r="M13" i="22"/>
  <c r="M14" i="22"/>
  <c r="M15" i="22"/>
  <c r="M16" i="22"/>
  <c r="M17" i="22"/>
  <c r="M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6" i="22"/>
  <c r="F7" i="22"/>
  <c r="F8" i="22"/>
  <c r="F9" i="22"/>
  <c r="F10" i="22"/>
  <c r="F11" i="22"/>
  <c r="F12" i="22"/>
  <c r="F13" i="22"/>
  <c r="F14" i="22"/>
  <c r="F15" i="22"/>
  <c r="F16" i="22"/>
  <c r="F17" i="22"/>
  <c r="F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6" i="22"/>
  <c r="E7" i="22"/>
  <c r="E8" i="22"/>
  <c r="E9" i="22"/>
  <c r="E10" i="22"/>
  <c r="E11" i="22"/>
  <c r="E12" i="22"/>
  <c r="E13" i="22"/>
  <c r="E14" i="22"/>
  <c r="E15" i="22"/>
  <c r="E16" i="22"/>
  <c r="E17" i="22"/>
  <c r="E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6" i="22"/>
  <c r="D7" i="22"/>
  <c r="D8" i="22"/>
  <c r="D9" i="22"/>
  <c r="D10" i="22"/>
  <c r="D11" i="22"/>
  <c r="D12" i="22"/>
  <c r="D13" i="22"/>
  <c r="D14" i="22"/>
  <c r="D15" i="22"/>
  <c r="D16" i="22"/>
  <c r="D17" i="22"/>
  <c r="D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6" i="22"/>
  <c r="C17" i="22"/>
  <c r="C7" i="22"/>
  <c r="C8" i="22"/>
  <c r="C9" i="22"/>
  <c r="C10" i="22"/>
  <c r="C11" i="22"/>
  <c r="C12" i="22"/>
  <c r="C13" i="22"/>
  <c r="C14" i="22"/>
  <c r="C15" i="22"/>
  <c r="C16" i="22"/>
  <c r="C6" i="22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5" i="21"/>
  <c r="P6" i="21"/>
  <c r="P7" i="21"/>
  <c r="P8" i="21"/>
  <c r="P9" i="21"/>
  <c r="P10" i="21"/>
  <c r="P11" i="21"/>
  <c r="P12" i="21"/>
  <c r="P13" i="21"/>
  <c r="P14" i="21"/>
  <c r="P15" i="21"/>
  <c r="P16" i="21"/>
  <c r="P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5" i="21"/>
  <c r="O6" i="21"/>
  <c r="O7" i="21"/>
  <c r="O8" i="21"/>
  <c r="O9" i="21"/>
  <c r="O10" i="21"/>
  <c r="O11" i="21"/>
  <c r="O12" i="21"/>
  <c r="O13" i="21"/>
  <c r="O14" i="21"/>
  <c r="O15" i="21"/>
  <c r="O16" i="21"/>
  <c r="O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5" i="21"/>
  <c r="N6" i="21"/>
  <c r="N7" i="21"/>
  <c r="N8" i="21"/>
  <c r="N9" i="21"/>
  <c r="N10" i="21"/>
  <c r="N11" i="21"/>
  <c r="N12" i="21"/>
  <c r="N13" i="21"/>
  <c r="N14" i="21"/>
  <c r="N15" i="21"/>
  <c r="N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5" i="21"/>
  <c r="M6" i="21"/>
  <c r="M7" i="21"/>
  <c r="M8" i="21"/>
  <c r="M9" i="21"/>
  <c r="M10" i="21"/>
  <c r="M11" i="21"/>
  <c r="M12" i="21"/>
  <c r="M13" i="21"/>
  <c r="M14" i="21"/>
  <c r="M15" i="21"/>
  <c r="M16" i="21"/>
  <c r="M5" i="21"/>
  <c r="N16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5" i="21"/>
  <c r="F6" i="21"/>
  <c r="F7" i="21"/>
  <c r="F8" i="21"/>
  <c r="F9" i="21"/>
  <c r="F10" i="21"/>
  <c r="F11" i="21"/>
  <c r="F12" i="21"/>
  <c r="F13" i="21"/>
  <c r="F14" i="21"/>
  <c r="F15" i="21"/>
  <c r="F16" i="21"/>
  <c r="F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5" i="21"/>
  <c r="E6" i="21"/>
  <c r="E7" i="21"/>
  <c r="E8" i="21"/>
  <c r="E9" i="21"/>
  <c r="E10" i="21"/>
  <c r="E11" i="21"/>
  <c r="E12" i="21"/>
  <c r="E13" i="21"/>
  <c r="E14" i="21"/>
  <c r="E15" i="21"/>
  <c r="E16" i="21"/>
  <c r="E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5" i="21"/>
  <c r="D6" i="21"/>
  <c r="D7" i="21"/>
  <c r="D8" i="21"/>
  <c r="D9" i="21"/>
  <c r="D10" i="21"/>
  <c r="D11" i="21"/>
  <c r="D12" i="21"/>
  <c r="D13" i="21"/>
  <c r="D14" i="21"/>
  <c r="D15" i="21"/>
  <c r="D16" i="21"/>
  <c r="D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5" i="21"/>
  <c r="C6" i="21"/>
  <c r="C7" i="21"/>
  <c r="C8" i="21"/>
  <c r="C9" i="21"/>
  <c r="C10" i="21"/>
  <c r="C11" i="21"/>
  <c r="C12" i="21"/>
  <c r="C5" i="21"/>
  <c r="F110" i="30"/>
  <c r="F109" i="30"/>
  <c r="K108" i="30"/>
  <c r="L108" i="30" s="1"/>
  <c r="K107" i="30"/>
  <c r="L107" i="30" s="1"/>
  <c r="J107" i="30"/>
  <c r="F107" i="30"/>
  <c r="J106" i="30"/>
  <c r="K106" i="30" s="1"/>
  <c r="L106" i="30" s="1"/>
  <c r="F106" i="30"/>
  <c r="K105" i="30"/>
  <c r="L105" i="30" s="1"/>
  <c r="J105" i="30"/>
  <c r="F105" i="30"/>
  <c r="J104" i="30"/>
  <c r="K104" i="30" s="1"/>
  <c r="L104" i="30" s="1"/>
  <c r="F104" i="30"/>
  <c r="J103" i="30"/>
  <c r="K103" i="30" s="1"/>
  <c r="L103" i="30" s="1"/>
  <c r="F103" i="30"/>
  <c r="J102" i="30"/>
  <c r="K102" i="30" s="1"/>
  <c r="L102" i="30" s="1"/>
  <c r="F102" i="30"/>
  <c r="K101" i="30"/>
  <c r="L101" i="30" s="1"/>
  <c r="J101" i="30"/>
  <c r="F101" i="30"/>
  <c r="L100" i="30"/>
  <c r="J100" i="30"/>
  <c r="K100" i="30" s="1"/>
  <c r="F100" i="30"/>
  <c r="K99" i="30"/>
  <c r="L99" i="30" s="1"/>
  <c r="J99" i="30"/>
  <c r="F99" i="30"/>
  <c r="J98" i="30"/>
  <c r="K98" i="30" s="1"/>
  <c r="L98" i="30" s="1"/>
  <c r="F98" i="30"/>
  <c r="K97" i="30"/>
  <c r="L97" i="30" s="1"/>
  <c r="J97" i="30"/>
  <c r="F97" i="30"/>
  <c r="L96" i="30"/>
  <c r="K96" i="30"/>
  <c r="J96" i="30"/>
  <c r="F96" i="30"/>
  <c r="AA94" i="30"/>
  <c r="AA108" i="30" s="1"/>
  <c r="X94" i="30"/>
  <c r="X106" i="30" s="1"/>
  <c r="P94" i="30"/>
  <c r="P106" i="30" s="1"/>
  <c r="O94" i="30"/>
  <c r="O105" i="30" s="1"/>
  <c r="N94" i="30"/>
  <c r="N98" i="30" s="1"/>
  <c r="M94" i="30"/>
  <c r="M101" i="30" s="1"/>
  <c r="H92" i="30"/>
  <c r="G92" i="30"/>
  <c r="Y94" i="30" s="1"/>
  <c r="Y108" i="30" s="1"/>
  <c r="G85" i="30"/>
  <c r="G84" i="30"/>
  <c r="F82" i="30"/>
  <c r="F81" i="30"/>
  <c r="L80" i="30"/>
  <c r="K80" i="30"/>
  <c r="L79" i="30"/>
  <c r="K79" i="30"/>
  <c r="J79" i="30"/>
  <c r="F79" i="30"/>
  <c r="J78" i="30"/>
  <c r="K78" i="30" s="1"/>
  <c r="L78" i="30" s="1"/>
  <c r="F78" i="30"/>
  <c r="J77" i="30"/>
  <c r="K77" i="30" s="1"/>
  <c r="L77" i="30" s="1"/>
  <c r="F77" i="30"/>
  <c r="K76" i="30"/>
  <c r="L76" i="30" s="1"/>
  <c r="J76" i="30"/>
  <c r="F76" i="30"/>
  <c r="K75" i="30"/>
  <c r="L75" i="30" s="1"/>
  <c r="J75" i="30"/>
  <c r="F75" i="30"/>
  <c r="L74" i="30"/>
  <c r="K74" i="30"/>
  <c r="J74" i="30"/>
  <c r="F74" i="30"/>
  <c r="L73" i="30"/>
  <c r="J73" i="30"/>
  <c r="K73" i="30" s="1"/>
  <c r="F73" i="30"/>
  <c r="K72" i="30"/>
  <c r="L72" i="30" s="1"/>
  <c r="J72" i="30"/>
  <c r="F72" i="30"/>
  <c r="L71" i="30"/>
  <c r="K71" i="30"/>
  <c r="J71" i="30"/>
  <c r="F71" i="30"/>
  <c r="J70" i="30"/>
  <c r="K70" i="30" s="1"/>
  <c r="L70" i="30" s="1"/>
  <c r="F70" i="30"/>
  <c r="J69" i="30"/>
  <c r="K69" i="30" s="1"/>
  <c r="L69" i="30" s="1"/>
  <c r="F69" i="30"/>
  <c r="J68" i="30"/>
  <c r="K68" i="30" s="1"/>
  <c r="L68" i="30" s="1"/>
  <c r="F68" i="30"/>
  <c r="H64" i="30"/>
  <c r="H66" i="30" s="1"/>
  <c r="H72" i="30" s="1"/>
  <c r="G64" i="30"/>
  <c r="X66" i="30" s="1"/>
  <c r="F54" i="30"/>
  <c r="F53" i="30"/>
  <c r="L52" i="30"/>
  <c r="K52" i="30"/>
  <c r="L51" i="30"/>
  <c r="K51" i="30"/>
  <c r="J51" i="30"/>
  <c r="F51" i="30"/>
  <c r="J50" i="30"/>
  <c r="K50" i="30" s="1"/>
  <c r="L50" i="30" s="1"/>
  <c r="F50" i="30"/>
  <c r="J49" i="30"/>
  <c r="K49" i="30" s="1"/>
  <c r="L49" i="30" s="1"/>
  <c r="F49" i="30"/>
  <c r="K48" i="30"/>
  <c r="L48" i="30" s="1"/>
  <c r="J48" i="30"/>
  <c r="F48" i="30"/>
  <c r="J47" i="30"/>
  <c r="K47" i="30" s="1"/>
  <c r="L47" i="30" s="1"/>
  <c r="F47" i="30"/>
  <c r="J46" i="30"/>
  <c r="K46" i="30" s="1"/>
  <c r="L46" i="30" s="1"/>
  <c r="F46" i="30"/>
  <c r="J45" i="30"/>
  <c r="K45" i="30" s="1"/>
  <c r="L45" i="30" s="1"/>
  <c r="F45" i="30"/>
  <c r="K44" i="30"/>
  <c r="L44" i="30" s="1"/>
  <c r="J44" i="30"/>
  <c r="F44" i="30"/>
  <c r="L43" i="30"/>
  <c r="K43" i="30"/>
  <c r="J43" i="30"/>
  <c r="F43" i="30"/>
  <c r="J42" i="30"/>
  <c r="K42" i="30" s="1"/>
  <c r="L42" i="30" s="1"/>
  <c r="F42" i="30"/>
  <c r="J41" i="30"/>
  <c r="K41" i="30" s="1"/>
  <c r="L41" i="30" s="1"/>
  <c r="F41" i="30"/>
  <c r="L40" i="30"/>
  <c r="K40" i="30"/>
  <c r="J40" i="30"/>
  <c r="F40" i="30"/>
  <c r="G38" i="30"/>
  <c r="G42" i="30" s="1"/>
  <c r="H36" i="30"/>
  <c r="H38" i="30" s="1"/>
  <c r="H41" i="30" s="1"/>
  <c r="G36" i="30"/>
  <c r="AA38" i="30" s="1"/>
  <c r="F27" i="30"/>
  <c r="F26" i="30"/>
  <c r="L25" i="30"/>
  <c r="K25" i="30"/>
  <c r="L24" i="30"/>
  <c r="J24" i="30"/>
  <c r="K24" i="30" s="1"/>
  <c r="F24" i="30"/>
  <c r="K23" i="30"/>
  <c r="L23" i="30" s="1"/>
  <c r="J23" i="30"/>
  <c r="F23" i="30"/>
  <c r="J22" i="30"/>
  <c r="K22" i="30" s="1"/>
  <c r="L22" i="30" s="1"/>
  <c r="F22" i="30"/>
  <c r="K21" i="30"/>
  <c r="L21" i="30" s="1"/>
  <c r="J21" i="30"/>
  <c r="F21" i="30"/>
  <c r="J20" i="30"/>
  <c r="K20" i="30" s="1"/>
  <c r="L20" i="30" s="1"/>
  <c r="H20" i="30"/>
  <c r="F20" i="30"/>
  <c r="J19" i="30"/>
  <c r="K19" i="30" s="1"/>
  <c r="L19" i="30" s="1"/>
  <c r="F19" i="30"/>
  <c r="J18" i="30"/>
  <c r="K18" i="30" s="1"/>
  <c r="L18" i="30" s="1"/>
  <c r="F18" i="30"/>
  <c r="K17" i="30"/>
  <c r="L17" i="30" s="1"/>
  <c r="J17" i="30"/>
  <c r="F17" i="30"/>
  <c r="J16" i="30"/>
  <c r="K16" i="30" s="1"/>
  <c r="L16" i="30" s="1"/>
  <c r="F16" i="30"/>
  <c r="K15" i="30"/>
  <c r="L15" i="30" s="1"/>
  <c r="J15" i="30"/>
  <c r="F15" i="30"/>
  <c r="N14" i="30"/>
  <c r="J14" i="30"/>
  <c r="K14" i="30" s="1"/>
  <c r="L14" i="30" s="1"/>
  <c r="F14" i="30"/>
  <c r="K13" i="30"/>
  <c r="L13" i="30" s="1"/>
  <c r="J13" i="30"/>
  <c r="G13" i="30"/>
  <c r="F13" i="30"/>
  <c r="AB11" i="30"/>
  <c r="N11" i="30"/>
  <c r="H11" i="30"/>
  <c r="H27" i="30" s="1"/>
  <c r="G11" i="30"/>
  <c r="G26" i="30" s="1"/>
  <c r="H9" i="30"/>
  <c r="U11" i="30" s="1"/>
  <c r="G9" i="30"/>
  <c r="Y11" i="30" s="1"/>
  <c r="Y19" i="30" s="1"/>
  <c r="F110" i="29"/>
  <c r="F109" i="29"/>
  <c r="K108" i="29"/>
  <c r="L108" i="29" s="1"/>
  <c r="K107" i="29"/>
  <c r="L107" i="29" s="1"/>
  <c r="J107" i="29"/>
  <c r="F107" i="29"/>
  <c r="J106" i="29"/>
  <c r="K106" i="29" s="1"/>
  <c r="L106" i="29" s="1"/>
  <c r="F106" i="29"/>
  <c r="K105" i="29"/>
  <c r="L105" i="29" s="1"/>
  <c r="J105" i="29"/>
  <c r="F105" i="29"/>
  <c r="J104" i="29"/>
  <c r="K104" i="29" s="1"/>
  <c r="L104" i="29" s="1"/>
  <c r="F104" i="29"/>
  <c r="J103" i="29"/>
  <c r="K103" i="29" s="1"/>
  <c r="L103" i="29" s="1"/>
  <c r="F103" i="29"/>
  <c r="J102" i="29"/>
  <c r="K102" i="29" s="1"/>
  <c r="L102" i="29" s="1"/>
  <c r="F102" i="29"/>
  <c r="K101" i="29"/>
  <c r="L101" i="29" s="1"/>
  <c r="J101" i="29"/>
  <c r="F101" i="29"/>
  <c r="J100" i="29"/>
  <c r="K100" i="29" s="1"/>
  <c r="L100" i="29" s="1"/>
  <c r="F100" i="29"/>
  <c r="K99" i="29"/>
  <c r="L99" i="29" s="1"/>
  <c r="J99" i="29"/>
  <c r="F99" i="29"/>
  <c r="J98" i="29"/>
  <c r="K98" i="29" s="1"/>
  <c r="L98" i="29" s="1"/>
  <c r="F98" i="29"/>
  <c r="K97" i="29"/>
  <c r="L97" i="29" s="1"/>
  <c r="J97" i="29"/>
  <c r="F97" i="29"/>
  <c r="J96" i="29"/>
  <c r="K96" i="29" s="1"/>
  <c r="L96" i="29" s="1"/>
  <c r="F96" i="29"/>
  <c r="AA94" i="29"/>
  <c r="AA108" i="29" s="1"/>
  <c r="W94" i="29"/>
  <c r="V94" i="29"/>
  <c r="U94" i="29"/>
  <c r="U101" i="29" s="1"/>
  <c r="S94" i="29"/>
  <c r="S108" i="29" s="1"/>
  <c r="O94" i="29"/>
  <c r="O107" i="29" s="1"/>
  <c r="N94" i="29"/>
  <c r="N100" i="29" s="1"/>
  <c r="M94" i="29"/>
  <c r="M101" i="29" s="1"/>
  <c r="G94" i="29"/>
  <c r="G107" i="29" s="1"/>
  <c r="H92" i="29"/>
  <c r="H94" i="29" s="1"/>
  <c r="G92" i="29"/>
  <c r="Y94" i="29" s="1"/>
  <c r="G85" i="29"/>
  <c r="G84" i="29"/>
  <c r="F82" i="29"/>
  <c r="F81" i="29"/>
  <c r="K80" i="29"/>
  <c r="L80" i="29" s="1"/>
  <c r="L79" i="29"/>
  <c r="K79" i="29"/>
  <c r="J79" i="29"/>
  <c r="F79" i="29"/>
  <c r="J78" i="29"/>
  <c r="K78" i="29" s="1"/>
  <c r="L78" i="29" s="1"/>
  <c r="F78" i="29"/>
  <c r="J77" i="29"/>
  <c r="K77" i="29" s="1"/>
  <c r="L77" i="29" s="1"/>
  <c r="F77" i="29"/>
  <c r="J76" i="29"/>
  <c r="K76" i="29" s="1"/>
  <c r="L76" i="29" s="1"/>
  <c r="F76" i="29"/>
  <c r="J75" i="29"/>
  <c r="K75" i="29" s="1"/>
  <c r="L75" i="29" s="1"/>
  <c r="F75" i="29"/>
  <c r="K74" i="29"/>
  <c r="L74" i="29" s="1"/>
  <c r="J74" i="29"/>
  <c r="F74" i="29"/>
  <c r="J73" i="29"/>
  <c r="K73" i="29" s="1"/>
  <c r="L73" i="29" s="1"/>
  <c r="F73" i="29"/>
  <c r="K72" i="29"/>
  <c r="L72" i="29" s="1"/>
  <c r="J72" i="29"/>
  <c r="F72" i="29"/>
  <c r="O71" i="29"/>
  <c r="J71" i="29"/>
  <c r="K71" i="29" s="1"/>
  <c r="L71" i="29" s="1"/>
  <c r="F71" i="29"/>
  <c r="J70" i="29"/>
  <c r="K70" i="29" s="1"/>
  <c r="L70" i="29" s="1"/>
  <c r="F70" i="29"/>
  <c r="P69" i="29"/>
  <c r="J69" i="29"/>
  <c r="K69" i="29" s="1"/>
  <c r="L69" i="29" s="1"/>
  <c r="F69" i="29"/>
  <c r="J68" i="29"/>
  <c r="K68" i="29" s="1"/>
  <c r="L68" i="29" s="1"/>
  <c r="F68" i="29"/>
  <c r="Z66" i="29"/>
  <c r="Z75" i="29" s="1"/>
  <c r="Y66" i="29"/>
  <c r="Y70" i="29" s="1"/>
  <c r="R66" i="29"/>
  <c r="Q66" i="29"/>
  <c r="Q70" i="29" s="1"/>
  <c r="P66" i="29"/>
  <c r="O66" i="29"/>
  <c r="N66" i="29"/>
  <c r="H64" i="29"/>
  <c r="H66" i="29" s="1"/>
  <c r="H71" i="29" s="1"/>
  <c r="G64" i="29"/>
  <c r="F54" i="29"/>
  <c r="F53" i="29"/>
  <c r="K52" i="29"/>
  <c r="L52" i="29" s="1"/>
  <c r="K51" i="29"/>
  <c r="L51" i="29" s="1"/>
  <c r="J51" i="29"/>
  <c r="F51" i="29"/>
  <c r="J50" i="29"/>
  <c r="K50" i="29" s="1"/>
  <c r="L50" i="29" s="1"/>
  <c r="F50" i="29"/>
  <c r="J49" i="29"/>
  <c r="K49" i="29" s="1"/>
  <c r="L49" i="29" s="1"/>
  <c r="F49" i="29"/>
  <c r="J48" i="29"/>
  <c r="K48" i="29" s="1"/>
  <c r="L48" i="29" s="1"/>
  <c r="F48" i="29"/>
  <c r="J47" i="29"/>
  <c r="K47" i="29" s="1"/>
  <c r="L47" i="29" s="1"/>
  <c r="F47" i="29"/>
  <c r="J46" i="29"/>
  <c r="K46" i="29" s="1"/>
  <c r="L46" i="29" s="1"/>
  <c r="F46" i="29"/>
  <c r="J45" i="29"/>
  <c r="K45" i="29" s="1"/>
  <c r="L45" i="29" s="1"/>
  <c r="F45" i="29"/>
  <c r="K44" i="29"/>
  <c r="L44" i="29" s="1"/>
  <c r="J44" i="29"/>
  <c r="F44" i="29"/>
  <c r="K43" i="29"/>
  <c r="L43" i="29" s="1"/>
  <c r="J43" i="29"/>
  <c r="F43" i="29"/>
  <c r="L42" i="29"/>
  <c r="J42" i="29"/>
  <c r="K42" i="29" s="1"/>
  <c r="F42" i="29"/>
  <c r="J41" i="29"/>
  <c r="K41" i="29" s="1"/>
  <c r="L41" i="29" s="1"/>
  <c r="F41" i="29"/>
  <c r="J40" i="29"/>
  <c r="K40" i="29" s="1"/>
  <c r="L40" i="29" s="1"/>
  <c r="F40" i="29"/>
  <c r="Q38" i="29"/>
  <c r="Q46" i="29" s="1"/>
  <c r="H36" i="29"/>
  <c r="H38" i="29" s="1"/>
  <c r="H53" i="29" s="1"/>
  <c r="G36" i="29"/>
  <c r="R38" i="29" s="1"/>
  <c r="F27" i="29"/>
  <c r="F26" i="29"/>
  <c r="K25" i="29"/>
  <c r="L25" i="29" s="1"/>
  <c r="J24" i="29"/>
  <c r="K24" i="29" s="1"/>
  <c r="L24" i="29" s="1"/>
  <c r="F24" i="29"/>
  <c r="J23" i="29"/>
  <c r="K23" i="29" s="1"/>
  <c r="L23" i="29" s="1"/>
  <c r="F23" i="29"/>
  <c r="J22" i="29"/>
  <c r="K22" i="29" s="1"/>
  <c r="L22" i="29" s="1"/>
  <c r="F22" i="29"/>
  <c r="K21" i="29"/>
  <c r="L21" i="29" s="1"/>
  <c r="J21" i="29"/>
  <c r="F21" i="29"/>
  <c r="K20" i="29"/>
  <c r="L20" i="29" s="1"/>
  <c r="J20" i="29"/>
  <c r="F20" i="29"/>
  <c r="K19" i="29"/>
  <c r="L19" i="29" s="1"/>
  <c r="J19" i="29"/>
  <c r="F19" i="29"/>
  <c r="J18" i="29"/>
  <c r="K18" i="29" s="1"/>
  <c r="L18" i="29" s="1"/>
  <c r="F18" i="29"/>
  <c r="J17" i="29"/>
  <c r="K17" i="29" s="1"/>
  <c r="L17" i="29" s="1"/>
  <c r="F17" i="29"/>
  <c r="K16" i="29"/>
  <c r="L16" i="29" s="1"/>
  <c r="J16" i="29"/>
  <c r="F16" i="29"/>
  <c r="J15" i="29"/>
  <c r="K15" i="29" s="1"/>
  <c r="L15" i="29" s="1"/>
  <c r="F15" i="29"/>
  <c r="J14" i="29"/>
  <c r="K14" i="29" s="1"/>
  <c r="L14" i="29" s="1"/>
  <c r="F14" i="29"/>
  <c r="J13" i="29"/>
  <c r="K13" i="29" s="1"/>
  <c r="L13" i="29" s="1"/>
  <c r="F13" i="29"/>
  <c r="H9" i="29"/>
  <c r="H11" i="29" s="1"/>
  <c r="G9" i="29"/>
  <c r="X11" i="29" s="1"/>
  <c r="F110" i="28"/>
  <c r="F109" i="28"/>
  <c r="K108" i="28"/>
  <c r="L108" i="28" s="1"/>
  <c r="K107" i="28"/>
  <c r="L107" i="28" s="1"/>
  <c r="J107" i="28"/>
  <c r="F107" i="28"/>
  <c r="J106" i="28"/>
  <c r="K106" i="28" s="1"/>
  <c r="L106" i="28" s="1"/>
  <c r="H106" i="28"/>
  <c r="F106" i="28"/>
  <c r="K105" i="28"/>
  <c r="L105" i="28" s="1"/>
  <c r="J105" i="28"/>
  <c r="F105" i="28"/>
  <c r="J104" i="28"/>
  <c r="K104" i="28" s="1"/>
  <c r="L104" i="28" s="1"/>
  <c r="F104" i="28"/>
  <c r="K103" i="28"/>
  <c r="L103" i="28" s="1"/>
  <c r="J103" i="28"/>
  <c r="F103" i="28"/>
  <c r="L102" i="28"/>
  <c r="K102" i="28"/>
  <c r="J102" i="28"/>
  <c r="F102" i="28"/>
  <c r="J101" i="28"/>
  <c r="K101" i="28" s="1"/>
  <c r="L101" i="28" s="1"/>
  <c r="F101" i="28"/>
  <c r="J100" i="28"/>
  <c r="K100" i="28" s="1"/>
  <c r="L100" i="28" s="1"/>
  <c r="F100" i="28"/>
  <c r="K99" i="28"/>
  <c r="L99" i="28" s="1"/>
  <c r="J99" i="28"/>
  <c r="F99" i="28"/>
  <c r="J98" i="28"/>
  <c r="K98" i="28" s="1"/>
  <c r="L98" i="28" s="1"/>
  <c r="H98" i="28"/>
  <c r="F98" i="28"/>
  <c r="K97" i="28"/>
  <c r="L97" i="28" s="1"/>
  <c r="J97" i="28"/>
  <c r="F97" i="28"/>
  <c r="J96" i="28"/>
  <c r="K96" i="28" s="1"/>
  <c r="L96" i="28" s="1"/>
  <c r="F96" i="28"/>
  <c r="H94" i="28"/>
  <c r="H105" i="28" s="1"/>
  <c r="H92" i="28"/>
  <c r="G92" i="28"/>
  <c r="F82" i="28"/>
  <c r="F81" i="28"/>
  <c r="K80" i="28"/>
  <c r="L80" i="28" s="1"/>
  <c r="J79" i="28"/>
  <c r="K79" i="28" s="1"/>
  <c r="L79" i="28" s="1"/>
  <c r="F79" i="28"/>
  <c r="K78" i="28"/>
  <c r="L78" i="28" s="1"/>
  <c r="J78" i="28"/>
  <c r="F78" i="28"/>
  <c r="L77" i="28"/>
  <c r="K77" i="28"/>
  <c r="J77" i="28"/>
  <c r="F77" i="28"/>
  <c r="J76" i="28"/>
  <c r="K76" i="28" s="1"/>
  <c r="L76" i="28" s="1"/>
  <c r="F76" i="28"/>
  <c r="J75" i="28"/>
  <c r="K75" i="28" s="1"/>
  <c r="L75" i="28" s="1"/>
  <c r="F75" i="28"/>
  <c r="K74" i="28"/>
  <c r="L74" i="28" s="1"/>
  <c r="J74" i="28"/>
  <c r="F74" i="28"/>
  <c r="J73" i="28"/>
  <c r="K73" i="28" s="1"/>
  <c r="L73" i="28" s="1"/>
  <c r="H73" i="28"/>
  <c r="F73" i="28"/>
  <c r="K72" i="28"/>
  <c r="L72" i="28" s="1"/>
  <c r="J72" i="28"/>
  <c r="F72" i="28"/>
  <c r="J71" i="28"/>
  <c r="K71" i="28" s="1"/>
  <c r="L71" i="28" s="1"/>
  <c r="F71" i="28"/>
  <c r="K70" i="28"/>
  <c r="L70" i="28" s="1"/>
  <c r="J70" i="28"/>
  <c r="F70" i="28"/>
  <c r="L69" i="28"/>
  <c r="K69" i="28"/>
  <c r="J69" i="28"/>
  <c r="H69" i="28"/>
  <c r="F69" i="28"/>
  <c r="J68" i="28"/>
  <c r="K68" i="28" s="1"/>
  <c r="L68" i="28" s="1"/>
  <c r="F68" i="28"/>
  <c r="H66" i="28"/>
  <c r="H64" i="28"/>
  <c r="G64" i="28"/>
  <c r="F54" i="28"/>
  <c r="F53" i="28"/>
  <c r="L52" i="28"/>
  <c r="K52" i="28"/>
  <c r="K51" i="28"/>
  <c r="L51" i="28" s="1"/>
  <c r="J51" i="28"/>
  <c r="F51" i="28"/>
  <c r="J50" i="28"/>
  <c r="K50" i="28" s="1"/>
  <c r="L50" i="28" s="1"/>
  <c r="F50" i="28"/>
  <c r="J49" i="28"/>
  <c r="K49" i="28" s="1"/>
  <c r="L49" i="28" s="1"/>
  <c r="F49" i="28"/>
  <c r="K48" i="28"/>
  <c r="L48" i="28" s="1"/>
  <c r="J48" i="28"/>
  <c r="F48" i="28"/>
  <c r="J47" i="28"/>
  <c r="K47" i="28" s="1"/>
  <c r="L47" i="28" s="1"/>
  <c r="F47" i="28"/>
  <c r="J46" i="28"/>
  <c r="K46" i="28" s="1"/>
  <c r="L46" i="28" s="1"/>
  <c r="F46" i="28"/>
  <c r="K45" i="28"/>
  <c r="L45" i="28" s="1"/>
  <c r="J45" i="28"/>
  <c r="F45" i="28"/>
  <c r="L44" i="28"/>
  <c r="J44" i="28"/>
  <c r="K44" i="28" s="1"/>
  <c r="F44" i="28"/>
  <c r="K43" i="28"/>
  <c r="L43" i="28" s="1"/>
  <c r="J43" i="28"/>
  <c r="F43" i="28"/>
  <c r="J42" i="28"/>
  <c r="K42" i="28" s="1"/>
  <c r="L42" i="28" s="1"/>
  <c r="F42" i="28"/>
  <c r="J41" i="28"/>
  <c r="K41" i="28" s="1"/>
  <c r="L41" i="28" s="1"/>
  <c r="F41" i="28"/>
  <c r="K40" i="28"/>
  <c r="L40" i="28" s="1"/>
  <c r="J40" i="28"/>
  <c r="F40" i="28"/>
  <c r="R38" i="28"/>
  <c r="O38" i="28"/>
  <c r="O41" i="28" s="1"/>
  <c r="M38" i="28"/>
  <c r="M41" i="28" s="1"/>
  <c r="H36" i="28"/>
  <c r="G36" i="28"/>
  <c r="Y38" i="28" s="1"/>
  <c r="Y50" i="28" s="1"/>
  <c r="F27" i="28"/>
  <c r="F26" i="28"/>
  <c r="K25" i="28"/>
  <c r="L25" i="28" s="1"/>
  <c r="L24" i="28"/>
  <c r="J24" i="28"/>
  <c r="K24" i="28" s="1"/>
  <c r="F24" i="28"/>
  <c r="J23" i="28"/>
  <c r="K23" i="28" s="1"/>
  <c r="L23" i="28" s="1"/>
  <c r="F23" i="28"/>
  <c r="K22" i="28"/>
  <c r="L22" i="28" s="1"/>
  <c r="J22" i="28"/>
  <c r="F22" i="28"/>
  <c r="L21" i="28"/>
  <c r="J21" i="28"/>
  <c r="K21" i="28" s="1"/>
  <c r="F21" i="28"/>
  <c r="K20" i="28"/>
  <c r="L20" i="28" s="1"/>
  <c r="J20" i="28"/>
  <c r="F20" i="28"/>
  <c r="L19" i="28"/>
  <c r="K19" i="28"/>
  <c r="J19" i="28"/>
  <c r="F19" i="28"/>
  <c r="L18" i="28"/>
  <c r="J18" i="28"/>
  <c r="K18" i="28" s="1"/>
  <c r="F18" i="28"/>
  <c r="K17" i="28"/>
  <c r="L17" i="28" s="1"/>
  <c r="J17" i="28"/>
  <c r="H17" i="28"/>
  <c r="F17" i="28"/>
  <c r="W16" i="28"/>
  <c r="L16" i="28"/>
  <c r="J16" i="28"/>
  <c r="K16" i="28" s="1"/>
  <c r="F16" i="28"/>
  <c r="K15" i="28"/>
  <c r="L15" i="28" s="1"/>
  <c r="J15" i="28"/>
  <c r="F15" i="28"/>
  <c r="J14" i="28"/>
  <c r="K14" i="28" s="1"/>
  <c r="L14" i="28" s="1"/>
  <c r="H14" i="28"/>
  <c r="F14" i="28"/>
  <c r="J13" i="28"/>
  <c r="K13" i="28" s="1"/>
  <c r="L13" i="28" s="1"/>
  <c r="H13" i="28"/>
  <c r="F13" i="28"/>
  <c r="W11" i="28"/>
  <c r="W18" i="28" s="1"/>
  <c r="P11" i="28"/>
  <c r="O11" i="28"/>
  <c r="O13" i="28" s="1"/>
  <c r="H11" i="28"/>
  <c r="H16" i="28" s="1"/>
  <c r="H9" i="28"/>
  <c r="G9" i="28"/>
  <c r="V11" i="28" s="1"/>
  <c r="M79" i="25"/>
  <c r="M51" i="25"/>
  <c r="M107" i="25"/>
  <c r="F110" i="25"/>
  <c r="F109" i="25"/>
  <c r="K108" i="25"/>
  <c r="L108" i="25" s="1"/>
  <c r="J107" i="25"/>
  <c r="K107" i="25" s="1"/>
  <c r="L107" i="25" s="1"/>
  <c r="F107" i="25"/>
  <c r="J106" i="25"/>
  <c r="K106" i="25" s="1"/>
  <c r="L106" i="25" s="1"/>
  <c r="F106" i="25"/>
  <c r="K105" i="25"/>
  <c r="L105" i="25" s="1"/>
  <c r="J105" i="25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100" i="25"/>
  <c r="K100" i="25" s="1"/>
  <c r="L100" i="25" s="1"/>
  <c r="F100" i="25"/>
  <c r="K99" i="25"/>
  <c r="L99" i="25" s="1"/>
  <c r="J99" i="25"/>
  <c r="F99" i="25"/>
  <c r="J98" i="25"/>
  <c r="K98" i="25" s="1"/>
  <c r="L98" i="25" s="1"/>
  <c r="F98" i="25"/>
  <c r="J97" i="25"/>
  <c r="K97" i="25" s="1"/>
  <c r="L97" i="25" s="1"/>
  <c r="F97" i="25"/>
  <c r="J96" i="25"/>
  <c r="K96" i="25" s="1"/>
  <c r="L96" i="25" s="1"/>
  <c r="F96" i="25"/>
  <c r="AA94" i="25"/>
  <c r="U94" i="25"/>
  <c r="S94" i="25"/>
  <c r="M94" i="25"/>
  <c r="G94" i="25"/>
  <c r="G107" i="25" s="1"/>
  <c r="H92" i="25"/>
  <c r="G92" i="25"/>
  <c r="Y94" i="25" s="1"/>
  <c r="F82" i="25"/>
  <c r="F81" i="25"/>
  <c r="K80" i="25"/>
  <c r="L80" i="25" s="1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2" i="25"/>
  <c r="K72" i="25" s="1"/>
  <c r="L72" i="25" s="1"/>
  <c r="F72" i="25"/>
  <c r="J71" i="25"/>
  <c r="K71" i="25" s="1"/>
  <c r="L71" i="25" s="1"/>
  <c r="F71" i="25"/>
  <c r="J70" i="25"/>
  <c r="K70" i="25" s="1"/>
  <c r="L70" i="25" s="1"/>
  <c r="F70" i="25"/>
  <c r="J69" i="25"/>
  <c r="K69" i="25" s="1"/>
  <c r="L69" i="25" s="1"/>
  <c r="F69" i="25"/>
  <c r="J68" i="25"/>
  <c r="K68" i="25" s="1"/>
  <c r="L68" i="25" s="1"/>
  <c r="F68" i="25"/>
  <c r="O66" i="25"/>
  <c r="H64" i="25"/>
  <c r="G64" i="25"/>
  <c r="G66" i="25" s="1"/>
  <c r="G79" i="25" s="1"/>
  <c r="F54" i="25"/>
  <c r="F53" i="25"/>
  <c r="K52" i="25"/>
  <c r="L52" i="25" s="1"/>
  <c r="J51" i="25"/>
  <c r="K51" i="25" s="1"/>
  <c r="L51" i="25" s="1"/>
  <c r="F51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J43" i="25"/>
  <c r="K43" i="25" s="1"/>
  <c r="L43" i="25" s="1"/>
  <c r="F43" i="25"/>
  <c r="J42" i="25"/>
  <c r="K42" i="25" s="1"/>
  <c r="L42" i="25" s="1"/>
  <c r="F42" i="25"/>
  <c r="J41" i="25"/>
  <c r="K41" i="25" s="1"/>
  <c r="L41" i="25" s="1"/>
  <c r="F41" i="25"/>
  <c r="J40" i="25"/>
  <c r="K40" i="25" s="1"/>
  <c r="L40" i="25" s="1"/>
  <c r="F40" i="25"/>
  <c r="G38" i="25"/>
  <c r="G51" i="25" s="1"/>
  <c r="H36" i="25"/>
  <c r="O38" i="25" s="1"/>
  <c r="G36" i="25"/>
  <c r="P104" i="30" l="1"/>
  <c r="G21" i="30"/>
  <c r="G41" i="30"/>
  <c r="AA101" i="30"/>
  <c r="X104" i="30"/>
  <c r="M99" i="30"/>
  <c r="O97" i="30"/>
  <c r="M107" i="30"/>
  <c r="O11" i="30"/>
  <c r="O24" i="30" s="1"/>
  <c r="O66" i="30"/>
  <c r="S94" i="30"/>
  <c r="S108" i="30" s="1"/>
  <c r="I41" i="30"/>
  <c r="T11" i="30"/>
  <c r="T14" i="30" s="1"/>
  <c r="U94" i="30"/>
  <c r="V98" i="30"/>
  <c r="V11" i="30"/>
  <c r="V14" i="30" s="1"/>
  <c r="G14" i="30"/>
  <c r="AB94" i="30"/>
  <c r="V94" i="30"/>
  <c r="V106" i="30" s="1"/>
  <c r="P96" i="30"/>
  <c r="W11" i="30"/>
  <c r="G94" i="30"/>
  <c r="W94" i="30"/>
  <c r="X96" i="30"/>
  <c r="AB16" i="30"/>
  <c r="AA52" i="30"/>
  <c r="AA47" i="30"/>
  <c r="AA46" i="30"/>
  <c r="AA51" i="30"/>
  <c r="AA43" i="30"/>
  <c r="AA50" i="30"/>
  <c r="AA42" i="30"/>
  <c r="AA45" i="30"/>
  <c r="AA49" i="30"/>
  <c r="AA41" i="30"/>
  <c r="AA40" i="30"/>
  <c r="AA44" i="30"/>
  <c r="AA48" i="30"/>
  <c r="N21" i="30"/>
  <c r="N13" i="30"/>
  <c r="N24" i="30"/>
  <c r="N20" i="30"/>
  <c r="N19" i="30"/>
  <c r="N22" i="30"/>
  <c r="N18" i="30"/>
  <c r="N17" i="30"/>
  <c r="N25" i="30"/>
  <c r="N23" i="30"/>
  <c r="N16" i="30"/>
  <c r="N15" i="30"/>
  <c r="X73" i="30"/>
  <c r="X78" i="30"/>
  <c r="X76" i="30"/>
  <c r="X80" i="30"/>
  <c r="X74" i="30"/>
  <c r="X68" i="30"/>
  <c r="X79" i="30"/>
  <c r="X77" i="30"/>
  <c r="X71" i="30"/>
  <c r="X70" i="30"/>
  <c r="X69" i="30"/>
  <c r="X75" i="30"/>
  <c r="X72" i="30"/>
  <c r="V21" i="30"/>
  <c r="V24" i="30"/>
  <c r="V13" i="30"/>
  <c r="V20" i="30"/>
  <c r="V19" i="30"/>
  <c r="V18" i="30"/>
  <c r="V22" i="30"/>
  <c r="V17" i="30"/>
  <c r="V16" i="30"/>
  <c r="V25" i="30"/>
  <c r="V23" i="30"/>
  <c r="V15" i="30"/>
  <c r="Y18" i="30"/>
  <c r="Y22" i="30"/>
  <c r="Y17" i="30"/>
  <c r="Y16" i="30"/>
  <c r="Y23" i="30"/>
  <c r="Y15" i="30"/>
  <c r="Y25" i="30"/>
  <c r="Y14" i="30"/>
  <c r="Y21" i="30"/>
  <c r="Y24" i="30"/>
  <c r="Y13" i="30"/>
  <c r="Y20" i="30"/>
  <c r="U22" i="30"/>
  <c r="U14" i="30"/>
  <c r="U24" i="30"/>
  <c r="U13" i="30"/>
  <c r="U21" i="30"/>
  <c r="U20" i="30"/>
  <c r="U23" i="30"/>
  <c r="U19" i="30"/>
  <c r="U18" i="30"/>
  <c r="U17" i="30"/>
  <c r="U25" i="30"/>
  <c r="U16" i="30"/>
  <c r="AB13" i="30"/>
  <c r="U15" i="30"/>
  <c r="H43" i="30"/>
  <c r="H44" i="30"/>
  <c r="O74" i="30"/>
  <c r="O79" i="30"/>
  <c r="O78" i="30"/>
  <c r="O77" i="30"/>
  <c r="O69" i="30"/>
  <c r="O80" i="30"/>
  <c r="O75" i="30"/>
  <c r="O76" i="30"/>
  <c r="O73" i="30"/>
  <c r="O72" i="30"/>
  <c r="O71" i="30"/>
  <c r="O70" i="30"/>
  <c r="H13" i="30"/>
  <c r="I13" i="30" s="1"/>
  <c r="O14" i="30"/>
  <c r="W14" i="30"/>
  <c r="T17" i="30"/>
  <c r="AB17" i="30"/>
  <c r="H21" i="30"/>
  <c r="I21" i="30" s="1"/>
  <c r="AB22" i="30"/>
  <c r="G51" i="30"/>
  <c r="G43" i="30"/>
  <c r="G50" i="30"/>
  <c r="G47" i="30"/>
  <c r="G54" i="30"/>
  <c r="G46" i="30"/>
  <c r="W38" i="30"/>
  <c r="R66" i="30"/>
  <c r="O68" i="30"/>
  <c r="H79" i="30"/>
  <c r="W97" i="30"/>
  <c r="O25" i="30"/>
  <c r="P11" i="30"/>
  <c r="X11" i="30"/>
  <c r="H14" i="30"/>
  <c r="I14" i="30" s="1"/>
  <c r="G15" i="30"/>
  <c r="O15" i="30"/>
  <c r="W15" i="30"/>
  <c r="T18" i="30"/>
  <c r="AB18" i="30"/>
  <c r="T22" i="30"/>
  <c r="W23" i="30"/>
  <c r="G24" i="30"/>
  <c r="H26" i="30"/>
  <c r="N38" i="30"/>
  <c r="X38" i="30"/>
  <c r="S66" i="30"/>
  <c r="Y103" i="30"/>
  <c r="Q11" i="30"/>
  <c r="H15" i="30"/>
  <c r="G16" i="30"/>
  <c r="O16" i="30"/>
  <c r="W16" i="30"/>
  <c r="T19" i="30"/>
  <c r="AB19" i="30"/>
  <c r="AB21" i="30"/>
  <c r="O23" i="30"/>
  <c r="H24" i="30"/>
  <c r="G27" i="30"/>
  <c r="AC27" i="30" s="1"/>
  <c r="O38" i="30"/>
  <c r="Y38" i="30"/>
  <c r="G49" i="30"/>
  <c r="W66" i="30"/>
  <c r="R11" i="30"/>
  <c r="Z11" i="30"/>
  <c r="H16" i="30"/>
  <c r="G17" i="30"/>
  <c r="O17" i="30"/>
  <c r="W17" i="30"/>
  <c r="T20" i="30"/>
  <c r="AB20" i="30"/>
  <c r="T21" i="30"/>
  <c r="G23" i="30"/>
  <c r="AB24" i="30"/>
  <c r="P38" i="30"/>
  <c r="Z38" i="30"/>
  <c r="H50" i="30"/>
  <c r="I50" i="30" s="1"/>
  <c r="H42" i="30"/>
  <c r="I42" i="30" s="1"/>
  <c r="H49" i="30"/>
  <c r="H54" i="30"/>
  <c r="H46" i="30"/>
  <c r="I46" i="30" s="1"/>
  <c r="H45" i="30"/>
  <c r="V38" i="30"/>
  <c r="H40" i="30"/>
  <c r="H53" i="30"/>
  <c r="W25" i="30"/>
  <c r="S11" i="30"/>
  <c r="AA11" i="30"/>
  <c r="T13" i="30"/>
  <c r="H17" i="30"/>
  <c r="G18" i="30"/>
  <c r="O18" i="30"/>
  <c r="W18" i="30"/>
  <c r="O22" i="30"/>
  <c r="H23" i="30"/>
  <c r="T24" i="30"/>
  <c r="Q38" i="30"/>
  <c r="G45" i="30"/>
  <c r="G48" i="30"/>
  <c r="H51" i="30"/>
  <c r="I51" i="30" s="1"/>
  <c r="AB66" i="30"/>
  <c r="T66" i="30"/>
  <c r="Z66" i="30"/>
  <c r="Q66" i="30"/>
  <c r="Y66" i="30"/>
  <c r="P66" i="30"/>
  <c r="V66" i="30"/>
  <c r="M66" i="30"/>
  <c r="U66" i="30"/>
  <c r="G66" i="30"/>
  <c r="AA66" i="30"/>
  <c r="AB23" i="30"/>
  <c r="AB14" i="30"/>
  <c r="H18" i="30"/>
  <c r="I18" i="30" s="1"/>
  <c r="G19" i="30"/>
  <c r="O19" i="30"/>
  <c r="W19" i="30"/>
  <c r="W21" i="30"/>
  <c r="G22" i="30"/>
  <c r="AB25" i="30"/>
  <c r="R38" i="30"/>
  <c r="H48" i="30"/>
  <c r="I48" i="30" s="1"/>
  <c r="H73" i="30"/>
  <c r="H78" i="30"/>
  <c r="H81" i="30"/>
  <c r="H76" i="30"/>
  <c r="H82" i="30"/>
  <c r="H74" i="30"/>
  <c r="H71" i="30"/>
  <c r="H70" i="30"/>
  <c r="H69" i="30"/>
  <c r="H77" i="30"/>
  <c r="H68" i="30"/>
  <c r="H75" i="30"/>
  <c r="T23" i="30"/>
  <c r="M11" i="30"/>
  <c r="T15" i="30"/>
  <c r="AB15" i="30"/>
  <c r="H19" i="30"/>
  <c r="I19" i="30" s="1"/>
  <c r="G20" i="30"/>
  <c r="I20" i="30" s="1"/>
  <c r="O20" i="30"/>
  <c r="W20" i="30"/>
  <c r="O21" i="30"/>
  <c r="H22" i="30"/>
  <c r="I22" i="30" s="1"/>
  <c r="T25" i="30"/>
  <c r="U38" i="30"/>
  <c r="M38" i="30"/>
  <c r="AB38" i="30"/>
  <c r="T38" i="30"/>
  <c r="S38" i="30"/>
  <c r="G40" i="30"/>
  <c r="G44" i="30"/>
  <c r="H47" i="30"/>
  <c r="I47" i="30" s="1"/>
  <c r="G53" i="30"/>
  <c r="N66" i="30"/>
  <c r="Y105" i="30"/>
  <c r="Y97" i="30"/>
  <c r="Y104" i="30"/>
  <c r="Y96" i="30"/>
  <c r="Y102" i="30"/>
  <c r="Y101" i="30"/>
  <c r="Y100" i="30"/>
  <c r="Y107" i="30"/>
  <c r="Y99" i="30"/>
  <c r="Y106" i="30"/>
  <c r="Y98" i="30"/>
  <c r="AB102" i="30"/>
  <c r="AB101" i="30"/>
  <c r="AB107" i="30"/>
  <c r="AB99" i="30"/>
  <c r="AB106" i="30"/>
  <c r="AB98" i="30"/>
  <c r="AB105" i="30"/>
  <c r="AB97" i="30"/>
  <c r="AB104" i="30"/>
  <c r="AB96" i="30"/>
  <c r="AB108" i="30"/>
  <c r="AB103" i="30"/>
  <c r="V100" i="30"/>
  <c r="AB100" i="30"/>
  <c r="W107" i="30"/>
  <c r="W99" i="30"/>
  <c r="W106" i="30"/>
  <c r="W98" i="30"/>
  <c r="W104" i="30"/>
  <c r="W96" i="30"/>
  <c r="W108" i="30"/>
  <c r="W103" i="30"/>
  <c r="W102" i="30"/>
  <c r="W101" i="30"/>
  <c r="W100" i="30"/>
  <c r="W105" i="30"/>
  <c r="N100" i="30"/>
  <c r="O107" i="30"/>
  <c r="O99" i="30"/>
  <c r="O106" i="30"/>
  <c r="O98" i="30"/>
  <c r="O104" i="30"/>
  <c r="O96" i="30"/>
  <c r="O108" i="30"/>
  <c r="O103" i="30"/>
  <c r="O102" i="30"/>
  <c r="O101" i="30"/>
  <c r="O100" i="30"/>
  <c r="S101" i="30"/>
  <c r="N106" i="30"/>
  <c r="R94" i="30"/>
  <c r="Z94" i="30"/>
  <c r="S96" i="30"/>
  <c r="AA96" i="30"/>
  <c r="P99" i="30"/>
  <c r="X99" i="30"/>
  <c r="G100" i="30"/>
  <c r="N101" i="30"/>
  <c r="V101" i="30"/>
  <c r="M102" i="30"/>
  <c r="U102" i="30"/>
  <c r="S104" i="30"/>
  <c r="AA104" i="30"/>
  <c r="P107" i="30"/>
  <c r="X107" i="30"/>
  <c r="S97" i="30"/>
  <c r="AA97" i="30"/>
  <c r="P100" i="30"/>
  <c r="X100" i="30"/>
  <c r="G101" i="30"/>
  <c r="N102" i="30"/>
  <c r="V102" i="30"/>
  <c r="M103" i="30"/>
  <c r="U103" i="30"/>
  <c r="S105" i="30"/>
  <c r="AA105" i="30"/>
  <c r="M108" i="30"/>
  <c r="U108" i="30"/>
  <c r="H94" i="30"/>
  <c r="T94" i="30"/>
  <c r="M96" i="30"/>
  <c r="U96" i="30"/>
  <c r="S98" i="30"/>
  <c r="AA98" i="30"/>
  <c r="P101" i="30"/>
  <c r="X101" i="30"/>
  <c r="G102" i="30"/>
  <c r="N103" i="30"/>
  <c r="V103" i="30"/>
  <c r="M104" i="30"/>
  <c r="U104" i="30"/>
  <c r="S106" i="30"/>
  <c r="AA106" i="30"/>
  <c r="N108" i="30"/>
  <c r="V108" i="30"/>
  <c r="G110" i="30"/>
  <c r="N96" i="30"/>
  <c r="V96" i="30"/>
  <c r="M97" i="30"/>
  <c r="U97" i="30"/>
  <c r="S99" i="30"/>
  <c r="AA99" i="30"/>
  <c r="P102" i="30"/>
  <c r="X102" i="30"/>
  <c r="G103" i="30"/>
  <c r="N104" i="30"/>
  <c r="V104" i="30"/>
  <c r="M105" i="30"/>
  <c r="U105" i="30"/>
  <c r="S107" i="30"/>
  <c r="AA107" i="30"/>
  <c r="G96" i="30"/>
  <c r="N97" i="30"/>
  <c r="V97" i="30"/>
  <c r="M98" i="30"/>
  <c r="U98" i="30"/>
  <c r="S100" i="30"/>
  <c r="AA100" i="30"/>
  <c r="P103" i="30"/>
  <c r="X103" i="30"/>
  <c r="G104" i="30"/>
  <c r="N105" i="30"/>
  <c r="V105" i="30"/>
  <c r="M106" i="30"/>
  <c r="U106" i="30"/>
  <c r="P108" i="30"/>
  <c r="X108" i="30"/>
  <c r="G109" i="30"/>
  <c r="P97" i="30"/>
  <c r="X97" i="30"/>
  <c r="G98" i="30"/>
  <c r="N99" i="30"/>
  <c r="V99" i="30"/>
  <c r="M100" i="30"/>
  <c r="U100" i="30"/>
  <c r="S102" i="30"/>
  <c r="AA102" i="30"/>
  <c r="P105" i="30"/>
  <c r="X105" i="30"/>
  <c r="G106" i="30"/>
  <c r="N107" i="30"/>
  <c r="V107" i="30"/>
  <c r="Q94" i="30"/>
  <c r="P98" i="30"/>
  <c r="X98" i="30"/>
  <c r="G99" i="30"/>
  <c r="S103" i="30"/>
  <c r="AA103" i="30"/>
  <c r="H75" i="29"/>
  <c r="Q68" i="29"/>
  <c r="Z73" i="29"/>
  <c r="H69" i="29"/>
  <c r="H47" i="29"/>
  <c r="H50" i="29"/>
  <c r="H54" i="29"/>
  <c r="H42" i="29"/>
  <c r="H48" i="29"/>
  <c r="H40" i="29"/>
  <c r="H49" i="29"/>
  <c r="X19" i="29"/>
  <c r="X18" i="29"/>
  <c r="X24" i="29"/>
  <c r="X14" i="29"/>
  <c r="X13" i="29"/>
  <c r="X25" i="29"/>
  <c r="X21" i="29"/>
  <c r="X15" i="29"/>
  <c r="X23" i="29"/>
  <c r="X20" i="29"/>
  <c r="X17" i="29"/>
  <c r="X16" i="29"/>
  <c r="X22" i="29"/>
  <c r="H27" i="29"/>
  <c r="H19" i="29"/>
  <c r="H18" i="29"/>
  <c r="H23" i="29"/>
  <c r="H14" i="29"/>
  <c r="H13" i="29"/>
  <c r="H15" i="29"/>
  <c r="H26" i="29"/>
  <c r="H20" i="29"/>
  <c r="H22" i="29"/>
  <c r="H24" i="29"/>
  <c r="H17" i="29"/>
  <c r="H21" i="29"/>
  <c r="H16" i="29"/>
  <c r="R51" i="29"/>
  <c r="R43" i="29"/>
  <c r="R50" i="29"/>
  <c r="R42" i="29"/>
  <c r="R49" i="29"/>
  <c r="R41" i="29"/>
  <c r="R52" i="29"/>
  <c r="R48" i="29"/>
  <c r="R47" i="29"/>
  <c r="R46" i="29"/>
  <c r="R45" i="29"/>
  <c r="R44" i="29"/>
  <c r="R40" i="29"/>
  <c r="Q40" i="29"/>
  <c r="Y72" i="29"/>
  <c r="Y79" i="29"/>
  <c r="Y71" i="29"/>
  <c r="Y78" i="29"/>
  <c r="Y77" i="29"/>
  <c r="Y76" i="29"/>
  <c r="Y80" i="29"/>
  <c r="Y75" i="29"/>
  <c r="Y73" i="29"/>
  <c r="Y69" i="29"/>
  <c r="Y74" i="29"/>
  <c r="AB38" i="29"/>
  <c r="T38" i="29"/>
  <c r="AA38" i="29"/>
  <c r="S38" i="29"/>
  <c r="G38" i="29"/>
  <c r="U38" i="29"/>
  <c r="Q11" i="29"/>
  <c r="AA11" i="29"/>
  <c r="T11" i="29"/>
  <c r="AB11" i="29"/>
  <c r="H45" i="29"/>
  <c r="H44" i="29"/>
  <c r="H51" i="29"/>
  <c r="H43" i="29"/>
  <c r="V38" i="29"/>
  <c r="Q52" i="29"/>
  <c r="G11" i="29"/>
  <c r="M11" i="29"/>
  <c r="U11" i="29"/>
  <c r="M38" i="29"/>
  <c r="W38" i="29"/>
  <c r="Q41" i="29"/>
  <c r="Q45" i="29"/>
  <c r="N80" i="29"/>
  <c r="N75" i="29"/>
  <c r="N74" i="29"/>
  <c r="N73" i="29"/>
  <c r="N72" i="29"/>
  <c r="N79" i="29"/>
  <c r="N78" i="29"/>
  <c r="N70" i="29"/>
  <c r="N76" i="29"/>
  <c r="N68" i="29"/>
  <c r="N71" i="29"/>
  <c r="N69" i="29"/>
  <c r="N77" i="29"/>
  <c r="N11" i="29"/>
  <c r="V11" i="29"/>
  <c r="N38" i="29"/>
  <c r="X38" i="29"/>
  <c r="H41" i="29"/>
  <c r="Y11" i="29"/>
  <c r="Q44" i="29"/>
  <c r="Q51" i="29"/>
  <c r="Q43" i="29"/>
  <c r="Q50" i="29"/>
  <c r="Q42" i="29"/>
  <c r="R79" i="29"/>
  <c r="R71" i="29"/>
  <c r="R78" i="29"/>
  <c r="R70" i="29"/>
  <c r="R77" i="29"/>
  <c r="R76" i="29"/>
  <c r="R80" i="29"/>
  <c r="R74" i="29"/>
  <c r="R72" i="29"/>
  <c r="R75" i="29"/>
  <c r="R73" i="29"/>
  <c r="R69" i="29"/>
  <c r="R68" i="29"/>
  <c r="R11" i="29"/>
  <c r="S11" i="29"/>
  <c r="O11" i="29"/>
  <c r="W11" i="29"/>
  <c r="O38" i="29"/>
  <c r="Y38" i="29"/>
  <c r="Q47" i="29"/>
  <c r="Q48" i="29"/>
  <c r="P71" i="29"/>
  <c r="Z11" i="29"/>
  <c r="P11" i="29"/>
  <c r="P38" i="29"/>
  <c r="Z38" i="29"/>
  <c r="H46" i="29"/>
  <c r="Q49" i="29"/>
  <c r="Y68" i="29"/>
  <c r="O74" i="29"/>
  <c r="O73" i="29"/>
  <c r="O79" i="29"/>
  <c r="O78" i="29"/>
  <c r="O77" i="29"/>
  <c r="O69" i="29"/>
  <c r="O80" i="29"/>
  <c r="O75" i="29"/>
  <c r="Z79" i="29"/>
  <c r="Z71" i="29"/>
  <c r="Z78" i="29"/>
  <c r="Z70" i="29"/>
  <c r="Z77" i="29"/>
  <c r="Z76" i="29"/>
  <c r="Z80" i="29"/>
  <c r="Z74" i="29"/>
  <c r="Z72" i="29"/>
  <c r="P73" i="29"/>
  <c r="P72" i="29"/>
  <c r="P79" i="29"/>
  <c r="P78" i="29"/>
  <c r="P77" i="29"/>
  <c r="P76" i="29"/>
  <c r="P68" i="29"/>
  <c r="P80" i="29"/>
  <c r="P74" i="29"/>
  <c r="Z69" i="29"/>
  <c r="O70" i="29"/>
  <c r="Q72" i="29"/>
  <c r="Q79" i="29"/>
  <c r="Q71" i="29"/>
  <c r="Q78" i="29"/>
  <c r="Q77" i="29"/>
  <c r="Q80" i="29"/>
  <c r="Q75" i="29"/>
  <c r="Q73" i="29"/>
  <c r="P70" i="29"/>
  <c r="AB66" i="29"/>
  <c r="T66" i="29"/>
  <c r="AA66" i="29"/>
  <c r="S66" i="29"/>
  <c r="G66" i="29"/>
  <c r="W66" i="29"/>
  <c r="U66" i="29"/>
  <c r="Z68" i="29"/>
  <c r="Q69" i="29"/>
  <c r="O72" i="29"/>
  <c r="P75" i="29"/>
  <c r="O76" i="29"/>
  <c r="H73" i="29"/>
  <c r="H72" i="29"/>
  <c r="H79" i="29"/>
  <c r="H78" i="29"/>
  <c r="H77" i="29"/>
  <c r="H81" i="29"/>
  <c r="H76" i="29"/>
  <c r="H68" i="29"/>
  <c r="H82" i="29"/>
  <c r="H74" i="29"/>
  <c r="V66" i="29"/>
  <c r="H70" i="29"/>
  <c r="Q74" i="29"/>
  <c r="Q76" i="29"/>
  <c r="Y105" i="29"/>
  <c r="Y97" i="29"/>
  <c r="Y104" i="29"/>
  <c r="Y96" i="29"/>
  <c r="Y108" i="29"/>
  <c r="Y103" i="29"/>
  <c r="Y102" i="29"/>
  <c r="Y101" i="29"/>
  <c r="Y100" i="29"/>
  <c r="Y107" i="29"/>
  <c r="Y99" i="29"/>
  <c r="Y106" i="29"/>
  <c r="Y98" i="29"/>
  <c r="V100" i="29"/>
  <c r="M66" i="29"/>
  <c r="X66" i="29"/>
  <c r="O68" i="29"/>
  <c r="H106" i="29"/>
  <c r="H98" i="29"/>
  <c r="H105" i="29"/>
  <c r="H97" i="29"/>
  <c r="I97" i="29" s="1"/>
  <c r="H109" i="29"/>
  <c r="H104" i="29"/>
  <c r="H96" i="29"/>
  <c r="H103" i="29"/>
  <c r="H110" i="29"/>
  <c r="H102" i="29"/>
  <c r="H101" i="29"/>
  <c r="I101" i="29" s="1"/>
  <c r="H100" i="29"/>
  <c r="H107" i="29"/>
  <c r="I107" i="29" s="1"/>
  <c r="H99" i="29"/>
  <c r="W107" i="29"/>
  <c r="R94" i="29"/>
  <c r="Z94" i="29"/>
  <c r="S96" i="29"/>
  <c r="AA96" i="29"/>
  <c r="G100" i="29"/>
  <c r="O100" i="29"/>
  <c r="W100" i="29"/>
  <c r="N101" i="29"/>
  <c r="V101" i="29"/>
  <c r="M102" i="29"/>
  <c r="U102" i="29"/>
  <c r="S104" i="29"/>
  <c r="AA104" i="29"/>
  <c r="S97" i="29"/>
  <c r="AA97" i="29"/>
  <c r="G101" i="29"/>
  <c r="O101" i="29"/>
  <c r="W101" i="29"/>
  <c r="N102" i="29"/>
  <c r="V102" i="29"/>
  <c r="M103" i="29"/>
  <c r="U103" i="29"/>
  <c r="S105" i="29"/>
  <c r="AA105" i="29"/>
  <c r="M108" i="29"/>
  <c r="U108" i="29"/>
  <c r="T94" i="29"/>
  <c r="AB94" i="29"/>
  <c r="M96" i="29"/>
  <c r="U96" i="29"/>
  <c r="S98" i="29"/>
  <c r="AA98" i="29"/>
  <c r="G102" i="29"/>
  <c r="O102" i="29"/>
  <c r="W102" i="29"/>
  <c r="N103" i="29"/>
  <c r="V103" i="29"/>
  <c r="M104" i="29"/>
  <c r="U104" i="29"/>
  <c r="S106" i="29"/>
  <c r="AA106" i="29"/>
  <c r="N108" i="29"/>
  <c r="V108" i="29"/>
  <c r="G110" i="29"/>
  <c r="N96" i="29"/>
  <c r="V96" i="29"/>
  <c r="M97" i="29"/>
  <c r="U97" i="29"/>
  <c r="S99" i="29"/>
  <c r="AA99" i="29"/>
  <c r="G103" i="29"/>
  <c r="O103" i="29"/>
  <c r="W103" i="29"/>
  <c r="N104" i="29"/>
  <c r="V104" i="29"/>
  <c r="M105" i="29"/>
  <c r="U105" i="29"/>
  <c r="S107" i="29"/>
  <c r="AA107" i="29"/>
  <c r="O108" i="29"/>
  <c r="W108" i="29"/>
  <c r="G96" i="29"/>
  <c r="O96" i="29"/>
  <c r="W96" i="29"/>
  <c r="N97" i="29"/>
  <c r="V97" i="29"/>
  <c r="M98" i="29"/>
  <c r="U98" i="29"/>
  <c r="S100" i="29"/>
  <c r="AA100" i="29"/>
  <c r="G104" i="29"/>
  <c r="O104" i="29"/>
  <c r="W104" i="29"/>
  <c r="N105" i="29"/>
  <c r="V105" i="29"/>
  <c r="M106" i="29"/>
  <c r="U106" i="29"/>
  <c r="G109" i="29"/>
  <c r="G97" i="29"/>
  <c r="O97" i="29"/>
  <c r="W97" i="29"/>
  <c r="N98" i="29"/>
  <c r="V98" i="29"/>
  <c r="M99" i="29"/>
  <c r="U99" i="29"/>
  <c r="S101" i="29"/>
  <c r="AA101" i="29"/>
  <c r="G105" i="29"/>
  <c r="O105" i="29"/>
  <c r="W105" i="29"/>
  <c r="N106" i="29"/>
  <c r="V106" i="29"/>
  <c r="M107" i="29"/>
  <c r="U107" i="29"/>
  <c r="P94" i="29"/>
  <c r="X94" i="29"/>
  <c r="G98" i="29"/>
  <c r="O98" i="29"/>
  <c r="W98" i="29"/>
  <c r="N99" i="29"/>
  <c r="V99" i="29"/>
  <c r="M100" i="29"/>
  <c r="U100" i="29"/>
  <c r="S102" i="29"/>
  <c r="AA102" i="29"/>
  <c r="G106" i="29"/>
  <c r="O106" i="29"/>
  <c r="W106" i="29"/>
  <c r="N107" i="29"/>
  <c r="V107" i="29"/>
  <c r="Q94" i="29"/>
  <c r="G99" i="29"/>
  <c r="O99" i="29"/>
  <c r="W99" i="29"/>
  <c r="S103" i="29"/>
  <c r="AA103" i="29"/>
  <c r="M43" i="28"/>
  <c r="X11" i="28"/>
  <c r="U38" i="28"/>
  <c r="U43" i="28" s="1"/>
  <c r="W38" i="28"/>
  <c r="W49" i="28" s="1"/>
  <c r="Y52" i="28"/>
  <c r="Z38" i="28"/>
  <c r="Z49" i="28" s="1"/>
  <c r="Y42" i="28"/>
  <c r="O44" i="28"/>
  <c r="W23" i="28"/>
  <c r="G38" i="28"/>
  <c r="P14" i="28"/>
  <c r="Y47" i="28"/>
  <c r="V18" i="28"/>
  <c r="V23" i="28"/>
  <c r="V21" i="28"/>
  <c r="V25" i="28"/>
  <c r="V22" i="28"/>
  <c r="V16" i="28"/>
  <c r="V20" i="28"/>
  <c r="V19" i="28"/>
  <c r="V13" i="28"/>
  <c r="V17" i="28"/>
  <c r="V15" i="28"/>
  <c r="V24" i="28"/>
  <c r="V14" i="28"/>
  <c r="Q11" i="28"/>
  <c r="Y11" i="28"/>
  <c r="U46" i="28"/>
  <c r="U51" i="28"/>
  <c r="Z66" i="28"/>
  <c r="R66" i="28"/>
  <c r="W66" i="28"/>
  <c r="O66" i="28"/>
  <c r="AB66" i="28"/>
  <c r="Q66" i="28"/>
  <c r="AA66" i="28"/>
  <c r="P66" i="28"/>
  <c r="Y66" i="28"/>
  <c r="N66" i="28"/>
  <c r="X66" i="28"/>
  <c r="M66" i="28"/>
  <c r="V66" i="28"/>
  <c r="U66" i="28"/>
  <c r="G66" i="28"/>
  <c r="T66" i="28"/>
  <c r="P17" i="28"/>
  <c r="R48" i="28"/>
  <c r="R40" i="28"/>
  <c r="R52" i="28"/>
  <c r="R47" i="28"/>
  <c r="R45" i="28"/>
  <c r="R44" i="28"/>
  <c r="R51" i="28"/>
  <c r="R43" i="28"/>
  <c r="R50" i="28"/>
  <c r="R42" i="28"/>
  <c r="R11" i="28"/>
  <c r="Z11" i="28"/>
  <c r="W15" i="28"/>
  <c r="P16" i="28"/>
  <c r="P18" i="28"/>
  <c r="O19" i="28"/>
  <c r="P20" i="28"/>
  <c r="O21" i="28"/>
  <c r="W51" i="28"/>
  <c r="W43" i="28"/>
  <c r="W50" i="28"/>
  <c r="W42" i="28"/>
  <c r="W48" i="28"/>
  <c r="W40" i="28"/>
  <c r="W52" i="28"/>
  <c r="W47" i="28"/>
  <c r="W46" i="28"/>
  <c r="W45" i="28"/>
  <c r="X24" i="28"/>
  <c r="X23" i="28"/>
  <c r="X21" i="28"/>
  <c r="X19" i="28"/>
  <c r="R49" i="28"/>
  <c r="P25" i="28"/>
  <c r="G11" i="28"/>
  <c r="S11" i="28"/>
  <c r="AA11" i="28"/>
  <c r="O15" i="28"/>
  <c r="X15" i="28"/>
  <c r="P22" i="28"/>
  <c r="O23" i="28"/>
  <c r="Y49" i="28"/>
  <c r="Y41" i="28"/>
  <c r="Y48" i="28"/>
  <c r="Y40" i="28"/>
  <c r="Y46" i="28"/>
  <c r="Y45" i="28"/>
  <c r="Y44" i="28"/>
  <c r="Y51" i="28"/>
  <c r="Y43" i="28"/>
  <c r="Z47" i="28"/>
  <c r="Z45" i="28"/>
  <c r="Z44" i="28"/>
  <c r="Z51" i="28"/>
  <c r="W44" i="28"/>
  <c r="U45" i="28"/>
  <c r="U44" i="28"/>
  <c r="U50" i="28"/>
  <c r="U42" i="28"/>
  <c r="U49" i="28"/>
  <c r="U48" i="28"/>
  <c r="U40" i="28"/>
  <c r="U52" i="28"/>
  <c r="U47" i="28"/>
  <c r="H24" i="28"/>
  <c r="H26" i="28"/>
  <c r="H21" i="28"/>
  <c r="H27" i="28"/>
  <c r="H19" i="28"/>
  <c r="T11" i="28"/>
  <c r="AB11" i="28"/>
  <c r="W14" i="28"/>
  <c r="P15" i="28"/>
  <c r="P23" i="28"/>
  <c r="X25" i="28"/>
  <c r="X38" i="28"/>
  <c r="P38" i="28"/>
  <c r="H38" i="28"/>
  <c r="AA38" i="28"/>
  <c r="S38" i="28"/>
  <c r="R41" i="28"/>
  <c r="S66" i="28"/>
  <c r="O16" i="28"/>
  <c r="M11" i="28"/>
  <c r="U11" i="28"/>
  <c r="O14" i="28"/>
  <c r="X14" i="28"/>
  <c r="H15" i="28"/>
  <c r="W17" i="28"/>
  <c r="H18" i="28"/>
  <c r="H20" i="28"/>
  <c r="H22" i="28"/>
  <c r="U41" i="28"/>
  <c r="X22" i="28"/>
  <c r="R46" i="28"/>
  <c r="X16" i="28"/>
  <c r="O18" i="28"/>
  <c r="N11" i="28"/>
  <c r="W13" i="28"/>
  <c r="W26" i="28" s="1"/>
  <c r="X17" i="28"/>
  <c r="M45" i="28"/>
  <c r="M44" i="28"/>
  <c r="M50" i="28"/>
  <c r="M42" i="28"/>
  <c r="M49" i="28"/>
  <c r="M48" i="28"/>
  <c r="M40" i="28"/>
  <c r="M52" i="28"/>
  <c r="M47" i="28"/>
  <c r="W41" i="28"/>
  <c r="P24" i="28"/>
  <c r="P21" i="28"/>
  <c r="P19" i="28"/>
  <c r="O24" i="28"/>
  <c r="O22" i="28"/>
  <c r="O25" i="28"/>
  <c r="O20" i="28"/>
  <c r="W24" i="28"/>
  <c r="W22" i="28"/>
  <c r="W25" i="28"/>
  <c r="W20" i="28"/>
  <c r="P13" i="28"/>
  <c r="X13" i="28"/>
  <c r="O17" i="28"/>
  <c r="X18" i="28"/>
  <c r="W19" i="28"/>
  <c r="X20" i="28"/>
  <c r="W21" i="28"/>
  <c r="H23" i="28"/>
  <c r="O51" i="28"/>
  <c r="O43" i="28"/>
  <c r="O50" i="28"/>
  <c r="O42" i="28"/>
  <c r="O48" i="28"/>
  <c r="O40" i="28"/>
  <c r="O52" i="28"/>
  <c r="O47" i="28"/>
  <c r="O46" i="28"/>
  <c r="O45" i="28"/>
  <c r="Z41" i="28"/>
  <c r="M46" i="28"/>
  <c r="O49" i="28"/>
  <c r="M51" i="28"/>
  <c r="G45" i="28"/>
  <c r="T38" i="28"/>
  <c r="AB38" i="28"/>
  <c r="G46" i="28"/>
  <c r="G54" i="28"/>
  <c r="G47" i="28"/>
  <c r="H72" i="28"/>
  <c r="H79" i="28"/>
  <c r="H71" i="28"/>
  <c r="H78" i="28"/>
  <c r="H70" i="28"/>
  <c r="H77" i="28"/>
  <c r="H81" i="28"/>
  <c r="H76" i="28"/>
  <c r="H68" i="28"/>
  <c r="H75" i="28"/>
  <c r="H82" i="28"/>
  <c r="H74" i="28"/>
  <c r="X94" i="28"/>
  <c r="P94" i="28"/>
  <c r="W94" i="28"/>
  <c r="O94" i="28"/>
  <c r="V94" i="28"/>
  <c r="N94" i="28"/>
  <c r="U94" i="28"/>
  <c r="M94" i="28"/>
  <c r="AB94" i="28"/>
  <c r="T94" i="28"/>
  <c r="AA94" i="28"/>
  <c r="S94" i="28"/>
  <c r="G94" i="28"/>
  <c r="Z94" i="28"/>
  <c r="R94" i="28"/>
  <c r="N38" i="28"/>
  <c r="V38" i="28"/>
  <c r="G40" i="28"/>
  <c r="G48" i="28"/>
  <c r="G53" i="28"/>
  <c r="G42" i="28"/>
  <c r="G50" i="28"/>
  <c r="Q94" i="28"/>
  <c r="Q38" i="28"/>
  <c r="G43" i="28"/>
  <c r="Y94" i="28"/>
  <c r="H99" i="28"/>
  <c r="H107" i="28"/>
  <c r="H100" i="28"/>
  <c r="H101" i="28"/>
  <c r="H102" i="28"/>
  <c r="H110" i="28"/>
  <c r="H103" i="28"/>
  <c r="H96" i="28"/>
  <c r="H104" i="28"/>
  <c r="H109" i="28"/>
  <c r="H97" i="28"/>
  <c r="S108" i="25"/>
  <c r="U101" i="25"/>
  <c r="AA108" i="25"/>
  <c r="W94" i="25"/>
  <c r="AA38" i="25"/>
  <c r="AA52" i="25" s="1"/>
  <c r="Y105" i="25"/>
  <c r="Y97" i="25"/>
  <c r="Y104" i="25"/>
  <c r="Y96" i="25"/>
  <c r="Y108" i="25"/>
  <c r="Y103" i="25"/>
  <c r="Y102" i="25"/>
  <c r="Y101" i="25"/>
  <c r="Y100" i="25"/>
  <c r="Y107" i="25"/>
  <c r="Y99" i="25"/>
  <c r="Y106" i="25"/>
  <c r="Y98" i="25"/>
  <c r="W107" i="25"/>
  <c r="W99" i="25"/>
  <c r="W106" i="25"/>
  <c r="W98" i="25"/>
  <c r="W105" i="25"/>
  <c r="W97" i="25"/>
  <c r="W104" i="25"/>
  <c r="W96" i="25"/>
  <c r="W108" i="25"/>
  <c r="W103" i="25"/>
  <c r="W102" i="25"/>
  <c r="W101" i="25"/>
  <c r="W100" i="25"/>
  <c r="M101" i="25"/>
  <c r="R94" i="25"/>
  <c r="Z94" i="25"/>
  <c r="S96" i="25"/>
  <c r="AA96" i="25"/>
  <c r="G100" i="25"/>
  <c r="M102" i="25"/>
  <c r="U102" i="25"/>
  <c r="S104" i="25"/>
  <c r="AA104" i="25"/>
  <c r="S97" i="25"/>
  <c r="AA97" i="25"/>
  <c r="G101" i="25"/>
  <c r="M103" i="25"/>
  <c r="U103" i="25"/>
  <c r="S105" i="25"/>
  <c r="AA105" i="25"/>
  <c r="M108" i="25"/>
  <c r="U108" i="25"/>
  <c r="H94" i="25"/>
  <c r="T94" i="25"/>
  <c r="AB94" i="25"/>
  <c r="M96" i="25"/>
  <c r="U96" i="25"/>
  <c r="S98" i="25"/>
  <c r="AA98" i="25"/>
  <c r="G102" i="25"/>
  <c r="M104" i="25"/>
  <c r="U104" i="25"/>
  <c r="S106" i="25"/>
  <c r="AA106" i="25"/>
  <c r="G110" i="25"/>
  <c r="M97" i="25"/>
  <c r="U97" i="25"/>
  <c r="S99" i="25"/>
  <c r="AA99" i="25"/>
  <c r="G103" i="25"/>
  <c r="M105" i="25"/>
  <c r="U105" i="25"/>
  <c r="S107" i="25"/>
  <c r="AA107" i="25"/>
  <c r="N94" i="25"/>
  <c r="V94" i="25"/>
  <c r="G96" i="25"/>
  <c r="M98" i="25"/>
  <c r="U98" i="25"/>
  <c r="S100" i="25"/>
  <c r="AA100" i="25"/>
  <c r="G104" i="25"/>
  <c r="M106" i="25"/>
  <c r="U106" i="25"/>
  <c r="G109" i="25"/>
  <c r="O94" i="25"/>
  <c r="G97" i="25"/>
  <c r="M99" i="25"/>
  <c r="U99" i="25"/>
  <c r="S101" i="25"/>
  <c r="AA101" i="25"/>
  <c r="G105" i="25"/>
  <c r="U107" i="25"/>
  <c r="P94" i="25"/>
  <c r="X94" i="25"/>
  <c r="G98" i="25"/>
  <c r="M100" i="25"/>
  <c r="U100" i="25"/>
  <c r="S102" i="25"/>
  <c r="AA102" i="25"/>
  <c r="G106" i="25"/>
  <c r="Q94" i="25"/>
  <c r="G99" i="25"/>
  <c r="S103" i="25"/>
  <c r="AA103" i="25"/>
  <c r="P38" i="25"/>
  <c r="P50" i="25" s="1"/>
  <c r="U38" i="25"/>
  <c r="U45" i="25" s="1"/>
  <c r="X66" i="25"/>
  <c r="M66" i="25"/>
  <c r="M73" i="25" s="1"/>
  <c r="O79" i="25"/>
  <c r="V38" i="25"/>
  <c r="V44" i="25" s="1"/>
  <c r="H38" i="25"/>
  <c r="H40" i="25" s="1"/>
  <c r="W38" i="25"/>
  <c r="W46" i="25" s="1"/>
  <c r="S66" i="25"/>
  <c r="S80" i="25" s="1"/>
  <c r="M38" i="25"/>
  <c r="M45" i="25" s="1"/>
  <c r="X38" i="25"/>
  <c r="U66" i="25"/>
  <c r="U73" i="25" s="1"/>
  <c r="N38" i="25"/>
  <c r="N40" i="25" s="1"/>
  <c r="Y66" i="25"/>
  <c r="Y80" i="25" s="1"/>
  <c r="W66" i="25"/>
  <c r="W79" i="25" s="1"/>
  <c r="AA66" i="25"/>
  <c r="AA80" i="25" s="1"/>
  <c r="Y38" i="25"/>
  <c r="S38" i="25"/>
  <c r="S52" i="25" s="1"/>
  <c r="H66" i="25"/>
  <c r="H78" i="25" s="1"/>
  <c r="Y68" i="25"/>
  <c r="Y71" i="25"/>
  <c r="X78" i="25"/>
  <c r="X70" i="25"/>
  <c r="X68" i="25"/>
  <c r="X77" i="25"/>
  <c r="X69" i="25"/>
  <c r="X76" i="25"/>
  <c r="X80" i="25"/>
  <c r="X75" i="25"/>
  <c r="X74" i="25"/>
  <c r="X73" i="25"/>
  <c r="X72" i="25"/>
  <c r="X79" i="25"/>
  <c r="X71" i="25"/>
  <c r="H68" i="25"/>
  <c r="R66" i="25"/>
  <c r="Z66" i="25"/>
  <c r="S68" i="25"/>
  <c r="H71" i="25"/>
  <c r="G72" i="25"/>
  <c r="O72" i="25"/>
  <c r="M74" i="25"/>
  <c r="U74" i="25"/>
  <c r="S76" i="25"/>
  <c r="H79" i="25"/>
  <c r="I79" i="25" s="1"/>
  <c r="S69" i="25"/>
  <c r="H72" i="25"/>
  <c r="I72" i="25" s="1"/>
  <c r="G73" i="25"/>
  <c r="O73" i="25"/>
  <c r="M75" i="25"/>
  <c r="U75" i="25"/>
  <c r="S77" i="25"/>
  <c r="M80" i="25"/>
  <c r="U80" i="25"/>
  <c r="T66" i="25"/>
  <c r="AB66" i="25"/>
  <c r="M68" i="25"/>
  <c r="U68" i="25"/>
  <c r="S70" i="25"/>
  <c r="H73" i="25"/>
  <c r="G74" i="25"/>
  <c r="O74" i="25"/>
  <c r="M76" i="25"/>
  <c r="U76" i="25"/>
  <c r="S78" i="25"/>
  <c r="G82" i="25"/>
  <c r="M69" i="25"/>
  <c r="S71" i="25"/>
  <c r="H74" i="25"/>
  <c r="G75" i="25"/>
  <c r="O75" i="25"/>
  <c r="M77" i="25"/>
  <c r="U77" i="25"/>
  <c r="S79" i="25"/>
  <c r="O80" i="25"/>
  <c r="W80" i="25"/>
  <c r="H82" i="25"/>
  <c r="U69" i="25"/>
  <c r="N66" i="25"/>
  <c r="V66" i="25"/>
  <c r="G68" i="25"/>
  <c r="O68" i="25"/>
  <c r="W68" i="25"/>
  <c r="M70" i="25"/>
  <c r="U70" i="25"/>
  <c r="S72" i="25"/>
  <c r="H75" i="25"/>
  <c r="G76" i="25"/>
  <c r="O76" i="25"/>
  <c r="M78" i="25"/>
  <c r="U78" i="25"/>
  <c r="G81" i="25"/>
  <c r="O69" i="25"/>
  <c r="M71" i="25"/>
  <c r="U71" i="25"/>
  <c r="S73" i="25"/>
  <c r="H76" i="25"/>
  <c r="G77" i="25"/>
  <c r="O77" i="25"/>
  <c r="U79" i="25"/>
  <c r="H81" i="25"/>
  <c r="G69" i="25"/>
  <c r="P66" i="25"/>
  <c r="H69" i="25"/>
  <c r="I69" i="25" s="1"/>
  <c r="G70" i="25"/>
  <c r="O70" i="25"/>
  <c r="W70" i="25"/>
  <c r="M72" i="25"/>
  <c r="U72" i="25"/>
  <c r="S74" i="25"/>
  <c r="H77" i="25"/>
  <c r="G78" i="25"/>
  <c r="I78" i="25" s="1"/>
  <c r="O78" i="25"/>
  <c r="W78" i="25"/>
  <c r="Q66" i="25"/>
  <c r="H70" i="25"/>
  <c r="G71" i="25"/>
  <c r="O71" i="25"/>
  <c r="W71" i="25"/>
  <c r="S75" i="25"/>
  <c r="W51" i="25"/>
  <c r="H50" i="25"/>
  <c r="O51" i="25"/>
  <c r="Y49" i="25"/>
  <c r="Y41" i="25"/>
  <c r="Y48" i="25"/>
  <c r="Y52" i="25"/>
  <c r="Y47" i="25"/>
  <c r="Y46" i="25"/>
  <c r="Y45" i="25"/>
  <c r="Y44" i="25"/>
  <c r="Y51" i="25"/>
  <c r="Y43" i="25"/>
  <c r="Y50" i="25"/>
  <c r="Y42" i="25"/>
  <c r="Y40" i="25"/>
  <c r="X50" i="25"/>
  <c r="N44" i="25"/>
  <c r="X41" i="25"/>
  <c r="R38" i="25"/>
  <c r="Z38" i="25"/>
  <c r="S40" i="25"/>
  <c r="AA40" i="25"/>
  <c r="H43" i="25"/>
  <c r="P43" i="25"/>
  <c r="X43" i="25"/>
  <c r="G44" i="25"/>
  <c r="O44" i="25"/>
  <c r="N45" i="25"/>
  <c r="V45" i="25"/>
  <c r="M46" i="25"/>
  <c r="U46" i="25"/>
  <c r="S48" i="25"/>
  <c r="AA48" i="25"/>
  <c r="H51" i="25"/>
  <c r="I51" i="25" s="1"/>
  <c r="P51" i="25"/>
  <c r="X51" i="25"/>
  <c r="S41" i="25"/>
  <c r="AA41" i="25"/>
  <c r="H44" i="25"/>
  <c r="P44" i="25"/>
  <c r="X44" i="25"/>
  <c r="G45" i="25"/>
  <c r="O45" i="25"/>
  <c r="N46" i="25"/>
  <c r="V46" i="25"/>
  <c r="M47" i="25"/>
  <c r="U47" i="25"/>
  <c r="S49" i="25"/>
  <c r="AA49" i="25"/>
  <c r="M52" i="25"/>
  <c r="U52" i="25"/>
  <c r="T38" i="25"/>
  <c r="AB38" i="25"/>
  <c r="M40" i="25"/>
  <c r="U40" i="25"/>
  <c r="S42" i="25"/>
  <c r="AA42" i="25"/>
  <c r="H45" i="25"/>
  <c r="I45" i="25" s="1"/>
  <c r="P45" i="25"/>
  <c r="X45" i="25"/>
  <c r="G46" i="25"/>
  <c r="O46" i="25"/>
  <c r="N47" i="25"/>
  <c r="V47" i="25"/>
  <c r="M48" i="25"/>
  <c r="U48" i="25"/>
  <c r="S50" i="25"/>
  <c r="AA50" i="25"/>
  <c r="N52" i="25"/>
  <c r="V52" i="25"/>
  <c r="G54" i="25"/>
  <c r="V40" i="25"/>
  <c r="M41" i="25"/>
  <c r="U41" i="25"/>
  <c r="S43" i="25"/>
  <c r="AA43" i="25"/>
  <c r="H46" i="25"/>
  <c r="P46" i="25"/>
  <c r="X46" i="25"/>
  <c r="G47" i="25"/>
  <c r="O47" i="25"/>
  <c r="N48" i="25"/>
  <c r="V48" i="25"/>
  <c r="M49" i="25"/>
  <c r="U49" i="25"/>
  <c r="S51" i="25"/>
  <c r="AA51" i="25"/>
  <c r="O52" i="25"/>
  <c r="H54" i="25"/>
  <c r="G40" i="25"/>
  <c r="I40" i="25" s="1"/>
  <c r="O40" i="25"/>
  <c r="N41" i="25"/>
  <c r="V41" i="25"/>
  <c r="M42" i="25"/>
  <c r="U42" i="25"/>
  <c r="S44" i="25"/>
  <c r="AA44" i="25"/>
  <c r="H47" i="25"/>
  <c r="P47" i="25"/>
  <c r="X47" i="25"/>
  <c r="G48" i="25"/>
  <c r="O48" i="25"/>
  <c r="N49" i="25"/>
  <c r="V49" i="25"/>
  <c r="M50" i="25"/>
  <c r="U50" i="25"/>
  <c r="P52" i="25"/>
  <c r="X52" i="25"/>
  <c r="G53" i="25"/>
  <c r="V42" i="25"/>
  <c r="U43" i="25"/>
  <c r="S45" i="25"/>
  <c r="AA45" i="25"/>
  <c r="H48" i="25"/>
  <c r="P48" i="25"/>
  <c r="X48" i="25"/>
  <c r="G49" i="25"/>
  <c r="O49" i="25"/>
  <c r="N50" i="25"/>
  <c r="V50" i="25"/>
  <c r="U51" i="25"/>
  <c r="H53" i="25"/>
  <c r="H41" i="25"/>
  <c r="G42" i="25"/>
  <c r="O42" i="25"/>
  <c r="N43" i="25"/>
  <c r="V43" i="25"/>
  <c r="M44" i="25"/>
  <c r="U44" i="25"/>
  <c r="S46" i="25"/>
  <c r="AA46" i="25"/>
  <c r="H49" i="25"/>
  <c r="I49" i="25" s="1"/>
  <c r="P49" i="25"/>
  <c r="X49" i="25"/>
  <c r="G50" i="25"/>
  <c r="I50" i="25" s="1"/>
  <c r="O50" i="25"/>
  <c r="N51" i="25"/>
  <c r="V51" i="25"/>
  <c r="P40" i="25"/>
  <c r="X40" i="25"/>
  <c r="G41" i="25"/>
  <c r="O41" i="25"/>
  <c r="N42" i="25"/>
  <c r="M43" i="25"/>
  <c r="P41" i="25"/>
  <c r="Q38" i="25"/>
  <c r="H42" i="25"/>
  <c r="P42" i="25"/>
  <c r="X42" i="25"/>
  <c r="G43" i="25"/>
  <c r="O43" i="25"/>
  <c r="S47" i="25"/>
  <c r="AA47" i="25"/>
  <c r="P109" i="30" l="1"/>
  <c r="G107" i="30"/>
  <c r="G105" i="30"/>
  <c r="G97" i="30"/>
  <c r="U101" i="30"/>
  <c r="U107" i="30"/>
  <c r="U99" i="30"/>
  <c r="W22" i="30"/>
  <c r="W13" i="30"/>
  <c r="W24" i="30"/>
  <c r="I17" i="30"/>
  <c r="I45" i="30"/>
  <c r="I16" i="30"/>
  <c r="I24" i="30"/>
  <c r="I15" i="30"/>
  <c r="T16" i="30"/>
  <c r="AB109" i="30"/>
  <c r="O109" i="30"/>
  <c r="I27" i="30"/>
  <c r="AD27" i="30" s="1"/>
  <c r="W26" i="30"/>
  <c r="O13" i="30"/>
  <c r="O26" i="30" s="1"/>
  <c r="X109" i="30"/>
  <c r="I23" i="30"/>
  <c r="I49" i="30"/>
  <c r="R104" i="30"/>
  <c r="R96" i="30"/>
  <c r="R108" i="30"/>
  <c r="R103" i="30"/>
  <c r="R101" i="30"/>
  <c r="R100" i="30"/>
  <c r="R107" i="30"/>
  <c r="R99" i="30"/>
  <c r="R106" i="30"/>
  <c r="R98" i="30"/>
  <c r="R105" i="30"/>
  <c r="R97" i="30"/>
  <c r="R102" i="30"/>
  <c r="R79" i="30"/>
  <c r="R71" i="30"/>
  <c r="R78" i="30"/>
  <c r="R76" i="30"/>
  <c r="R80" i="30"/>
  <c r="R74" i="30"/>
  <c r="R72" i="30"/>
  <c r="R73" i="30"/>
  <c r="R70" i="30"/>
  <c r="R68" i="30"/>
  <c r="R75" i="30"/>
  <c r="R69" i="30"/>
  <c r="R77" i="30"/>
  <c r="V109" i="30"/>
  <c r="U109" i="30"/>
  <c r="M22" i="30"/>
  <c r="M24" i="30"/>
  <c r="M14" i="30"/>
  <c r="M21" i="30"/>
  <c r="M13" i="30"/>
  <c r="M20" i="30"/>
  <c r="M19" i="30"/>
  <c r="M18" i="30"/>
  <c r="M17" i="30"/>
  <c r="M25" i="30"/>
  <c r="M23" i="30"/>
  <c r="M16" i="30"/>
  <c r="M15" i="30"/>
  <c r="Y72" i="30"/>
  <c r="Y79" i="30"/>
  <c r="Y77" i="30"/>
  <c r="Y80" i="30"/>
  <c r="Y75" i="30"/>
  <c r="Y73" i="30"/>
  <c r="Y78" i="30"/>
  <c r="Y76" i="30"/>
  <c r="Y70" i="30"/>
  <c r="Y69" i="30"/>
  <c r="Y68" i="30"/>
  <c r="Y71" i="30"/>
  <c r="Y74" i="30"/>
  <c r="Q49" i="30"/>
  <c r="Q41" i="30"/>
  <c r="Q48" i="30"/>
  <c r="Q45" i="30"/>
  <c r="Q44" i="30"/>
  <c r="Q52" i="30"/>
  <c r="Q43" i="30"/>
  <c r="Q40" i="30"/>
  <c r="Q46" i="30"/>
  <c r="Q42" i="30"/>
  <c r="Q47" i="30"/>
  <c r="Q51" i="30"/>
  <c r="Q50" i="30"/>
  <c r="T26" i="30"/>
  <c r="Z22" i="30"/>
  <c r="Z17" i="30"/>
  <c r="Z16" i="30"/>
  <c r="Z23" i="30"/>
  <c r="Z15" i="30"/>
  <c r="Z25" i="30"/>
  <c r="Z14" i="30"/>
  <c r="Z24" i="30"/>
  <c r="Z13" i="30"/>
  <c r="Z20" i="30"/>
  <c r="Z21" i="30"/>
  <c r="Z19" i="30"/>
  <c r="Z18" i="30"/>
  <c r="Q22" i="30"/>
  <c r="Q18" i="30"/>
  <c r="Q17" i="30"/>
  <c r="Q23" i="30"/>
  <c r="Q16" i="30"/>
  <c r="Q25" i="30"/>
  <c r="Q15" i="30"/>
  <c r="Q24" i="30"/>
  <c r="Q14" i="30"/>
  <c r="Q13" i="30"/>
  <c r="Q21" i="30"/>
  <c r="Q20" i="30"/>
  <c r="Q19" i="30"/>
  <c r="X21" i="30"/>
  <c r="X19" i="30"/>
  <c r="X18" i="30"/>
  <c r="X22" i="30"/>
  <c r="X17" i="30"/>
  <c r="X20" i="30"/>
  <c r="X16" i="30"/>
  <c r="X23" i="30"/>
  <c r="X15" i="30"/>
  <c r="X13" i="30"/>
  <c r="X25" i="30"/>
  <c r="X14" i="30"/>
  <c r="X24" i="30"/>
  <c r="W51" i="30"/>
  <c r="W43" i="30"/>
  <c r="W50" i="30"/>
  <c r="W52" i="30"/>
  <c r="W47" i="30"/>
  <c r="W46" i="30"/>
  <c r="W48" i="30"/>
  <c r="W45" i="30"/>
  <c r="W44" i="30"/>
  <c r="W49" i="30"/>
  <c r="W42" i="30"/>
  <c r="W41" i="30"/>
  <c r="W40" i="30"/>
  <c r="AA53" i="30"/>
  <c r="P73" i="30"/>
  <c r="P78" i="30"/>
  <c r="P76" i="30"/>
  <c r="P80" i="30"/>
  <c r="P74" i="30"/>
  <c r="P75" i="30"/>
  <c r="P72" i="30"/>
  <c r="P71" i="30"/>
  <c r="P69" i="30"/>
  <c r="P79" i="30"/>
  <c r="P70" i="30"/>
  <c r="P68" i="30"/>
  <c r="P77" i="30"/>
  <c r="N109" i="30"/>
  <c r="M109" i="30"/>
  <c r="Y109" i="30"/>
  <c r="Q72" i="30"/>
  <c r="Q79" i="30"/>
  <c r="Q77" i="30"/>
  <c r="Q80" i="30"/>
  <c r="Q75" i="30"/>
  <c r="Q73" i="30"/>
  <c r="Q76" i="30"/>
  <c r="Q74" i="30"/>
  <c r="Q71" i="30"/>
  <c r="Q78" i="30"/>
  <c r="Q68" i="30"/>
  <c r="Q70" i="30"/>
  <c r="Q69" i="30"/>
  <c r="AA24" i="30"/>
  <c r="AA16" i="30"/>
  <c r="AA23" i="30"/>
  <c r="AA15" i="30"/>
  <c r="AA25" i="30"/>
  <c r="AA14" i="30"/>
  <c r="AA22" i="30"/>
  <c r="AA13" i="30"/>
  <c r="AA20" i="30"/>
  <c r="AA21" i="30"/>
  <c r="AA19" i="30"/>
  <c r="AA18" i="30"/>
  <c r="AA17" i="30"/>
  <c r="AC54" i="30"/>
  <c r="I54" i="30"/>
  <c r="AD54" i="30" s="1"/>
  <c r="R17" i="30"/>
  <c r="R23" i="30"/>
  <c r="R16" i="30"/>
  <c r="R25" i="30"/>
  <c r="R15" i="30"/>
  <c r="R24" i="30"/>
  <c r="R14" i="30"/>
  <c r="R13" i="30"/>
  <c r="R22" i="30"/>
  <c r="R21" i="30"/>
  <c r="R20" i="30"/>
  <c r="R19" i="30"/>
  <c r="R18" i="30"/>
  <c r="P19" i="30"/>
  <c r="P22" i="30"/>
  <c r="P18" i="30"/>
  <c r="P17" i="30"/>
  <c r="P21" i="30"/>
  <c r="P23" i="30"/>
  <c r="P16" i="30"/>
  <c r="P13" i="30"/>
  <c r="P25" i="30"/>
  <c r="P15" i="30"/>
  <c r="P24" i="30"/>
  <c r="P14" i="30"/>
  <c r="P20" i="30"/>
  <c r="V26" i="30"/>
  <c r="T102" i="30"/>
  <c r="T101" i="30"/>
  <c r="T107" i="30"/>
  <c r="T99" i="30"/>
  <c r="T106" i="30"/>
  <c r="T98" i="30"/>
  <c r="T105" i="30"/>
  <c r="T97" i="30"/>
  <c r="T104" i="30"/>
  <c r="T96" i="30"/>
  <c r="T108" i="30"/>
  <c r="T103" i="30"/>
  <c r="T100" i="30"/>
  <c r="S52" i="30"/>
  <c r="S47" i="30"/>
  <c r="S46" i="30"/>
  <c r="S51" i="30"/>
  <c r="S43" i="30"/>
  <c r="S50" i="30"/>
  <c r="S42" i="30"/>
  <c r="S44" i="30"/>
  <c r="S48" i="30"/>
  <c r="S45" i="30"/>
  <c r="S40" i="30"/>
  <c r="S49" i="30"/>
  <c r="S41" i="30"/>
  <c r="AA78" i="30"/>
  <c r="AA70" i="30"/>
  <c r="AA77" i="30"/>
  <c r="AA80" i="30"/>
  <c r="AA73" i="30"/>
  <c r="AA79" i="30"/>
  <c r="AA71" i="30"/>
  <c r="AA75" i="30"/>
  <c r="AA74" i="30"/>
  <c r="AA72" i="30"/>
  <c r="AA76" i="30"/>
  <c r="AA69" i="30"/>
  <c r="AA68" i="30"/>
  <c r="Z79" i="30"/>
  <c r="Z71" i="30"/>
  <c r="Z78" i="30"/>
  <c r="Z76" i="30"/>
  <c r="Z80" i="30"/>
  <c r="Z74" i="30"/>
  <c r="Z72" i="30"/>
  <c r="Z75" i="30"/>
  <c r="Z70" i="30"/>
  <c r="Z69" i="30"/>
  <c r="Z68" i="30"/>
  <c r="Z77" i="30"/>
  <c r="Z73" i="30"/>
  <c r="S24" i="30"/>
  <c r="S23" i="30"/>
  <c r="S16" i="30"/>
  <c r="S25" i="30"/>
  <c r="S15" i="30"/>
  <c r="S14" i="30"/>
  <c r="S13" i="30"/>
  <c r="S21" i="30"/>
  <c r="S20" i="30"/>
  <c r="S19" i="30"/>
  <c r="S22" i="30"/>
  <c r="S18" i="30"/>
  <c r="S17" i="30"/>
  <c r="W74" i="30"/>
  <c r="W79" i="30"/>
  <c r="W78" i="30"/>
  <c r="W77" i="30"/>
  <c r="W69" i="30"/>
  <c r="W80" i="30"/>
  <c r="W75" i="30"/>
  <c r="W68" i="30"/>
  <c r="W73" i="30"/>
  <c r="W72" i="30"/>
  <c r="W71" i="30"/>
  <c r="W76" i="30"/>
  <c r="W70" i="30"/>
  <c r="I44" i="30"/>
  <c r="R48" i="30"/>
  <c r="R40" i="30"/>
  <c r="R52" i="30"/>
  <c r="R47" i="30"/>
  <c r="R44" i="30"/>
  <c r="R51" i="30"/>
  <c r="R43" i="30"/>
  <c r="R46" i="30"/>
  <c r="R42" i="30"/>
  <c r="R41" i="30"/>
  <c r="R50" i="30"/>
  <c r="R45" i="30"/>
  <c r="R49" i="30"/>
  <c r="Q105" i="30"/>
  <c r="Q97" i="30"/>
  <c r="Q104" i="30"/>
  <c r="Q96" i="30"/>
  <c r="Q102" i="30"/>
  <c r="Q101" i="30"/>
  <c r="Q100" i="30"/>
  <c r="AC100" i="30" s="1"/>
  <c r="AD100" i="30" s="1"/>
  <c r="Q107" i="30"/>
  <c r="Q99" i="30"/>
  <c r="Q106" i="30"/>
  <c r="Q98" i="30"/>
  <c r="Q103" i="30"/>
  <c r="Q108" i="30"/>
  <c r="AC108" i="30" s="1"/>
  <c r="AD108" i="30" s="1"/>
  <c r="H106" i="30"/>
  <c r="I106" i="30" s="1"/>
  <c r="H98" i="30"/>
  <c r="I98" i="30" s="1"/>
  <c r="H105" i="30"/>
  <c r="I105" i="30" s="1"/>
  <c r="H97" i="30"/>
  <c r="I97" i="30" s="1"/>
  <c r="H103" i="30"/>
  <c r="I103" i="30" s="1"/>
  <c r="H110" i="30"/>
  <c r="H102" i="30"/>
  <c r="I102" i="30" s="1"/>
  <c r="H101" i="30"/>
  <c r="I101" i="30" s="1"/>
  <c r="H100" i="30"/>
  <c r="I100" i="30" s="1"/>
  <c r="H107" i="30"/>
  <c r="I107" i="30" s="1"/>
  <c r="H99" i="30"/>
  <c r="I99" i="30" s="1"/>
  <c r="H96" i="30"/>
  <c r="I96" i="30" s="1"/>
  <c r="H109" i="30"/>
  <c r="H104" i="30"/>
  <c r="I104" i="30" s="1"/>
  <c r="T46" i="30"/>
  <c r="T45" i="30"/>
  <c r="T50" i="30"/>
  <c r="T42" i="30"/>
  <c r="T49" i="30"/>
  <c r="T41" i="30"/>
  <c r="T44" i="30"/>
  <c r="T43" i="30"/>
  <c r="T47" i="30"/>
  <c r="T51" i="30"/>
  <c r="T48" i="30"/>
  <c r="T40" i="30"/>
  <c r="T52" i="30"/>
  <c r="G82" i="30"/>
  <c r="I82" i="30" s="1"/>
  <c r="AD82" i="30" s="1"/>
  <c r="G74" i="30"/>
  <c r="I74" i="30" s="1"/>
  <c r="G79" i="30"/>
  <c r="G77" i="30"/>
  <c r="I77" i="30" s="1"/>
  <c r="G81" i="30"/>
  <c r="AC81" i="30" s="1"/>
  <c r="G75" i="30"/>
  <c r="I75" i="30" s="1"/>
  <c r="G78" i="30"/>
  <c r="G71" i="30"/>
  <c r="I71" i="30" s="1"/>
  <c r="G70" i="30"/>
  <c r="G76" i="30"/>
  <c r="I76" i="30" s="1"/>
  <c r="G68" i="30"/>
  <c r="I68" i="30" s="1"/>
  <c r="G69" i="30"/>
  <c r="I69" i="30" s="1"/>
  <c r="G73" i="30"/>
  <c r="I73" i="30" s="1"/>
  <c r="G72" i="30"/>
  <c r="I72" i="30" s="1"/>
  <c r="T77" i="30"/>
  <c r="T69" i="30"/>
  <c r="T76" i="30"/>
  <c r="T72" i="30"/>
  <c r="T79" i="30"/>
  <c r="T78" i="30"/>
  <c r="T70" i="30"/>
  <c r="T75" i="30"/>
  <c r="T73" i="30"/>
  <c r="T71" i="30"/>
  <c r="T68" i="30"/>
  <c r="T80" i="30"/>
  <c r="T74" i="30"/>
  <c r="S78" i="30"/>
  <c r="S70" i="30"/>
  <c r="S77" i="30"/>
  <c r="S80" i="30"/>
  <c r="S73" i="30"/>
  <c r="S79" i="30"/>
  <c r="S71" i="30"/>
  <c r="S69" i="30"/>
  <c r="S75" i="30"/>
  <c r="S74" i="30"/>
  <c r="S72" i="30"/>
  <c r="S76" i="30"/>
  <c r="S68" i="30"/>
  <c r="I43" i="30"/>
  <c r="Y26" i="30"/>
  <c r="AA109" i="30"/>
  <c r="AB46" i="30"/>
  <c r="AB45" i="30"/>
  <c r="AB50" i="30"/>
  <c r="AB42" i="30"/>
  <c r="AB49" i="30"/>
  <c r="AB41" i="30"/>
  <c r="AB40" i="30"/>
  <c r="AB52" i="30"/>
  <c r="AB43" i="30"/>
  <c r="AB44" i="30"/>
  <c r="AB47" i="30"/>
  <c r="AB51" i="30"/>
  <c r="AB48" i="30"/>
  <c r="I78" i="30"/>
  <c r="U76" i="30"/>
  <c r="U68" i="30"/>
  <c r="U80" i="30"/>
  <c r="U79" i="30"/>
  <c r="U71" i="30"/>
  <c r="U77" i="30"/>
  <c r="U69" i="30"/>
  <c r="U70" i="30"/>
  <c r="U75" i="30"/>
  <c r="U74" i="30"/>
  <c r="U78" i="30"/>
  <c r="U73" i="30"/>
  <c r="U72" i="30"/>
  <c r="AB77" i="30"/>
  <c r="AB69" i="30"/>
  <c r="AB76" i="30"/>
  <c r="AB72" i="30"/>
  <c r="AB79" i="30"/>
  <c r="AB78" i="30"/>
  <c r="AB70" i="30"/>
  <c r="AB75" i="30"/>
  <c r="AB74" i="30"/>
  <c r="AB73" i="30"/>
  <c r="AB71" i="30"/>
  <c r="AB68" i="30"/>
  <c r="AB80" i="30"/>
  <c r="AC53" i="30"/>
  <c r="I53" i="30"/>
  <c r="AD53" i="30" s="1"/>
  <c r="Y49" i="30"/>
  <c r="Y41" i="30"/>
  <c r="Y48" i="30"/>
  <c r="Y45" i="30"/>
  <c r="Y44" i="30"/>
  <c r="Y40" i="30"/>
  <c r="Y50" i="30"/>
  <c r="Y52" i="30"/>
  <c r="Y43" i="30"/>
  <c r="Y42" i="30"/>
  <c r="Y46" i="30"/>
  <c r="Y47" i="30"/>
  <c r="Y51" i="30"/>
  <c r="X50" i="30"/>
  <c r="X42" i="30"/>
  <c r="X49" i="30"/>
  <c r="X46" i="30"/>
  <c r="X45" i="30"/>
  <c r="X51" i="30"/>
  <c r="X48" i="30"/>
  <c r="X41" i="30"/>
  <c r="X40" i="30"/>
  <c r="X52" i="30"/>
  <c r="X43" i="30"/>
  <c r="X44" i="30"/>
  <c r="X47" i="30"/>
  <c r="X81" i="30"/>
  <c r="N26" i="30"/>
  <c r="S109" i="30"/>
  <c r="N80" i="30"/>
  <c r="N75" i="30"/>
  <c r="N79" i="30"/>
  <c r="N78" i="30"/>
  <c r="N70" i="30"/>
  <c r="N76" i="30"/>
  <c r="N68" i="30"/>
  <c r="N77" i="30"/>
  <c r="N74" i="30"/>
  <c r="N73" i="30"/>
  <c r="N72" i="30"/>
  <c r="N69" i="30"/>
  <c r="N71" i="30"/>
  <c r="M45" i="30"/>
  <c r="M44" i="30"/>
  <c r="M49" i="30"/>
  <c r="M41" i="30"/>
  <c r="M48" i="30"/>
  <c r="M40" i="30"/>
  <c r="M52" i="30"/>
  <c r="M43" i="30"/>
  <c r="M46" i="30"/>
  <c r="M47" i="30"/>
  <c r="M42" i="30"/>
  <c r="M51" i="30"/>
  <c r="M50" i="30"/>
  <c r="M76" i="30"/>
  <c r="M68" i="30"/>
  <c r="M80" i="30"/>
  <c r="AC80" i="30" s="1"/>
  <c r="AD80" i="30" s="1"/>
  <c r="M79" i="30"/>
  <c r="M71" i="30"/>
  <c r="M77" i="30"/>
  <c r="M69" i="30"/>
  <c r="M75" i="30"/>
  <c r="M74" i="30"/>
  <c r="M78" i="30"/>
  <c r="M70" i="30"/>
  <c r="M73" i="30"/>
  <c r="M72" i="30"/>
  <c r="I40" i="30"/>
  <c r="Z48" i="30"/>
  <c r="Z40" i="30"/>
  <c r="Z52" i="30"/>
  <c r="Z47" i="30"/>
  <c r="Z44" i="30"/>
  <c r="Z51" i="30"/>
  <c r="Z43" i="30"/>
  <c r="Z45" i="30"/>
  <c r="Z49" i="30"/>
  <c r="Z42" i="30"/>
  <c r="Z41" i="30"/>
  <c r="Z46" i="30"/>
  <c r="Z50" i="30"/>
  <c r="O51" i="30"/>
  <c r="O43" i="30"/>
  <c r="O50" i="30"/>
  <c r="O52" i="30"/>
  <c r="O47" i="30"/>
  <c r="O46" i="30"/>
  <c r="O49" i="30"/>
  <c r="O42" i="30"/>
  <c r="O41" i="30"/>
  <c r="O40" i="30"/>
  <c r="O44" i="30"/>
  <c r="O48" i="30"/>
  <c r="O45" i="30"/>
  <c r="N44" i="30"/>
  <c r="N51" i="30"/>
  <c r="N43" i="30"/>
  <c r="N48" i="30"/>
  <c r="N40" i="30"/>
  <c r="N52" i="30"/>
  <c r="N47" i="30"/>
  <c r="N49" i="30"/>
  <c r="N46" i="30"/>
  <c r="N42" i="30"/>
  <c r="N41" i="30"/>
  <c r="N50" i="30"/>
  <c r="N45" i="30"/>
  <c r="I79" i="30"/>
  <c r="AB26" i="30"/>
  <c r="AC102" i="30"/>
  <c r="AD102" i="30" s="1"/>
  <c r="Z104" i="30"/>
  <c r="Z96" i="30"/>
  <c r="Z108" i="30"/>
  <c r="Z103" i="30"/>
  <c r="Z101" i="30"/>
  <c r="Z100" i="30"/>
  <c r="Z107" i="30"/>
  <c r="Z99" i="30"/>
  <c r="AC99" i="30" s="1"/>
  <c r="AD99" i="30" s="1"/>
  <c r="Z106" i="30"/>
  <c r="AC106" i="30" s="1"/>
  <c r="AD106" i="30" s="1"/>
  <c r="Z98" i="30"/>
  <c r="Z105" i="30"/>
  <c r="Z97" i="30"/>
  <c r="AC97" i="30" s="1"/>
  <c r="AD97" i="30" s="1"/>
  <c r="Z102" i="30"/>
  <c r="W109" i="30"/>
  <c r="U45" i="30"/>
  <c r="U44" i="30"/>
  <c r="U49" i="30"/>
  <c r="U41" i="30"/>
  <c r="U48" i="30"/>
  <c r="U40" i="30"/>
  <c r="U47" i="30"/>
  <c r="U51" i="30"/>
  <c r="U50" i="30"/>
  <c r="U42" i="30"/>
  <c r="U52" i="30"/>
  <c r="U43" i="30"/>
  <c r="U46" i="30"/>
  <c r="I70" i="30"/>
  <c r="V80" i="30"/>
  <c r="V75" i="30"/>
  <c r="V79" i="30"/>
  <c r="V78" i="30"/>
  <c r="V70" i="30"/>
  <c r="V76" i="30"/>
  <c r="V68" i="30"/>
  <c r="V69" i="30"/>
  <c r="V74" i="30"/>
  <c r="V77" i="30"/>
  <c r="V73" i="30"/>
  <c r="V72" i="30"/>
  <c r="V71" i="30"/>
  <c r="V44" i="30"/>
  <c r="V51" i="30"/>
  <c r="V43" i="30"/>
  <c r="V48" i="30"/>
  <c r="V40" i="30"/>
  <c r="V52" i="30"/>
  <c r="V47" i="30"/>
  <c r="V50" i="30"/>
  <c r="V45" i="30"/>
  <c r="V49" i="30"/>
  <c r="V46" i="30"/>
  <c r="V42" i="30"/>
  <c r="V41" i="30"/>
  <c r="P50" i="30"/>
  <c r="P42" i="30"/>
  <c r="P49" i="30"/>
  <c r="P46" i="30"/>
  <c r="P45" i="30"/>
  <c r="P52" i="30"/>
  <c r="P43" i="30"/>
  <c r="P41" i="30"/>
  <c r="P40" i="30"/>
  <c r="P44" i="30"/>
  <c r="P47" i="30"/>
  <c r="P51" i="30"/>
  <c r="P48" i="30"/>
  <c r="I26" i="30"/>
  <c r="AD26" i="30" s="1"/>
  <c r="AD28" i="30" s="1"/>
  <c r="AC26" i="30"/>
  <c r="O81" i="30"/>
  <c r="U26" i="30"/>
  <c r="AA109" i="29"/>
  <c r="I105" i="29"/>
  <c r="Y109" i="29"/>
  <c r="I102" i="29"/>
  <c r="R81" i="29"/>
  <c r="Q81" i="29"/>
  <c r="W74" i="29"/>
  <c r="W73" i="29"/>
  <c r="W79" i="29"/>
  <c r="W78" i="29"/>
  <c r="W77" i="29"/>
  <c r="W69" i="29"/>
  <c r="W80" i="29"/>
  <c r="W75" i="29"/>
  <c r="W76" i="29"/>
  <c r="W70" i="29"/>
  <c r="W68" i="29"/>
  <c r="W71" i="29"/>
  <c r="W72" i="29"/>
  <c r="Z104" i="29"/>
  <c r="Z96" i="29"/>
  <c r="Z108" i="29"/>
  <c r="Z103" i="29"/>
  <c r="Z102" i="29"/>
  <c r="Z101" i="29"/>
  <c r="Z100" i="29"/>
  <c r="Z107" i="29"/>
  <c r="Z99" i="29"/>
  <c r="Z106" i="29"/>
  <c r="Z98" i="29"/>
  <c r="Z105" i="29"/>
  <c r="Z97" i="29"/>
  <c r="AC110" i="29"/>
  <c r="I110" i="29"/>
  <c r="AD110" i="29" s="1"/>
  <c r="I106" i="29"/>
  <c r="S78" i="29"/>
  <c r="S70" i="29"/>
  <c r="S77" i="29"/>
  <c r="S69" i="29"/>
  <c r="S76" i="29"/>
  <c r="S80" i="29"/>
  <c r="S75" i="29"/>
  <c r="S73" i="29"/>
  <c r="S79" i="29"/>
  <c r="S71" i="29"/>
  <c r="S74" i="29"/>
  <c r="S72" i="29"/>
  <c r="S68" i="29"/>
  <c r="P19" i="29"/>
  <c r="P18" i="29"/>
  <c r="P25" i="29"/>
  <c r="P21" i="29"/>
  <c r="P14" i="29"/>
  <c r="P13" i="29"/>
  <c r="P23" i="29"/>
  <c r="P20" i="29"/>
  <c r="P15" i="29"/>
  <c r="P22" i="29"/>
  <c r="P17" i="29"/>
  <c r="P24" i="29"/>
  <c r="P16" i="29"/>
  <c r="Y44" i="29"/>
  <c r="Y51" i="29"/>
  <c r="Y43" i="29"/>
  <c r="Y50" i="29"/>
  <c r="Y42" i="29"/>
  <c r="Y40" i="29"/>
  <c r="Y52" i="29"/>
  <c r="Y49" i="29"/>
  <c r="Y48" i="29"/>
  <c r="Y47" i="29"/>
  <c r="Y46" i="29"/>
  <c r="Y45" i="29"/>
  <c r="Y41" i="29"/>
  <c r="Y18" i="29"/>
  <c r="Y17" i="29"/>
  <c r="Y13" i="29"/>
  <c r="Y25" i="29"/>
  <c r="Y21" i="29"/>
  <c r="Y19" i="29"/>
  <c r="Y15" i="29"/>
  <c r="Y23" i="29"/>
  <c r="Y24" i="29"/>
  <c r="Y20" i="29"/>
  <c r="Y16" i="29"/>
  <c r="Y22" i="29"/>
  <c r="Y14" i="29"/>
  <c r="M22" i="29"/>
  <c r="M21" i="29"/>
  <c r="M17" i="29"/>
  <c r="M25" i="29"/>
  <c r="M24" i="29"/>
  <c r="M19" i="29"/>
  <c r="M16" i="29"/>
  <c r="M15" i="29"/>
  <c r="M14" i="29"/>
  <c r="M18" i="29"/>
  <c r="M13" i="29"/>
  <c r="M23" i="29"/>
  <c r="M20" i="29"/>
  <c r="AB23" i="29"/>
  <c r="AB22" i="29"/>
  <c r="AB18" i="29"/>
  <c r="AB13" i="29"/>
  <c r="AB20" i="29"/>
  <c r="AB16" i="29"/>
  <c r="AB15" i="29"/>
  <c r="AB17" i="29"/>
  <c r="AB14" i="29"/>
  <c r="AB25" i="29"/>
  <c r="AB24" i="29"/>
  <c r="AB21" i="29"/>
  <c r="AB19" i="29"/>
  <c r="AA50" i="29"/>
  <c r="AA42" i="29"/>
  <c r="AA49" i="29"/>
  <c r="AA41" i="29"/>
  <c r="AA48" i="29"/>
  <c r="AA52" i="29"/>
  <c r="AA51" i="29"/>
  <c r="AA47" i="29"/>
  <c r="AA46" i="29"/>
  <c r="AA45" i="29"/>
  <c r="AA44" i="29"/>
  <c r="AA43" i="29"/>
  <c r="AA40" i="29"/>
  <c r="AA53" i="29" s="1"/>
  <c r="Q53" i="29"/>
  <c r="R104" i="29"/>
  <c r="R96" i="29"/>
  <c r="R108" i="29"/>
  <c r="R103" i="29"/>
  <c r="R102" i="29"/>
  <c r="R101" i="29"/>
  <c r="R100" i="29"/>
  <c r="R107" i="29"/>
  <c r="R99" i="29"/>
  <c r="R106" i="29"/>
  <c r="R98" i="29"/>
  <c r="R105" i="29"/>
  <c r="R97" i="29"/>
  <c r="I103" i="29"/>
  <c r="O81" i="29"/>
  <c r="AA78" i="29"/>
  <c r="AA70" i="29"/>
  <c r="AA77" i="29"/>
  <c r="AA69" i="29"/>
  <c r="AA76" i="29"/>
  <c r="AA80" i="29"/>
  <c r="AA75" i="29"/>
  <c r="AA73" i="29"/>
  <c r="AA79" i="29"/>
  <c r="AA71" i="29"/>
  <c r="AA68" i="29"/>
  <c r="AA74" i="29"/>
  <c r="AA72" i="29"/>
  <c r="Z17" i="29"/>
  <c r="Z24" i="29"/>
  <c r="Z25" i="29"/>
  <c r="Z21" i="29"/>
  <c r="Z19" i="29"/>
  <c r="Z23" i="29"/>
  <c r="Z18" i="29"/>
  <c r="Z20" i="29"/>
  <c r="Z16" i="29"/>
  <c r="Z13" i="29"/>
  <c r="Z22" i="29"/>
  <c r="Z15" i="29"/>
  <c r="Z14" i="29"/>
  <c r="O46" i="29"/>
  <c r="O45" i="29"/>
  <c r="O44" i="29"/>
  <c r="O40" i="29"/>
  <c r="O50" i="29"/>
  <c r="O49" i="29"/>
  <c r="O48" i="29"/>
  <c r="O47" i="29"/>
  <c r="O43" i="29"/>
  <c r="O51" i="29"/>
  <c r="O42" i="29"/>
  <c r="O52" i="29"/>
  <c r="O41" i="29"/>
  <c r="N81" i="29"/>
  <c r="G20" i="29"/>
  <c r="G27" i="29"/>
  <c r="G19" i="29"/>
  <c r="I19" i="29" s="1"/>
  <c r="G18" i="29"/>
  <c r="G15" i="29"/>
  <c r="G23" i="29"/>
  <c r="G14" i="29"/>
  <c r="G13" i="29"/>
  <c r="G26" i="29"/>
  <c r="G22" i="29"/>
  <c r="I22" i="29" s="1"/>
  <c r="G21" i="29"/>
  <c r="G24" i="29"/>
  <c r="G17" i="29"/>
  <c r="I17" i="29" s="1"/>
  <c r="G16" i="29"/>
  <c r="T23" i="29"/>
  <c r="T22" i="29"/>
  <c r="T20" i="29"/>
  <c r="T17" i="29"/>
  <c r="T16" i="29"/>
  <c r="T13" i="29"/>
  <c r="T15" i="29"/>
  <c r="T25" i="29"/>
  <c r="T24" i="29"/>
  <c r="T21" i="29"/>
  <c r="T19" i="29"/>
  <c r="T14" i="29"/>
  <c r="T18" i="29"/>
  <c r="T49" i="29"/>
  <c r="T41" i="29"/>
  <c r="T48" i="29"/>
  <c r="T40" i="29"/>
  <c r="T52" i="29"/>
  <c r="T47" i="29"/>
  <c r="T51" i="29"/>
  <c r="T45" i="29"/>
  <c r="T44" i="29"/>
  <c r="T43" i="29"/>
  <c r="T46" i="29"/>
  <c r="T42" i="29"/>
  <c r="T50" i="29"/>
  <c r="I20" i="29"/>
  <c r="AC27" i="29"/>
  <c r="I27" i="29"/>
  <c r="AD27" i="29" s="1"/>
  <c r="Z51" i="29"/>
  <c r="Z43" i="29"/>
  <c r="Z50" i="29"/>
  <c r="Z42" i="29"/>
  <c r="Z49" i="29"/>
  <c r="Z41" i="29"/>
  <c r="Z52" i="29"/>
  <c r="Z48" i="29"/>
  <c r="Z47" i="29"/>
  <c r="Z46" i="29"/>
  <c r="Z40" i="29"/>
  <c r="Z45" i="29"/>
  <c r="Z44" i="29"/>
  <c r="X106" i="29"/>
  <c r="X98" i="29"/>
  <c r="X105" i="29"/>
  <c r="X97" i="29"/>
  <c r="X104" i="29"/>
  <c r="X96" i="29"/>
  <c r="X108" i="29"/>
  <c r="X103" i="29"/>
  <c r="X102" i="29"/>
  <c r="X101" i="29"/>
  <c r="X100" i="29"/>
  <c r="X107" i="29"/>
  <c r="X99" i="29"/>
  <c r="W109" i="29"/>
  <c r="I96" i="29"/>
  <c r="X73" i="29"/>
  <c r="X72" i="29"/>
  <c r="X79" i="29"/>
  <c r="X78" i="29"/>
  <c r="X77" i="29"/>
  <c r="X76" i="29"/>
  <c r="X68" i="29"/>
  <c r="X80" i="29"/>
  <c r="X74" i="29"/>
  <c r="X75" i="29"/>
  <c r="X70" i="29"/>
  <c r="X71" i="29"/>
  <c r="X69" i="29"/>
  <c r="T77" i="29"/>
  <c r="T69" i="29"/>
  <c r="T76" i="29"/>
  <c r="T68" i="29"/>
  <c r="T80" i="29"/>
  <c r="T75" i="29"/>
  <c r="T74" i="29"/>
  <c r="T72" i="29"/>
  <c r="T79" i="29"/>
  <c r="T78" i="29"/>
  <c r="T70" i="29"/>
  <c r="T73" i="29"/>
  <c r="T71" i="29"/>
  <c r="P81" i="29"/>
  <c r="W25" i="29"/>
  <c r="W20" i="29"/>
  <c r="W19" i="29"/>
  <c r="W22" i="29"/>
  <c r="W15" i="29"/>
  <c r="W24" i="29"/>
  <c r="W14" i="29"/>
  <c r="W13" i="29"/>
  <c r="W21" i="29"/>
  <c r="W18" i="29"/>
  <c r="W23" i="29"/>
  <c r="W17" i="29"/>
  <c r="W16" i="29"/>
  <c r="X45" i="29"/>
  <c r="X44" i="29"/>
  <c r="X51" i="29"/>
  <c r="X43" i="29"/>
  <c r="X52" i="29"/>
  <c r="X40" i="29"/>
  <c r="X41" i="29"/>
  <c r="X50" i="29"/>
  <c r="X49" i="29"/>
  <c r="X48" i="29"/>
  <c r="X47" i="29"/>
  <c r="X46" i="29"/>
  <c r="X42" i="29"/>
  <c r="AA24" i="29"/>
  <c r="AA23" i="29"/>
  <c r="AA18" i="29"/>
  <c r="AA13" i="29"/>
  <c r="AA20" i="29"/>
  <c r="AA16" i="29"/>
  <c r="AA22" i="29"/>
  <c r="AA15" i="29"/>
  <c r="AA14" i="29"/>
  <c r="AA25" i="29"/>
  <c r="AA21" i="29"/>
  <c r="AA19" i="29"/>
  <c r="AA17" i="29"/>
  <c r="AB49" i="29"/>
  <c r="AB41" i="29"/>
  <c r="AB48" i="29"/>
  <c r="AB40" i="29"/>
  <c r="AB52" i="29"/>
  <c r="AB47" i="29"/>
  <c r="AB51" i="29"/>
  <c r="AB46" i="29"/>
  <c r="AB50" i="29"/>
  <c r="AB45" i="29"/>
  <c r="AB44" i="29"/>
  <c r="AB43" i="29"/>
  <c r="AB42" i="29"/>
  <c r="I26" i="29"/>
  <c r="AD26" i="29" s="1"/>
  <c r="AC26" i="29"/>
  <c r="X26" i="29"/>
  <c r="M48" i="29"/>
  <c r="M40" i="29"/>
  <c r="M52" i="29"/>
  <c r="M47" i="29"/>
  <c r="M46" i="29"/>
  <c r="M41" i="29"/>
  <c r="M50" i="29"/>
  <c r="M49" i="29"/>
  <c r="M45" i="29"/>
  <c r="M51" i="29"/>
  <c r="M44" i="29"/>
  <c r="M43" i="29"/>
  <c r="M42" i="29"/>
  <c r="Q105" i="29"/>
  <c r="Q97" i="29"/>
  <c r="Q104" i="29"/>
  <c r="Q96" i="29"/>
  <c r="Q108" i="29"/>
  <c r="Q103" i="29"/>
  <c r="Q102" i="29"/>
  <c r="Q101" i="29"/>
  <c r="Q100" i="29"/>
  <c r="Q107" i="29"/>
  <c r="Q99" i="29"/>
  <c r="Q106" i="29"/>
  <c r="Q98" i="29"/>
  <c r="P106" i="29"/>
  <c r="P98" i="29"/>
  <c r="P105" i="29"/>
  <c r="P97" i="29"/>
  <c r="P104" i="29"/>
  <c r="P96" i="29"/>
  <c r="P108" i="29"/>
  <c r="P103" i="29"/>
  <c r="P102" i="29"/>
  <c r="P101" i="29"/>
  <c r="P100" i="29"/>
  <c r="P107" i="29"/>
  <c r="P99" i="29"/>
  <c r="O109" i="29"/>
  <c r="I99" i="29"/>
  <c r="I104" i="29"/>
  <c r="M76" i="29"/>
  <c r="M68" i="29"/>
  <c r="M80" i="29"/>
  <c r="M75" i="29"/>
  <c r="M74" i="29"/>
  <c r="M73" i="29"/>
  <c r="M79" i="29"/>
  <c r="M71" i="29"/>
  <c r="M78" i="29"/>
  <c r="M77" i="29"/>
  <c r="M69" i="29"/>
  <c r="M70" i="29"/>
  <c r="M72" i="29"/>
  <c r="AB77" i="29"/>
  <c r="AB69" i="29"/>
  <c r="AB76" i="29"/>
  <c r="AB68" i="29"/>
  <c r="AB80" i="29"/>
  <c r="AB75" i="29"/>
  <c r="AB74" i="29"/>
  <c r="AB72" i="29"/>
  <c r="AB79" i="29"/>
  <c r="AB78" i="29"/>
  <c r="AB70" i="29"/>
  <c r="AB71" i="29"/>
  <c r="AB73" i="29"/>
  <c r="Y81" i="29"/>
  <c r="O25" i="29"/>
  <c r="O20" i="29"/>
  <c r="O19" i="29"/>
  <c r="O15" i="29"/>
  <c r="O21" i="29"/>
  <c r="O14" i="29"/>
  <c r="O16" i="29"/>
  <c r="O18" i="29"/>
  <c r="O13" i="29"/>
  <c r="O23" i="29"/>
  <c r="O24" i="29"/>
  <c r="O22" i="29"/>
  <c r="O17" i="29"/>
  <c r="N52" i="29"/>
  <c r="N47" i="29"/>
  <c r="N46" i="29"/>
  <c r="N45" i="29"/>
  <c r="N51" i="29"/>
  <c r="N40" i="29"/>
  <c r="N50" i="29"/>
  <c r="N49" i="29"/>
  <c r="N48" i="29"/>
  <c r="N44" i="29"/>
  <c r="N43" i="29"/>
  <c r="N42" i="29"/>
  <c r="N41" i="29"/>
  <c r="V52" i="29"/>
  <c r="V47" i="29"/>
  <c r="V46" i="29"/>
  <c r="V45" i="29"/>
  <c r="V51" i="29"/>
  <c r="V42" i="29"/>
  <c r="V44" i="29"/>
  <c r="V41" i="29"/>
  <c r="V43" i="29"/>
  <c r="V40" i="29"/>
  <c r="V48" i="29"/>
  <c r="V50" i="29"/>
  <c r="V49" i="29"/>
  <c r="Q18" i="29"/>
  <c r="Q17" i="29"/>
  <c r="Q13" i="29"/>
  <c r="Q19" i="29"/>
  <c r="Q23" i="29"/>
  <c r="Q14" i="29"/>
  <c r="Q20" i="29"/>
  <c r="Q25" i="29"/>
  <c r="Q22" i="29"/>
  <c r="Q15" i="29"/>
  <c r="Q21" i="29"/>
  <c r="Q24" i="29"/>
  <c r="Q16" i="29"/>
  <c r="I15" i="29"/>
  <c r="V109" i="29"/>
  <c r="U109" i="29"/>
  <c r="AC109" i="29"/>
  <c r="I109" i="29"/>
  <c r="AD109" i="29" s="1"/>
  <c r="Z81" i="29"/>
  <c r="S24" i="29"/>
  <c r="S23" i="29"/>
  <c r="S18" i="29"/>
  <c r="S20" i="29"/>
  <c r="S22" i="29"/>
  <c r="S17" i="29"/>
  <c r="S16" i="29"/>
  <c r="S14" i="29"/>
  <c r="S13" i="29"/>
  <c r="S15" i="29"/>
  <c r="S25" i="29"/>
  <c r="S21" i="29"/>
  <c r="S19" i="29"/>
  <c r="V21" i="29"/>
  <c r="V25" i="29"/>
  <c r="V20" i="29"/>
  <c r="V17" i="29"/>
  <c r="V16" i="29"/>
  <c r="V22" i="29"/>
  <c r="V15" i="29"/>
  <c r="V24" i="29"/>
  <c r="V19" i="29"/>
  <c r="V14" i="29"/>
  <c r="V13" i="29"/>
  <c r="V18" i="29"/>
  <c r="V23" i="29"/>
  <c r="I16" i="29"/>
  <c r="I13" i="29"/>
  <c r="N109" i="29"/>
  <c r="M109" i="29"/>
  <c r="I100" i="29"/>
  <c r="V80" i="29"/>
  <c r="V75" i="29"/>
  <c r="V74" i="29"/>
  <c r="V73" i="29"/>
  <c r="V72" i="29"/>
  <c r="V79" i="29"/>
  <c r="V78" i="29"/>
  <c r="V70" i="29"/>
  <c r="V77" i="29"/>
  <c r="V76" i="29"/>
  <c r="V68" i="29"/>
  <c r="V69" i="29"/>
  <c r="V71" i="29"/>
  <c r="U76" i="29"/>
  <c r="U68" i="29"/>
  <c r="U80" i="29"/>
  <c r="U75" i="29"/>
  <c r="U74" i="29"/>
  <c r="U73" i="29"/>
  <c r="U79" i="29"/>
  <c r="U71" i="29"/>
  <c r="U78" i="29"/>
  <c r="U77" i="29"/>
  <c r="U69" i="29"/>
  <c r="U72" i="29"/>
  <c r="U70" i="29"/>
  <c r="R24" i="29"/>
  <c r="R23" i="29"/>
  <c r="R18" i="29"/>
  <c r="R20" i="29"/>
  <c r="R22" i="29"/>
  <c r="R14" i="29"/>
  <c r="R13" i="29"/>
  <c r="R17" i="29"/>
  <c r="R16" i="29"/>
  <c r="R15" i="29"/>
  <c r="R25" i="29"/>
  <c r="R21" i="29"/>
  <c r="R19" i="29"/>
  <c r="N21" i="29"/>
  <c r="N25" i="29"/>
  <c r="N20" i="29"/>
  <c r="N24" i="29"/>
  <c r="N19" i="29"/>
  <c r="N16" i="29"/>
  <c r="N15" i="29"/>
  <c r="N14" i="29"/>
  <c r="N18" i="29"/>
  <c r="N13" i="29"/>
  <c r="N23" i="29"/>
  <c r="N22" i="29"/>
  <c r="N17" i="29"/>
  <c r="W46" i="29"/>
  <c r="W45" i="29"/>
  <c r="W44" i="29"/>
  <c r="W41" i="29"/>
  <c r="W42" i="29"/>
  <c r="W51" i="29"/>
  <c r="W52" i="29"/>
  <c r="W40" i="29"/>
  <c r="W50" i="29"/>
  <c r="W49" i="29"/>
  <c r="W48" i="29"/>
  <c r="W47" i="29"/>
  <c r="W43" i="29"/>
  <c r="U48" i="29"/>
  <c r="U40" i="29"/>
  <c r="U52" i="29"/>
  <c r="U47" i="29"/>
  <c r="U46" i="29"/>
  <c r="U50" i="29"/>
  <c r="U44" i="29"/>
  <c r="U43" i="29"/>
  <c r="U45" i="29"/>
  <c r="U42" i="29"/>
  <c r="U51" i="29"/>
  <c r="U41" i="29"/>
  <c r="U49" i="29"/>
  <c r="I21" i="29"/>
  <c r="I14" i="29"/>
  <c r="AB102" i="29"/>
  <c r="AB101" i="29"/>
  <c r="AB100" i="29"/>
  <c r="AB107" i="29"/>
  <c r="AB99" i="29"/>
  <c r="AB106" i="29"/>
  <c r="AB98" i="29"/>
  <c r="AB105" i="29"/>
  <c r="AB97" i="29"/>
  <c r="AB104" i="29"/>
  <c r="AB96" i="29"/>
  <c r="AB109" i="29" s="1"/>
  <c r="AB108" i="29"/>
  <c r="AB103" i="29"/>
  <c r="G54" i="29"/>
  <c r="G46" i="29"/>
  <c r="I46" i="29" s="1"/>
  <c r="G45" i="29"/>
  <c r="G44" i="29"/>
  <c r="I44" i="29" s="1"/>
  <c r="G53" i="29"/>
  <c r="G51" i="29"/>
  <c r="I51" i="29" s="1"/>
  <c r="G49" i="29"/>
  <c r="I49" i="29" s="1"/>
  <c r="G48" i="29"/>
  <c r="I48" i="29" s="1"/>
  <c r="G47" i="29"/>
  <c r="I47" i="29" s="1"/>
  <c r="G43" i="29"/>
  <c r="I43" i="29" s="1"/>
  <c r="G42" i="29"/>
  <c r="I42" i="29" s="1"/>
  <c r="G41" i="29"/>
  <c r="I41" i="29" s="1"/>
  <c r="G50" i="29"/>
  <c r="I50" i="29" s="1"/>
  <c r="G40" i="29"/>
  <c r="I40" i="29" s="1"/>
  <c r="I23" i="29"/>
  <c r="T102" i="29"/>
  <c r="T101" i="29"/>
  <c r="T100" i="29"/>
  <c r="T107" i="29"/>
  <c r="AC107" i="29" s="1"/>
  <c r="AD107" i="29" s="1"/>
  <c r="T99" i="29"/>
  <c r="T106" i="29"/>
  <c r="T98" i="29"/>
  <c r="AC98" i="29" s="1"/>
  <c r="AD98" i="29" s="1"/>
  <c r="T105" i="29"/>
  <c r="T97" i="29"/>
  <c r="T104" i="29"/>
  <c r="T96" i="29"/>
  <c r="T108" i="29"/>
  <c r="T103" i="29"/>
  <c r="AC103" i="29" s="1"/>
  <c r="AD103" i="29" s="1"/>
  <c r="S109" i="29"/>
  <c r="I98" i="29"/>
  <c r="G82" i="29"/>
  <c r="AC82" i="29" s="1"/>
  <c r="G74" i="29"/>
  <c r="I74" i="29" s="1"/>
  <c r="G73" i="29"/>
  <c r="I73" i="29" s="1"/>
  <c r="G79" i="29"/>
  <c r="I79" i="29" s="1"/>
  <c r="G78" i="29"/>
  <c r="I78" i="29" s="1"/>
  <c r="G77" i="29"/>
  <c r="I77" i="29" s="1"/>
  <c r="G69" i="29"/>
  <c r="I69" i="29" s="1"/>
  <c r="G81" i="29"/>
  <c r="AC81" i="29" s="1"/>
  <c r="G75" i="29"/>
  <c r="I75" i="29" s="1"/>
  <c r="G70" i="29"/>
  <c r="I70" i="29" s="1"/>
  <c r="G71" i="29"/>
  <c r="I71" i="29" s="1"/>
  <c r="G68" i="29"/>
  <c r="I68" i="29" s="1"/>
  <c r="G76" i="29"/>
  <c r="I76" i="29" s="1"/>
  <c r="G72" i="29"/>
  <c r="I72" i="29" s="1"/>
  <c r="P45" i="29"/>
  <c r="P44" i="29"/>
  <c r="P51" i="29"/>
  <c r="P43" i="29"/>
  <c r="P52" i="29"/>
  <c r="P50" i="29"/>
  <c r="P49" i="29"/>
  <c r="P48" i="29"/>
  <c r="P47" i="29"/>
  <c r="P46" i="29"/>
  <c r="P42" i="29"/>
  <c r="P40" i="29"/>
  <c r="P41" i="29"/>
  <c r="U22" i="29"/>
  <c r="U21" i="29"/>
  <c r="U17" i="29"/>
  <c r="U16" i="29"/>
  <c r="U15" i="29"/>
  <c r="U25" i="29"/>
  <c r="U24" i="29"/>
  <c r="U19" i="29"/>
  <c r="U14" i="29"/>
  <c r="U13" i="29"/>
  <c r="U23" i="29"/>
  <c r="U18" i="29"/>
  <c r="U20" i="29"/>
  <c r="I45" i="29"/>
  <c r="S50" i="29"/>
  <c r="S42" i="29"/>
  <c r="S49" i="29"/>
  <c r="S41" i="29"/>
  <c r="S48" i="29"/>
  <c r="S46" i="29"/>
  <c r="S45" i="29"/>
  <c r="S44" i="29"/>
  <c r="S43" i="29"/>
  <c r="S52" i="29"/>
  <c r="S51" i="29"/>
  <c r="S40" i="29"/>
  <c r="S47" i="29"/>
  <c r="R53" i="29"/>
  <c r="I24" i="29"/>
  <c r="I18" i="29"/>
  <c r="Z52" i="28"/>
  <c r="Y53" i="28"/>
  <c r="O26" i="28"/>
  <c r="Z42" i="28"/>
  <c r="Z40" i="28"/>
  <c r="Z46" i="28"/>
  <c r="Z50" i="28"/>
  <c r="Z48" i="28"/>
  <c r="G51" i="28"/>
  <c r="G44" i="28"/>
  <c r="G41" i="28"/>
  <c r="G49" i="28"/>
  <c r="Z43" i="28"/>
  <c r="V107" i="28"/>
  <c r="V99" i="28"/>
  <c r="V106" i="28"/>
  <c r="V98" i="28"/>
  <c r="V105" i="28"/>
  <c r="V97" i="28"/>
  <c r="V104" i="28"/>
  <c r="V96" i="28"/>
  <c r="V108" i="28"/>
  <c r="V103" i="28"/>
  <c r="V102" i="28"/>
  <c r="V101" i="28"/>
  <c r="V100" i="28"/>
  <c r="AB25" i="28"/>
  <c r="AB20" i="28"/>
  <c r="AB17" i="28"/>
  <c r="AB23" i="28"/>
  <c r="AB15" i="28"/>
  <c r="AB24" i="28"/>
  <c r="AB16" i="28"/>
  <c r="AB22" i="28"/>
  <c r="AB13" i="28"/>
  <c r="AB18" i="28"/>
  <c r="AB21" i="28"/>
  <c r="AB19" i="28"/>
  <c r="AB14" i="28"/>
  <c r="S102" i="28"/>
  <c r="S101" i="28"/>
  <c r="S100" i="28"/>
  <c r="S107" i="28"/>
  <c r="S99" i="28"/>
  <c r="S106" i="28"/>
  <c r="S98" i="28"/>
  <c r="S105" i="28"/>
  <c r="S97" i="28"/>
  <c r="S104" i="28"/>
  <c r="S96" i="28"/>
  <c r="S103" i="28"/>
  <c r="S108" i="28"/>
  <c r="O106" i="28"/>
  <c r="O98" i="28"/>
  <c r="O105" i="28"/>
  <c r="O97" i="28"/>
  <c r="O104" i="28"/>
  <c r="O96" i="28"/>
  <c r="O108" i="28"/>
  <c r="O103" i="28"/>
  <c r="O102" i="28"/>
  <c r="O101" i="28"/>
  <c r="O100" i="28"/>
  <c r="O107" i="28"/>
  <c r="O99" i="28"/>
  <c r="H50" i="28"/>
  <c r="I50" i="28" s="1"/>
  <c r="H42" i="28"/>
  <c r="I42" i="28" s="1"/>
  <c r="H49" i="28"/>
  <c r="I49" i="28" s="1"/>
  <c r="H41" i="28"/>
  <c r="I41" i="28" s="1"/>
  <c r="H47" i="28"/>
  <c r="I47" i="28" s="1"/>
  <c r="H54" i="28"/>
  <c r="H46" i="28"/>
  <c r="I46" i="28" s="1"/>
  <c r="H45" i="28"/>
  <c r="I45" i="28" s="1"/>
  <c r="H44" i="28"/>
  <c r="I44" i="28" s="1"/>
  <c r="H48" i="28"/>
  <c r="I48" i="28" s="1"/>
  <c r="H43" i="28"/>
  <c r="I43" i="28" s="1"/>
  <c r="H40" i="28"/>
  <c r="I40" i="28" s="1"/>
  <c r="H51" i="28"/>
  <c r="I51" i="28" s="1"/>
  <c r="H53" i="28"/>
  <c r="T25" i="28"/>
  <c r="T20" i="28"/>
  <c r="T17" i="28"/>
  <c r="T23" i="28"/>
  <c r="T15" i="28"/>
  <c r="T22" i="28"/>
  <c r="T21" i="28"/>
  <c r="T19" i="28"/>
  <c r="T16" i="28"/>
  <c r="T18" i="28"/>
  <c r="T13" i="28"/>
  <c r="T24" i="28"/>
  <c r="T14" i="28"/>
  <c r="U53" i="28"/>
  <c r="Z53" i="28"/>
  <c r="S21" i="28"/>
  <c r="S25" i="28"/>
  <c r="S18" i="28"/>
  <c r="S24" i="28"/>
  <c r="S16" i="28"/>
  <c r="S15" i="28"/>
  <c r="S23" i="28"/>
  <c r="S22" i="28"/>
  <c r="S14" i="28"/>
  <c r="S20" i="28"/>
  <c r="S19" i="28"/>
  <c r="S17" i="28"/>
  <c r="S13" i="28"/>
  <c r="G73" i="28"/>
  <c r="I73" i="28" s="1"/>
  <c r="G72" i="28"/>
  <c r="G79" i="28"/>
  <c r="G71" i="28"/>
  <c r="G78" i="28"/>
  <c r="G77" i="28"/>
  <c r="G69" i="28"/>
  <c r="I69" i="28" s="1"/>
  <c r="G81" i="28"/>
  <c r="G76" i="28"/>
  <c r="I76" i="28" s="1"/>
  <c r="G75" i="28"/>
  <c r="G70" i="28"/>
  <c r="G74" i="28"/>
  <c r="G68" i="28"/>
  <c r="I68" i="28" s="1"/>
  <c r="G82" i="28"/>
  <c r="AA77" i="28"/>
  <c r="AA69" i="28"/>
  <c r="AA76" i="28"/>
  <c r="AA68" i="28"/>
  <c r="AA80" i="28"/>
  <c r="AA75" i="28"/>
  <c r="AA74" i="28"/>
  <c r="AA73" i="28"/>
  <c r="AA72" i="28"/>
  <c r="AA79" i="28"/>
  <c r="AA71" i="28"/>
  <c r="AA70" i="28"/>
  <c r="AA78" i="28"/>
  <c r="V26" i="28"/>
  <c r="AA21" i="28"/>
  <c r="AA25" i="28"/>
  <c r="AA18" i="28"/>
  <c r="AA24" i="28"/>
  <c r="AA16" i="28"/>
  <c r="AA15" i="28"/>
  <c r="AA19" i="28"/>
  <c r="AA20" i="28"/>
  <c r="AA17" i="28"/>
  <c r="AA14" i="28"/>
  <c r="AA23" i="28"/>
  <c r="AA22" i="28"/>
  <c r="AA13" i="28"/>
  <c r="AA102" i="28"/>
  <c r="AA101" i="28"/>
  <c r="AA100" i="28"/>
  <c r="AA107" i="28"/>
  <c r="AA99" i="28"/>
  <c r="AA106" i="28"/>
  <c r="AA98" i="28"/>
  <c r="AA105" i="28"/>
  <c r="AA97" i="28"/>
  <c r="AA104" i="28"/>
  <c r="AA96" i="28"/>
  <c r="AA108" i="28"/>
  <c r="AA103" i="28"/>
  <c r="W106" i="28"/>
  <c r="W98" i="28"/>
  <c r="W105" i="28"/>
  <c r="W97" i="28"/>
  <c r="W104" i="28"/>
  <c r="W96" i="28"/>
  <c r="W108" i="28"/>
  <c r="W103" i="28"/>
  <c r="W102" i="28"/>
  <c r="W101" i="28"/>
  <c r="W100" i="28"/>
  <c r="W107" i="28"/>
  <c r="W99" i="28"/>
  <c r="AC81" i="28"/>
  <c r="I81" i="28"/>
  <c r="AD81" i="28" s="1"/>
  <c r="U19" i="28"/>
  <c r="U24" i="28"/>
  <c r="U22" i="28"/>
  <c r="U14" i="28"/>
  <c r="U23" i="28"/>
  <c r="U21" i="28"/>
  <c r="U16" i="28"/>
  <c r="U20" i="28"/>
  <c r="U18" i="28"/>
  <c r="U15" i="28"/>
  <c r="U13" i="28"/>
  <c r="U25" i="28"/>
  <c r="U17" i="28"/>
  <c r="P50" i="28"/>
  <c r="P42" i="28"/>
  <c r="P49" i="28"/>
  <c r="P41" i="28"/>
  <c r="P52" i="28"/>
  <c r="P47" i="28"/>
  <c r="P46" i="28"/>
  <c r="P45" i="28"/>
  <c r="P44" i="28"/>
  <c r="P51" i="28"/>
  <c r="P48" i="28"/>
  <c r="P40" i="28"/>
  <c r="P43" i="28"/>
  <c r="G24" i="28"/>
  <c r="G22" i="28"/>
  <c r="G20" i="28"/>
  <c r="G27" i="28"/>
  <c r="AC27" i="28" s="1"/>
  <c r="G23" i="28"/>
  <c r="G14" i="28"/>
  <c r="I14" i="28" s="1"/>
  <c r="G13" i="28"/>
  <c r="I13" i="28" s="1"/>
  <c r="G21" i="28"/>
  <c r="G19" i="28"/>
  <c r="I19" i="28" s="1"/>
  <c r="G18" i="28"/>
  <c r="G15" i="28"/>
  <c r="G26" i="28"/>
  <c r="AC26" i="28" s="1"/>
  <c r="G17" i="28"/>
  <c r="I17" i="28" s="1"/>
  <c r="G16" i="28"/>
  <c r="I16" i="28" s="1"/>
  <c r="Z22" i="28"/>
  <c r="Z19" i="28"/>
  <c r="Z17" i="28"/>
  <c r="Z24" i="28"/>
  <c r="Z14" i="28"/>
  <c r="Z23" i="28"/>
  <c r="Z21" i="28"/>
  <c r="Z25" i="28"/>
  <c r="Z15" i="28"/>
  <c r="Z18" i="28"/>
  <c r="Z16" i="28"/>
  <c r="Z13" i="28"/>
  <c r="Z20" i="28"/>
  <c r="U80" i="28"/>
  <c r="U75" i="28"/>
  <c r="U74" i="28"/>
  <c r="U73" i="28"/>
  <c r="U72" i="28"/>
  <c r="U79" i="28"/>
  <c r="U71" i="28"/>
  <c r="U78" i="28"/>
  <c r="U77" i="28"/>
  <c r="U69" i="28"/>
  <c r="U76" i="28"/>
  <c r="U70" i="28"/>
  <c r="U68" i="28"/>
  <c r="Q79" i="28"/>
  <c r="Q71" i="28"/>
  <c r="Q78" i="28"/>
  <c r="Q70" i="28"/>
  <c r="Q77" i="28"/>
  <c r="Q69" i="28"/>
  <c r="Q76" i="28"/>
  <c r="Q80" i="28"/>
  <c r="Q75" i="28"/>
  <c r="Q74" i="28"/>
  <c r="Q73" i="28"/>
  <c r="Q68" i="28"/>
  <c r="Q81" i="28" s="1"/>
  <c r="Q72" i="28"/>
  <c r="Y23" i="28"/>
  <c r="Y25" i="28"/>
  <c r="Y20" i="28"/>
  <c r="Y18" i="28"/>
  <c r="Y17" i="28"/>
  <c r="Y14" i="28"/>
  <c r="Y21" i="28"/>
  <c r="Y13" i="28"/>
  <c r="Y24" i="28"/>
  <c r="Y15" i="28"/>
  <c r="Y22" i="28"/>
  <c r="Y16" i="28"/>
  <c r="Y19" i="28"/>
  <c r="Q49" i="28"/>
  <c r="Q41" i="28"/>
  <c r="Q48" i="28"/>
  <c r="Q40" i="28"/>
  <c r="Q46" i="28"/>
  <c r="Q45" i="28"/>
  <c r="Q44" i="28"/>
  <c r="Q51" i="28"/>
  <c r="Q43" i="28"/>
  <c r="Q50" i="28"/>
  <c r="Q52" i="28"/>
  <c r="Q42" i="28"/>
  <c r="Q47" i="28"/>
  <c r="Q104" i="28"/>
  <c r="Q96" i="28"/>
  <c r="Q108" i="28"/>
  <c r="Q103" i="28"/>
  <c r="Q102" i="28"/>
  <c r="Q101" i="28"/>
  <c r="Q100" i="28"/>
  <c r="Q107" i="28"/>
  <c r="Q99" i="28"/>
  <c r="Q106" i="28"/>
  <c r="Q98" i="28"/>
  <c r="Q105" i="28"/>
  <c r="Q97" i="28"/>
  <c r="V44" i="28"/>
  <c r="V51" i="28"/>
  <c r="V43" i="28"/>
  <c r="V49" i="28"/>
  <c r="V41" i="28"/>
  <c r="V48" i="28"/>
  <c r="V52" i="28"/>
  <c r="V47" i="28"/>
  <c r="V46" i="28"/>
  <c r="V50" i="28"/>
  <c r="V40" i="28"/>
  <c r="V45" i="28"/>
  <c r="V42" i="28"/>
  <c r="T101" i="28"/>
  <c r="T100" i="28"/>
  <c r="T107" i="28"/>
  <c r="T99" i="28"/>
  <c r="T106" i="28"/>
  <c r="T98" i="28"/>
  <c r="T105" i="28"/>
  <c r="T97" i="28"/>
  <c r="T104" i="28"/>
  <c r="T96" i="28"/>
  <c r="T108" i="28"/>
  <c r="T103" i="28"/>
  <c r="T102" i="28"/>
  <c r="P105" i="28"/>
  <c r="P97" i="28"/>
  <c r="P104" i="28"/>
  <c r="P96" i="28"/>
  <c r="P108" i="28"/>
  <c r="P103" i="28"/>
  <c r="P102" i="28"/>
  <c r="P101" i="28"/>
  <c r="P100" i="28"/>
  <c r="P107" i="28"/>
  <c r="P99" i="28"/>
  <c r="P106" i="28"/>
  <c r="P98" i="28"/>
  <c r="I77" i="28"/>
  <c r="X26" i="28"/>
  <c r="M53" i="28"/>
  <c r="I22" i="28"/>
  <c r="M19" i="28"/>
  <c r="M24" i="28"/>
  <c r="M22" i="28"/>
  <c r="M14" i="28"/>
  <c r="M16" i="28"/>
  <c r="M17" i="28"/>
  <c r="M15" i="28"/>
  <c r="M20" i="28"/>
  <c r="M13" i="28"/>
  <c r="M21" i="28"/>
  <c r="M23" i="28"/>
  <c r="M18" i="28"/>
  <c r="M25" i="28"/>
  <c r="X50" i="28"/>
  <c r="X42" i="28"/>
  <c r="X49" i="28"/>
  <c r="X41" i="28"/>
  <c r="X52" i="28"/>
  <c r="X47" i="28"/>
  <c r="X46" i="28"/>
  <c r="X45" i="28"/>
  <c r="X44" i="28"/>
  <c r="X40" i="28"/>
  <c r="X43" i="28"/>
  <c r="X51" i="28"/>
  <c r="X48" i="28"/>
  <c r="R22" i="28"/>
  <c r="R19" i="28"/>
  <c r="R17" i="28"/>
  <c r="R24" i="28"/>
  <c r="R15" i="28"/>
  <c r="R23" i="28"/>
  <c r="R21" i="28"/>
  <c r="R16" i="28"/>
  <c r="R20" i="28"/>
  <c r="R18" i="28"/>
  <c r="R14" i="28"/>
  <c r="R25" i="28"/>
  <c r="R13" i="28"/>
  <c r="V74" i="28"/>
  <c r="V73" i="28"/>
  <c r="V72" i="28"/>
  <c r="V79" i="28"/>
  <c r="V78" i="28"/>
  <c r="V70" i="28"/>
  <c r="V77" i="28"/>
  <c r="V76" i="28"/>
  <c r="V68" i="28"/>
  <c r="V69" i="28"/>
  <c r="V80" i="28"/>
  <c r="V75" i="28"/>
  <c r="V71" i="28"/>
  <c r="AB76" i="28"/>
  <c r="AB80" i="28"/>
  <c r="AB75" i="28"/>
  <c r="AB74" i="28"/>
  <c r="AB73" i="28"/>
  <c r="AB72" i="28"/>
  <c r="AB79" i="28"/>
  <c r="AB71" i="28"/>
  <c r="AB78" i="28"/>
  <c r="AB70" i="28"/>
  <c r="AB77" i="28"/>
  <c r="AB68" i="28"/>
  <c r="AB69" i="28"/>
  <c r="Q23" i="28"/>
  <c r="Q25" i="28"/>
  <c r="Q20" i="28"/>
  <c r="Q18" i="28"/>
  <c r="Q14" i="28"/>
  <c r="Q15" i="28"/>
  <c r="Q22" i="28"/>
  <c r="Q21" i="28"/>
  <c r="Q19" i="28"/>
  <c r="Q16" i="28"/>
  <c r="Q24" i="28"/>
  <c r="Q13" i="28"/>
  <c r="Q17" i="28"/>
  <c r="N44" i="28"/>
  <c r="N51" i="28"/>
  <c r="N43" i="28"/>
  <c r="N49" i="28"/>
  <c r="N41" i="28"/>
  <c r="N48" i="28"/>
  <c r="N52" i="28"/>
  <c r="N47" i="28"/>
  <c r="AC47" i="28" s="1"/>
  <c r="AD47" i="28" s="1"/>
  <c r="N46" i="28"/>
  <c r="N50" i="28"/>
  <c r="N42" i="28"/>
  <c r="N45" i="28"/>
  <c r="N40" i="28"/>
  <c r="AB101" i="28"/>
  <c r="AB100" i="28"/>
  <c r="AB107" i="28"/>
  <c r="AB99" i="28"/>
  <c r="AB106" i="28"/>
  <c r="AB98" i="28"/>
  <c r="AB105" i="28"/>
  <c r="AB97" i="28"/>
  <c r="AB104" i="28"/>
  <c r="AB96" i="28"/>
  <c r="AB108" i="28"/>
  <c r="AB103" i="28"/>
  <c r="AB102" i="28"/>
  <c r="X105" i="28"/>
  <c r="X97" i="28"/>
  <c r="X104" i="28"/>
  <c r="X96" i="28"/>
  <c r="X108" i="28"/>
  <c r="X103" i="28"/>
  <c r="X102" i="28"/>
  <c r="X101" i="28"/>
  <c r="X100" i="28"/>
  <c r="X107" i="28"/>
  <c r="X99" i="28"/>
  <c r="X98" i="28"/>
  <c r="X106" i="28"/>
  <c r="I70" i="28"/>
  <c r="AB46" i="28"/>
  <c r="AB45" i="28"/>
  <c r="AB51" i="28"/>
  <c r="AB43" i="28"/>
  <c r="AB50" i="28"/>
  <c r="AB49" i="28"/>
  <c r="AB41" i="28"/>
  <c r="AB48" i="28"/>
  <c r="AB40" i="28"/>
  <c r="AB44" i="28"/>
  <c r="AB47" i="28"/>
  <c r="AB42" i="28"/>
  <c r="AB52" i="28"/>
  <c r="P26" i="28"/>
  <c r="N18" i="28"/>
  <c r="N23" i="28"/>
  <c r="N21" i="28"/>
  <c r="N25" i="28"/>
  <c r="N17" i="28"/>
  <c r="N13" i="28"/>
  <c r="N19" i="28"/>
  <c r="N24" i="28"/>
  <c r="N16" i="28"/>
  <c r="N14" i="28"/>
  <c r="N20" i="28"/>
  <c r="N22" i="28"/>
  <c r="N15" i="28"/>
  <c r="I20" i="28"/>
  <c r="I21" i="28"/>
  <c r="R53" i="28"/>
  <c r="M80" i="28"/>
  <c r="M75" i="28"/>
  <c r="M74" i="28"/>
  <c r="M73" i="28"/>
  <c r="M79" i="28"/>
  <c r="M71" i="28"/>
  <c r="M78" i="28"/>
  <c r="M77" i="28"/>
  <c r="M69" i="28"/>
  <c r="M70" i="28"/>
  <c r="M76" i="28"/>
  <c r="M68" i="28"/>
  <c r="M72" i="28"/>
  <c r="O73" i="28"/>
  <c r="O72" i="28"/>
  <c r="O79" i="28"/>
  <c r="O71" i="28"/>
  <c r="O78" i="28"/>
  <c r="O77" i="28"/>
  <c r="O69" i="28"/>
  <c r="O76" i="28"/>
  <c r="O80" i="28"/>
  <c r="O75" i="28"/>
  <c r="O68" i="28"/>
  <c r="O74" i="28"/>
  <c r="O70" i="28"/>
  <c r="G106" i="28"/>
  <c r="I106" i="28" s="1"/>
  <c r="G98" i="28"/>
  <c r="I98" i="28" s="1"/>
  <c r="G105" i="28"/>
  <c r="I105" i="28" s="1"/>
  <c r="G97" i="28"/>
  <c r="I97" i="28" s="1"/>
  <c r="G109" i="28"/>
  <c r="G104" i="28"/>
  <c r="G96" i="28"/>
  <c r="I96" i="28" s="1"/>
  <c r="G103" i="28"/>
  <c r="I103" i="28" s="1"/>
  <c r="G110" i="28"/>
  <c r="AC110" i="28" s="1"/>
  <c r="G102" i="28"/>
  <c r="I102" i="28" s="1"/>
  <c r="G101" i="28"/>
  <c r="I101" i="28" s="1"/>
  <c r="G100" i="28"/>
  <c r="I100" i="28" s="1"/>
  <c r="G107" i="28"/>
  <c r="G99" i="28"/>
  <c r="T76" i="28"/>
  <c r="T80" i="28"/>
  <c r="T75" i="28"/>
  <c r="T74" i="28"/>
  <c r="T73" i="28"/>
  <c r="T72" i="28"/>
  <c r="T79" i="28"/>
  <c r="T71" i="28"/>
  <c r="T78" i="28"/>
  <c r="T70" i="28"/>
  <c r="T69" i="28"/>
  <c r="T77" i="28"/>
  <c r="T68" i="28"/>
  <c r="M100" i="28"/>
  <c r="M107" i="28"/>
  <c r="M99" i="28"/>
  <c r="M106" i="28"/>
  <c r="M98" i="28"/>
  <c r="M105" i="28"/>
  <c r="M97" i="28"/>
  <c r="M104" i="28"/>
  <c r="M96" i="28"/>
  <c r="M108" i="28"/>
  <c r="M103" i="28"/>
  <c r="M102" i="28"/>
  <c r="M101" i="28"/>
  <c r="I74" i="28"/>
  <c r="I78" i="28"/>
  <c r="T46" i="28"/>
  <c r="T45" i="28"/>
  <c r="T51" i="28"/>
  <c r="T43" i="28"/>
  <c r="T50" i="28"/>
  <c r="T49" i="28"/>
  <c r="T41" i="28"/>
  <c r="T48" i="28"/>
  <c r="T40" i="28"/>
  <c r="T52" i="28"/>
  <c r="T42" i="28"/>
  <c r="T44" i="28"/>
  <c r="T47" i="28"/>
  <c r="I23" i="28"/>
  <c r="I18" i="28"/>
  <c r="S77" i="28"/>
  <c r="S69" i="28"/>
  <c r="S76" i="28"/>
  <c r="S68" i="28"/>
  <c r="S80" i="28"/>
  <c r="S75" i="28"/>
  <c r="S74" i="28"/>
  <c r="S73" i="28"/>
  <c r="S72" i="28"/>
  <c r="S79" i="28"/>
  <c r="S71" i="28"/>
  <c r="S78" i="28"/>
  <c r="S70" i="28"/>
  <c r="X72" i="28"/>
  <c r="X79" i="28"/>
  <c r="X71" i="28"/>
  <c r="X78" i="28"/>
  <c r="X70" i="28"/>
  <c r="X77" i="28"/>
  <c r="X76" i="28"/>
  <c r="X68" i="28"/>
  <c r="X80" i="28"/>
  <c r="X75" i="28"/>
  <c r="X74" i="28"/>
  <c r="X69" i="28"/>
  <c r="X73" i="28"/>
  <c r="W73" i="28"/>
  <c r="W72" i="28"/>
  <c r="W79" i="28"/>
  <c r="W71" i="28"/>
  <c r="W78" i="28"/>
  <c r="W77" i="28"/>
  <c r="W69" i="28"/>
  <c r="W76" i="28"/>
  <c r="W80" i="28"/>
  <c r="W75" i="28"/>
  <c r="W74" i="28"/>
  <c r="W70" i="28"/>
  <c r="W68" i="28"/>
  <c r="I72" i="28"/>
  <c r="I109" i="28"/>
  <c r="AD109" i="28" s="1"/>
  <c r="AC109" i="28"/>
  <c r="I107" i="28"/>
  <c r="R108" i="28"/>
  <c r="R103" i="28"/>
  <c r="R102" i="28"/>
  <c r="R101" i="28"/>
  <c r="R100" i="28"/>
  <c r="R107" i="28"/>
  <c r="R99" i="28"/>
  <c r="R106" i="28"/>
  <c r="R98" i="28"/>
  <c r="R105" i="28"/>
  <c r="R97" i="28"/>
  <c r="R104" i="28"/>
  <c r="R96" i="28"/>
  <c r="U100" i="28"/>
  <c r="U107" i="28"/>
  <c r="U99" i="28"/>
  <c r="U106" i="28"/>
  <c r="U98" i="28"/>
  <c r="U105" i="28"/>
  <c r="U97" i="28"/>
  <c r="U104" i="28"/>
  <c r="U96" i="28"/>
  <c r="U108" i="28"/>
  <c r="U103" i="28"/>
  <c r="U102" i="28"/>
  <c r="U101" i="28"/>
  <c r="AC82" i="28"/>
  <c r="I82" i="28"/>
  <c r="AD82" i="28" s="1"/>
  <c r="I71" i="28"/>
  <c r="I24" i="28"/>
  <c r="W53" i="28"/>
  <c r="N74" i="28"/>
  <c r="N73" i="28"/>
  <c r="N72" i="28"/>
  <c r="N79" i="28"/>
  <c r="N78" i="28"/>
  <c r="N70" i="28"/>
  <c r="N77" i="28"/>
  <c r="N76" i="28"/>
  <c r="N68" i="28"/>
  <c r="N69" i="28"/>
  <c r="N80" i="28"/>
  <c r="N75" i="28"/>
  <c r="N71" i="28"/>
  <c r="R78" i="28"/>
  <c r="R70" i="28"/>
  <c r="R77" i="28"/>
  <c r="R69" i="28"/>
  <c r="R76" i="28"/>
  <c r="R80" i="28"/>
  <c r="R75" i="28"/>
  <c r="R74" i="28"/>
  <c r="R73" i="28"/>
  <c r="R72" i="28"/>
  <c r="R79" i="28"/>
  <c r="R71" i="28"/>
  <c r="R68" i="28"/>
  <c r="Y104" i="28"/>
  <c r="Y96" i="28"/>
  <c r="Y108" i="28"/>
  <c r="Y103" i="28"/>
  <c r="Y102" i="28"/>
  <c r="Y101" i="28"/>
  <c r="Y100" i="28"/>
  <c r="Y107" i="28"/>
  <c r="Y99" i="28"/>
  <c r="Y106" i="28"/>
  <c r="Y98" i="28"/>
  <c r="Y105" i="28"/>
  <c r="Y97" i="28"/>
  <c r="AA52" i="28"/>
  <c r="AA47" i="28"/>
  <c r="AA46" i="28"/>
  <c r="AA44" i="28"/>
  <c r="AC44" i="28" s="1"/>
  <c r="AD44" i="28" s="1"/>
  <c r="AA51" i="28"/>
  <c r="AA43" i="28"/>
  <c r="AA50" i="28"/>
  <c r="AA42" i="28"/>
  <c r="AA49" i="28"/>
  <c r="AA41" i="28"/>
  <c r="AA40" i="28"/>
  <c r="AA48" i="28"/>
  <c r="AA45" i="28"/>
  <c r="P72" i="28"/>
  <c r="P79" i="28"/>
  <c r="P71" i="28"/>
  <c r="P78" i="28"/>
  <c r="P70" i="28"/>
  <c r="P77" i="28"/>
  <c r="P76" i="28"/>
  <c r="P68" i="28"/>
  <c r="P80" i="28"/>
  <c r="P75" i="28"/>
  <c r="P74" i="28"/>
  <c r="P73" i="28"/>
  <c r="P69" i="28"/>
  <c r="I104" i="28"/>
  <c r="I99" i="28"/>
  <c r="Z108" i="28"/>
  <c r="Z103" i="28"/>
  <c r="Z102" i="28"/>
  <c r="Z101" i="28"/>
  <c r="Z100" i="28"/>
  <c r="Z107" i="28"/>
  <c r="Z99" i="28"/>
  <c r="Z106" i="28"/>
  <c r="Z98" i="28"/>
  <c r="Z105" i="28"/>
  <c r="Z97" i="28"/>
  <c r="Z104" i="28"/>
  <c r="Z96" i="28"/>
  <c r="Z109" i="28" s="1"/>
  <c r="N107" i="28"/>
  <c r="N99" i="28"/>
  <c r="N106" i="28"/>
  <c r="N98" i="28"/>
  <c r="N105" i="28"/>
  <c r="N97" i="28"/>
  <c r="N104" i="28"/>
  <c r="N96" i="28"/>
  <c r="N109" i="28" s="1"/>
  <c r="N108" i="28"/>
  <c r="N103" i="28"/>
  <c r="N102" i="28"/>
  <c r="N101" i="28"/>
  <c r="N100" i="28"/>
  <c r="I75" i="28"/>
  <c r="I79" i="28"/>
  <c r="O53" i="28"/>
  <c r="I15" i="28"/>
  <c r="S52" i="28"/>
  <c r="S47" i="28"/>
  <c r="S46" i="28"/>
  <c r="S44" i="28"/>
  <c r="S51" i="28"/>
  <c r="S43" i="28"/>
  <c r="S50" i="28"/>
  <c r="AC50" i="28" s="1"/>
  <c r="AD50" i="28" s="1"/>
  <c r="S42" i="28"/>
  <c r="S49" i="28"/>
  <c r="S41" i="28"/>
  <c r="S40" i="28"/>
  <c r="S48" i="28"/>
  <c r="S45" i="28"/>
  <c r="Y79" i="28"/>
  <c r="Y71" i="28"/>
  <c r="Y78" i="28"/>
  <c r="Y70" i="28"/>
  <c r="Y77" i="28"/>
  <c r="Y69" i="28"/>
  <c r="Y76" i="28"/>
  <c r="Y80" i="28"/>
  <c r="Y75" i="28"/>
  <c r="Y74" i="28"/>
  <c r="Y73" i="28"/>
  <c r="Y68" i="28"/>
  <c r="Y72" i="28"/>
  <c r="Z78" i="28"/>
  <c r="Z70" i="28"/>
  <c r="Z77" i="28"/>
  <c r="Z69" i="28"/>
  <c r="Z76" i="28"/>
  <c r="Z68" i="28"/>
  <c r="Z80" i="28"/>
  <c r="Z75" i="28"/>
  <c r="Z74" i="28"/>
  <c r="Z73" i="28"/>
  <c r="Z72" i="28"/>
  <c r="Z79" i="28"/>
  <c r="Z71" i="28"/>
  <c r="I77" i="25"/>
  <c r="W76" i="25"/>
  <c r="Y79" i="25"/>
  <c r="W73" i="25"/>
  <c r="W69" i="25"/>
  <c r="I75" i="25"/>
  <c r="W75" i="25"/>
  <c r="W72" i="25"/>
  <c r="W77" i="25"/>
  <c r="Q105" i="25"/>
  <c r="Q97" i="25"/>
  <c r="Q104" i="25"/>
  <c r="Q96" i="25"/>
  <c r="Q108" i="25"/>
  <c r="Q103" i="25"/>
  <c r="Q102" i="25"/>
  <c r="Q101" i="25"/>
  <c r="Q100" i="25"/>
  <c r="Q107" i="25"/>
  <c r="Q99" i="25"/>
  <c r="Q106" i="25"/>
  <c r="Q98" i="25"/>
  <c r="P106" i="25"/>
  <c r="P98" i="25"/>
  <c r="P105" i="25"/>
  <c r="P97" i="25"/>
  <c r="P104" i="25"/>
  <c r="P96" i="25"/>
  <c r="P108" i="25"/>
  <c r="P103" i="25"/>
  <c r="P102" i="25"/>
  <c r="P101" i="25"/>
  <c r="P100" i="25"/>
  <c r="P107" i="25"/>
  <c r="P99" i="25"/>
  <c r="O107" i="25"/>
  <c r="O99" i="25"/>
  <c r="O106" i="25"/>
  <c r="O98" i="25"/>
  <c r="O105" i="25"/>
  <c r="O97" i="25"/>
  <c r="O104" i="25"/>
  <c r="O96" i="25"/>
  <c r="O108" i="25"/>
  <c r="O103" i="25"/>
  <c r="O102" i="25"/>
  <c r="O101" i="25"/>
  <c r="O100" i="25"/>
  <c r="T102" i="25"/>
  <c r="T101" i="25"/>
  <c r="T100" i="25"/>
  <c r="T107" i="25"/>
  <c r="T99" i="25"/>
  <c r="T106" i="25"/>
  <c r="T98" i="25"/>
  <c r="T105" i="25"/>
  <c r="T97" i="25"/>
  <c r="T104" i="25"/>
  <c r="T96" i="25"/>
  <c r="T108" i="25"/>
  <c r="T103" i="25"/>
  <c r="AA109" i="25"/>
  <c r="H106" i="25"/>
  <c r="I106" i="25" s="1"/>
  <c r="H98" i="25"/>
  <c r="I98" i="25" s="1"/>
  <c r="H105" i="25"/>
  <c r="I105" i="25" s="1"/>
  <c r="H97" i="25"/>
  <c r="I97" i="25" s="1"/>
  <c r="H109" i="25"/>
  <c r="H104" i="25"/>
  <c r="I104" i="25" s="1"/>
  <c r="H96" i="25"/>
  <c r="I96" i="25" s="1"/>
  <c r="H103" i="25"/>
  <c r="I103" i="25" s="1"/>
  <c r="H110" i="25"/>
  <c r="H102" i="25"/>
  <c r="I102" i="25" s="1"/>
  <c r="H101" i="25"/>
  <c r="I101" i="25" s="1"/>
  <c r="H100" i="25"/>
  <c r="I100" i="25" s="1"/>
  <c r="H107" i="25"/>
  <c r="I107" i="25" s="1"/>
  <c r="H99" i="25"/>
  <c r="I99" i="25" s="1"/>
  <c r="S109" i="25"/>
  <c r="V100" i="25"/>
  <c r="V107" i="25"/>
  <c r="V99" i="25"/>
  <c r="V106" i="25"/>
  <c r="V98" i="25"/>
  <c r="V105" i="25"/>
  <c r="V97" i="25"/>
  <c r="V104" i="25"/>
  <c r="V96" i="25"/>
  <c r="V108" i="25"/>
  <c r="V103" i="25"/>
  <c r="V102" i="25"/>
  <c r="V101" i="25"/>
  <c r="Z104" i="25"/>
  <c r="Z96" i="25"/>
  <c r="Z108" i="25"/>
  <c r="Z103" i="25"/>
  <c r="Z102" i="25"/>
  <c r="Z101" i="25"/>
  <c r="Z100" i="25"/>
  <c r="Z107" i="25"/>
  <c r="Z99" i="25"/>
  <c r="Z106" i="25"/>
  <c r="Z98" i="25"/>
  <c r="Z105" i="25"/>
  <c r="Z97" i="25"/>
  <c r="W109" i="25"/>
  <c r="N100" i="25"/>
  <c r="N107" i="25"/>
  <c r="N99" i="25"/>
  <c r="N106" i="25"/>
  <c r="N98" i="25"/>
  <c r="N105" i="25"/>
  <c r="N97" i="25"/>
  <c r="N104" i="25"/>
  <c r="AC104" i="25" s="1"/>
  <c r="AD104" i="25" s="1"/>
  <c r="N96" i="25"/>
  <c r="N108" i="25"/>
  <c r="N103" i="25"/>
  <c r="N102" i="25"/>
  <c r="N101" i="25"/>
  <c r="R104" i="25"/>
  <c r="R96" i="25"/>
  <c r="R108" i="25"/>
  <c r="AC108" i="25" s="1"/>
  <c r="AD108" i="25" s="1"/>
  <c r="R103" i="25"/>
  <c r="R102" i="25"/>
  <c r="R101" i="25"/>
  <c r="R100" i="25"/>
  <c r="R107" i="25"/>
  <c r="R99" i="25"/>
  <c r="R106" i="25"/>
  <c r="R98" i="25"/>
  <c r="R105" i="25"/>
  <c r="R97" i="25"/>
  <c r="Y109" i="25"/>
  <c r="U109" i="25"/>
  <c r="M109" i="25"/>
  <c r="X106" i="25"/>
  <c r="X98" i="25"/>
  <c r="X105" i="25"/>
  <c r="X97" i="25"/>
  <c r="X104" i="25"/>
  <c r="X96" i="25"/>
  <c r="X108" i="25"/>
  <c r="X103" i="25"/>
  <c r="X102" i="25"/>
  <c r="X101" i="25"/>
  <c r="AC101" i="25" s="1"/>
  <c r="AD101" i="25" s="1"/>
  <c r="X100" i="25"/>
  <c r="X107" i="25"/>
  <c r="X99" i="25"/>
  <c r="AB102" i="25"/>
  <c r="AB101" i="25"/>
  <c r="AB100" i="25"/>
  <c r="AB107" i="25"/>
  <c r="AB99" i="25"/>
  <c r="AB106" i="25"/>
  <c r="AB98" i="25"/>
  <c r="AB105" i="25"/>
  <c r="AB97" i="25"/>
  <c r="AB96" i="25"/>
  <c r="AB104" i="25"/>
  <c r="AB108" i="25"/>
  <c r="AB103" i="25"/>
  <c r="AC103" i="25" s="1"/>
  <c r="AD103" i="25" s="1"/>
  <c r="W74" i="25"/>
  <c r="Y76" i="25"/>
  <c r="Y69" i="25"/>
  <c r="I76" i="25"/>
  <c r="Y78" i="25"/>
  <c r="AA75" i="25"/>
  <c r="AA72" i="25"/>
  <c r="I73" i="25"/>
  <c r="W42" i="25"/>
  <c r="W49" i="25"/>
  <c r="AA78" i="25"/>
  <c r="AA70" i="25"/>
  <c r="AA77" i="25"/>
  <c r="AA69" i="25"/>
  <c r="W48" i="25"/>
  <c r="W52" i="25"/>
  <c r="W47" i="25"/>
  <c r="W45" i="25"/>
  <c r="Y72" i="25"/>
  <c r="Y77" i="25"/>
  <c r="W44" i="25"/>
  <c r="AA74" i="25"/>
  <c r="AA73" i="25"/>
  <c r="Y73" i="25"/>
  <c r="W43" i="25"/>
  <c r="I41" i="25"/>
  <c r="AA76" i="25"/>
  <c r="AA68" i="25"/>
  <c r="Y74" i="25"/>
  <c r="W50" i="25"/>
  <c r="AA79" i="25"/>
  <c r="AA71" i="25"/>
  <c r="Y75" i="25"/>
  <c r="W41" i="25"/>
  <c r="W40" i="25"/>
  <c r="Y70" i="25"/>
  <c r="Q77" i="25"/>
  <c r="Q69" i="25"/>
  <c r="Q76" i="25"/>
  <c r="Q68" i="25"/>
  <c r="Q80" i="25"/>
  <c r="Q75" i="25"/>
  <c r="Q74" i="25"/>
  <c r="Q73" i="25"/>
  <c r="Q72" i="25"/>
  <c r="Q79" i="25"/>
  <c r="Q71" i="25"/>
  <c r="Q78" i="25"/>
  <c r="Q70" i="25"/>
  <c r="T74" i="25"/>
  <c r="T73" i="25"/>
  <c r="T72" i="25"/>
  <c r="T79" i="25"/>
  <c r="T71" i="25"/>
  <c r="T78" i="25"/>
  <c r="T70" i="25"/>
  <c r="T77" i="25"/>
  <c r="T69" i="25"/>
  <c r="T76" i="25"/>
  <c r="T68" i="25"/>
  <c r="T80" i="25"/>
  <c r="T75" i="25"/>
  <c r="Z76" i="25"/>
  <c r="Z68" i="25"/>
  <c r="Z80" i="25"/>
  <c r="Z75" i="25"/>
  <c r="Z74" i="25"/>
  <c r="Z73" i="25"/>
  <c r="Z72" i="25"/>
  <c r="Z79" i="25"/>
  <c r="Z71" i="25"/>
  <c r="Z78" i="25"/>
  <c r="Z70" i="25"/>
  <c r="Z77" i="25"/>
  <c r="Z69" i="25"/>
  <c r="V72" i="25"/>
  <c r="V79" i="25"/>
  <c r="V71" i="25"/>
  <c r="V68" i="25"/>
  <c r="V78" i="25"/>
  <c r="V70" i="25"/>
  <c r="V77" i="25"/>
  <c r="V69" i="25"/>
  <c r="V76" i="25"/>
  <c r="V80" i="25"/>
  <c r="V75" i="25"/>
  <c r="V74" i="25"/>
  <c r="V73" i="25"/>
  <c r="R76" i="25"/>
  <c r="R68" i="25"/>
  <c r="R80" i="25"/>
  <c r="R75" i="25"/>
  <c r="R74" i="25"/>
  <c r="R73" i="25"/>
  <c r="R72" i="25"/>
  <c r="R79" i="25"/>
  <c r="R71" i="25"/>
  <c r="R78" i="25"/>
  <c r="R70" i="25"/>
  <c r="R77" i="25"/>
  <c r="R69" i="25"/>
  <c r="N72" i="25"/>
  <c r="N79" i="25"/>
  <c r="N71" i="25"/>
  <c r="N78" i="25"/>
  <c r="N70" i="25"/>
  <c r="N77" i="25"/>
  <c r="N69" i="25"/>
  <c r="N76" i="25"/>
  <c r="N80" i="25"/>
  <c r="N75" i="25"/>
  <c r="N74" i="25"/>
  <c r="N73" i="25"/>
  <c r="N68" i="25"/>
  <c r="I68" i="25"/>
  <c r="Y81" i="25"/>
  <c r="AC82" i="25"/>
  <c r="I82" i="25"/>
  <c r="AD82" i="25" s="1"/>
  <c r="P78" i="25"/>
  <c r="P70" i="25"/>
  <c r="P77" i="25"/>
  <c r="P69" i="25"/>
  <c r="P76" i="25"/>
  <c r="P68" i="25"/>
  <c r="P80" i="25"/>
  <c r="P75" i="25"/>
  <c r="P74" i="25"/>
  <c r="P73" i="25"/>
  <c r="P72" i="25"/>
  <c r="P79" i="25"/>
  <c r="P71" i="25"/>
  <c r="U81" i="25"/>
  <c r="I71" i="25"/>
  <c r="W81" i="25"/>
  <c r="I74" i="25"/>
  <c r="M81" i="25"/>
  <c r="AA81" i="25"/>
  <c r="X81" i="25"/>
  <c r="I70" i="25"/>
  <c r="AC81" i="25"/>
  <c r="I81" i="25"/>
  <c r="AD81" i="25" s="1"/>
  <c r="O81" i="25"/>
  <c r="AB74" i="25"/>
  <c r="AB73" i="25"/>
  <c r="AB72" i="25"/>
  <c r="AB79" i="25"/>
  <c r="AB71" i="25"/>
  <c r="AB70" i="25"/>
  <c r="AB78" i="25"/>
  <c r="AB77" i="25"/>
  <c r="AB69" i="25"/>
  <c r="AB76" i="25"/>
  <c r="AB68" i="25"/>
  <c r="AB80" i="25"/>
  <c r="AB75" i="25"/>
  <c r="AC75" i="25" s="1"/>
  <c r="AD75" i="25" s="1"/>
  <c r="S81" i="25"/>
  <c r="Y53" i="25"/>
  <c r="S53" i="25"/>
  <c r="P53" i="25"/>
  <c r="N53" i="25"/>
  <c r="I46" i="25"/>
  <c r="Q49" i="25"/>
  <c r="Q41" i="25"/>
  <c r="Q48" i="25"/>
  <c r="Q40" i="25"/>
  <c r="Q52" i="25"/>
  <c r="Q47" i="25"/>
  <c r="Q46" i="25"/>
  <c r="Q45" i="25"/>
  <c r="Q44" i="25"/>
  <c r="Q43" i="25"/>
  <c r="Q51" i="25"/>
  <c r="Q50" i="25"/>
  <c r="Q42" i="25"/>
  <c r="R48" i="25"/>
  <c r="R40" i="25"/>
  <c r="R52" i="25"/>
  <c r="R47" i="25"/>
  <c r="R46" i="25"/>
  <c r="R45" i="25"/>
  <c r="R44" i="25"/>
  <c r="R51" i="25"/>
  <c r="R43" i="25"/>
  <c r="R50" i="25"/>
  <c r="R42" i="25"/>
  <c r="R49" i="25"/>
  <c r="R41" i="25"/>
  <c r="AC53" i="25"/>
  <c r="I53" i="25"/>
  <c r="AD53" i="25" s="1"/>
  <c r="Z48" i="25"/>
  <c r="Z40" i="25"/>
  <c r="Z52" i="25"/>
  <c r="Z47" i="25"/>
  <c r="Z46" i="25"/>
  <c r="Z45" i="25"/>
  <c r="Z44" i="25"/>
  <c r="Z51" i="25"/>
  <c r="Z43" i="25"/>
  <c r="Z50" i="25"/>
  <c r="Z42" i="25"/>
  <c r="Z49" i="25"/>
  <c r="Z41" i="25"/>
  <c r="V53" i="25"/>
  <c r="I48" i="25"/>
  <c r="U53" i="25"/>
  <c r="I47" i="25"/>
  <c r="O53" i="25"/>
  <c r="M53" i="25"/>
  <c r="I44" i="25"/>
  <c r="AB46" i="25"/>
  <c r="AB45" i="25"/>
  <c r="AB44" i="25"/>
  <c r="AB51" i="25"/>
  <c r="AB43" i="25"/>
  <c r="AB50" i="25"/>
  <c r="AB42" i="25"/>
  <c r="AB49" i="25"/>
  <c r="AB41" i="25"/>
  <c r="AB40" i="25"/>
  <c r="AB48" i="25"/>
  <c r="AB52" i="25"/>
  <c r="AB47" i="25"/>
  <c r="I43" i="25"/>
  <c r="I42" i="25"/>
  <c r="X53" i="25"/>
  <c r="AC54" i="25"/>
  <c r="I54" i="25"/>
  <c r="AD54" i="25" s="1"/>
  <c r="AD55" i="25" s="1"/>
  <c r="T46" i="25"/>
  <c r="T44" i="25"/>
  <c r="T45" i="25"/>
  <c r="T51" i="25"/>
  <c r="T43" i="25"/>
  <c r="T50" i="25"/>
  <c r="T42" i="25"/>
  <c r="T49" i="25"/>
  <c r="T41" i="25"/>
  <c r="T40" i="25"/>
  <c r="T48" i="25"/>
  <c r="T52" i="25"/>
  <c r="T47" i="25"/>
  <c r="AA53" i="25"/>
  <c r="J19" i="25"/>
  <c r="J20" i="25"/>
  <c r="J21" i="25"/>
  <c r="J22" i="25"/>
  <c r="J23" i="25"/>
  <c r="J24" i="25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4" i="1"/>
  <c r="AC98" i="30" l="1"/>
  <c r="AD98" i="30" s="1"/>
  <c r="AA26" i="30"/>
  <c r="R81" i="30"/>
  <c r="AC70" i="30"/>
  <c r="AD70" i="30" s="1"/>
  <c r="AC25" i="30"/>
  <c r="AD25" i="30" s="1"/>
  <c r="AC107" i="30"/>
  <c r="AD107" i="30" s="1"/>
  <c r="Z26" i="30"/>
  <c r="T53" i="30"/>
  <c r="AC101" i="30"/>
  <c r="AD101" i="30" s="1"/>
  <c r="AC82" i="30"/>
  <c r="AC103" i="30"/>
  <c r="AD103" i="30" s="1"/>
  <c r="AC96" i="30"/>
  <c r="AD96" i="30" s="1"/>
  <c r="N81" i="30"/>
  <c r="AB81" i="30"/>
  <c r="AB53" i="30"/>
  <c r="AC104" i="30"/>
  <c r="AD104" i="30" s="1"/>
  <c r="AC105" i="30"/>
  <c r="AD105" i="30" s="1"/>
  <c r="AC44" i="30"/>
  <c r="AD44" i="30" s="1"/>
  <c r="AC78" i="30"/>
  <c r="AD78" i="30" s="1"/>
  <c r="AC17" i="30"/>
  <c r="AD17" i="30" s="1"/>
  <c r="V53" i="30"/>
  <c r="AC74" i="30"/>
  <c r="AD74" i="30" s="1"/>
  <c r="AC76" i="30"/>
  <c r="AD76" i="30" s="1"/>
  <c r="AC43" i="30"/>
  <c r="AD43" i="30" s="1"/>
  <c r="S26" i="30"/>
  <c r="R26" i="30"/>
  <c r="AD55" i="30"/>
  <c r="Q26" i="30"/>
  <c r="AC18" i="30"/>
  <c r="AD18" i="30" s="1"/>
  <c r="P53" i="30"/>
  <c r="Y81" i="30"/>
  <c r="Z53" i="30"/>
  <c r="AC75" i="30"/>
  <c r="AD75" i="30" s="1"/>
  <c r="AC52" i="30"/>
  <c r="AD52" i="30" s="1"/>
  <c r="R53" i="30"/>
  <c r="Z81" i="30"/>
  <c r="Q81" i="30"/>
  <c r="AC19" i="30"/>
  <c r="AD19" i="30" s="1"/>
  <c r="AC46" i="30"/>
  <c r="AD46" i="30" s="1"/>
  <c r="AC22" i="30"/>
  <c r="AD22" i="30" s="1"/>
  <c r="U53" i="30"/>
  <c r="AC69" i="30"/>
  <c r="AD69" i="30" s="1"/>
  <c r="M53" i="30"/>
  <c r="AC40" i="30"/>
  <c r="AD40" i="30" s="1"/>
  <c r="T81" i="30"/>
  <c r="Q109" i="30"/>
  <c r="W81" i="30"/>
  <c r="AC20" i="30"/>
  <c r="AD20" i="30" s="1"/>
  <c r="V81" i="30"/>
  <c r="AC77" i="30"/>
  <c r="AD77" i="30" s="1"/>
  <c r="AC48" i="30"/>
  <c r="AD48" i="30" s="1"/>
  <c r="S81" i="30"/>
  <c r="I81" i="30"/>
  <c r="AD81" i="30" s="1"/>
  <c r="AD83" i="30" s="1"/>
  <c r="I110" i="30"/>
  <c r="AD110" i="30" s="1"/>
  <c r="AC110" i="30"/>
  <c r="T109" i="30"/>
  <c r="P26" i="30"/>
  <c r="W53" i="30"/>
  <c r="X26" i="30"/>
  <c r="AC15" i="30"/>
  <c r="AD15" i="30" s="1"/>
  <c r="AC13" i="30"/>
  <c r="AD13" i="30" s="1"/>
  <c r="M26" i="30"/>
  <c r="R109" i="30"/>
  <c r="AC24" i="30"/>
  <c r="AD24" i="30" s="1"/>
  <c r="AC68" i="30"/>
  <c r="AD68" i="30" s="1"/>
  <c r="M81" i="30"/>
  <c r="AC45" i="30"/>
  <c r="AD45" i="30" s="1"/>
  <c r="AC50" i="30"/>
  <c r="AD50" i="30" s="1"/>
  <c r="Z109" i="30"/>
  <c r="N53" i="30"/>
  <c r="O53" i="30"/>
  <c r="AC72" i="30"/>
  <c r="AD72" i="30" s="1"/>
  <c r="AC71" i="30"/>
  <c r="AD71" i="30" s="1"/>
  <c r="AC51" i="30"/>
  <c r="AD51" i="30" s="1"/>
  <c r="AC41" i="30"/>
  <c r="AD41" i="30" s="1"/>
  <c r="AC109" i="30"/>
  <c r="I109" i="30"/>
  <c r="AD109" i="30" s="1"/>
  <c r="AA81" i="30"/>
  <c r="AC16" i="30"/>
  <c r="AD16" i="30" s="1"/>
  <c r="AC21" i="30"/>
  <c r="AD21" i="30" s="1"/>
  <c r="AC47" i="30"/>
  <c r="AD47" i="30" s="1"/>
  <c r="AC73" i="30"/>
  <c r="AD73" i="30" s="1"/>
  <c r="AC79" i="30"/>
  <c r="AD79" i="30" s="1"/>
  <c r="AC42" i="30"/>
  <c r="AD42" i="30" s="1"/>
  <c r="AC49" i="30"/>
  <c r="AD49" i="30" s="1"/>
  <c r="X53" i="30"/>
  <c r="Y53" i="30"/>
  <c r="U81" i="30"/>
  <c r="S53" i="30"/>
  <c r="P81" i="30"/>
  <c r="Q53" i="30"/>
  <c r="AC23" i="30"/>
  <c r="AD23" i="30" s="1"/>
  <c r="AC14" i="30"/>
  <c r="AD14" i="30" s="1"/>
  <c r="AC108" i="29"/>
  <c r="AD108" i="29" s="1"/>
  <c r="AC99" i="29"/>
  <c r="AD99" i="29" s="1"/>
  <c r="AC97" i="29"/>
  <c r="AD97" i="29" s="1"/>
  <c r="T109" i="29"/>
  <c r="AC100" i="29"/>
  <c r="AD100" i="29" s="1"/>
  <c r="AC105" i="29"/>
  <c r="AD105" i="29" s="1"/>
  <c r="AC104" i="29"/>
  <c r="AD104" i="29" s="1"/>
  <c r="AC101" i="29"/>
  <c r="AD101" i="29" s="1"/>
  <c r="AC102" i="29"/>
  <c r="AD102" i="29" s="1"/>
  <c r="AC106" i="29"/>
  <c r="AD106" i="29" s="1"/>
  <c r="AA81" i="29"/>
  <c r="S81" i="29"/>
  <c r="V53" i="29"/>
  <c r="P26" i="29"/>
  <c r="N26" i="29"/>
  <c r="R26" i="29"/>
  <c r="AB26" i="29"/>
  <c r="U53" i="29"/>
  <c r="W53" i="29"/>
  <c r="AC96" i="29"/>
  <c r="AD96" i="29" s="1"/>
  <c r="S26" i="29"/>
  <c r="AC69" i="29"/>
  <c r="AD69" i="29" s="1"/>
  <c r="AC80" i="29"/>
  <c r="AD80" i="29" s="1"/>
  <c r="AC41" i="29"/>
  <c r="AD41" i="29" s="1"/>
  <c r="AA26" i="29"/>
  <c r="T81" i="29"/>
  <c r="O53" i="29"/>
  <c r="AC18" i="29"/>
  <c r="AD18" i="29" s="1"/>
  <c r="AC21" i="29"/>
  <c r="AD21" i="29" s="1"/>
  <c r="AD111" i="29"/>
  <c r="AC53" i="29"/>
  <c r="I53" i="29"/>
  <c r="AD53" i="29" s="1"/>
  <c r="V26" i="29"/>
  <c r="AB81" i="29"/>
  <c r="AC77" i="29"/>
  <c r="AD77" i="29" s="1"/>
  <c r="AC68" i="29"/>
  <c r="AD68" i="29" s="1"/>
  <c r="M81" i="29"/>
  <c r="AC42" i="29"/>
  <c r="AD42" i="29" s="1"/>
  <c r="AC46" i="29"/>
  <c r="AD46" i="29" s="1"/>
  <c r="T26" i="29"/>
  <c r="AC14" i="29"/>
  <c r="AD14" i="29" s="1"/>
  <c r="AC22" i="29"/>
  <c r="AD22" i="29" s="1"/>
  <c r="P53" i="29"/>
  <c r="AC78" i="29"/>
  <c r="AD78" i="29" s="1"/>
  <c r="AC76" i="29"/>
  <c r="AD76" i="29" s="1"/>
  <c r="AC43" i="29"/>
  <c r="AD43" i="29" s="1"/>
  <c r="AC47" i="29"/>
  <c r="AD47" i="29" s="1"/>
  <c r="AD28" i="29"/>
  <c r="AC15" i="29"/>
  <c r="AD15" i="29" s="1"/>
  <c r="V81" i="29"/>
  <c r="AC71" i="29"/>
  <c r="AD71" i="29" s="1"/>
  <c r="AC44" i="29"/>
  <c r="AD44" i="29" s="1"/>
  <c r="AC52" i="29"/>
  <c r="AD52" i="29" s="1"/>
  <c r="AB53" i="29"/>
  <c r="X53" i="29"/>
  <c r="AC16" i="29"/>
  <c r="AD16" i="29" s="1"/>
  <c r="W81" i="29"/>
  <c r="N53" i="29"/>
  <c r="AC79" i="29"/>
  <c r="AD79" i="29" s="1"/>
  <c r="AC51" i="29"/>
  <c r="AD51" i="29" s="1"/>
  <c r="AC40" i="29"/>
  <c r="AD40" i="29" s="1"/>
  <c r="M53" i="29"/>
  <c r="I81" i="29"/>
  <c r="AD81" i="29" s="1"/>
  <c r="X81" i="29"/>
  <c r="R109" i="29"/>
  <c r="AC19" i="29"/>
  <c r="AD19" i="29" s="1"/>
  <c r="Y26" i="29"/>
  <c r="I82" i="29"/>
  <c r="AD82" i="29" s="1"/>
  <c r="AC54" i="29"/>
  <c r="I54" i="29"/>
  <c r="AD54" i="29" s="1"/>
  <c r="Q26" i="29"/>
  <c r="AC73" i="29"/>
  <c r="AD73" i="29" s="1"/>
  <c r="Q109" i="29"/>
  <c r="AC45" i="29"/>
  <c r="AD45" i="29" s="1"/>
  <c r="AC48" i="29"/>
  <c r="AD48" i="29" s="1"/>
  <c r="X109" i="29"/>
  <c r="AC20" i="29"/>
  <c r="AD20" i="29" s="1"/>
  <c r="AC24" i="29"/>
  <c r="AD24" i="29" s="1"/>
  <c r="Z109" i="29"/>
  <c r="U81" i="29"/>
  <c r="O26" i="29"/>
  <c r="AC72" i="29"/>
  <c r="AD72" i="29" s="1"/>
  <c r="AC74" i="29"/>
  <c r="AD74" i="29" s="1"/>
  <c r="P109" i="29"/>
  <c r="AC49" i="29"/>
  <c r="AD49" i="29" s="1"/>
  <c r="W26" i="29"/>
  <c r="Z53" i="29"/>
  <c r="T53" i="29"/>
  <c r="AC23" i="29"/>
  <c r="AD23" i="29" s="1"/>
  <c r="AC25" i="29"/>
  <c r="AD25" i="29" s="1"/>
  <c r="Y53" i="29"/>
  <c r="S53" i="29"/>
  <c r="U26" i="29"/>
  <c r="AC70" i="29"/>
  <c r="AD70" i="29" s="1"/>
  <c r="AC75" i="29"/>
  <c r="AD75" i="29" s="1"/>
  <c r="AC50" i="29"/>
  <c r="AD50" i="29" s="1"/>
  <c r="Z26" i="29"/>
  <c r="M26" i="29"/>
  <c r="AC13" i="29"/>
  <c r="AD13" i="29" s="1"/>
  <c r="AC17" i="29"/>
  <c r="AD17" i="29" s="1"/>
  <c r="AC52" i="28"/>
  <c r="AD52" i="28" s="1"/>
  <c r="AC51" i="28"/>
  <c r="AD51" i="28" s="1"/>
  <c r="AC42" i="28"/>
  <c r="AD42" i="28" s="1"/>
  <c r="AC49" i="28"/>
  <c r="AD49" i="28" s="1"/>
  <c r="N53" i="28"/>
  <c r="AC41" i="28"/>
  <c r="AD41" i="28" s="1"/>
  <c r="Z81" i="28"/>
  <c r="N26" i="28"/>
  <c r="AC45" i="28"/>
  <c r="AD45" i="28" s="1"/>
  <c r="V109" i="28"/>
  <c r="Q109" i="28"/>
  <c r="AC19" i="28"/>
  <c r="AD19" i="28" s="1"/>
  <c r="AC46" i="28"/>
  <c r="AD46" i="28" s="1"/>
  <c r="AC48" i="28"/>
  <c r="AD48" i="28" s="1"/>
  <c r="R26" i="28"/>
  <c r="AC97" i="28"/>
  <c r="AD97" i="28" s="1"/>
  <c r="AA53" i="28"/>
  <c r="R81" i="28"/>
  <c r="X81" i="28"/>
  <c r="I26" i="28"/>
  <c r="AD26" i="28" s="1"/>
  <c r="AC105" i="28"/>
  <c r="AD105" i="28" s="1"/>
  <c r="T81" i="28"/>
  <c r="AC72" i="28"/>
  <c r="AD72" i="28" s="1"/>
  <c r="AC79" i="28"/>
  <c r="AD79" i="28" s="1"/>
  <c r="AC20" i="28"/>
  <c r="AD20" i="28" s="1"/>
  <c r="W109" i="28"/>
  <c r="AA109" i="28"/>
  <c r="AC53" i="28"/>
  <c r="I53" i="28"/>
  <c r="AD53" i="28" s="1"/>
  <c r="AC54" i="28"/>
  <c r="I54" i="28"/>
  <c r="AD54" i="28" s="1"/>
  <c r="AD55" i="28" s="1"/>
  <c r="AC71" i="28"/>
  <c r="AD71" i="28" s="1"/>
  <c r="N81" i="28"/>
  <c r="AC101" i="28"/>
  <c r="AD101" i="28" s="1"/>
  <c r="AC98" i="28"/>
  <c r="AD98" i="28" s="1"/>
  <c r="M81" i="28"/>
  <c r="AC68" i="28"/>
  <c r="AD68" i="28" s="1"/>
  <c r="AC73" i="28"/>
  <c r="AD73" i="28" s="1"/>
  <c r="AC43" i="28"/>
  <c r="AD43" i="28" s="1"/>
  <c r="Q26" i="28"/>
  <c r="X53" i="28"/>
  <c r="AC15" i="28"/>
  <c r="AD15" i="28" s="1"/>
  <c r="AC40" i="28"/>
  <c r="AD40" i="28" s="1"/>
  <c r="V53" i="28"/>
  <c r="Z26" i="28"/>
  <c r="O109" i="28"/>
  <c r="S109" i="28"/>
  <c r="AB26" i="28"/>
  <c r="AC102" i="28"/>
  <c r="AD102" i="28" s="1"/>
  <c r="AC106" i="28"/>
  <c r="AD106" i="28" s="1"/>
  <c r="AC76" i="28"/>
  <c r="AD76" i="28" s="1"/>
  <c r="AC74" i="28"/>
  <c r="AD74" i="28" s="1"/>
  <c r="AC17" i="28"/>
  <c r="AD17" i="28" s="1"/>
  <c r="AA81" i="28"/>
  <c r="M26" i="28"/>
  <c r="AC13" i="28"/>
  <c r="AD13" i="28" s="1"/>
  <c r="S81" i="28"/>
  <c r="AC103" i="28"/>
  <c r="AD103" i="28" s="1"/>
  <c r="AC99" i="28"/>
  <c r="AD99" i="28" s="1"/>
  <c r="AC70" i="28"/>
  <c r="AD70" i="28" s="1"/>
  <c r="AC75" i="28"/>
  <c r="AD75" i="28" s="1"/>
  <c r="AB53" i="28"/>
  <c r="AC25" i="28"/>
  <c r="AD25" i="28" s="1"/>
  <c r="AC16" i="28"/>
  <c r="AD16" i="28" s="1"/>
  <c r="Q53" i="28"/>
  <c r="U81" i="28"/>
  <c r="U26" i="28"/>
  <c r="AA26" i="28"/>
  <c r="S53" i="28"/>
  <c r="U109" i="28"/>
  <c r="AC108" i="28"/>
  <c r="AD108" i="28" s="1"/>
  <c r="AC107" i="28"/>
  <c r="AD107" i="28" s="1"/>
  <c r="AC69" i="28"/>
  <c r="AD69" i="28" s="1"/>
  <c r="AC80" i="28"/>
  <c r="AD80" i="28" s="1"/>
  <c r="I27" i="28"/>
  <c r="AD27" i="28" s="1"/>
  <c r="AD28" i="28" s="1"/>
  <c r="AC18" i="28"/>
  <c r="AD18" i="28" s="1"/>
  <c r="AC14" i="28"/>
  <c r="AD14" i="28" s="1"/>
  <c r="S26" i="28"/>
  <c r="R109" i="28"/>
  <c r="AC96" i="28"/>
  <c r="AD96" i="28" s="1"/>
  <c r="M109" i="28"/>
  <c r="AC100" i="28"/>
  <c r="AD100" i="28" s="1"/>
  <c r="O81" i="28"/>
  <c r="AC77" i="28"/>
  <c r="AD77" i="28" s="1"/>
  <c r="AB109" i="28"/>
  <c r="I110" i="28"/>
  <c r="AD110" i="28" s="1"/>
  <c r="AD111" i="28" s="1"/>
  <c r="AC23" i="28"/>
  <c r="AD23" i="28" s="1"/>
  <c r="AC22" i="28"/>
  <c r="AD22" i="28" s="1"/>
  <c r="T109" i="28"/>
  <c r="P53" i="28"/>
  <c r="T26" i="28"/>
  <c r="Y81" i="28"/>
  <c r="P81" i="28"/>
  <c r="Y109" i="28"/>
  <c r="AD83" i="28"/>
  <c r="W81" i="28"/>
  <c r="T53" i="28"/>
  <c r="AC104" i="28"/>
  <c r="AD104" i="28" s="1"/>
  <c r="AC78" i="28"/>
  <c r="AD78" i="28" s="1"/>
  <c r="X109" i="28"/>
  <c r="AB81" i="28"/>
  <c r="V81" i="28"/>
  <c r="AC21" i="28"/>
  <c r="AD21" i="28" s="1"/>
  <c r="AC24" i="28"/>
  <c r="AD24" i="28" s="1"/>
  <c r="P109" i="28"/>
  <c r="Y26" i="28"/>
  <c r="AC102" i="25"/>
  <c r="AD102" i="25" s="1"/>
  <c r="AC105" i="25"/>
  <c r="AD105" i="25" s="1"/>
  <c r="AC98" i="25"/>
  <c r="AD98" i="25" s="1"/>
  <c r="AC106" i="25"/>
  <c r="AD106" i="25" s="1"/>
  <c r="AC96" i="25"/>
  <c r="AD96" i="25" s="1"/>
  <c r="AC99" i="25"/>
  <c r="AD99" i="25" s="1"/>
  <c r="AC97" i="25"/>
  <c r="AD97" i="25" s="1"/>
  <c r="AC100" i="25"/>
  <c r="AD100" i="25" s="1"/>
  <c r="AC110" i="25"/>
  <c r="I110" i="25"/>
  <c r="AD110" i="25" s="1"/>
  <c r="AD111" i="25" s="1"/>
  <c r="V109" i="25"/>
  <c r="AB109" i="25"/>
  <c r="Z109" i="25"/>
  <c r="X109" i="25"/>
  <c r="AC109" i="25"/>
  <c r="I109" i="25"/>
  <c r="AD109" i="25" s="1"/>
  <c r="Q109" i="25"/>
  <c r="N109" i="25"/>
  <c r="T109" i="25"/>
  <c r="P109" i="25"/>
  <c r="R109" i="25"/>
  <c r="O109" i="25"/>
  <c r="AC40" i="25"/>
  <c r="AD40" i="25" s="1"/>
  <c r="AC70" i="25"/>
  <c r="AD70" i="25" s="1"/>
  <c r="AC76" i="25"/>
  <c r="AD76" i="25" s="1"/>
  <c r="AC69" i="25"/>
  <c r="AD69" i="25" s="1"/>
  <c r="W53" i="25"/>
  <c r="AC78" i="25"/>
  <c r="AD78" i="25" s="1"/>
  <c r="AB81" i="25"/>
  <c r="AC77" i="25"/>
  <c r="AD77" i="25" s="1"/>
  <c r="AC74" i="25"/>
  <c r="AD74" i="25" s="1"/>
  <c r="AC71" i="25"/>
  <c r="AD71" i="25" s="1"/>
  <c r="AD83" i="25"/>
  <c r="AC80" i="25"/>
  <c r="AD80" i="25" s="1"/>
  <c r="AC72" i="25"/>
  <c r="AD72" i="25" s="1"/>
  <c r="AC68" i="25"/>
  <c r="AD68" i="25" s="1"/>
  <c r="P81" i="25"/>
  <c r="Z81" i="25"/>
  <c r="V81" i="25"/>
  <c r="Q81" i="25"/>
  <c r="N81" i="25"/>
  <c r="R81" i="25"/>
  <c r="T81" i="25"/>
  <c r="AC73" i="25"/>
  <c r="AD73" i="25" s="1"/>
  <c r="AC45" i="25"/>
  <c r="AD45" i="25" s="1"/>
  <c r="AC46" i="25"/>
  <c r="AD46" i="25" s="1"/>
  <c r="AC43" i="25"/>
  <c r="AD43" i="25" s="1"/>
  <c r="AC48" i="25"/>
  <c r="AD48" i="25" s="1"/>
  <c r="AC47" i="25"/>
  <c r="AD47" i="25" s="1"/>
  <c r="AC41" i="25"/>
  <c r="AD41" i="25" s="1"/>
  <c r="AC44" i="25"/>
  <c r="AD44" i="25" s="1"/>
  <c r="AC42" i="25"/>
  <c r="AD42" i="25" s="1"/>
  <c r="AC52" i="25"/>
  <c r="AD52" i="25" s="1"/>
  <c r="AC49" i="25"/>
  <c r="AD49" i="25" s="1"/>
  <c r="AC50" i="25"/>
  <c r="AD50" i="25" s="1"/>
  <c r="AB53" i="25"/>
  <c r="Q53" i="25"/>
  <c r="T53" i="25"/>
  <c r="Z53" i="25"/>
  <c r="R53" i="25"/>
  <c r="AA4" i="1"/>
  <c r="AB4" i="1"/>
  <c r="AC4" i="1"/>
  <c r="AD4" i="1"/>
  <c r="AE4" i="1"/>
  <c r="AF4" i="1"/>
  <c r="AG4" i="1"/>
  <c r="AH4" i="1"/>
  <c r="AI4" i="1"/>
  <c r="AJ4" i="1"/>
  <c r="AK4" i="1"/>
  <c r="AA5" i="1"/>
  <c r="AB5" i="1"/>
  <c r="AC5" i="1"/>
  <c r="AD5" i="1"/>
  <c r="AE5" i="1"/>
  <c r="AF5" i="1"/>
  <c r="AG5" i="1"/>
  <c r="AH5" i="1"/>
  <c r="AI5" i="1"/>
  <c r="AJ5" i="1"/>
  <c r="AK5" i="1"/>
  <c r="AA6" i="1"/>
  <c r="AB6" i="1"/>
  <c r="AC6" i="1"/>
  <c r="AD6" i="1"/>
  <c r="AE6" i="1"/>
  <c r="AF6" i="1"/>
  <c r="AG6" i="1"/>
  <c r="AH6" i="1"/>
  <c r="AI6" i="1"/>
  <c r="AJ6" i="1"/>
  <c r="AK6" i="1"/>
  <c r="AA7" i="1"/>
  <c r="AB7" i="1"/>
  <c r="AC7" i="1"/>
  <c r="AD7" i="1"/>
  <c r="AE7" i="1"/>
  <c r="AF7" i="1"/>
  <c r="AG7" i="1"/>
  <c r="AH7" i="1"/>
  <c r="AI7" i="1"/>
  <c r="AJ7" i="1"/>
  <c r="AK7" i="1"/>
  <c r="AA8" i="1"/>
  <c r="AB8" i="1"/>
  <c r="AC8" i="1"/>
  <c r="AD8" i="1"/>
  <c r="AE8" i="1"/>
  <c r="AF8" i="1"/>
  <c r="AG8" i="1"/>
  <c r="AH8" i="1"/>
  <c r="AI8" i="1"/>
  <c r="AJ8" i="1"/>
  <c r="AK8" i="1"/>
  <c r="AA9" i="1"/>
  <c r="AB9" i="1"/>
  <c r="AC9" i="1"/>
  <c r="AD9" i="1"/>
  <c r="AE9" i="1"/>
  <c r="AF9" i="1"/>
  <c r="AG9" i="1"/>
  <c r="AH9" i="1"/>
  <c r="AI9" i="1"/>
  <c r="AJ9" i="1"/>
  <c r="AK9" i="1"/>
  <c r="AA10" i="1"/>
  <c r="AB10" i="1"/>
  <c r="AC10" i="1"/>
  <c r="AD10" i="1"/>
  <c r="AE10" i="1"/>
  <c r="AF10" i="1"/>
  <c r="AG10" i="1"/>
  <c r="AH10" i="1"/>
  <c r="AI10" i="1"/>
  <c r="AJ10" i="1"/>
  <c r="AK10" i="1"/>
  <c r="AA11" i="1"/>
  <c r="AB11" i="1"/>
  <c r="AC11" i="1"/>
  <c r="AD11" i="1"/>
  <c r="AE11" i="1"/>
  <c r="AF11" i="1"/>
  <c r="AG11" i="1"/>
  <c r="AH11" i="1"/>
  <c r="AI11" i="1"/>
  <c r="AJ11" i="1"/>
  <c r="AK11" i="1"/>
  <c r="AA12" i="1"/>
  <c r="AB12" i="1"/>
  <c r="AC12" i="1"/>
  <c r="AD12" i="1"/>
  <c r="AE12" i="1"/>
  <c r="AF12" i="1"/>
  <c r="AG12" i="1"/>
  <c r="AH12" i="1"/>
  <c r="AI12" i="1"/>
  <c r="AJ12" i="1"/>
  <c r="AK12" i="1"/>
  <c r="AA13" i="1"/>
  <c r="AB13" i="1"/>
  <c r="AC13" i="1"/>
  <c r="AD13" i="1"/>
  <c r="AE13" i="1"/>
  <c r="AF13" i="1"/>
  <c r="AG13" i="1"/>
  <c r="AH13" i="1"/>
  <c r="AI13" i="1"/>
  <c r="AJ13" i="1"/>
  <c r="AK13" i="1"/>
  <c r="AA14" i="1"/>
  <c r="AB14" i="1"/>
  <c r="AC14" i="1"/>
  <c r="AD14" i="1"/>
  <c r="AE14" i="1"/>
  <c r="AF14" i="1"/>
  <c r="AG14" i="1"/>
  <c r="AH14" i="1"/>
  <c r="AI14" i="1"/>
  <c r="AJ14" i="1"/>
  <c r="AK14" i="1"/>
  <c r="AA15" i="1"/>
  <c r="AB15" i="1"/>
  <c r="AC15" i="1"/>
  <c r="AD15" i="1"/>
  <c r="AE15" i="1"/>
  <c r="AF15" i="1"/>
  <c r="AG15" i="1"/>
  <c r="AH15" i="1"/>
  <c r="AI15" i="1"/>
  <c r="AJ15" i="1"/>
  <c r="AK15" i="1"/>
  <c r="AA16" i="1"/>
  <c r="AB16" i="1"/>
  <c r="AC16" i="1"/>
  <c r="AD16" i="1"/>
  <c r="AE16" i="1"/>
  <c r="AF16" i="1"/>
  <c r="AG16" i="1"/>
  <c r="AH16" i="1"/>
  <c r="AI16" i="1"/>
  <c r="AJ16" i="1"/>
  <c r="AK16" i="1"/>
  <c r="AA17" i="1"/>
  <c r="AB17" i="1"/>
  <c r="AC17" i="1"/>
  <c r="AD17" i="1"/>
  <c r="AE17" i="1"/>
  <c r="AF17" i="1"/>
  <c r="AG17" i="1"/>
  <c r="AH17" i="1"/>
  <c r="AI17" i="1"/>
  <c r="AJ17" i="1"/>
  <c r="AK17" i="1"/>
  <c r="AA18" i="1"/>
  <c r="AB18" i="1"/>
  <c r="AC18" i="1"/>
  <c r="AD18" i="1"/>
  <c r="AE18" i="1"/>
  <c r="AF18" i="1"/>
  <c r="AG18" i="1"/>
  <c r="AH18" i="1"/>
  <c r="AI18" i="1"/>
  <c r="AJ18" i="1"/>
  <c r="AK18" i="1"/>
  <c r="AA19" i="1"/>
  <c r="AB19" i="1"/>
  <c r="AC19" i="1"/>
  <c r="AD19" i="1"/>
  <c r="AE19" i="1"/>
  <c r="AF19" i="1"/>
  <c r="AG19" i="1"/>
  <c r="AH19" i="1"/>
  <c r="AI19" i="1"/>
  <c r="AJ19" i="1"/>
  <c r="AK19" i="1"/>
  <c r="AA20" i="1"/>
  <c r="AB20" i="1"/>
  <c r="AC20" i="1"/>
  <c r="AD20" i="1"/>
  <c r="AE20" i="1"/>
  <c r="AF20" i="1"/>
  <c r="AG20" i="1"/>
  <c r="AH20" i="1"/>
  <c r="AI20" i="1"/>
  <c r="AJ20" i="1"/>
  <c r="AK20" i="1"/>
  <c r="AA21" i="1"/>
  <c r="AB21" i="1"/>
  <c r="AC21" i="1"/>
  <c r="AD21" i="1"/>
  <c r="AE21" i="1"/>
  <c r="AF21" i="1"/>
  <c r="AG21" i="1"/>
  <c r="AH21" i="1"/>
  <c r="AI21" i="1"/>
  <c r="AJ21" i="1"/>
  <c r="AK21" i="1"/>
  <c r="AA22" i="1"/>
  <c r="AB22" i="1"/>
  <c r="AC22" i="1"/>
  <c r="AD22" i="1"/>
  <c r="AE22" i="1"/>
  <c r="AF22" i="1"/>
  <c r="AG22" i="1"/>
  <c r="AH22" i="1"/>
  <c r="AI22" i="1"/>
  <c r="AJ22" i="1"/>
  <c r="AK22" i="1"/>
  <c r="AA23" i="1"/>
  <c r="AB23" i="1"/>
  <c r="AC23" i="1"/>
  <c r="AD23" i="1"/>
  <c r="AE23" i="1"/>
  <c r="AF23" i="1"/>
  <c r="AG23" i="1"/>
  <c r="AH23" i="1"/>
  <c r="AI23" i="1"/>
  <c r="AJ23" i="1"/>
  <c r="AK23" i="1"/>
  <c r="AA24" i="1"/>
  <c r="AB24" i="1"/>
  <c r="AC24" i="1"/>
  <c r="AD24" i="1"/>
  <c r="AE24" i="1"/>
  <c r="AF24" i="1"/>
  <c r="AG24" i="1"/>
  <c r="AH24" i="1"/>
  <c r="AI24" i="1"/>
  <c r="AJ24" i="1"/>
  <c r="AK24" i="1"/>
  <c r="AA25" i="1"/>
  <c r="AB25" i="1"/>
  <c r="AC25" i="1"/>
  <c r="AD25" i="1"/>
  <c r="AE25" i="1"/>
  <c r="AF25" i="1"/>
  <c r="AG25" i="1"/>
  <c r="AH25" i="1"/>
  <c r="AI25" i="1"/>
  <c r="AJ25" i="1"/>
  <c r="AK25" i="1"/>
  <c r="AA26" i="1"/>
  <c r="AB26" i="1"/>
  <c r="AC26" i="1"/>
  <c r="AD26" i="1"/>
  <c r="AE26" i="1"/>
  <c r="AF26" i="1"/>
  <c r="AG26" i="1"/>
  <c r="AH26" i="1"/>
  <c r="AI26" i="1"/>
  <c r="AJ26" i="1"/>
  <c r="AK26" i="1"/>
  <c r="AA27" i="1"/>
  <c r="AB27" i="1"/>
  <c r="AC27" i="1"/>
  <c r="AD27" i="1"/>
  <c r="AE27" i="1"/>
  <c r="AF27" i="1"/>
  <c r="AG27" i="1"/>
  <c r="AH27" i="1"/>
  <c r="AI27" i="1"/>
  <c r="AJ27" i="1"/>
  <c r="AK27" i="1"/>
  <c r="AA28" i="1"/>
  <c r="AB28" i="1"/>
  <c r="AC28" i="1"/>
  <c r="AD28" i="1"/>
  <c r="AE28" i="1"/>
  <c r="AF28" i="1"/>
  <c r="AG28" i="1"/>
  <c r="AH28" i="1"/>
  <c r="AI28" i="1"/>
  <c r="AJ28" i="1"/>
  <c r="AK28" i="1"/>
  <c r="AA29" i="1"/>
  <c r="AB29" i="1"/>
  <c r="AC29" i="1"/>
  <c r="AD29" i="1"/>
  <c r="AE29" i="1"/>
  <c r="AF29" i="1"/>
  <c r="AG29" i="1"/>
  <c r="AH29" i="1"/>
  <c r="AI29" i="1"/>
  <c r="AJ29" i="1"/>
  <c r="AK29" i="1"/>
  <c r="AA30" i="1"/>
  <c r="AB30" i="1"/>
  <c r="AC30" i="1"/>
  <c r="AD30" i="1"/>
  <c r="AE30" i="1"/>
  <c r="AF30" i="1"/>
  <c r="AG30" i="1"/>
  <c r="AH30" i="1"/>
  <c r="AI30" i="1"/>
  <c r="AJ30" i="1"/>
  <c r="AK30" i="1"/>
  <c r="AA31" i="1"/>
  <c r="AB31" i="1"/>
  <c r="AC31" i="1"/>
  <c r="AD31" i="1"/>
  <c r="AE31" i="1"/>
  <c r="AF31" i="1"/>
  <c r="AG31" i="1"/>
  <c r="AH31" i="1"/>
  <c r="AI31" i="1"/>
  <c r="AJ31" i="1"/>
  <c r="AK31" i="1"/>
  <c r="AA32" i="1"/>
  <c r="AB32" i="1"/>
  <c r="AC32" i="1"/>
  <c r="AD32" i="1"/>
  <c r="AE32" i="1"/>
  <c r="AF32" i="1"/>
  <c r="AG32" i="1"/>
  <c r="AH32" i="1"/>
  <c r="AI32" i="1"/>
  <c r="AJ32" i="1"/>
  <c r="AK32" i="1"/>
  <c r="AA33" i="1"/>
  <c r="AB33" i="1"/>
  <c r="AC33" i="1"/>
  <c r="AD33" i="1"/>
  <c r="AE33" i="1"/>
  <c r="AF33" i="1"/>
  <c r="AG33" i="1"/>
  <c r="AH33" i="1"/>
  <c r="AI33" i="1"/>
  <c r="AJ33" i="1"/>
  <c r="AK33" i="1"/>
  <c r="AA34" i="1"/>
  <c r="AB34" i="1"/>
  <c r="AC34" i="1"/>
  <c r="AD34" i="1"/>
  <c r="AE34" i="1"/>
  <c r="AF34" i="1"/>
  <c r="AG34" i="1"/>
  <c r="AH34" i="1"/>
  <c r="AI34" i="1"/>
  <c r="AJ34" i="1"/>
  <c r="AK34" i="1"/>
  <c r="AA35" i="1"/>
  <c r="AB35" i="1"/>
  <c r="AC35" i="1"/>
  <c r="AD35" i="1"/>
  <c r="AE35" i="1"/>
  <c r="AF35" i="1"/>
  <c r="AG35" i="1"/>
  <c r="AH35" i="1"/>
  <c r="AI35" i="1"/>
  <c r="AJ35" i="1"/>
  <c r="AK35" i="1"/>
  <c r="AA36" i="1"/>
  <c r="AB36" i="1"/>
  <c r="AC36" i="1"/>
  <c r="AD36" i="1"/>
  <c r="AE36" i="1"/>
  <c r="AF36" i="1"/>
  <c r="AG36" i="1"/>
  <c r="AH36" i="1"/>
  <c r="AI36" i="1"/>
  <c r="AJ36" i="1"/>
  <c r="AK36" i="1"/>
  <c r="AA37" i="1"/>
  <c r="AB37" i="1"/>
  <c r="AC37" i="1"/>
  <c r="AD37" i="1"/>
  <c r="AE37" i="1"/>
  <c r="AF37" i="1"/>
  <c r="AG37" i="1"/>
  <c r="AH37" i="1"/>
  <c r="AI37" i="1"/>
  <c r="AJ37" i="1"/>
  <c r="AK37" i="1"/>
  <c r="AA38" i="1"/>
  <c r="AB38" i="1"/>
  <c r="AC38" i="1"/>
  <c r="AD38" i="1"/>
  <c r="AE38" i="1"/>
  <c r="AF38" i="1"/>
  <c r="AG38" i="1"/>
  <c r="AH38" i="1"/>
  <c r="AI38" i="1"/>
  <c r="AJ38" i="1"/>
  <c r="AK38" i="1"/>
  <c r="AA39" i="1"/>
  <c r="AB39" i="1"/>
  <c r="AC39" i="1"/>
  <c r="AD39" i="1"/>
  <c r="AE39" i="1"/>
  <c r="AF39" i="1"/>
  <c r="AG39" i="1"/>
  <c r="AH39" i="1"/>
  <c r="AI39" i="1"/>
  <c r="AJ39" i="1"/>
  <c r="AK39" i="1"/>
  <c r="AA40" i="1"/>
  <c r="AB40" i="1"/>
  <c r="AC40" i="1"/>
  <c r="AD40" i="1"/>
  <c r="AE40" i="1"/>
  <c r="AF40" i="1"/>
  <c r="AG40" i="1"/>
  <c r="AH40" i="1"/>
  <c r="AI40" i="1"/>
  <c r="AJ40" i="1"/>
  <c r="AK40" i="1"/>
  <c r="AA41" i="1"/>
  <c r="AB41" i="1"/>
  <c r="AC41" i="1"/>
  <c r="AD41" i="1"/>
  <c r="AE41" i="1"/>
  <c r="AF41" i="1"/>
  <c r="AG41" i="1"/>
  <c r="AH41" i="1"/>
  <c r="AI41" i="1"/>
  <c r="AJ41" i="1"/>
  <c r="AK41" i="1"/>
  <c r="AA42" i="1"/>
  <c r="AB42" i="1"/>
  <c r="AC42" i="1"/>
  <c r="AD42" i="1"/>
  <c r="AE42" i="1"/>
  <c r="AF42" i="1"/>
  <c r="AG42" i="1"/>
  <c r="AH42" i="1"/>
  <c r="AI42" i="1"/>
  <c r="AJ42" i="1"/>
  <c r="AK42" i="1"/>
  <c r="AA43" i="1"/>
  <c r="AB43" i="1"/>
  <c r="AC43" i="1"/>
  <c r="AD43" i="1"/>
  <c r="AE43" i="1"/>
  <c r="AF43" i="1"/>
  <c r="AG43" i="1"/>
  <c r="AH43" i="1"/>
  <c r="AI43" i="1"/>
  <c r="AJ43" i="1"/>
  <c r="AK43" i="1"/>
  <c r="AA44" i="1"/>
  <c r="AB44" i="1"/>
  <c r="AC44" i="1"/>
  <c r="AD44" i="1"/>
  <c r="AE44" i="1"/>
  <c r="AF44" i="1"/>
  <c r="AG44" i="1"/>
  <c r="AH44" i="1"/>
  <c r="AI44" i="1"/>
  <c r="AJ44" i="1"/>
  <c r="AK44" i="1"/>
  <c r="AA45" i="1"/>
  <c r="AB45" i="1"/>
  <c r="AC45" i="1"/>
  <c r="AD45" i="1"/>
  <c r="AE45" i="1"/>
  <c r="AF45" i="1"/>
  <c r="AG45" i="1"/>
  <c r="AH45" i="1"/>
  <c r="AI45" i="1"/>
  <c r="AJ45" i="1"/>
  <c r="AK45" i="1"/>
  <c r="AA46" i="1"/>
  <c r="AB46" i="1"/>
  <c r="AC46" i="1"/>
  <c r="AD46" i="1"/>
  <c r="AE46" i="1"/>
  <c r="AF46" i="1"/>
  <c r="AG46" i="1"/>
  <c r="AH46" i="1"/>
  <c r="AI46" i="1"/>
  <c r="AJ46" i="1"/>
  <c r="AK46" i="1"/>
  <c r="AA47" i="1"/>
  <c r="AB47" i="1"/>
  <c r="AC47" i="1"/>
  <c r="AD47" i="1"/>
  <c r="AE47" i="1"/>
  <c r="AF47" i="1"/>
  <c r="AG47" i="1"/>
  <c r="AH47" i="1"/>
  <c r="AI47" i="1"/>
  <c r="AJ47" i="1"/>
  <c r="AK47" i="1"/>
  <c r="AA48" i="1"/>
  <c r="AB48" i="1"/>
  <c r="AC48" i="1"/>
  <c r="AD48" i="1"/>
  <c r="AE48" i="1"/>
  <c r="AF48" i="1"/>
  <c r="AG48" i="1"/>
  <c r="AH48" i="1"/>
  <c r="AI48" i="1"/>
  <c r="AJ48" i="1"/>
  <c r="AK48" i="1"/>
  <c r="AA49" i="1"/>
  <c r="AB49" i="1"/>
  <c r="AC49" i="1"/>
  <c r="AD49" i="1"/>
  <c r="AE49" i="1"/>
  <c r="AF49" i="1"/>
  <c r="AG49" i="1"/>
  <c r="AH49" i="1"/>
  <c r="AI49" i="1"/>
  <c r="AJ49" i="1"/>
  <c r="AK49" i="1"/>
  <c r="AA50" i="1"/>
  <c r="AB50" i="1"/>
  <c r="AC50" i="1"/>
  <c r="AD50" i="1"/>
  <c r="AE50" i="1"/>
  <c r="AF50" i="1"/>
  <c r="AG50" i="1"/>
  <c r="AH50" i="1"/>
  <c r="AI50" i="1"/>
  <c r="AJ50" i="1"/>
  <c r="AK50" i="1"/>
  <c r="AA51" i="1"/>
  <c r="AB51" i="1"/>
  <c r="AC51" i="1"/>
  <c r="AD51" i="1"/>
  <c r="AE51" i="1"/>
  <c r="AF51" i="1"/>
  <c r="AG51" i="1"/>
  <c r="AH51" i="1"/>
  <c r="AI51" i="1"/>
  <c r="AJ51" i="1"/>
  <c r="AK51" i="1"/>
  <c r="AA52" i="1"/>
  <c r="AB52" i="1"/>
  <c r="AC52" i="1"/>
  <c r="AD52" i="1"/>
  <c r="AE52" i="1"/>
  <c r="AF52" i="1"/>
  <c r="AG52" i="1"/>
  <c r="AH52" i="1"/>
  <c r="AI52" i="1"/>
  <c r="AJ52" i="1"/>
  <c r="AK52" i="1"/>
  <c r="AA53" i="1"/>
  <c r="AB53" i="1"/>
  <c r="AC53" i="1"/>
  <c r="AD53" i="1"/>
  <c r="AE53" i="1"/>
  <c r="AF53" i="1"/>
  <c r="AG53" i="1"/>
  <c r="AH53" i="1"/>
  <c r="AI53" i="1"/>
  <c r="AJ53" i="1"/>
  <c r="AK53" i="1"/>
  <c r="AA54" i="1"/>
  <c r="AB54" i="1"/>
  <c r="AC54" i="1"/>
  <c r="AD54" i="1"/>
  <c r="AE54" i="1"/>
  <c r="AF54" i="1"/>
  <c r="AG54" i="1"/>
  <c r="AH54" i="1"/>
  <c r="AI54" i="1"/>
  <c r="AJ54" i="1"/>
  <c r="AK54" i="1"/>
  <c r="AA55" i="1"/>
  <c r="AB55" i="1"/>
  <c r="AC55" i="1"/>
  <c r="AD55" i="1"/>
  <c r="AE55" i="1"/>
  <c r="AF55" i="1"/>
  <c r="AG55" i="1"/>
  <c r="AH55" i="1"/>
  <c r="AI55" i="1"/>
  <c r="AJ55" i="1"/>
  <c r="AK55" i="1"/>
  <c r="AA56" i="1"/>
  <c r="AB56" i="1"/>
  <c r="AC56" i="1"/>
  <c r="AD56" i="1"/>
  <c r="AE56" i="1"/>
  <c r="AF56" i="1"/>
  <c r="AG56" i="1"/>
  <c r="AH56" i="1"/>
  <c r="AI56" i="1"/>
  <c r="AJ56" i="1"/>
  <c r="AK56" i="1"/>
  <c r="AA57" i="1"/>
  <c r="AB57" i="1"/>
  <c r="AC57" i="1"/>
  <c r="AD57" i="1"/>
  <c r="AE57" i="1"/>
  <c r="AF57" i="1"/>
  <c r="AG57" i="1"/>
  <c r="AH57" i="1"/>
  <c r="AI57" i="1"/>
  <c r="AJ57" i="1"/>
  <c r="AK57" i="1"/>
  <c r="AA58" i="1"/>
  <c r="AB58" i="1"/>
  <c r="AC58" i="1"/>
  <c r="AD58" i="1"/>
  <c r="AE58" i="1"/>
  <c r="AF58" i="1"/>
  <c r="AG58" i="1"/>
  <c r="AH58" i="1"/>
  <c r="AI58" i="1"/>
  <c r="AJ58" i="1"/>
  <c r="AK58" i="1"/>
  <c r="AA59" i="1"/>
  <c r="AB59" i="1"/>
  <c r="AC59" i="1"/>
  <c r="AD59" i="1"/>
  <c r="AE59" i="1"/>
  <c r="AF59" i="1"/>
  <c r="AG59" i="1"/>
  <c r="AH59" i="1"/>
  <c r="AI59" i="1"/>
  <c r="AJ59" i="1"/>
  <c r="AK59" i="1"/>
  <c r="AA60" i="1"/>
  <c r="AB60" i="1"/>
  <c r="AC60" i="1"/>
  <c r="AD60" i="1"/>
  <c r="AE60" i="1"/>
  <c r="AF60" i="1"/>
  <c r="AG60" i="1"/>
  <c r="AH60" i="1"/>
  <c r="AI60" i="1"/>
  <c r="AJ60" i="1"/>
  <c r="AK60" i="1"/>
  <c r="AA61" i="1"/>
  <c r="AB61" i="1"/>
  <c r="AC61" i="1"/>
  <c r="AD61" i="1"/>
  <c r="AE61" i="1"/>
  <c r="AF61" i="1"/>
  <c r="AG61" i="1"/>
  <c r="AH61" i="1"/>
  <c r="AI61" i="1"/>
  <c r="AJ61" i="1"/>
  <c r="AK61" i="1"/>
  <c r="AA62" i="1"/>
  <c r="AB62" i="1"/>
  <c r="AC62" i="1"/>
  <c r="AD62" i="1"/>
  <c r="AE62" i="1"/>
  <c r="AF62" i="1"/>
  <c r="AG62" i="1"/>
  <c r="AH62" i="1"/>
  <c r="AI62" i="1"/>
  <c r="AJ62" i="1"/>
  <c r="AK62" i="1"/>
  <c r="AA63" i="1"/>
  <c r="AB63" i="1"/>
  <c r="AC63" i="1"/>
  <c r="AD63" i="1"/>
  <c r="AE63" i="1"/>
  <c r="AF63" i="1"/>
  <c r="AG63" i="1"/>
  <c r="AH63" i="1"/>
  <c r="AI63" i="1"/>
  <c r="AJ63" i="1"/>
  <c r="AK63" i="1"/>
  <c r="AA64" i="1"/>
  <c r="AB64" i="1"/>
  <c r="AC64" i="1"/>
  <c r="AD64" i="1"/>
  <c r="AE64" i="1"/>
  <c r="AF64" i="1"/>
  <c r="AG64" i="1"/>
  <c r="AH64" i="1"/>
  <c r="AI64" i="1"/>
  <c r="AJ64" i="1"/>
  <c r="AK64" i="1"/>
  <c r="AA65" i="1"/>
  <c r="AB65" i="1"/>
  <c r="AC65" i="1"/>
  <c r="AD65" i="1"/>
  <c r="AE65" i="1"/>
  <c r="AF65" i="1"/>
  <c r="AG65" i="1"/>
  <c r="AH65" i="1"/>
  <c r="AI65" i="1"/>
  <c r="AJ65" i="1"/>
  <c r="AK65" i="1"/>
  <c r="AA66" i="1"/>
  <c r="AB66" i="1"/>
  <c r="AC66" i="1"/>
  <c r="AD66" i="1"/>
  <c r="AE66" i="1"/>
  <c r="AF66" i="1"/>
  <c r="AG66" i="1"/>
  <c r="AH66" i="1"/>
  <c r="AI66" i="1"/>
  <c r="AJ66" i="1"/>
  <c r="AK66" i="1"/>
  <c r="AA67" i="1"/>
  <c r="AB67" i="1"/>
  <c r="AC67" i="1"/>
  <c r="AD67" i="1"/>
  <c r="AE67" i="1"/>
  <c r="AF67" i="1"/>
  <c r="AG67" i="1"/>
  <c r="AH67" i="1"/>
  <c r="AI67" i="1"/>
  <c r="AJ67" i="1"/>
  <c r="AK67" i="1"/>
  <c r="AA68" i="1"/>
  <c r="AB68" i="1"/>
  <c r="AC68" i="1"/>
  <c r="AD68" i="1"/>
  <c r="AE68" i="1"/>
  <c r="AF68" i="1"/>
  <c r="AG68" i="1"/>
  <c r="AH68" i="1"/>
  <c r="AI68" i="1"/>
  <c r="AJ68" i="1"/>
  <c r="AK68" i="1"/>
  <c r="AA69" i="1"/>
  <c r="AB69" i="1"/>
  <c r="AC69" i="1"/>
  <c r="AD69" i="1"/>
  <c r="AE69" i="1"/>
  <c r="AF69" i="1"/>
  <c r="AG69" i="1"/>
  <c r="AH69" i="1"/>
  <c r="AI69" i="1"/>
  <c r="AJ69" i="1"/>
  <c r="AK69" i="1"/>
  <c r="AA70" i="1"/>
  <c r="AB70" i="1"/>
  <c r="AC70" i="1"/>
  <c r="AD70" i="1"/>
  <c r="AE70" i="1"/>
  <c r="AF70" i="1"/>
  <c r="AG70" i="1"/>
  <c r="AH70" i="1"/>
  <c r="AI70" i="1"/>
  <c r="AJ70" i="1"/>
  <c r="AK70" i="1"/>
  <c r="AA71" i="1"/>
  <c r="AB71" i="1"/>
  <c r="AC71" i="1"/>
  <c r="AD71" i="1"/>
  <c r="AE71" i="1"/>
  <c r="AF71" i="1"/>
  <c r="AG71" i="1"/>
  <c r="AH71" i="1"/>
  <c r="AI71" i="1"/>
  <c r="AJ71" i="1"/>
  <c r="AK7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" i="1"/>
  <c r="AD111" i="30" l="1"/>
  <c r="AD55" i="29"/>
  <c r="AD83" i="29"/>
  <c r="F27" i="25"/>
  <c r="F26" i="25"/>
  <c r="K25" i="25"/>
  <c r="L25" i="25" s="1"/>
  <c r="K24" i="25"/>
  <c r="L24" i="25" s="1"/>
  <c r="F24" i="25"/>
  <c r="K23" i="25"/>
  <c r="L23" i="25" s="1"/>
  <c r="F23" i="25"/>
  <c r="K22" i="25"/>
  <c r="L22" i="25" s="1"/>
  <c r="F22" i="25"/>
  <c r="K21" i="25"/>
  <c r="L21" i="25" s="1"/>
  <c r="F21" i="25"/>
  <c r="K20" i="25"/>
  <c r="L20" i="25" s="1"/>
  <c r="F20" i="25"/>
  <c r="K19" i="25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S11" i="25" l="1"/>
  <c r="X11" i="25"/>
  <c r="H11" i="25"/>
  <c r="P11" i="25"/>
  <c r="W11" i="25"/>
  <c r="U11" i="25"/>
  <c r="G11" i="25"/>
  <c r="T11" i="25"/>
  <c r="Z11" i="25"/>
  <c r="V11" i="25"/>
  <c r="N11" i="25"/>
  <c r="AA11" i="25"/>
  <c r="O11" i="25"/>
  <c r="AB11" i="25"/>
  <c r="Q11" i="25"/>
  <c r="Y11" i="25"/>
  <c r="R11" i="25"/>
  <c r="M11" i="25"/>
  <c r="AC107" i="25" s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AC79" i="25" l="1"/>
  <c r="AC51" i="25"/>
  <c r="A4" i="1"/>
  <c r="G22" i="25" l="1"/>
  <c r="G20" i="25"/>
  <c r="G16" i="25"/>
  <c r="G18" i="25"/>
  <c r="G13" i="25"/>
  <c r="G27" i="25"/>
  <c r="G15" i="25"/>
  <c r="G23" i="25"/>
  <c r="G17" i="25"/>
  <c r="G19" i="25"/>
  <c r="G26" i="25"/>
  <c r="G21" i="25"/>
  <c r="G14" i="25"/>
  <c r="G24" i="25"/>
  <c r="AD51" i="25" l="1"/>
  <c r="AD107" i="25"/>
  <c r="AD79" i="25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G85" i="25" l="1"/>
  <c r="G84" i="25"/>
  <c r="M24" i="25"/>
  <c r="X22" i="25"/>
  <c r="W20" i="25"/>
  <c r="S16" i="25"/>
  <c r="X16" i="25"/>
  <c r="S22" i="25"/>
  <c r="S14" i="25"/>
  <c r="AA22" i="25"/>
  <c r="P22" i="25"/>
  <c r="O16" i="25"/>
  <c r="S17" i="25"/>
  <c r="V14" i="25"/>
  <c r="X23" i="25"/>
  <c r="P15" i="25"/>
  <c r="S24" i="25"/>
  <c r="S20" i="25"/>
  <c r="X18" i="25"/>
  <c r="H14" i="25"/>
  <c r="I14" i="25" s="1"/>
  <c r="S15" i="25"/>
  <c r="H27" i="25"/>
  <c r="AB13" i="25"/>
  <c r="X19" i="25"/>
  <c r="H26" i="25"/>
  <c r="X13" i="25"/>
  <c r="T17" i="25"/>
  <c r="S18" i="25"/>
  <c r="S25" i="25"/>
  <c r="X17" i="25"/>
  <c r="S19" i="25"/>
  <c r="P24" i="25"/>
  <c r="Z22" i="25"/>
  <c r="H18" i="25"/>
  <c r="I18" i="25" s="1"/>
  <c r="AA24" i="25"/>
  <c r="P25" i="25"/>
  <c r="N19" i="25"/>
  <c r="H13" i="25"/>
  <c r="I13" i="25" s="1"/>
  <c r="W17" i="25"/>
  <c r="V16" i="25"/>
  <c r="U15" i="25"/>
  <c r="X25" i="25"/>
  <c r="S21" i="25"/>
  <c r="O20" i="25"/>
  <c r="X14" i="25"/>
  <c r="S23" i="25"/>
  <c r="X21" i="25"/>
  <c r="P16" i="25"/>
  <c r="P21" i="25"/>
  <c r="H22" i="25"/>
  <c r="I22" i="25" s="1"/>
  <c r="X20" i="25"/>
  <c r="H24" i="25"/>
  <c r="I24" i="25" s="1"/>
  <c r="H17" i="25"/>
  <c r="I17" i="25" s="1"/>
  <c r="Z25" i="25"/>
  <c r="N24" i="25"/>
  <c r="AB18" i="25"/>
  <c r="Z16" i="25"/>
  <c r="P19" i="25"/>
  <c r="AA16" i="25"/>
  <c r="O17" i="25"/>
  <c r="H23" i="25"/>
  <c r="I23" i="25" s="1"/>
  <c r="P13" i="25"/>
  <c r="N18" i="25"/>
  <c r="W14" i="25"/>
  <c r="T18" i="25"/>
  <c r="U21" i="25"/>
  <c r="W16" i="25"/>
  <c r="S13" i="25"/>
  <c r="AB17" i="25"/>
  <c r="X24" i="25"/>
  <c r="V25" i="25"/>
  <c r="N16" i="25"/>
  <c r="P14" i="25"/>
  <c r="O23" i="25"/>
  <c r="U25" i="25"/>
  <c r="H16" i="25"/>
  <c r="I16" i="25" s="1"/>
  <c r="AA23" i="25"/>
  <c r="H20" i="25"/>
  <c r="I20" i="25" s="1"/>
  <c r="Z15" i="25"/>
  <c r="AB22" i="25"/>
  <c r="Z13" i="25"/>
  <c r="W15" i="25"/>
  <c r="V18" i="25"/>
  <c r="Z19" i="25"/>
  <c r="U22" i="25"/>
  <c r="O13" i="25"/>
  <c r="H15" i="25"/>
  <c r="I15" i="25" s="1"/>
  <c r="AA21" i="25"/>
  <c r="V15" i="25"/>
  <c r="W22" i="25"/>
  <c r="P17" i="25"/>
  <c r="AB15" i="25"/>
  <c r="W25" i="25"/>
  <c r="Z17" i="25"/>
  <c r="W19" i="25"/>
  <c r="H19" i="25"/>
  <c r="I19" i="25" s="1"/>
  <c r="T20" i="25"/>
  <c r="V24" i="25"/>
  <c r="AB16" i="25"/>
  <c r="AA19" i="25"/>
  <c r="AA17" i="25"/>
  <c r="N14" i="25"/>
  <c r="T21" i="25"/>
  <c r="U14" i="25"/>
  <c r="O14" i="25"/>
  <c r="W13" i="25"/>
  <c r="T19" i="25"/>
  <c r="AA18" i="25"/>
  <c r="V19" i="25"/>
  <c r="W18" i="25"/>
  <c r="O18" i="25"/>
  <c r="O24" i="25"/>
  <c r="U17" i="25"/>
  <c r="AA15" i="25"/>
  <c r="N15" i="25"/>
  <c r="V22" i="25"/>
  <c r="U13" i="25"/>
  <c r="Z21" i="25"/>
  <c r="O19" i="25"/>
  <c r="H21" i="25"/>
  <c r="I21" i="25" s="1"/>
  <c r="N13" i="25"/>
  <c r="T16" i="25"/>
  <c r="O22" i="25"/>
  <c r="Z24" i="25"/>
  <c r="U23" i="25"/>
  <c r="N17" i="25"/>
  <c r="N20" i="25"/>
  <c r="T25" i="25"/>
  <c r="W24" i="25"/>
  <c r="U19" i="25"/>
  <c r="U20" i="25"/>
  <c r="AB19" i="25"/>
  <c r="X15" i="25"/>
  <c r="AA13" i="25"/>
  <c r="N22" i="25"/>
  <c r="T13" i="25"/>
  <c r="V20" i="25"/>
  <c r="U24" i="25"/>
  <c r="T23" i="25"/>
  <c r="Z23" i="25"/>
  <c r="U18" i="25"/>
  <c r="AA20" i="25"/>
  <c r="AB21" i="25"/>
  <c r="AB24" i="25"/>
  <c r="T14" i="25"/>
  <c r="AB23" i="25"/>
  <c r="P23" i="25"/>
  <c r="Z14" i="25"/>
  <c r="AB20" i="25"/>
  <c r="P18" i="25"/>
  <c r="Z20" i="25"/>
  <c r="AA25" i="25"/>
  <c r="V21" i="25"/>
  <c r="N21" i="25"/>
  <c r="N23" i="25"/>
  <c r="V23" i="25"/>
  <c r="T24" i="25"/>
  <c r="U16" i="25"/>
  <c r="P20" i="25"/>
  <c r="T15" i="25"/>
  <c r="V17" i="25"/>
  <c r="AB14" i="25"/>
  <c r="O21" i="25"/>
  <c r="O15" i="25"/>
  <c r="N25" i="25"/>
  <c r="O25" i="25"/>
  <c r="T22" i="25"/>
  <c r="Z18" i="25"/>
  <c r="AB25" i="25"/>
  <c r="Y24" i="25"/>
  <c r="R21" i="25"/>
  <c r="Q21" i="25"/>
  <c r="Y23" i="25"/>
  <c r="R17" i="25"/>
  <c r="Q17" i="25"/>
  <c r="W21" i="25"/>
  <c r="R15" i="25"/>
  <c r="Q24" i="25"/>
  <c r="R20" i="25"/>
  <c r="M14" i="25"/>
  <c r="Q23" i="25"/>
  <c r="AA14" i="25"/>
  <c r="Q14" i="25"/>
  <c r="Y14" i="25"/>
  <c r="R16" i="25"/>
  <c r="Q20" i="25"/>
  <c r="Y21" i="25"/>
  <c r="R25" i="25"/>
  <c r="R18" i="25"/>
  <c r="Q18" i="25"/>
  <c r="Q16" i="25"/>
  <c r="M21" i="25"/>
  <c r="M18" i="25"/>
  <c r="M15" i="25"/>
  <c r="M13" i="25"/>
  <c r="M20" i="25"/>
  <c r="Y16" i="25"/>
  <c r="Q19" i="25"/>
  <c r="W23" i="25"/>
  <c r="Y20" i="25"/>
  <c r="R19" i="25"/>
  <c r="Q15" i="25"/>
  <c r="R13" i="25"/>
  <c r="Q13" i="25"/>
  <c r="M16" i="25"/>
  <c r="Y13" i="25"/>
  <c r="R24" i="25"/>
  <c r="Y25" i="25"/>
  <c r="M22" i="25"/>
  <c r="Y22" i="25"/>
  <c r="M25" i="25"/>
  <c r="V13" i="25"/>
  <c r="Y19" i="25"/>
  <c r="R22" i="25"/>
  <c r="Q22" i="25"/>
  <c r="Y15" i="25"/>
  <c r="Y17" i="25"/>
  <c r="Q25" i="25"/>
  <c r="Y18" i="25"/>
  <c r="M19" i="25"/>
  <c r="M17" i="25"/>
  <c r="R23" i="25"/>
  <c r="M23" i="25"/>
  <c r="R14" i="25"/>
  <c r="V26" i="25" l="1"/>
  <c r="S26" i="25"/>
  <c r="AC17" i="25"/>
  <c r="AD17" i="25" s="1"/>
  <c r="AC16" i="25"/>
  <c r="AD16" i="25" s="1"/>
  <c r="AC19" i="25"/>
  <c r="AD19" i="25" s="1"/>
  <c r="AC18" i="25"/>
  <c r="AD18" i="25" s="1"/>
  <c r="AC22" i="25"/>
  <c r="AD22" i="25" s="1"/>
  <c r="AC23" i="25"/>
  <c r="AD23" i="25" s="1"/>
  <c r="AC13" i="25"/>
  <c r="AD13" i="25" s="1"/>
  <c r="M26" i="25"/>
  <c r="W26" i="25"/>
  <c r="Z26" i="25"/>
  <c r="I26" i="25"/>
  <c r="AD26" i="25" s="1"/>
  <c r="AC26" i="25"/>
  <c r="AC15" i="25"/>
  <c r="AD15" i="25" s="1"/>
  <c r="P26" i="25"/>
  <c r="X26" i="25"/>
  <c r="AB26" i="25"/>
  <c r="I27" i="25"/>
  <c r="AD27" i="25" s="1"/>
  <c r="AC27" i="25"/>
  <c r="Y26" i="25"/>
  <c r="Q26" i="25"/>
  <c r="AC20" i="25"/>
  <c r="AD20" i="25" s="1"/>
  <c r="AC24" i="25"/>
  <c r="O26" i="25"/>
  <c r="AC25" i="25"/>
  <c r="AD25" i="25" s="1"/>
  <c r="R26" i="25"/>
  <c r="AC21" i="25"/>
  <c r="AD21" i="25" s="1"/>
  <c r="AC14" i="25"/>
  <c r="AD14" i="25" s="1"/>
  <c r="T26" i="25"/>
  <c r="AA26" i="25"/>
  <c r="N26" i="25"/>
  <c r="U26" i="25"/>
  <c r="AD24" i="25" l="1"/>
  <c r="AD28" i="25"/>
  <c r="A76" i="1" l="1"/>
</calcChain>
</file>

<file path=xl/sharedStrings.xml><?xml version="1.0" encoding="utf-8"?>
<sst xmlns="http://schemas.openxmlformats.org/spreadsheetml/2006/main" count="1124" uniqueCount="88">
  <si>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</si>
  <si>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</si>
  <si>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</si>
  <si>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</si>
  <si>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</si>
  <si>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</si>
  <si>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</si>
  <si>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</si>
  <si>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</si>
  <si>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</si>
  <si>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</si>
  <si>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</si>
  <si>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</si>
  <si>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</si>
  <si>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</si>
  <si>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</si>
  <si>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</si>
  <si>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</si>
  <si>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</si>
  <si>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</si>
  <si>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</si>
  <si>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</si>
  <si>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</si>
  <si>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</si>
  <si>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</si>
  <si>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</si>
  <si>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</si>
  <si>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</si>
  <si>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</si>
  <si>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</si>
  <si>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</si>
  <si>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</si>
  <si>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</si>
  <si>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</si>
  <si>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</si>
  <si>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</si>
  <si>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</si>
  <si>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</si>
  <si>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</si>
  <si>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</si>
  <si>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</si>
  <si>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</si>
  <si>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</si>
  <si>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</si>
  <si>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</si>
  <si>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</si>
  <si>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</si>
  <si>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</si>
  <si>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</si>
  <si>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</si>
  <si>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</si>
  <si>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</si>
  <si>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</si>
  <si>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</si>
  <si>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</si>
  <si>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</si>
  <si>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</si>
  <si>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</si>
  <si>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</si>
  <si>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</si>
  <si>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</si>
  <si>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</si>
  <si>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</si>
  <si>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</si>
  <si>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</si>
  <si>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</si>
  <si>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</si>
  <si>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</si>
  <si>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</si>
  <si>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</si>
  <si>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</si>
  <si>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</si>
  <si>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% of Population in Transit Supportive Density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</si>
  <si>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</si>
  <si>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</si>
  <si>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</si>
  <si>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</si>
  <si>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</si>
  <si>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</si>
  <si>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CLUSTER_APTA4</t>
  </si>
  <si>
    <t>WEIGHTED_POP_DENSITY</t>
  </si>
  <si>
    <t>YEARS_SINCE_TNC_BUS</t>
  </si>
  <si>
    <t>YEARS_SINCE_TNC_RAIL</t>
  </si>
  <si>
    <t>WEIGHTED_POP_DENSITY_log_FAC</t>
  </si>
  <si>
    <t>YEARS_SINCE_TNC_BUS_FAC</t>
  </si>
  <si>
    <t>YEARS_SINCE_TNC_RAIL_FAC</t>
  </si>
  <si>
    <t>Weighted Population Density</t>
  </si>
  <si>
    <t>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</si>
</sst>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7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0" fontId="5" fillId="0" borderId="0" xfId="0" applyFont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43" fontId="4" fillId="0" borderId="0" xfId="0" applyNumberFormat="1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1" fontId="0" fillId="0" borderId="0" xfId="0" applyNumberFormat="1"/>
    <xf numFmtId="0" fontId="4" fillId="0" borderId="7" xfId="0" applyFont="1" applyBorder="1" applyAlignment="1">
      <alignment vertical="center" wrapText="1"/>
    </xf>
    <xf numFmtId="167" fontId="4" fillId="0" borderId="7" xfId="0" applyNumberFormat="1" applyFont="1" applyBorder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1"/>
  <sheetViews>
    <sheetView showGridLines="0" workbookViewId="0">
      <selection activeCell="B1" sqref="B1:T20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10" width="8" customWidth="1"/>
    <col min="11" max="11" width="5.1640625" customWidth="1"/>
    <col min="12" max="12" width="32.66406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bestFit="1" customWidth="1"/>
  </cols>
  <sheetData>
    <row r="1" spans="2:20" x14ac:dyDescent="0.2">
      <c r="B1" s="69" t="s">
        <v>67</v>
      </c>
      <c r="L1" s="69" t="s">
        <v>68</v>
      </c>
    </row>
    <row r="2" spans="2:20" ht="17" thickBot="1" x14ac:dyDescent="0.25"/>
    <row r="3" spans="2:20" ht="17" thickTop="1" x14ac:dyDescent="0.2">
      <c r="B3" s="63"/>
      <c r="C3" s="83" t="s">
        <v>69</v>
      </c>
      <c r="D3" s="83"/>
      <c r="E3" s="83"/>
      <c r="F3" s="83"/>
      <c r="G3" s="83" t="s">
        <v>63</v>
      </c>
      <c r="H3" s="83"/>
      <c r="I3" s="83"/>
      <c r="J3" s="83"/>
      <c r="L3" s="63"/>
      <c r="M3" s="83" t="s">
        <v>69</v>
      </c>
      <c r="N3" s="83"/>
      <c r="O3" s="83"/>
      <c r="P3" s="83"/>
      <c r="Q3" s="83" t="s">
        <v>63</v>
      </c>
      <c r="R3" s="83"/>
      <c r="S3" s="83"/>
      <c r="T3" s="83"/>
    </row>
    <row r="4" spans="2:20" x14ac:dyDescent="0.2">
      <c r="B4" s="11" t="s">
        <v>21</v>
      </c>
      <c r="C4" s="29" t="s">
        <v>64</v>
      </c>
      <c r="D4" s="29" t="s">
        <v>65</v>
      </c>
      <c r="E4" s="29" t="s">
        <v>66</v>
      </c>
      <c r="F4" s="29" t="s">
        <v>31</v>
      </c>
      <c r="G4" s="29" t="s">
        <v>64</v>
      </c>
      <c r="H4" s="29" t="s">
        <v>65</v>
      </c>
      <c r="I4" s="29" t="s">
        <v>66</v>
      </c>
      <c r="J4" s="29" t="s">
        <v>31</v>
      </c>
      <c r="L4" s="11" t="s">
        <v>21</v>
      </c>
      <c r="M4" s="29" t="s">
        <v>64</v>
      </c>
      <c r="N4" s="29" t="s">
        <v>65</v>
      </c>
      <c r="O4" s="29" t="s">
        <v>66</v>
      </c>
      <c r="P4" s="29" t="s">
        <v>31</v>
      </c>
      <c r="Q4" s="29" t="s">
        <v>64</v>
      </c>
      <c r="R4" s="29" t="s">
        <v>65</v>
      </c>
      <c r="S4" s="29" t="s">
        <v>66</v>
      </c>
      <c r="T4" s="29" t="s">
        <v>31</v>
      </c>
    </row>
    <row r="5" spans="2:20" x14ac:dyDescent="0.2">
      <c r="B5" s="28" t="s">
        <v>37</v>
      </c>
      <c r="C5" s="65">
        <f>'FAC 2002-2018 BUS'!I13</f>
        <v>-5.105439796769462E-2</v>
      </c>
      <c r="D5" s="65">
        <f>'FAC 2002-2018 BUS'!I40</f>
        <v>1.9134793777360048E-3</v>
      </c>
      <c r="E5" s="65">
        <f>'FAC 2002-2018 BUS'!I68</f>
        <v>-0.10595864265200172</v>
      </c>
      <c r="F5" s="65">
        <f>'FAC 2002-2018 BUS'!I96</f>
        <v>-9.1542864082622688E-2</v>
      </c>
      <c r="G5" s="65">
        <f>'FAC 2002-2018 BUS'!AD13</f>
        <v>-8.3327043601001387E-3</v>
      </c>
      <c r="H5" s="65">
        <f>'FAC 2002-2018 BUS'!AD40</f>
        <v>0.24706774490198366</v>
      </c>
      <c r="I5" s="65">
        <f>'FAC 2002-2018 BUS'!AD68</f>
        <v>0.47375827024203754</v>
      </c>
      <c r="J5" s="65">
        <f>'FAC 2002-2018 BUS'!AD96</f>
        <v>-6.5933585667671407E-2</v>
      </c>
      <c r="L5" s="28" t="s">
        <v>37</v>
      </c>
      <c r="M5" s="65">
        <f>'FAC 2012-2018 BUS'!I13</f>
        <v>4.431317363052778E-2</v>
      </c>
      <c r="N5" s="65">
        <f>'FAC 2012-2018 BUS'!I40</f>
        <v>0.12126874991194825</v>
      </c>
      <c r="O5" s="65">
        <f>'FAC 2012-2018 BUS'!I68</f>
        <v>8.8683549976021903E-2</v>
      </c>
      <c r="P5" s="65">
        <f>'FAC 2012-2018 BUS'!I96</f>
        <v>1.1857274652532057E-2</v>
      </c>
      <c r="Q5" s="65">
        <f>'FAC 2012-2018 BUS'!AD13</f>
        <v>4.5260280470408774E-2</v>
      </c>
      <c r="R5" s="65">
        <f>'FAC 2012-2018 BUS'!AD40</f>
        <v>8.698139832678882E-2</v>
      </c>
      <c r="S5" s="65">
        <f>'FAC 2012-2018 BUS'!AD68</f>
        <v>6.8622801068353445E-2</v>
      </c>
      <c r="T5" s="65">
        <f>'FAC 2012-2018 BUS'!AD96</f>
        <v>9.8768704095375109E-3</v>
      </c>
    </row>
    <row r="6" spans="2:20" x14ac:dyDescent="0.2">
      <c r="B6" s="28" t="s">
        <v>60</v>
      </c>
      <c r="C6" s="65">
        <f>'FAC 2002-2018 BUS'!I14</f>
        <v>0.12813706051890295</v>
      </c>
      <c r="D6" s="65">
        <f>'FAC 2002-2018 BUS'!I41</f>
        <v>6.7174955951934789E-2</v>
      </c>
      <c r="E6" s="65">
        <f>'FAC 2002-2018 BUS'!I69</f>
        <v>9.4109078919259126E-2</v>
      </c>
      <c r="F6" s="65">
        <f>'FAC 2002-2018 BUS'!I97</f>
        <v>0.75919208340029121</v>
      </c>
      <c r="G6" s="65">
        <f>'FAC 2002-2018 BUS'!AD14</f>
        <v>2.6795289666613778E-2</v>
      </c>
      <c r="H6" s="65">
        <f>'FAC 2002-2018 BUS'!AD41</f>
        <v>3.8161967525360087E-2</v>
      </c>
      <c r="I6" s="65">
        <f>'FAC 2002-2018 BUS'!AD69</f>
        <v>6.1066067790013688E-2</v>
      </c>
      <c r="J6" s="65">
        <f>'FAC 2002-2018 BUS'!AD97</f>
        <v>1.7427443596102713E-2</v>
      </c>
      <c r="L6" s="28" t="s">
        <v>60</v>
      </c>
      <c r="M6" s="65">
        <f>'FAC 2012-2018 BUS'!I14</f>
        <v>-1.6185632995742161E-3</v>
      </c>
      <c r="N6" s="65">
        <f>'FAC 2012-2018 BUS'!I41</f>
        <v>-1.9385912098957014E-3</v>
      </c>
      <c r="O6" s="65">
        <f>'FAC 2012-2018 BUS'!I69</f>
        <v>0.15000832795260299</v>
      </c>
      <c r="P6" s="65">
        <f>'FAC 2012-2018 BUS'!I97</f>
        <v>0.25866623537223865</v>
      </c>
      <c r="Q6" s="65">
        <f>'FAC 2012-2018 BUS'!AD14</f>
        <v>8.710438237875047E-3</v>
      </c>
      <c r="R6" s="65">
        <f>'FAC 2012-2018 BUS'!AD41</f>
        <v>1.0173432351557023E-2</v>
      </c>
      <c r="S6" s="65">
        <f>'FAC 2012-2018 BUS'!AD69</f>
        <v>6.5893314328475889E-3</v>
      </c>
      <c r="T6" s="65">
        <f>'FAC 2012-2018 BUS'!AD97</f>
        <v>8.440097176405887E-3</v>
      </c>
    </row>
    <row r="7" spans="2:20" x14ac:dyDescent="0.2">
      <c r="B7" s="28" t="s">
        <v>56</v>
      </c>
      <c r="C7" s="65">
        <f>'FAC 2002-2018 BUS'!I15</f>
        <v>0.13145867855470694</v>
      </c>
      <c r="D7" s="65">
        <f>'FAC 2002-2018 BUS'!I42</f>
        <v>0.18922642501207187</v>
      </c>
      <c r="E7" s="65">
        <f>'FAC 2002-2018 BUS'!I70</f>
        <v>5.375168462869806E-2</v>
      </c>
      <c r="F7" s="65">
        <f>'FAC 2002-2018 BUS'!I98</f>
        <v>0.15994463230777156</v>
      </c>
      <c r="G7" s="65">
        <f>'FAC 2002-2018 BUS'!AD15</f>
        <v>-4.5817027105746151E-2</v>
      </c>
      <c r="H7" s="65">
        <f>'FAC 2002-2018 BUS'!AD42</f>
        <v>-4.8841174819654824E-2</v>
      </c>
      <c r="I7" s="65">
        <f>'FAC 2002-2018 BUS'!AD70</f>
        <v>-0.11093976302475718</v>
      </c>
      <c r="J7" s="65">
        <f>'FAC 2002-2018 BUS'!AD98</f>
        <v>-6.8329117121381955E-2</v>
      </c>
      <c r="L7" s="28" t="s">
        <v>56</v>
      </c>
      <c r="M7" s="65">
        <f>'FAC 2012-2018 BUS'!I15</f>
        <v>6.1540547954400449E-2</v>
      </c>
      <c r="N7" s="65">
        <f>'FAC 2012-2018 BUS'!I42</f>
        <v>8.1244241037275344E-2</v>
      </c>
      <c r="O7" s="65">
        <f>'FAC 2012-2018 BUS'!I70</f>
        <v>5.3720955887109456E-2</v>
      </c>
      <c r="P7" s="65">
        <f>'FAC 2012-2018 BUS'!I98</f>
        <v>6.8027813555046501E-2</v>
      </c>
      <c r="Q7" s="65">
        <f>'FAC 2012-2018 BUS'!AD15</f>
        <v>-3.0797517640876928E-3</v>
      </c>
      <c r="R7" s="65">
        <f>'FAC 2012-2018 BUS'!AD42</f>
        <v>-2.3362198352250528E-3</v>
      </c>
      <c r="S7" s="65">
        <f>'FAC 2012-2018 BUS'!AD70</f>
        <v>-4.0235711383833472E-2</v>
      </c>
      <c r="T7" s="65">
        <f>'FAC 2012-2018 BUS'!AD98</f>
        <v>-8.8301815486563837E-2</v>
      </c>
    </row>
    <row r="8" spans="2:20" x14ac:dyDescent="0.2">
      <c r="B8" s="28" t="s">
        <v>86</v>
      </c>
      <c r="C8" s="65">
        <f>'FAC 2002-2018 BUS'!I16</f>
        <v>3.2860642459473288E-2</v>
      </c>
      <c r="D8" s="65">
        <f>'FAC 2002-2018 BUS'!I43</f>
        <v>1.3145401198839002E-2</v>
      </c>
      <c r="E8" s="65">
        <f>'FAC 2002-2018 BUS'!I71</f>
        <v>-5.2682751706071951E-2</v>
      </c>
      <c r="F8" s="65">
        <f>'FAC 2002-2018 BUS'!I99</f>
        <v>7.2202486957831491E-2</v>
      </c>
      <c r="G8" s="65">
        <f>'FAC 2002-2018 BUS'!AD16</f>
        <v>7.8669086771117766E-2</v>
      </c>
      <c r="H8" s="65">
        <f>'FAC 2002-2018 BUS'!AD43</f>
        <v>5.7284412855072374E-2</v>
      </c>
      <c r="I8" s="65">
        <f>'FAC 2002-2018 BUS'!AD71</f>
        <v>6.708308678840548E-2</v>
      </c>
      <c r="J8" s="65">
        <f>'FAC 2002-2018 BUS'!AD99</f>
        <v>6.1134555187486526E-2</v>
      </c>
      <c r="L8" s="28" t="s">
        <v>86</v>
      </c>
      <c r="M8" s="65">
        <f>'FAC 2012-2018 BUS'!I16</f>
        <v>5.070311010692774E-2</v>
      </c>
      <c r="N8" s="65">
        <f>'FAC 2012-2018 BUS'!I43</f>
        <v>1.9008903067605942E-2</v>
      </c>
      <c r="O8" s="65">
        <f>'FAC 2012-2018 BUS'!I71</f>
        <v>7.0183419139597802E-3</v>
      </c>
      <c r="P8" s="65">
        <f>'FAC 2012-2018 BUS'!I99</f>
        <v>6.6752324864569612E-2</v>
      </c>
      <c r="Q8" s="65">
        <f>'FAC 2012-2018 BUS'!AD16</f>
        <v>6.0541438193515394E-2</v>
      </c>
      <c r="R8" s="65">
        <f>'FAC 2012-2018 BUS'!AD43</f>
        <v>3.591443176284051E-2</v>
      </c>
      <c r="S8" s="65">
        <f>'FAC 2012-2018 BUS'!AD71</f>
        <v>1.7139997225425488E-2</v>
      </c>
      <c r="T8" s="65">
        <f>'FAC 2012-2018 BUS'!AD99</f>
        <v>6.5733582722307879E-2</v>
      </c>
    </row>
    <row r="9" spans="2:20" x14ac:dyDescent="0.2">
      <c r="B9" s="28" t="s">
        <v>57</v>
      </c>
      <c r="C9" s="65">
        <f>'FAC 2002-2018 BUS'!I17</f>
        <v>0.53670580023849235</v>
      </c>
      <c r="D9" s="65">
        <f>'FAC 2002-2018 BUS'!I44</f>
        <v>0.46465082305854555</v>
      </c>
      <c r="E9" s="65">
        <f>'FAC 2002-2018 BUS'!I72</f>
        <v>0.45956073647559936</v>
      </c>
      <c r="F9" s="65">
        <f>'FAC 2002-2018 BUS'!I100</f>
        <v>0.4792299898682828</v>
      </c>
      <c r="G9" s="65">
        <f>'FAC 2002-2018 BUS'!AD17</f>
        <v>7.3327652834529369E-2</v>
      </c>
      <c r="H9" s="65">
        <f>'FAC 2002-2018 BUS'!AD44</f>
        <v>6.2592317708700315E-2</v>
      </c>
      <c r="I9" s="65">
        <f>'FAC 2002-2018 BUS'!AD72</f>
        <v>4.1294363766815244E-2</v>
      </c>
      <c r="J9" s="65">
        <f>'FAC 2002-2018 BUS'!AD100</f>
        <v>7.0397806471805796E-2</v>
      </c>
      <c r="L9" s="28" t="s">
        <v>57</v>
      </c>
      <c r="M9" s="65">
        <f>'FAC 2012-2018 BUS'!I17</f>
        <v>-0.26072454326728323</v>
      </c>
      <c r="N9" s="65">
        <f>'FAC 2012-2018 BUS'!I44</f>
        <v>-0.2920820946718411</v>
      </c>
      <c r="O9" s="65">
        <f>'FAC 2012-2018 BUS'!I72</f>
        <v>-0.29667458623572196</v>
      </c>
      <c r="P9" s="65">
        <f>'FAC 2012-2018 BUS'!I100</f>
        <v>-0.28941668897379358</v>
      </c>
      <c r="Q9" s="65">
        <f>'FAC 2012-2018 BUS'!AD17</f>
        <v>-5.7578468076104908E-2</v>
      </c>
      <c r="R9" s="65">
        <f>'FAC 2012-2018 BUS'!AD44</f>
        <v>-6.1154213026724684E-2</v>
      </c>
      <c r="S9" s="65">
        <f>'FAC 2012-2018 BUS'!AD72</f>
        <v>-6.4031258677106268E-2</v>
      </c>
      <c r="T9" s="65">
        <f>'FAC 2012-2018 BUS'!AD100</f>
        <v>-6.1288125113723696E-2</v>
      </c>
    </row>
    <row r="10" spans="2:20" x14ac:dyDescent="0.2">
      <c r="B10" s="28" t="s">
        <v>54</v>
      </c>
      <c r="C10" s="65">
        <f>'FAC 2002-2018 BUS'!I18</f>
        <v>-8.3104890668628473E-2</v>
      </c>
      <c r="D10" s="65">
        <f>'FAC 2002-2018 BUS'!I45</f>
        <v>-0.12090066531226373</v>
      </c>
      <c r="E10" s="65">
        <f>'FAC 2002-2018 BUS'!I73</f>
        <v>-0.16511047805066958</v>
      </c>
      <c r="F10" s="65">
        <f>'FAC 2002-2018 BUS'!I101</f>
        <v>-0.13283925250491235</v>
      </c>
      <c r="G10" s="65">
        <f>'FAC 2002-2018 BUS'!AD18</f>
        <v>3.8411603827731781E-2</v>
      </c>
      <c r="H10" s="65">
        <f>'FAC 2002-2018 BUS'!AD45</f>
        <v>5.6065022812610027E-2</v>
      </c>
      <c r="I10" s="65">
        <f>'FAC 2002-2018 BUS'!AD73</f>
        <v>6.9261436784838343E-2</v>
      </c>
      <c r="J10" s="65">
        <f>'FAC 2002-2018 BUS'!AD101</f>
        <v>5.2698917980173683E-2</v>
      </c>
      <c r="L10" s="28" t="s">
        <v>54</v>
      </c>
      <c r="M10" s="65">
        <f>'FAC 2012-2018 BUS'!I18</f>
        <v>0.12976825648517054</v>
      </c>
      <c r="N10" s="65">
        <f>'FAC 2012-2018 BUS'!I45</f>
        <v>8.9681628367626498E-2</v>
      </c>
      <c r="O10" s="65">
        <f>'FAC 2012-2018 BUS'!I73</f>
        <v>8.421786628647232E-2</v>
      </c>
      <c r="P10" s="65">
        <f>'FAC 2012-2018 BUS'!I101</f>
        <v>8.3566354398319831E-2</v>
      </c>
      <c r="Q10" s="65">
        <f>'FAC 2012-2018 BUS'!AD18</f>
        <v>-3.9854307126451521E-2</v>
      </c>
      <c r="R10" s="65">
        <f>'FAC 2012-2018 BUS'!AD45</f>
        <v>-3.0296133962278256E-2</v>
      </c>
      <c r="S10" s="65">
        <f>'FAC 2012-2018 BUS'!AD73</f>
        <v>-2.8143494928608462E-2</v>
      </c>
      <c r="T10" s="65">
        <f>'FAC 2012-2018 BUS'!AD101</f>
        <v>-2.7381940067064535E-2</v>
      </c>
    </row>
    <row r="11" spans="2:20" x14ac:dyDescent="0.2">
      <c r="B11" s="28" t="s">
        <v>73</v>
      </c>
      <c r="C11" s="65">
        <f>'FAC 2002-2018 BUS'!I19</f>
        <v>-8.2859225621342625E-2</v>
      </c>
      <c r="D11" s="65">
        <f>'FAC 2002-2018 BUS'!I46</f>
        <v>-6.8171760346725896E-2</v>
      </c>
      <c r="E11" s="65">
        <f>'FAC 2002-2018 BUS'!I74</f>
        <v>0.10831781658187922</v>
      </c>
      <c r="F11" s="65">
        <f>'FAC 2002-2018 BUS'!I102</f>
        <v>-5.3610848312832027E-2</v>
      </c>
      <c r="G11" s="65">
        <f>'FAC 2002-2018 BUS'!AD19</f>
        <v>-5.9441919646108319E-3</v>
      </c>
      <c r="H11" s="65">
        <f>'FAC 2002-2018 BUS'!AD46</f>
        <v>-2.8093487282260785E-3</v>
      </c>
      <c r="I11" s="65">
        <f>'FAC 2002-2018 BUS'!AD74</f>
        <v>8.2948295712271108E-3</v>
      </c>
      <c r="J11" s="65">
        <f>'FAC 2002-2018 BUS'!AD102</f>
        <v>-1.1435294029208929E-2</v>
      </c>
      <c r="L11" s="28" t="s">
        <v>73</v>
      </c>
      <c r="M11" s="65">
        <f>'FAC 2012-2018 BUS'!I19</f>
        <v>-8.3760606396304227E-2</v>
      </c>
      <c r="N11" s="65">
        <f>'FAC 2012-2018 BUS'!I46</f>
        <v>-0.13133458372772788</v>
      </c>
      <c r="O11" s="65">
        <f>'FAC 2012-2018 BUS'!I74</f>
        <v>-4.4619000942243248E-2</v>
      </c>
      <c r="P11" s="65">
        <f>'FAC 2012-2018 BUS'!I102</f>
        <v>-4.7603935258648034E-2</v>
      </c>
      <c r="Q11" s="65">
        <f>'FAC 2012-2018 BUS'!AD19</f>
        <v>-6.0502601082489636E-3</v>
      </c>
      <c r="R11" s="65">
        <f>'FAC 2012-2018 BUS'!AD46</f>
        <v>-6.7048058213561891E-3</v>
      </c>
      <c r="S11" s="65">
        <f>'FAC 2012-2018 BUS'!AD74</f>
        <v>-2.1301253071595678E-3</v>
      </c>
      <c r="T11" s="65">
        <f>'FAC 2012-2018 BUS'!AD102</f>
        <v>-1.0941733774673808E-2</v>
      </c>
    </row>
    <row r="12" spans="2:20" x14ac:dyDescent="0.2">
      <c r="B12" s="28" t="s">
        <v>55</v>
      </c>
      <c r="C12" s="65">
        <f>'FAC 2002-2018 BUS'!I20</f>
        <v>0.54649186484040801</v>
      </c>
      <c r="D12" s="65">
        <f>'FAC 2002-2018 BUS'!I47</f>
        <v>0.63546389063547148</v>
      </c>
      <c r="E12" s="65">
        <f>'FAC 2002-2018 BUS'!I75</f>
        <v>0.51929553656383387</v>
      </c>
      <c r="F12" s="65">
        <f>'FAC 2002-2018 BUS'!I103</f>
        <v>0.31428571428571428</v>
      </c>
      <c r="G12" s="65">
        <f>'FAC 2002-2018 BUS'!AD20</f>
        <v>-8.5486156798676336E-4</v>
      </c>
      <c r="H12" s="65">
        <f>'FAC 2002-2018 BUS'!AD47</f>
        <v>-9.4234079755481977E-4</v>
      </c>
      <c r="I12" s="65">
        <f>'FAC 2002-2018 BUS'!AD75</f>
        <v>-1.6786825744878561E-3</v>
      </c>
      <c r="J12" s="65">
        <f>'FAC 2002-2018 BUS'!AD103</f>
        <v>-3.3857670902959685E-4</v>
      </c>
      <c r="L12" s="28" t="s">
        <v>55</v>
      </c>
      <c r="M12" s="65">
        <f>'FAC 2012-2018 BUS'!I20</f>
        <v>0.22317344263023609</v>
      </c>
      <c r="N12" s="65">
        <f>'FAC 2012-2018 BUS'!I47</f>
        <v>0.29299425048344396</v>
      </c>
      <c r="O12" s="65">
        <f>'FAC 2012-2018 BUS'!I75</f>
        <v>0.33548492480336578</v>
      </c>
      <c r="P12" s="65">
        <f>'FAC 2012-2018 BUS'!I103</f>
        <v>0.12195121951219523</v>
      </c>
      <c r="Q12" s="65">
        <f>'FAC 2012-2018 BUS'!AD20</f>
        <v>-3.7954342041860979E-4</v>
      </c>
      <c r="R12" s="65">
        <f>'FAC 2012-2018 BUS'!AD47</f>
        <v>-4.246902551568913E-4</v>
      </c>
      <c r="S12" s="65">
        <f>'FAC 2012-2018 BUS'!AD75</f>
        <v>-4.1924145385045276E-4</v>
      </c>
      <c r="T12" s="65">
        <f>'FAC 2012-2018 BUS'!AD103</f>
        <v>-1.6884964764194186E-4</v>
      </c>
    </row>
    <row r="13" spans="2:20" x14ac:dyDescent="0.2">
      <c r="B13" s="28" t="s">
        <v>74</v>
      </c>
      <c r="C13" s="65"/>
      <c r="D13" s="65" t="str">
        <f>'FAC 2002-2018 BUS'!I48</f>
        <v>-</v>
      </c>
      <c r="E13" s="65" t="str">
        <f>'FAC 2002-2018 BUS'!I76</f>
        <v>-</v>
      </c>
      <c r="F13" s="65" t="str">
        <f>'FAC 2002-2018 BUS'!I104</f>
        <v>-</v>
      </c>
      <c r="G13" s="65">
        <f>'FAC 2002-2018 BUS'!AD21</f>
        <v>-0.16047657669897211</v>
      </c>
      <c r="H13" s="65">
        <f>'FAC 2002-2018 BUS'!AD48</f>
        <v>-0.11306309023575363</v>
      </c>
      <c r="I13" s="65">
        <f>'FAC 2002-2018 BUS'!AD76</f>
        <v>-0.2117450503346448</v>
      </c>
      <c r="J13" s="65">
        <f>'FAC 2002-2018 BUS'!AD104</f>
        <v>-0.13897242933845486</v>
      </c>
      <c r="L13" s="28" t="s">
        <v>74</v>
      </c>
      <c r="M13" s="65">
        <f>'FAC 2012-2018 BUS'!I21</f>
        <v>12.101838991684321</v>
      </c>
      <c r="N13" s="65" t="str">
        <f>'FAC 2012-2018 BUS'!I48</f>
        <v>-</v>
      </c>
      <c r="O13" s="65" t="str">
        <f>'FAC 2012-2018 BUS'!I76</f>
        <v>-</v>
      </c>
      <c r="P13" s="65">
        <f>'FAC 2012-2018 BUS'!I104</f>
        <v>6</v>
      </c>
      <c r="Q13" s="65">
        <f>'FAC 2012-2018 BUS'!AD21</f>
        <v>-0.12868291510877178</v>
      </c>
      <c r="R13" s="65">
        <f>'FAC 2012-2018 BUS'!AD48</f>
        <v>-8.2415274611901887E-2</v>
      </c>
      <c r="S13" s="65">
        <f>'FAC 2012-2018 BUS'!AD76</f>
        <v>-6.8889091232372537E-2</v>
      </c>
      <c r="T13" s="65">
        <f>'FAC 2012-2018 BUS'!AD104</f>
        <v>-0.13814508183238192</v>
      </c>
    </row>
    <row r="14" spans="2:20" x14ac:dyDescent="0.2">
      <c r="B14" s="28" t="s">
        <v>74</v>
      </c>
      <c r="C14" s="65"/>
      <c r="D14" s="65" t="str">
        <f>'FAC 2002-2018 BUS'!I49</f>
        <v>-</v>
      </c>
      <c r="E14" s="65" t="str">
        <f>'FAC 2002-2018 BUS'!I77</f>
        <v>-</v>
      </c>
      <c r="F14" s="65" t="str">
        <f>'FAC 2002-2018 BUS'!I105</f>
        <v>-</v>
      </c>
      <c r="G14" s="65">
        <f>'FAC 2002-2018 BUS'!AD22</f>
        <v>0</v>
      </c>
      <c r="H14" s="65">
        <f>'FAC 2002-2018 BUS'!AD49</f>
        <v>0</v>
      </c>
      <c r="I14" s="65">
        <f>'FAC 2002-2018 BUS'!AD77</f>
        <v>0</v>
      </c>
      <c r="J14" s="65">
        <f>'FAC 2002-2018 BUS'!AD105</f>
        <v>0</v>
      </c>
      <c r="L14" s="28" t="s">
        <v>74</v>
      </c>
      <c r="M14" s="65" t="str">
        <f>'FAC 2012-2018 BUS'!I22</f>
        <v>-</v>
      </c>
      <c r="N14" s="65" t="str">
        <f>'FAC 2012-2018 BUS'!I49</f>
        <v>-</v>
      </c>
      <c r="O14" s="65" t="str">
        <f>'FAC 2012-2018 BUS'!I77</f>
        <v>-</v>
      </c>
      <c r="P14" s="65" t="str">
        <f>'FAC 2012-2018 BUS'!I105</f>
        <v>-</v>
      </c>
      <c r="Q14" s="65">
        <f>'FAC 2012-2018 BUS'!AD22</f>
        <v>0</v>
      </c>
      <c r="R14" s="65">
        <f>'FAC 2012-2018 BUS'!AD49</f>
        <v>0</v>
      </c>
      <c r="S14" s="65">
        <f>'FAC 2012-2018 BUS'!AD77</f>
        <v>0</v>
      </c>
      <c r="T14" s="65">
        <f>'FAC 2012-2018 BUS'!AD105</f>
        <v>0</v>
      </c>
    </row>
    <row r="15" spans="2:20" x14ac:dyDescent="0.2">
      <c r="B15" s="28" t="s">
        <v>75</v>
      </c>
      <c r="C15" s="65"/>
      <c r="D15" s="65">
        <f>'FAC 2002-2018 BUS'!I50</f>
        <v>15.745769864092797</v>
      </c>
      <c r="E15" s="65">
        <f>'FAC 2002-2018 BUS'!I78</f>
        <v>19.13580945279616</v>
      </c>
      <c r="F15" s="65" t="str">
        <f>'FAC 2002-2018 BUS'!I106</f>
        <v>-</v>
      </c>
      <c r="G15" s="65">
        <f>'FAC 2002-2018 BUS'!AD23</f>
        <v>6.0399287677446256E-3</v>
      </c>
      <c r="H15" s="65">
        <f>'FAC 2002-2018 BUS'!AD50</f>
        <v>5.4336806508629241E-3</v>
      </c>
      <c r="I15" s="65">
        <f>'FAC 2002-2018 BUS'!AD78</f>
        <v>8.0445851992783351E-3</v>
      </c>
      <c r="J15" s="65">
        <f>'FAC 2002-2018 BUS'!AD106</f>
        <v>4.6461455461980633E-3</v>
      </c>
      <c r="L15" s="28" t="s">
        <v>75</v>
      </c>
      <c r="M15" s="65">
        <f>'FAC 2012-2018 BUS'!I23</f>
        <v>5.891065065205102</v>
      </c>
      <c r="N15" s="65">
        <f>'FAC 2012-2018 BUS'!I50</f>
        <v>7.4801251389040182</v>
      </c>
      <c r="O15" s="65">
        <f>'FAC 2012-2018 BUS'!I78</f>
        <v>12.943917035926715</v>
      </c>
      <c r="P15" s="65" t="str">
        <f>'FAC 2012-2018 BUS'!I106</f>
        <v>-</v>
      </c>
      <c r="Q15" s="65">
        <f>'FAC 2012-2018 BUS'!AD23</f>
        <v>4.1889766205063109E-3</v>
      </c>
      <c r="R15" s="65">
        <f>'FAC 2012-2018 BUS'!AD50</f>
        <v>3.6535153460521695E-3</v>
      </c>
      <c r="S15" s="65">
        <f>'FAC 2012-2018 BUS'!AD78</f>
        <v>2.4984869310517824E-3</v>
      </c>
      <c r="T15" s="65">
        <f>'FAC 2012-2018 BUS'!AD106</f>
        <v>5.4035703164967454E-3</v>
      </c>
    </row>
    <row r="16" spans="2:20" x14ac:dyDescent="0.2">
      <c r="B16" s="28" t="s">
        <v>76</v>
      </c>
      <c r="C16" s="65"/>
      <c r="D16" s="65" t="str">
        <f>'FAC 2002-2018 BUS'!I51</f>
        <v>-</v>
      </c>
      <c r="E16" s="65" t="str">
        <f>'FAC 2002-2018 BUS'!I79</f>
        <v>-</v>
      </c>
      <c r="F16" s="65" t="str">
        <f>'FAC 2002-2018 BUS'!I107</f>
        <v>-</v>
      </c>
      <c r="G16" s="65">
        <f>'FAC 2002-2018 BUS'!AD24</f>
        <v>-3.4874261773930361E-2</v>
      </c>
      <c r="H16" s="65">
        <f>'FAC 2002-2018 BUS'!AD51</f>
        <v>-8.8327140373015249E-3</v>
      </c>
      <c r="I16" s="65">
        <f>'FAC 2002-2018 BUS'!AD79</f>
        <v>-5.4695464412331642E-4</v>
      </c>
      <c r="J16" s="65">
        <f>'FAC 2002-2018 BUS'!AD107</f>
        <v>-2.5971118727964138E-2</v>
      </c>
      <c r="L16" s="28" t="s">
        <v>76</v>
      </c>
      <c r="M16" s="65" t="str">
        <f>'FAC 2012-2018 BUS'!I24</f>
        <v>-</v>
      </c>
      <c r="N16" s="65">
        <f>'FAC 2002-2018 BUS'!S51</f>
        <v>0</v>
      </c>
      <c r="O16" s="65" t="str">
        <f>'FAC 2012-2018 BUS'!I79</f>
        <v>-</v>
      </c>
      <c r="P16" s="65" t="str">
        <f>'FAC 2012-2018 BUS'!I107</f>
        <v>-</v>
      </c>
      <c r="Q16" s="65">
        <f>'FAC 2012-2018 BUS'!AD24</f>
        <v>-3.0439731662068675E-2</v>
      </c>
      <c r="R16" s="65">
        <f>'FAC 2012-2018 BUS'!AD51</f>
        <v>-7.7095666393211309E-3</v>
      </c>
      <c r="S16" s="65">
        <f>'FAC 2012-2018 BUS'!AD79</f>
        <v>-4.7740516218989327E-4</v>
      </c>
      <c r="T16" s="65">
        <f>'FAC 2012-2018 BUS'!AD107</f>
        <v>-2.2668691603213213E-2</v>
      </c>
    </row>
    <row r="17" spans="2:20" x14ac:dyDescent="0.2">
      <c r="B17" s="44" t="s">
        <v>61</v>
      </c>
      <c r="C17" s="67"/>
      <c r="D17" s="67"/>
      <c r="E17" s="67"/>
      <c r="F17" s="67"/>
      <c r="G17" s="67">
        <f>'FAC 2002-2018 BUS'!AD25</f>
        <v>5.6659315917849021E-2</v>
      </c>
      <c r="H17" s="67">
        <f>'FAC 2002-2018 BUS'!AD52</f>
        <v>0.14966757850867327</v>
      </c>
      <c r="I17" s="67">
        <f>'FAC 2002-2018 BUS'!AD80</f>
        <v>1.3252839206905829</v>
      </c>
      <c r="J17" s="67">
        <f>'FAC 2002-2018 BUS'!AD108</f>
        <v>0</v>
      </c>
      <c r="L17" s="44" t="s">
        <v>61</v>
      </c>
      <c r="M17" s="67"/>
      <c r="N17" s="67"/>
      <c r="O17" s="67"/>
      <c r="P17" s="67"/>
      <c r="Q17" s="67">
        <f>'FAC 2012-2018 BUS'!AD25</f>
        <v>0</v>
      </c>
      <c r="R17" s="67">
        <f>'FAC 2012-2018 BUS'!AD52</f>
        <v>0</v>
      </c>
      <c r="S17" s="67">
        <f>'FAC 2012-2018 BUS'!AD80</f>
        <v>4.6126718034497933E-3</v>
      </c>
      <c r="T17" s="67">
        <f>'FAC 2012-2018 BUS'!AD108</f>
        <v>0</v>
      </c>
    </row>
    <row r="18" spans="2:20" x14ac:dyDescent="0.2">
      <c r="B18" s="44" t="s">
        <v>77</v>
      </c>
      <c r="C18" s="67"/>
      <c r="D18" s="67"/>
      <c r="E18" s="67"/>
      <c r="F18" s="67"/>
      <c r="G18" s="67">
        <f>'FAC 2002-2018 BUS'!AD26</f>
        <v>9.4810838273329479E-2</v>
      </c>
      <c r="H18" s="67">
        <f>'FAC 2002-2018 BUS'!AD53</f>
        <v>0.3036008964657384</v>
      </c>
      <c r="I18" s="67">
        <f>'FAC 2002-2018 BUS'!AD81</f>
        <v>1.8033005228434091</v>
      </c>
      <c r="J18" s="67">
        <f>'FAC 2002-2018 BUS'!AD109</f>
        <v>-0.27032276333454908</v>
      </c>
      <c r="L18" s="44" t="s">
        <v>77</v>
      </c>
      <c r="M18" s="67"/>
      <c r="N18" s="67"/>
      <c r="O18" s="67"/>
      <c r="P18" s="67"/>
      <c r="Q18" s="67">
        <f>'FAC 2012-2018 BUS'!AD26</f>
        <v>-0.14365692320107515</v>
      </c>
      <c r="R18" s="67">
        <f>'FAC 2012-2018 BUS'!AD53</f>
        <v>-8.1998852036364922E-2</v>
      </c>
      <c r="S18" s="67">
        <f>'FAC 2012-2018 BUS'!AD81</f>
        <v>-0.1153054839006229</v>
      </c>
      <c r="T18" s="67">
        <f>'FAC 2012-2018 BUS'!AD109</f>
        <v>-0.26669589033229213</v>
      </c>
    </row>
    <row r="19" spans="2:20" x14ac:dyDescent="0.2">
      <c r="B19" s="44" t="s">
        <v>58</v>
      </c>
      <c r="C19" s="67"/>
      <c r="D19" s="67"/>
      <c r="E19" s="67"/>
      <c r="F19" s="67"/>
      <c r="G19" s="67">
        <f>'FAC 2002-2018 BUS'!AD27</f>
        <v>-1.8736070436870089E-2</v>
      </c>
      <c r="H19" s="67">
        <f>'FAC 2002-2018 BUS'!AD54</f>
        <v>0.15549031863624196</v>
      </c>
      <c r="I19" s="67">
        <f>'FAC 2002-2018 BUS'!AD82</f>
        <v>1.617485787265053</v>
      </c>
      <c r="J19" s="67">
        <f>'FAC 2002-2018 BUS'!AD110</f>
        <v>-0.22081445979118186</v>
      </c>
      <c r="L19" s="44" t="s">
        <v>58</v>
      </c>
      <c r="M19" s="67"/>
      <c r="N19" s="67"/>
      <c r="O19" s="67"/>
      <c r="P19" s="67"/>
      <c r="Q19" s="66">
        <f>'FAC 2012-2018 BUS'!AD27</f>
        <v>-0.1435113121764463</v>
      </c>
      <c r="R19" s="66">
        <f>'FAC 2012-2018 BUS'!AD54</f>
        <v>-0.15772643642385098</v>
      </c>
      <c r="S19" s="66">
        <f>'FAC 2012-2018 BUS'!AD82</f>
        <v>-0.14842771099788887</v>
      </c>
      <c r="T19" s="66">
        <f>'FAC 2012-2018 BUS'!AD110</f>
        <v>-9.3789935280610415E-2</v>
      </c>
    </row>
    <row r="20" spans="2:20" ht="17" thickBot="1" x14ac:dyDescent="0.25">
      <c r="B20" s="85" t="s">
        <v>78</v>
      </c>
      <c r="C20" s="86"/>
      <c r="D20" s="86"/>
      <c r="E20" s="86"/>
      <c r="F20" s="86"/>
      <c r="G20" s="86">
        <f>'FAC 2002-2018 BUS'!AD28</f>
        <v>-0.11354690871019957</v>
      </c>
      <c r="H20" s="86">
        <f>'FAC 2002-2018 BUS'!AD55</f>
        <v>-0.14811057782949644</v>
      </c>
      <c r="I20" s="86">
        <f>'FAC 2002-2018 BUS'!AD83</f>
        <v>-0.18581473557835615</v>
      </c>
      <c r="J20" s="86">
        <f>'FAC 2002-2018 BUS'!AD111</f>
        <v>4.9508303543367216E-2</v>
      </c>
      <c r="L20" s="85" t="s">
        <v>78</v>
      </c>
      <c r="M20" s="86"/>
      <c r="N20" s="86"/>
      <c r="O20" s="86"/>
      <c r="P20" s="68"/>
      <c r="Q20" s="86">
        <f>'FAC 2012-2018 BUS'!AD28</f>
        <v>1.4561102462884445E-4</v>
      </c>
      <c r="R20" s="86">
        <f>'FAC 2012-2018 BUS'!AD55</f>
        <v>-7.5727584387486058E-2</v>
      </c>
      <c r="S20" s="86">
        <f>'FAC 2012-2018 BUS'!AD83</f>
        <v>-3.3122227097265977E-2</v>
      </c>
      <c r="T20" s="86">
        <f>'FAC 2012-2018 BUS'!AD111</f>
        <v>0.17290595505168171</v>
      </c>
    </row>
    <row r="21" spans="2:20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2"/>
  <sheetViews>
    <sheetView showGridLines="0" tabSelected="1" workbookViewId="0">
      <selection activeCell="P20" sqref="P20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customWidth="1"/>
    <col min="16" max="16" width="7.33203125" bestFit="1" customWidth="1"/>
    <col min="17" max="17" width="8.33203125" bestFit="1" customWidth="1"/>
    <col min="18" max="18" width="8" bestFit="1" customWidth="1"/>
    <col min="19" max="19" width="8" customWidth="1"/>
    <col min="20" max="20" width="7.33203125" bestFit="1" customWidth="1"/>
    <col min="21" max="21" width="21.6640625" bestFit="1" customWidth="1"/>
  </cols>
  <sheetData>
    <row r="2" spans="2:21" x14ac:dyDescent="0.2">
      <c r="B2" s="69" t="s">
        <v>70</v>
      </c>
      <c r="L2" s="69" t="s">
        <v>71</v>
      </c>
    </row>
    <row r="3" spans="2:21" ht="17" thickBot="1" x14ac:dyDescent="0.25"/>
    <row r="4" spans="2:21" ht="17" thickTop="1" x14ac:dyDescent="0.2">
      <c r="B4" s="63"/>
      <c r="C4" s="83" t="s">
        <v>69</v>
      </c>
      <c r="D4" s="83"/>
      <c r="E4" s="83"/>
      <c r="F4" s="83"/>
      <c r="G4" s="83" t="s">
        <v>63</v>
      </c>
      <c r="H4" s="83"/>
      <c r="I4" s="83"/>
      <c r="J4" s="83"/>
      <c r="L4" s="63"/>
      <c r="M4" s="83" t="s">
        <v>69</v>
      </c>
      <c r="N4" s="83"/>
      <c r="O4" s="83"/>
      <c r="P4" s="83"/>
      <c r="Q4" s="83" t="s">
        <v>63</v>
      </c>
      <c r="R4" s="83"/>
      <c r="S4" s="83"/>
      <c r="T4" s="83"/>
    </row>
    <row r="5" spans="2:21" x14ac:dyDescent="0.2">
      <c r="B5" s="11" t="s">
        <v>21</v>
      </c>
      <c r="C5" s="29" t="s">
        <v>64</v>
      </c>
      <c r="D5" s="29" t="s">
        <v>65</v>
      </c>
      <c r="E5" s="29" t="s">
        <v>66</v>
      </c>
      <c r="F5" s="29" t="s">
        <v>31</v>
      </c>
      <c r="G5" s="29" t="s">
        <v>64</v>
      </c>
      <c r="H5" s="29" t="s">
        <v>65</v>
      </c>
      <c r="I5" s="29" t="s">
        <v>66</v>
      </c>
      <c r="J5" s="29" t="s">
        <v>31</v>
      </c>
      <c r="L5" s="11" t="s">
        <v>21</v>
      </c>
      <c r="M5" s="29" t="s">
        <v>64</v>
      </c>
      <c r="N5" s="29" t="s">
        <v>65</v>
      </c>
      <c r="O5" s="29" t="s">
        <v>66</v>
      </c>
      <c r="P5" s="29" t="s">
        <v>31</v>
      </c>
      <c r="Q5" s="29" t="s">
        <v>64</v>
      </c>
      <c r="R5" s="29" t="s">
        <v>65</v>
      </c>
      <c r="S5" s="29" t="s">
        <v>66</v>
      </c>
      <c r="T5" s="29" t="s">
        <v>31</v>
      </c>
    </row>
    <row r="6" spans="2:21" x14ac:dyDescent="0.2">
      <c r="B6" s="28" t="s">
        <v>37</v>
      </c>
      <c r="C6" s="65">
        <f>'FAC 2002-2018 Rail'!I13</f>
        <v>0.35366573681929947</v>
      </c>
      <c r="D6" s="65">
        <f>'FAC 2002-2018 Rail'!I40</f>
        <v>0.59029776672361867</v>
      </c>
      <c r="E6" s="65">
        <f>'FAC 2002-2018 Rail'!I68</f>
        <v>0.88632697664193505</v>
      </c>
      <c r="F6" s="65">
        <f>'FAC 2002-2018 Rail'!I96</f>
        <v>0.18137465287922283</v>
      </c>
      <c r="G6" s="65">
        <f>'FAC 2002-2018 Rail'!AD13</f>
        <v>0.43490816445422792</v>
      </c>
      <c r="H6" s="65">
        <f>'FAC 2002-2018 Rail'!AD40</f>
        <v>1.0959224694079723</v>
      </c>
      <c r="I6" s="65">
        <f>'FAC 2002-2018 Rail'!AD68</f>
        <v>0.43067094945483536</v>
      </c>
      <c r="J6" s="65">
        <f>'FAC 2002-2018 Rail'!AD96</f>
        <v>0.15454308384764562</v>
      </c>
      <c r="L6" s="28" t="s">
        <v>37</v>
      </c>
      <c r="M6" s="65">
        <f>'FAC 2012-2018 Rail'!I13</f>
        <v>0.11739937396172628</v>
      </c>
      <c r="N6" s="65">
        <f>'FAC 2012-2018 Rail'!I40</f>
        <v>0.1524878562055203</v>
      </c>
      <c r="O6" s="65">
        <f>'FAC 2012-2018 Rail'!I68</f>
        <v>7.5587263137175453E-2</v>
      </c>
      <c r="P6" s="65">
        <f>'FAC 2012-2018 Rail'!I96</f>
        <v>3.3807372825378934E-2</v>
      </c>
      <c r="Q6" s="65">
        <f>'FAC 2012-2018 Rail'!AD13</f>
        <v>0.12327748126810854</v>
      </c>
      <c r="R6" s="65">
        <f>'FAC 2012-2018 Rail'!AD40</f>
        <v>0.20843607176829837</v>
      </c>
      <c r="S6" s="65">
        <f>'FAC 2012-2018 Rail'!AD68</f>
        <v>8.0425584267579231E-2</v>
      </c>
      <c r="T6" s="65">
        <f>'FAC 2012-2018 Rail'!AD96</f>
        <v>2.7323464434880703E-2</v>
      </c>
    </row>
    <row r="7" spans="2:21" x14ac:dyDescent="0.2">
      <c r="B7" s="28" t="s">
        <v>60</v>
      </c>
      <c r="C7" s="65">
        <f>'FAC 2002-2018 Rail'!I14</f>
        <v>0.27194960457360295</v>
      </c>
      <c r="D7" s="65">
        <f>'FAC 2002-2018 Rail'!I41</f>
        <v>3.5404339593478884E-2</v>
      </c>
      <c r="E7" s="65">
        <f>'FAC 2002-2018 Rail'!I69</f>
        <v>0.12362442287230579</v>
      </c>
      <c r="F7" s="65">
        <f>'FAC 2002-2018 Rail'!I97</f>
        <v>0.11047617118090347</v>
      </c>
      <c r="G7" s="65">
        <f>'FAC 2002-2018 Rail'!AD14</f>
        <v>2.9557302945062806E-2</v>
      </c>
      <c r="H7" s="65">
        <f>'FAC 2002-2018 Rail'!AD41</f>
        <v>3.2676450714143546E-2</v>
      </c>
      <c r="I7" s="65">
        <f>'FAC 2002-2018 Rail'!AD69</f>
        <v>3.0173206591580688E-2</v>
      </c>
      <c r="J7" s="65">
        <f>'FAC 2002-2018 Rail'!AD97</f>
        <v>2.457489869790996E-2</v>
      </c>
      <c r="L7" s="28" t="s">
        <v>60</v>
      </c>
      <c r="M7" s="65">
        <f>'FAC 2012-2018 Rail'!I14</f>
        <v>0.12768983227859132</v>
      </c>
      <c r="N7" s="65">
        <f>'FAC 2012-2018 Rail'!I41</f>
        <v>3.9983776596384635E-2</v>
      </c>
      <c r="O7" s="65">
        <f>'FAC 2012-2018 Rail'!I69</f>
        <v>9.4625597788077442E-2</v>
      </c>
      <c r="P7" s="65">
        <f>'FAC 2012-2018 Rail'!I97</f>
        <v>0.15271427994669717</v>
      </c>
      <c r="Q7" s="65">
        <f>'FAC 2012-2018 Rail'!AD14</f>
        <v>8.6459928546185078E-3</v>
      </c>
      <c r="R7" s="65">
        <f>'FAC 2012-2018 Rail'!AD41</f>
        <v>8.9800248134529869E-3</v>
      </c>
      <c r="S7" s="65">
        <f>'FAC 2012-2018 Rail'!AD69</f>
        <v>5.5347323920619243E-3</v>
      </c>
      <c r="T7" s="65">
        <f>'FAC 2012-2018 Rail'!AD97</f>
        <v>8.7727006899679123E-3</v>
      </c>
      <c r="U7" s="70"/>
    </row>
    <row r="8" spans="2:21" x14ac:dyDescent="0.2">
      <c r="B8" s="28" t="s">
        <v>56</v>
      </c>
      <c r="C8" s="65">
        <f>'FAC 2002-2018 Rail'!I15</f>
        <v>0.16522858993837231</v>
      </c>
      <c r="D8" s="65">
        <f>'FAC 2002-2018 Rail'!I42</f>
        <v>8.9400647044724835E-2</v>
      </c>
      <c r="E8" s="65">
        <f>'FAC 2002-2018 Rail'!I70</f>
        <v>0.39725485590523602</v>
      </c>
      <c r="F8" s="65">
        <f>'FAC 2002-2018 Rail'!I98</f>
        <v>0.15994463230777156</v>
      </c>
      <c r="G8" s="65">
        <f>'FAC 2002-2018 Rail'!AD15</f>
        <v>-0.13158002645449729</v>
      </c>
      <c r="H8" s="65">
        <f>'FAC 2002-2018 Rail'!AD42</f>
        <v>-4.3767296320622144E-2</v>
      </c>
      <c r="I8" s="65">
        <f>'FAC 2002-2018 Rail'!AD70</f>
        <v>-0.16812434671815574</v>
      </c>
      <c r="J8" s="65">
        <f>'FAC 2002-2018 Rail'!AD98</f>
        <v>-7.756801706557645E-2</v>
      </c>
      <c r="L8" s="28" t="s">
        <v>56</v>
      </c>
      <c r="M8" s="65">
        <f>'FAC 2012-2018 Rail'!I15</f>
        <v>5.9982872960003597E-2</v>
      </c>
      <c r="N8" s="65">
        <f>'FAC 2012-2018 Rail'!I42</f>
        <v>5.7754895166584053E-2</v>
      </c>
      <c r="O8" s="65">
        <f>'FAC 2012-2018 Rail'!I70</f>
        <v>4.7113997284004894E-2</v>
      </c>
      <c r="P8" s="65">
        <f>'FAC 2012-2018 Rail'!I98</f>
        <v>6.8027813555046501E-2</v>
      </c>
      <c r="Q8" s="65">
        <f>'FAC 2012-2018 Rail'!AD15</f>
        <v>-5.1808508396378829E-2</v>
      </c>
      <c r="R8" s="65">
        <f>'FAC 2012-2018 Rail'!AD42</f>
        <v>-8.4613952824730988E-3</v>
      </c>
      <c r="S8" s="65">
        <f>'FAC 2012-2018 Rail'!AD70</f>
        <v>-1.6825317846098729E-2</v>
      </c>
      <c r="T8" s="65">
        <f>'FAC 2012-2018 Rail'!AD98</f>
        <v>-6.2281553847513195E-2</v>
      </c>
      <c r="U8" s="70"/>
    </row>
    <row r="9" spans="2:21" x14ac:dyDescent="0.2">
      <c r="B9" s="28" t="s">
        <v>86</v>
      </c>
      <c r="C9" s="65">
        <f>'FAC 2002-2018 Rail'!I16</f>
        <v>5.3106632340636617E-2</v>
      </c>
      <c r="D9" s="65">
        <f>'FAC 2002-2018 Rail'!I43</f>
        <v>-3.7646379232595617E-2</v>
      </c>
      <c r="E9" s="65">
        <f>'FAC 2002-2018 Rail'!I71</f>
        <v>9.7831803075517421E-2</v>
      </c>
      <c r="F9" s="65">
        <f>'FAC 2002-2018 Rail'!I99</f>
        <v>7.2202486957831491E-2</v>
      </c>
      <c r="G9" s="65">
        <f>'FAC 2002-2018 Rail'!AD16</f>
        <v>9.6256535557057404E-2</v>
      </c>
      <c r="H9" s="65">
        <f>'FAC 2002-2018 Rail'!AD43</f>
        <v>7.2877010006525952E-2</v>
      </c>
      <c r="I9" s="65">
        <f>'FAC 2002-2018 Rail'!AD71</f>
        <v>6.3363269159228297E-2</v>
      </c>
      <c r="J9" s="65">
        <f>'FAC 2002-2018 Rail'!AD99</f>
        <v>0.11003502568948019</v>
      </c>
      <c r="L9" s="28" t="s">
        <v>86</v>
      </c>
      <c r="M9" s="65">
        <f>'FAC 2012-2018 Rail'!I16</f>
        <v>5.9455646592937228E-2</v>
      </c>
      <c r="N9" s="65">
        <f>'FAC 2012-2018 Rail'!I43</f>
        <v>7.6986013746869197E-3</v>
      </c>
      <c r="O9" s="65">
        <f>'FAC 2012-2018 Rail'!I71</f>
        <v>3.818235019349081E-2</v>
      </c>
      <c r="P9" s="65">
        <f>'FAC 2012-2018 Rail'!I99</f>
        <v>6.6752324864566281E-2</v>
      </c>
      <c r="Q9" s="65">
        <f>'FAC 2012-2018 Rail'!AD16</f>
        <v>6.5555490919991022E-2</v>
      </c>
      <c r="R9" s="65">
        <f>'FAC 2012-2018 Rail'!AD43</f>
        <v>3.5278682462861373E-2</v>
      </c>
      <c r="S9" s="65">
        <f>'FAC 2012-2018 Rail'!AD71</f>
        <v>5.0537026610622232E-2</v>
      </c>
      <c r="T9" s="65">
        <f>'FAC 2012-2018 Rail'!AD99</f>
        <v>7.1032427902140385E-2</v>
      </c>
      <c r="U9" s="70"/>
    </row>
    <row r="10" spans="2:21" x14ac:dyDescent="0.2">
      <c r="B10" s="28" t="s">
        <v>57</v>
      </c>
      <c r="C10" s="65">
        <f>'FAC 2002-2018 Rail'!I17</f>
        <v>0.49398955069466233</v>
      </c>
      <c r="D10" s="65">
        <f>'FAC 2002-2018 Rail'!I44</f>
        <v>0.46724837363578486</v>
      </c>
      <c r="E10" s="65">
        <f>'FAC 2002-2018 Rail'!I72</f>
        <v>0.43859889096551208</v>
      </c>
      <c r="F10" s="65">
        <f>'FAC 2002-2018 Rail'!I100</f>
        <v>0.4792299898682828</v>
      </c>
      <c r="G10" s="65">
        <f>'FAC 2002-2018 Rail'!AD17</f>
        <v>6.2933510218661989E-2</v>
      </c>
      <c r="H10" s="65">
        <f>'FAC 2002-2018 Rail'!AD44</f>
        <v>3.4931609094216304E-2</v>
      </c>
      <c r="I10" s="65">
        <f>'FAC 2002-2018 Rail'!AD72</f>
        <v>6.9313390245207759E-2</v>
      </c>
      <c r="J10" s="65">
        <f>'FAC 2002-2018 Rail'!AD100</f>
        <v>5.8611511849979057E-2</v>
      </c>
      <c r="L10" s="28" t="s">
        <v>57</v>
      </c>
      <c r="M10" s="65">
        <f>'FAC 2012-2018 Rail'!I17</f>
        <v>-0.28527849079046019</v>
      </c>
      <c r="N10" s="65">
        <f>'FAC 2012-2018 Rail'!I44</f>
        <v>-0.28303160902367908</v>
      </c>
      <c r="O10" s="65">
        <f>'FAC 2012-2018 Rail'!I72</f>
        <v>-0.31235081611338522</v>
      </c>
      <c r="P10" s="65">
        <f>'FAC 2012-2018 Rail'!I100</f>
        <v>-0.28941668897379358</v>
      </c>
      <c r="Q10" s="65">
        <f>'FAC 2012-2018 Rail'!AD17</f>
        <v>-6.1434862478137217E-2</v>
      </c>
      <c r="R10" s="65">
        <f>'FAC 2012-2018 Rail'!AD44</f>
        <v>-6.1108443418557215E-2</v>
      </c>
      <c r="S10" s="65">
        <f>'FAC 2012-2018 Rail'!AD72</f>
        <v>-6.278828071389439E-2</v>
      </c>
      <c r="T10" s="65">
        <f>'FAC 2012-2018 Rail'!AD100</f>
        <v>-6.4226465481194275E-2</v>
      </c>
      <c r="U10" s="70"/>
    </row>
    <row r="11" spans="2:21" x14ac:dyDescent="0.2">
      <c r="B11" s="28" t="s">
        <v>54</v>
      </c>
      <c r="C11" s="65">
        <f>'FAC 2002-2018 Rail'!I18</f>
        <v>-9.8653851696896333E-2</v>
      </c>
      <c r="D11" s="65">
        <f>'FAC 2002-2018 Rail'!I45</f>
        <v>-0.10625748818463698</v>
      </c>
      <c r="E11" s="65">
        <f>'FAC 2002-2018 Rail'!I73</f>
        <v>-0.14291607509019089</v>
      </c>
      <c r="F11" s="65">
        <f>'FAC 2002-2018 Rail'!I101</f>
        <v>-0.13283925250491235</v>
      </c>
      <c r="G11" s="65">
        <f>'FAC 2002-2018 Rail'!AD18</f>
        <v>3.3892574308634946E-2</v>
      </c>
      <c r="H11" s="65">
        <f>'FAC 2002-2018 Rail'!AD45</f>
        <v>4.0354973931529176E-2</v>
      </c>
      <c r="I11" s="65">
        <f>'FAC 2002-2018 Rail'!AD73</f>
        <v>6.0151398636288274E-2</v>
      </c>
      <c r="J11" s="65">
        <f>'FAC 2002-2018 Rail'!AD101</f>
        <v>5.109991671092956E-2</v>
      </c>
      <c r="L11" s="28" t="s">
        <v>54</v>
      </c>
      <c r="M11" s="65">
        <f>'FAC 2012-2018 Rail'!I18</f>
        <v>0.11452795954006834</v>
      </c>
      <c r="N11" s="65">
        <f>'FAC 2012-2018 Rail'!I45</f>
        <v>9.3980963120200212E-2</v>
      </c>
      <c r="O11" s="65">
        <f>'FAC 2012-2018 Rail'!I73</f>
        <v>0.12406486467027422</v>
      </c>
      <c r="P11" s="65">
        <f>'FAC 2012-2018 Rail'!I101</f>
        <v>8.3566354398319831E-2</v>
      </c>
      <c r="Q11" s="65">
        <f>'FAC 2012-2018 Rail'!AD18</f>
        <v>-4.0284416187117207E-2</v>
      </c>
      <c r="R11" s="65">
        <f>'FAC 2012-2018 Rail'!AD45</f>
        <v>-3.5414512668610704E-2</v>
      </c>
      <c r="S11" s="65">
        <f>'FAC 2012-2018 Rail'!AD73</f>
        <v>-4.7873370995567842E-2</v>
      </c>
      <c r="T11" s="65">
        <f>'FAC 2012-2018 Rail'!AD101</f>
        <v>-3.0468413234695502E-2</v>
      </c>
      <c r="U11" s="70"/>
    </row>
    <row r="12" spans="2:21" x14ac:dyDescent="0.2">
      <c r="B12" s="28" t="s">
        <v>73</v>
      </c>
      <c r="C12" s="65">
        <f>'FAC 2002-2018 Rail'!I19</f>
        <v>-6.9094649935715902E-2</v>
      </c>
      <c r="D12" s="65">
        <f>'FAC 2002-2018 Rail'!I46</f>
        <v>-7.5363599543775028E-2</v>
      </c>
      <c r="E12" s="65">
        <f>'FAC 2002-2018 Rail'!I74</f>
        <v>-0.20358756321116644</v>
      </c>
      <c r="F12" s="65">
        <f>'FAC 2002-2018 Rail'!I102</f>
        <v>-5.3610848312835024E-2</v>
      </c>
      <c r="G12" s="65">
        <f>'FAC 2002-2018 Rail'!AD19</f>
        <v>-5.0194960769182296E-3</v>
      </c>
      <c r="H12" s="65">
        <f>'FAC 2002-2018 Rail'!AD46</f>
        <v>-5.1545368177570361E-3</v>
      </c>
      <c r="I12" s="65">
        <f>'FAC 2002-2018 Rail'!AD74</f>
        <v>-1.0654430333669045E-2</v>
      </c>
      <c r="J12" s="65">
        <f>'FAC 2002-2018 Rail'!AD102</f>
        <v>-1.4657528301880754E-2</v>
      </c>
      <c r="L12" s="28" t="s">
        <v>73</v>
      </c>
      <c r="M12" s="65">
        <f>'FAC 2012-2018 Rail'!I19</f>
        <v>-7.1146016498475739E-2</v>
      </c>
      <c r="N12" s="65">
        <f>'FAC 2012-2018 Rail'!I46</f>
        <v>-0.14962806232439696</v>
      </c>
      <c r="O12" s="65">
        <f>'FAC 2012-2018 Rail'!I74</f>
        <v>-0.21937201744983703</v>
      </c>
      <c r="P12" s="65">
        <f>'FAC 2012-2018 Rail'!I102</f>
        <v>-4.7603935258648034E-2</v>
      </c>
      <c r="Q12" s="65">
        <f>'FAC 2012-2018 Rail'!AD19</f>
        <v>-5.8728417431786074E-3</v>
      </c>
      <c r="R12" s="65">
        <f>'FAC 2012-2018 Rail'!AD46</f>
        <v>-9.2299299810743706E-3</v>
      </c>
      <c r="S12" s="65">
        <f>'FAC 2012-2018 Rail'!AD74</f>
        <v>-1.2074829108684479E-2</v>
      </c>
      <c r="T12" s="65">
        <f>'FAC 2012-2018 Rail'!AD102</f>
        <v>-1.0968772267528161E-2</v>
      </c>
      <c r="U12" s="70"/>
    </row>
    <row r="13" spans="2:21" x14ac:dyDescent="0.2">
      <c r="B13" s="28" t="s">
        <v>55</v>
      </c>
      <c r="C13" s="65">
        <f>'FAC 2002-2018 Rail'!I20</f>
        <v>0.56044174350602716</v>
      </c>
      <c r="D13" s="65">
        <f>'FAC 2002-2018 Rail'!I47</f>
        <v>0.63579981736301439</v>
      </c>
      <c r="E13" s="65">
        <f>'FAC 2002-2018 Rail'!I75</f>
        <v>1.741043713598398</v>
      </c>
      <c r="F13" s="65">
        <f>'FAC 2002-2018 Rail'!I103</f>
        <v>0.31428571428571428</v>
      </c>
      <c r="G13" s="65">
        <f>'FAC 2002-2018 Rail'!AD20</f>
        <v>-9.5155322424303425E-4</v>
      </c>
      <c r="H13" s="65">
        <f>'FAC 2002-2018 Rail'!AD47</f>
        <v>-1.5089863838137268E-3</v>
      </c>
      <c r="I13" s="65">
        <f>'FAC 2002-2018 Rail'!AD75</f>
        <v>-1.5460362971980034E-3</v>
      </c>
      <c r="J13" s="65">
        <f>'FAC 2002-2018 Rail'!AD103</f>
        <v>-5.5007286319273352E-4</v>
      </c>
      <c r="L13" s="28" t="s">
        <v>55</v>
      </c>
      <c r="M13" s="65">
        <f>'FAC 2012-2018 Rail'!I20</f>
        <v>0.23984562061912928</v>
      </c>
      <c r="N13" s="65">
        <f>'FAC 2012-2018 Rail'!I47</f>
        <v>0.31679789341636888</v>
      </c>
      <c r="O13" s="65">
        <f>'FAC 2012-2018 Rail'!I75</f>
        <v>0.73730186636372741</v>
      </c>
      <c r="P13" s="65">
        <f>'FAC 2012-2018 Rail'!I103</f>
        <v>0.12195121951219523</v>
      </c>
      <c r="Q13" s="65">
        <f>'FAC 2012-2018 Rail'!AD20</f>
        <v>-4.1500225834006633E-4</v>
      </c>
      <c r="R13" s="65">
        <f>'FAC 2012-2018 Rail'!AD47</f>
        <v>-6.0292118286441542E-4</v>
      </c>
      <c r="S13" s="65">
        <f>'FAC 2012-2018 Rail'!AD75</f>
        <v>-9.3607084185049275E-4</v>
      </c>
      <c r="T13" s="65">
        <f>'FAC 2012-2018 Rail'!AD103</f>
        <v>-1.8162206926300198E-4</v>
      </c>
      <c r="U13" s="70"/>
    </row>
    <row r="14" spans="2:21" x14ac:dyDescent="0.2">
      <c r="B14" s="28" t="s">
        <v>74</v>
      </c>
      <c r="C14" s="65" t="str">
        <f>'FAC 2002-2018 Rail'!I21</f>
        <v>-</v>
      </c>
      <c r="D14" s="65" t="str">
        <f>'FAC 2002-2018 Rail'!I48</f>
        <v>-</v>
      </c>
      <c r="E14" s="65" t="str">
        <f>'FAC 2002-2018 Rail'!I76</f>
        <v>-</v>
      </c>
      <c r="F14" s="65" t="str">
        <f>'FAC 2002-2018 Rail'!I104</f>
        <v>-</v>
      </c>
      <c r="G14" s="65">
        <f>'FAC 2002-2018 Rail'!AD21</f>
        <v>0</v>
      </c>
      <c r="H14" s="65">
        <f>'FAC 2002-2018 Rail'!AD48</f>
        <v>0</v>
      </c>
      <c r="I14" s="65">
        <f>'FAC 2002-2018 Rail'!AD76</f>
        <v>0</v>
      </c>
      <c r="J14" s="65">
        <f>'FAC 2002-2018 Rail'!AD104</f>
        <v>0</v>
      </c>
      <c r="L14" s="28" t="s">
        <v>74</v>
      </c>
      <c r="M14" s="65" t="str">
        <f>'FAC 2012-2018 Rail'!I21</f>
        <v>-</v>
      </c>
      <c r="N14" s="65" t="str">
        <f>'FAC 2012-2018 Rail'!I48</f>
        <v>-</v>
      </c>
      <c r="O14" s="65" t="str">
        <f>'FAC 2012-2018 Rail'!I76</f>
        <v>-</v>
      </c>
      <c r="P14" s="65" t="str">
        <f>'FAC 2012-2018 Rail'!I104</f>
        <v>-</v>
      </c>
      <c r="Q14" s="65">
        <f>'FAC 2012-2018 Rail'!AD21</f>
        <v>0</v>
      </c>
      <c r="R14" s="65">
        <f>'FAC 2012-2018 Rail'!AD48</f>
        <v>0</v>
      </c>
      <c r="S14" s="65">
        <f>'FAC 2012-2018 Rail'!AD76</f>
        <v>0</v>
      </c>
      <c r="T14" s="65">
        <f>'FAC 2012-2018 Rail'!AD104</f>
        <v>0</v>
      </c>
      <c r="U14" s="70"/>
    </row>
    <row r="15" spans="2:21" x14ac:dyDescent="0.2">
      <c r="B15" s="28" t="s">
        <v>74</v>
      </c>
      <c r="C15" s="65" t="str">
        <f>'FAC 2002-2018 Rail'!I22</f>
        <v>-</v>
      </c>
      <c r="D15" s="65" t="str">
        <f>'FAC 2002-2018 Rail'!I49</f>
        <v>-</v>
      </c>
      <c r="E15" s="65" t="str">
        <f>'FAC 2002-2018 Rail'!I77</f>
        <v>-</v>
      </c>
      <c r="F15" s="65" t="str">
        <f>'FAC 2002-2018 Rail'!I105</f>
        <v>-</v>
      </c>
      <c r="G15" s="65">
        <f>'FAC 2002-2018 Rail'!AD22</f>
        <v>-8.8825718687879293E-2</v>
      </c>
      <c r="H15" s="65">
        <f>'FAC 2002-2018 Rail'!AD49</f>
        <v>-8.1227656307723148E-2</v>
      </c>
      <c r="I15" s="65">
        <f>'FAC 2002-2018 Rail'!AD77</f>
        <v>-4.7153446538386323E-2</v>
      </c>
      <c r="J15" s="65">
        <f>'FAC 2002-2018 Rail'!AD105</f>
        <v>-0.10955584014133493</v>
      </c>
      <c r="L15" s="28" t="s">
        <v>74</v>
      </c>
      <c r="M15" s="65">
        <f>'FAC 2012-2018 Rail'!I22</f>
        <v>9.5510046631343286</v>
      </c>
      <c r="N15" s="65" t="str">
        <f>'FAC 2012-2018 Rail'!I49</f>
        <v>-</v>
      </c>
      <c r="O15" s="65" t="str">
        <f>'FAC 2012-2018 Rail'!I77</f>
        <v>-</v>
      </c>
      <c r="P15" s="65">
        <f>'FAC 2012-2018 Rail'!I105</f>
        <v>6</v>
      </c>
      <c r="Q15" s="65">
        <f>'FAC 2012-2018 Rail'!AD22</f>
        <v>-6.2005321109166914E-2</v>
      </c>
      <c r="R15" s="65">
        <f>'FAC 2012-2018 Rail'!AD49</f>
        <v>-4.4896248601014807E-2</v>
      </c>
      <c r="S15" s="65">
        <f>'FAC 2012-2018 Rail'!AD77</f>
        <v>-4.2478805012366484E-2</v>
      </c>
      <c r="T15" s="65">
        <f>'FAC 2012-2018 Rail'!AD105</f>
        <v>-6.5563513021540953E-2</v>
      </c>
      <c r="U15" s="70"/>
    </row>
    <row r="16" spans="2:21" x14ac:dyDescent="0.2">
      <c r="B16" s="28" t="s">
        <v>75</v>
      </c>
      <c r="C16" s="65" t="str">
        <f>'FAC 2002-2018 Rail'!I23</f>
        <v>-</v>
      </c>
      <c r="D16" s="65">
        <f>'FAC 2002-2018 Rail'!I50</f>
        <v>1.681088180209533</v>
      </c>
      <c r="E16" s="65" t="str">
        <f>'FAC 2002-2018 Rail'!I78</f>
        <v>-</v>
      </c>
      <c r="F16" s="65" t="str">
        <f>'FAC 2002-2018 Rail'!I106</f>
        <v>-</v>
      </c>
      <c r="G16" s="65">
        <f>'FAC 2002-2018 Rail'!AD23</f>
        <v>7.01944482549984E-3</v>
      </c>
      <c r="H16" s="65">
        <f>'FAC 2002-2018 Rail'!AD50</f>
        <v>6.1965102489247382E-3</v>
      </c>
      <c r="I16" s="65">
        <f>'FAC 2002-2018 Rail'!AD78</f>
        <v>3.7951509258515076E-3</v>
      </c>
      <c r="J16" s="65">
        <f>'FAC 2002-2018 Rail'!AD106</f>
        <v>7.8038395515101326E-3</v>
      </c>
      <c r="L16" s="28" t="s">
        <v>75</v>
      </c>
      <c r="M16" s="65">
        <f>'FAC 2012-2018 Rail'!I23</f>
        <v>1.7313818367663205</v>
      </c>
      <c r="N16" s="65">
        <f>'FAC 2012-2018 Rail'!I50</f>
        <v>1.5151266791371789</v>
      </c>
      <c r="O16" s="65">
        <f>'FAC 2012-2018 Rail'!I78</f>
        <v>0</v>
      </c>
      <c r="P16" s="65" t="str">
        <f>'FAC 2012-2018 Rail'!I106</f>
        <v>-</v>
      </c>
      <c r="Q16" s="65">
        <f>'FAC 2012-2018 Rail'!AD23</f>
        <v>3.5807964685240835E-3</v>
      </c>
      <c r="R16" s="65">
        <f>'FAC 2012-2018 Rail'!AD50</f>
        <v>3.1536613564011767E-3</v>
      </c>
      <c r="S16" s="65">
        <f>'FAC 2012-2018 Rail'!AD78</f>
        <v>0</v>
      </c>
      <c r="T16" s="65">
        <f>'FAC 2012-2018 Rail'!AD106</f>
        <v>5.4035703164967358E-3</v>
      </c>
      <c r="U16" s="70"/>
    </row>
    <row r="17" spans="2:21" x14ac:dyDescent="0.2">
      <c r="B17" s="28" t="s">
        <v>76</v>
      </c>
      <c r="C17" s="65" t="str">
        <f>'FAC 2002-2018 Rail'!I24</f>
        <v>-</v>
      </c>
      <c r="D17" s="65" t="str">
        <f>'FAC 2002-2018 Rail'!I51</f>
        <v>-</v>
      </c>
      <c r="E17" s="65" t="str">
        <f>'FAC 2002-2018 Rail'!I79</f>
        <v>-</v>
      </c>
      <c r="F17" s="66" t="str">
        <f>'FAC 2002-2018 Rail'!I107</f>
        <v>-</v>
      </c>
      <c r="G17" s="66">
        <f>'FAC 2002-2018 Rail'!AD24</f>
        <v>-4.969981113015446E-2</v>
      </c>
      <c r="H17" s="66">
        <f>'FAC 2002-2018 Rail'!AD51</f>
        <v>-2.3749398862760616E-3</v>
      </c>
      <c r="I17" s="66">
        <f>'FAC 2002-2018 Rail'!AD79</f>
        <v>-4.4990882202280474E-6</v>
      </c>
      <c r="J17" s="66">
        <f>'FAC 2002-2018 Rail'!AD107</f>
        <v>-0.146315041183529</v>
      </c>
      <c r="L17" s="28" t="s">
        <v>76</v>
      </c>
      <c r="M17" s="65" t="str">
        <f>'FAC 2012-2018 Rail'!I24</f>
        <v>-</v>
      </c>
      <c r="N17" s="65" t="str">
        <f>'FAC 2012-2018 Rail'!I51</f>
        <v>-</v>
      </c>
      <c r="O17" s="65" t="str">
        <f>'FAC 2012-2018 Rail'!I79</f>
        <v>-</v>
      </c>
      <c r="P17" s="65" t="str">
        <f>'FAC 2012-2018 Rail'!I107</f>
        <v>-</v>
      </c>
      <c r="Q17" s="66">
        <f>'FAC 2012-2018 Rail'!AD24</f>
        <v>-3.8120259490828111E-2</v>
      </c>
      <c r="R17" s="66">
        <f>'FAC 2012-2018 Rail'!AD51</f>
        <v>-1.8216029936788194E-3</v>
      </c>
      <c r="S17" s="66">
        <f>'FAC 2012-2018 Rail'!AD79</f>
        <v>-3.4508463216908035E-6</v>
      </c>
      <c r="T17" s="66">
        <f>'FAC 2012-2018 Rail'!AD107</f>
        <v>-0.11222512139373583</v>
      </c>
      <c r="U17" s="70"/>
    </row>
    <row r="18" spans="2:21" x14ac:dyDescent="0.2">
      <c r="B18" s="44" t="s">
        <v>61</v>
      </c>
      <c r="C18" s="67"/>
      <c r="D18" s="67"/>
      <c r="E18" s="67"/>
      <c r="F18" s="66"/>
      <c r="G18" s="66">
        <f>'FAC 2002-2018 Rail'!AD25</f>
        <v>4.6880050739928229E-2</v>
      </c>
      <c r="H18" s="66">
        <f>'FAC 2002-2018 Rail'!AD52</f>
        <v>0.30557311244964447</v>
      </c>
      <c r="I18" s="66">
        <f>'FAC 2002-2018 Rail'!AD80</f>
        <v>0.31472493923132383</v>
      </c>
      <c r="J18" s="66">
        <f>'FAC 2002-2018 Rail'!AD108</f>
        <v>0</v>
      </c>
      <c r="L18" s="44" t="s">
        <v>61</v>
      </c>
      <c r="M18" s="67"/>
      <c r="N18" s="67"/>
      <c r="O18" s="67"/>
      <c r="P18" s="67"/>
      <c r="Q18" s="67">
        <f>'FAC 2012-2018 Rail'!AD25</f>
        <v>0</v>
      </c>
      <c r="R18" s="67">
        <f>'FAC 2012-2018 Rail'!AD52</f>
        <v>4.743171298065451E-2</v>
      </c>
      <c r="S18" s="67">
        <f>'FAC 2012-2018 Rail'!AD80</f>
        <v>0</v>
      </c>
      <c r="T18" s="67">
        <f>'FAC 2012-2018 Rail'!AD108</f>
        <v>0</v>
      </c>
      <c r="U18" s="70"/>
    </row>
    <row r="19" spans="2:21" x14ac:dyDescent="0.2">
      <c r="B19" s="44" t="s">
        <v>77</v>
      </c>
      <c r="C19" s="67"/>
      <c r="D19" s="67"/>
      <c r="E19" s="67"/>
      <c r="F19" s="67"/>
      <c r="G19" s="67">
        <f>'FAC 2002-2018 Rail'!AD26</f>
        <v>0.43466583626753152</v>
      </c>
      <c r="H19" s="67">
        <f>'FAC 2002-2018 Rail'!AD53</f>
        <v>1.5335721203353123</v>
      </c>
      <c r="I19" s="67">
        <f>'FAC 2002-2018 Rail'!AD81</f>
        <v>0.46175890009749332</v>
      </c>
      <c r="J19" s="67">
        <f>'FAC 2002-2018 Rail'!AD109</f>
        <v>0.16706269698151321</v>
      </c>
      <c r="L19" s="44" t="s">
        <v>77</v>
      </c>
      <c r="M19" s="67"/>
      <c r="N19" s="67"/>
      <c r="O19" s="67"/>
      <c r="P19" s="67"/>
      <c r="Q19" s="67">
        <f>'FAC 2012-2018 Rail'!AD26</f>
        <v>-5.8737517587428068E-2</v>
      </c>
      <c r="R19" s="67">
        <f>'FAC 2012-2018 Rail'!AD53</f>
        <v>0.10203338145070373</v>
      </c>
      <c r="S19" s="67">
        <f>'FAC 2012-2018 Rail'!AD81</f>
        <v>-6.3645827922616971E-2</v>
      </c>
      <c r="T19" s="67">
        <f>'FAC 2012-2018 Rail'!AD109</f>
        <v>-0.16579097483378435</v>
      </c>
      <c r="U19" s="70"/>
    </row>
    <row r="20" spans="2:21" x14ac:dyDescent="0.2">
      <c r="B20" s="44" t="s">
        <v>58</v>
      </c>
      <c r="C20" s="67"/>
      <c r="D20" s="67"/>
      <c r="E20" s="67"/>
      <c r="F20" s="67"/>
      <c r="G20" s="67">
        <f>'FAC 2002-2018 Rail'!AD27</f>
        <v>0.26651124951938154</v>
      </c>
      <c r="H20" s="67">
        <f>'FAC 2002-2018 Rail'!AD54</f>
        <v>0.82538334678664782</v>
      </c>
      <c r="I20" s="67">
        <f>'FAC 2002-2018 Rail'!AD82</f>
        <v>0.14682384200630416</v>
      </c>
      <c r="J20" s="67">
        <f>'FAC 2002-2018 Rail'!AD110</f>
        <v>0.49309529238476402</v>
      </c>
      <c r="L20" s="44" t="s">
        <v>58</v>
      </c>
      <c r="M20" s="67"/>
      <c r="N20" s="67"/>
      <c r="O20" s="67"/>
      <c r="P20" s="67"/>
      <c r="Q20" s="67">
        <f>'FAC 2012-2018 Rail'!AD27</f>
        <v>-2.8573019054414117E-2</v>
      </c>
      <c r="R20" s="67">
        <f>'FAC 2012-2018 Rail'!AD54</f>
        <v>8.9280948722099129E-3</v>
      </c>
      <c r="S20" s="67">
        <f>'FAC 2012-2018 Rail'!AD82</f>
        <v>3.3131402780084418E-2</v>
      </c>
      <c r="T20" s="67">
        <f>'FAC 2012-2018 Rail'!AD110</f>
        <v>3.3855879324180549E-2</v>
      </c>
      <c r="U20" s="70"/>
    </row>
    <row r="21" spans="2:21" ht="18" customHeight="1" thickBot="1" x14ac:dyDescent="0.25">
      <c r="B21" s="85" t="s">
        <v>78</v>
      </c>
      <c r="C21" s="86"/>
      <c r="D21" s="86"/>
      <c r="E21" s="86"/>
      <c r="F21" s="86"/>
      <c r="G21" s="86">
        <f>'FAC 2002-2018 Rail'!AD28</f>
        <v>-0.16815458674814998</v>
      </c>
      <c r="H21" s="86">
        <f>'FAC 2002-2018 Rail'!AD55</f>
        <v>-0.7081887735486645</v>
      </c>
      <c r="I21" s="86">
        <f>'FAC 2002-2018 Rail'!AD83</f>
        <v>-0.31493505809118916</v>
      </c>
      <c r="J21" s="86">
        <f>'FAC 2002-2018 Rail'!AD111</f>
        <v>0.3260325954032508</v>
      </c>
      <c r="L21" s="85" t="s">
        <v>78</v>
      </c>
      <c r="M21" s="86"/>
      <c r="N21" s="86"/>
      <c r="O21" s="86"/>
      <c r="P21" s="68"/>
      <c r="Q21" s="86">
        <f>'FAC 2012-2018 Rail'!AD28</f>
        <v>3.016449853301395E-2</v>
      </c>
      <c r="R21" s="86">
        <f>'FAC 2012-2018 Rail'!AD55</f>
        <v>-9.3105286578493818E-2</v>
      </c>
      <c r="S21" s="86">
        <f>'FAC 2012-2018 Rail'!AD83</f>
        <v>9.6777230702701389E-2</v>
      </c>
      <c r="T21" s="86">
        <f>'FAC 2012-2018 Rail'!AD111</f>
        <v>0.1996468541579649</v>
      </c>
    </row>
    <row r="22" spans="2:21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12"/>
  <sheetViews>
    <sheetView showGridLines="0" topLeftCell="A27" workbookViewId="0">
      <selection activeCell="H55" sqref="H55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customWidth="1"/>
    <col min="5" max="5" width="5.1640625" style="16" hidden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2002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30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3" t="s">
        <v>59</v>
      </c>
      <c r="H8" s="83"/>
      <c r="I8" s="83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83" t="s">
        <v>63</v>
      </c>
      <c r="AD8" s="83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2002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0_1_2002</v>
      </c>
      <c r="H11" s="9" t="str">
        <f>CONCATENATE($C6,"_",$C7,"_",H9)</f>
        <v>0_1_2018</v>
      </c>
      <c r="I11" s="30"/>
      <c r="J11" s="9"/>
      <c r="K11" s="9"/>
      <c r="L11" s="9"/>
      <c r="M11" s="9" t="str">
        <f>IF($G9+M10&gt;$H9,0,CONCATENATE($C6,"_",$C7,"_",$G9+M10))</f>
        <v>0_1_2003</v>
      </c>
      <c r="N11" s="9" t="str">
        <f t="shared" ref="N11:AB11" si="0">IF($G9+N10&gt;$H9,0,CONCATENATE($C6,"_",$C7,"_",$G9+N10))</f>
        <v>0_1_2004</v>
      </c>
      <c r="O11" s="9" t="str">
        <f t="shared" si="0"/>
        <v>0_1_2005</v>
      </c>
      <c r="P11" s="9" t="str">
        <f t="shared" si="0"/>
        <v>0_1_2006</v>
      </c>
      <c r="Q11" s="9" t="str">
        <f t="shared" si="0"/>
        <v>0_1_2007</v>
      </c>
      <c r="R11" s="9" t="str">
        <f t="shared" si="0"/>
        <v>0_1_2008</v>
      </c>
      <c r="S11" s="9" t="str">
        <f t="shared" si="0"/>
        <v>0_1_2009</v>
      </c>
      <c r="T11" s="9" t="str">
        <f t="shared" si="0"/>
        <v>0_1_2010</v>
      </c>
      <c r="U11" s="9" t="str">
        <f t="shared" si="0"/>
        <v>0_1_2011</v>
      </c>
      <c r="V11" s="9" t="str">
        <f t="shared" si="0"/>
        <v>0_1_2012</v>
      </c>
      <c r="W11" s="9" t="str">
        <f t="shared" si="0"/>
        <v>0_1_2013</v>
      </c>
      <c r="X11" s="9" t="str">
        <f t="shared" si="0"/>
        <v>0_1_2014</v>
      </c>
      <c r="Y11" s="9" t="str">
        <f t="shared" si="0"/>
        <v>0_1_2015</v>
      </c>
      <c r="Z11" s="9" t="str">
        <f t="shared" si="0"/>
        <v>0_1_2016</v>
      </c>
      <c r="AA11" s="9" t="str">
        <f t="shared" si="0"/>
        <v>0_1_2017</v>
      </c>
      <c r="AB11" s="9" t="str">
        <f t="shared" si="0"/>
        <v>0_1_2018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0.83279999999999998</v>
      </c>
      <c r="F13" s="9">
        <f>MATCH($D13,FAC_TOTALS_APTA!$A$2:$BO$2,)</f>
        <v>11</v>
      </c>
      <c r="G13" s="31">
        <f>VLOOKUP(G11,FAC_TOTALS_APTA!$A$4:$BO$143,$F13,FALSE)</f>
        <v>69425793.985805601</v>
      </c>
      <c r="H13" s="31">
        <f>VLOOKUP(H11,FAC_TOTALS_APTA!$A$4:$BO$143,$F13,FALSE)</f>
        <v>65881301.870431103</v>
      </c>
      <c r="I13" s="32">
        <f>IFERROR(H13/G13-1,"-")</f>
        <v>-5.105439796769462E-2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MATCH($K13,FAC_TOTALS_APTA!$A$2:$BM$2,)</f>
        <v>23</v>
      </c>
      <c r="M13" s="31">
        <f>IF(M11=0,0,VLOOKUP(M11,FAC_TOTALS_APTA!$A$4:$BO$143,$L13,FALSE))</f>
        <v>-2297183.3246684801</v>
      </c>
      <c r="N13" s="31">
        <f>IF(N11=0,0,VLOOKUP(N11,FAC_TOTALS_APTA!$A$4:$BO$143,$L13,FALSE))</f>
        <v>63410057.976920597</v>
      </c>
      <c r="O13" s="31">
        <f>IF(O11=0,0,VLOOKUP(O11,FAC_TOTALS_APTA!$A$4:$BO$143,$L13,FALSE))</f>
        <v>-32193328.061194699</v>
      </c>
      <c r="P13" s="31">
        <f>IF(P11=0,0,VLOOKUP(P11,FAC_TOTALS_APTA!$A$4:$BO$143,$L13,FALSE))</f>
        <v>-7503694.87347777</v>
      </c>
      <c r="Q13" s="31">
        <f>IF(Q11=0,0,VLOOKUP(Q11,FAC_TOTALS_APTA!$A$4:$BO$143,$L13,FALSE))</f>
        <v>34772323.842496797</v>
      </c>
      <c r="R13" s="31">
        <f>IF(R11=0,0,VLOOKUP(R11,FAC_TOTALS_APTA!$A$4:$BO$143,$L13,FALSE))</f>
        <v>16626010.2788011</v>
      </c>
      <c r="S13" s="31">
        <f>IF(S11=0,0,VLOOKUP(S11,FAC_TOTALS_APTA!$A$4:$BO$143,$L13,FALSE))</f>
        <v>-21864836.740418501</v>
      </c>
      <c r="T13" s="31">
        <f>IF(T11=0,0,VLOOKUP(T11,FAC_TOTALS_APTA!$A$4:$BO$143,$L13,FALSE))</f>
        <v>-95583134.249913499</v>
      </c>
      <c r="U13" s="31">
        <f>IF(U11=0,0,VLOOKUP(U11,FAC_TOTALS_APTA!$A$4:$BO$143,$L13,FALSE))</f>
        <v>-64060354.133683696</v>
      </c>
      <c r="V13" s="31">
        <f>IF(V11=0,0,VLOOKUP(V11,FAC_TOTALS_APTA!$A$4:$BO$143,$L13,FALSE))</f>
        <v>-24796270.6437346</v>
      </c>
      <c r="W13" s="31">
        <f>IF(W11=0,0,VLOOKUP(W11,FAC_TOTALS_APTA!$A$4:$BO$143,$L13,FALSE))</f>
        <v>27597854.686918799</v>
      </c>
      <c r="X13" s="31">
        <f>IF(X11=0,0,VLOOKUP(X11,FAC_TOTALS_APTA!$A$4:$BO$143,$L13,FALSE))</f>
        <v>5098904.1565553397</v>
      </c>
      <c r="Y13" s="31">
        <f>IF(Y11=0,0,VLOOKUP(Y11,FAC_TOTALS_APTA!$A$4:$BO$143,$L13,FALSE))</f>
        <v>29128261.828850601</v>
      </c>
      <c r="Z13" s="31">
        <f>IF(Z11=0,0,VLOOKUP(Z11,FAC_TOTALS_APTA!$A$4:$BO$143,$L13,FALSE))</f>
        <v>27915859.752631601</v>
      </c>
      <c r="AA13" s="31">
        <f>IF(AA11=0,0,VLOOKUP(AA11,FAC_TOTALS_APTA!$A$4:$BO$143,$L13,FALSE))</f>
        <v>14291965.016370101</v>
      </c>
      <c r="AB13" s="31">
        <f>IF(AB11=0,0,VLOOKUP(AB11,FAC_TOTALS_APTA!$A$4:$BO$143,$L13,FALSE))</f>
        <v>10976108.493857499</v>
      </c>
      <c r="AC13" s="34">
        <f>SUM(M13:AB13)</f>
        <v>-18481455.993688826</v>
      </c>
      <c r="AD13" s="35">
        <f>AC13/G27</f>
        <v>-8.3327043601001387E-3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-0.59099999999999997</v>
      </c>
      <c r="F14" s="9">
        <f>MATCH($D14,FAC_TOTALS_APTA!$A$2:$BO$2,)</f>
        <v>12</v>
      </c>
      <c r="G14" s="56">
        <f>VLOOKUP(G11,FAC_TOTALS_APTA!$A$4:$BO$143,$F14,FALSE)</f>
        <v>0.91030218199476698</v>
      </c>
      <c r="H14" s="56">
        <f>VLOOKUP(H11,FAC_TOTALS_APTA!$A$4:$BO$143,$F14,FALSE)</f>
        <v>1.0269456277795199</v>
      </c>
      <c r="I14" s="32">
        <f t="shared" ref="I14:I24" si="1">IFERROR(H14/G14-1,"-")</f>
        <v>0.12813706051890295</v>
      </c>
      <c r="J14" s="33" t="str">
        <f t="shared" ref="J14:J24" si="2">IF(C14="Log","_log","")</f>
        <v>_log</v>
      </c>
      <c r="K14" s="33" t="str">
        <f t="shared" ref="K14:K25" si="3">CONCATENATE(D14,J14,"_FAC")</f>
        <v>FARE_per_UPT_2018_log_FAC</v>
      </c>
      <c r="L14" s="9">
        <f>MATCH($K14,FAC_TOTALS_APTA!$A$2:$BM$2,)</f>
        <v>24</v>
      </c>
      <c r="M14" s="31">
        <f>IF(M11=0,0,VLOOKUP(M11,FAC_TOTALS_APTA!$A$4:$BO$143,$L14,FALSE))</f>
        <v>4967043.1636180496</v>
      </c>
      <c r="N14" s="31">
        <f>IF(N11=0,0,VLOOKUP(N11,FAC_TOTALS_APTA!$A$4:$BO$143,$L14,FALSE))</f>
        <v>5897465.6431086101</v>
      </c>
      <c r="O14" s="31">
        <f>IF(O11=0,0,VLOOKUP(O11,FAC_TOTALS_APTA!$A$4:$BO$143,$L14,FALSE))</f>
        <v>6804391.46891334</v>
      </c>
      <c r="P14" s="31">
        <f>IF(P11=0,0,VLOOKUP(P11,FAC_TOTALS_APTA!$A$4:$BO$143,$L14,FALSE))</f>
        <v>9215417.0027600396</v>
      </c>
      <c r="Q14" s="31">
        <f>IF(Q11=0,0,VLOOKUP(Q11,FAC_TOTALS_APTA!$A$4:$BO$143,$L14,FALSE))</f>
        <v>2541872.71474559</v>
      </c>
      <c r="R14" s="31">
        <f>IF(R11=0,0,VLOOKUP(R11,FAC_TOTALS_APTA!$A$4:$BO$143,$L14,FALSE))</f>
        <v>1680911.53086731</v>
      </c>
      <c r="S14" s="31">
        <f>IF(S11=0,0,VLOOKUP(S11,FAC_TOTALS_APTA!$A$4:$BO$143,$L14,FALSE))</f>
        <v>-1593092.4580137299</v>
      </c>
      <c r="T14" s="31">
        <f>IF(T11=0,0,VLOOKUP(T11,FAC_TOTALS_APTA!$A$4:$BO$143,$L14,FALSE))</f>
        <v>179928.437146079</v>
      </c>
      <c r="U14" s="31">
        <f>IF(U11=0,0,VLOOKUP(U11,FAC_TOTALS_APTA!$A$4:$BO$143,$L14,FALSE))</f>
        <v>3359555.7793578799</v>
      </c>
      <c r="V14" s="31">
        <f>IF(V11=0,0,VLOOKUP(V11,FAC_TOTALS_APTA!$A$4:$BO$143,$L14,FALSE))</f>
        <v>4243188.0192703102</v>
      </c>
      <c r="W14" s="31">
        <f>IF(W11=0,0,VLOOKUP(W11,FAC_TOTALS_APTA!$A$4:$BO$143,$L14,FALSE))</f>
        <v>3970409.3539804202</v>
      </c>
      <c r="X14" s="31">
        <f>IF(X11=0,0,VLOOKUP(X11,FAC_TOTALS_APTA!$A$4:$BO$143,$L14,FALSE))</f>
        <v>4712193.3907958604</v>
      </c>
      <c r="Y14" s="31">
        <f>IF(Y11=0,0,VLOOKUP(Y11,FAC_TOTALS_APTA!$A$4:$BO$143,$L14,FALSE))</f>
        <v>4067576.8341606101</v>
      </c>
      <c r="Z14" s="31">
        <f>IF(Z11=0,0,VLOOKUP(Z11,FAC_TOTALS_APTA!$A$4:$BO$143,$L14,FALSE))</f>
        <v>3066674.1692669098</v>
      </c>
      <c r="AA14" s="31">
        <f>IF(AA11=0,0,VLOOKUP(AA11,FAC_TOTALS_APTA!$A$4:$BO$143,$L14,FALSE))</f>
        <v>3560312.43235861</v>
      </c>
      <c r="AB14" s="31">
        <f>IF(AB11=0,0,VLOOKUP(AB11,FAC_TOTALS_APTA!$A$4:$BO$143,$L14,FALSE))</f>
        <v>2756554.15088803</v>
      </c>
      <c r="AC14" s="34">
        <f t="shared" ref="AC14:AC24" si="4">SUM(M14:AB14)</f>
        <v>59430401.633223929</v>
      </c>
      <c r="AD14" s="35">
        <f>AC14/G27</f>
        <v>2.6795289666613778E-2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0.37669999999999998</v>
      </c>
      <c r="F15" s="9">
        <f>MATCH($D15,FAC_TOTALS_APTA!$A$2:$BO$2,)</f>
        <v>13</v>
      </c>
      <c r="G15" s="31">
        <f>VLOOKUP(G11,FAC_TOTALS_APTA!$A$4:$BO$143,$F15,FALSE)</f>
        <v>9573373.9250808805</v>
      </c>
      <c r="H15" s="31">
        <f>VLOOKUP(H11,FAC_TOTALS_APTA!$A$4:$BO$143,$F15,FALSE)</f>
        <v>10831877.010582101</v>
      </c>
      <c r="I15" s="32">
        <f t="shared" si="1"/>
        <v>0.13145867855470694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MATCH($K15,FAC_TOTALS_APTA!$A$2:$BM$2,)</f>
        <v>25</v>
      </c>
      <c r="M15" s="31">
        <f>IF(M11=0,0,VLOOKUP(M11,FAC_TOTALS_APTA!$A$4:$BO$143,$L15,FALSE))</f>
        <v>7471694.8430140102</v>
      </c>
      <c r="N15" s="31">
        <f>IF(N11=0,0,VLOOKUP(N11,FAC_TOTALS_APTA!$A$4:$BO$143,$L15,FALSE))</f>
        <v>17446347.4984967</v>
      </c>
      <c r="O15" s="31">
        <f>IF(O11=0,0,VLOOKUP(O11,FAC_TOTALS_APTA!$A$4:$BO$143,$L15,FALSE))</f>
        <v>-12280046.444844499</v>
      </c>
      <c r="P15" s="31">
        <f>IF(P11=0,0,VLOOKUP(P11,FAC_TOTALS_APTA!$A$4:$BO$143,$L15,FALSE))</f>
        <v>18549879.244911</v>
      </c>
      <c r="Q15" s="31">
        <f>IF(Q11=0,0,VLOOKUP(Q11,FAC_TOTALS_APTA!$A$4:$BO$143,$L15,FALSE))</f>
        <v>-30359294.241377398</v>
      </c>
      <c r="R15" s="31">
        <f>IF(R11=0,0,VLOOKUP(R11,FAC_TOTALS_APTA!$A$4:$BO$143,$L15,FALSE))</f>
        <v>16590762.7755775</v>
      </c>
      <c r="S15" s="31">
        <f>IF(S11=0,0,VLOOKUP(S11,FAC_TOTALS_APTA!$A$4:$BO$143,$L15,FALSE))</f>
        <v>-81545269.542701304</v>
      </c>
      <c r="T15" s="31">
        <f>IF(T11=0,0,VLOOKUP(T11,FAC_TOTALS_APTA!$A$4:$BO$143,$L15,FALSE))</f>
        <v>-14359288.874528101</v>
      </c>
      <c r="U15" s="31">
        <f>IF(U11=0,0,VLOOKUP(U11,FAC_TOTALS_APTA!$A$4:$BO$143,$L15,FALSE))</f>
        <v>-15954489.711048501</v>
      </c>
      <c r="V15" s="31">
        <f>IF(V11=0,0,VLOOKUP(V11,FAC_TOTALS_APTA!$A$4:$BO$143,$L15,FALSE))</f>
        <v>646014.987268675</v>
      </c>
      <c r="W15" s="31">
        <f>IF(W11=0,0,VLOOKUP(W11,FAC_TOTALS_APTA!$A$4:$BO$143,$L15,FALSE))</f>
        <v>-13686231.9389155</v>
      </c>
      <c r="X15" s="31">
        <f>IF(X11=0,0,VLOOKUP(X11,FAC_TOTALS_APTA!$A$4:$BO$143,$L15,FALSE))</f>
        <v>-3809679.1479722802</v>
      </c>
      <c r="Y15" s="31">
        <f>IF(Y11=0,0,VLOOKUP(Y11,FAC_TOTALS_APTA!$A$4:$BO$143,$L15,FALSE))</f>
        <v>-22632876.100667998</v>
      </c>
      <c r="Z15" s="31">
        <f>IF(Z11=0,0,VLOOKUP(Z11,FAC_TOTALS_APTA!$A$4:$BO$143,$L15,FALSE))</f>
        <v>-17980894.7952292</v>
      </c>
      <c r="AA15" s="31">
        <f>IF(AA11=0,0,VLOOKUP(AA11,FAC_TOTALS_APTA!$A$4:$BO$143,$L15,FALSE))</f>
        <v>27606132.772211701</v>
      </c>
      <c r="AB15" s="31">
        <f>IF(AB11=0,0,VLOOKUP(AB11,FAC_TOTALS_APTA!$A$4:$BO$143,$L15,FALSE))</f>
        <v>22677724.3352869</v>
      </c>
      <c r="AC15" s="34">
        <f t="shared" si="4"/>
        <v>-101619514.34051831</v>
      </c>
      <c r="AD15" s="35">
        <f>AC15/G27</f>
        <v>-4.5817027105746151E-2</v>
      </c>
      <c r="AE15" s="9"/>
    </row>
    <row r="16" spans="1:31" s="16" customFormat="1" ht="15" x14ac:dyDescent="0.2">
      <c r="A16" s="9"/>
      <c r="B16" s="28" t="s">
        <v>86</v>
      </c>
      <c r="C16" s="30" t="s">
        <v>24</v>
      </c>
      <c r="D16" s="9" t="s">
        <v>80</v>
      </c>
      <c r="E16" s="57">
        <v>5.4999999999999997E-3</v>
      </c>
      <c r="F16" s="9">
        <f>MATCH($D16,FAC_TOTALS_APTA!$A$2:$BO$2,)</f>
        <v>17</v>
      </c>
      <c r="G16" s="56">
        <f>VLOOKUP(G11,FAC_TOTALS_APTA!$A$4:$BO$143,$F16,FALSE)</f>
        <v>8293.5298683101191</v>
      </c>
      <c r="H16" s="56">
        <f>VLOOKUP(H11,FAC_TOTALS_APTA!$A$4:$BO$143,$F16,FALSE)</f>
        <v>8566.0605880396197</v>
      </c>
      <c r="I16" s="32">
        <f t="shared" si="1"/>
        <v>3.2860642459473288E-2</v>
      </c>
      <c r="J16" s="33" t="str">
        <f t="shared" si="2"/>
        <v>_log</v>
      </c>
      <c r="K16" s="33" t="str">
        <f t="shared" si="3"/>
        <v>WEIGHTED_POP_DENSITY_log_FAC</v>
      </c>
      <c r="L16" s="9">
        <f>MATCH($K16,FAC_TOTALS_APTA!$A$2:$BM$2,)</f>
        <v>29</v>
      </c>
      <c r="M16" s="31">
        <f>IF(M11=0,0,VLOOKUP(M11,FAC_TOTALS_APTA!$A$4:$BO$143,$L16,FALSE))</f>
        <v>-38342.953035136597</v>
      </c>
      <c r="N16" s="31">
        <f>IF(N11=0,0,VLOOKUP(N11,FAC_TOTALS_APTA!$A$4:$BO$143,$L16,FALSE))</f>
        <v>30120.440856805599</v>
      </c>
      <c r="O16" s="31">
        <f>IF(O11=0,0,VLOOKUP(O11,FAC_TOTALS_APTA!$A$4:$BO$143,$L16,FALSE))</f>
        <v>99531.311472355505</v>
      </c>
      <c r="P16" s="31">
        <f>IF(P11=0,0,VLOOKUP(P11,FAC_TOTALS_APTA!$A$4:$BO$143,$L16,FALSE))</f>
        <v>-426343.767792414</v>
      </c>
      <c r="Q16" s="31">
        <f>IF(Q11=0,0,VLOOKUP(Q11,FAC_TOTALS_APTA!$A$4:$BO$143,$L16,FALSE))</f>
        <v>957950.53571842797</v>
      </c>
      <c r="R16" s="31">
        <f>IF(R11=0,0,VLOOKUP(R11,FAC_TOTALS_APTA!$A$4:$BO$143,$L16,FALSE))</f>
        <v>-1086196.0040041099</v>
      </c>
      <c r="S16" s="31">
        <f>IF(S11=0,0,VLOOKUP(S11,FAC_TOTALS_APTA!$A$4:$BO$143,$L16,FALSE))</f>
        <v>735143.86740599701</v>
      </c>
      <c r="T16" s="31">
        <f>IF(T11=0,0,VLOOKUP(T11,FAC_TOTALS_APTA!$A$4:$BO$143,$L16,FALSE))</f>
        <v>9465276.5270331092</v>
      </c>
      <c r="U16" s="31">
        <f>IF(U11=0,0,VLOOKUP(U11,FAC_TOTALS_APTA!$A$4:$BO$143,$L16,FALSE))</f>
        <v>-13797033.809018301</v>
      </c>
      <c r="V16" s="31">
        <f>IF(V11=0,0,VLOOKUP(V11,FAC_TOTALS_APTA!$A$4:$BO$143,$L16,FALSE))</f>
        <v>24704127.914645199</v>
      </c>
      <c r="W16" s="31">
        <f>IF(W11=0,0,VLOOKUP(W11,FAC_TOTALS_APTA!$A$4:$BO$143,$L16,FALSE))</f>
        <v>26163266.162441</v>
      </c>
      <c r="X16" s="31">
        <f>IF(X11=0,0,VLOOKUP(X11,FAC_TOTALS_APTA!$A$4:$BO$143,$L16,FALSE))</f>
        <v>30704423.505586799</v>
      </c>
      <c r="Y16" s="31">
        <f>IF(Y11=0,0,VLOOKUP(Y11,FAC_TOTALS_APTA!$A$4:$BO$143,$L16,FALSE))</f>
        <v>29382070.0360201</v>
      </c>
      <c r="Z16" s="31">
        <f>IF(Z11=0,0,VLOOKUP(Z11,FAC_TOTALS_APTA!$A$4:$BO$143,$L16,FALSE))</f>
        <v>16493381.9796531</v>
      </c>
      <c r="AA16" s="31">
        <f>IF(AA11=0,0,VLOOKUP(AA11,FAC_TOTALS_APTA!$A$4:$BO$143,$L16,FALSE))</f>
        <v>23330312.071415599</v>
      </c>
      <c r="AB16" s="31">
        <f>IF(AB11=0,0,VLOOKUP(AB11,FAC_TOTALS_APTA!$A$4:$BO$143,$L16,FALSE))</f>
        <v>27765793.461216699</v>
      </c>
      <c r="AC16" s="34">
        <f t="shared" si="4"/>
        <v>174483481.27961522</v>
      </c>
      <c r="AD16" s="35">
        <f>AC16/G27</f>
        <v>7.8669086771117766E-2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0.1762</v>
      </c>
      <c r="F17" s="9">
        <f>MATCH($D17,FAC_TOTALS_APTA!$A$2:$BO$2,)</f>
        <v>14</v>
      </c>
      <c r="G17" s="36">
        <f>VLOOKUP(G11,FAC_TOTALS_APTA!$A$4:$BO$143,$F17,FALSE)</f>
        <v>1.9989110857789401</v>
      </c>
      <c r="H17" s="36">
        <f>VLOOKUP(H11,FAC_TOTALS_APTA!$A$4:$BO$143,$F17,FALSE)</f>
        <v>3.0717382596775198</v>
      </c>
      <c r="I17" s="32">
        <f t="shared" si="1"/>
        <v>0.53670580023849235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MATCH($K17,FAC_TOTALS_APTA!$A$2:$BM$2,)</f>
        <v>26</v>
      </c>
      <c r="M17" s="31">
        <f>IF(M11=0,0,VLOOKUP(M11,FAC_TOTALS_APTA!$A$4:$BO$143,$L17,FALSE))</f>
        <v>51826705.061532699</v>
      </c>
      <c r="N17" s="31">
        <f>IF(N11=0,0,VLOOKUP(N11,FAC_TOTALS_APTA!$A$4:$BO$143,$L17,FALSE))</f>
        <v>46788132.336854801</v>
      </c>
      <c r="O17" s="31">
        <f>IF(O11=0,0,VLOOKUP(O11,FAC_TOTALS_APTA!$A$4:$BO$143,$L17,FALSE))</f>
        <v>68312333.315704495</v>
      </c>
      <c r="P17" s="31">
        <f>IF(P11=0,0,VLOOKUP(P11,FAC_TOTALS_APTA!$A$4:$BO$143,$L17,FALSE))</f>
        <v>42878868.712863803</v>
      </c>
      <c r="Q17" s="31">
        <f>IF(Q11=0,0,VLOOKUP(Q11,FAC_TOTALS_APTA!$A$4:$BO$143,$L17,FALSE))</f>
        <v>24465619.874543998</v>
      </c>
      <c r="R17" s="31">
        <f>IF(R11=0,0,VLOOKUP(R11,FAC_TOTALS_APTA!$A$4:$BO$143,$L17,FALSE))</f>
        <v>56178492.473424397</v>
      </c>
      <c r="S17" s="31">
        <f>IF(S11=0,0,VLOOKUP(S11,FAC_TOTALS_APTA!$A$4:$BO$143,$L17,FALSE))</f>
        <v>-147634147.710895</v>
      </c>
      <c r="T17" s="31">
        <f>IF(T11=0,0,VLOOKUP(T11,FAC_TOTALS_APTA!$A$4:$BO$143,$L17,FALSE))</f>
        <v>67677905.768645197</v>
      </c>
      <c r="U17" s="31">
        <f>IF(U11=0,0,VLOOKUP(U11,FAC_TOTALS_APTA!$A$4:$BO$143,$L17,FALSE))</f>
        <v>93136108.658721104</v>
      </c>
      <c r="V17" s="31">
        <f>IF(V11=0,0,VLOOKUP(V11,FAC_TOTALS_APTA!$A$4:$BO$143,$L17,FALSE))</f>
        <v>5316642.6317784404</v>
      </c>
      <c r="W17" s="31">
        <f>IF(W11=0,0,VLOOKUP(W11,FAC_TOTALS_APTA!$A$4:$BO$143,$L17,FALSE))</f>
        <v>-20587727.946724199</v>
      </c>
      <c r="X17" s="31">
        <f>IF(X11=0,0,VLOOKUP(X11,FAC_TOTALS_APTA!$A$4:$BO$143,$L17,FALSE))</f>
        <v>-25655632.240140699</v>
      </c>
      <c r="Y17" s="31">
        <f>IF(Y11=0,0,VLOOKUP(Y11,FAC_TOTALS_APTA!$A$4:$BO$143,$L17,FALSE))</f>
        <v>-123552178.481583</v>
      </c>
      <c r="Z17" s="31">
        <f>IF(Z11=0,0,VLOOKUP(Z11,FAC_TOTALS_APTA!$A$4:$BO$143,$L17,FALSE))</f>
        <v>-52184559.569306202</v>
      </c>
      <c r="AA17" s="31">
        <f>IF(AA11=0,0,VLOOKUP(AA11,FAC_TOTALS_APTA!$A$4:$BO$143,$L17,FALSE))</f>
        <v>33955269.543146297</v>
      </c>
      <c r="AB17" s="31">
        <f>IF(AB11=0,0,VLOOKUP(AB11,FAC_TOTALS_APTA!$A$4:$BO$143,$L17,FALSE))</f>
        <v>41714657.529126301</v>
      </c>
      <c r="AC17" s="34">
        <f t="shared" si="4"/>
        <v>162636489.95769241</v>
      </c>
      <c r="AD17" s="35">
        <f>AC17/G27</f>
        <v>7.3327652834529369E-2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-0.27529999999999999</v>
      </c>
      <c r="F18" s="9">
        <f>MATCH($D18,FAC_TOTALS_APTA!$A$2:$BO$2,)</f>
        <v>15</v>
      </c>
      <c r="G18" s="56">
        <f>VLOOKUP(G11,FAC_TOTALS_APTA!$A$4:$BO$143,$F18,FALSE)</f>
        <v>39382.399822425701</v>
      </c>
      <c r="H18" s="56">
        <f>VLOOKUP(H11,FAC_TOTALS_APTA!$A$4:$BO$143,$F18,FALSE)</f>
        <v>36109.529790914799</v>
      </c>
      <c r="I18" s="32">
        <f t="shared" si="1"/>
        <v>-8.3104890668628473E-2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MATCH($K18,FAC_TOTALS_APTA!$A$2:$BM$2,)</f>
        <v>27</v>
      </c>
      <c r="M18" s="31">
        <f>IF(M11=0,0,VLOOKUP(M11,FAC_TOTALS_APTA!$A$4:$BO$143,$L18,FALSE))</f>
        <v>17715914.787573099</v>
      </c>
      <c r="N18" s="31">
        <f>IF(N11=0,0,VLOOKUP(N11,FAC_TOTALS_APTA!$A$4:$BO$143,$L18,FALSE))</f>
        <v>24182546.397969302</v>
      </c>
      <c r="O18" s="31">
        <f>IF(O11=0,0,VLOOKUP(O11,FAC_TOTALS_APTA!$A$4:$BO$143,$L18,FALSE))</f>
        <v>23344729.5471792</v>
      </c>
      <c r="P18" s="31">
        <f>IF(P11=0,0,VLOOKUP(P11,FAC_TOTALS_APTA!$A$4:$BO$143,$L18,FALSE))</f>
        <v>37846291.374487497</v>
      </c>
      <c r="Q18" s="31">
        <f>IF(Q11=0,0,VLOOKUP(Q11,FAC_TOTALS_APTA!$A$4:$BO$143,$L18,FALSE))</f>
        <v>-13018825.711449699</v>
      </c>
      <c r="R18" s="31">
        <f>IF(R11=0,0,VLOOKUP(R11,FAC_TOTALS_APTA!$A$4:$BO$143,$L18,FALSE))</f>
        <v>1244936.1349295201</v>
      </c>
      <c r="S18" s="31">
        <f>IF(S11=0,0,VLOOKUP(S11,FAC_TOTALS_APTA!$A$4:$BO$143,$L18,FALSE))</f>
        <v>48623561.379553497</v>
      </c>
      <c r="T18" s="31">
        <f>IF(T11=0,0,VLOOKUP(T11,FAC_TOTALS_APTA!$A$4:$BO$143,$L18,FALSE))</f>
        <v>23099940.174469899</v>
      </c>
      <c r="U18" s="31">
        <f>IF(U11=0,0,VLOOKUP(U11,FAC_TOTALS_APTA!$A$4:$BO$143,$L18,FALSE))</f>
        <v>17990048.6448083</v>
      </c>
      <c r="V18" s="31">
        <f>IF(V11=0,0,VLOOKUP(V11,FAC_TOTALS_APTA!$A$4:$BO$143,$L18,FALSE))</f>
        <v>5437638.7461983096</v>
      </c>
      <c r="W18" s="31">
        <f>IF(W11=0,0,VLOOKUP(W11,FAC_TOTALS_APTA!$A$4:$BO$143,$L18,FALSE))</f>
        <v>-5359185.5519899298</v>
      </c>
      <c r="X18" s="31">
        <f>IF(X11=0,0,VLOOKUP(X11,FAC_TOTALS_APTA!$A$4:$BO$143,$L18,FALSE))</f>
        <v>-7794412.6043467196</v>
      </c>
      <c r="Y18" s="31">
        <f>IF(Y11=0,0,VLOOKUP(Y11,FAC_TOTALS_APTA!$A$4:$BO$143,$L18,FALSE))</f>
        <v>-30101403.491068199</v>
      </c>
      <c r="Z18" s="31">
        <f>IF(Z11=0,0,VLOOKUP(Z11,FAC_TOTALS_APTA!$A$4:$BO$143,$L18,FALSE))</f>
        <v>-19374852.281656001</v>
      </c>
      <c r="AA18" s="31">
        <f>IF(AA11=0,0,VLOOKUP(AA11,FAC_TOTALS_APTA!$A$4:$BO$143,$L18,FALSE))</f>
        <v>-19159467.178504098</v>
      </c>
      <c r="AB18" s="31">
        <f>IF(AB11=0,0,VLOOKUP(AB11,FAC_TOTALS_APTA!$A$4:$BO$143,$L18,FALSE))</f>
        <v>-19482746.250071101</v>
      </c>
      <c r="AC18" s="34">
        <f t="shared" si="4"/>
        <v>85194714.118082881</v>
      </c>
      <c r="AD18" s="35">
        <f>AC18/G27</f>
        <v>3.8411603827731781E-2</v>
      </c>
      <c r="AE18" s="9"/>
    </row>
    <row r="19" spans="1:31" s="16" customFormat="1" ht="15" x14ac:dyDescent="0.2">
      <c r="A19" s="9"/>
      <c r="B19" s="28" t="s">
        <v>73</v>
      </c>
      <c r="C19" s="30"/>
      <c r="D19" s="9" t="s">
        <v>10</v>
      </c>
      <c r="E19" s="57">
        <v>6.8999999999999999E-3</v>
      </c>
      <c r="F19" s="9">
        <f>MATCH($D19,FAC_TOTALS_APTA!$A$2:$BO$2,)</f>
        <v>16</v>
      </c>
      <c r="G19" s="31">
        <f>VLOOKUP(G11,FAC_TOTALS_APTA!$A$4:$BO$143,$F19,FALSE)</f>
        <v>9.9177819874271105</v>
      </c>
      <c r="H19" s="31">
        <f>VLOOKUP(H11,FAC_TOTALS_APTA!$A$4:$BO$143,$F19,FALSE)</f>
        <v>9.0960022520675992</v>
      </c>
      <c r="I19" s="32">
        <f t="shared" si="1"/>
        <v>-8.2859225621342625E-2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MATCH($K19,FAC_TOTALS_APTA!$A$2:$BM$2,)</f>
        <v>28</v>
      </c>
      <c r="M19" s="31">
        <f>IF(M11=0,0,VLOOKUP(M11,FAC_TOTALS_APTA!$A$4:$BO$143,$L19,FALSE))</f>
        <v>-1485223.0334395701</v>
      </c>
      <c r="N19" s="31">
        <f>IF(N11=0,0,VLOOKUP(N11,FAC_TOTALS_APTA!$A$4:$BO$143,$L19,FALSE))</f>
        <v>-1416989.01100565</v>
      </c>
      <c r="O19" s="31">
        <f>IF(O11=0,0,VLOOKUP(O11,FAC_TOTALS_APTA!$A$4:$BO$143,$L19,FALSE))</f>
        <v>-2111075.4734676601</v>
      </c>
      <c r="P19" s="31">
        <f>IF(P11=0,0,VLOOKUP(P11,FAC_TOTALS_APTA!$A$4:$BO$143,$L19,FALSE))</f>
        <v>-2356382.1870141998</v>
      </c>
      <c r="Q19" s="31">
        <f>IF(Q11=0,0,VLOOKUP(Q11,FAC_TOTALS_APTA!$A$4:$BO$143,$L19,FALSE))</f>
        <v>-3130779.1741402098</v>
      </c>
      <c r="R19" s="31">
        <f>IF(R11=0,0,VLOOKUP(R11,FAC_TOTALS_APTA!$A$4:$BO$143,$L19,FALSE))</f>
        <v>3093219.9627793701</v>
      </c>
      <c r="S19" s="31">
        <f>IF(S11=0,0,VLOOKUP(S11,FAC_TOTALS_APTA!$A$4:$BO$143,$L19,FALSE))</f>
        <v>2198109.1707330099</v>
      </c>
      <c r="T19" s="31">
        <f>IF(T11=0,0,VLOOKUP(T11,FAC_TOTALS_APTA!$A$4:$BO$143,$L19,FALSE))</f>
        <v>4099065.9627411198</v>
      </c>
      <c r="U19" s="31">
        <f>IF(U11=0,0,VLOOKUP(U11,FAC_TOTALS_APTA!$A$4:$BO$143,$L19,FALSE))</f>
        <v>5331510.3373643002</v>
      </c>
      <c r="V19" s="31">
        <f>IF(V11=0,0,VLOOKUP(V11,FAC_TOTALS_APTA!$A$4:$BO$143,$L19,FALSE))</f>
        <v>-2031274.30620501</v>
      </c>
      <c r="W19" s="31">
        <f>IF(W11=0,0,VLOOKUP(W11,FAC_TOTALS_APTA!$A$4:$BO$143,$L19,FALSE))</f>
        <v>-4757372.28655951</v>
      </c>
      <c r="X19" s="31">
        <f>IF(X11=0,0,VLOOKUP(X11,FAC_TOTALS_APTA!$A$4:$BO$143,$L19,FALSE))</f>
        <v>-1172761.9787820801</v>
      </c>
      <c r="Y19" s="31">
        <f>IF(Y11=0,0,VLOOKUP(Y11,FAC_TOTALS_APTA!$A$4:$BO$143,$L19,FALSE))</f>
        <v>-2346628.6190328798</v>
      </c>
      <c r="Z19" s="31">
        <f>IF(Z11=0,0,VLOOKUP(Z11,FAC_TOTALS_APTA!$A$4:$BO$143,$L19,FALSE))</f>
        <v>-2368184.5374910398</v>
      </c>
      <c r="AA19" s="31">
        <f>IF(AA11=0,0,VLOOKUP(AA11,FAC_TOTALS_APTA!$A$4:$BO$143,$L19,FALSE))</f>
        <v>-2472077.85130083</v>
      </c>
      <c r="AB19" s="31">
        <f>IF(AB11=0,0,VLOOKUP(AB11,FAC_TOTALS_APTA!$A$4:$BO$143,$L19,FALSE))</f>
        <v>-2257030.71706163</v>
      </c>
      <c r="AC19" s="34">
        <f t="shared" si="4"/>
        <v>-13183873.741882471</v>
      </c>
      <c r="AD19" s="35">
        <f>AC19/G27</f>
        <v>-5.9441919646108319E-3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-3.0000000000000001E-3</v>
      </c>
      <c r="F20" s="9">
        <f>MATCH($D20,FAC_TOTALS_APTA!$A$2:$BO$2,)</f>
        <v>18</v>
      </c>
      <c r="G20" s="36">
        <f>VLOOKUP(G11,FAC_TOTALS_APTA!$A$4:$BO$143,$F20,FALSE)</f>
        <v>3.9439076288082102</v>
      </c>
      <c r="H20" s="36">
        <f>VLOOKUP(H11,FAC_TOTALS_APTA!$A$4:$BO$143,$F20,FALSE)</f>
        <v>6.0992210636339204</v>
      </c>
      <c r="I20" s="32">
        <f t="shared" si="1"/>
        <v>0.54649186484040801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MATCH($K20,FAC_TOTALS_APTA!$A$2:$BM$2,)</f>
        <v>30</v>
      </c>
      <c r="M20" s="31">
        <f>IF(M11=0,0,VLOOKUP(M11,FAC_TOTALS_APTA!$A$4:$BO$143,$L20,FALSE))</f>
        <v>0</v>
      </c>
      <c r="N20" s="31">
        <f>IF(N11=0,0,VLOOKUP(N11,FAC_TOTALS_APTA!$A$4:$BO$143,$L20,FALSE))</f>
        <v>0</v>
      </c>
      <c r="O20" s="31">
        <f>IF(O11=0,0,VLOOKUP(O11,FAC_TOTALS_APTA!$A$4:$BO$143,$L20,FALSE))</f>
        <v>0</v>
      </c>
      <c r="P20" s="31">
        <f>IF(P11=0,0,VLOOKUP(P11,FAC_TOTALS_APTA!$A$4:$BO$143,$L20,FALSE))</f>
        <v>-284817.70499811397</v>
      </c>
      <c r="Q20" s="31">
        <f>IF(Q11=0,0,VLOOKUP(Q11,FAC_TOTALS_APTA!$A$4:$BO$143,$L20,FALSE))</f>
        <v>-122669.57822142</v>
      </c>
      <c r="R20" s="31">
        <f>IF(R11=0,0,VLOOKUP(R11,FAC_TOTALS_APTA!$A$4:$BO$143,$L20,FALSE))</f>
        <v>-74487.383632988305</v>
      </c>
      <c r="S20" s="31">
        <f>IF(S11=0,0,VLOOKUP(S11,FAC_TOTALS_APTA!$A$4:$BO$143,$L20,FALSE))</f>
        <v>-200132.190390465</v>
      </c>
      <c r="T20" s="31">
        <f>IF(T11=0,0,VLOOKUP(T11,FAC_TOTALS_APTA!$A$4:$BO$143,$L20,FALSE))</f>
        <v>-206937.461844604</v>
      </c>
      <c r="U20" s="31">
        <f>IF(U11=0,0,VLOOKUP(U11,FAC_TOTALS_APTA!$A$4:$BO$143,$L20,FALSE))</f>
        <v>48798.7672499295</v>
      </c>
      <c r="V20" s="31">
        <f>IF(V11=0,0,VLOOKUP(V11,FAC_TOTALS_APTA!$A$4:$BO$143,$L20,FALSE))</f>
        <v>-91346.451413447096</v>
      </c>
      <c r="W20" s="31">
        <f>IF(W11=0,0,VLOOKUP(W11,FAC_TOTALS_APTA!$A$4:$BO$143,$L20,FALSE))</f>
        <v>-1481.9767567414001</v>
      </c>
      <c r="X20" s="31">
        <f>IF(X11=0,0,VLOOKUP(X11,FAC_TOTALS_APTA!$A$4:$BO$143,$L20,FALSE))</f>
        <v>-145169.88509991701</v>
      </c>
      <c r="Y20" s="31">
        <f>IF(Y11=0,0,VLOOKUP(Y11,FAC_TOTALS_APTA!$A$4:$BO$143,$L20,FALSE))</f>
        <v>-119233.896161016</v>
      </c>
      <c r="Z20" s="31">
        <f>IF(Z11=0,0,VLOOKUP(Z11,FAC_TOTALS_APTA!$A$4:$BO$143,$L20,FALSE))</f>
        <v>-374704.140053913</v>
      </c>
      <c r="AA20" s="31">
        <f>IF(AA11=0,0,VLOOKUP(AA11,FAC_TOTALS_APTA!$A$4:$BO$143,$L20,FALSE))</f>
        <v>-138172.690871895</v>
      </c>
      <c r="AB20" s="31">
        <f>IF(AB11=0,0,VLOOKUP(AB11,FAC_TOTALS_APTA!$A$4:$BO$143,$L20,FALSE))</f>
        <v>-185678.88825560501</v>
      </c>
      <c r="AC20" s="34">
        <f t="shared" si="4"/>
        <v>-1896033.4804501964</v>
      </c>
      <c r="AD20" s="35">
        <f>AC20/G27</f>
        <v>-8.5486156798676336E-4</v>
      </c>
      <c r="AE20" s="9"/>
    </row>
    <row r="21" spans="1:31" s="16" customFormat="1" ht="15" x14ac:dyDescent="0.2">
      <c r="A21" s="9"/>
      <c r="B21" s="28" t="s">
        <v>74</v>
      </c>
      <c r="C21" s="30"/>
      <c r="D21" s="14" t="s">
        <v>81</v>
      </c>
      <c r="E21" s="57">
        <v>-1.29E-2</v>
      </c>
      <c r="F21" s="9">
        <f>MATCH($D21,FAC_TOTALS_APTA!$A$2:$BO$2,)</f>
        <v>19</v>
      </c>
      <c r="G21" s="36">
        <f>VLOOKUP(G11,FAC_TOTALS_APTA!$A$4:$BO$143,$F21,FALSE)</f>
        <v>0</v>
      </c>
      <c r="H21" s="36">
        <f>VLOOKUP(H11,FAC_TOTALS_APTA!$A$4:$BO$143,$F21,FALSE)</f>
        <v>6.1209643517356103</v>
      </c>
      <c r="I21" s="32" t="str">
        <f t="shared" si="1"/>
        <v>-</v>
      </c>
      <c r="J21" s="33" t="str">
        <f t="shared" si="2"/>
        <v/>
      </c>
      <c r="K21" s="33" t="str">
        <f t="shared" si="3"/>
        <v>YEARS_SINCE_TNC_BUS_FAC</v>
      </c>
      <c r="L21" s="9">
        <f>MATCH($K21,FAC_TOTALS_APTA!$A$2:$BM$2,)</f>
        <v>31</v>
      </c>
      <c r="M21" s="31">
        <f>IF(M11=0,0,VLOOKUP(M11,FAC_TOTALS_APTA!$A$4:$BO$143,$L21,FALSE))</f>
        <v>0</v>
      </c>
      <c r="N21" s="31">
        <f>IF(N11=0,0,VLOOKUP(N11,FAC_TOTALS_APTA!$A$4:$BO$143,$L21,FALSE))</f>
        <v>0</v>
      </c>
      <c r="O21" s="31">
        <f>IF(O11=0,0,VLOOKUP(O11,FAC_TOTALS_APTA!$A$4:$BO$143,$L21,FALSE))</f>
        <v>0</v>
      </c>
      <c r="P21" s="31">
        <f>IF(P11=0,0,VLOOKUP(P11,FAC_TOTALS_APTA!$A$4:$BO$143,$L21,FALSE))</f>
        <v>0</v>
      </c>
      <c r="Q21" s="31">
        <f>IF(Q11=0,0,VLOOKUP(Q11,FAC_TOTALS_APTA!$A$4:$BO$143,$L21,FALSE))</f>
        <v>0</v>
      </c>
      <c r="R21" s="31">
        <f>IF(R11=0,0,VLOOKUP(R11,FAC_TOTALS_APTA!$A$4:$BO$143,$L21,FALSE))</f>
        <v>0</v>
      </c>
      <c r="S21" s="31">
        <f>IF(S11=0,0,VLOOKUP(S11,FAC_TOTALS_APTA!$A$4:$BO$143,$L21,FALSE))</f>
        <v>0</v>
      </c>
      <c r="T21" s="31">
        <f>IF(T11=0,0,VLOOKUP(T11,FAC_TOTALS_APTA!$A$4:$BO$143,$L21,FALSE))</f>
        <v>0</v>
      </c>
      <c r="U21" s="31">
        <f>IF(U11=0,0,VLOOKUP(U11,FAC_TOTALS_APTA!$A$4:$BO$143,$L21,FALSE))</f>
        <v>-6450562.6497904798</v>
      </c>
      <c r="V21" s="31">
        <f>IF(V11=0,0,VLOOKUP(V11,FAC_TOTALS_APTA!$A$4:$BO$143,$L21,FALSE))</f>
        <v>-22486570.201892901</v>
      </c>
      <c r="W21" s="31">
        <f>IF(W11=0,0,VLOOKUP(W11,FAC_TOTALS_APTA!$A$4:$BO$143,$L21,FALSE))</f>
        <v>-49155933.299442999</v>
      </c>
      <c r="X21" s="31">
        <f>IF(X11=0,0,VLOOKUP(X11,FAC_TOTALS_APTA!$A$4:$BO$143,$L21,FALSE))</f>
        <v>-52616139.922730803</v>
      </c>
      <c r="Y21" s="31">
        <f>IF(Y11=0,0,VLOOKUP(Y11,FAC_TOTALS_APTA!$A$4:$BO$143,$L21,FALSE))</f>
        <v>-59458655.915786497</v>
      </c>
      <c r="Z21" s="31">
        <f>IF(Z11=0,0,VLOOKUP(Z11,FAC_TOTALS_APTA!$A$4:$BO$143,$L21,FALSE))</f>
        <v>-57913882.6868596</v>
      </c>
      <c r="AA21" s="31">
        <f>IF(AA11=0,0,VLOOKUP(AA11,FAC_TOTALS_APTA!$A$4:$BO$143,$L21,FALSE))</f>
        <v>-55020631.624611102</v>
      </c>
      <c r="AB21" s="31">
        <f>IF(AB11=0,0,VLOOKUP(AB11,FAC_TOTALS_APTA!$A$4:$BO$143,$L21,FALSE))</f>
        <v>-52825382.816483803</v>
      </c>
      <c r="AC21" s="34">
        <f t="shared" si="4"/>
        <v>-355927759.11759818</v>
      </c>
      <c r="AD21" s="35">
        <f>AC21/G27</f>
        <v>-0.16047657669897211</v>
      </c>
      <c r="AE21" s="9"/>
    </row>
    <row r="22" spans="1:31" s="16" customFormat="1" ht="15" x14ac:dyDescent="0.2">
      <c r="A22" s="9"/>
      <c r="B22" s="28" t="s">
        <v>74</v>
      </c>
      <c r="C22" s="30"/>
      <c r="D22" s="14" t="s">
        <v>82</v>
      </c>
      <c r="E22" s="57">
        <v>-2.5999999999999999E-3</v>
      </c>
      <c r="F22" s="9">
        <f>MATCH($D22,FAC_TOTALS_APTA!$A$2:$BO$2,)</f>
        <v>20</v>
      </c>
      <c r="G22" s="36">
        <f>VLOOKUP(G11,FAC_TOTALS_APTA!$A$4:$BO$143,$F22,FALSE)</f>
        <v>0</v>
      </c>
      <c r="H22" s="36">
        <f>VLOOKUP(H11,FAC_TOTALS_APTA!$A$4:$BO$143,$F22,FALSE)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YEARS_SINCE_TNC_RAIL_FAC</v>
      </c>
      <c r="L22" s="9">
        <f>MATCH($K22,FAC_TOTALS_APTA!$A$2:$BM$2,)</f>
        <v>32</v>
      </c>
      <c r="M22" s="31">
        <f>IF(M11=0,0,VLOOKUP(M11,FAC_TOTALS_APTA!$A$4:$BO$143,$L22,FALSE))</f>
        <v>0</v>
      </c>
      <c r="N22" s="31">
        <f>IF(N11=0,0,VLOOKUP(N11,FAC_TOTALS_APTA!$A$4:$BO$143,$L22,FALSE))</f>
        <v>0</v>
      </c>
      <c r="O22" s="31">
        <f>IF(O11=0,0,VLOOKUP(O11,FAC_TOTALS_APTA!$A$4:$BO$143,$L22,FALSE))</f>
        <v>0</v>
      </c>
      <c r="P22" s="31">
        <f>IF(P11=0,0,VLOOKUP(P11,FAC_TOTALS_APTA!$A$4:$BO$143,$L22,FALSE))</f>
        <v>0</v>
      </c>
      <c r="Q22" s="31">
        <f>IF(Q11=0,0,VLOOKUP(Q11,FAC_TOTALS_APTA!$A$4:$BO$143,$L22,FALSE))</f>
        <v>0</v>
      </c>
      <c r="R22" s="31">
        <f>IF(R11=0,0,VLOOKUP(R11,FAC_TOTALS_APTA!$A$4:$BO$143,$L22,FALSE))</f>
        <v>0</v>
      </c>
      <c r="S22" s="31">
        <f>IF(S11=0,0,VLOOKUP(S11,FAC_TOTALS_APTA!$A$4:$BO$143,$L22,FALSE))</f>
        <v>0</v>
      </c>
      <c r="T22" s="31">
        <f>IF(T11=0,0,VLOOKUP(T11,FAC_TOTALS_APTA!$A$4:$BO$143,$L22,FALSE))</f>
        <v>0</v>
      </c>
      <c r="U22" s="31">
        <f>IF(U11=0,0,VLOOKUP(U11,FAC_TOTALS_APTA!$A$4:$BO$143,$L22,FALSE))</f>
        <v>0</v>
      </c>
      <c r="V22" s="31">
        <f>IF(V11=0,0,VLOOKUP(V11,FAC_TOTALS_APTA!$A$4:$BO$143,$L22,FALSE))</f>
        <v>0</v>
      </c>
      <c r="W22" s="31">
        <f>IF(W11=0,0,VLOOKUP(W11,FAC_TOTALS_APTA!$A$4:$BO$143,$L22,FALSE))</f>
        <v>0</v>
      </c>
      <c r="X22" s="31">
        <f>IF(X11=0,0,VLOOKUP(X11,FAC_TOTALS_APTA!$A$4:$BO$143,$L22,FALSE))</f>
        <v>0</v>
      </c>
      <c r="Y22" s="31">
        <f>IF(Y11=0,0,VLOOKUP(Y11,FAC_TOTALS_APTA!$A$4:$BO$143,$L22,FALSE))</f>
        <v>0</v>
      </c>
      <c r="Z22" s="31">
        <f>IF(Z11=0,0,VLOOKUP(Z11,FAC_TOTALS_APTA!$A$4:$BO$143,$L22,FALSE))</f>
        <v>0</v>
      </c>
      <c r="AA22" s="31">
        <f>IF(AA11=0,0,VLOOKUP(AA11,FAC_TOTALS_APTA!$A$4:$BO$143,$L22,FALSE))</f>
        <v>0</v>
      </c>
      <c r="AB22" s="31">
        <f>IF(AB11=0,0,VLOOKUP(AB11,FAC_TOTALS_APTA!$A$4:$BO$143,$L22,FALSE))</f>
        <v>0</v>
      </c>
      <c r="AC22" s="34">
        <f t="shared" si="4"/>
        <v>0</v>
      </c>
      <c r="AD22" s="35">
        <f>AC22/G27</f>
        <v>0</v>
      </c>
      <c r="AE22" s="9"/>
    </row>
    <row r="23" spans="1:31" s="16" customFormat="1" ht="15" x14ac:dyDescent="0.2">
      <c r="A23" s="9"/>
      <c r="B23" s="28" t="s">
        <v>75</v>
      </c>
      <c r="C23" s="30"/>
      <c r="D23" s="9" t="s">
        <v>49</v>
      </c>
      <c r="E23" s="57">
        <v>1.46E-2</v>
      </c>
      <c r="F23" s="9">
        <f>MATCH($D23,FAC_TOTALS_APTA!$A$2:$BO$2,)</f>
        <v>21</v>
      </c>
      <c r="G23" s="36">
        <f>VLOOKUP(G11,FAC_TOTALS_APTA!$A$4:$BO$143,$F23,FALSE)</f>
        <v>0</v>
      </c>
      <c r="H23" s="36">
        <f>VLOOKUP(H11,FAC_TOTALS_APTA!$A$4:$BO$143,$F23,FALSE)</f>
        <v>1</v>
      </c>
      <c r="I23" s="32" t="str">
        <f t="shared" si="1"/>
        <v>-</v>
      </c>
      <c r="J23" s="33" t="str">
        <f t="shared" si="2"/>
        <v/>
      </c>
      <c r="K23" s="33" t="str">
        <f t="shared" si="3"/>
        <v>BIKE_SHARE_FAC</v>
      </c>
      <c r="L23" s="9">
        <f>MATCH($K23,FAC_TOTALS_APTA!$A$2:$BM$2,)</f>
        <v>33</v>
      </c>
      <c r="M23" s="31">
        <f>IF(M11=0,0,VLOOKUP(M11,FAC_TOTALS_APTA!$A$4:$BO$143,$L23,FALSE))</f>
        <v>0</v>
      </c>
      <c r="N23" s="31">
        <f>IF(N11=0,0,VLOOKUP(N11,FAC_TOTALS_APTA!$A$4:$BO$143,$L23,FALSE))</f>
        <v>0</v>
      </c>
      <c r="O23" s="31">
        <f>IF(O11=0,0,VLOOKUP(O11,FAC_TOTALS_APTA!$A$4:$BO$143,$L23,FALSE))</f>
        <v>0</v>
      </c>
      <c r="P23" s="31">
        <f>IF(P11=0,0,VLOOKUP(P11,FAC_TOTALS_APTA!$A$4:$BO$143,$L23,FALSE))</f>
        <v>0</v>
      </c>
      <c r="Q23" s="31">
        <f>IF(Q11=0,0,VLOOKUP(Q11,FAC_TOTALS_APTA!$A$4:$BO$143,$L23,FALSE))</f>
        <v>0</v>
      </c>
      <c r="R23" s="31">
        <f>IF(R11=0,0,VLOOKUP(R11,FAC_TOTALS_APTA!$A$4:$BO$143,$L23,FALSE))</f>
        <v>978421.62790543796</v>
      </c>
      <c r="S23" s="31">
        <f>IF(S11=0,0,VLOOKUP(S11,FAC_TOTALS_APTA!$A$4:$BO$143,$L23,FALSE))</f>
        <v>0</v>
      </c>
      <c r="T23" s="31">
        <f>IF(T11=0,0,VLOOKUP(T11,FAC_TOTALS_APTA!$A$4:$BO$143,$L23,FALSE))</f>
        <v>834354.32175548305</v>
      </c>
      <c r="U23" s="31">
        <f>IF(U11=0,0,VLOOKUP(U11,FAC_TOTALS_APTA!$A$4:$BO$143,$L23,FALSE))</f>
        <v>577675.13870947005</v>
      </c>
      <c r="V23" s="31">
        <f>IF(V11=0,0,VLOOKUP(V11,FAC_TOTALS_APTA!$A$4:$BO$143,$L23,FALSE))</f>
        <v>361332.84568636899</v>
      </c>
      <c r="W23" s="31">
        <f>IF(W11=0,0,VLOOKUP(W11,FAC_TOTALS_APTA!$A$4:$BO$143,$L23,FALSE))</f>
        <v>0</v>
      </c>
      <c r="X23" s="31">
        <f>IF(X11=0,0,VLOOKUP(X11,FAC_TOTALS_APTA!$A$4:$BO$143,$L23,FALSE))</f>
        <v>3906341.4492976698</v>
      </c>
      <c r="Y23" s="31">
        <f>IF(Y11=0,0,VLOOKUP(Y11,FAC_TOTALS_APTA!$A$4:$BO$143,$L23,FALSE))</f>
        <v>3341185.6177578899</v>
      </c>
      <c r="Z23" s="31">
        <f>IF(Z11=0,0,VLOOKUP(Z11,FAC_TOTALS_APTA!$A$4:$BO$143,$L23,FALSE))</f>
        <v>3241174.5005318699</v>
      </c>
      <c r="AA23" s="31">
        <f>IF(AA11=0,0,VLOOKUP(AA11,FAC_TOTALS_APTA!$A$4:$BO$143,$L23,FALSE))</f>
        <v>0</v>
      </c>
      <c r="AB23" s="31">
        <f>IF(AB11=0,0,VLOOKUP(AB11,FAC_TOTALS_APTA!$A$4:$BO$143,$L23,FALSE))</f>
        <v>155726.928571681</v>
      </c>
      <c r="AC23" s="34">
        <f t="shared" si="4"/>
        <v>13396212.430215871</v>
      </c>
      <c r="AD23" s="35">
        <f>AC23/G27</f>
        <v>6.0399287677446256E-3</v>
      </c>
      <c r="AE23" s="9"/>
    </row>
    <row r="24" spans="1:31" s="16" customFormat="1" ht="15" x14ac:dyDescent="0.2">
      <c r="A24" s="9"/>
      <c r="B24" s="11" t="s">
        <v>76</v>
      </c>
      <c r="C24" s="29"/>
      <c r="D24" s="10" t="s">
        <v>50</v>
      </c>
      <c r="E24" s="58">
        <v>-4.8399999999999999E-2</v>
      </c>
      <c r="F24" s="10">
        <f>MATCH($D24,FAC_TOTALS_APTA!$A$2:$BO$2,)</f>
        <v>22</v>
      </c>
      <c r="G24" s="38">
        <f>VLOOKUP(G11,FAC_TOTALS_APTA!$A$4:$BO$143,$F24,FALSE)</f>
        <v>0</v>
      </c>
      <c r="H24" s="38">
        <f>VLOOKUP(H11,FAC_TOTALS_APTA!$A$4:$BO$143,$F24,FALSE)</f>
        <v>0.50036079538897105</v>
      </c>
      <c r="I24" s="39" t="str">
        <f t="shared" si="1"/>
        <v>-</v>
      </c>
      <c r="J24" s="40" t="str">
        <f t="shared" si="2"/>
        <v/>
      </c>
      <c r="K24" s="40" t="str">
        <f t="shared" si="3"/>
        <v>scooter_flag_FAC</v>
      </c>
      <c r="L24" s="10">
        <f>MATCH($K24,FAC_TOTALS_APTA!$A$2:$BM$2,)</f>
        <v>34</v>
      </c>
      <c r="M24" s="41">
        <f>IF($M$11=0,0,VLOOKUP($M$11,FAC_TOTALS_APTA!$A$4:$BO$143,$L24,FALSE))</f>
        <v>0</v>
      </c>
      <c r="N24" s="41">
        <f>IF(N11=0,0,VLOOKUP(N11,FAC_TOTALS_APTA!$A$4:$BO$143,$L24,FALSE))</f>
        <v>0</v>
      </c>
      <c r="O24" s="41">
        <f>IF(O11=0,0,VLOOKUP(O11,FAC_TOTALS_APTA!$A$4:$BO$143,$L24,FALSE))</f>
        <v>0</v>
      </c>
      <c r="P24" s="41">
        <f>IF(P11=0,0,VLOOKUP(P11,FAC_TOTALS_APTA!$A$4:$BO$143,$L24,FALSE))</f>
        <v>0</v>
      </c>
      <c r="Q24" s="41">
        <f>IF(Q11=0,0,VLOOKUP(Q11,FAC_TOTALS_APTA!$A$4:$BO$143,$L24,FALSE))</f>
        <v>0</v>
      </c>
      <c r="R24" s="41">
        <f>IF(R11=0,0,VLOOKUP(R11,FAC_TOTALS_APTA!$A$4:$BO$143,$L24,FALSE))</f>
        <v>0</v>
      </c>
      <c r="S24" s="41">
        <f>IF(S11=0,0,VLOOKUP(S11,FAC_TOTALS_APTA!$A$4:$BO$143,$L24,FALSE))</f>
        <v>0</v>
      </c>
      <c r="T24" s="41">
        <f>IF(T11=0,0,VLOOKUP(T11,FAC_TOTALS_APTA!$A$4:$BO$143,$L24,FALSE))</f>
        <v>0</v>
      </c>
      <c r="U24" s="41">
        <f>IF(U11=0,0,VLOOKUP(U11,FAC_TOTALS_APTA!$A$4:$BO$143,$L24,FALSE))</f>
        <v>0</v>
      </c>
      <c r="V24" s="41">
        <f>IF(V11=0,0,VLOOKUP(V11,FAC_TOTALS_APTA!$A$4:$BO$143,$L24,FALSE))</f>
        <v>0</v>
      </c>
      <c r="W24" s="41">
        <f>IF(W11=0,0,VLOOKUP(W11,FAC_TOTALS_APTA!$A$4:$BO$143,$L24,FALSE))</f>
        <v>0</v>
      </c>
      <c r="X24" s="41">
        <f>IF(X11=0,0,VLOOKUP(X11,FAC_TOTALS_APTA!$A$4:$BO$143,$L24,FALSE))</f>
        <v>0</v>
      </c>
      <c r="Y24" s="41">
        <f>IF(Y11=0,0,VLOOKUP(Y11,FAC_TOTALS_APTA!$A$4:$BO$143,$L24,FALSE))</f>
        <v>0</v>
      </c>
      <c r="Z24" s="41">
        <f>IF(Z11=0,0,VLOOKUP(Z11,FAC_TOTALS_APTA!$A$4:$BO$143,$L24,FALSE))</f>
        <v>0</v>
      </c>
      <c r="AA24" s="41">
        <f>IF(AA11=0,0,VLOOKUP(AA11,FAC_TOTALS_APTA!$A$4:$BO$143,$L24,FALSE))</f>
        <v>0</v>
      </c>
      <c r="AB24" s="41">
        <f>IF(AB11=0,0,VLOOKUP(AB11,FAC_TOTALS_APTA!$A$4:$BO$143,$L24,FALSE))</f>
        <v>-77349094.175655201</v>
      </c>
      <c r="AC24" s="42">
        <f t="shared" si="4"/>
        <v>-77349094.175655201</v>
      </c>
      <c r="AD24" s="43">
        <f>AC24/$G$27</f>
        <v>-3.4874261773930361E-2</v>
      </c>
      <c r="AE24" s="9"/>
    </row>
    <row r="25" spans="1:31" s="16" customFormat="1" ht="15" x14ac:dyDescent="0.2">
      <c r="A25" s="9"/>
      <c r="B25" s="44" t="s">
        <v>61</v>
      </c>
      <c r="C25" s="45"/>
      <c r="D25" s="44" t="s">
        <v>53</v>
      </c>
      <c r="E25" s="46"/>
      <c r="F25" s="47"/>
      <c r="G25" s="48"/>
      <c r="H25" s="48"/>
      <c r="I25" s="49"/>
      <c r="J25" s="50"/>
      <c r="K25" s="50" t="str">
        <f t="shared" si="3"/>
        <v>New_Reporter_FAC</v>
      </c>
      <c r="L25" s="47">
        <f>MATCH($K25,FAC_TOTALS_APTA!$A$2:$BM$2,)</f>
        <v>38</v>
      </c>
      <c r="M25" s="48">
        <f>IF(M11=0,0,VLOOKUP(M11,FAC_TOTALS_APTA!$A$4:$BO$143,$L25,FALSE))</f>
        <v>0</v>
      </c>
      <c r="N25" s="48">
        <f>IF(N11=0,0,VLOOKUP(N11,FAC_TOTALS_APTA!$A$4:$BO$143,$L25,FALSE))</f>
        <v>0</v>
      </c>
      <c r="O25" s="48">
        <f>IF(O11=0,0,VLOOKUP(O11,FAC_TOTALS_APTA!$A$4:$BO$143,$L25,FALSE))</f>
        <v>125667083.39999899</v>
      </c>
      <c r="P25" s="48">
        <f>IF(P11=0,0,VLOOKUP(P11,FAC_TOTALS_APTA!$A$4:$BO$143,$L25,FALSE))</f>
        <v>0</v>
      </c>
      <c r="Q25" s="48">
        <f>IF(Q11=0,0,VLOOKUP(Q11,FAC_TOTALS_APTA!$A$4:$BO$143,$L25,FALSE))</f>
        <v>0</v>
      </c>
      <c r="R25" s="48">
        <f>IF(R11=0,0,VLOOKUP(R11,FAC_TOTALS_APTA!$A$4:$BO$143,$L25,FALSE))</f>
        <v>0</v>
      </c>
      <c r="S25" s="48">
        <f>IF(S11=0,0,VLOOKUP(S11,FAC_TOTALS_APTA!$A$4:$BO$143,$L25,FALSE))</f>
        <v>0</v>
      </c>
      <c r="T25" s="48">
        <f>IF(T11=0,0,VLOOKUP(T11,FAC_TOTALS_APTA!$A$4:$BO$143,$L25,FALSE))</f>
        <v>0</v>
      </c>
      <c r="U25" s="48">
        <f>IF(U11=0,0,VLOOKUP(U11,FAC_TOTALS_APTA!$A$4:$BO$143,$L25,FALSE))</f>
        <v>0</v>
      </c>
      <c r="V25" s="48">
        <f>IF(V11=0,0,VLOOKUP(V11,FAC_TOTALS_APTA!$A$4:$BO$143,$L25,FALSE))</f>
        <v>0</v>
      </c>
      <c r="W25" s="48">
        <f>IF(W11=0,0,VLOOKUP(W11,FAC_TOTALS_APTA!$A$4:$BO$143,$L25,FALSE))</f>
        <v>0</v>
      </c>
      <c r="X25" s="48">
        <f>IF(X11=0,0,VLOOKUP(X11,FAC_TOTALS_APTA!$A$4:$BO$143,$L25,FALSE))</f>
        <v>0</v>
      </c>
      <c r="Y25" s="48">
        <f>IF(Y11=0,0,VLOOKUP(Y11,FAC_TOTALS_APTA!$A$4:$BO$143,$L25,FALSE))</f>
        <v>0</v>
      </c>
      <c r="Z25" s="48">
        <f>IF(Z11=0,0,VLOOKUP(Z11,FAC_TOTALS_APTA!$A$4:$BO$143,$L25,FALSE))</f>
        <v>0</v>
      </c>
      <c r="AA25" s="48">
        <f>IF(AA11=0,0,VLOOKUP(AA11,FAC_TOTALS_APTA!$A$4:$BO$143,$L25,FALSE))</f>
        <v>0</v>
      </c>
      <c r="AB25" s="48">
        <f>IF(AB11=0,0,VLOOKUP(AB11,FAC_TOTALS_APTA!$A$4:$BO$143,$L25,FALSE))</f>
        <v>0</v>
      </c>
      <c r="AC25" s="51">
        <f>SUM(M25:AB25)</f>
        <v>125667083.39999899</v>
      </c>
      <c r="AD25" s="52">
        <f>AC25/G27</f>
        <v>5.6659315917849021E-2</v>
      </c>
      <c r="AE25" s="9"/>
    </row>
    <row r="26" spans="1:31" s="75" customFormat="1" ht="15" x14ac:dyDescent="0.2">
      <c r="A26" s="74"/>
      <c r="B26" s="28" t="s">
        <v>77</v>
      </c>
      <c r="C26" s="30"/>
      <c r="D26" s="9" t="s">
        <v>6</v>
      </c>
      <c r="E26" s="57"/>
      <c r="F26" s="9">
        <f>MATCH($D26,FAC_TOTALS_APTA!$A$2:$BM$2,)</f>
        <v>9</v>
      </c>
      <c r="G26" s="76">
        <f>VLOOKUP(G11,FAC_TOTALS_APTA!$A$4:$BO$143,$F26,FALSE)</f>
        <v>1988625586.6029799</v>
      </c>
      <c r="H26" s="76">
        <f>VLOOKUP(H11,FAC_TOTALS_APTA!$A$4:$BM$143,$F26,FALSE)</f>
        <v>2177168845.4805999</v>
      </c>
      <c r="I26" s="78">
        <f t="shared" ref="I26:I27" si="5">H26/G26-1</f>
        <v>9.4810838273329479E-2</v>
      </c>
      <c r="J26" s="33"/>
      <c r="K26" s="33"/>
      <c r="L26" s="9"/>
      <c r="M26" s="31">
        <f>SUM(M13:M18)</f>
        <v>79645831.578034237</v>
      </c>
      <c r="N26" s="31">
        <f>SUM(N13:N18)</f>
        <v>157754670.2942068</v>
      </c>
      <c r="O26" s="31">
        <f>SUM(O13:O18)</f>
        <v>54087611.137230195</v>
      </c>
      <c r="P26" s="31">
        <f>SUM(P13:P18)</f>
        <v>100560417.69375215</v>
      </c>
      <c r="Q26" s="31">
        <f>SUM(Q13:Q18)</f>
        <v>19359647.014677718</v>
      </c>
      <c r="R26" s="31">
        <f>SUM(R13:R18)</f>
        <v>91234917.189595714</v>
      </c>
      <c r="S26" s="31">
        <f>SUM(S13:S18)</f>
        <v>-203278641.20506907</v>
      </c>
      <c r="T26" s="31">
        <f>SUM(T13:T18)</f>
        <v>-9519372.2171473093</v>
      </c>
      <c r="U26" s="31">
        <f>SUM(U13:U18)</f>
        <v>20673835.42913679</v>
      </c>
      <c r="V26" s="31">
        <f>SUM(V13:V18)</f>
        <v>15551341.655426336</v>
      </c>
      <c r="W26" s="31">
        <f>SUM(W13:W18)</f>
        <v>18098384.765710592</v>
      </c>
      <c r="X26" s="31">
        <f>SUM(X13:X18)</f>
        <v>3255797.0604783027</v>
      </c>
      <c r="Y26" s="31">
        <f>SUM(Y13:Y18)</f>
        <v>-113708549.37428789</v>
      </c>
      <c r="Z26" s="31">
        <f>SUM(Z13:Z18)</f>
        <v>-42064390.744639799</v>
      </c>
      <c r="AA26" s="31">
        <f>SUM(AA13:AA18)</f>
        <v>83584524.656998217</v>
      </c>
      <c r="AB26" s="31">
        <f>SUM(AB13:AB18)</f>
        <v>86408091.72030434</v>
      </c>
      <c r="AC26" s="34">
        <f>H26-G26</f>
        <v>188543258.87761998</v>
      </c>
      <c r="AD26" s="35">
        <f>I26</f>
        <v>9.4810838273329479E-2</v>
      </c>
      <c r="AE26" s="74"/>
    </row>
    <row r="27" spans="1:31" ht="16" thickBot="1" x14ac:dyDescent="0.25">
      <c r="B27" s="12" t="s">
        <v>58</v>
      </c>
      <c r="C27" s="26"/>
      <c r="D27" s="26" t="s">
        <v>4</v>
      </c>
      <c r="E27" s="26"/>
      <c r="F27" s="26">
        <f>MATCH($D27,FAC_TOTALS_APTA!$A$2:$BM$2,)</f>
        <v>7</v>
      </c>
      <c r="G27" s="77">
        <f>VLOOKUP(G11,FAC_TOTALS_APTA!$A$4:$BM$143,$F27,FALSE)</f>
        <v>2217942122.3899899</v>
      </c>
      <c r="H27" s="77">
        <f>VLOOKUP(H11,FAC_TOTALS_APTA!$A$4:$BM$143,$F27,FALSE)</f>
        <v>2176386602.5599899</v>
      </c>
      <c r="I27" s="79">
        <f t="shared" si="5"/>
        <v>-1.8736070436870089E-2</v>
      </c>
      <c r="J27" s="53"/>
      <c r="K27" s="53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54">
        <f>H27-G27</f>
        <v>-41555519.829999924</v>
      </c>
      <c r="AD27" s="55">
        <f>I27</f>
        <v>-1.8736070436870089E-2</v>
      </c>
    </row>
    <row r="28" spans="1:31" ht="17" thickTop="1" thickBot="1" x14ac:dyDescent="0.25">
      <c r="B28" s="59" t="s">
        <v>78</v>
      </c>
      <c r="C28" s="60"/>
      <c r="D28" s="60"/>
      <c r="E28" s="61"/>
      <c r="F28" s="60"/>
      <c r="G28" s="60"/>
      <c r="H28" s="60"/>
      <c r="I28" s="62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5">
        <f>AD27-AD26</f>
        <v>-0.11354690871019957</v>
      </c>
    </row>
    <row r="29" spans="1:31" ht="15" thickTop="1" x14ac:dyDescent="0.2"/>
    <row r="30" spans="1:31" s="13" customFormat="1" ht="15" x14ac:dyDescent="0.2">
      <c r="B30" s="21" t="s">
        <v>28</v>
      </c>
      <c r="E30" s="9"/>
      <c r="I30" s="20"/>
    </row>
    <row r="31" spans="1:31" ht="15" x14ac:dyDescent="0.2">
      <c r="B31" s="18" t="s">
        <v>19</v>
      </c>
      <c r="C31" s="19" t="s">
        <v>20</v>
      </c>
      <c r="D31" s="13"/>
      <c r="E31" s="9"/>
      <c r="F31" s="13"/>
      <c r="G31" s="13"/>
      <c r="H31" s="1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">
      <c r="B32" s="18"/>
      <c r="C32" s="19"/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5" x14ac:dyDescent="0.2">
      <c r="B33" s="21" t="s">
        <v>30</v>
      </c>
      <c r="C33" s="22">
        <v>0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ht="16" thickBot="1" x14ac:dyDescent="0.25">
      <c r="B34" s="23" t="s">
        <v>39</v>
      </c>
      <c r="C34" s="24">
        <v>2</v>
      </c>
      <c r="D34" s="25"/>
      <c r="E34" s="26"/>
      <c r="F34" s="25"/>
      <c r="G34" s="25"/>
      <c r="H34" s="25"/>
      <c r="I34" s="27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</row>
    <row r="35" spans="2:30" ht="15" thickTop="1" x14ac:dyDescent="0.2">
      <c r="B35" s="63"/>
      <c r="C35" s="64"/>
      <c r="D35" s="64"/>
      <c r="E35" s="64"/>
      <c r="F35" s="64"/>
      <c r="G35" s="83" t="s">
        <v>59</v>
      </c>
      <c r="H35" s="83"/>
      <c r="I35" s="83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3" t="s">
        <v>63</v>
      </c>
      <c r="AD35" s="83"/>
    </row>
    <row r="36" spans="2:30" ht="15" x14ac:dyDescent="0.2">
      <c r="B36" s="11" t="s">
        <v>21</v>
      </c>
      <c r="C36" s="29" t="s">
        <v>22</v>
      </c>
      <c r="D36" s="10" t="s">
        <v>23</v>
      </c>
      <c r="E36" s="10" t="s">
        <v>29</v>
      </c>
      <c r="F36" s="10"/>
      <c r="G36" s="29">
        <f>$C$1</f>
        <v>2002</v>
      </c>
      <c r="H36" s="29">
        <f>$C$2</f>
        <v>2018</v>
      </c>
      <c r="I36" s="29" t="s">
        <v>25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 t="s">
        <v>27</v>
      </c>
      <c r="AD36" s="29" t="s">
        <v>25</v>
      </c>
    </row>
    <row r="37" spans="2:30" ht="13" customHeight="1" x14ac:dyDescent="0.2">
      <c r="B37" s="28"/>
      <c r="C37" s="30"/>
      <c r="D37" s="9"/>
      <c r="E37" s="9"/>
      <c r="F37" s="9"/>
      <c r="G37" s="9"/>
      <c r="H37" s="9"/>
      <c r="I37" s="30"/>
      <c r="J37" s="9"/>
      <c r="K37" s="9"/>
      <c r="L37" s="9"/>
      <c r="M37" s="9">
        <v>1</v>
      </c>
      <c r="N37" s="9">
        <v>2</v>
      </c>
      <c r="O37" s="9">
        <v>3</v>
      </c>
      <c r="P37" s="9">
        <v>4</v>
      </c>
      <c r="Q37" s="9">
        <v>5</v>
      </c>
      <c r="R37" s="9">
        <v>6</v>
      </c>
      <c r="S37" s="9">
        <v>7</v>
      </c>
      <c r="T37" s="9">
        <v>8</v>
      </c>
      <c r="U37" s="9">
        <v>9</v>
      </c>
      <c r="V37" s="9">
        <v>10</v>
      </c>
      <c r="W37" s="9">
        <v>11</v>
      </c>
      <c r="X37" s="9">
        <v>12</v>
      </c>
      <c r="Y37" s="9">
        <v>13</v>
      </c>
      <c r="Z37" s="9">
        <v>14</v>
      </c>
      <c r="AA37" s="9">
        <v>15</v>
      </c>
      <c r="AB37" s="9">
        <v>16</v>
      </c>
      <c r="AC37" s="9"/>
      <c r="AD37" s="9"/>
    </row>
    <row r="38" spans="2:30" ht="13" customHeight="1" x14ac:dyDescent="0.2">
      <c r="B38" s="28"/>
      <c r="C38" s="30"/>
      <c r="D38" s="9"/>
      <c r="E38" s="9"/>
      <c r="F38" s="9"/>
      <c r="G38" s="9" t="str">
        <f>CONCATENATE($C33,"_",$C34,"_",G36)</f>
        <v>0_2_2002</v>
      </c>
      <c r="H38" s="9" t="str">
        <f>CONCATENATE($C33,"_",$C34,"_",H36)</f>
        <v>0_2_2018</v>
      </c>
      <c r="I38" s="30"/>
      <c r="J38" s="9"/>
      <c r="K38" s="9"/>
      <c r="L38" s="9"/>
      <c r="M38" s="9" t="str">
        <f>IF($G36+M37&gt;$H36,0,CONCATENATE($C33,"_",$C34,"_",$G36+M37))</f>
        <v>0_2_2003</v>
      </c>
      <c r="N38" s="9" t="str">
        <f t="shared" ref="N38:AB38" si="6">IF($G36+N37&gt;$H36,0,CONCATENATE($C33,"_",$C34,"_",$G36+N37))</f>
        <v>0_2_2004</v>
      </c>
      <c r="O38" s="9" t="str">
        <f t="shared" si="6"/>
        <v>0_2_2005</v>
      </c>
      <c r="P38" s="9" t="str">
        <f t="shared" si="6"/>
        <v>0_2_2006</v>
      </c>
      <c r="Q38" s="9" t="str">
        <f t="shared" si="6"/>
        <v>0_2_2007</v>
      </c>
      <c r="R38" s="9" t="str">
        <f t="shared" si="6"/>
        <v>0_2_2008</v>
      </c>
      <c r="S38" s="9" t="str">
        <f t="shared" si="6"/>
        <v>0_2_2009</v>
      </c>
      <c r="T38" s="9" t="str">
        <f t="shared" si="6"/>
        <v>0_2_2010</v>
      </c>
      <c r="U38" s="9" t="str">
        <f t="shared" si="6"/>
        <v>0_2_2011</v>
      </c>
      <c r="V38" s="9" t="str">
        <f t="shared" si="6"/>
        <v>0_2_2012</v>
      </c>
      <c r="W38" s="9" t="str">
        <f t="shared" si="6"/>
        <v>0_2_2013</v>
      </c>
      <c r="X38" s="9" t="str">
        <f t="shared" si="6"/>
        <v>0_2_2014</v>
      </c>
      <c r="Y38" s="9" t="str">
        <f t="shared" si="6"/>
        <v>0_2_2015</v>
      </c>
      <c r="Z38" s="9" t="str">
        <f t="shared" si="6"/>
        <v>0_2_2016</v>
      </c>
      <c r="AA38" s="9" t="str">
        <f t="shared" si="6"/>
        <v>0_2_2017</v>
      </c>
      <c r="AB38" s="9" t="str">
        <f t="shared" si="6"/>
        <v>0_2_2018</v>
      </c>
      <c r="AC38" s="9"/>
      <c r="AD38" s="9"/>
    </row>
    <row r="39" spans="2:30" ht="13" customHeight="1" x14ac:dyDescent="0.2">
      <c r="B39" s="28"/>
      <c r="C39" s="30"/>
      <c r="D39" s="9"/>
      <c r="E39" s="9"/>
      <c r="F39" s="9" t="s">
        <v>26</v>
      </c>
      <c r="G39" s="31"/>
      <c r="H39" s="31"/>
      <c r="I39" s="30"/>
      <c r="J39" s="9"/>
      <c r="K39" s="9"/>
      <c r="L39" s="9" t="s">
        <v>26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2:30" ht="15" x14ac:dyDescent="0.2">
      <c r="B40" s="28" t="s">
        <v>37</v>
      </c>
      <c r="C40" s="30" t="s">
        <v>24</v>
      </c>
      <c r="D40" s="9" t="s">
        <v>8</v>
      </c>
      <c r="E40" s="57">
        <v>0.83279999999999998</v>
      </c>
      <c r="F40" s="9">
        <f>MATCH($D40,FAC_TOTALS_APTA!$A$2:$BO$2,)</f>
        <v>11</v>
      </c>
      <c r="G40" s="31">
        <f>VLOOKUP(G38,FAC_TOTALS_APTA!$A$4:$BO$143,$F40,FALSE)</f>
        <v>12298795.930712299</v>
      </c>
      <c r="H40" s="31">
        <f>VLOOKUP(H38,FAC_TOTALS_APTA!$A$4:$BO$143,$F40,FALSE)</f>
        <v>12322329.4230967</v>
      </c>
      <c r="I40" s="32">
        <f>IFERROR(H40/G40-1,"-")</f>
        <v>1.9134793777360048E-3</v>
      </c>
      <c r="J40" s="33" t="str">
        <f>IF(C40="Log","_log","")</f>
        <v>_log</v>
      </c>
      <c r="K40" s="33" t="str">
        <f>CONCATENATE(D40,J40,"_FAC")</f>
        <v>VRM_ADJ_log_FAC</v>
      </c>
      <c r="L40" s="9">
        <f>MATCH($K40,FAC_TOTALS_APTA!$A$2:$BM$2,)</f>
        <v>23</v>
      </c>
      <c r="M40" s="31">
        <f>IF(M38=0,0,VLOOKUP(M38,FAC_TOTALS_APTA!$A$4:$BO$143,$L40,FALSE))</f>
        <v>90771383.193327799</v>
      </c>
      <c r="N40" s="31">
        <f>IF(N38=0,0,VLOOKUP(N38,FAC_TOTALS_APTA!$A$4:$BO$143,$L40,FALSE))</f>
        <v>-543889.80356539099</v>
      </c>
      <c r="O40" s="31">
        <f>IF(O38=0,0,VLOOKUP(O38,FAC_TOTALS_APTA!$A$4:$BO$143,$L40,FALSE))</f>
        <v>2918442.61730969</v>
      </c>
      <c r="P40" s="31">
        <f>IF(P38=0,0,VLOOKUP(P38,FAC_TOTALS_APTA!$A$4:$BO$143,$L40,FALSE))</f>
        <v>6482330.4765552301</v>
      </c>
      <c r="Q40" s="31">
        <f>IF(Q38=0,0,VLOOKUP(Q38,FAC_TOTALS_APTA!$A$4:$BO$143,$L40,FALSE))</f>
        <v>8740704.1605795603</v>
      </c>
      <c r="R40" s="31">
        <f>IF(R38=0,0,VLOOKUP(R38,FAC_TOTALS_APTA!$A$4:$BO$143,$L40,FALSE))</f>
        <v>13553652.8464651</v>
      </c>
      <c r="S40" s="31">
        <f>IF(S38=0,0,VLOOKUP(S38,FAC_TOTALS_APTA!$A$4:$BO$143,$L40,FALSE))</f>
        <v>-10835726.9083765</v>
      </c>
      <c r="T40" s="31">
        <f>IF(T38=0,0,VLOOKUP(T38,FAC_TOTALS_APTA!$A$4:$BO$143,$L40,FALSE))</f>
        <v>-9321507.0937206205</v>
      </c>
      <c r="U40" s="31">
        <f>IF(U38=0,0,VLOOKUP(U38,FAC_TOTALS_APTA!$A$4:$BO$143,$L40,FALSE))</f>
        <v>-9207975.6362144295</v>
      </c>
      <c r="V40" s="31">
        <f>IF(V38=0,0,VLOOKUP(V38,FAC_TOTALS_APTA!$A$4:$BO$143,$L40,FALSE))</f>
        <v>-6426967.4492206099</v>
      </c>
      <c r="W40" s="31">
        <f>IF(W38=0,0,VLOOKUP(W38,FAC_TOTALS_APTA!$A$4:$BO$143,$L40,FALSE))</f>
        <v>5686884.9254232096</v>
      </c>
      <c r="X40" s="31">
        <f>IF(X38=0,0,VLOOKUP(X38,FAC_TOTALS_APTA!$A$4:$BO$143,$L40,FALSE))</f>
        <v>11520129.2814459</v>
      </c>
      <c r="Y40" s="31">
        <f>IF(Y38=0,0,VLOOKUP(Y38,FAC_TOTALS_APTA!$A$4:$BO$143,$L40,FALSE))</f>
        <v>21323631.538345199</v>
      </c>
      <c r="Z40" s="31">
        <f>IF(Z38=0,0,VLOOKUP(Z38,FAC_TOTALS_APTA!$A$4:$BO$143,$L40,FALSE))</f>
        <v>21943392.387065999</v>
      </c>
      <c r="AA40" s="31">
        <f>IF(AA38=0,0,VLOOKUP(AA38,FAC_TOTALS_APTA!$A$4:$BO$143,$L40,FALSE))</f>
        <v>7439242.7547815302</v>
      </c>
      <c r="AB40" s="31">
        <f>IF(AB38=0,0,VLOOKUP(AB38,FAC_TOTALS_APTA!$A$4:$BO$143,$L40,FALSE))</f>
        <v>12544403.9553729</v>
      </c>
      <c r="AC40" s="34">
        <f>SUM(M40:AB40)</f>
        <v>166588131.24557456</v>
      </c>
      <c r="AD40" s="35">
        <f>AC40/G54</f>
        <v>0.24706774490198366</v>
      </c>
    </row>
    <row r="41" spans="2:30" ht="15" x14ac:dyDescent="0.2">
      <c r="B41" s="28" t="s">
        <v>60</v>
      </c>
      <c r="C41" s="30" t="s">
        <v>24</v>
      </c>
      <c r="D41" s="9" t="s">
        <v>18</v>
      </c>
      <c r="E41" s="57">
        <v>-0.59099999999999997</v>
      </c>
      <c r="F41" s="9">
        <f>MATCH($D41,FAC_TOTALS_APTA!$A$2:$BO$2,)</f>
        <v>12</v>
      </c>
      <c r="G41" s="56">
        <f>VLOOKUP(G38,FAC_TOTALS_APTA!$A$4:$BO$143,$F41,FALSE)</f>
        <v>0.92331548562210097</v>
      </c>
      <c r="H41" s="56">
        <f>VLOOKUP(H38,FAC_TOTALS_APTA!$A$4:$BO$143,$F41,FALSE)</f>
        <v>0.98533916269850497</v>
      </c>
      <c r="I41" s="32">
        <f t="shared" ref="I41:I51" si="7">IFERROR(H41/G41-1,"-")</f>
        <v>6.7174955951934789E-2</v>
      </c>
      <c r="J41" s="33" t="str">
        <f t="shared" ref="J41:J51" si="8">IF(C41="Log","_log","")</f>
        <v>_log</v>
      </c>
      <c r="K41" s="33" t="str">
        <f t="shared" ref="K41:K52" si="9">CONCATENATE(D41,J41,"_FAC")</f>
        <v>FARE_per_UPT_2018_log_FAC</v>
      </c>
      <c r="L41" s="9">
        <f>MATCH($K41,FAC_TOTALS_APTA!$A$2:$BM$2,)</f>
        <v>24</v>
      </c>
      <c r="M41" s="31">
        <f>IF(M38=0,0,VLOOKUP(M38,FAC_TOTALS_APTA!$A$4:$BO$143,$L41,FALSE))</f>
        <v>2315447.9091737401</v>
      </c>
      <c r="N41" s="31">
        <f>IF(N38=0,0,VLOOKUP(N38,FAC_TOTALS_APTA!$A$4:$BO$143,$L41,FALSE))</f>
        <v>2823213.1908460199</v>
      </c>
      <c r="O41" s="31">
        <f>IF(O38=0,0,VLOOKUP(O38,FAC_TOTALS_APTA!$A$4:$BO$143,$L41,FALSE))</f>
        <v>2931878.6787671698</v>
      </c>
      <c r="P41" s="31">
        <f>IF(P38=0,0,VLOOKUP(P38,FAC_TOTALS_APTA!$A$4:$BO$143,$L41,FALSE))</f>
        <v>3521715.4957002499</v>
      </c>
      <c r="Q41" s="31">
        <f>IF(Q38=0,0,VLOOKUP(Q38,FAC_TOTALS_APTA!$A$4:$BO$143,$L41,FALSE))</f>
        <v>1381201.31141633</v>
      </c>
      <c r="R41" s="31">
        <f>IF(R38=0,0,VLOOKUP(R38,FAC_TOTALS_APTA!$A$4:$BO$143,$L41,FALSE))</f>
        <v>668344.77888112701</v>
      </c>
      <c r="S41" s="31">
        <f>IF(S38=0,0,VLOOKUP(S38,FAC_TOTALS_APTA!$A$4:$BO$143,$L41,FALSE))</f>
        <v>-577569.580875154</v>
      </c>
      <c r="T41" s="31">
        <f>IF(T38=0,0,VLOOKUP(T38,FAC_TOTALS_APTA!$A$4:$BO$143,$L41,FALSE))</f>
        <v>1122975.13358461</v>
      </c>
      <c r="U41" s="31">
        <f>IF(U38=0,0,VLOOKUP(U38,FAC_TOTALS_APTA!$A$4:$BO$143,$L41,FALSE))</f>
        <v>895960.09989217098</v>
      </c>
      <c r="V41" s="31">
        <f>IF(V38=0,0,VLOOKUP(V38,FAC_TOTALS_APTA!$A$4:$BO$143,$L41,FALSE))</f>
        <v>1237545.06098771</v>
      </c>
      <c r="W41" s="31">
        <f>IF(W38=0,0,VLOOKUP(W38,FAC_TOTALS_APTA!$A$4:$BO$143,$L41,FALSE))</f>
        <v>2095067.7351742799</v>
      </c>
      <c r="X41" s="31">
        <f>IF(X38=0,0,VLOOKUP(X38,FAC_TOTALS_APTA!$A$4:$BO$143,$L41,FALSE))</f>
        <v>1571833.1857851199</v>
      </c>
      <c r="Y41" s="31">
        <f>IF(Y38=0,0,VLOOKUP(Y38,FAC_TOTALS_APTA!$A$4:$BO$143,$L41,FALSE))</f>
        <v>1550577.47191627</v>
      </c>
      <c r="Z41" s="31">
        <f>IF(Z38=0,0,VLOOKUP(Z38,FAC_TOTALS_APTA!$A$4:$BO$143,$L41,FALSE))</f>
        <v>1448867.89116668</v>
      </c>
      <c r="AA41" s="31">
        <f>IF(AA38=0,0,VLOOKUP(AA38,FAC_TOTALS_APTA!$A$4:$BO$143,$L41,FALSE))</f>
        <v>1463514.78877855</v>
      </c>
      <c r="AB41" s="31">
        <f>IF(AB38=0,0,VLOOKUP(AB38,FAC_TOTALS_APTA!$A$4:$BO$143,$L41,FALSE))</f>
        <v>1280551.149252</v>
      </c>
      <c r="AC41" s="34">
        <f t="shared" ref="AC41:AC51" si="10">SUM(M41:AB41)</f>
        <v>25731124.300446872</v>
      </c>
      <c r="AD41" s="35">
        <f>AC41/G54</f>
        <v>3.8161967525360087E-2</v>
      </c>
    </row>
    <row r="42" spans="2:30" ht="15" x14ac:dyDescent="0.2">
      <c r="B42" s="28" t="s">
        <v>56</v>
      </c>
      <c r="C42" s="30" t="s">
        <v>24</v>
      </c>
      <c r="D42" s="9" t="s">
        <v>9</v>
      </c>
      <c r="E42" s="57">
        <v>0.37669999999999998</v>
      </c>
      <c r="F42" s="9">
        <f>MATCH($D42,FAC_TOTALS_APTA!$A$2:$BO$2,)</f>
        <v>13</v>
      </c>
      <c r="G42" s="31">
        <f>VLOOKUP(G38,FAC_TOTALS_APTA!$A$4:$BO$143,$F42,FALSE)</f>
        <v>2339285.09696656</v>
      </c>
      <c r="H42" s="31">
        <f>VLOOKUP(H38,FAC_TOTALS_APTA!$A$4:$BO$143,$F42,FALSE)</f>
        <v>2781939.65294956</v>
      </c>
      <c r="I42" s="32">
        <f t="shared" si="7"/>
        <v>0.18922642501207187</v>
      </c>
      <c r="J42" s="33" t="str">
        <f t="shared" si="8"/>
        <v>_log</v>
      </c>
      <c r="K42" s="33" t="str">
        <f t="shared" si="9"/>
        <v>POP_EMP_log_FAC</v>
      </c>
      <c r="L42" s="9">
        <f>MATCH($K42,FAC_TOTALS_APTA!$A$2:$BM$2,)</f>
        <v>25</v>
      </c>
      <c r="M42" s="31">
        <f>IF(M38=0,0,VLOOKUP(M38,FAC_TOTALS_APTA!$A$4:$BO$143,$L42,FALSE))</f>
        <v>-1446719.49254751</v>
      </c>
      <c r="N42" s="31">
        <f>IF(N38=0,0,VLOOKUP(N38,FAC_TOTALS_APTA!$A$4:$BO$143,$L42,FALSE))</f>
        <v>6427860.8576291399</v>
      </c>
      <c r="O42" s="31">
        <f>IF(O38=0,0,VLOOKUP(O38,FAC_TOTALS_APTA!$A$4:$BO$143,$L42,FALSE))</f>
        <v>-266918.47300810099</v>
      </c>
      <c r="P42" s="31">
        <f>IF(P38=0,0,VLOOKUP(P38,FAC_TOTALS_APTA!$A$4:$BO$143,$L42,FALSE))</f>
        <v>7132138.7285436504</v>
      </c>
      <c r="Q42" s="31">
        <f>IF(Q38=0,0,VLOOKUP(Q38,FAC_TOTALS_APTA!$A$4:$BO$143,$L42,FALSE))</f>
        <v>-11643576.122206699</v>
      </c>
      <c r="R42" s="31">
        <f>IF(R38=0,0,VLOOKUP(R38,FAC_TOTALS_APTA!$A$4:$BO$143,$L42,FALSE))</f>
        <v>1982184.2518247999</v>
      </c>
      <c r="S42" s="31">
        <f>IF(S38=0,0,VLOOKUP(S38,FAC_TOTALS_APTA!$A$4:$BO$143,$L42,FALSE))</f>
        <v>-37968427.260475397</v>
      </c>
      <c r="T42" s="31">
        <f>IF(T38=0,0,VLOOKUP(T38,FAC_TOTALS_APTA!$A$4:$BO$143,$L42,FALSE))</f>
        <v>1553694.9187510901</v>
      </c>
      <c r="U42" s="31">
        <f>IF(U38=0,0,VLOOKUP(U38,FAC_TOTALS_APTA!$A$4:$BO$143,$L42,FALSE))</f>
        <v>4304055.4316953504</v>
      </c>
      <c r="V42" s="31">
        <f>IF(V38=0,0,VLOOKUP(V38,FAC_TOTALS_APTA!$A$4:$BO$143,$L42,FALSE))</f>
        <v>-844989.11615150201</v>
      </c>
      <c r="W42" s="31">
        <f>IF(W38=0,0,VLOOKUP(W38,FAC_TOTALS_APTA!$A$4:$BO$143,$L42,FALSE))</f>
        <v>-7583228.7048372999</v>
      </c>
      <c r="X42" s="31">
        <f>IF(X38=0,0,VLOOKUP(X38,FAC_TOTALS_APTA!$A$4:$BO$143,$L42,FALSE))</f>
        <v>3675566.4170855</v>
      </c>
      <c r="Y42" s="31">
        <f>IF(Y38=0,0,VLOOKUP(Y38,FAC_TOTALS_APTA!$A$4:$BO$143,$L42,FALSE))</f>
        <v>-3209640.9095009901</v>
      </c>
      <c r="Z42" s="31">
        <f>IF(Z38=0,0,VLOOKUP(Z38,FAC_TOTALS_APTA!$A$4:$BO$143,$L42,FALSE))</f>
        <v>-5618968.40196703</v>
      </c>
      <c r="AA42" s="31">
        <f>IF(AA38=0,0,VLOOKUP(AA38,FAC_TOTALS_APTA!$A$4:$BO$143,$L42,FALSE))</f>
        <v>4857020.2097411901</v>
      </c>
      <c r="AB42" s="31">
        <f>IF(AB38=0,0,VLOOKUP(AB38,FAC_TOTALS_APTA!$A$4:$BO$143,$L42,FALSE))</f>
        <v>5718250.9590303702</v>
      </c>
      <c r="AC42" s="34">
        <f t="shared" si="10"/>
        <v>-32931696.706393439</v>
      </c>
      <c r="AD42" s="35">
        <f>AC42/G54</f>
        <v>-4.8841174819654824E-2</v>
      </c>
    </row>
    <row r="43" spans="2:30" ht="15" x14ac:dyDescent="0.2">
      <c r="B43" s="28" t="s">
        <v>72</v>
      </c>
      <c r="C43" s="30" t="s">
        <v>24</v>
      </c>
      <c r="D43" s="9" t="s">
        <v>80</v>
      </c>
      <c r="E43" s="57">
        <v>5.4999999999999997E-3</v>
      </c>
      <c r="F43" s="9">
        <f>MATCH($D43,FAC_TOTALS_APTA!$A$2:$BO$2,)</f>
        <v>17</v>
      </c>
      <c r="G43" s="56">
        <f>VLOOKUP(G38,FAC_TOTALS_APTA!$A$4:$BO$143,$F43,FALSE)</f>
        <v>3596.4947644218801</v>
      </c>
      <c r="H43" s="56">
        <f>VLOOKUP(H38,FAC_TOTALS_APTA!$A$4:$BO$143,$F43,FALSE)</f>
        <v>3643.7721310097299</v>
      </c>
      <c r="I43" s="32">
        <f t="shared" si="7"/>
        <v>1.3145401198839002E-2</v>
      </c>
      <c r="J43" s="33" t="str">
        <f t="shared" si="8"/>
        <v>_log</v>
      </c>
      <c r="K43" s="33" t="str">
        <f t="shared" si="9"/>
        <v>WEIGHTED_POP_DENSITY_log_FAC</v>
      </c>
      <c r="L43" s="9">
        <f>MATCH($K43,FAC_TOTALS_APTA!$A$2:$BM$2,)</f>
        <v>29</v>
      </c>
      <c r="M43" s="31">
        <f>IF(M38=0,0,VLOOKUP(M38,FAC_TOTALS_APTA!$A$4:$BO$143,$L43,FALSE))</f>
        <v>2793.2495989744298</v>
      </c>
      <c r="N43" s="31">
        <f>IF(N38=0,0,VLOOKUP(N38,FAC_TOTALS_APTA!$A$4:$BO$143,$L43,FALSE))</f>
        <v>19735.849786312901</v>
      </c>
      <c r="O43" s="31">
        <f>IF(O38=0,0,VLOOKUP(O38,FAC_TOTALS_APTA!$A$4:$BO$143,$L43,FALSE))</f>
        <v>-48488.3825208774</v>
      </c>
      <c r="P43" s="31">
        <f>IF(P38=0,0,VLOOKUP(P38,FAC_TOTALS_APTA!$A$4:$BO$143,$L43,FALSE))</f>
        <v>127613.609180652</v>
      </c>
      <c r="Q43" s="31">
        <f>IF(Q38=0,0,VLOOKUP(Q38,FAC_TOTALS_APTA!$A$4:$BO$143,$L43,FALSE))</f>
        <v>-70097.111845835796</v>
      </c>
      <c r="R43" s="31">
        <f>IF(R38=0,0,VLOOKUP(R38,FAC_TOTALS_APTA!$A$4:$BO$143,$L43,FALSE))</f>
        <v>-146435.89314818601</v>
      </c>
      <c r="S43" s="31">
        <f>IF(S38=0,0,VLOOKUP(S38,FAC_TOTALS_APTA!$A$4:$BO$143,$L43,FALSE))</f>
        <v>1032680.74807141</v>
      </c>
      <c r="T43" s="31">
        <f>IF(T38=0,0,VLOOKUP(T38,FAC_TOTALS_APTA!$A$4:$BO$143,$L43,FALSE))</f>
        <v>353710.79000174499</v>
      </c>
      <c r="U43" s="31">
        <f>IF(U38=0,0,VLOOKUP(U38,FAC_TOTALS_APTA!$A$4:$BO$143,$L43,FALSE))</f>
        <v>1669839.53888821</v>
      </c>
      <c r="V43" s="31">
        <f>IF(V38=0,0,VLOOKUP(V38,FAC_TOTALS_APTA!$A$4:$BO$143,$L43,FALSE))</f>
        <v>2462485.4321844098</v>
      </c>
      <c r="W43" s="31">
        <f>IF(W38=0,0,VLOOKUP(W38,FAC_TOTALS_APTA!$A$4:$BO$143,$L43,FALSE))</f>
        <v>3057782.8475045501</v>
      </c>
      <c r="X43" s="31">
        <f>IF(X38=0,0,VLOOKUP(X38,FAC_TOTALS_APTA!$A$4:$BO$143,$L43,FALSE))</f>
        <v>4976709.4375402201</v>
      </c>
      <c r="Y43" s="31">
        <f>IF(Y38=0,0,VLOOKUP(Y38,FAC_TOTALS_APTA!$A$4:$BO$143,$L43,FALSE))</f>
        <v>6641547.0843112301</v>
      </c>
      <c r="Z43" s="31">
        <f>IF(Z38=0,0,VLOOKUP(Z38,FAC_TOTALS_APTA!$A$4:$BO$143,$L43,FALSE))</f>
        <v>5519103.3864274099</v>
      </c>
      <c r="AA43" s="31">
        <f>IF(AA38=0,0,VLOOKUP(AA38,FAC_TOTALS_APTA!$A$4:$BO$143,$L43,FALSE))</f>
        <v>5161222.0073773302</v>
      </c>
      <c r="AB43" s="31">
        <f>IF(AB38=0,0,VLOOKUP(AB38,FAC_TOTALS_APTA!$A$4:$BO$143,$L43,FALSE))</f>
        <v>7864439.7726960201</v>
      </c>
      <c r="AC43" s="34">
        <f t="shared" si="10"/>
        <v>38624642.366053574</v>
      </c>
      <c r="AD43" s="35">
        <f>AC43/G54</f>
        <v>5.7284412855072374E-2</v>
      </c>
    </row>
    <row r="44" spans="2:30" ht="15" x14ac:dyDescent="0.2">
      <c r="B44" s="28" t="s">
        <v>57</v>
      </c>
      <c r="C44" s="30" t="s">
        <v>24</v>
      </c>
      <c r="D44" s="37" t="s">
        <v>17</v>
      </c>
      <c r="E44" s="57">
        <v>0.1762</v>
      </c>
      <c r="F44" s="9">
        <f>MATCH($D44,FAC_TOTALS_APTA!$A$2:$BO$2,)</f>
        <v>14</v>
      </c>
      <c r="G44" s="36">
        <f>VLOOKUP(G38,FAC_TOTALS_APTA!$A$4:$BO$143,$F44,FALSE)</f>
        <v>1.9494380990215501</v>
      </c>
      <c r="H44" s="36">
        <f>VLOOKUP(H38,FAC_TOTALS_APTA!$A$4:$BO$143,$F44,FALSE)</f>
        <v>2.8552461162335998</v>
      </c>
      <c r="I44" s="32">
        <f t="shared" si="7"/>
        <v>0.46465082305854555</v>
      </c>
      <c r="J44" s="33" t="str">
        <f t="shared" si="8"/>
        <v>_log</v>
      </c>
      <c r="K44" s="33" t="str">
        <f t="shared" si="9"/>
        <v>GAS_PRICE_2018_log_FAC</v>
      </c>
      <c r="L44" s="9">
        <f>MATCH($K44,FAC_TOTALS_APTA!$A$2:$BM$2,)</f>
        <v>26</v>
      </c>
      <c r="M44" s="31">
        <f>IF(M38=0,0,VLOOKUP(M38,FAC_TOTALS_APTA!$A$4:$BO$143,$L44,FALSE))</f>
        <v>14065009.5495898</v>
      </c>
      <c r="N44" s="31">
        <f>IF(N38=0,0,VLOOKUP(N38,FAC_TOTALS_APTA!$A$4:$BO$143,$L44,FALSE))</f>
        <v>16447197.5462931</v>
      </c>
      <c r="O44" s="31">
        <f>IF(O38=0,0,VLOOKUP(O38,FAC_TOTALS_APTA!$A$4:$BO$143,$L44,FALSE))</f>
        <v>22689273.969881099</v>
      </c>
      <c r="P44" s="31">
        <f>IF(P38=0,0,VLOOKUP(P38,FAC_TOTALS_APTA!$A$4:$BO$143,$L44,FALSE))</f>
        <v>13400911.0082146</v>
      </c>
      <c r="Q44" s="31">
        <f>IF(Q38=0,0,VLOOKUP(Q38,FAC_TOTALS_APTA!$A$4:$BO$143,$L44,FALSE))</f>
        <v>8746454.7193400301</v>
      </c>
      <c r="R44" s="31">
        <f>IF(R38=0,0,VLOOKUP(R38,FAC_TOTALS_APTA!$A$4:$BO$143,$L44,FALSE))</f>
        <v>18976889.6230487</v>
      </c>
      <c r="S44" s="31">
        <f>IF(S38=0,0,VLOOKUP(S38,FAC_TOTALS_APTA!$A$4:$BO$143,$L44,FALSE))</f>
        <v>-53472805.593411297</v>
      </c>
      <c r="T44" s="31">
        <f>IF(T38=0,0,VLOOKUP(T38,FAC_TOTALS_APTA!$A$4:$BO$143,$L44,FALSE))</f>
        <v>23812548.966966402</v>
      </c>
      <c r="U44" s="31">
        <f>IF(U38=0,0,VLOOKUP(U38,FAC_TOTALS_APTA!$A$4:$BO$143,$L44,FALSE))</f>
        <v>33359322.209170599</v>
      </c>
      <c r="V44" s="31">
        <f>IF(V38=0,0,VLOOKUP(V38,FAC_TOTALS_APTA!$A$4:$BO$143,$L44,FALSE))</f>
        <v>746324.00059396401</v>
      </c>
      <c r="W44" s="31">
        <f>IF(W38=0,0,VLOOKUP(W38,FAC_TOTALS_APTA!$A$4:$BO$143,$L44,FALSE))</f>
        <v>-6932975.74496656</v>
      </c>
      <c r="X44" s="31">
        <f>IF(X38=0,0,VLOOKUP(X38,FAC_TOTALS_APTA!$A$4:$BO$143,$L44,FALSE))</f>
        <v>-9712630.4529624395</v>
      </c>
      <c r="Y44" s="31">
        <f>IF(Y38=0,0,VLOOKUP(Y38,FAC_TOTALS_APTA!$A$4:$BO$143,$L44,FALSE))</f>
        <v>-48539249.565797098</v>
      </c>
      <c r="Z44" s="31">
        <f>IF(Z38=0,0,VLOOKUP(Z38,FAC_TOTALS_APTA!$A$4:$BO$143,$L44,FALSE))</f>
        <v>-17607936.8962426</v>
      </c>
      <c r="AA44" s="31">
        <f>IF(AA38=0,0,VLOOKUP(AA38,FAC_TOTALS_APTA!$A$4:$BO$143,$L44,FALSE))</f>
        <v>12098932.0283673</v>
      </c>
      <c r="AB44" s="31">
        <f>IF(AB38=0,0,VLOOKUP(AB38,FAC_TOTALS_APTA!$A$4:$BO$143,$L44,FALSE))</f>
        <v>14126289.9424561</v>
      </c>
      <c r="AC44" s="34">
        <f t="shared" si="10"/>
        <v>42203555.310541674</v>
      </c>
      <c r="AD44" s="35">
        <f>AC44/G54</f>
        <v>6.2592317708700315E-2</v>
      </c>
    </row>
    <row r="45" spans="2:30" ht="15" x14ac:dyDescent="0.2">
      <c r="B45" s="28" t="s">
        <v>54</v>
      </c>
      <c r="C45" s="30" t="s">
        <v>24</v>
      </c>
      <c r="D45" s="9" t="s">
        <v>16</v>
      </c>
      <c r="E45" s="57">
        <v>-0.27529999999999999</v>
      </c>
      <c r="F45" s="9">
        <f>MATCH($D45,FAC_TOTALS_APTA!$A$2:$BO$2,)</f>
        <v>15</v>
      </c>
      <c r="G45" s="56">
        <f>VLOOKUP(G38,FAC_TOTALS_APTA!$A$4:$BO$143,$F45,FALSE)</f>
        <v>35597.433175418097</v>
      </c>
      <c r="H45" s="56">
        <f>VLOOKUP(H38,FAC_TOTALS_APTA!$A$4:$BO$143,$F45,FALSE)</f>
        <v>31293.679821101199</v>
      </c>
      <c r="I45" s="32">
        <f t="shared" si="7"/>
        <v>-0.12090066531226373</v>
      </c>
      <c r="J45" s="33" t="str">
        <f t="shared" si="8"/>
        <v>_log</v>
      </c>
      <c r="K45" s="33" t="str">
        <f t="shared" si="9"/>
        <v>TOTAL_MED_INC_INDIV_2018_log_FAC</v>
      </c>
      <c r="L45" s="9">
        <f>MATCH($K45,FAC_TOTALS_APTA!$A$2:$BM$2,)</f>
        <v>27</v>
      </c>
      <c r="M45" s="31">
        <f>IF(M38=0,0,VLOOKUP(M38,FAC_TOTALS_APTA!$A$4:$BO$143,$L45,FALSE))</f>
        <v>5161670.0684245098</v>
      </c>
      <c r="N45" s="31">
        <f>IF(N38=0,0,VLOOKUP(N38,FAC_TOTALS_APTA!$A$4:$BO$143,$L45,FALSE))</f>
        <v>8151883.5276394496</v>
      </c>
      <c r="O45" s="31">
        <f>IF(O38=0,0,VLOOKUP(O38,FAC_TOTALS_APTA!$A$4:$BO$143,$L45,FALSE))</f>
        <v>7935337.3844453804</v>
      </c>
      <c r="P45" s="31">
        <f>IF(P38=0,0,VLOOKUP(P38,FAC_TOTALS_APTA!$A$4:$BO$143,$L45,FALSE))</f>
        <v>13305357.255775301</v>
      </c>
      <c r="Q45" s="31">
        <f>IF(Q38=0,0,VLOOKUP(Q38,FAC_TOTALS_APTA!$A$4:$BO$143,$L45,FALSE))</f>
        <v>-3859624.360905</v>
      </c>
      <c r="R45" s="31">
        <f>IF(R38=0,0,VLOOKUP(R38,FAC_TOTALS_APTA!$A$4:$BO$143,$L45,FALSE))</f>
        <v>2408954.0365005601</v>
      </c>
      <c r="S45" s="31">
        <f>IF(S38=0,0,VLOOKUP(S38,FAC_TOTALS_APTA!$A$4:$BO$143,$L45,FALSE))</f>
        <v>17669344.202034999</v>
      </c>
      <c r="T45" s="31">
        <f>IF(T38=0,0,VLOOKUP(T38,FAC_TOTALS_APTA!$A$4:$BO$143,$L45,FALSE))</f>
        <v>5131030.9356460003</v>
      </c>
      <c r="U45" s="31">
        <f>IF(U38=0,0,VLOOKUP(U38,FAC_TOTALS_APTA!$A$4:$BO$143,$L45,FALSE))</f>
        <v>6294487.4485234702</v>
      </c>
      <c r="V45" s="31">
        <f>IF(V38=0,0,VLOOKUP(V38,FAC_TOTALS_APTA!$A$4:$BO$143,$L45,FALSE))</f>
        <v>3627900.8708336102</v>
      </c>
      <c r="W45" s="31">
        <f>IF(W38=0,0,VLOOKUP(W38,FAC_TOTALS_APTA!$A$4:$BO$143,$L45,FALSE))</f>
        <v>-1637773.3532485301</v>
      </c>
      <c r="X45" s="31">
        <f>IF(X38=0,0,VLOOKUP(X38,FAC_TOTALS_APTA!$A$4:$BO$143,$L45,FALSE))</f>
        <v>-1101466.84107771</v>
      </c>
      <c r="Y45" s="31">
        <f>IF(Y38=0,0,VLOOKUP(Y38,FAC_TOTALS_APTA!$A$4:$BO$143,$L45,FALSE))</f>
        <v>-12196415.0203225</v>
      </c>
      <c r="Z45" s="31">
        <f>IF(Z38=0,0,VLOOKUP(Z38,FAC_TOTALS_APTA!$A$4:$BO$143,$L45,FALSE))</f>
        <v>-7911370.9545898903</v>
      </c>
      <c r="AA45" s="31">
        <f>IF(AA38=0,0,VLOOKUP(AA38,FAC_TOTALS_APTA!$A$4:$BO$143,$L45,FALSE))</f>
        <v>-1529014.3448019701</v>
      </c>
      <c r="AB45" s="31">
        <f>IF(AB38=0,0,VLOOKUP(AB38,FAC_TOTALS_APTA!$A$4:$BO$143,$L45,FALSE))</f>
        <v>-3647845.5716173402</v>
      </c>
      <c r="AC45" s="34">
        <f t="shared" si="10"/>
        <v>37802455.283260345</v>
      </c>
      <c r="AD45" s="35">
        <f>AC45/G54</f>
        <v>5.6065022812610027E-2</v>
      </c>
    </row>
    <row r="46" spans="2:30" ht="15" x14ac:dyDescent="0.2">
      <c r="B46" s="28" t="s">
        <v>73</v>
      </c>
      <c r="C46" s="30"/>
      <c r="D46" s="9" t="s">
        <v>10</v>
      </c>
      <c r="E46" s="57">
        <v>6.8999999999999999E-3</v>
      </c>
      <c r="F46" s="9">
        <f>MATCH($D46,FAC_TOTALS_APTA!$A$2:$BO$2,)</f>
        <v>16</v>
      </c>
      <c r="G46" s="31">
        <f>VLOOKUP(G38,FAC_TOTALS_APTA!$A$4:$BO$143,$F46,FALSE)</f>
        <v>7.4648443721367199</v>
      </c>
      <c r="H46" s="31">
        <f>VLOOKUP(H38,FAC_TOTALS_APTA!$A$4:$BO$143,$F46,FALSE)</f>
        <v>6.9559527905738099</v>
      </c>
      <c r="I46" s="32">
        <f t="shared" si="7"/>
        <v>-6.8171760346725896E-2</v>
      </c>
      <c r="J46" s="33" t="str">
        <f t="shared" si="8"/>
        <v/>
      </c>
      <c r="K46" s="33" t="str">
        <f t="shared" si="9"/>
        <v>PCT_HH_NO_VEH_FAC</v>
      </c>
      <c r="L46" s="9">
        <f>MATCH($K46,FAC_TOTALS_APTA!$A$2:$BM$2,)</f>
        <v>28</v>
      </c>
      <c r="M46" s="31">
        <f>IF(M38=0,0,VLOOKUP(M38,FAC_TOTALS_APTA!$A$4:$BO$143,$L46,FALSE))</f>
        <v>-76803.016840617798</v>
      </c>
      <c r="N46" s="31">
        <f>IF(N38=0,0,VLOOKUP(N38,FAC_TOTALS_APTA!$A$4:$BO$143,$L46,FALSE))</f>
        <v>-203761.78366067301</v>
      </c>
      <c r="O46" s="31">
        <f>IF(O38=0,0,VLOOKUP(O38,FAC_TOTALS_APTA!$A$4:$BO$143,$L46,FALSE))</f>
        <v>-153027.76690518201</v>
      </c>
      <c r="P46" s="31">
        <f>IF(P38=0,0,VLOOKUP(P38,FAC_TOTALS_APTA!$A$4:$BO$143,$L46,FALSE))</f>
        <v>-9178.1909762357209</v>
      </c>
      <c r="Q46" s="31">
        <f>IF(Q38=0,0,VLOOKUP(Q38,FAC_TOTALS_APTA!$A$4:$BO$143,$L46,FALSE))</f>
        <v>-427622.64844860602</v>
      </c>
      <c r="R46" s="31">
        <f>IF(R38=0,0,VLOOKUP(R38,FAC_TOTALS_APTA!$A$4:$BO$143,$L46,FALSE))</f>
        <v>1468941.5631111199</v>
      </c>
      <c r="S46" s="31">
        <f>IF(S38=0,0,VLOOKUP(S38,FAC_TOTALS_APTA!$A$4:$BO$143,$L46,FALSE))</f>
        <v>431215.98917290702</v>
      </c>
      <c r="T46" s="31">
        <f>IF(T38=0,0,VLOOKUP(T38,FAC_TOTALS_APTA!$A$4:$BO$143,$L46,FALSE))</f>
        <v>1635880.82066539</v>
      </c>
      <c r="U46" s="31">
        <f>IF(U38=0,0,VLOOKUP(U38,FAC_TOTALS_APTA!$A$4:$BO$143,$L46,FALSE))</f>
        <v>1363347.9835629601</v>
      </c>
      <c r="V46" s="31">
        <f>IF(V38=0,0,VLOOKUP(V38,FAC_TOTALS_APTA!$A$4:$BO$143,$L46,FALSE))</f>
        <v>278709.93373776798</v>
      </c>
      <c r="W46" s="31">
        <f>IF(W38=0,0,VLOOKUP(W38,FAC_TOTALS_APTA!$A$4:$BO$143,$L46,FALSE))</f>
        <v>-922684.62173686095</v>
      </c>
      <c r="X46" s="31">
        <f>IF(X38=0,0,VLOOKUP(X38,FAC_TOTALS_APTA!$A$4:$BO$143,$L46,FALSE))</f>
        <v>89737.194873489905</v>
      </c>
      <c r="Y46" s="31">
        <f>IF(Y38=0,0,VLOOKUP(Y38,FAC_TOTALS_APTA!$A$4:$BO$143,$L46,FALSE))</f>
        <v>-1304088.94854057</v>
      </c>
      <c r="Z46" s="31">
        <f>IF(Z38=0,0,VLOOKUP(Z38,FAC_TOTALS_APTA!$A$4:$BO$143,$L46,FALSE))</f>
        <v>-937855.48774157604</v>
      </c>
      <c r="AA46" s="31">
        <f>IF(AA38=0,0,VLOOKUP(AA38,FAC_TOTALS_APTA!$A$4:$BO$143,$L46,FALSE))</f>
        <v>-1708345.4921528399</v>
      </c>
      <c r="AB46" s="31">
        <f>IF(AB38=0,0,VLOOKUP(AB38,FAC_TOTALS_APTA!$A$4:$BO$143,$L46,FALSE))</f>
        <v>-1418699.6574601</v>
      </c>
      <c r="AC46" s="34">
        <f t="shared" si="10"/>
        <v>-1894234.1293396265</v>
      </c>
      <c r="AD46" s="35">
        <f>AC46/G54</f>
        <v>-2.8093487282260785E-3</v>
      </c>
    </row>
    <row r="47" spans="2:30" ht="15" x14ac:dyDescent="0.2">
      <c r="B47" s="28" t="s">
        <v>55</v>
      </c>
      <c r="C47" s="30"/>
      <c r="D47" s="9" t="s">
        <v>32</v>
      </c>
      <c r="E47" s="57">
        <v>-3.0000000000000001E-3</v>
      </c>
      <c r="F47" s="9">
        <f>MATCH($D47,FAC_TOTALS_APTA!$A$2:$BO$2,)</f>
        <v>18</v>
      </c>
      <c r="G47" s="36">
        <f>VLOOKUP(G38,FAC_TOTALS_APTA!$A$4:$BO$143,$F47,FALSE)</f>
        <v>3.3255614214014599</v>
      </c>
      <c r="H47" s="36">
        <f>VLOOKUP(H38,FAC_TOTALS_APTA!$A$4:$BO$143,$F47,FALSE)</f>
        <v>5.4388356207924602</v>
      </c>
      <c r="I47" s="32">
        <f t="shared" si="7"/>
        <v>0.63546389063547148</v>
      </c>
      <c r="J47" s="33" t="str">
        <f t="shared" si="8"/>
        <v/>
      </c>
      <c r="K47" s="33" t="str">
        <f t="shared" si="9"/>
        <v>JTW_HOME_PCT_FAC</v>
      </c>
      <c r="L47" s="9">
        <f>MATCH($K47,FAC_TOTALS_APTA!$A$2:$BM$2,)</f>
        <v>30</v>
      </c>
      <c r="M47" s="31">
        <f>IF(M38=0,0,VLOOKUP(M38,FAC_TOTALS_APTA!$A$4:$BO$143,$L47,FALSE))</f>
        <v>0</v>
      </c>
      <c r="N47" s="31">
        <f>IF(N38=0,0,VLOOKUP(N38,FAC_TOTALS_APTA!$A$4:$BO$143,$L47,FALSE))</f>
        <v>0</v>
      </c>
      <c r="O47" s="31">
        <f>IF(O38=0,0,VLOOKUP(O38,FAC_TOTALS_APTA!$A$4:$BO$143,$L47,FALSE))</f>
        <v>0</v>
      </c>
      <c r="P47" s="31">
        <f>IF(P38=0,0,VLOOKUP(P38,FAC_TOTALS_APTA!$A$4:$BO$143,$L47,FALSE))</f>
        <v>-64598.565041638802</v>
      </c>
      <c r="Q47" s="31">
        <f>IF(Q38=0,0,VLOOKUP(Q38,FAC_TOTALS_APTA!$A$4:$BO$143,$L47,FALSE))</f>
        <v>-57070.867702580901</v>
      </c>
      <c r="R47" s="31">
        <f>IF(R38=0,0,VLOOKUP(R38,FAC_TOTALS_APTA!$A$4:$BO$143,$L47,FALSE))</f>
        <v>-12068.199532430701</v>
      </c>
      <c r="S47" s="31">
        <f>IF(S38=0,0,VLOOKUP(S38,FAC_TOTALS_APTA!$A$4:$BO$143,$L47,FALSE))</f>
        <v>-72417.119582561994</v>
      </c>
      <c r="T47" s="31">
        <f>IF(T38=0,0,VLOOKUP(T38,FAC_TOTALS_APTA!$A$4:$BO$143,$L47,FALSE))</f>
        <v>3234.8568026614598</v>
      </c>
      <c r="U47" s="31">
        <f>IF(U38=0,0,VLOOKUP(U38,FAC_TOTALS_APTA!$A$4:$BO$143,$L47,FALSE))</f>
        <v>-36608.075787775299</v>
      </c>
      <c r="V47" s="31">
        <f>IF(V38=0,0,VLOOKUP(V38,FAC_TOTALS_APTA!$A$4:$BO$143,$L47,FALSE))</f>
        <v>-3017.6704381927598</v>
      </c>
      <c r="W47" s="31">
        <f>IF(W38=0,0,VLOOKUP(W38,FAC_TOTALS_APTA!$A$4:$BO$143,$L47,FALSE))</f>
        <v>-18068.4334879819</v>
      </c>
      <c r="X47" s="31">
        <f>IF(X38=0,0,VLOOKUP(X38,FAC_TOTALS_APTA!$A$4:$BO$143,$L47,FALSE))</f>
        <v>-27045.484681659</v>
      </c>
      <c r="Y47" s="31">
        <f>IF(Y38=0,0,VLOOKUP(Y38,FAC_TOTALS_APTA!$A$4:$BO$143,$L47,FALSE))</f>
        <v>-49595.373735626803</v>
      </c>
      <c r="Z47" s="31">
        <f>IF(Z38=0,0,VLOOKUP(Z38,FAC_TOTALS_APTA!$A$4:$BO$143,$L47,FALSE))</f>
        <v>-159543.14448815299</v>
      </c>
      <c r="AA47" s="31">
        <f>IF(AA38=0,0,VLOOKUP(AA38,FAC_TOTALS_APTA!$A$4:$BO$143,$L47,FALSE))</f>
        <v>-59620.295280960498</v>
      </c>
      <c r="AB47" s="31">
        <f>IF(AB38=0,0,VLOOKUP(AB38,FAC_TOTALS_APTA!$A$4:$BO$143,$L47,FALSE))</f>
        <v>-78965.224053708007</v>
      </c>
      <c r="AC47" s="34">
        <f t="shared" si="10"/>
        <v>-635383.59701060818</v>
      </c>
      <c r="AD47" s="35">
        <f>AC47/G54</f>
        <v>-9.4234079755481977E-4</v>
      </c>
    </row>
    <row r="48" spans="2:30" ht="15" customHeight="1" x14ac:dyDescent="0.2">
      <c r="B48" s="28" t="s">
        <v>74</v>
      </c>
      <c r="C48" s="30"/>
      <c r="D48" s="14" t="s">
        <v>81</v>
      </c>
      <c r="E48" s="57">
        <v>-1.29E-2</v>
      </c>
      <c r="F48" s="9">
        <f>MATCH($D48,FAC_TOTALS_APTA!$A$2:$BO$2,)</f>
        <v>19</v>
      </c>
      <c r="G48" s="36">
        <f>VLOOKUP(G38,FAC_TOTALS_APTA!$A$4:$BO$143,$F48,FALSE)</f>
        <v>0</v>
      </c>
      <c r="H48" s="36">
        <f>VLOOKUP(H38,FAC_TOTALS_APTA!$A$4:$BO$143,$F48,FALSE)</f>
        <v>3.85366182152754</v>
      </c>
      <c r="I48" s="32" t="str">
        <f t="shared" si="7"/>
        <v>-</v>
      </c>
      <c r="J48" s="33" t="str">
        <f t="shared" si="8"/>
        <v/>
      </c>
      <c r="K48" s="33" t="str">
        <f t="shared" si="9"/>
        <v>YEARS_SINCE_TNC_BUS_FAC</v>
      </c>
      <c r="L48" s="9">
        <f>MATCH($K48,FAC_TOTALS_APTA!$A$2:$BM$2,)</f>
        <v>31</v>
      </c>
      <c r="M48" s="31">
        <f>IF(M38=0,0,VLOOKUP(M38,FAC_TOTALS_APTA!$A$4:$BO$143,$L48,FALSE))</f>
        <v>0</v>
      </c>
      <c r="N48" s="31">
        <f>IF(N38=0,0,VLOOKUP(N38,FAC_TOTALS_APTA!$A$4:$BO$143,$L48,FALSE))</f>
        <v>0</v>
      </c>
      <c r="O48" s="31">
        <f>IF(O38=0,0,VLOOKUP(O38,FAC_TOTALS_APTA!$A$4:$BO$143,$L48,FALSE))</f>
        <v>0</v>
      </c>
      <c r="P48" s="31">
        <f>IF(P38=0,0,VLOOKUP(P38,FAC_TOTALS_APTA!$A$4:$BO$143,$L48,FALSE))</f>
        <v>0</v>
      </c>
      <c r="Q48" s="31">
        <f>IF(Q38=0,0,VLOOKUP(Q38,FAC_TOTALS_APTA!$A$4:$BO$143,$L48,FALSE))</f>
        <v>0</v>
      </c>
      <c r="R48" s="31">
        <f>IF(R38=0,0,VLOOKUP(R38,FAC_TOTALS_APTA!$A$4:$BO$143,$L48,FALSE))</f>
        <v>0</v>
      </c>
      <c r="S48" s="31">
        <f>IF(S38=0,0,VLOOKUP(S38,FAC_TOTALS_APTA!$A$4:$BO$143,$L48,FALSE))</f>
        <v>0</v>
      </c>
      <c r="T48" s="31">
        <f>IF(T38=0,0,VLOOKUP(T38,FAC_TOTALS_APTA!$A$4:$BO$143,$L48,FALSE))</f>
        <v>0</v>
      </c>
      <c r="U48" s="31">
        <f>IF(U38=0,0,VLOOKUP(U38,FAC_TOTALS_APTA!$A$4:$BO$143,$L48,FALSE))</f>
        <v>0</v>
      </c>
      <c r="V48" s="31">
        <f>IF(V38=0,0,VLOOKUP(V38,FAC_TOTALS_APTA!$A$4:$BO$143,$L48,FALSE))</f>
        <v>0</v>
      </c>
      <c r="W48" s="31">
        <f>IF(W38=0,0,VLOOKUP(W38,FAC_TOTALS_APTA!$A$4:$BO$143,$L48,FALSE))</f>
        <v>0</v>
      </c>
      <c r="X48" s="31">
        <f>IF(X38=0,0,VLOOKUP(X38,FAC_TOTALS_APTA!$A$4:$BO$143,$L48,FALSE))</f>
        <v>-3338280.67791592</v>
      </c>
      <c r="Y48" s="31">
        <f>IF(Y38=0,0,VLOOKUP(Y38,FAC_TOTALS_APTA!$A$4:$BO$143,$L48,FALSE))</f>
        <v>-17083207.054958198</v>
      </c>
      <c r="Z48" s="31">
        <f>IF(Z38=0,0,VLOOKUP(Z38,FAC_TOTALS_APTA!$A$4:$BO$143,$L48,FALSE))</f>
        <v>-19007285.392873999</v>
      </c>
      <c r="AA48" s="31">
        <f>IF(AA38=0,0,VLOOKUP(AA38,FAC_TOTALS_APTA!$A$4:$BO$143,$L48,FALSE))</f>
        <v>-18174574.165065799</v>
      </c>
      <c r="AB48" s="31">
        <f>IF(AB38=0,0,VLOOKUP(AB38,FAC_TOTALS_APTA!$A$4:$BO$143,$L48,FALSE))</f>
        <v>-18630678.816868201</v>
      </c>
      <c r="AC48" s="34">
        <f t="shared" si="10"/>
        <v>-76234026.107682109</v>
      </c>
      <c r="AD48" s="35">
        <f>AC48/G54</f>
        <v>-0.11306309023575363</v>
      </c>
    </row>
    <row r="49" spans="1:31" ht="15" x14ac:dyDescent="0.2">
      <c r="B49" s="28" t="s">
        <v>74</v>
      </c>
      <c r="C49" s="30"/>
      <c r="D49" s="14" t="s">
        <v>82</v>
      </c>
      <c r="E49" s="57">
        <v>-2.5999999999999999E-3</v>
      </c>
      <c r="F49" s="9">
        <f>MATCH($D49,FAC_TOTALS_APTA!$A$2:$BO$2,)</f>
        <v>20</v>
      </c>
      <c r="G49" s="36">
        <f>VLOOKUP(G38,FAC_TOTALS_APTA!$A$4:$BO$143,$F49,FALSE)</f>
        <v>0</v>
      </c>
      <c r="H49" s="36">
        <f>VLOOKUP(H38,FAC_TOTALS_APTA!$A$4:$BO$143,$F49,FALSE)</f>
        <v>0</v>
      </c>
      <c r="I49" s="32" t="str">
        <f t="shared" si="7"/>
        <v>-</v>
      </c>
      <c r="J49" s="33" t="str">
        <f t="shared" si="8"/>
        <v/>
      </c>
      <c r="K49" s="33" t="str">
        <f t="shared" si="9"/>
        <v>YEARS_SINCE_TNC_RAIL_FAC</v>
      </c>
      <c r="L49" s="9">
        <f>MATCH($K49,FAC_TOTALS_APTA!$A$2:$BM$2,)</f>
        <v>32</v>
      </c>
      <c r="M49" s="31">
        <f>IF(M38=0,0,VLOOKUP(M38,FAC_TOTALS_APTA!$A$4:$BO$143,$L49,FALSE))</f>
        <v>0</v>
      </c>
      <c r="N49" s="31">
        <f>IF(N38=0,0,VLOOKUP(N38,FAC_TOTALS_APTA!$A$4:$BO$143,$L49,FALSE))</f>
        <v>0</v>
      </c>
      <c r="O49" s="31">
        <f>IF(O38=0,0,VLOOKUP(O38,FAC_TOTALS_APTA!$A$4:$BO$143,$L49,FALSE))</f>
        <v>0</v>
      </c>
      <c r="P49" s="31">
        <f>IF(P38=0,0,VLOOKUP(P38,FAC_TOTALS_APTA!$A$4:$BO$143,$L49,FALSE))</f>
        <v>0</v>
      </c>
      <c r="Q49" s="31">
        <f>IF(Q38=0,0,VLOOKUP(Q38,FAC_TOTALS_APTA!$A$4:$BO$143,$L49,FALSE))</f>
        <v>0</v>
      </c>
      <c r="R49" s="31">
        <f>IF(R38=0,0,VLOOKUP(R38,FAC_TOTALS_APTA!$A$4:$BO$143,$L49,FALSE))</f>
        <v>0</v>
      </c>
      <c r="S49" s="31">
        <f>IF(S38=0,0,VLOOKUP(S38,FAC_TOTALS_APTA!$A$4:$BO$143,$L49,FALSE))</f>
        <v>0</v>
      </c>
      <c r="T49" s="31">
        <f>IF(T38=0,0,VLOOKUP(T38,FAC_TOTALS_APTA!$A$4:$BO$143,$L49,FALSE))</f>
        <v>0</v>
      </c>
      <c r="U49" s="31">
        <f>IF(U38=0,0,VLOOKUP(U38,FAC_TOTALS_APTA!$A$4:$BO$143,$L49,FALSE))</f>
        <v>0</v>
      </c>
      <c r="V49" s="31">
        <f>IF(V38=0,0,VLOOKUP(V38,FAC_TOTALS_APTA!$A$4:$BO$143,$L49,FALSE))</f>
        <v>0</v>
      </c>
      <c r="W49" s="31">
        <f>IF(W38=0,0,VLOOKUP(W38,FAC_TOTALS_APTA!$A$4:$BO$143,$L49,FALSE))</f>
        <v>0</v>
      </c>
      <c r="X49" s="31">
        <f>IF(X38=0,0,VLOOKUP(X38,FAC_TOTALS_APTA!$A$4:$BO$143,$L49,FALSE))</f>
        <v>0</v>
      </c>
      <c r="Y49" s="31">
        <f>IF(Y38=0,0,VLOOKUP(Y38,FAC_TOTALS_APTA!$A$4:$BO$143,$L49,FALSE))</f>
        <v>0</v>
      </c>
      <c r="Z49" s="31">
        <f>IF(Z38=0,0,VLOOKUP(Z38,FAC_TOTALS_APTA!$A$4:$BO$143,$L49,FALSE))</f>
        <v>0</v>
      </c>
      <c r="AA49" s="31">
        <f>IF(AA38=0,0,VLOOKUP(AA38,FAC_TOTALS_APTA!$A$4:$BO$143,$L49,FALSE))</f>
        <v>0</v>
      </c>
      <c r="AB49" s="31">
        <f>IF(AB38=0,0,VLOOKUP(AB38,FAC_TOTALS_APTA!$A$4:$BO$143,$L49,FALSE))</f>
        <v>0</v>
      </c>
      <c r="AC49" s="34">
        <f t="shared" si="10"/>
        <v>0</v>
      </c>
      <c r="AD49" s="35">
        <f>AC49/G54</f>
        <v>0</v>
      </c>
    </row>
    <row r="50" spans="1:31" ht="15" customHeight="1" x14ac:dyDescent="0.2">
      <c r="B50" s="28" t="s">
        <v>75</v>
      </c>
      <c r="C50" s="30"/>
      <c r="D50" s="9" t="s">
        <v>49</v>
      </c>
      <c r="E50" s="57">
        <v>1.46E-2</v>
      </c>
      <c r="F50" s="9">
        <f>MATCH($D50,FAC_TOTALS_APTA!$A$2:$BO$2,)</f>
        <v>21</v>
      </c>
      <c r="G50" s="36">
        <f>VLOOKUP(G38,FAC_TOTALS_APTA!$A$4:$BO$143,$F50,FALSE)</f>
        <v>4.8703606854267202E-2</v>
      </c>
      <c r="H50" s="36">
        <f>VLOOKUP(H38,FAC_TOTALS_APTA!$A$4:$BO$143,$F50,FALSE)</f>
        <v>0.81557939193281104</v>
      </c>
      <c r="I50" s="32">
        <f t="shared" si="7"/>
        <v>15.745769864092797</v>
      </c>
      <c r="J50" s="33" t="str">
        <f t="shared" si="8"/>
        <v/>
      </c>
      <c r="K50" s="33" t="str">
        <f t="shared" si="9"/>
        <v>BIKE_SHARE_FAC</v>
      </c>
      <c r="L50" s="9">
        <f>MATCH($K50,FAC_TOTALS_APTA!$A$2:$BM$2,)</f>
        <v>33</v>
      </c>
      <c r="M50" s="31">
        <f>IF(M38=0,0,VLOOKUP(M38,FAC_TOTALS_APTA!$A$4:$BO$143,$L50,FALSE))</f>
        <v>0</v>
      </c>
      <c r="N50" s="31">
        <f>IF(N38=0,0,VLOOKUP(N38,FAC_TOTALS_APTA!$A$4:$BO$143,$L50,FALSE))</f>
        <v>0</v>
      </c>
      <c r="O50" s="31">
        <f>IF(O38=0,0,VLOOKUP(O38,FAC_TOTALS_APTA!$A$4:$BO$143,$L50,FALSE))</f>
        <v>0</v>
      </c>
      <c r="P50" s="31">
        <f>IF(P38=0,0,VLOOKUP(P38,FAC_TOTALS_APTA!$A$4:$BO$143,$L50,FALSE))</f>
        <v>0</v>
      </c>
      <c r="Q50" s="31">
        <f>IF(Q38=0,0,VLOOKUP(Q38,FAC_TOTALS_APTA!$A$4:$BO$143,$L50,FALSE))</f>
        <v>0</v>
      </c>
      <c r="R50" s="31">
        <f>IF(R38=0,0,VLOOKUP(R38,FAC_TOTALS_APTA!$A$4:$BO$143,$L50,FALSE))</f>
        <v>0</v>
      </c>
      <c r="S50" s="31">
        <f>IF(S38=0,0,VLOOKUP(S38,FAC_TOTALS_APTA!$A$4:$BO$143,$L50,FALSE))</f>
        <v>0</v>
      </c>
      <c r="T50" s="31">
        <f>IF(T38=0,0,VLOOKUP(T38,FAC_TOTALS_APTA!$A$4:$BO$143,$L50,FALSE))</f>
        <v>0</v>
      </c>
      <c r="U50" s="31">
        <f>IF(U38=0,0,VLOOKUP(U38,FAC_TOTALS_APTA!$A$4:$BO$143,$L50,FALSE))</f>
        <v>73418.417961647399</v>
      </c>
      <c r="V50" s="31">
        <f>IF(V38=0,0,VLOOKUP(V38,FAC_TOTALS_APTA!$A$4:$BO$143,$L50,FALSE))</f>
        <v>210803.10135912299</v>
      </c>
      <c r="W50" s="31">
        <f>IF(W38=0,0,VLOOKUP(W38,FAC_TOTALS_APTA!$A$4:$BO$143,$L50,FALSE))</f>
        <v>325290.74561032199</v>
      </c>
      <c r="X50" s="31">
        <f>IF(X38=0,0,VLOOKUP(X38,FAC_TOTALS_APTA!$A$4:$BO$143,$L50,FALSE))</f>
        <v>271282.00053344999</v>
      </c>
      <c r="Y50" s="31">
        <f>IF(Y38=0,0,VLOOKUP(Y38,FAC_TOTALS_APTA!$A$4:$BO$143,$L50,FALSE))</f>
        <v>1088203.84708044</v>
      </c>
      <c r="Z50" s="31">
        <f>IF(Z38=0,0,VLOOKUP(Z38,FAC_TOTALS_APTA!$A$4:$BO$143,$L50,FALSE))</f>
        <v>702608.43851859402</v>
      </c>
      <c r="AA50" s="31">
        <f>IF(AA38=0,0,VLOOKUP(AA38,FAC_TOTALS_APTA!$A$4:$BO$143,$L50,FALSE))</f>
        <v>507068.44524560502</v>
      </c>
      <c r="AB50" s="31">
        <f>IF(AB38=0,0,VLOOKUP(AB38,FAC_TOTALS_APTA!$A$4:$BO$143,$L50,FALSE))</f>
        <v>485043.656125988</v>
      </c>
      <c r="AC50" s="34">
        <f t="shared" si="10"/>
        <v>3663718.6524351696</v>
      </c>
      <c r="AD50" s="35">
        <f>AC50/G54</f>
        <v>5.4336806508629241E-3</v>
      </c>
    </row>
    <row r="51" spans="1:31" ht="30" customHeight="1" x14ac:dyDescent="0.2">
      <c r="B51" s="11" t="s">
        <v>76</v>
      </c>
      <c r="C51" s="29"/>
      <c r="D51" s="10" t="s">
        <v>50</v>
      </c>
      <c r="E51" s="58">
        <v>-4.8399999999999999E-2</v>
      </c>
      <c r="F51" s="10">
        <f>MATCH($D51,FAC_TOTALS_APTA!$A$2:$BO$2,)</f>
        <v>22</v>
      </c>
      <c r="G51" s="38">
        <f>VLOOKUP(G38,FAC_TOTALS_APTA!$A$4:$BO$143,$F51,FALSE)</f>
        <v>0</v>
      </c>
      <c r="H51" s="38">
        <f>VLOOKUP(H38,FAC_TOTALS_APTA!$A$4:$BO$143,$F51,FALSE)</f>
        <v>0.441898028354414</v>
      </c>
      <c r="I51" s="39" t="str">
        <f t="shared" si="7"/>
        <v>-</v>
      </c>
      <c r="J51" s="40" t="str">
        <f t="shared" si="8"/>
        <v/>
      </c>
      <c r="K51" s="40" t="str">
        <f t="shared" si="9"/>
        <v>scooter_flag_FAC</v>
      </c>
      <c r="L51" s="10">
        <f>MATCH($K51,FAC_TOTALS_APTA!$A$2:$BM$2,)</f>
        <v>34</v>
      </c>
      <c r="M51" s="41">
        <f>IF($M$38=0,0,VLOOKUP($M$38,FAC_TOTALS_APTA!$A$4:$BO$143,$L51,FALSE))</f>
        <v>0</v>
      </c>
      <c r="N51" s="41">
        <f>IF(N38=0,0,VLOOKUP(N38,FAC_TOTALS_APTA!$A$4:$BO$143,$L51,FALSE))</f>
        <v>0</v>
      </c>
      <c r="O51" s="41">
        <f>IF(O38=0,0,VLOOKUP(O38,FAC_TOTALS_APTA!$A$4:$BO$143,$L51,FALSE))</f>
        <v>0</v>
      </c>
      <c r="P51" s="41">
        <f>IF(P38=0,0,VLOOKUP(P38,FAC_TOTALS_APTA!$A$4:$BO$143,$L51,FALSE))</f>
        <v>0</v>
      </c>
      <c r="Q51" s="41">
        <f>IF(Q38=0,0,VLOOKUP(Q38,FAC_TOTALS_APTA!$A$4:$BO$143,$L51,FALSE))</f>
        <v>0</v>
      </c>
      <c r="R51" s="41">
        <f>IF(R38=0,0,VLOOKUP(R38,FAC_TOTALS_APTA!$A$4:$BO$143,$L51,FALSE))</f>
        <v>0</v>
      </c>
      <c r="S51" s="41">
        <f>IF(S38=0,0,VLOOKUP(S38,FAC_TOTALS_APTA!$A$4:$BO$143,$L51,FALSE))</f>
        <v>0</v>
      </c>
      <c r="T51" s="41">
        <f>IF(T38=0,0,VLOOKUP(T38,FAC_TOTALS_APTA!$A$4:$BO$143,$L51,FALSE))</f>
        <v>0</v>
      </c>
      <c r="U51" s="41">
        <f>IF(U38=0,0,VLOOKUP(U38,FAC_TOTALS_APTA!$A$4:$BO$143,$L51,FALSE))</f>
        <v>0</v>
      </c>
      <c r="V51" s="41">
        <f>IF(V38=0,0,VLOOKUP(V38,FAC_TOTALS_APTA!$A$4:$BO$143,$L51,FALSE))</f>
        <v>0</v>
      </c>
      <c r="W51" s="41">
        <f>IF(W38=0,0,VLOOKUP(W38,FAC_TOTALS_APTA!$A$4:$BO$143,$L51,FALSE))</f>
        <v>0</v>
      </c>
      <c r="X51" s="41">
        <f>IF(X38=0,0,VLOOKUP(X38,FAC_TOTALS_APTA!$A$4:$BO$143,$L51,FALSE))</f>
        <v>0</v>
      </c>
      <c r="Y51" s="41">
        <f>IF(Y38=0,0,VLOOKUP(Y38,FAC_TOTALS_APTA!$A$4:$BO$143,$L51,FALSE))</f>
        <v>0</v>
      </c>
      <c r="Z51" s="41">
        <f>IF(Z38=0,0,VLOOKUP(Z38,FAC_TOTALS_APTA!$A$4:$BO$143,$L51,FALSE))</f>
        <v>0</v>
      </c>
      <c r="AA51" s="41">
        <f>IF(AA38=0,0,VLOOKUP(AA38,FAC_TOTALS_APTA!$A$4:$BO$143,$L51,FALSE))</f>
        <v>0</v>
      </c>
      <c r="AB51" s="41">
        <f>IF(AB38=0,0,VLOOKUP(AB38,FAC_TOTALS_APTA!$A$4:$BO$143,$L51,FALSE))</f>
        <v>-19590448.518356401</v>
      </c>
      <c r="AC51" s="42">
        <f t="shared" si="10"/>
        <v>-19590448.518356401</v>
      </c>
      <c r="AD51" s="43">
        <f>AC51/$G$27</f>
        <v>-8.8327140373015249E-3</v>
      </c>
    </row>
    <row r="52" spans="1:31" ht="15" x14ac:dyDescent="0.2">
      <c r="B52" s="44" t="s">
        <v>61</v>
      </c>
      <c r="C52" s="45"/>
      <c r="D52" s="44" t="s">
        <v>53</v>
      </c>
      <c r="E52" s="46"/>
      <c r="F52" s="47"/>
      <c r="G52" s="48"/>
      <c r="H52" s="48"/>
      <c r="I52" s="49"/>
      <c r="J52" s="50"/>
      <c r="K52" s="50" t="str">
        <f t="shared" si="9"/>
        <v>New_Reporter_FAC</v>
      </c>
      <c r="L52" s="47">
        <f>MATCH($K52,FAC_TOTALS_APTA!$A$2:$BM$2,)</f>
        <v>38</v>
      </c>
      <c r="M52" s="48">
        <f>IF(M38=0,0,VLOOKUP(M38,FAC_TOTALS_APTA!$A$4:$BO$143,$L52,FALSE))</f>
        <v>35006185</v>
      </c>
      <c r="N52" s="48">
        <f>IF(N38=0,0,VLOOKUP(N38,FAC_TOTALS_APTA!$A$4:$BO$143,$L52,FALSE))</f>
        <v>27575193.976</v>
      </c>
      <c r="O52" s="48">
        <f>IF(O38=0,0,VLOOKUP(O38,FAC_TOTALS_APTA!$A$4:$BO$143,$L52,FALSE))</f>
        <v>13898091.999999899</v>
      </c>
      <c r="P52" s="48">
        <f>IF(P38=0,0,VLOOKUP(P38,FAC_TOTALS_APTA!$A$4:$BO$143,$L52,FALSE))</f>
        <v>15747264</v>
      </c>
      <c r="Q52" s="48">
        <f>IF(Q38=0,0,VLOOKUP(Q38,FAC_TOTALS_APTA!$A$4:$BO$143,$L52,FALSE))</f>
        <v>8688267.9989999998</v>
      </c>
      <c r="R52" s="48">
        <f>IF(R38=0,0,VLOOKUP(R38,FAC_TOTALS_APTA!$A$4:$BO$143,$L52,FALSE))</f>
        <v>0</v>
      </c>
      <c r="S52" s="48">
        <f>IF(S38=0,0,VLOOKUP(S38,FAC_TOTALS_APTA!$A$4:$BO$143,$L52,FALSE))</f>
        <v>0</v>
      </c>
      <c r="T52" s="48">
        <f>IF(T38=0,0,VLOOKUP(T38,FAC_TOTALS_APTA!$A$4:$BO$143,$L52,FALSE))</f>
        <v>0</v>
      </c>
      <c r="U52" s="48">
        <f>IF(U38=0,0,VLOOKUP(U38,FAC_TOTALS_APTA!$A$4:$BO$143,$L52,FALSE))</f>
        <v>0</v>
      </c>
      <c r="V52" s="48">
        <f>IF(V38=0,0,VLOOKUP(V38,FAC_TOTALS_APTA!$A$4:$BO$143,$L52,FALSE))</f>
        <v>0</v>
      </c>
      <c r="W52" s="48">
        <f>IF(W38=0,0,VLOOKUP(W38,FAC_TOTALS_APTA!$A$4:$BO$143,$L52,FALSE))</f>
        <v>0</v>
      </c>
      <c r="X52" s="48">
        <f>IF(X38=0,0,VLOOKUP(X38,FAC_TOTALS_APTA!$A$4:$BO$143,$L52,FALSE))</f>
        <v>0</v>
      </c>
      <c r="Y52" s="48">
        <f>IF(Y38=0,0,VLOOKUP(Y38,FAC_TOTALS_APTA!$A$4:$BO$143,$L52,FALSE))</f>
        <v>0</v>
      </c>
      <c r="Z52" s="48">
        <f>IF(Z38=0,0,VLOOKUP(Z38,FAC_TOTALS_APTA!$A$4:$BO$143,$L52,FALSE))</f>
        <v>0</v>
      </c>
      <c r="AA52" s="48">
        <f>IF(AA38=0,0,VLOOKUP(AA38,FAC_TOTALS_APTA!$A$4:$BO$143,$L52,FALSE))</f>
        <v>0</v>
      </c>
      <c r="AB52" s="48">
        <f>IF(AB38=0,0,VLOOKUP(AB38,FAC_TOTALS_APTA!$A$4:$BO$143,$L52,FALSE))</f>
        <v>0</v>
      </c>
      <c r="AC52" s="51">
        <f>SUM(M52:AB52)</f>
        <v>100915002.97499989</v>
      </c>
      <c r="AD52" s="52">
        <f>AC52/G54</f>
        <v>0.14966757850867327</v>
      </c>
    </row>
    <row r="53" spans="1:31" ht="15" x14ac:dyDescent="0.2">
      <c r="B53" s="28" t="s">
        <v>77</v>
      </c>
      <c r="C53" s="30"/>
      <c r="D53" s="9" t="s">
        <v>6</v>
      </c>
      <c r="E53" s="57"/>
      <c r="F53" s="9">
        <f>MATCH($D53,FAC_TOTALS_APTA!$A$2:$BM$2,)</f>
        <v>9</v>
      </c>
      <c r="G53" s="76">
        <f>VLOOKUP(G38,FAC_TOTALS_APTA!$A$4:$BO$143,$F53,FALSE)</f>
        <v>641380368.033059</v>
      </c>
      <c r="H53" s="76">
        <f>VLOOKUP(H38,FAC_TOTALS_APTA!$A$4:$BM$143,$F53,FALSE)</f>
        <v>836104022.74342096</v>
      </c>
      <c r="I53" s="78">
        <f t="shared" ref="I53:I54" si="11">H53/G53-1</f>
        <v>0.3036008964657384</v>
      </c>
      <c r="J53" s="33"/>
      <c r="K53" s="33"/>
      <c r="L53" s="9"/>
      <c r="M53" s="31">
        <f>SUM(M40:M45)</f>
        <v>110869584.47756732</v>
      </c>
      <c r="N53" s="31">
        <f>SUM(N40:N45)</f>
        <v>33326001.168628633</v>
      </c>
      <c r="O53" s="31">
        <f>SUM(O40:O45)</f>
        <v>36159525.794874355</v>
      </c>
      <c r="P53" s="31">
        <f>SUM(P40:P45)</f>
        <v>43970066.573969685</v>
      </c>
      <c r="Q53" s="31">
        <f>SUM(Q40:Q45)</f>
        <v>3295062.5963783851</v>
      </c>
      <c r="R53" s="31">
        <f>SUM(R40:R45)</f>
        <v>37443589.6435721</v>
      </c>
      <c r="S53" s="31">
        <f>SUM(S40:S45)</f>
        <v>-84152504.39303194</v>
      </c>
      <c r="T53" s="31">
        <f>SUM(T40:T45)</f>
        <v>22652453.651229229</v>
      </c>
      <c r="U53" s="31">
        <f>SUM(U40:U45)</f>
        <v>37315689.091955371</v>
      </c>
      <c r="V53" s="31">
        <f>SUM(V40:V45)</f>
        <v>802298.79922758183</v>
      </c>
      <c r="W53" s="31">
        <f>SUM(W40:W45)</f>
        <v>-5314242.2949503511</v>
      </c>
      <c r="X53" s="31">
        <f>SUM(X40:X45)</f>
        <v>10930141.027816592</v>
      </c>
      <c r="Y53" s="31">
        <f>SUM(Y40:Y45)</f>
        <v>-34429549.401047893</v>
      </c>
      <c r="Z53" s="31">
        <f>SUM(Z40:Z45)</f>
        <v>-2226912.5881394316</v>
      </c>
      <c r="AA53" s="31">
        <f>SUM(AA40:AA45)</f>
        <v>29490917.44424393</v>
      </c>
      <c r="AB53" s="31">
        <f>SUM(AB40:AB45)</f>
        <v>37886090.207190044</v>
      </c>
      <c r="AC53" s="34">
        <f>H53-G53</f>
        <v>194723654.71036196</v>
      </c>
      <c r="AD53" s="35">
        <f>I53</f>
        <v>0.3036008964657384</v>
      </c>
    </row>
    <row r="54" spans="1:31" s="16" customFormat="1" ht="16" thickBot="1" x14ac:dyDescent="0.25">
      <c r="A54" s="9"/>
      <c r="B54" s="12" t="s">
        <v>58</v>
      </c>
      <c r="C54" s="26"/>
      <c r="D54" s="26" t="s">
        <v>4</v>
      </c>
      <c r="E54" s="26"/>
      <c r="F54" s="26">
        <f>MATCH($D54,FAC_TOTALS_APTA!$A$2:$BM$2,)</f>
        <v>7</v>
      </c>
      <c r="G54" s="77">
        <f>VLOOKUP(G38,FAC_TOTALS_APTA!$A$4:$BM$143,$F54,FALSE)</f>
        <v>674260945.35999894</v>
      </c>
      <c r="H54" s="77">
        <f>VLOOKUP(H38,FAC_TOTALS_APTA!$A$4:$BM$143,$F54,FALSE)</f>
        <v>779101994.59799898</v>
      </c>
      <c r="I54" s="79">
        <f t="shared" si="11"/>
        <v>0.15549031863624196</v>
      </c>
      <c r="J54" s="53"/>
      <c r="K54" s="53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54">
        <f>H54-G54</f>
        <v>104841049.23800004</v>
      </c>
      <c r="AD54" s="55">
        <f>I54</f>
        <v>0.15549031863624196</v>
      </c>
      <c r="AE54" s="9"/>
    </row>
    <row r="55" spans="1:31" s="16" customFormat="1" ht="17" thickTop="1" thickBot="1" x14ac:dyDescent="0.25">
      <c r="A55" s="9"/>
      <c r="B55" s="59" t="s">
        <v>78</v>
      </c>
      <c r="C55" s="60"/>
      <c r="D55" s="60"/>
      <c r="E55" s="61"/>
      <c r="F55" s="60"/>
      <c r="G55" s="60"/>
      <c r="H55" s="60"/>
      <c r="I55" s="62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55">
        <f>AD54-AD53</f>
        <v>-0.14811057782949644</v>
      </c>
      <c r="AE55" s="9"/>
    </row>
    <row r="56" spans="1:31" ht="15" thickTop="1" x14ac:dyDescent="0.2">
      <c r="B56" s="18"/>
      <c r="C56" s="13"/>
      <c r="D56" s="13"/>
      <c r="E56" s="9"/>
      <c r="F56" s="13"/>
      <c r="G56" s="13"/>
      <c r="H56" s="13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35"/>
    </row>
    <row r="57" spans="1:31" x14ac:dyDescent="0.2">
      <c r="B57" s="18"/>
      <c r="C57" s="13"/>
      <c r="D57" s="13"/>
      <c r="E57" s="9"/>
      <c r="F57" s="13"/>
      <c r="G57" s="13"/>
      <c r="H57" s="13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35"/>
    </row>
    <row r="58" spans="1:31" s="13" customFormat="1" ht="15" x14ac:dyDescent="0.2">
      <c r="B58" s="21" t="s">
        <v>28</v>
      </c>
      <c r="E58" s="9"/>
      <c r="I58" s="20"/>
    </row>
    <row r="59" spans="1:31" ht="15" x14ac:dyDescent="0.2">
      <c r="B59" s="18" t="s">
        <v>19</v>
      </c>
      <c r="C59" s="19" t="s">
        <v>20</v>
      </c>
      <c r="D59" s="13"/>
      <c r="E59" s="9"/>
      <c r="F59" s="13"/>
      <c r="G59" s="13"/>
      <c r="H59" s="13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1" x14ac:dyDescent="0.2">
      <c r="B60" s="18"/>
      <c r="C60" s="19"/>
      <c r="D60" s="13"/>
      <c r="E60" s="9"/>
      <c r="F60" s="13"/>
      <c r="G60" s="13"/>
      <c r="H60" s="13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1:31" ht="15" x14ac:dyDescent="0.2">
      <c r="B61" s="21" t="s">
        <v>30</v>
      </c>
      <c r="C61" s="22">
        <v>0</v>
      </c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1" ht="16" thickBot="1" x14ac:dyDescent="0.25">
      <c r="B62" s="23" t="s">
        <v>40</v>
      </c>
      <c r="C62" s="24">
        <v>3</v>
      </c>
      <c r="D62" s="25"/>
      <c r="E62" s="26"/>
      <c r="F62" s="25"/>
      <c r="G62" s="25"/>
      <c r="H62" s="25"/>
      <c r="I62" s="27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</row>
    <row r="63" spans="1:31" ht="15" thickTop="1" x14ac:dyDescent="0.2">
      <c r="B63" s="63"/>
      <c r="C63" s="64"/>
      <c r="D63" s="64"/>
      <c r="E63" s="64"/>
      <c r="F63" s="64"/>
      <c r="G63" s="83" t="s">
        <v>59</v>
      </c>
      <c r="H63" s="83"/>
      <c r="I63" s="83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3" t="s">
        <v>63</v>
      </c>
      <c r="AD63" s="83"/>
    </row>
    <row r="64" spans="1:31" ht="15" x14ac:dyDescent="0.2">
      <c r="B64" s="11" t="s">
        <v>21</v>
      </c>
      <c r="C64" s="29" t="s">
        <v>22</v>
      </c>
      <c r="D64" s="10" t="s">
        <v>23</v>
      </c>
      <c r="E64" s="10" t="s">
        <v>29</v>
      </c>
      <c r="F64" s="10"/>
      <c r="G64" s="29">
        <f>$C$1</f>
        <v>2002</v>
      </c>
      <c r="H64" s="29">
        <f>$C$2</f>
        <v>2018</v>
      </c>
      <c r="I64" s="29" t="s">
        <v>25</v>
      </c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 t="s">
        <v>27</v>
      </c>
      <c r="AD64" s="29" t="s">
        <v>25</v>
      </c>
    </row>
    <row r="65" spans="2:31" ht="13" customHeight="1" x14ac:dyDescent="0.2">
      <c r="B65" s="28"/>
      <c r="C65" s="30"/>
      <c r="D65" s="9"/>
      <c r="E65" s="9"/>
      <c r="F65" s="9"/>
      <c r="G65" s="9"/>
      <c r="H65" s="9"/>
      <c r="I65" s="30"/>
      <c r="J65" s="9"/>
      <c r="K65" s="9"/>
      <c r="L65" s="9"/>
      <c r="M65" s="9">
        <v>1</v>
      </c>
      <c r="N65" s="9">
        <v>2</v>
      </c>
      <c r="O65" s="9">
        <v>3</v>
      </c>
      <c r="P65" s="9">
        <v>4</v>
      </c>
      <c r="Q65" s="9">
        <v>5</v>
      </c>
      <c r="R65" s="9">
        <v>6</v>
      </c>
      <c r="S65" s="9">
        <v>7</v>
      </c>
      <c r="T65" s="9">
        <v>8</v>
      </c>
      <c r="U65" s="9">
        <v>9</v>
      </c>
      <c r="V65" s="9">
        <v>10</v>
      </c>
      <c r="W65" s="9">
        <v>11</v>
      </c>
      <c r="X65" s="9">
        <v>12</v>
      </c>
      <c r="Y65" s="9">
        <v>13</v>
      </c>
      <c r="Z65" s="9">
        <v>14</v>
      </c>
      <c r="AA65" s="9">
        <v>15</v>
      </c>
      <c r="AB65" s="9">
        <v>16</v>
      </c>
      <c r="AC65" s="9"/>
      <c r="AD65" s="9"/>
    </row>
    <row r="66" spans="2:31" ht="13" customHeight="1" x14ac:dyDescent="0.2">
      <c r="B66" s="28"/>
      <c r="C66" s="30"/>
      <c r="D66" s="9"/>
      <c r="E66" s="9"/>
      <c r="F66" s="9"/>
      <c r="G66" s="9" t="str">
        <f>CONCATENATE($C61,"_",$C62,"_",G64)</f>
        <v>0_3_2002</v>
      </c>
      <c r="H66" s="9" t="str">
        <f>CONCATENATE($C61,"_",$C62,"_",H64)</f>
        <v>0_3_2018</v>
      </c>
      <c r="I66" s="30"/>
      <c r="J66" s="9"/>
      <c r="K66" s="9"/>
      <c r="L66" s="9"/>
      <c r="M66" s="9" t="str">
        <f>IF($G64+M65&gt;$H64,0,CONCATENATE($C61,"_",$C62,"_",$G64+M65))</f>
        <v>0_3_2003</v>
      </c>
      <c r="N66" s="9" t="str">
        <f t="shared" ref="N66:AB66" si="12">IF($G64+N65&gt;$H64,0,CONCATENATE($C61,"_",$C62,"_",$G64+N65))</f>
        <v>0_3_2004</v>
      </c>
      <c r="O66" s="9" t="str">
        <f t="shared" si="12"/>
        <v>0_3_2005</v>
      </c>
      <c r="P66" s="9" t="str">
        <f t="shared" si="12"/>
        <v>0_3_2006</v>
      </c>
      <c r="Q66" s="9" t="str">
        <f t="shared" si="12"/>
        <v>0_3_2007</v>
      </c>
      <c r="R66" s="9" t="str">
        <f t="shared" si="12"/>
        <v>0_3_2008</v>
      </c>
      <c r="S66" s="9" t="str">
        <f t="shared" si="12"/>
        <v>0_3_2009</v>
      </c>
      <c r="T66" s="9" t="str">
        <f t="shared" si="12"/>
        <v>0_3_2010</v>
      </c>
      <c r="U66" s="9" t="str">
        <f t="shared" si="12"/>
        <v>0_3_2011</v>
      </c>
      <c r="V66" s="9" t="str">
        <f t="shared" si="12"/>
        <v>0_3_2012</v>
      </c>
      <c r="W66" s="9" t="str">
        <f t="shared" si="12"/>
        <v>0_3_2013</v>
      </c>
      <c r="X66" s="9" t="str">
        <f t="shared" si="12"/>
        <v>0_3_2014</v>
      </c>
      <c r="Y66" s="9" t="str">
        <f t="shared" si="12"/>
        <v>0_3_2015</v>
      </c>
      <c r="Z66" s="9" t="str">
        <f t="shared" si="12"/>
        <v>0_3_2016</v>
      </c>
      <c r="AA66" s="9" t="str">
        <f t="shared" si="12"/>
        <v>0_3_2017</v>
      </c>
      <c r="AB66" s="9" t="str">
        <f t="shared" si="12"/>
        <v>0_3_2018</v>
      </c>
      <c r="AC66" s="9"/>
      <c r="AD66" s="9"/>
    </row>
    <row r="67" spans="2:31" ht="13" customHeight="1" x14ac:dyDescent="0.2">
      <c r="B67" s="28"/>
      <c r="C67" s="30"/>
      <c r="D67" s="9"/>
      <c r="E67" s="9"/>
      <c r="F67" s="9" t="s">
        <v>26</v>
      </c>
      <c r="G67" s="31"/>
      <c r="H67" s="31"/>
      <c r="I67" s="30"/>
      <c r="J67" s="9"/>
      <c r="K67" s="9"/>
      <c r="L67" s="9" t="s">
        <v>26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2:31" ht="15" x14ac:dyDescent="0.2">
      <c r="B68" s="28" t="s">
        <v>37</v>
      </c>
      <c r="C68" s="30" t="s">
        <v>24</v>
      </c>
      <c r="D68" s="9" t="s">
        <v>8</v>
      </c>
      <c r="E68" s="57">
        <v>0.83279999999999998</v>
      </c>
      <c r="F68" s="9">
        <f>MATCH($D68,FAC_TOTALS_APTA!$A$2:$BO$2,)</f>
        <v>11</v>
      </c>
      <c r="G68" s="31">
        <f>VLOOKUP(G66,FAC_TOTALS_APTA!$A$4:$BO$143,$F68,FALSE)</f>
        <v>2333532.5857476802</v>
      </c>
      <c r="H68" s="31">
        <f>VLOOKUP(H66,FAC_TOTALS_APTA!$A$4:$BO$143,$F68,FALSE)</f>
        <v>2086274.64037764</v>
      </c>
      <c r="I68" s="32">
        <f>IFERROR(H68/G68-1,"-")</f>
        <v>-0.10595864265200172</v>
      </c>
      <c r="J68" s="33" t="str">
        <f>IF(C68="Log","_log","")</f>
        <v>_log</v>
      </c>
      <c r="K68" s="33" t="str">
        <f>CONCATENATE(D68,J68,"_FAC")</f>
        <v>VRM_ADJ_log_FAC</v>
      </c>
      <c r="L68" s="9">
        <f>MATCH($K68,FAC_TOTALS_APTA!$A$2:$BM$2,)</f>
        <v>23</v>
      </c>
      <c r="M68" s="31">
        <f>IF(M66=0,0,VLOOKUP(M66,FAC_TOTALS_APTA!$A$4:$BO$143,$L68,FALSE))</f>
        <v>1779968.8946966601</v>
      </c>
      <c r="N68" s="31">
        <f>IF(N66=0,0,VLOOKUP(N66,FAC_TOTALS_APTA!$A$4:$BO$143,$L68,FALSE))</f>
        <v>2168915.6188107799</v>
      </c>
      <c r="O68" s="31">
        <f>IF(O66=0,0,VLOOKUP(O66,FAC_TOTALS_APTA!$A$4:$BO$143,$L68,FALSE))</f>
        <v>-808148.86808449903</v>
      </c>
      <c r="P68" s="31">
        <f>IF(P66=0,0,VLOOKUP(P66,FAC_TOTALS_APTA!$A$4:$BO$143,$L68,FALSE))</f>
        <v>7004373.1808415698</v>
      </c>
      <c r="Q68" s="31">
        <f>IF(Q66=0,0,VLOOKUP(Q66,FAC_TOTALS_APTA!$A$4:$BO$143,$L68,FALSE))</f>
        <v>6880323.1734711397</v>
      </c>
      <c r="R68" s="31">
        <f>IF(R66=0,0,VLOOKUP(R66,FAC_TOTALS_APTA!$A$4:$BO$143,$L68,FALSE))</f>
        <v>2969225.4837430199</v>
      </c>
      <c r="S68" s="31">
        <f>IF(S66=0,0,VLOOKUP(S66,FAC_TOTALS_APTA!$A$4:$BO$143,$L68,FALSE))</f>
        <v>4977078.9969494501</v>
      </c>
      <c r="T68" s="31">
        <f>IF(T66=0,0,VLOOKUP(T66,FAC_TOTALS_APTA!$A$4:$BO$143,$L68,FALSE))</f>
        <v>1324465.5240037299</v>
      </c>
      <c r="U68" s="31">
        <f>IF(U66=0,0,VLOOKUP(U66,FAC_TOTALS_APTA!$A$4:$BO$143,$L68,FALSE))</f>
        <v>-157157.048712238</v>
      </c>
      <c r="V68" s="31">
        <f>IF(V66=0,0,VLOOKUP(V66,FAC_TOTALS_APTA!$A$4:$BO$143,$L68,FALSE))</f>
        <v>893782.325998949</v>
      </c>
      <c r="W68" s="31">
        <f>IF(W66=0,0,VLOOKUP(W66,FAC_TOTALS_APTA!$A$4:$BO$143,$L68,FALSE))</f>
        <v>1665073.5088670601</v>
      </c>
      <c r="X68" s="31">
        <f>IF(X66=0,0,VLOOKUP(X66,FAC_TOTALS_APTA!$A$4:$BO$143,$L68,FALSE))</f>
        <v>5924380.7943936801</v>
      </c>
      <c r="Y68" s="31">
        <f>IF(Y66=0,0,VLOOKUP(Y66,FAC_TOTALS_APTA!$A$4:$BO$143,$L68,FALSE))</f>
        <v>5115991.7867868701</v>
      </c>
      <c r="Z68" s="31">
        <f>IF(Z66=0,0,VLOOKUP(Z66,FAC_TOTALS_APTA!$A$4:$BO$143,$L68,FALSE))</f>
        <v>3863144.8181412201</v>
      </c>
      <c r="AA68" s="31">
        <f>IF(AA66=0,0,VLOOKUP(AA66,FAC_TOTALS_APTA!$A$4:$BO$143,$L68,FALSE))</f>
        <v>2841455.3844686202</v>
      </c>
      <c r="AB68" s="31">
        <f>IF(AB66=0,0,VLOOKUP(AB66,FAC_TOTALS_APTA!$A$4:$BO$143,$L68,FALSE))</f>
        <v>2284219.05300831</v>
      </c>
      <c r="AC68" s="34">
        <f>SUM(M68:AB68)</f>
        <v>48727092.62738432</v>
      </c>
      <c r="AD68" s="35">
        <f>AC68/G82</f>
        <v>0.47375827024203754</v>
      </c>
      <c r="AE68" s="82"/>
    </row>
    <row r="69" spans="2:31" ht="15" x14ac:dyDescent="0.2">
      <c r="B69" s="28" t="s">
        <v>60</v>
      </c>
      <c r="C69" s="30" t="s">
        <v>24</v>
      </c>
      <c r="D69" s="9" t="s">
        <v>18</v>
      </c>
      <c r="E69" s="57">
        <v>-0.59099999999999997</v>
      </c>
      <c r="F69" s="9">
        <f>MATCH($D69,FAC_TOTALS_APTA!$A$2:$BO$2,)</f>
        <v>12</v>
      </c>
      <c r="G69" s="56">
        <f>VLOOKUP(G66,FAC_TOTALS_APTA!$A$4:$BO$143,$F69,FALSE)</f>
        <v>0.88714904878723899</v>
      </c>
      <c r="H69" s="56">
        <f>VLOOKUP(H66,FAC_TOTALS_APTA!$A$4:$BO$143,$F69,FALSE)</f>
        <v>0.97063782863270298</v>
      </c>
      <c r="I69" s="32">
        <f t="shared" ref="I69:I79" si="13">IFERROR(H69/G69-1,"-")</f>
        <v>9.4109078919259126E-2</v>
      </c>
      <c r="J69" s="33" t="str">
        <f t="shared" ref="J69:J79" si="14">IF(C69="Log","_log","")</f>
        <v>_log</v>
      </c>
      <c r="K69" s="33" t="str">
        <f t="shared" ref="K69:K80" si="15">CONCATENATE(D69,J69,"_FAC")</f>
        <v>FARE_per_UPT_2018_log_FAC</v>
      </c>
      <c r="L69" s="9">
        <f>MATCH($K69,FAC_TOTALS_APTA!$A$2:$BM$2,)</f>
        <v>24</v>
      </c>
      <c r="M69" s="31">
        <f>IF(M66=0,0,VLOOKUP(M66,FAC_TOTALS_APTA!$A$4:$BO$143,$L69,FALSE))</f>
        <v>408170.720951055</v>
      </c>
      <c r="N69" s="31">
        <f>IF(N66=0,0,VLOOKUP(N66,FAC_TOTALS_APTA!$A$4:$BO$143,$L69,FALSE))</f>
        <v>606986.265896786</v>
      </c>
      <c r="O69" s="31">
        <f>IF(O66=0,0,VLOOKUP(O66,FAC_TOTALS_APTA!$A$4:$BO$143,$L69,FALSE))</f>
        <v>834018.66568969202</v>
      </c>
      <c r="P69" s="31">
        <f>IF(P66=0,0,VLOOKUP(P66,FAC_TOTALS_APTA!$A$4:$BO$143,$L69,FALSE))</f>
        <v>1022423.55435048</v>
      </c>
      <c r="Q69" s="31">
        <f>IF(Q66=0,0,VLOOKUP(Q66,FAC_TOTALS_APTA!$A$4:$BO$143,$L69,FALSE))</f>
        <v>425261.698863458</v>
      </c>
      <c r="R69" s="31">
        <f>IF(R66=0,0,VLOOKUP(R66,FAC_TOTALS_APTA!$A$4:$BO$143,$L69,FALSE))</f>
        <v>159743.76278310301</v>
      </c>
      <c r="S69" s="31">
        <f>IF(S66=0,0,VLOOKUP(S66,FAC_TOTALS_APTA!$A$4:$BO$143,$L69,FALSE))</f>
        <v>-130506.889401429</v>
      </c>
      <c r="T69" s="31">
        <f>IF(T66=0,0,VLOOKUP(T66,FAC_TOTALS_APTA!$A$4:$BO$143,$L69,FALSE))</f>
        <v>336277.69332004798</v>
      </c>
      <c r="U69" s="31">
        <f>IF(U66=0,0,VLOOKUP(U66,FAC_TOTALS_APTA!$A$4:$BO$143,$L69,FALSE))</f>
        <v>225218.00077455601</v>
      </c>
      <c r="V69" s="31">
        <f>IF(V66=0,0,VLOOKUP(V66,FAC_TOTALS_APTA!$A$4:$BO$143,$L69,FALSE))</f>
        <v>310050.39981652499</v>
      </c>
      <c r="W69" s="31">
        <f>IF(W66=0,0,VLOOKUP(W66,FAC_TOTALS_APTA!$A$4:$BO$143,$L69,FALSE))</f>
        <v>490279.99271765299</v>
      </c>
      <c r="X69" s="31">
        <f>IF(X66=0,0,VLOOKUP(X66,FAC_TOTALS_APTA!$A$4:$BO$143,$L69,FALSE))</f>
        <v>314212.15549534699</v>
      </c>
      <c r="Y69" s="31">
        <f>IF(Y66=0,0,VLOOKUP(Y66,FAC_TOTALS_APTA!$A$4:$BO$143,$L69,FALSE))</f>
        <v>365414.07528126502</v>
      </c>
      <c r="Z69" s="31">
        <f>IF(Z66=0,0,VLOOKUP(Z66,FAC_TOTALS_APTA!$A$4:$BO$143,$L69,FALSE))</f>
        <v>332565.128233761</v>
      </c>
      <c r="AA69" s="31">
        <f>IF(AA66=0,0,VLOOKUP(AA66,FAC_TOTALS_APTA!$A$4:$BO$143,$L69,FALSE))</f>
        <v>284195.67021758098</v>
      </c>
      <c r="AB69" s="31">
        <f>IF(AB66=0,0,VLOOKUP(AB66,FAC_TOTALS_APTA!$A$4:$BO$143,$L69,FALSE))</f>
        <v>296470.10345884803</v>
      </c>
      <c r="AC69" s="34">
        <f t="shared" ref="AC69:AC79" si="16">SUM(M69:AB69)</f>
        <v>6280780.9984487286</v>
      </c>
      <c r="AD69" s="35">
        <f>AC69/G82</f>
        <v>6.1066067790013688E-2</v>
      </c>
      <c r="AE69" s="82"/>
    </row>
    <row r="70" spans="2:31" ht="15" x14ac:dyDescent="0.2">
      <c r="B70" s="28" t="s">
        <v>56</v>
      </c>
      <c r="C70" s="30" t="s">
        <v>24</v>
      </c>
      <c r="D70" s="9" t="s">
        <v>9</v>
      </c>
      <c r="E70" s="57">
        <v>0.37669999999999998</v>
      </c>
      <c r="F70" s="9">
        <f>MATCH($D70,FAC_TOTALS_APTA!$A$2:$BO$2,)</f>
        <v>13</v>
      </c>
      <c r="G70" s="31">
        <f>VLOOKUP(G66,FAC_TOTALS_APTA!$A$4:$BO$143,$F70,FALSE)</f>
        <v>603153.58803816303</v>
      </c>
      <c r="H70" s="31">
        <f>VLOOKUP(H66,FAC_TOTALS_APTA!$A$4:$BO$143,$F70,FALSE)</f>
        <v>635574.109485058</v>
      </c>
      <c r="I70" s="32">
        <f t="shared" si="13"/>
        <v>5.375168462869806E-2</v>
      </c>
      <c r="J70" s="33" t="str">
        <f t="shared" si="14"/>
        <v>_log</v>
      </c>
      <c r="K70" s="33" t="str">
        <f t="shared" si="15"/>
        <v>POP_EMP_log_FAC</v>
      </c>
      <c r="L70" s="9">
        <f>MATCH($K70,FAC_TOTALS_APTA!$A$2:$BM$2,)</f>
        <v>25</v>
      </c>
      <c r="M70" s="31">
        <f>IF(M66=0,0,VLOOKUP(M66,FAC_TOTALS_APTA!$A$4:$BO$143,$L70,FALSE))</f>
        <v>2037004.5790297301</v>
      </c>
      <c r="N70" s="31">
        <f>IF(N66=0,0,VLOOKUP(N66,FAC_TOTALS_APTA!$A$4:$BO$143,$L70,FALSE))</f>
        <v>-780088.61631584796</v>
      </c>
      <c r="O70" s="31">
        <f>IF(O66=0,0,VLOOKUP(O66,FAC_TOTALS_APTA!$A$4:$BO$143,$L70,FALSE))</f>
        <v>374967.56055735302</v>
      </c>
      <c r="P70" s="31">
        <f>IF(P66=0,0,VLOOKUP(P66,FAC_TOTALS_APTA!$A$4:$BO$143,$L70,FALSE))</f>
        <v>-193594.90322865901</v>
      </c>
      <c r="Q70" s="31">
        <f>IF(Q66=0,0,VLOOKUP(Q66,FAC_TOTALS_APTA!$A$4:$BO$143,$L70,FALSE))</f>
        <v>171230.600618917</v>
      </c>
      <c r="R70" s="31">
        <f>IF(R66=0,0,VLOOKUP(R66,FAC_TOTALS_APTA!$A$4:$BO$143,$L70,FALSE))</f>
        <v>1591744.7196039199</v>
      </c>
      <c r="S70" s="31">
        <f>IF(S66=0,0,VLOOKUP(S66,FAC_TOTALS_APTA!$A$4:$BO$143,$L70,FALSE))</f>
        <v>-4903064.49107162</v>
      </c>
      <c r="T70" s="31">
        <f>IF(T66=0,0,VLOOKUP(T66,FAC_TOTALS_APTA!$A$4:$BO$143,$L70,FALSE))</f>
        <v>1555808.89484285</v>
      </c>
      <c r="U70" s="31">
        <f>IF(U66=0,0,VLOOKUP(U66,FAC_TOTALS_APTA!$A$4:$BO$143,$L70,FALSE))</f>
        <v>4499243.5654605497</v>
      </c>
      <c r="V70" s="31">
        <f>IF(V66=0,0,VLOOKUP(V66,FAC_TOTALS_APTA!$A$4:$BO$143,$L70,FALSE))</f>
        <v>-3043621.8606302398</v>
      </c>
      <c r="W70" s="31">
        <f>IF(W66=0,0,VLOOKUP(W66,FAC_TOTALS_APTA!$A$4:$BO$143,$L70,FALSE))</f>
        <v>-7152046.9704410201</v>
      </c>
      <c r="X70" s="31">
        <f>IF(X66=0,0,VLOOKUP(X66,FAC_TOTALS_APTA!$A$4:$BO$143,$L70,FALSE))</f>
        <v>365808.20638789999</v>
      </c>
      <c r="Y70" s="31">
        <f>IF(Y66=0,0,VLOOKUP(Y66,FAC_TOTALS_APTA!$A$4:$BO$143,$L70,FALSE))</f>
        <v>-2242651.0480130198</v>
      </c>
      <c r="Z70" s="31">
        <f>IF(Z66=0,0,VLOOKUP(Z66,FAC_TOTALS_APTA!$A$4:$BO$143,$L70,FALSE))</f>
        <v>-5272398.4692553803</v>
      </c>
      <c r="AA70" s="31">
        <f>IF(AA66=0,0,VLOOKUP(AA66,FAC_TOTALS_APTA!$A$4:$BO$143,$L70,FALSE))</f>
        <v>694865.571529062</v>
      </c>
      <c r="AB70" s="31">
        <f>IF(AB66=0,0,VLOOKUP(AB66,FAC_TOTALS_APTA!$A$4:$BO$143,$L70,FALSE))</f>
        <v>886391.09430870798</v>
      </c>
      <c r="AC70" s="34">
        <f t="shared" si="16"/>
        <v>-11410401.566616798</v>
      </c>
      <c r="AD70" s="35">
        <f>AC70/G82</f>
        <v>-0.11093976302475718</v>
      </c>
    </row>
    <row r="71" spans="2:31" ht="15" x14ac:dyDescent="0.2">
      <c r="B71" s="28" t="s">
        <v>72</v>
      </c>
      <c r="C71" s="30" t="s">
        <v>24</v>
      </c>
      <c r="D71" s="9" t="s">
        <v>80</v>
      </c>
      <c r="E71" s="57">
        <v>5.4999999999999997E-3</v>
      </c>
      <c r="F71" s="9">
        <f>MATCH($D71,FAC_TOTALS_APTA!$A$2:$BO$2,)</f>
        <v>17</v>
      </c>
      <c r="G71" s="56">
        <f>VLOOKUP(G66,FAC_TOTALS_APTA!$A$4:$BO$143,$F71,FALSE)</f>
        <v>2431.66375045317</v>
      </c>
      <c r="H71" s="56">
        <f>VLOOKUP(H66,FAC_TOTALS_APTA!$A$4:$BO$143,$F71,FALSE)</f>
        <v>2303.55701285539</v>
      </c>
      <c r="I71" s="32">
        <f t="shared" si="13"/>
        <v>-5.2682751706071951E-2</v>
      </c>
      <c r="J71" s="33" t="str">
        <f t="shared" si="14"/>
        <v>_log</v>
      </c>
      <c r="K71" s="33" t="str">
        <f t="shared" si="15"/>
        <v>WEIGHTED_POP_DENSITY_log_FAC</v>
      </c>
      <c r="L71" s="9">
        <f>MATCH($K71,FAC_TOTALS_APTA!$A$2:$BM$2,)</f>
        <v>29</v>
      </c>
      <c r="M71" s="31">
        <f>IF(M66=0,0,VLOOKUP(M66,FAC_TOTALS_APTA!$A$4:$BO$143,$L71,FALSE))</f>
        <v>1457.01703163349</v>
      </c>
      <c r="N71" s="31">
        <f>IF(N66=0,0,VLOOKUP(N66,FAC_TOTALS_APTA!$A$4:$BO$143,$L71,FALSE))</f>
        <v>2872.1497362483201</v>
      </c>
      <c r="O71" s="31">
        <f>IF(O66=0,0,VLOOKUP(O66,FAC_TOTALS_APTA!$A$4:$BO$143,$L71,FALSE))</f>
        <v>-23938.762595693701</v>
      </c>
      <c r="P71" s="31">
        <f>IF(P66=0,0,VLOOKUP(P66,FAC_TOTALS_APTA!$A$4:$BO$143,$L71,FALSE))</f>
        <v>57718.391515016498</v>
      </c>
      <c r="Q71" s="31">
        <f>IF(Q66=0,0,VLOOKUP(Q66,FAC_TOTALS_APTA!$A$4:$BO$143,$L71,FALSE))</f>
        <v>-98115.026049096501</v>
      </c>
      <c r="R71" s="31">
        <f>IF(R66=0,0,VLOOKUP(R66,FAC_TOTALS_APTA!$A$4:$BO$143,$L71,FALSE))</f>
        <v>-14160.4378344339</v>
      </c>
      <c r="S71" s="31">
        <f>IF(S66=0,0,VLOOKUP(S66,FAC_TOTALS_APTA!$A$4:$BO$143,$L71,FALSE))</f>
        <v>761106.72585986799</v>
      </c>
      <c r="T71" s="31">
        <f>IF(T66=0,0,VLOOKUP(T66,FAC_TOTALS_APTA!$A$4:$BO$143,$L71,FALSE))</f>
        <v>-2158265.4832851901</v>
      </c>
      <c r="U71" s="31">
        <f>IF(U66=0,0,VLOOKUP(U66,FAC_TOTALS_APTA!$A$4:$BO$143,$L71,FALSE))</f>
        <v>4469964.8904409604</v>
      </c>
      <c r="V71" s="31">
        <f>IF(V66=0,0,VLOOKUP(V66,FAC_TOTALS_APTA!$A$4:$BO$143,$L71,FALSE))</f>
        <v>-1517596.67963349</v>
      </c>
      <c r="W71" s="31">
        <f>IF(W66=0,0,VLOOKUP(W66,FAC_TOTALS_APTA!$A$4:$BO$143,$L71,FALSE))</f>
        <v>-140321.425955126</v>
      </c>
      <c r="X71" s="31">
        <f>IF(X66=0,0,VLOOKUP(X66,FAC_TOTALS_APTA!$A$4:$BO$143,$L71,FALSE))</f>
        <v>1743624.5319491299</v>
      </c>
      <c r="Y71" s="31">
        <f>IF(Y66=0,0,VLOOKUP(Y66,FAC_TOTALS_APTA!$A$4:$BO$143,$L71,FALSE))</f>
        <v>942447.77947752399</v>
      </c>
      <c r="Z71" s="31">
        <f>IF(Z66=0,0,VLOOKUP(Z66,FAC_TOTALS_APTA!$A$4:$BO$143,$L71,FALSE))</f>
        <v>1256307.73694059</v>
      </c>
      <c r="AA71" s="31">
        <f>IF(AA66=0,0,VLOOKUP(AA66,FAC_TOTALS_APTA!$A$4:$BO$143,$L71,FALSE))</f>
        <v>251804.851275364</v>
      </c>
      <c r="AB71" s="31">
        <f>IF(AB66=0,0,VLOOKUP(AB66,FAC_TOTALS_APTA!$A$4:$BO$143,$L71,FALSE))</f>
        <v>1364738.5367722099</v>
      </c>
      <c r="AC71" s="34">
        <f t="shared" si="16"/>
        <v>6899644.7956455145</v>
      </c>
      <c r="AD71" s="35">
        <f>AC71/G82</f>
        <v>6.708308678840548E-2</v>
      </c>
    </row>
    <row r="72" spans="2:31" ht="15" x14ac:dyDescent="0.2">
      <c r="B72" s="28" t="s">
        <v>57</v>
      </c>
      <c r="C72" s="30" t="s">
        <v>24</v>
      </c>
      <c r="D72" s="37" t="s">
        <v>17</v>
      </c>
      <c r="E72" s="57">
        <v>0.1762</v>
      </c>
      <c r="F72" s="9">
        <f>MATCH($D72,FAC_TOTALS_APTA!$A$2:$BO$2,)</f>
        <v>14</v>
      </c>
      <c r="G72" s="36">
        <f>VLOOKUP(G66,FAC_TOTALS_APTA!$A$4:$BO$143,$F72,FALSE)</f>
        <v>1.92769950466068</v>
      </c>
      <c r="H72" s="36">
        <f>VLOOKUP(H66,FAC_TOTALS_APTA!$A$4:$BO$143,$F72,FALSE)</f>
        <v>2.8135945087261902</v>
      </c>
      <c r="I72" s="32">
        <f t="shared" si="13"/>
        <v>0.45956073647559936</v>
      </c>
      <c r="J72" s="33" t="str">
        <f t="shared" si="14"/>
        <v>_log</v>
      </c>
      <c r="K72" s="33" t="str">
        <f t="shared" si="15"/>
        <v>GAS_PRICE_2018_log_FAC</v>
      </c>
      <c r="L72" s="9">
        <f>MATCH($K72,FAC_TOTALS_APTA!$A$2:$BM$2,)</f>
        <v>26</v>
      </c>
      <c r="M72" s="31">
        <f>IF(M66=0,0,VLOOKUP(M66,FAC_TOTALS_APTA!$A$4:$BO$143,$L72,FALSE))</f>
        <v>1995089.10869084</v>
      </c>
      <c r="N72" s="31">
        <f>IF(N66=0,0,VLOOKUP(N66,FAC_TOTALS_APTA!$A$4:$BO$143,$L72,FALSE))</f>
        <v>2977142.2254713099</v>
      </c>
      <c r="O72" s="31">
        <f>IF(O66=0,0,VLOOKUP(O66,FAC_TOTALS_APTA!$A$4:$BO$143,$L72,FALSE))</f>
        <v>5141670.3802896598</v>
      </c>
      <c r="P72" s="31">
        <f>IF(P66=0,0,VLOOKUP(P66,FAC_TOTALS_APTA!$A$4:$BO$143,$L72,FALSE))</f>
        <v>3187336.6532826</v>
      </c>
      <c r="Q72" s="31">
        <f>IF(Q66=0,0,VLOOKUP(Q66,FAC_TOTALS_APTA!$A$4:$BO$143,$L72,FALSE))</f>
        <v>2342541.9347635298</v>
      </c>
      <c r="R72" s="31">
        <f>IF(R66=0,0,VLOOKUP(R66,FAC_TOTALS_APTA!$A$4:$BO$143,$L72,FALSE))</f>
        <v>5652582.7652827799</v>
      </c>
      <c r="S72" s="31">
        <f>IF(S66=0,0,VLOOKUP(S66,FAC_TOTALS_APTA!$A$4:$BO$143,$L72,FALSE))</f>
        <v>-15965521.4995855</v>
      </c>
      <c r="T72" s="31">
        <f>IF(T66=0,0,VLOOKUP(T66,FAC_TOTALS_APTA!$A$4:$BO$143,$L72,FALSE))</f>
        <v>7787394.5698833195</v>
      </c>
      <c r="U72" s="31">
        <f>IF(U66=0,0,VLOOKUP(U66,FAC_TOTALS_APTA!$A$4:$BO$143,$L72,FALSE))</f>
        <v>11257629.7200331</v>
      </c>
      <c r="V72" s="31">
        <f>IF(V66=0,0,VLOOKUP(V66,FAC_TOTALS_APTA!$A$4:$BO$143,$L72,FALSE))</f>
        <v>114056.34072861999</v>
      </c>
      <c r="W72" s="31">
        <f>IF(W66=0,0,VLOOKUP(W66,FAC_TOTALS_APTA!$A$4:$BO$143,$L72,FALSE))</f>
        <v>-2263592.0749855801</v>
      </c>
      <c r="X72" s="31">
        <f>IF(X66=0,0,VLOOKUP(X66,FAC_TOTALS_APTA!$A$4:$BO$143,$L72,FALSE))</f>
        <v>-3323958.7002551402</v>
      </c>
      <c r="Y72" s="31">
        <f>IF(Y66=0,0,VLOOKUP(Y66,FAC_TOTALS_APTA!$A$4:$BO$143,$L72,FALSE))</f>
        <v>-17605419.960933901</v>
      </c>
      <c r="Z72" s="31">
        <f>IF(Z66=0,0,VLOOKUP(Z66,FAC_TOTALS_APTA!$A$4:$BO$143,$L72,FALSE))</f>
        <v>-5753194.6861789199</v>
      </c>
      <c r="AA72" s="31">
        <f>IF(AA66=0,0,VLOOKUP(AA66,FAC_TOTALS_APTA!$A$4:$BO$143,$L72,FALSE))</f>
        <v>4147862.8029519999</v>
      </c>
      <c r="AB72" s="31">
        <f>IF(AB66=0,0,VLOOKUP(AB66,FAC_TOTALS_APTA!$A$4:$BO$143,$L72,FALSE))</f>
        <v>4555597.6506193997</v>
      </c>
      <c r="AC72" s="34">
        <f t="shared" si="16"/>
        <v>4247217.2300581122</v>
      </c>
      <c r="AD72" s="35">
        <f>AC72/G82</f>
        <v>4.1294363766815244E-2</v>
      </c>
    </row>
    <row r="73" spans="2:31" ht="15" x14ac:dyDescent="0.2">
      <c r="B73" s="28" t="s">
        <v>54</v>
      </c>
      <c r="C73" s="30" t="s">
        <v>24</v>
      </c>
      <c r="D73" s="9" t="s">
        <v>16</v>
      </c>
      <c r="E73" s="57">
        <v>-0.27529999999999999</v>
      </c>
      <c r="F73" s="9">
        <f>MATCH($D73,FAC_TOTALS_APTA!$A$2:$BO$2,)</f>
        <v>15</v>
      </c>
      <c r="G73" s="56">
        <f>VLOOKUP(G66,FAC_TOTALS_APTA!$A$4:$BO$143,$F73,FALSE)</f>
        <v>33560.363321321798</v>
      </c>
      <c r="H73" s="56">
        <f>VLOOKUP(H66,FAC_TOTALS_APTA!$A$4:$BO$143,$F73,FALSE)</f>
        <v>28019.195689784199</v>
      </c>
      <c r="I73" s="32">
        <f t="shared" si="13"/>
        <v>-0.16511047805066958</v>
      </c>
      <c r="J73" s="33" t="str">
        <f t="shared" si="14"/>
        <v>_log</v>
      </c>
      <c r="K73" s="33" t="str">
        <f t="shared" si="15"/>
        <v>TOTAL_MED_INC_INDIV_2018_log_FAC</v>
      </c>
      <c r="L73" s="9">
        <f>MATCH($K73,FAC_TOTALS_APTA!$A$2:$BM$2,)</f>
        <v>27</v>
      </c>
      <c r="M73" s="31">
        <f>IF(M66=0,0,VLOOKUP(M66,FAC_TOTALS_APTA!$A$4:$BO$143,$L73,FALSE))</f>
        <v>1163456.9775004101</v>
      </c>
      <c r="N73" s="31">
        <f>IF(N66=0,0,VLOOKUP(N66,FAC_TOTALS_APTA!$A$4:$BO$143,$L73,FALSE))</f>
        <v>2026595.7886481001</v>
      </c>
      <c r="O73" s="31">
        <f>IF(O66=0,0,VLOOKUP(O66,FAC_TOTALS_APTA!$A$4:$BO$143,$L73,FALSE))</f>
        <v>2519336.45868325</v>
      </c>
      <c r="P73" s="31">
        <f>IF(P66=0,0,VLOOKUP(P66,FAC_TOTALS_APTA!$A$4:$BO$143,$L73,FALSE))</f>
        <v>4175795.3112508599</v>
      </c>
      <c r="Q73" s="31">
        <f>IF(Q66=0,0,VLOOKUP(Q66,FAC_TOTALS_APTA!$A$4:$BO$143,$L73,FALSE))</f>
        <v>-931376.348535873</v>
      </c>
      <c r="R73" s="31">
        <f>IF(R66=0,0,VLOOKUP(R66,FAC_TOTALS_APTA!$A$4:$BO$143,$L73,FALSE))</f>
        <v>-563042.862421097</v>
      </c>
      <c r="S73" s="31">
        <f>IF(S66=0,0,VLOOKUP(S66,FAC_TOTALS_APTA!$A$4:$BO$143,$L73,FALSE))</f>
        <v>5405007.7370596696</v>
      </c>
      <c r="T73" s="31">
        <f>IF(T66=0,0,VLOOKUP(T66,FAC_TOTALS_APTA!$A$4:$BO$143,$L73,FALSE))</f>
        <v>-366067.93740972201</v>
      </c>
      <c r="U73" s="31">
        <f>IF(U66=0,0,VLOOKUP(U66,FAC_TOTALS_APTA!$A$4:$BO$143,$L73,FALSE))</f>
        <v>811755.61589562905</v>
      </c>
      <c r="V73" s="31">
        <f>IF(V66=0,0,VLOOKUP(V66,FAC_TOTALS_APTA!$A$4:$BO$143,$L73,FALSE))</f>
        <v>1779456.4066781499</v>
      </c>
      <c r="W73" s="31">
        <f>IF(W66=0,0,VLOOKUP(W66,FAC_TOTALS_APTA!$A$4:$BO$143,$L73,FALSE))</f>
        <v>-12257.0688342212</v>
      </c>
      <c r="X73" s="31">
        <f>IF(X66=0,0,VLOOKUP(X66,FAC_TOTALS_APTA!$A$4:$BO$143,$L73,FALSE))</f>
        <v>-1553964.79770655</v>
      </c>
      <c r="Y73" s="31">
        <f>IF(Y66=0,0,VLOOKUP(Y66,FAC_TOTALS_APTA!$A$4:$BO$143,$L73,FALSE))</f>
        <v>-3527886.4568781899</v>
      </c>
      <c r="Z73" s="31">
        <f>IF(Z66=0,0,VLOOKUP(Z66,FAC_TOTALS_APTA!$A$4:$BO$143,$L73,FALSE))</f>
        <v>-1350287.187534</v>
      </c>
      <c r="AA73" s="31">
        <f>IF(AA66=0,0,VLOOKUP(AA66,FAC_TOTALS_APTA!$A$4:$BO$143,$L73,FALSE))</f>
        <v>-1128608.4461952201</v>
      </c>
      <c r="AB73" s="31">
        <f>IF(AB66=0,0,VLOOKUP(AB66,FAC_TOTALS_APTA!$A$4:$BO$143,$L73,FALSE))</f>
        <v>-1324220.24865879</v>
      </c>
      <c r="AC73" s="34">
        <f t="shared" si="16"/>
        <v>7123692.9415424047</v>
      </c>
      <c r="AD73" s="35">
        <f>AC73/G82</f>
        <v>6.9261436784838343E-2</v>
      </c>
    </row>
    <row r="74" spans="2:31" ht="15" x14ac:dyDescent="0.2">
      <c r="B74" s="28" t="s">
        <v>73</v>
      </c>
      <c r="C74" s="30"/>
      <c r="D74" s="9" t="s">
        <v>10</v>
      </c>
      <c r="E74" s="57">
        <v>6.8999999999999999E-3</v>
      </c>
      <c r="F74" s="9">
        <f>MATCH($D74,FAC_TOTALS_APTA!$A$2:$BO$2,)</f>
        <v>16</v>
      </c>
      <c r="G74" s="31">
        <f>VLOOKUP(G66,FAC_TOTALS_APTA!$A$4:$BO$143,$F74,FALSE)</f>
        <v>6.3177204151112996</v>
      </c>
      <c r="H74" s="31">
        <f>VLOOKUP(H66,FAC_TOTALS_APTA!$A$4:$BO$143,$F74,FALSE)</f>
        <v>7.0020420962509196</v>
      </c>
      <c r="I74" s="32">
        <f t="shared" si="13"/>
        <v>0.10831781658187922</v>
      </c>
      <c r="J74" s="33" t="str">
        <f t="shared" si="14"/>
        <v/>
      </c>
      <c r="K74" s="33" t="str">
        <f t="shared" si="15"/>
        <v>PCT_HH_NO_VEH_FAC</v>
      </c>
      <c r="L74" s="9">
        <f>MATCH($K74,FAC_TOTALS_APTA!$A$2:$BM$2,)</f>
        <v>28</v>
      </c>
      <c r="M74" s="31">
        <f>IF(M66=0,0,VLOOKUP(M66,FAC_TOTALS_APTA!$A$4:$BO$143,$L74,FALSE))</f>
        <v>123657.71070774901</v>
      </c>
      <c r="N74" s="31">
        <f>IF(N66=0,0,VLOOKUP(N66,FAC_TOTALS_APTA!$A$4:$BO$143,$L74,FALSE))</f>
        <v>147439.88144410599</v>
      </c>
      <c r="O74" s="31">
        <f>IF(O66=0,0,VLOOKUP(O66,FAC_TOTALS_APTA!$A$4:$BO$143,$L74,FALSE))</f>
        <v>241390.92100576</v>
      </c>
      <c r="P74" s="31">
        <f>IF(P66=0,0,VLOOKUP(P66,FAC_TOTALS_APTA!$A$4:$BO$143,$L74,FALSE))</f>
        <v>227420.63604920299</v>
      </c>
      <c r="Q74" s="31">
        <f>IF(Q66=0,0,VLOOKUP(Q66,FAC_TOTALS_APTA!$A$4:$BO$143,$L74,FALSE))</f>
        <v>135238.426604657</v>
      </c>
      <c r="R74" s="31">
        <f>IF(R66=0,0,VLOOKUP(R66,FAC_TOTALS_APTA!$A$4:$BO$143,$L74,FALSE))</f>
        <v>8671.6076095293793</v>
      </c>
      <c r="S74" s="31">
        <f>IF(S66=0,0,VLOOKUP(S66,FAC_TOTALS_APTA!$A$4:$BO$143,$L74,FALSE))</f>
        <v>156876.33479053399</v>
      </c>
      <c r="T74" s="31">
        <f>IF(T66=0,0,VLOOKUP(T66,FAC_TOTALS_APTA!$A$4:$BO$143,$L74,FALSE))</f>
        <v>483199.55086150102</v>
      </c>
      <c r="U74" s="31">
        <f>IF(U66=0,0,VLOOKUP(U66,FAC_TOTALS_APTA!$A$4:$BO$143,$L74,FALSE))</f>
        <v>334163.34790043399</v>
      </c>
      <c r="V74" s="31">
        <f>IF(V66=0,0,VLOOKUP(V66,FAC_TOTALS_APTA!$A$4:$BO$143,$L74,FALSE))</f>
        <v>-331503.48014676099</v>
      </c>
      <c r="W74" s="31">
        <f>IF(W66=0,0,VLOOKUP(W66,FAC_TOTALS_APTA!$A$4:$BO$143,$L74,FALSE))</f>
        <v>108720.516070782</v>
      </c>
      <c r="X74" s="31">
        <f>IF(X66=0,0,VLOOKUP(X66,FAC_TOTALS_APTA!$A$4:$BO$143,$L74,FALSE))</f>
        <v>63586.616742785402</v>
      </c>
      <c r="Y74" s="31">
        <f>IF(Y66=0,0,VLOOKUP(Y66,FAC_TOTALS_APTA!$A$4:$BO$143,$L74,FALSE))</f>
        <v>-378791.83740586601</v>
      </c>
      <c r="Z74" s="31">
        <f>IF(Z66=0,0,VLOOKUP(Z66,FAC_TOTALS_APTA!$A$4:$BO$143,$L74,FALSE))</f>
        <v>-262441.67877945001</v>
      </c>
      <c r="AA74" s="31">
        <f>IF(AA66=0,0,VLOOKUP(AA66,FAC_TOTALS_APTA!$A$4:$BO$143,$L74,FALSE))</f>
        <v>-91078.939817791994</v>
      </c>
      <c r="AB74" s="31">
        <f>IF(AB66=0,0,VLOOKUP(AB66,FAC_TOTALS_APTA!$A$4:$BO$143,$L74,FALSE))</f>
        <v>-113407.92887237</v>
      </c>
      <c r="AC74" s="34">
        <f t="shared" si="16"/>
        <v>853141.68476480141</v>
      </c>
      <c r="AD74" s="35">
        <f>AC74/G82</f>
        <v>8.2948295712271108E-3</v>
      </c>
    </row>
    <row r="75" spans="2:31" ht="15" x14ac:dyDescent="0.2">
      <c r="B75" s="28" t="s">
        <v>55</v>
      </c>
      <c r="C75" s="30"/>
      <c r="D75" s="9" t="s">
        <v>32</v>
      </c>
      <c r="E75" s="57">
        <v>-3.0000000000000001E-3</v>
      </c>
      <c r="F75" s="9">
        <f>MATCH($D75,FAC_TOTALS_APTA!$A$2:$BO$2,)</f>
        <v>18</v>
      </c>
      <c r="G75" s="36">
        <f>VLOOKUP(G66,FAC_TOTALS_APTA!$A$4:$BO$143,$F75,FALSE)</f>
        <v>3.3377334784743899</v>
      </c>
      <c r="H75" s="36">
        <f>VLOOKUP(H66,FAC_TOTALS_APTA!$A$4:$BO$143,$F75,FALSE)</f>
        <v>5.0710035760858201</v>
      </c>
      <c r="I75" s="32">
        <f t="shared" si="13"/>
        <v>0.51929553656383387</v>
      </c>
      <c r="J75" s="33" t="str">
        <f t="shared" si="14"/>
        <v/>
      </c>
      <c r="K75" s="33" t="str">
        <f t="shared" si="15"/>
        <v>JTW_HOME_PCT_FAC</v>
      </c>
      <c r="L75" s="9">
        <f>MATCH($K75,FAC_TOTALS_APTA!$A$2:$BM$2,)</f>
        <v>30</v>
      </c>
      <c r="M75" s="31">
        <f>IF(M66=0,0,VLOOKUP(M66,FAC_TOTALS_APTA!$A$4:$BO$143,$L75,FALSE))</f>
        <v>0</v>
      </c>
      <c r="N75" s="31">
        <f>IF(N66=0,0,VLOOKUP(N66,FAC_TOTALS_APTA!$A$4:$BO$143,$L75,FALSE))</f>
        <v>0</v>
      </c>
      <c r="O75" s="31">
        <f>IF(O66=0,0,VLOOKUP(O66,FAC_TOTALS_APTA!$A$4:$BO$143,$L75,FALSE))</f>
        <v>0</v>
      </c>
      <c r="P75" s="31">
        <f>IF(P66=0,0,VLOOKUP(P66,FAC_TOTALS_APTA!$A$4:$BO$143,$L75,FALSE))</f>
        <v>-23797.9541051624</v>
      </c>
      <c r="Q75" s="31">
        <f>IF(Q66=0,0,VLOOKUP(Q66,FAC_TOTALS_APTA!$A$4:$BO$143,$L75,FALSE))</f>
        <v>-8876.8433734899809</v>
      </c>
      <c r="R75" s="31">
        <f>IF(R66=0,0,VLOOKUP(R66,FAC_TOTALS_APTA!$A$4:$BO$143,$L75,FALSE))</f>
        <v>-277.31550729324402</v>
      </c>
      <c r="S75" s="31">
        <f>IF(S66=0,0,VLOOKUP(S66,FAC_TOTALS_APTA!$A$4:$BO$143,$L75,FALSE))</f>
        <v>4278.3416951045601</v>
      </c>
      <c r="T75" s="31">
        <f>IF(T66=0,0,VLOOKUP(T66,FAC_TOTALS_APTA!$A$4:$BO$143,$L75,FALSE))</f>
        <v>-29881.3006665473</v>
      </c>
      <c r="U75" s="31">
        <f>IF(U66=0,0,VLOOKUP(U66,FAC_TOTALS_APTA!$A$4:$BO$143,$L75,FALSE))</f>
        <v>7257.14280064985</v>
      </c>
      <c r="V75" s="31">
        <f>IF(V66=0,0,VLOOKUP(V66,FAC_TOTALS_APTA!$A$4:$BO$143,$L75,FALSE))</f>
        <v>11179.7850522383</v>
      </c>
      <c r="W75" s="31">
        <f>IF(W66=0,0,VLOOKUP(W66,FAC_TOTALS_APTA!$A$4:$BO$143,$L75,FALSE))</f>
        <v>9053.1975561686595</v>
      </c>
      <c r="X75" s="31">
        <f>IF(X66=0,0,VLOOKUP(X66,FAC_TOTALS_APTA!$A$4:$BO$143,$L75,FALSE))</f>
        <v>-17745.2498955913</v>
      </c>
      <c r="Y75" s="31">
        <f>IF(Y66=0,0,VLOOKUP(Y66,FAC_TOTALS_APTA!$A$4:$BO$143,$L75,FALSE))</f>
        <v>-1543.3584825638</v>
      </c>
      <c r="Z75" s="31">
        <f>IF(Z66=0,0,VLOOKUP(Z66,FAC_TOTALS_APTA!$A$4:$BO$143,$L75,FALSE))</f>
        <v>-58129.539934087203</v>
      </c>
      <c r="AA75" s="31">
        <f>IF(AA66=0,0,VLOOKUP(AA66,FAC_TOTALS_APTA!$A$4:$BO$143,$L75,FALSE))</f>
        <v>-29048.952164227801</v>
      </c>
      <c r="AB75" s="31">
        <f>IF(AB66=0,0,VLOOKUP(AB66,FAC_TOTALS_APTA!$A$4:$BO$143,$L75,FALSE))</f>
        <v>-35124.192321176299</v>
      </c>
      <c r="AC75" s="34">
        <f t="shared" si="16"/>
        <v>-172656.23934597796</v>
      </c>
      <c r="AD75" s="35">
        <f>AC75/G82</f>
        <v>-1.6786825744878561E-3</v>
      </c>
    </row>
    <row r="76" spans="2:31" ht="15" x14ac:dyDescent="0.2">
      <c r="B76" s="28" t="s">
        <v>74</v>
      </c>
      <c r="C76" s="30"/>
      <c r="D76" s="14" t="s">
        <v>81</v>
      </c>
      <c r="E76" s="57">
        <v>-1.29E-2</v>
      </c>
      <c r="F76" s="9">
        <f>MATCH($D76,FAC_TOTALS_APTA!$A$2:$BO$2,)</f>
        <v>19</v>
      </c>
      <c r="G76" s="36">
        <f>VLOOKUP(G66,FAC_TOTALS_APTA!$A$4:$BO$143,$F76,FALSE)</f>
        <v>0</v>
      </c>
      <c r="H76" s="36">
        <f>VLOOKUP(H66,FAC_TOTALS_APTA!$A$4:$BO$143,$F76,FALSE)</f>
        <v>3.2060702426342198</v>
      </c>
      <c r="I76" s="32" t="str">
        <f t="shared" si="13"/>
        <v>-</v>
      </c>
      <c r="J76" s="33" t="str">
        <f t="shared" si="14"/>
        <v/>
      </c>
      <c r="K76" s="33" t="str">
        <f t="shared" si="15"/>
        <v>YEARS_SINCE_TNC_BUS_FAC</v>
      </c>
      <c r="L76" s="9">
        <f>MATCH($K76,FAC_TOTALS_APTA!$A$2:$BM$2,)</f>
        <v>31</v>
      </c>
      <c r="M76" s="31">
        <f>IF(M66=0,0,VLOOKUP(M66,FAC_TOTALS_APTA!$A$4:$BO$143,$L76,FALSE))</f>
        <v>0</v>
      </c>
      <c r="N76" s="31">
        <f>IF(N66=0,0,VLOOKUP(N66,FAC_TOTALS_APTA!$A$4:$BO$143,$L76,FALSE))</f>
        <v>0</v>
      </c>
      <c r="O76" s="31">
        <f>IF(O66=0,0,VLOOKUP(O66,FAC_TOTALS_APTA!$A$4:$BO$143,$L76,FALSE))</f>
        <v>0</v>
      </c>
      <c r="P76" s="31">
        <f>IF(P66=0,0,VLOOKUP(P66,FAC_TOTALS_APTA!$A$4:$BO$143,$L76,FALSE))</f>
        <v>0</v>
      </c>
      <c r="Q76" s="31">
        <f>IF(Q66=0,0,VLOOKUP(Q66,FAC_TOTALS_APTA!$A$4:$BO$143,$L76,FALSE))</f>
        <v>0</v>
      </c>
      <c r="R76" s="31">
        <f>IF(R66=0,0,VLOOKUP(R66,FAC_TOTALS_APTA!$A$4:$BO$143,$L76,FALSE))</f>
        <v>0</v>
      </c>
      <c r="S76" s="31">
        <f>IF(S66=0,0,VLOOKUP(S66,FAC_TOTALS_APTA!$A$4:$BO$143,$L76,FALSE))</f>
        <v>0</v>
      </c>
      <c r="T76" s="31">
        <f>IF(T66=0,0,VLOOKUP(T66,FAC_TOTALS_APTA!$A$4:$BO$143,$L76,FALSE))</f>
        <v>0</v>
      </c>
      <c r="U76" s="31">
        <f>IF(U66=0,0,VLOOKUP(U66,FAC_TOTALS_APTA!$A$4:$BO$143,$L76,FALSE))</f>
        <v>0</v>
      </c>
      <c r="V76" s="31">
        <f>IF(V66=0,0,VLOOKUP(V66,FAC_TOTALS_APTA!$A$4:$BO$143,$L76,FALSE))</f>
        <v>0</v>
      </c>
      <c r="W76" s="31">
        <f>IF(W66=0,0,VLOOKUP(W66,FAC_TOTALS_APTA!$A$4:$BO$143,$L76,FALSE))</f>
        <v>0</v>
      </c>
      <c r="X76" s="31">
        <f>IF(X66=0,0,VLOOKUP(X66,FAC_TOTALS_APTA!$A$4:$BO$143,$L76,FALSE))</f>
        <v>0</v>
      </c>
      <c r="Y76" s="31">
        <f>IF(Y66=0,0,VLOOKUP(Y66,FAC_TOTALS_APTA!$A$4:$BO$143,$L76,FALSE))</f>
        <v>-4052321.0418666299</v>
      </c>
      <c r="Z76" s="31">
        <f>IF(Z66=0,0,VLOOKUP(Z66,FAC_TOTALS_APTA!$A$4:$BO$143,$L76,FALSE))</f>
        <v>-5440382.57359441</v>
      </c>
      <c r="AA76" s="31">
        <f>IF(AA66=0,0,VLOOKUP(AA66,FAC_TOTALS_APTA!$A$4:$BO$143,$L76,FALSE))</f>
        <v>-5910351.55264269</v>
      </c>
      <c r="AB76" s="31">
        <f>IF(AB66=0,0,VLOOKUP(AB66,FAC_TOTALS_APTA!$A$4:$BO$143,$L76,FALSE))</f>
        <v>-6375394.5796446102</v>
      </c>
      <c r="AC76" s="34">
        <f t="shared" si="16"/>
        <v>-21778449.747748341</v>
      </c>
      <c r="AD76" s="35">
        <f>AC76/G82</f>
        <v>-0.2117450503346448</v>
      </c>
    </row>
    <row r="77" spans="2:31" ht="15" x14ac:dyDescent="0.2">
      <c r="B77" s="28" t="s">
        <v>74</v>
      </c>
      <c r="C77" s="30"/>
      <c r="D77" s="14" t="s">
        <v>82</v>
      </c>
      <c r="E77" s="57">
        <v>-2.5999999999999999E-3</v>
      </c>
      <c r="F77" s="9">
        <f>MATCH($D77,FAC_TOTALS_APTA!$A$2:$BO$2,)</f>
        <v>20</v>
      </c>
      <c r="G77" s="36">
        <f>VLOOKUP(G66,FAC_TOTALS_APTA!$A$4:$BO$143,$F77,FALSE)</f>
        <v>0</v>
      </c>
      <c r="H77" s="36">
        <f>VLOOKUP(H66,FAC_TOTALS_APTA!$A$4:$BO$143,$F77,FALSE)</f>
        <v>0</v>
      </c>
      <c r="I77" s="32" t="str">
        <f t="shared" si="13"/>
        <v>-</v>
      </c>
      <c r="J77" s="33" t="str">
        <f t="shared" si="14"/>
        <v/>
      </c>
      <c r="K77" s="33" t="str">
        <f t="shared" si="15"/>
        <v>YEARS_SINCE_TNC_RAIL_FAC</v>
      </c>
      <c r="L77" s="9">
        <f>MATCH($K77,FAC_TOTALS_APTA!$A$2:$BM$2,)</f>
        <v>32</v>
      </c>
      <c r="M77" s="31">
        <f>IF(M66=0,0,VLOOKUP(M66,FAC_TOTALS_APTA!$A$4:$BO$143,$L77,FALSE))</f>
        <v>0</v>
      </c>
      <c r="N77" s="31">
        <f>IF(N66=0,0,VLOOKUP(N66,FAC_TOTALS_APTA!$A$4:$BO$143,$L77,FALSE))</f>
        <v>0</v>
      </c>
      <c r="O77" s="31">
        <f>IF(O66=0,0,VLOOKUP(O66,FAC_TOTALS_APTA!$A$4:$BO$143,$L77,FALSE))</f>
        <v>0</v>
      </c>
      <c r="P77" s="31">
        <f>IF(P66=0,0,VLOOKUP(P66,FAC_TOTALS_APTA!$A$4:$BO$143,$L77,FALSE))</f>
        <v>0</v>
      </c>
      <c r="Q77" s="31">
        <f>IF(Q66=0,0,VLOOKUP(Q66,FAC_TOTALS_APTA!$A$4:$BO$143,$L77,FALSE))</f>
        <v>0</v>
      </c>
      <c r="R77" s="31">
        <f>IF(R66=0,0,VLOOKUP(R66,FAC_TOTALS_APTA!$A$4:$BO$143,$L77,FALSE))</f>
        <v>0</v>
      </c>
      <c r="S77" s="31">
        <f>IF(S66=0,0,VLOOKUP(S66,FAC_TOTALS_APTA!$A$4:$BO$143,$L77,FALSE))</f>
        <v>0</v>
      </c>
      <c r="T77" s="31">
        <f>IF(T66=0,0,VLOOKUP(T66,FAC_TOTALS_APTA!$A$4:$BO$143,$L77,FALSE))</f>
        <v>0</v>
      </c>
      <c r="U77" s="31">
        <f>IF(U66=0,0,VLOOKUP(U66,FAC_TOTALS_APTA!$A$4:$BO$143,$L77,FALSE))</f>
        <v>0</v>
      </c>
      <c r="V77" s="31">
        <f>IF(V66=0,0,VLOOKUP(V66,FAC_TOTALS_APTA!$A$4:$BO$143,$L77,FALSE))</f>
        <v>0</v>
      </c>
      <c r="W77" s="31">
        <f>IF(W66=0,0,VLOOKUP(W66,FAC_TOTALS_APTA!$A$4:$BO$143,$L77,FALSE))</f>
        <v>0</v>
      </c>
      <c r="X77" s="31">
        <f>IF(X66=0,0,VLOOKUP(X66,FAC_TOTALS_APTA!$A$4:$BO$143,$L77,FALSE))</f>
        <v>0</v>
      </c>
      <c r="Y77" s="31">
        <f>IF(Y66=0,0,VLOOKUP(Y66,FAC_TOTALS_APTA!$A$4:$BO$143,$L77,FALSE))</f>
        <v>0</v>
      </c>
      <c r="Z77" s="31">
        <f>IF(Z66=0,0,VLOOKUP(Z66,FAC_TOTALS_APTA!$A$4:$BO$143,$L77,FALSE))</f>
        <v>0</v>
      </c>
      <c r="AA77" s="31">
        <f>IF(AA66=0,0,VLOOKUP(AA66,FAC_TOTALS_APTA!$A$4:$BO$143,$L77,FALSE))</f>
        <v>0</v>
      </c>
      <c r="AB77" s="31">
        <f>IF(AB66=0,0,VLOOKUP(AB66,FAC_TOTALS_APTA!$A$4:$BO$143,$L77,FALSE))</f>
        <v>0</v>
      </c>
      <c r="AC77" s="34">
        <f t="shared" si="16"/>
        <v>0</v>
      </c>
      <c r="AD77" s="35">
        <f>AC77/G82</f>
        <v>0</v>
      </c>
    </row>
    <row r="78" spans="2:31" ht="15" x14ac:dyDescent="0.2">
      <c r="B78" s="28" t="s">
        <v>75</v>
      </c>
      <c r="C78" s="30"/>
      <c r="D78" s="9" t="s">
        <v>49</v>
      </c>
      <c r="E78" s="57">
        <v>1.46E-2</v>
      </c>
      <c r="F78" s="9">
        <f>MATCH($D78,FAC_TOTALS_APTA!$A$2:$BO$2,)</f>
        <v>21</v>
      </c>
      <c r="G78" s="36">
        <f>VLOOKUP(G66,FAC_TOTALS_APTA!$A$4:$BO$143,$F78,FALSE)</f>
        <v>2.75700012859183E-2</v>
      </c>
      <c r="H78" s="36">
        <f>VLOOKUP(H66,FAC_TOTALS_APTA!$A$4:$BO$143,$F78,FALSE)</f>
        <v>0.55514429250659603</v>
      </c>
      <c r="I78" s="32">
        <f t="shared" si="13"/>
        <v>19.13580945279616</v>
      </c>
      <c r="J78" s="33" t="str">
        <f t="shared" si="14"/>
        <v/>
      </c>
      <c r="K78" s="33" t="str">
        <f t="shared" si="15"/>
        <v>BIKE_SHARE_FAC</v>
      </c>
      <c r="L78" s="9">
        <f>MATCH($K78,FAC_TOTALS_APTA!$A$2:$BM$2,)</f>
        <v>33</v>
      </c>
      <c r="M78" s="31">
        <f>IF(M66=0,0,VLOOKUP(M66,FAC_TOTALS_APTA!$A$4:$BO$143,$L78,FALSE))</f>
        <v>0</v>
      </c>
      <c r="N78" s="31">
        <f>IF(N66=0,0,VLOOKUP(N66,FAC_TOTALS_APTA!$A$4:$BO$143,$L78,FALSE))</f>
        <v>0</v>
      </c>
      <c r="O78" s="31">
        <f>IF(O66=0,0,VLOOKUP(O66,FAC_TOTALS_APTA!$A$4:$BO$143,$L78,FALSE))</f>
        <v>0</v>
      </c>
      <c r="P78" s="31">
        <f>IF(P66=0,0,VLOOKUP(P66,FAC_TOTALS_APTA!$A$4:$BO$143,$L78,FALSE))</f>
        <v>0</v>
      </c>
      <c r="Q78" s="31">
        <f>IF(Q66=0,0,VLOOKUP(Q66,FAC_TOTALS_APTA!$A$4:$BO$143,$L78,FALSE))</f>
        <v>0</v>
      </c>
      <c r="R78" s="31">
        <f>IF(R66=0,0,VLOOKUP(R66,FAC_TOTALS_APTA!$A$4:$BO$143,$L78,FALSE))</f>
        <v>0</v>
      </c>
      <c r="S78" s="31">
        <f>IF(S66=0,0,VLOOKUP(S66,FAC_TOTALS_APTA!$A$4:$BO$143,$L78,FALSE))</f>
        <v>0</v>
      </c>
      <c r="T78" s="31">
        <f>IF(T66=0,0,VLOOKUP(T66,FAC_TOTALS_APTA!$A$4:$BO$143,$L78,FALSE))</f>
        <v>22760.281265850201</v>
      </c>
      <c r="U78" s="31">
        <f>IF(U66=0,0,VLOOKUP(U66,FAC_TOTALS_APTA!$A$4:$BO$143,$L78,FALSE))</f>
        <v>0</v>
      </c>
      <c r="V78" s="31">
        <f>IF(V66=0,0,VLOOKUP(V66,FAC_TOTALS_APTA!$A$4:$BO$143,$L78,FALSE))</f>
        <v>14776.9059874297</v>
      </c>
      <c r="W78" s="31">
        <f>IF(W66=0,0,VLOOKUP(W66,FAC_TOTALS_APTA!$A$4:$BO$143,$L78,FALSE))</f>
        <v>0</v>
      </c>
      <c r="X78" s="31">
        <f>IF(X66=0,0,VLOOKUP(X66,FAC_TOTALS_APTA!$A$4:$BO$143,$L78,FALSE))</f>
        <v>34111.583043996099</v>
      </c>
      <c r="Y78" s="31">
        <f>IF(Y66=0,0,VLOOKUP(Y66,FAC_TOTALS_APTA!$A$4:$BO$143,$L78,FALSE))</f>
        <v>85138.351728263398</v>
      </c>
      <c r="Z78" s="31">
        <f>IF(Z66=0,0,VLOOKUP(Z66,FAC_TOTALS_APTA!$A$4:$BO$143,$L78,FALSE))</f>
        <v>134865.681170317</v>
      </c>
      <c r="AA78" s="31">
        <f>IF(AA66=0,0,VLOOKUP(AA66,FAC_TOTALS_APTA!$A$4:$BO$143,$L78,FALSE))</f>
        <v>316616.83462032297</v>
      </c>
      <c r="AB78" s="31">
        <f>IF(AB66=0,0,VLOOKUP(AB66,FAC_TOTALS_APTA!$A$4:$BO$143,$L78,FALSE))</f>
        <v>219133.856277671</v>
      </c>
      <c r="AC78" s="34">
        <f t="shared" si="16"/>
        <v>827403.49409385026</v>
      </c>
      <c r="AD78" s="35">
        <f>AC78/G82</f>
        <v>8.0445851992783351E-3</v>
      </c>
    </row>
    <row r="79" spans="2:31" ht="15" x14ac:dyDescent="0.2">
      <c r="B79" s="11" t="s">
        <v>76</v>
      </c>
      <c r="C79" s="29"/>
      <c r="D79" s="10" t="s">
        <v>50</v>
      </c>
      <c r="E79" s="58">
        <v>-4.8399999999999999E-2</v>
      </c>
      <c r="F79" s="10">
        <f>MATCH($D79,FAC_TOTALS_APTA!$A$2:$BO$2,)</f>
        <v>22</v>
      </c>
      <c r="G79" s="38">
        <f>VLOOKUP(G66,FAC_TOTALS_APTA!$A$4:$BO$143,$F79,FALSE)</f>
        <v>0</v>
      </c>
      <c r="H79" s="38">
        <f>VLOOKUP(H66,FAC_TOTALS_APTA!$A$4:$BO$143,$F79,FALSE)</f>
        <v>5.5370600899889301E-2</v>
      </c>
      <c r="I79" s="39" t="str">
        <f t="shared" si="13"/>
        <v>-</v>
      </c>
      <c r="J79" s="40" t="str">
        <f t="shared" si="14"/>
        <v/>
      </c>
      <c r="K79" s="40" t="str">
        <f t="shared" si="15"/>
        <v>scooter_flag_FAC</v>
      </c>
      <c r="L79" s="10">
        <f>MATCH($K79,FAC_TOTALS_APTA!$A$2:$BM$2,)</f>
        <v>34</v>
      </c>
      <c r="M79" s="41">
        <f>IF($M$66=0,0,VLOOKUP($M$66,FAC_TOTALS_APTA!$A$4:$BO$143,$L79,FALSE))</f>
        <v>0</v>
      </c>
      <c r="N79" s="41">
        <f>IF(N66=0,0,VLOOKUP(N66,FAC_TOTALS_APTA!$A$4:$BO$143,$L79,FALSE))</f>
        <v>0</v>
      </c>
      <c r="O79" s="41">
        <f>IF(O66=0,0,VLOOKUP(O66,FAC_TOTALS_APTA!$A$4:$BO$143,$L79,FALSE))</f>
        <v>0</v>
      </c>
      <c r="P79" s="41">
        <f>IF(P66=0,0,VLOOKUP(P66,FAC_TOTALS_APTA!$A$4:$BO$143,$L79,FALSE))</f>
        <v>0</v>
      </c>
      <c r="Q79" s="41">
        <f>IF(Q66=0,0,VLOOKUP(Q66,FAC_TOTALS_APTA!$A$4:$BO$143,$L79,FALSE))</f>
        <v>0</v>
      </c>
      <c r="R79" s="41">
        <f>IF(R66=0,0,VLOOKUP(R66,FAC_TOTALS_APTA!$A$4:$BO$143,$L79,FALSE))</f>
        <v>0</v>
      </c>
      <c r="S79" s="41">
        <f>IF(S66=0,0,VLOOKUP(S66,FAC_TOTALS_APTA!$A$4:$BO$143,$L79,FALSE))</f>
        <v>0</v>
      </c>
      <c r="T79" s="41">
        <f>IF(T66=0,0,VLOOKUP(T66,FAC_TOTALS_APTA!$A$4:$BO$143,$L79,FALSE))</f>
        <v>0</v>
      </c>
      <c r="U79" s="41">
        <f>IF(U66=0,0,VLOOKUP(U66,FAC_TOTALS_APTA!$A$4:$BO$143,$L79,FALSE))</f>
        <v>0</v>
      </c>
      <c r="V79" s="41">
        <f>IF(V66=0,0,VLOOKUP(V66,FAC_TOTALS_APTA!$A$4:$BO$143,$L79,FALSE))</f>
        <v>0</v>
      </c>
      <c r="W79" s="41">
        <f>IF(W66=0,0,VLOOKUP(W66,FAC_TOTALS_APTA!$A$4:$BO$143,$L79,FALSE))</f>
        <v>0</v>
      </c>
      <c r="X79" s="41">
        <f>IF(X66=0,0,VLOOKUP(X66,FAC_TOTALS_APTA!$A$4:$BO$143,$L79,FALSE))</f>
        <v>0</v>
      </c>
      <c r="Y79" s="41">
        <f>IF(Y66=0,0,VLOOKUP(Y66,FAC_TOTALS_APTA!$A$4:$BO$143,$L79,FALSE))</f>
        <v>0</v>
      </c>
      <c r="Z79" s="41">
        <f>IF(Z66=0,0,VLOOKUP(Z66,FAC_TOTALS_APTA!$A$4:$BO$143,$L79,FALSE))</f>
        <v>0</v>
      </c>
      <c r="AA79" s="41">
        <f>IF(AA66=0,0,VLOOKUP(AA66,FAC_TOTALS_APTA!$A$4:$BO$143,$L79,FALSE))</f>
        <v>0</v>
      </c>
      <c r="AB79" s="41">
        <f>IF(AB66=0,0,VLOOKUP(AB66,FAC_TOTALS_APTA!$A$4:$BO$143,$L79,FALSE))</f>
        <v>-1213113.74423793</v>
      </c>
      <c r="AC79" s="42">
        <f t="shared" si="16"/>
        <v>-1213113.74423793</v>
      </c>
      <c r="AD79" s="43">
        <f>AC79/$G$27</f>
        <v>-5.4695464412331642E-4</v>
      </c>
    </row>
    <row r="80" spans="2:31" ht="15" x14ac:dyDescent="0.2">
      <c r="B80" s="44" t="s">
        <v>61</v>
      </c>
      <c r="C80" s="45"/>
      <c r="D80" s="44" t="s">
        <v>53</v>
      </c>
      <c r="E80" s="46"/>
      <c r="F80" s="47"/>
      <c r="G80" s="48"/>
      <c r="H80" s="48"/>
      <c r="I80" s="49"/>
      <c r="J80" s="50"/>
      <c r="K80" s="50" t="str">
        <f t="shared" si="15"/>
        <v>New_Reporter_FAC</v>
      </c>
      <c r="L80" s="47">
        <f>MATCH($K80,FAC_TOTALS_APTA!$A$2:$BM$2,)</f>
        <v>38</v>
      </c>
      <c r="M80" s="48">
        <f>IF(M66=0,0,VLOOKUP(M66,FAC_TOTALS_APTA!$A$4:$BO$143,$L80,FALSE))</f>
        <v>20864001.600299899</v>
      </c>
      <c r="N80" s="48">
        <f>IF(N66=0,0,VLOOKUP(N66,FAC_TOTALS_APTA!$A$4:$BO$143,$L80,FALSE))</f>
        <v>36405909.3072</v>
      </c>
      <c r="O80" s="48">
        <f>IF(O66=0,0,VLOOKUP(O66,FAC_TOTALS_APTA!$A$4:$BO$143,$L80,FALSE))</f>
        <v>22708030.5541999</v>
      </c>
      <c r="P80" s="48">
        <f>IF(P66=0,0,VLOOKUP(P66,FAC_TOTALS_APTA!$A$4:$BO$143,$L80,FALSE))</f>
        <v>29368587.009899899</v>
      </c>
      <c r="Q80" s="48">
        <f>IF(Q66=0,0,VLOOKUP(Q66,FAC_TOTALS_APTA!$A$4:$BO$143,$L80,FALSE))</f>
        <v>12183549.7533</v>
      </c>
      <c r="R80" s="48">
        <f>IF(R66=0,0,VLOOKUP(R66,FAC_TOTALS_APTA!$A$4:$BO$143,$L80,FALSE))</f>
        <v>0</v>
      </c>
      <c r="S80" s="48">
        <f>IF(S66=0,0,VLOOKUP(S66,FAC_TOTALS_APTA!$A$4:$BO$143,$L80,FALSE))</f>
        <v>11289917.859999999</v>
      </c>
      <c r="T80" s="48">
        <f>IF(T66=0,0,VLOOKUP(T66,FAC_TOTALS_APTA!$A$4:$BO$143,$L80,FALSE))</f>
        <v>770981</v>
      </c>
      <c r="U80" s="48">
        <f>IF(U66=0,0,VLOOKUP(U66,FAC_TOTALS_APTA!$A$4:$BO$143,$L80,FALSE))</f>
        <v>833781.90809999895</v>
      </c>
      <c r="V80" s="48">
        <f>IF(V66=0,0,VLOOKUP(V66,FAC_TOTALS_APTA!$A$4:$BO$143,$L80,FALSE))</f>
        <v>425401.99999999901</v>
      </c>
      <c r="W80" s="48">
        <f>IF(W66=0,0,VLOOKUP(W66,FAC_TOTALS_APTA!$A$4:$BO$143,$L80,FALSE))</f>
        <v>1458240.1839999901</v>
      </c>
      <c r="X80" s="48">
        <f>IF(X66=0,0,VLOOKUP(X66,FAC_TOTALS_APTA!$A$4:$BO$143,$L80,FALSE))</f>
        <v>0</v>
      </c>
      <c r="Y80" s="48">
        <f>IF(Y66=0,0,VLOOKUP(Y66,FAC_TOTALS_APTA!$A$4:$BO$143,$L80,FALSE))</f>
        <v>0</v>
      </c>
      <c r="Z80" s="48">
        <f>IF(Z66=0,0,VLOOKUP(Z66,FAC_TOTALS_APTA!$A$4:$BO$143,$L80,FALSE))</f>
        <v>0</v>
      </c>
      <c r="AA80" s="48">
        <f>IF(AA66=0,0,VLOOKUP(AA66,FAC_TOTALS_APTA!$A$4:$BO$143,$L80,FALSE))</f>
        <v>0</v>
      </c>
      <c r="AB80" s="48">
        <f>IF(AB66=0,0,VLOOKUP(AB66,FAC_TOTALS_APTA!$A$4:$BO$143,$L80,FALSE))</f>
        <v>0</v>
      </c>
      <c r="AC80" s="51">
        <f>SUM(M80:AB80)</f>
        <v>136308401.17699969</v>
      </c>
      <c r="AD80" s="52">
        <f>AC80/G82</f>
        <v>1.3252839206905829</v>
      </c>
    </row>
    <row r="81" spans="1:31" ht="15" x14ac:dyDescent="0.2">
      <c r="B81" s="28" t="s">
        <v>77</v>
      </c>
      <c r="C81" s="30"/>
      <c r="D81" s="9" t="s">
        <v>6</v>
      </c>
      <c r="E81" s="57"/>
      <c r="F81" s="9">
        <f>MATCH($D81,FAC_TOTALS_APTA!$A$2:$BM$2,)</f>
        <v>9</v>
      </c>
      <c r="G81" s="76">
        <f>VLOOKUP(G66,FAC_TOTALS_APTA!$A$4:$BO$143,$F81,FALSE)</f>
        <v>97366447.266611397</v>
      </c>
      <c r="H81" s="76">
        <f>VLOOKUP(H66,FAC_TOTALS_APTA!$A$4:$BM$143,$F81,FALSE)</f>
        <v>272947412.52989697</v>
      </c>
      <c r="I81" s="78">
        <f t="shared" ref="I81:I82" si="17">H81/G81-1</f>
        <v>1.8033005228434091</v>
      </c>
      <c r="J81" s="33"/>
      <c r="K81" s="33"/>
      <c r="L81" s="9"/>
      <c r="M81" s="31">
        <f>SUM(M68:M73)</f>
        <v>7385147.2979003284</v>
      </c>
      <c r="N81" s="31">
        <f>SUM(N68:N73)</f>
        <v>7002423.4322473761</v>
      </c>
      <c r="O81" s="31">
        <f>SUM(O68:O73)</f>
        <v>8037905.4345397614</v>
      </c>
      <c r="P81" s="31">
        <f>SUM(P68:P73)</f>
        <v>15254052.188011866</v>
      </c>
      <c r="Q81" s="31">
        <f>SUM(Q68:Q73)</f>
        <v>8789866.0331320744</v>
      </c>
      <c r="R81" s="31">
        <f>SUM(R68:R73)</f>
        <v>9796093.4311572909</v>
      </c>
      <c r="S81" s="31">
        <f>SUM(S68:S73)</f>
        <v>-9855899.4201895613</v>
      </c>
      <c r="T81" s="31">
        <f>SUM(T68:T73)</f>
        <v>8479613.2613550369</v>
      </c>
      <c r="U81" s="31">
        <f>SUM(U68:U73)</f>
        <v>21106654.743892558</v>
      </c>
      <c r="V81" s="31">
        <f>SUM(V68:V73)</f>
        <v>-1463873.067041486</v>
      </c>
      <c r="W81" s="31">
        <f>SUM(W68:W73)</f>
        <v>-7412864.0386312343</v>
      </c>
      <c r="X81" s="31">
        <f>SUM(X68:X73)</f>
        <v>3470102.1902643666</v>
      </c>
      <c r="Y81" s="31">
        <f>SUM(Y68:Y73)</f>
        <v>-16952103.82427945</v>
      </c>
      <c r="Z81" s="31">
        <f>SUM(Z68:Z73)</f>
        <v>-6923862.6596527295</v>
      </c>
      <c r="AA81" s="31">
        <f>SUM(AA68:AA73)</f>
        <v>7091575.8342474066</v>
      </c>
      <c r="AB81" s="31">
        <f>SUM(AB68:AB73)</f>
        <v>8063196.1895086849</v>
      </c>
      <c r="AC81" s="34">
        <f>H81-G81</f>
        <v>175580965.26328558</v>
      </c>
      <c r="AD81" s="35">
        <f>I81</f>
        <v>1.8033005228434091</v>
      </c>
    </row>
    <row r="82" spans="1:31" s="16" customFormat="1" ht="16" thickBot="1" x14ac:dyDescent="0.25">
      <c r="A82" s="9"/>
      <c r="B82" s="12" t="s">
        <v>58</v>
      </c>
      <c r="C82" s="26"/>
      <c r="D82" s="26" t="s">
        <v>4</v>
      </c>
      <c r="E82" s="26"/>
      <c r="F82" s="26">
        <f>MATCH($D82,FAC_TOTALS_APTA!$A$2:$BM$2,)</f>
        <v>7</v>
      </c>
      <c r="G82" s="77">
        <f>VLOOKUP(G66,FAC_TOTALS_APTA!$A$4:$BM$143,$F82,FALSE)</f>
        <v>102852225.8883</v>
      </c>
      <c r="H82" s="77">
        <f>VLOOKUP(H66,FAC_TOTALS_APTA!$A$4:$BM$143,$F82,FALSE)</f>
        <v>269214239.45120001</v>
      </c>
      <c r="I82" s="79">
        <f t="shared" si="17"/>
        <v>1.617485787265053</v>
      </c>
      <c r="J82" s="53"/>
      <c r="K82" s="53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54">
        <f>H82-G82</f>
        <v>166362013.56290001</v>
      </c>
      <c r="AD82" s="55">
        <f>I82</f>
        <v>1.617485787265053</v>
      </c>
      <c r="AE82" s="9"/>
    </row>
    <row r="83" spans="1:31" s="16" customFormat="1" ht="17" thickTop="1" thickBot="1" x14ac:dyDescent="0.25">
      <c r="A83" s="9"/>
      <c r="B83" s="59" t="s">
        <v>78</v>
      </c>
      <c r="C83" s="60"/>
      <c r="D83" s="60"/>
      <c r="E83" s="61"/>
      <c r="F83" s="60"/>
      <c r="G83" s="60"/>
      <c r="H83" s="60"/>
      <c r="I83" s="62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55">
        <f>AD82-AD81</f>
        <v>-0.18581473557835615</v>
      </c>
      <c r="AE83" s="9"/>
    </row>
    <row r="84" spans="1:31" s="13" customFormat="1" ht="15" thickTop="1" x14ac:dyDescent="0.2">
      <c r="B84" s="21"/>
      <c r="E84" s="9"/>
      <c r="G84" s="81" t="e">
        <f>#REF!</f>
        <v>#REF!</v>
      </c>
      <c r="I84" s="20"/>
    </row>
    <row r="85" spans="1:31" x14ac:dyDescent="0.2">
      <c r="B85" s="18"/>
      <c r="C85" s="19"/>
      <c r="D85" s="13"/>
      <c r="E85" s="9"/>
      <c r="F85" s="13"/>
      <c r="G85" s="81" t="e">
        <f>#REF!</f>
        <v>#REF!</v>
      </c>
      <c r="H85" s="13"/>
      <c r="I85" s="20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1:31" s="13" customFormat="1" ht="15" x14ac:dyDescent="0.2">
      <c r="B86" s="21" t="s">
        <v>28</v>
      </c>
      <c r="E86" s="9"/>
      <c r="I86" s="20"/>
    </row>
    <row r="87" spans="1:31" ht="15" x14ac:dyDescent="0.2">
      <c r="B87" s="18" t="s">
        <v>19</v>
      </c>
      <c r="C87" s="19" t="s">
        <v>20</v>
      </c>
      <c r="D87" s="13"/>
      <c r="E87" s="9"/>
      <c r="F87" s="13"/>
      <c r="G87" s="13"/>
      <c r="H87" s="13"/>
      <c r="I87" s="2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1:31" x14ac:dyDescent="0.2">
      <c r="B88" s="18"/>
      <c r="C88" s="19"/>
      <c r="D88" s="13"/>
      <c r="E88" s="9"/>
      <c r="F88" s="13"/>
      <c r="G88" s="13"/>
      <c r="H88" s="13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1" ht="15" x14ac:dyDescent="0.2">
      <c r="B89" s="21" t="s">
        <v>30</v>
      </c>
      <c r="C89" s="22">
        <v>0</v>
      </c>
      <c r="D89" s="13"/>
      <c r="E89" s="9"/>
      <c r="F89" s="13"/>
      <c r="G89" s="13"/>
      <c r="H89" s="13"/>
      <c r="I89" s="20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1:31" ht="16" thickBot="1" x14ac:dyDescent="0.25">
      <c r="B90" s="23" t="s">
        <v>41</v>
      </c>
      <c r="C90" s="24">
        <v>10</v>
      </c>
      <c r="D90" s="25"/>
      <c r="E90" s="26"/>
      <c r="F90" s="25"/>
      <c r="G90" s="25"/>
      <c r="H90" s="25"/>
      <c r="I90" s="27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</row>
    <row r="91" spans="1:31" ht="15" thickTop="1" x14ac:dyDescent="0.2">
      <c r="B91" s="63"/>
      <c r="C91" s="64"/>
      <c r="D91" s="64"/>
      <c r="E91" s="64"/>
      <c r="F91" s="64"/>
      <c r="G91" s="83" t="s">
        <v>59</v>
      </c>
      <c r="H91" s="83"/>
      <c r="I91" s="83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3" t="s">
        <v>63</v>
      </c>
      <c r="AD91" s="83"/>
    </row>
    <row r="92" spans="1:31" ht="15" x14ac:dyDescent="0.2">
      <c r="B92" s="11" t="s">
        <v>21</v>
      </c>
      <c r="C92" s="29" t="s">
        <v>22</v>
      </c>
      <c r="D92" s="10" t="s">
        <v>23</v>
      </c>
      <c r="E92" s="10" t="s">
        <v>29</v>
      </c>
      <c r="F92" s="10"/>
      <c r="G92" s="29">
        <f>$C$1</f>
        <v>2002</v>
      </c>
      <c r="H92" s="29">
        <f>$C$2</f>
        <v>2018</v>
      </c>
      <c r="I92" s="29" t="s">
        <v>25</v>
      </c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 t="s">
        <v>27</v>
      </c>
      <c r="AD92" s="29" t="s">
        <v>25</v>
      </c>
    </row>
    <row r="93" spans="1:31" ht="13" customHeight="1" x14ac:dyDescent="0.2">
      <c r="B93" s="28"/>
      <c r="C93" s="30"/>
      <c r="D93" s="9"/>
      <c r="E93" s="9"/>
      <c r="F93" s="9"/>
      <c r="G93" s="9"/>
      <c r="H93" s="9"/>
      <c r="I93" s="30"/>
      <c r="J93" s="9"/>
      <c r="K93" s="9"/>
      <c r="L93" s="9"/>
      <c r="M93" s="9">
        <v>1</v>
      </c>
      <c r="N93" s="9">
        <v>2</v>
      </c>
      <c r="O93" s="9">
        <v>3</v>
      </c>
      <c r="P93" s="9">
        <v>4</v>
      </c>
      <c r="Q93" s="9">
        <v>5</v>
      </c>
      <c r="R93" s="9">
        <v>6</v>
      </c>
      <c r="S93" s="9">
        <v>7</v>
      </c>
      <c r="T93" s="9">
        <v>8</v>
      </c>
      <c r="U93" s="9">
        <v>9</v>
      </c>
      <c r="V93" s="9">
        <v>10</v>
      </c>
      <c r="W93" s="9">
        <v>11</v>
      </c>
      <c r="X93" s="9">
        <v>12</v>
      </c>
      <c r="Y93" s="9">
        <v>13</v>
      </c>
      <c r="Z93" s="9">
        <v>14</v>
      </c>
      <c r="AA93" s="9">
        <v>15</v>
      </c>
      <c r="AB93" s="9">
        <v>16</v>
      </c>
      <c r="AC93" s="9"/>
      <c r="AD93" s="9"/>
    </row>
    <row r="94" spans="1:31" ht="13" customHeight="1" x14ac:dyDescent="0.2">
      <c r="B94" s="28"/>
      <c r="C94" s="30"/>
      <c r="D94" s="9"/>
      <c r="E94" s="9"/>
      <c r="F94" s="9"/>
      <c r="G94" s="9" t="str">
        <f>CONCATENATE($C89,"_",$C90,"_",G92)</f>
        <v>0_10_2002</v>
      </c>
      <c r="H94" s="9" t="str">
        <f>CONCATENATE($C89,"_",$C90,"_",H92)</f>
        <v>0_10_2018</v>
      </c>
      <c r="I94" s="30"/>
      <c r="J94" s="9"/>
      <c r="K94" s="9"/>
      <c r="L94" s="9"/>
      <c r="M94" s="9" t="str">
        <f>IF($G92+M93&gt;$H92,0,CONCATENATE($C89,"_",$C90,"_",$G92+M93))</f>
        <v>0_10_2003</v>
      </c>
      <c r="N94" s="9" t="str">
        <f t="shared" ref="N94:AB94" si="18">IF($G92+N93&gt;$H92,0,CONCATENATE($C89,"_",$C90,"_",$G92+N93))</f>
        <v>0_10_2004</v>
      </c>
      <c r="O94" s="9" t="str">
        <f t="shared" si="18"/>
        <v>0_10_2005</v>
      </c>
      <c r="P94" s="9" t="str">
        <f t="shared" si="18"/>
        <v>0_10_2006</v>
      </c>
      <c r="Q94" s="9" t="str">
        <f t="shared" si="18"/>
        <v>0_10_2007</v>
      </c>
      <c r="R94" s="9" t="str">
        <f t="shared" si="18"/>
        <v>0_10_2008</v>
      </c>
      <c r="S94" s="9" t="str">
        <f t="shared" si="18"/>
        <v>0_10_2009</v>
      </c>
      <c r="T94" s="9" t="str">
        <f t="shared" si="18"/>
        <v>0_10_2010</v>
      </c>
      <c r="U94" s="9" t="str">
        <f t="shared" si="18"/>
        <v>0_10_2011</v>
      </c>
      <c r="V94" s="9" t="str">
        <f t="shared" si="18"/>
        <v>0_10_2012</v>
      </c>
      <c r="W94" s="9" t="str">
        <f t="shared" si="18"/>
        <v>0_10_2013</v>
      </c>
      <c r="X94" s="9" t="str">
        <f t="shared" si="18"/>
        <v>0_10_2014</v>
      </c>
      <c r="Y94" s="9" t="str">
        <f t="shared" si="18"/>
        <v>0_10_2015</v>
      </c>
      <c r="Z94" s="9" t="str">
        <f t="shared" si="18"/>
        <v>0_10_2016</v>
      </c>
      <c r="AA94" s="9" t="str">
        <f t="shared" si="18"/>
        <v>0_10_2017</v>
      </c>
      <c r="AB94" s="9" t="str">
        <f t="shared" si="18"/>
        <v>0_10_2018</v>
      </c>
      <c r="AC94" s="9"/>
      <c r="AD94" s="9"/>
    </row>
    <row r="95" spans="1:31" ht="13" customHeight="1" x14ac:dyDescent="0.2">
      <c r="B95" s="28"/>
      <c r="C95" s="30"/>
      <c r="D95" s="9"/>
      <c r="E95" s="9"/>
      <c r="F95" s="9" t="s">
        <v>26</v>
      </c>
      <c r="G95" s="31"/>
      <c r="H95" s="31"/>
      <c r="I95" s="30"/>
      <c r="J95" s="9"/>
      <c r="K95" s="9"/>
      <c r="L95" s="9" t="s">
        <v>26</v>
      </c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1" ht="15" x14ac:dyDescent="0.2">
      <c r="B96" s="28" t="s">
        <v>37</v>
      </c>
      <c r="C96" s="30" t="s">
        <v>24</v>
      </c>
      <c r="D96" s="9" t="s">
        <v>8</v>
      </c>
      <c r="E96" s="57">
        <v>0.83279999999999998</v>
      </c>
      <c r="F96" s="9">
        <f>MATCH($D96,FAC_TOTALS_APTA!$A$2:$BO$2,)</f>
        <v>11</v>
      </c>
      <c r="G96" s="31">
        <f>VLOOKUP(G94,FAC_TOTALS_APTA!$A$4:$BO$143,$F96,FALSE)</f>
        <v>253905652.09999999</v>
      </c>
      <c r="H96" s="31">
        <f>VLOOKUP(H94,FAC_TOTALS_APTA!$A$4:$BO$143,$F96,FALSE)</f>
        <v>230662401.5</v>
      </c>
      <c r="I96" s="32">
        <f>IFERROR(H96/G96-1,"-")</f>
        <v>-9.1542864082622688E-2</v>
      </c>
      <c r="J96" s="33" t="str">
        <f>IF(C96="Log","_log","")</f>
        <v>_log</v>
      </c>
      <c r="K96" s="33" t="str">
        <f>CONCATENATE(D96,J96,"_FAC")</f>
        <v>VRM_ADJ_log_FAC</v>
      </c>
      <c r="L96" s="9">
        <f>MATCH($K96,FAC_TOTALS_APTA!$A$2:$BM$2,)</f>
        <v>23</v>
      </c>
      <c r="M96" s="31">
        <f>IF(M94=0,0,VLOOKUP(M94,FAC_TOTALS_APTA!$A$4:$BO$143,$L96,FALSE))</f>
        <v>-82139262.427501395</v>
      </c>
      <c r="N96" s="31">
        <f>IF(N94=0,0,VLOOKUP(N94,FAC_TOTALS_APTA!$A$4:$BO$143,$L96,FALSE))</f>
        <v>41132215.4891828</v>
      </c>
      <c r="O96" s="31">
        <f>IF(O94=0,0,VLOOKUP(O94,FAC_TOTALS_APTA!$A$4:$BO$143,$L96,FALSE))</f>
        <v>40195052.496533997</v>
      </c>
      <c r="P96" s="31">
        <f>IF(P94=0,0,VLOOKUP(P94,FAC_TOTALS_APTA!$A$4:$BO$143,$L96,FALSE))</f>
        <v>-6843936.9135630904</v>
      </c>
      <c r="Q96" s="31">
        <f>IF(Q94=0,0,VLOOKUP(Q94,FAC_TOTALS_APTA!$A$4:$BO$143,$L96,FALSE))</f>
        <v>14766900.149475399</v>
      </c>
      <c r="R96" s="31">
        <f>IF(R94=0,0,VLOOKUP(R94,FAC_TOTALS_APTA!$A$4:$BO$143,$L96,FALSE))</f>
        <v>16173786.530293001</v>
      </c>
      <c r="S96" s="31">
        <f>IF(S94=0,0,VLOOKUP(S94,FAC_TOTALS_APTA!$A$4:$BO$143,$L96,FALSE))</f>
        <v>912943.56933986105</v>
      </c>
      <c r="T96" s="31">
        <f>IF(T94=0,0,VLOOKUP(T94,FAC_TOTALS_APTA!$A$4:$BO$143,$L96,FALSE))</f>
        <v>-90022992.052309602</v>
      </c>
      <c r="U96" s="31">
        <f>IF(U94=0,0,VLOOKUP(U94,FAC_TOTALS_APTA!$A$4:$BO$143,$L96,FALSE))</f>
        <v>-21569658.480799001</v>
      </c>
      <c r="V96" s="31">
        <f>IF(V94=0,0,VLOOKUP(V94,FAC_TOTALS_APTA!$A$4:$BO$143,$L96,FALSE))</f>
        <v>-1991273.64777683</v>
      </c>
      <c r="W96" s="31">
        <f>IF(W94=0,0,VLOOKUP(W94,FAC_TOTALS_APTA!$A$4:$BO$143,$L96,FALSE))</f>
        <v>14813160.8289726</v>
      </c>
      <c r="X96" s="31">
        <f>IF(X94=0,0,VLOOKUP(X94,FAC_TOTALS_APTA!$A$4:$BO$143,$L96,FALSE))</f>
        <v>-76214.277221204597</v>
      </c>
      <c r="Y96" s="31">
        <f>IF(Y94=0,0,VLOOKUP(Y94,FAC_TOTALS_APTA!$A$4:$BO$143,$L96,FALSE))</f>
        <v>2684358.7904576901</v>
      </c>
      <c r="Z96" s="31">
        <f>IF(Z94=0,0,VLOOKUP(Z94,FAC_TOTALS_APTA!$A$4:$BO$143,$L96,FALSE))</f>
        <v>-2255684.6751604099</v>
      </c>
      <c r="AA96" s="31">
        <f>IF(AA94=0,0,VLOOKUP(AA94,FAC_TOTALS_APTA!$A$4:$BO$143,$L96,FALSE))</f>
        <v>-4068003.82742337</v>
      </c>
      <c r="AB96" s="31">
        <f>IF(AB94=0,0,VLOOKUP(AB94,FAC_TOTALS_APTA!$A$4:$BO$143,$L96,FALSE))</f>
        <v>-898155.01245763805</v>
      </c>
      <c r="AC96" s="34">
        <f>SUM(M96:AB96)</f>
        <v>-79186763.459957182</v>
      </c>
      <c r="AD96" s="35">
        <f>AC96/G110</f>
        <v>-6.5933585667671407E-2</v>
      </c>
    </row>
    <row r="97" spans="1:31" ht="15" x14ac:dyDescent="0.2">
      <c r="B97" s="28" t="s">
        <v>60</v>
      </c>
      <c r="C97" s="30" t="s">
        <v>24</v>
      </c>
      <c r="D97" s="9" t="s">
        <v>18</v>
      </c>
      <c r="E97" s="57">
        <v>-0.59099999999999997</v>
      </c>
      <c r="F97" s="9">
        <f>MATCH($D97,FAC_TOTALS_APTA!$A$2:$BO$2,)</f>
        <v>12</v>
      </c>
      <c r="G97" s="56">
        <f>VLOOKUP(G94,FAC_TOTALS_APTA!$A$4:$BO$143,$F97,FALSE)</f>
        <v>0.97956348500000001</v>
      </c>
      <c r="H97" s="56">
        <f>VLOOKUP(H94,FAC_TOTALS_APTA!$A$4:$BO$143,$F97,FALSE)</f>
        <v>1.7232403279999999</v>
      </c>
      <c r="I97" s="32">
        <f t="shared" ref="I97:I107" si="19">IFERROR(H97/G97-1,"-")</f>
        <v>0.75919208340029121</v>
      </c>
      <c r="J97" s="33" t="str">
        <f t="shared" ref="J97:J107" si="20">IF(C97="Log","_log","")</f>
        <v>_log</v>
      </c>
      <c r="K97" s="33" t="str">
        <f t="shared" ref="K97:K108" si="21">CONCATENATE(D97,J97,"_FAC")</f>
        <v>FARE_per_UPT_2018_log_FAC</v>
      </c>
      <c r="L97" s="9">
        <f>MATCH($K97,FAC_TOTALS_APTA!$A$2:$BM$2,)</f>
        <v>24</v>
      </c>
      <c r="M97" s="31">
        <f>IF(M94=0,0,VLOOKUP(M94,FAC_TOTALS_APTA!$A$4:$BO$143,$L97,FALSE))</f>
        <v>2078195.7339985401</v>
      </c>
      <c r="N97" s="31">
        <f>IF(N94=0,0,VLOOKUP(N94,FAC_TOTALS_APTA!$A$4:$BO$143,$L97,FALSE))</f>
        <v>2904799.8781388002</v>
      </c>
      <c r="O97" s="31">
        <f>IF(O94=0,0,VLOOKUP(O94,FAC_TOTALS_APTA!$A$4:$BO$143,$L97,FALSE))</f>
        <v>2779559.4211812699</v>
      </c>
      <c r="P97" s="31">
        <f>IF(P94=0,0,VLOOKUP(P94,FAC_TOTALS_APTA!$A$4:$BO$143,$L97,FALSE))</f>
        <v>3229362.31645437</v>
      </c>
      <c r="Q97" s="31">
        <f>IF(Q94=0,0,VLOOKUP(Q94,FAC_TOTALS_APTA!$A$4:$BO$143,$L97,FALSE))</f>
        <v>321229.26194003201</v>
      </c>
      <c r="R97" s="31">
        <f>IF(R94=0,0,VLOOKUP(R94,FAC_TOTALS_APTA!$A$4:$BO$143,$L97,FALSE))</f>
        <v>1245758.9031326501</v>
      </c>
      <c r="S97" s="31">
        <f>IF(S94=0,0,VLOOKUP(S94,FAC_TOTALS_APTA!$A$4:$BO$143,$L97,FALSE))</f>
        <v>-1151561.67358345</v>
      </c>
      <c r="T97" s="31">
        <f>IF(T94=0,0,VLOOKUP(T94,FAC_TOTALS_APTA!$A$4:$BO$143,$L97,FALSE))</f>
        <v>-915903.33172154601</v>
      </c>
      <c r="U97" s="31">
        <f>IF(U94=0,0,VLOOKUP(U94,FAC_TOTALS_APTA!$A$4:$BO$143,$L97,FALSE))</f>
        <v>640185.81942025397</v>
      </c>
      <c r="V97" s="31">
        <f>IF(V94=0,0,VLOOKUP(V94,FAC_TOTALS_APTA!$A$4:$BO$143,$L97,FALSE))</f>
        <v>1083111.03106901</v>
      </c>
      <c r="W97" s="31">
        <f>IF(W94=0,0,VLOOKUP(W94,FAC_TOTALS_APTA!$A$4:$BO$143,$L97,FALSE))</f>
        <v>4302835.5297280103</v>
      </c>
      <c r="X97" s="31">
        <f>IF(X94=0,0,VLOOKUP(X94,FAC_TOTALS_APTA!$A$4:$BO$143,$L97,FALSE))</f>
        <v>1352691.90401405</v>
      </c>
      <c r="Y97" s="31">
        <f>IF(Y94=0,0,VLOOKUP(Y94,FAC_TOTALS_APTA!$A$4:$BO$143,$L97,FALSE))</f>
        <v>1213276.59003368</v>
      </c>
      <c r="Z97" s="31">
        <f>IF(Z94=0,0,VLOOKUP(Z94,FAC_TOTALS_APTA!$A$4:$BO$143,$L97,FALSE))</f>
        <v>261305.821761236</v>
      </c>
      <c r="AA97" s="31">
        <f>IF(AA94=0,0,VLOOKUP(AA94,FAC_TOTALS_APTA!$A$4:$BO$143,$L97,FALSE))</f>
        <v>1012556.40965932</v>
      </c>
      <c r="AB97" s="31">
        <f>IF(AB94=0,0,VLOOKUP(AB94,FAC_TOTALS_APTA!$A$4:$BO$143,$L97,FALSE))</f>
        <v>573095.45867723995</v>
      </c>
      <c r="AC97" s="34">
        <f t="shared" ref="AC97:AC107" si="22">SUM(M97:AB97)</f>
        <v>20930499.073903464</v>
      </c>
      <c r="AD97" s="35">
        <f>AC97/G110</f>
        <v>1.7427443596102713E-2</v>
      </c>
    </row>
    <row r="98" spans="1:31" ht="15" x14ac:dyDescent="0.2">
      <c r="B98" s="28" t="s">
        <v>56</v>
      </c>
      <c r="C98" s="30" t="s">
        <v>24</v>
      </c>
      <c r="D98" s="9" t="s">
        <v>9</v>
      </c>
      <c r="E98" s="57">
        <v>0.37669999999999998</v>
      </c>
      <c r="F98" s="9">
        <f>MATCH($D98,FAC_TOTALS_APTA!$A$2:$BO$2,)</f>
        <v>13</v>
      </c>
      <c r="G98" s="31">
        <f>VLOOKUP(G94,FAC_TOTALS_APTA!$A$4:$BO$143,$F98,FALSE)</f>
        <v>25697520.3899999</v>
      </c>
      <c r="H98" s="31">
        <f>VLOOKUP(H94,FAC_TOTALS_APTA!$A$4:$BO$143,$F98,FALSE)</f>
        <v>29807700.839999899</v>
      </c>
      <c r="I98" s="32">
        <f t="shared" si="19"/>
        <v>0.15994463230777156</v>
      </c>
      <c r="J98" s="33" t="str">
        <f t="shared" si="20"/>
        <v>_log</v>
      </c>
      <c r="K98" s="33" t="str">
        <f t="shared" si="21"/>
        <v>POP_EMP_log_FAC</v>
      </c>
      <c r="L98" s="9">
        <f>MATCH($K98,FAC_TOTALS_APTA!$A$2:$BM$2,)</f>
        <v>25</v>
      </c>
      <c r="M98" s="31">
        <f>IF(M94=0,0,VLOOKUP(M94,FAC_TOTALS_APTA!$A$4:$BO$143,$L98,FALSE))</f>
        <v>-63564073.837456197</v>
      </c>
      <c r="N98" s="31">
        <f>IF(N94=0,0,VLOOKUP(N94,FAC_TOTALS_APTA!$A$4:$BO$143,$L98,FALSE))</f>
        <v>-18385875.4611318</v>
      </c>
      <c r="O98" s="31">
        <f>IF(O94=0,0,VLOOKUP(O94,FAC_TOTALS_APTA!$A$4:$BO$143,$L98,FALSE))</f>
        <v>11901921.492033999</v>
      </c>
      <c r="P98" s="31">
        <f>IF(P94=0,0,VLOOKUP(P94,FAC_TOTALS_APTA!$A$4:$BO$143,$L98,FALSE))</f>
        <v>-365863705.79837</v>
      </c>
      <c r="Q98" s="31">
        <f>IF(Q94=0,0,VLOOKUP(Q94,FAC_TOTALS_APTA!$A$4:$BO$143,$L98,FALSE))</f>
        <v>487649288.85121799</v>
      </c>
      <c r="R98" s="31">
        <f>IF(R94=0,0,VLOOKUP(R94,FAC_TOTALS_APTA!$A$4:$BO$143,$L98,FALSE))</f>
        <v>-3581670.93902248</v>
      </c>
      <c r="S98" s="31">
        <f>IF(S94=0,0,VLOOKUP(S94,FAC_TOTALS_APTA!$A$4:$BO$143,$L98,FALSE))</f>
        <v>-17915026.922027901</v>
      </c>
      <c r="T98" s="31">
        <f>IF(T94=0,0,VLOOKUP(T94,FAC_TOTALS_APTA!$A$4:$BO$143,$L98,FALSE))</f>
        <v>-10423104.621406799</v>
      </c>
      <c r="U98" s="31">
        <f>IF(U94=0,0,VLOOKUP(U94,FAC_TOTALS_APTA!$A$4:$BO$143,$L98,FALSE))</f>
        <v>-22310421.1006286</v>
      </c>
      <c r="V98" s="31">
        <f>IF(V94=0,0,VLOOKUP(V94,FAC_TOTALS_APTA!$A$4:$BO$143,$L98,FALSE))</f>
        <v>11614719.935463101</v>
      </c>
      <c r="W98" s="31">
        <f>IF(W94=0,0,VLOOKUP(W94,FAC_TOTALS_APTA!$A$4:$BO$143,$L98,FALSE))</f>
        <v>-68548587.077161998</v>
      </c>
      <c r="X98" s="31">
        <f>IF(X94=0,0,VLOOKUP(X94,FAC_TOTALS_APTA!$A$4:$BO$143,$L98,FALSE))</f>
        <v>988945.06461814197</v>
      </c>
      <c r="Y98" s="31">
        <f>IF(Y94=0,0,VLOOKUP(Y94,FAC_TOTALS_APTA!$A$4:$BO$143,$L98,FALSE))</f>
        <v>-13374274.151218999</v>
      </c>
      <c r="Z98" s="31">
        <f>IF(Z94=0,0,VLOOKUP(Z94,FAC_TOTALS_APTA!$A$4:$BO$143,$L98,FALSE))</f>
        <v>-1556955.43029874</v>
      </c>
      <c r="AA98" s="31">
        <f>IF(AA94=0,0,VLOOKUP(AA94,FAC_TOTALS_APTA!$A$4:$BO$143,$L98,FALSE))</f>
        <v>-11082405.911737099</v>
      </c>
      <c r="AB98" s="31">
        <f>IF(AB94=0,0,VLOOKUP(AB94,FAC_TOTALS_APTA!$A$4:$BO$143,$L98,FALSE))</f>
        <v>2387410.0213853698</v>
      </c>
      <c r="AC98" s="34">
        <f t="shared" si="22"/>
        <v>-82063815.885741994</v>
      </c>
      <c r="AD98" s="35">
        <f>AC98/G110</f>
        <v>-6.8329117121381955E-2</v>
      </c>
    </row>
    <row r="99" spans="1:31" ht="15" x14ac:dyDescent="0.2">
      <c r="B99" s="28" t="s">
        <v>72</v>
      </c>
      <c r="C99" s="30" t="s">
        <v>24</v>
      </c>
      <c r="D99" s="9" t="s">
        <v>80</v>
      </c>
      <c r="E99" s="57">
        <v>5.4999999999999997E-3</v>
      </c>
      <c r="F99" s="9">
        <f>MATCH($D99,FAC_TOTALS_APTA!$A$2:$BO$2,)</f>
        <v>17</v>
      </c>
      <c r="G99" s="56">
        <f>VLOOKUP(G94,FAC_TOTALS_APTA!$A$4:$BO$143,$F99,FALSE)</f>
        <v>31155.962969999899</v>
      </c>
      <c r="H99" s="56">
        <f>VLOOKUP(H94,FAC_TOTALS_APTA!$A$4:$BO$143,$F99,FALSE)</f>
        <v>33405.500979999997</v>
      </c>
      <c r="I99" s="32">
        <f t="shared" si="19"/>
        <v>7.2202486957831491E-2</v>
      </c>
      <c r="J99" s="33" t="str">
        <f t="shared" si="20"/>
        <v>_log</v>
      </c>
      <c r="K99" s="33" t="str">
        <f t="shared" si="21"/>
        <v>WEIGHTED_POP_DENSITY_log_FAC</v>
      </c>
      <c r="L99" s="9">
        <f>MATCH($K99,FAC_TOTALS_APTA!$A$2:$BM$2,)</f>
        <v>29</v>
      </c>
      <c r="M99" s="31">
        <f>IF(M94=0,0,VLOOKUP(M94,FAC_TOTALS_APTA!$A$4:$BO$143,$L99,FALSE))</f>
        <v>-15218.471373582899</v>
      </c>
      <c r="N99" s="31">
        <f>IF(N94=0,0,VLOOKUP(N94,FAC_TOTALS_APTA!$A$4:$BO$143,$L99,FALSE))</f>
        <v>9651.5242095719896</v>
      </c>
      <c r="O99" s="31">
        <f>IF(O94=0,0,VLOOKUP(O94,FAC_TOTALS_APTA!$A$4:$BO$143,$L99,FALSE))</f>
        <v>30201.139876582201</v>
      </c>
      <c r="P99" s="31">
        <f>IF(P94=0,0,VLOOKUP(P94,FAC_TOTALS_APTA!$A$4:$BO$143,$L99,FALSE))</f>
        <v>-126334.628118843</v>
      </c>
      <c r="Q99" s="31">
        <f>IF(Q94=0,0,VLOOKUP(Q94,FAC_TOTALS_APTA!$A$4:$BO$143,$L99,FALSE))</f>
        <v>262331.94598508201</v>
      </c>
      <c r="R99" s="31">
        <f>IF(R94=0,0,VLOOKUP(R94,FAC_TOTALS_APTA!$A$4:$BO$143,$L99,FALSE))</f>
        <v>-242380.148421633</v>
      </c>
      <c r="S99" s="31">
        <f>IF(S94=0,0,VLOOKUP(S94,FAC_TOTALS_APTA!$A$4:$BO$143,$L99,FALSE))</f>
        <v>229544.58590345201</v>
      </c>
      <c r="T99" s="31">
        <f>IF(T94=0,0,VLOOKUP(T94,FAC_TOTALS_APTA!$A$4:$BO$143,$L99,FALSE))</f>
        <v>3078872.2974125398</v>
      </c>
      <c r="U99" s="31">
        <f>IF(U94=0,0,VLOOKUP(U94,FAC_TOTALS_APTA!$A$4:$BO$143,$L99,FALSE))</f>
        <v>-3540040.9639584599</v>
      </c>
      <c r="V99" s="31">
        <f>IF(V94=0,0,VLOOKUP(V94,FAC_TOTALS_APTA!$A$4:$BO$143,$L99,FALSE))</f>
        <v>5855935.2863483597</v>
      </c>
      <c r="W99" s="31">
        <f>IF(W94=0,0,VLOOKUP(W94,FAC_TOTALS_APTA!$A$4:$BO$143,$L99,FALSE))</f>
        <v>6393546.1903671604</v>
      </c>
      <c r="X99" s="31">
        <f>IF(X94=0,0,VLOOKUP(X94,FAC_TOTALS_APTA!$A$4:$BO$143,$L99,FALSE))</f>
        <v>14226586.6784887</v>
      </c>
      <c r="Y99" s="31">
        <f>IF(Y94=0,0,VLOOKUP(Y94,FAC_TOTALS_APTA!$A$4:$BO$143,$L99,FALSE))</f>
        <v>12362473.4484857</v>
      </c>
      <c r="Z99" s="31">
        <f>IF(Z94=0,0,VLOOKUP(Z94,FAC_TOTALS_APTA!$A$4:$BO$143,$L99,FALSE))</f>
        <v>6433049.0176830599</v>
      </c>
      <c r="AA99" s="31">
        <f>IF(AA94=0,0,VLOOKUP(AA94,FAC_TOTALS_APTA!$A$4:$BO$143,$L99,FALSE))</f>
        <v>13973862.8642797</v>
      </c>
      <c r="AB99" s="31">
        <f>IF(AB94=0,0,VLOOKUP(AB94,FAC_TOTALS_APTA!$A$4:$BO$143,$L99,FALSE))</f>
        <v>14491008.7226381</v>
      </c>
      <c r="AC99" s="34">
        <f t="shared" si="22"/>
        <v>73423089.48980549</v>
      </c>
      <c r="AD99" s="35">
        <f>AC99/G110</f>
        <v>6.1134555187486526E-2</v>
      </c>
    </row>
    <row r="100" spans="1:31" ht="15" x14ac:dyDescent="0.2">
      <c r="B100" s="28" t="s">
        <v>57</v>
      </c>
      <c r="C100" s="30" t="s">
        <v>24</v>
      </c>
      <c r="D100" s="37" t="s">
        <v>17</v>
      </c>
      <c r="E100" s="57">
        <v>0.1762</v>
      </c>
      <c r="F100" s="9">
        <f>MATCH($D100,FAC_TOTALS_APTA!$A$2:$BO$2,)</f>
        <v>14</v>
      </c>
      <c r="G100" s="36">
        <f>VLOOKUP(G94,FAC_TOTALS_APTA!$A$4:$BO$143,$F100,FALSE)</f>
        <v>1.974</v>
      </c>
      <c r="H100" s="36">
        <f>VLOOKUP(H94,FAC_TOTALS_APTA!$A$4:$BO$143,$F100,FALSE)</f>
        <v>2.9199999999999902</v>
      </c>
      <c r="I100" s="32">
        <f t="shared" si="19"/>
        <v>0.4792299898682828</v>
      </c>
      <c r="J100" s="33" t="str">
        <f t="shared" si="20"/>
        <v>_log</v>
      </c>
      <c r="K100" s="33" t="str">
        <f t="shared" si="21"/>
        <v>GAS_PRICE_2018_log_FAC</v>
      </c>
      <c r="L100" s="9">
        <f>MATCH($K100,FAC_TOTALS_APTA!$A$2:$BM$2,)</f>
        <v>26</v>
      </c>
      <c r="M100" s="31">
        <f>IF(M94=0,0,VLOOKUP(M94,FAC_TOTALS_APTA!$A$4:$BO$143,$L100,FALSE))</f>
        <v>25316430.247703899</v>
      </c>
      <c r="N100" s="31">
        <f>IF(N94=0,0,VLOOKUP(N94,FAC_TOTALS_APTA!$A$4:$BO$143,$L100,FALSE))</f>
        <v>25486898.051403299</v>
      </c>
      <c r="O100" s="31">
        <f>IF(O94=0,0,VLOOKUP(O94,FAC_TOTALS_APTA!$A$4:$BO$143,$L100,FALSE))</f>
        <v>32756744.630556099</v>
      </c>
      <c r="P100" s="31">
        <f>IF(P94=0,0,VLOOKUP(P94,FAC_TOTALS_APTA!$A$4:$BO$143,$L100,FALSE))</f>
        <v>21619198.9635715</v>
      </c>
      <c r="Q100" s="31">
        <f>IF(Q94=0,0,VLOOKUP(Q94,FAC_TOTALS_APTA!$A$4:$BO$143,$L100,FALSE))</f>
        <v>6940602.6315926602</v>
      </c>
      <c r="R100" s="31">
        <f>IF(R94=0,0,VLOOKUP(R94,FAC_TOTALS_APTA!$A$4:$BO$143,$L100,FALSE))</f>
        <v>25920140.1713202</v>
      </c>
      <c r="S100" s="31">
        <f>IF(S94=0,0,VLOOKUP(S94,FAC_TOTALS_APTA!$A$4:$BO$143,$L100,FALSE))</f>
        <v>-63419887.803064004</v>
      </c>
      <c r="T100" s="31">
        <f>IF(T94=0,0,VLOOKUP(T94,FAC_TOTALS_APTA!$A$4:$BO$143,$L100,FALSE))</f>
        <v>28524428.677583501</v>
      </c>
      <c r="U100" s="31">
        <f>IF(U94=0,0,VLOOKUP(U94,FAC_TOTALS_APTA!$A$4:$BO$143,$L100,FALSE))</f>
        <v>42600652.265097402</v>
      </c>
      <c r="V100" s="31">
        <f>IF(V94=0,0,VLOOKUP(V94,FAC_TOTALS_APTA!$A$4:$BO$143,$L100,FALSE))</f>
        <v>2092995.3901515501</v>
      </c>
      <c r="W100" s="31">
        <f>IF(W94=0,0,VLOOKUP(W94,FAC_TOTALS_APTA!$A$4:$BO$143,$L100,FALSE))</f>
        <v>-8139480.9004212301</v>
      </c>
      <c r="X100" s="31">
        <f>IF(X94=0,0,VLOOKUP(X94,FAC_TOTALS_APTA!$A$4:$BO$143,$L100,FALSE))</f>
        <v>-9547102.8080920093</v>
      </c>
      <c r="Y100" s="31">
        <f>IF(Y94=0,0,VLOOKUP(Y94,FAC_TOTALS_APTA!$A$4:$BO$143,$L100,FALSE))</f>
        <v>-58787364.386032298</v>
      </c>
      <c r="Z100" s="31">
        <f>IF(Z94=0,0,VLOOKUP(Z94,FAC_TOTALS_APTA!$A$4:$BO$143,$L100,FALSE))</f>
        <v>-18295810.124030001</v>
      </c>
      <c r="AA100" s="31">
        <f>IF(AA94=0,0,VLOOKUP(AA94,FAC_TOTALS_APTA!$A$4:$BO$143,$L100,FALSE))</f>
        <v>18006512.986183599</v>
      </c>
      <c r="AB100" s="31">
        <f>IF(AB94=0,0,VLOOKUP(AB94,FAC_TOTALS_APTA!$A$4:$BO$143,$L100,FALSE))</f>
        <v>13473370.339179499</v>
      </c>
      <c r="AC100" s="34">
        <f t="shared" si="22"/>
        <v>84548328.332703695</v>
      </c>
      <c r="AD100" s="35">
        <f>AC100/G110</f>
        <v>7.0397806471805796E-2</v>
      </c>
    </row>
    <row r="101" spans="1:31" ht="15" x14ac:dyDescent="0.2">
      <c r="B101" s="28" t="s">
        <v>54</v>
      </c>
      <c r="C101" s="30" t="s">
        <v>24</v>
      </c>
      <c r="D101" s="9" t="s">
        <v>16</v>
      </c>
      <c r="E101" s="57">
        <v>-0.27529999999999999</v>
      </c>
      <c r="F101" s="9">
        <f>MATCH($D101,FAC_TOTALS_APTA!$A$2:$BO$2,)</f>
        <v>15</v>
      </c>
      <c r="G101" s="56">
        <f>VLOOKUP(G94,FAC_TOTALS_APTA!$A$4:$BO$143,$F101,FALSE)</f>
        <v>42439.074999999903</v>
      </c>
      <c r="H101" s="56">
        <f>VLOOKUP(H94,FAC_TOTALS_APTA!$A$4:$BO$143,$F101,FALSE)</f>
        <v>36801.5</v>
      </c>
      <c r="I101" s="32">
        <f t="shared" si="19"/>
        <v>-0.13283925250491235</v>
      </c>
      <c r="J101" s="33" t="str">
        <f t="shared" si="20"/>
        <v>_log</v>
      </c>
      <c r="K101" s="33" t="str">
        <f t="shared" si="21"/>
        <v>TOTAL_MED_INC_INDIV_2018_log_FAC</v>
      </c>
      <c r="L101" s="9">
        <f>MATCH($K101,FAC_TOTALS_APTA!$A$2:$BM$2,)</f>
        <v>27</v>
      </c>
      <c r="M101" s="31">
        <f>IF(M94=0,0,VLOOKUP(M94,FAC_TOTALS_APTA!$A$4:$BO$143,$L101,FALSE))</f>
        <v>13450768.866064301</v>
      </c>
      <c r="N101" s="31">
        <f>IF(N94=0,0,VLOOKUP(N94,FAC_TOTALS_APTA!$A$4:$BO$143,$L101,FALSE))</f>
        <v>16424694.4045287</v>
      </c>
      <c r="O101" s="31">
        <f>IF(O94=0,0,VLOOKUP(O94,FAC_TOTALS_APTA!$A$4:$BO$143,$L101,FALSE))</f>
        <v>14675791.5581518</v>
      </c>
      <c r="P101" s="31">
        <f>IF(P94=0,0,VLOOKUP(P94,FAC_TOTALS_APTA!$A$4:$BO$143,$L101,FALSE))</f>
        <v>24335169.7096701</v>
      </c>
      <c r="Q101" s="31">
        <f>IF(Q94=0,0,VLOOKUP(Q94,FAC_TOTALS_APTA!$A$4:$BO$143,$L101,FALSE))</f>
        <v>-7247941.9610646497</v>
      </c>
      <c r="R101" s="31">
        <f>IF(R94=0,0,VLOOKUP(R94,FAC_TOTALS_APTA!$A$4:$BO$143,$L101,FALSE))</f>
        <v>-609692.16149964998</v>
      </c>
      <c r="S101" s="31">
        <f>IF(S94=0,0,VLOOKUP(S94,FAC_TOTALS_APTA!$A$4:$BO$143,$L101,FALSE))</f>
        <v>13673171.9051705</v>
      </c>
      <c r="T101" s="31">
        <f>IF(T94=0,0,VLOOKUP(T94,FAC_TOTALS_APTA!$A$4:$BO$143,$L101,FALSE))</f>
        <v>3100918.9879809599</v>
      </c>
      <c r="U101" s="31">
        <f>IF(U94=0,0,VLOOKUP(U94,FAC_TOTALS_APTA!$A$4:$BO$143,$L101,FALSE))</f>
        <v>11763620.0851951</v>
      </c>
      <c r="V101" s="31">
        <f>IF(V94=0,0,VLOOKUP(V94,FAC_TOTALS_APTA!$A$4:$BO$143,$L101,FALSE))</f>
        <v>2001590.1739368101</v>
      </c>
      <c r="W101" s="31">
        <f>IF(W94=0,0,VLOOKUP(W94,FAC_TOTALS_APTA!$A$4:$BO$143,$L101,FALSE))</f>
        <v>2899353.5884229601</v>
      </c>
      <c r="X101" s="31">
        <f>IF(X94=0,0,VLOOKUP(X94,FAC_TOTALS_APTA!$A$4:$BO$143,$L101,FALSE))</f>
        <v>1322660.6750485899</v>
      </c>
      <c r="Y101" s="31">
        <f>IF(Y94=0,0,VLOOKUP(Y94,FAC_TOTALS_APTA!$A$4:$BO$143,$L101,FALSE))</f>
        <v>-6420609.7193141105</v>
      </c>
      <c r="Z101" s="31">
        <f>IF(Z94=0,0,VLOOKUP(Z94,FAC_TOTALS_APTA!$A$4:$BO$143,$L101,FALSE))</f>
        <v>-11620771.5872887</v>
      </c>
      <c r="AA101" s="31">
        <f>IF(AA94=0,0,VLOOKUP(AA94,FAC_TOTALS_APTA!$A$4:$BO$143,$L101,FALSE))</f>
        <v>-6492044.2026550705</v>
      </c>
      <c r="AB101" s="31">
        <f>IF(AB94=0,0,VLOOKUP(AB94,FAC_TOTALS_APTA!$A$4:$BO$143,$L101,FALSE))</f>
        <v>-7964858.5530086802</v>
      </c>
      <c r="AC101" s="34">
        <f t="shared" si="22"/>
        <v>63291821.769338928</v>
      </c>
      <c r="AD101" s="35">
        <f>AC101/G110</f>
        <v>5.2698917980173683E-2</v>
      </c>
    </row>
    <row r="102" spans="1:31" ht="15" x14ac:dyDescent="0.2">
      <c r="B102" s="28" t="s">
        <v>73</v>
      </c>
      <c r="C102" s="30"/>
      <c r="D102" s="9" t="s">
        <v>10</v>
      </c>
      <c r="E102" s="57">
        <v>6.8999999999999999E-3</v>
      </c>
      <c r="F102" s="9">
        <f>MATCH($D102,FAC_TOTALS_APTA!$A$2:$BO$2,)</f>
        <v>16</v>
      </c>
      <c r="G102" s="31">
        <f>VLOOKUP(G94,FAC_TOTALS_APTA!$A$4:$BO$143,$F102,FALSE)</f>
        <v>31.709999999999901</v>
      </c>
      <c r="H102" s="31">
        <f>VLOOKUP(H94,FAC_TOTALS_APTA!$A$4:$BO$143,$F102,FALSE)</f>
        <v>30.01</v>
      </c>
      <c r="I102" s="32">
        <f t="shared" si="19"/>
        <v>-5.3610848312832027E-2</v>
      </c>
      <c r="J102" s="33" t="str">
        <f t="shared" si="20"/>
        <v/>
      </c>
      <c r="K102" s="33" t="str">
        <f t="shared" si="21"/>
        <v>PCT_HH_NO_VEH_FAC</v>
      </c>
      <c r="L102" s="9">
        <f>MATCH($K102,FAC_TOTALS_APTA!$A$2:$BM$2,)</f>
        <v>28</v>
      </c>
      <c r="M102" s="31">
        <f>IF(M94=0,0,VLOOKUP(M94,FAC_TOTALS_APTA!$A$4:$BO$143,$L102,FALSE))</f>
        <v>-3093223.7169388998</v>
      </c>
      <c r="N102" s="31">
        <f>IF(N94=0,0,VLOOKUP(N94,FAC_TOTALS_APTA!$A$4:$BO$143,$L102,FALSE))</f>
        <v>-2987267.1996112</v>
      </c>
      <c r="O102" s="31">
        <f>IF(O94=0,0,VLOOKUP(O94,FAC_TOTALS_APTA!$A$4:$BO$143,$L102,FALSE))</f>
        <v>-2612279.8922966402</v>
      </c>
      <c r="P102" s="31">
        <f>IF(P94=0,0,VLOOKUP(P94,FAC_TOTALS_APTA!$A$4:$BO$143,$L102,FALSE))</f>
        <v>-4359107.3454221003</v>
      </c>
      <c r="Q102" s="31">
        <f>IF(Q94=0,0,VLOOKUP(Q94,FAC_TOTALS_APTA!$A$4:$BO$143,$L102,FALSE))</f>
        <v>1881126.34075575</v>
      </c>
      <c r="R102" s="31">
        <f>IF(R94=0,0,VLOOKUP(R94,FAC_TOTALS_APTA!$A$4:$BO$143,$L102,FALSE))</f>
        <v>162215.72107026499</v>
      </c>
      <c r="S102" s="31">
        <f>IF(S94=0,0,VLOOKUP(S94,FAC_TOTALS_APTA!$A$4:$BO$143,$L102,FALSE))</f>
        <v>1558623.1783287399</v>
      </c>
      <c r="T102" s="31">
        <f>IF(T94=0,0,VLOOKUP(T94,FAC_TOTALS_APTA!$A$4:$BO$143,$L102,FALSE))</f>
        <v>2547095.9728387799</v>
      </c>
      <c r="U102" s="31">
        <f>IF(U94=0,0,VLOOKUP(U94,FAC_TOTALS_APTA!$A$4:$BO$143,$L102,FALSE))</f>
        <v>2882268.4894107901</v>
      </c>
      <c r="V102" s="31">
        <f>IF(V94=0,0,VLOOKUP(V94,FAC_TOTALS_APTA!$A$4:$BO$143,$L102,FALSE))</f>
        <v>1585773.9221109501</v>
      </c>
      <c r="W102" s="31">
        <f>IF(W94=0,0,VLOOKUP(W94,FAC_TOTALS_APTA!$A$4:$BO$143,$L102,FALSE))</f>
        <v>-11952169.608801501</v>
      </c>
      <c r="X102" s="31">
        <f>IF(X94=0,0,VLOOKUP(X94,FAC_TOTALS_APTA!$A$4:$BO$143,$L102,FALSE))</f>
        <v>2054126.9980530301</v>
      </c>
      <c r="Y102" s="31">
        <f>IF(Y94=0,0,VLOOKUP(Y94,FAC_TOTALS_APTA!$A$4:$BO$143,$L102,FALSE))</f>
        <v>-225649.757549067</v>
      </c>
      <c r="Z102" s="31">
        <f>IF(Z94=0,0,VLOOKUP(Z94,FAC_TOTALS_APTA!$A$4:$BO$143,$L102,FALSE))</f>
        <v>-2128779.78677026</v>
      </c>
      <c r="AA102" s="31">
        <f>IF(AA94=0,0,VLOOKUP(AA94,FAC_TOTALS_APTA!$A$4:$BO$143,$L102,FALSE))</f>
        <v>883908.05554269406</v>
      </c>
      <c r="AB102" s="31">
        <f>IF(AB94=0,0,VLOOKUP(AB94,FAC_TOTALS_APTA!$A$4:$BO$143,$L102,FALSE))</f>
        <v>69459.086458272606</v>
      </c>
      <c r="AC102" s="34">
        <f t="shared" si="22"/>
        <v>-13733879.542820394</v>
      </c>
      <c r="AD102" s="35">
        <f>AC102/G110</f>
        <v>-1.1435294029208929E-2</v>
      </c>
    </row>
    <row r="103" spans="1:31" ht="15" x14ac:dyDescent="0.2">
      <c r="B103" s="28" t="s">
        <v>55</v>
      </c>
      <c r="C103" s="30"/>
      <c r="D103" s="9" t="s">
        <v>32</v>
      </c>
      <c r="E103" s="57">
        <v>-3.0000000000000001E-3</v>
      </c>
      <c r="F103" s="9">
        <f>MATCH($D103,FAC_TOTALS_APTA!$A$2:$BO$2,)</f>
        <v>18</v>
      </c>
      <c r="G103" s="36">
        <f>VLOOKUP(G94,FAC_TOTALS_APTA!$A$4:$BO$143,$F103,FALSE)</f>
        <v>3.5</v>
      </c>
      <c r="H103" s="36">
        <f>VLOOKUP(H94,FAC_TOTALS_APTA!$A$4:$BO$143,$F103,FALSE)</f>
        <v>4.5999999999999996</v>
      </c>
      <c r="I103" s="32">
        <f t="shared" si="19"/>
        <v>0.31428571428571428</v>
      </c>
      <c r="J103" s="33" t="str">
        <f t="shared" si="20"/>
        <v/>
      </c>
      <c r="K103" s="33" t="str">
        <f t="shared" si="21"/>
        <v>JTW_HOME_PCT_FAC</v>
      </c>
      <c r="L103" s="9">
        <f>MATCH($K103,FAC_TOTALS_APTA!$A$2:$BM$2,)</f>
        <v>30</v>
      </c>
      <c r="M103" s="31">
        <f>IF(M94=0,0,VLOOKUP(M94,FAC_TOTALS_APTA!$A$4:$BO$143,$L103,FALSE))</f>
        <v>0</v>
      </c>
      <c r="N103" s="31">
        <f>IF(N94=0,0,VLOOKUP(N94,FAC_TOTALS_APTA!$A$4:$BO$143,$L103,FALSE))</f>
        <v>0</v>
      </c>
      <c r="O103" s="31">
        <f>IF(O94=0,0,VLOOKUP(O94,FAC_TOTALS_APTA!$A$4:$BO$143,$L103,FALSE))</f>
        <v>0</v>
      </c>
      <c r="P103" s="31">
        <f>IF(P94=0,0,VLOOKUP(P94,FAC_TOTALS_APTA!$A$4:$BO$143,$L103,FALSE))</f>
        <v>-83621.937428190606</v>
      </c>
      <c r="Q103" s="31">
        <f>IF(Q94=0,0,VLOOKUP(Q94,FAC_TOTALS_APTA!$A$4:$BO$143,$L103,FALSE))</f>
        <v>40900.550402363297</v>
      </c>
      <c r="R103" s="31">
        <f>IF(R94=0,0,VLOOKUP(R94,FAC_TOTALS_APTA!$A$4:$BO$143,$L103,FALSE))</f>
        <v>-38824.112479014897</v>
      </c>
      <c r="S103" s="31">
        <f>IF(S94=0,0,VLOOKUP(S94,FAC_TOTALS_APTA!$A$4:$BO$143,$L103,FALSE))</f>
        <v>-78483.150225882695</v>
      </c>
      <c r="T103" s="31">
        <f>IF(T94=0,0,VLOOKUP(T94,FAC_TOTALS_APTA!$A$4:$BO$143,$L103,FALSE))</f>
        <v>0</v>
      </c>
      <c r="U103" s="31">
        <f>IF(U94=0,0,VLOOKUP(U94,FAC_TOTALS_APTA!$A$4:$BO$143,$L103,FALSE))</f>
        <v>0</v>
      </c>
      <c r="V103" s="31">
        <f>IF(V94=0,0,VLOOKUP(V94,FAC_TOTALS_APTA!$A$4:$BO$143,$L103,FALSE))</f>
        <v>-72240.187926412895</v>
      </c>
      <c r="W103" s="31">
        <f>IF(W94=0,0,VLOOKUP(W94,FAC_TOTALS_APTA!$A$4:$BO$143,$L103,FALSE))</f>
        <v>-36423.841683463499</v>
      </c>
      <c r="X103" s="31">
        <f>IF(X94=0,0,VLOOKUP(X94,FAC_TOTALS_APTA!$A$4:$BO$143,$L103,FALSE))</f>
        <v>0</v>
      </c>
      <c r="Y103" s="31">
        <f>IF(Y94=0,0,VLOOKUP(Y94,FAC_TOTALS_APTA!$A$4:$BO$143,$L103,FALSE))</f>
        <v>36012.023418336801</v>
      </c>
      <c r="Z103" s="31">
        <f>IF(Z94=0,0,VLOOKUP(Z94,FAC_TOTALS_APTA!$A$4:$BO$143,$L103,FALSE))</f>
        <v>-140703.29005735699</v>
      </c>
      <c r="AA103" s="31">
        <f>IF(AA94=0,0,VLOOKUP(AA94,FAC_TOTALS_APTA!$A$4:$BO$143,$L103,FALSE))</f>
        <v>0</v>
      </c>
      <c r="AB103" s="31">
        <f>IF(AB94=0,0,VLOOKUP(AB94,FAC_TOTALS_APTA!$A$4:$BO$143,$L103,FALSE))</f>
        <v>-33249.388147136298</v>
      </c>
      <c r="AC103" s="34">
        <f t="shared" si="22"/>
        <v>-406633.33412675781</v>
      </c>
      <c r="AD103" s="35">
        <f>AC103/G110</f>
        <v>-3.3857670902959685E-4</v>
      </c>
    </row>
    <row r="104" spans="1:31" ht="15" x14ac:dyDescent="0.2">
      <c r="B104" s="28" t="s">
        <v>74</v>
      </c>
      <c r="C104" s="30"/>
      <c r="D104" s="14" t="s">
        <v>81</v>
      </c>
      <c r="E104" s="57">
        <v>-1.29E-2</v>
      </c>
      <c r="F104" s="9">
        <f>MATCH($D104,FAC_TOTALS_APTA!$A$2:$BO$2,)</f>
        <v>19</v>
      </c>
      <c r="G104" s="36">
        <f>VLOOKUP(G94,FAC_TOTALS_APTA!$A$4:$BO$143,$F104,FALSE)</f>
        <v>0</v>
      </c>
      <c r="H104" s="36">
        <f>VLOOKUP(H94,FAC_TOTALS_APTA!$A$4:$BO$143,$F104,FALSE)</f>
        <v>7</v>
      </c>
      <c r="I104" s="32" t="str">
        <f t="shared" si="19"/>
        <v>-</v>
      </c>
      <c r="J104" s="33" t="str">
        <f t="shared" si="20"/>
        <v/>
      </c>
      <c r="K104" s="33" t="str">
        <f t="shared" si="21"/>
        <v>YEARS_SINCE_TNC_BUS_FAC</v>
      </c>
      <c r="L104" s="9">
        <f>MATCH($K104,FAC_TOTALS_APTA!$A$2:$BM$2,)</f>
        <v>31</v>
      </c>
      <c r="M104" s="31">
        <f>IF(M94=0,0,VLOOKUP(M94,FAC_TOTALS_APTA!$A$4:$BO$143,$L104,FALSE))</f>
        <v>0</v>
      </c>
      <c r="N104" s="31">
        <f>IF(N94=0,0,VLOOKUP(N94,FAC_TOTALS_APTA!$A$4:$BO$143,$L104,FALSE))</f>
        <v>0</v>
      </c>
      <c r="O104" s="31">
        <f>IF(O94=0,0,VLOOKUP(O94,FAC_TOTALS_APTA!$A$4:$BO$143,$L104,FALSE))</f>
        <v>0</v>
      </c>
      <c r="P104" s="31">
        <f>IF(P94=0,0,VLOOKUP(P94,FAC_TOTALS_APTA!$A$4:$BO$143,$L104,FALSE))</f>
        <v>0</v>
      </c>
      <c r="Q104" s="31">
        <f>IF(Q94=0,0,VLOOKUP(Q94,FAC_TOTALS_APTA!$A$4:$BO$143,$L104,FALSE))</f>
        <v>0</v>
      </c>
      <c r="R104" s="31">
        <f>IF(R94=0,0,VLOOKUP(R94,FAC_TOTALS_APTA!$A$4:$BO$143,$L104,FALSE))</f>
        <v>0</v>
      </c>
      <c r="S104" s="31">
        <f>IF(S94=0,0,VLOOKUP(S94,FAC_TOTALS_APTA!$A$4:$BO$143,$L104,FALSE))</f>
        <v>0</v>
      </c>
      <c r="T104" s="31">
        <f>IF(T94=0,0,VLOOKUP(T94,FAC_TOTALS_APTA!$A$4:$BO$143,$L104,FALSE))</f>
        <v>0</v>
      </c>
      <c r="U104" s="31">
        <f>IF(U94=0,0,VLOOKUP(U94,FAC_TOTALS_APTA!$A$4:$BO$143,$L104,FALSE))</f>
        <v>0</v>
      </c>
      <c r="V104" s="31">
        <f>IF(V94=0,0,VLOOKUP(V94,FAC_TOTALS_APTA!$A$4:$BO$143,$L104,FALSE))</f>
        <v>-24249918.9255956</v>
      </c>
      <c r="W104" s="31">
        <f>IF(W94=0,0,VLOOKUP(W94,FAC_TOTALS_APTA!$A$4:$BO$143,$L104,FALSE))</f>
        <v>-24453414.5265861</v>
      </c>
      <c r="X104" s="31">
        <f>IF(X94=0,0,VLOOKUP(X94,FAC_TOTALS_APTA!$A$4:$BO$143,$L104,FALSE))</f>
        <v>-24426194.680029299</v>
      </c>
      <c r="Y104" s="31">
        <f>IF(Y94=0,0,VLOOKUP(Y94,FAC_TOTALS_APTA!$A$4:$BO$143,$L104,FALSE))</f>
        <v>-24176084.535034399</v>
      </c>
      <c r="Z104" s="31">
        <f>IF(Z94=0,0,VLOOKUP(Z94,FAC_TOTALS_APTA!$A$4:$BO$143,$L104,FALSE))</f>
        <v>-23616797.142259799</v>
      </c>
      <c r="AA104" s="31">
        <f>IF(AA94=0,0,VLOOKUP(AA94,FAC_TOTALS_APTA!$A$4:$BO$143,$L104,FALSE))</f>
        <v>-23662367.019599199</v>
      </c>
      <c r="AB104" s="31">
        <f>IF(AB94=0,0,VLOOKUP(AB94,FAC_TOTALS_APTA!$A$4:$BO$143,$L104,FALSE))</f>
        <v>-22322221.751979999</v>
      </c>
      <c r="AC104" s="34">
        <f t="shared" si="22"/>
        <v>-166906998.5810844</v>
      </c>
      <c r="AD104" s="35">
        <f>AC104/G110</f>
        <v>-0.13897242933845486</v>
      </c>
    </row>
    <row r="105" spans="1:31" ht="15" x14ac:dyDescent="0.2">
      <c r="B105" s="28" t="s">
        <v>74</v>
      </c>
      <c r="C105" s="30"/>
      <c r="D105" s="14" t="s">
        <v>82</v>
      </c>
      <c r="E105" s="57">
        <v>-2.5999999999999999E-3</v>
      </c>
      <c r="F105" s="9">
        <f>MATCH($D105,FAC_TOTALS_APTA!$A$2:$BO$2,)</f>
        <v>20</v>
      </c>
      <c r="G105" s="36">
        <f>VLOOKUP(G94,FAC_TOTALS_APTA!$A$4:$BO$143,$F105,FALSE)</f>
        <v>0</v>
      </c>
      <c r="H105" s="36">
        <f>VLOOKUP(H94,FAC_TOTALS_APTA!$A$4:$BO$143,$F105,FALSE)</f>
        <v>0</v>
      </c>
      <c r="I105" s="32" t="str">
        <f t="shared" si="19"/>
        <v>-</v>
      </c>
      <c r="J105" s="33" t="str">
        <f t="shared" si="20"/>
        <v/>
      </c>
      <c r="K105" s="33" t="str">
        <f t="shared" si="21"/>
        <v>YEARS_SINCE_TNC_RAIL_FAC</v>
      </c>
      <c r="L105" s="9">
        <f>MATCH($K105,FAC_TOTALS_APTA!$A$2:$BM$2,)</f>
        <v>32</v>
      </c>
      <c r="M105" s="31">
        <f>IF(M94=0,0,VLOOKUP(M94,FAC_TOTALS_APTA!$A$4:$BO$143,$L105,FALSE))</f>
        <v>0</v>
      </c>
      <c r="N105" s="31">
        <f>IF(N94=0,0,VLOOKUP(N94,FAC_TOTALS_APTA!$A$4:$BO$143,$L105,FALSE))</f>
        <v>0</v>
      </c>
      <c r="O105" s="31">
        <f>IF(O94=0,0,VLOOKUP(O94,FAC_TOTALS_APTA!$A$4:$BO$143,$L105,FALSE))</f>
        <v>0</v>
      </c>
      <c r="P105" s="31">
        <f>IF(P94=0,0,VLOOKUP(P94,FAC_TOTALS_APTA!$A$4:$BO$143,$L105,FALSE))</f>
        <v>0</v>
      </c>
      <c r="Q105" s="31">
        <f>IF(Q94=0,0,VLOOKUP(Q94,FAC_TOTALS_APTA!$A$4:$BO$143,$L105,FALSE))</f>
        <v>0</v>
      </c>
      <c r="R105" s="31">
        <f>IF(R94=0,0,VLOOKUP(R94,FAC_TOTALS_APTA!$A$4:$BO$143,$L105,FALSE))</f>
        <v>0</v>
      </c>
      <c r="S105" s="31">
        <f>IF(S94=0,0,VLOOKUP(S94,FAC_TOTALS_APTA!$A$4:$BO$143,$L105,FALSE))</f>
        <v>0</v>
      </c>
      <c r="T105" s="31">
        <f>IF(T94=0,0,VLOOKUP(T94,FAC_TOTALS_APTA!$A$4:$BO$143,$L105,FALSE))</f>
        <v>0</v>
      </c>
      <c r="U105" s="31">
        <f>IF(U94=0,0,VLOOKUP(U94,FAC_TOTALS_APTA!$A$4:$BO$143,$L105,FALSE))</f>
        <v>0</v>
      </c>
      <c r="V105" s="31">
        <f>IF(V94=0,0,VLOOKUP(V94,FAC_TOTALS_APTA!$A$4:$BO$143,$L105,FALSE))</f>
        <v>0</v>
      </c>
      <c r="W105" s="31">
        <f>IF(W94=0,0,VLOOKUP(W94,FAC_TOTALS_APTA!$A$4:$BO$143,$L105,FALSE))</f>
        <v>0</v>
      </c>
      <c r="X105" s="31">
        <f>IF(X94=0,0,VLOOKUP(X94,FAC_TOTALS_APTA!$A$4:$BO$143,$L105,FALSE))</f>
        <v>0</v>
      </c>
      <c r="Y105" s="31">
        <f>IF(Y94=0,0,VLOOKUP(Y94,FAC_TOTALS_APTA!$A$4:$BO$143,$L105,FALSE))</f>
        <v>0</v>
      </c>
      <c r="Z105" s="31">
        <f>IF(Z94=0,0,VLOOKUP(Z94,FAC_TOTALS_APTA!$A$4:$BO$143,$L105,FALSE))</f>
        <v>0</v>
      </c>
      <c r="AA105" s="31">
        <f>IF(AA94=0,0,VLOOKUP(AA94,FAC_TOTALS_APTA!$A$4:$BO$143,$L105,FALSE))</f>
        <v>0</v>
      </c>
      <c r="AB105" s="31">
        <f>IF(AB94=0,0,VLOOKUP(AB94,FAC_TOTALS_APTA!$A$4:$BO$143,$L105,FALSE))</f>
        <v>0</v>
      </c>
      <c r="AC105" s="34">
        <f t="shared" si="22"/>
        <v>0</v>
      </c>
      <c r="AD105" s="35">
        <f>AC105/G110</f>
        <v>0</v>
      </c>
    </row>
    <row r="106" spans="1:31" ht="15" x14ac:dyDescent="0.2">
      <c r="B106" s="28" t="s">
        <v>75</v>
      </c>
      <c r="C106" s="30"/>
      <c r="D106" s="9" t="s">
        <v>49</v>
      </c>
      <c r="E106" s="57">
        <v>1.46E-2</v>
      </c>
      <c r="F106" s="9">
        <f>MATCH($D106,FAC_TOTALS_APTA!$A$2:$BO$2,)</f>
        <v>21</v>
      </c>
      <c r="G106" s="36">
        <f>VLOOKUP(G94,FAC_TOTALS_APTA!$A$4:$BO$143,$F106,FALSE)</f>
        <v>0</v>
      </c>
      <c r="H106" s="36">
        <f>VLOOKUP(H94,FAC_TOTALS_APTA!$A$4:$BO$143,$F106,FALSE)</f>
        <v>1</v>
      </c>
      <c r="I106" s="32" t="str">
        <f t="shared" si="19"/>
        <v>-</v>
      </c>
      <c r="J106" s="33" t="str">
        <f t="shared" si="20"/>
        <v/>
      </c>
      <c r="K106" s="33" t="str">
        <f t="shared" si="21"/>
        <v>BIKE_SHARE_FAC</v>
      </c>
      <c r="L106" s="9">
        <f>MATCH($K106,FAC_TOTALS_APTA!$A$2:$BM$2,)</f>
        <v>33</v>
      </c>
      <c r="M106" s="31">
        <f>IF(M94=0,0,VLOOKUP(M94,FAC_TOTALS_APTA!$A$4:$BO$143,$L106,FALSE))</f>
        <v>0</v>
      </c>
      <c r="N106" s="31">
        <f>IF(N94=0,0,VLOOKUP(N94,FAC_TOTALS_APTA!$A$4:$BO$143,$L106,FALSE))</f>
        <v>0</v>
      </c>
      <c r="O106" s="31">
        <f>IF(O94=0,0,VLOOKUP(O94,FAC_TOTALS_APTA!$A$4:$BO$143,$L106,FALSE))</f>
        <v>0</v>
      </c>
      <c r="P106" s="31">
        <f>IF(P94=0,0,VLOOKUP(P94,FAC_TOTALS_APTA!$A$4:$BO$143,$L106,FALSE))</f>
        <v>0</v>
      </c>
      <c r="Q106" s="31">
        <f>IF(Q94=0,0,VLOOKUP(Q94,FAC_TOTALS_APTA!$A$4:$BO$143,$L106,FALSE))</f>
        <v>0</v>
      </c>
      <c r="R106" s="31">
        <f>IF(R94=0,0,VLOOKUP(R94,FAC_TOTALS_APTA!$A$4:$BO$143,$L106,FALSE))</f>
        <v>0</v>
      </c>
      <c r="S106" s="31">
        <f>IF(S94=0,0,VLOOKUP(S94,FAC_TOTALS_APTA!$A$4:$BO$143,$L106,FALSE))</f>
        <v>0</v>
      </c>
      <c r="T106" s="31">
        <f>IF(T94=0,0,VLOOKUP(T94,FAC_TOTALS_APTA!$A$4:$BO$143,$L106,FALSE))</f>
        <v>0</v>
      </c>
      <c r="U106" s="31">
        <f>IF(U94=0,0,VLOOKUP(U94,FAC_TOTALS_APTA!$A$4:$BO$143,$L106,FALSE))</f>
        <v>0</v>
      </c>
      <c r="V106" s="31">
        <f>IF(V94=0,0,VLOOKUP(V94,FAC_TOTALS_APTA!$A$4:$BO$143,$L106,FALSE))</f>
        <v>0</v>
      </c>
      <c r="W106" s="31">
        <f>IF(W94=0,0,VLOOKUP(W94,FAC_TOTALS_APTA!$A$4:$BO$143,$L106,FALSE))</f>
        <v>5580057.9422713704</v>
      </c>
      <c r="X106" s="31">
        <f>IF(X94=0,0,VLOOKUP(X94,FAC_TOTALS_APTA!$A$4:$BO$143,$L106,FALSE))</f>
        <v>0</v>
      </c>
      <c r="Y106" s="31">
        <f>IF(Y94=0,0,VLOOKUP(Y94,FAC_TOTALS_APTA!$A$4:$BO$143,$L106,FALSE))</f>
        <v>0</v>
      </c>
      <c r="Z106" s="31">
        <f>IF(Z94=0,0,VLOOKUP(Z94,FAC_TOTALS_APTA!$A$4:$BO$143,$L106,FALSE))</f>
        <v>0</v>
      </c>
      <c r="AA106" s="31">
        <f>IF(AA94=0,0,VLOOKUP(AA94,FAC_TOTALS_APTA!$A$4:$BO$143,$L106,FALSE))</f>
        <v>0</v>
      </c>
      <c r="AB106" s="31">
        <f>IF(AB94=0,0,VLOOKUP(AB94,FAC_TOTALS_APTA!$A$4:$BO$143,$L106,FALSE))</f>
        <v>0</v>
      </c>
      <c r="AC106" s="34">
        <f t="shared" si="22"/>
        <v>5580057.9422713704</v>
      </c>
      <c r="AD106" s="35">
        <f>AC106/G110</f>
        <v>4.6461455461980633E-3</v>
      </c>
    </row>
    <row r="107" spans="1:31" ht="15" x14ac:dyDescent="0.2">
      <c r="B107" s="11" t="s">
        <v>76</v>
      </c>
      <c r="C107" s="29"/>
      <c r="D107" s="10" t="s">
        <v>50</v>
      </c>
      <c r="E107" s="58">
        <v>-4.8399999999999999E-2</v>
      </c>
      <c r="F107" s="10">
        <f>MATCH($D107,FAC_TOTALS_APTA!$A$2:$BO$2,)</f>
        <v>22</v>
      </c>
      <c r="G107" s="38">
        <f>VLOOKUP(G94,FAC_TOTALS_APTA!$A$4:$BO$143,$F107,FALSE)</f>
        <v>0</v>
      </c>
      <c r="H107" s="38">
        <f>VLOOKUP(H94,FAC_TOTALS_APTA!$A$4:$BO$143,$F107,FALSE)</f>
        <v>1</v>
      </c>
      <c r="I107" s="39" t="str">
        <f t="shared" si="19"/>
        <v>-</v>
      </c>
      <c r="J107" s="40" t="str">
        <f t="shared" si="20"/>
        <v/>
      </c>
      <c r="K107" s="40" t="str">
        <f t="shared" si="21"/>
        <v>scooter_flag_FAC</v>
      </c>
      <c r="L107" s="10">
        <f>MATCH($K107,FAC_TOTALS_APTA!$A$2:$BM$2,)</f>
        <v>34</v>
      </c>
      <c r="M107" s="41">
        <f>IF($M$94=0,0,VLOOKUP($M$94,FAC_TOTALS_APTA!$A$4:$BO$143,$L107,FALSE))</f>
        <v>0</v>
      </c>
      <c r="N107" s="41">
        <f>IF(N94=0,0,VLOOKUP(N94,FAC_TOTALS_APTA!$A$4:$BO$143,$L107,FALSE))</f>
        <v>0</v>
      </c>
      <c r="O107" s="41">
        <f>IF(O94=0,0,VLOOKUP(O94,FAC_TOTALS_APTA!$A$4:$BO$143,$L107,FALSE))</f>
        <v>0</v>
      </c>
      <c r="P107" s="41">
        <f>IF(P94=0,0,VLOOKUP(P94,FAC_TOTALS_APTA!$A$4:$BO$143,$L107,FALSE))</f>
        <v>0</v>
      </c>
      <c r="Q107" s="41">
        <f>IF(Q94=0,0,VLOOKUP(Q94,FAC_TOTALS_APTA!$A$4:$BO$143,$L107,FALSE))</f>
        <v>0</v>
      </c>
      <c r="R107" s="41">
        <f>IF(R94=0,0,VLOOKUP(R94,FAC_TOTALS_APTA!$A$4:$BO$143,$L107,FALSE))</f>
        <v>0</v>
      </c>
      <c r="S107" s="41">
        <f>IF(S94=0,0,VLOOKUP(S94,FAC_TOTALS_APTA!$A$4:$BO$143,$L107,FALSE))</f>
        <v>0</v>
      </c>
      <c r="T107" s="41">
        <f>IF(T94=0,0,VLOOKUP(T94,FAC_TOTALS_APTA!$A$4:$BO$143,$L107,FALSE))</f>
        <v>0</v>
      </c>
      <c r="U107" s="41">
        <f>IF(U94=0,0,VLOOKUP(U94,FAC_TOTALS_APTA!$A$4:$BO$143,$L107,FALSE))</f>
        <v>0</v>
      </c>
      <c r="V107" s="41">
        <f>IF(V94=0,0,VLOOKUP(V94,FAC_TOTALS_APTA!$A$4:$BO$143,$L107,FALSE))</f>
        <v>0</v>
      </c>
      <c r="W107" s="41">
        <f>IF(W94=0,0,VLOOKUP(W94,FAC_TOTALS_APTA!$A$4:$BO$143,$L107,FALSE))</f>
        <v>0</v>
      </c>
      <c r="X107" s="41">
        <f>IF(X94=0,0,VLOOKUP(X94,FAC_TOTALS_APTA!$A$4:$BO$143,$L107,FALSE))</f>
        <v>0</v>
      </c>
      <c r="Y107" s="41">
        <f>IF(Y94=0,0,VLOOKUP(Y94,FAC_TOTALS_APTA!$A$4:$BO$143,$L107,FALSE))</f>
        <v>0</v>
      </c>
      <c r="Z107" s="41">
        <f>IF(Z94=0,0,VLOOKUP(Z94,FAC_TOTALS_APTA!$A$4:$BO$143,$L107,FALSE))</f>
        <v>0</v>
      </c>
      <c r="AA107" s="41">
        <f>IF(AA94=0,0,VLOOKUP(AA94,FAC_TOTALS_APTA!$A$4:$BO$143,$L107,FALSE))</f>
        <v>0</v>
      </c>
      <c r="AB107" s="41">
        <f>IF(AB94=0,0,VLOOKUP(AB94,FAC_TOTALS_APTA!$A$4:$BO$143,$L107,FALSE))</f>
        <v>-57602438.192343198</v>
      </c>
      <c r="AC107" s="42">
        <f t="shared" si="22"/>
        <v>-57602438.192343198</v>
      </c>
      <c r="AD107" s="43">
        <f>AC107/$G$27</f>
        <v>-2.5971118727964138E-2</v>
      </c>
    </row>
    <row r="108" spans="1:31" ht="15" x14ac:dyDescent="0.2">
      <c r="B108" s="44" t="s">
        <v>61</v>
      </c>
      <c r="C108" s="45"/>
      <c r="D108" s="44" t="s">
        <v>53</v>
      </c>
      <c r="E108" s="46"/>
      <c r="F108" s="47"/>
      <c r="G108" s="48"/>
      <c r="H108" s="48"/>
      <c r="I108" s="49"/>
      <c r="J108" s="50"/>
      <c r="K108" s="50" t="str">
        <f t="shared" si="21"/>
        <v>New_Reporter_FAC</v>
      </c>
      <c r="L108" s="47">
        <f>MATCH($K108,FAC_TOTALS_APTA!$A$2:$BM$2,)</f>
        <v>38</v>
      </c>
      <c r="M108" s="48">
        <f>IF(M94=0,0,VLOOKUP(M94,FAC_TOTALS_APTA!$A$4:$BO$143,$L108,FALSE))</f>
        <v>0</v>
      </c>
      <c r="N108" s="48">
        <f>IF(N94=0,0,VLOOKUP(N94,FAC_TOTALS_APTA!$A$4:$BO$143,$L108,FALSE))</f>
        <v>0</v>
      </c>
      <c r="O108" s="48">
        <f>IF(O94=0,0,VLOOKUP(O94,FAC_TOTALS_APTA!$A$4:$BO$143,$L108,FALSE))</f>
        <v>0</v>
      </c>
      <c r="P108" s="48">
        <f>IF(P94=0,0,VLOOKUP(P94,FAC_TOTALS_APTA!$A$4:$BO$143,$L108,FALSE))</f>
        <v>0</v>
      </c>
      <c r="Q108" s="48">
        <f>IF(Q94=0,0,VLOOKUP(Q94,FAC_TOTALS_APTA!$A$4:$BO$143,$L108,FALSE))</f>
        <v>0</v>
      </c>
      <c r="R108" s="48">
        <f>IF(R94=0,0,VLOOKUP(R94,FAC_TOTALS_APTA!$A$4:$BO$143,$L108,FALSE))</f>
        <v>0</v>
      </c>
      <c r="S108" s="48">
        <f>IF(S94=0,0,VLOOKUP(S94,FAC_TOTALS_APTA!$A$4:$BO$143,$L108,FALSE))</f>
        <v>0</v>
      </c>
      <c r="T108" s="48">
        <f>IF(T94=0,0,VLOOKUP(T94,FAC_TOTALS_APTA!$A$4:$BO$143,$L108,FALSE))</f>
        <v>0</v>
      </c>
      <c r="U108" s="48">
        <f>IF(U94=0,0,VLOOKUP(U94,FAC_TOTALS_APTA!$A$4:$BO$143,$L108,FALSE))</f>
        <v>0</v>
      </c>
      <c r="V108" s="48">
        <f>IF(V94=0,0,VLOOKUP(V94,FAC_TOTALS_APTA!$A$4:$BO$143,$L108,FALSE))</f>
        <v>0</v>
      </c>
      <c r="W108" s="48">
        <f>IF(W94=0,0,VLOOKUP(W94,FAC_TOTALS_APTA!$A$4:$BO$143,$L108,FALSE))</f>
        <v>0</v>
      </c>
      <c r="X108" s="48">
        <f>IF(X94=0,0,VLOOKUP(X94,FAC_TOTALS_APTA!$A$4:$BO$143,$L108,FALSE))</f>
        <v>0</v>
      </c>
      <c r="Y108" s="48">
        <f>IF(Y94=0,0,VLOOKUP(Y94,FAC_TOTALS_APTA!$A$4:$BO$143,$L108,FALSE))</f>
        <v>0</v>
      </c>
      <c r="Z108" s="48">
        <f>IF(Z94=0,0,VLOOKUP(Z94,FAC_TOTALS_APTA!$A$4:$BO$143,$L108,FALSE))</f>
        <v>0</v>
      </c>
      <c r="AA108" s="48">
        <f>IF(AA94=0,0,VLOOKUP(AA94,FAC_TOTALS_APTA!$A$4:$BO$143,$L108,FALSE))</f>
        <v>0</v>
      </c>
      <c r="AB108" s="48">
        <f>IF(AB94=0,0,VLOOKUP(AB94,FAC_TOTALS_APTA!$A$4:$BO$143,$L108,FALSE))</f>
        <v>0</v>
      </c>
      <c r="AC108" s="51">
        <f>SUM(M108:AB108)</f>
        <v>0</v>
      </c>
      <c r="AD108" s="52">
        <f>AC108/G110</f>
        <v>0</v>
      </c>
    </row>
    <row r="109" spans="1:31" ht="15" x14ac:dyDescent="0.2">
      <c r="B109" s="28" t="s">
        <v>77</v>
      </c>
      <c r="C109" s="30"/>
      <c r="D109" s="9" t="s">
        <v>6</v>
      </c>
      <c r="E109" s="57"/>
      <c r="F109" s="9">
        <f>MATCH($D109,FAC_TOTALS_APTA!$A$2:$BM$2,)</f>
        <v>9</v>
      </c>
      <c r="G109" s="76">
        <f>VLOOKUP(G94,FAC_TOTALS_APTA!$A$4:$BO$143,$F109,FALSE)</f>
        <v>1148480139.4354899</v>
      </c>
      <c r="H109" s="76">
        <f>VLOOKUP(H94,FAC_TOTALS_APTA!$A$4:$BM$143,$F109,FALSE)</f>
        <v>838019814.50844002</v>
      </c>
      <c r="I109" s="78">
        <f t="shared" ref="I109:I110" si="23">H109/G109-1</f>
        <v>-0.27032276333454908</v>
      </c>
      <c r="J109" s="33"/>
      <c r="K109" s="33"/>
      <c r="L109" s="9"/>
      <c r="M109" s="31">
        <f>SUM(M96:M101)</f>
        <v>-104873159.88856447</v>
      </c>
      <c r="N109" s="31">
        <f>SUM(N96:N101)</f>
        <v>67572383.886331379</v>
      </c>
      <c r="O109" s="31">
        <f>SUM(O96:O101)</f>
        <v>102339270.73833375</v>
      </c>
      <c r="P109" s="31">
        <f>SUM(P96:P101)</f>
        <v>-323650246.35035598</v>
      </c>
      <c r="Q109" s="31">
        <f>SUM(Q96:Q101)</f>
        <v>502692410.87914652</v>
      </c>
      <c r="R109" s="31">
        <f>SUM(R96:R101)</f>
        <v>38905942.355802089</v>
      </c>
      <c r="S109" s="31">
        <f>SUM(S96:S101)</f>
        <v>-67670816.338261545</v>
      </c>
      <c r="T109" s="31">
        <f>SUM(T96:T101)</f>
        <v>-66657780.042460933</v>
      </c>
      <c r="U109" s="31">
        <f>SUM(U96:U101)</f>
        <v>7584337.6243267041</v>
      </c>
      <c r="V109" s="31">
        <f>SUM(V96:V101)</f>
        <v>20657078.169192001</v>
      </c>
      <c r="W109" s="31">
        <f>SUM(W96:W101)</f>
        <v>-48279171.840092495</v>
      </c>
      <c r="X109" s="31">
        <f>SUM(X96:X101)</f>
        <v>8267567.2368562669</v>
      </c>
      <c r="Y109" s="31">
        <f>SUM(Y96:Y101)</f>
        <v>-62322139.427588344</v>
      </c>
      <c r="Z109" s="31">
        <f>SUM(Z96:Z101)</f>
        <v>-27034866.977333553</v>
      </c>
      <c r="AA109" s="31">
        <f>SUM(AA96:AA101)</f>
        <v>11350478.318307079</v>
      </c>
      <c r="AB109" s="31">
        <f>SUM(AB96:AB101)</f>
        <v>22061870.976413894</v>
      </c>
      <c r="AC109" s="34">
        <f>H109-G109</f>
        <v>-310460324.92704988</v>
      </c>
      <c r="AD109" s="35">
        <f>I109</f>
        <v>-0.27032276333454908</v>
      </c>
    </row>
    <row r="110" spans="1:31" s="16" customFormat="1" ht="16" thickBot="1" x14ac:dyDescent="0.25">
      <c r="A110" s="9"/>
      <c r="B110" s="12" t="s">
        <v>58</v>
      </c>
      <c r="C110" s="26"/>
      <c r="D110" s="26" t="s">
        <v>4</v>
      </c>
      <c r="E110" s="26"/>
      <c r="F110" s="26">
        <f>MATCH($D110,FAC_TOTALS_APTA!$A$2:$BM$2,)</f>
        <v>7</v>
      </c>
      <c r="G110" s="77">
        <f>VLOOKUP(G94,FAC_TOTALS_APTA!$A$4:$BM$143,$F110,FALSE)</f>
        <v>1201007994</v>
      </c>
      <c r="H110" s="77">
        <f>VLOOKUP(H94,FAC_TOTALS_APTA!$A$4:$BM$143,$F110,FALSE)</f>
        <v>935808062.59999895</v>
      </c>
      <c r="I110" s="79">
        <f t="shared" si="23"/>
        <v>-0.22081445979118186</v>
      </c>
      <c r="J110" s="53"/>
      <c r="K110" s="53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54">
        <f>H110-G110</f>
        <v>-265199931.40000105</v>
      </c>
      <c r="AD110" s="55">
        <f>I110</f>
        <v>-0.22081445979118186</v>
      </c>
      <c r="AE110" s="9"/>
    </row>
    <row r="111" spans="1:31" s="16" customFormat="1" ht="17" thickTop="1" thickBot="1" x14ac:dyDescent="0.25">
      <c r="A111" s="9"/>
      <c r="B111" s="59" t="s">
        <v>78</v>
      </c>
      <c r="C111" s="60"/>
      <c r="D111" s="60"/>
      <c r="E111" s="61"/>
      <c r="F111" s="60"/>
      <c r="G111" s="60"/>
      <c r="H111" s="60"/>
      <c r="I111" s="62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55">
        <f>AD110-AD109</f>
        <v>4.9508303543367216E-2</v>
      </c>
      <c r="AE111" s="9"/>
    </row>
    <row r="112" spans="1:31" ht="15" thickTop="1" x14ac:dyDescent="0.2"/>
  </sheetData>
  <mergeCells count="8">
    <mergeCell ref="G91:I91"/>
    <mergeCell ref="AC91:AD91"/>
    <mergeCell ref="G8:I8"/>
    <mergeCell ref="AC8:AD8"/>
    <mergeCell ref="G35:I35"/>
    <mergeCell ref="AC35:AD35"/>
    <mergeCell ref="G63:I63"/>
    <mergeCell ref="AC63:AD6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4427-2F46-6D44-A24E-3C4358007CF0}">
  <dimension ref="A1:AE112"/>
  <sheetViews>
    <sheetView showGridLines="0" topLeftCell="A82" workbookViewId="0">
      <selection activeCell="I86" sqref="I86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1640625" style="16" hidden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2012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30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3" t="s">
        <v>59</v>
      </c>
      <c r="H8" s="83"/>
      <c r="I8" s="83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3" t="s">
        <v>63</v>
      </c>
      <c r="AD8" s="83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2012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0_1_2012</v>
      </c>
      <c r="H11" s="9" t="str">
        <f>CONCATENATE($C6,"_",$C7,"_",H9)</f>
        <v>0_1_2018</v>
      </c>
      <c r="I11" s="30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0.83279999999999998</v>
      </c>
      <c r="F13" s="9">
        <f>MATCH($D13,FAC_TOTALS_APTA!$A$2:$BO$2,)</f>
        <v>11</v>
      </c>
      <c r="G13" s="31">
        <f>VLOOKUP(G11,FAC_TOTALS_APTA!$A$4:$BO$143,$F13,FALSE)</f>
        <v>63085771.140276298</v>
      </c>
      <c r="H13" s="31">
        <f>VLOOKUP(H11,FAC_TOTALS_APTA!$A$4:$BO$143,$F13,FALSE)</f>
        <v>65881301.870431103</v>
      </c>
      <c r="I13" s="32">
        <f>IFERROR(H13/G13-1,"-")</f>
        <v>4.431317363052778E-2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MATCH($K13,FAC_TOTALS_APTA!$A$2:$BM$2,)</f>
        <v>23</v>
      </c>
      <c r="M13" s="31">
        <f>IF(M11=0,0,VLOOKUP(M11,FAC_TOTALS_APTA!$A$4:$BO$143,$L13,FALSE))</f>
        <v>27597854.686918799</v>
      </c>
      <c r="N13" s="31">
        <f>IF(N11=0,0,VLOOKUP(N11,FAC_TOTALS_APTA!$A$4:$BO$143,$L13,FALSE))</f>
        <v>5098904.1565553397</v>
      </c>
      <c r="O13" s="31">
        <f>IF(O11=0,0,VLOOKUP(O11,FAC_TOTALS_APTA!$A$4:$BO$143,$L13,FALSE))</f>
        <v>29128261.828850601</v>
      </c>
      <c r="P13" s="31">
        <f>IF(P11=0,0,VLOOKUP(P11,FAC_TOTALS_APTA!$A$4:$BO$143,$L13,FALSE))</f>
        <v>27915859.752631601</v>
      </c>
      <c r="Q13" s="31">
        <f>IF(Q11=0,0,VLOOKUP(Q11,FAC_TOTALS_APTA!$A$4:$BO$143,$L13,FALSE))</f>
        <v>14291965.016370101</v>
      </c>
      <c r="R13" s="31">
        <f>IF(R11=0,0,VLOOKUP(R11,FAC_TOTALS_APTA!$A$4:$BO$143,$L13,FALSE))</f>
        <v>10976108.493857499</v>
      </c>
      <c r="S13" s="31">
        <f>IF(S11=0,0,VLOOKUP(S11,FAC_TOTALS_APTA!$A$4:$BO$143,$L13,FALSE))</f>
        <v>0</v>
      </c>
      <c r="T13" s="31">
        <f>IF(T11=0,0,VLOOKUP(T11,FAC_TOTALS_APTA!$A$4:$BO$143,$L13,FALSE))</f>
        <v>0</v>
      </c>
      <c r="U13" s="31">
        <f>IF(U11=0,0,VLOOKUP(U11,FAC_TOTALS_APTA!$A$4:$BO$143,$L13,FALSE))</f>
        <v>0</v>
      </c>
      <c r="V13" s="31">
        <f>IF(V11=0,0,VLOOKUP(V11,FAC_TOTALS_APTA!$A$4:$BO$143,$L13,FALSE))</f>
        <v>0</v>
      </c>
      <c r="W13" s="31">
        <f>IF(W11=0,0,VLOOKUP(W11,FAC_TOTALS_APTA!$A$4:$BO$143,$L13,FALSE))</f>
        <v>0</v>
      </c>
      <c r="X13" s="31">
        <f>IF(X11=0,0,VLOOKUP(X11,FAC_TOTALS_APTA!$A$4:$BO$143,$L13,FALSE))</f>
        <v>0</v>
      </c>
      <c r="Y13" s="31">
        <f>IF(Y11=0,0,VLOOKUP(Y11,FAC_TOTALS_APTA!$A$4:$BO$143,$L13,FALSE))</f>
        <v>0</v>
      </c>
      <c r="Z13" s="31">
        <f>IF(Z11=0,0,VLOOKUP(Z11,FAC_TOTALS_APTA!$A$4:$BO$143,$L13,FALSE))</f>
        <v>0</v>
      </c>
      <c r="AA13" s="31">
        <f>IF(AA11=0,0,VLOOKUP(AA11,FAC_TOTALS_APTA!$A$4:$BO$143,$L13,FALSE))</f>
        <v>0</v>
      </c>
      <c r="AB13" s="31">
        <f>IF(AB11=0,0,VLOOKUP(AB11,FAC_TOTALS_APTA!$A$4:$BO$143,$L13,FALSE))</f>
        <v>0</v>
      </c>
      <c r="AC13" s="34">
        <f>SUM(M13:AB13)</f>
        <v>115008953.93518394</v>
      </c>
      <c r="AD13" s="35">
        <f>AC13/G27</f>
        <v>4.5260280470408774E-2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-0.59099999999999997</v>
      </c>
      <c r="F14" s="9">
        <f>MATCH($D14,FAC_TOTALS_APTA!$A$2:$BO$2,)</f>
        <v>12</v>
      </c>
      <c r="G14" s="56">
        <f>VLOOKUP(G11,FAC_TOTALS_APTA!$A$4:$BO$143,$F14,FALSE)</f>
        <v>1.02861049898273</v>
      </c>
      <c r="H14" s="56">
        <f>VLOOKUP(H11,FAC_TOTALS_APTA!$A$4:$BO$143,$F14,FALSE)</f>
        <v>1.0269456277795199</v>
      </c>
      <c r="I14" s="32">
        <f t="shared" ref="I14:I24" si="1">IFERROR(H14/G14-1,"-")</f>
        <v>-1.6185632995742161E-3</v>
      </c>
      <c r="J14" s="33" t="str">
        <f t="shared" ref="J14:J24" si="2">IF(C14="Log","_log","")</f>
        <v>_log</v>
      </c>
      <c r="K14" s="33" t="str">
        <f t="shared" ref="K14:K25" si="3">CONCATENATE(D14,J14,"_FAC")</f>
        <v>FARE_per_UPT_2018_log_FAC</v>
      </c>
      <c r="L14" s="9">
        <f>MATCH($K14,FAC_TOTALS_APTA!$A$2:$BM$2,)</f>
        <v>24</v>
      </c>
      <c r="M14" s="31">
        <f>IF(M11=0,0,VLOOKUP(M11,FAC_TOTALS_APTA!$A$4:$BO$143,$L14,FALSE))</f>
        <v>3970409.3539804202</v>
      </c>
      <c r="N14" s="31">
        <f>IF(N11=0,0,VLOOKUP(N11,FAC_TOTALS_APTA!$A$4:$BO$143,$L14,FALSE))</f>
        <v>4712193.3907958604</v>
      </c>
      <c r="O14" s="31">
        <f>IF(O11=0,0,VLOOKUP(O11,FAC_TOTALS_APTA!$A$4:$BO$143,$L14,FALSE))</f>
        <v>4067576.8341606101</v>
      </c>
      <c r="P14" s="31">
        <f>IF(P11=0,0,VLOOKUP(P11,FAC_TOTALS_APTA!$A$4:$BO$143,$L14,FALSE))</f>
        <v>3066674.1692669098</v>
      </c>
      <c r="Q14" s="31">
        <f>IF(Q11=0,0,VLOOKUP(Q11,FAC_TOTALS_APTA!$A$4:$BO$143,$L14,FALSE))</f>
        <v>3560312.43235861</v>
      </c>
      <c r="R14" s="31">
        <f>IF(R11=0,0,VLOOKUP(R11,FAC_TOTALS_APTA!$A$4:$BO$143,$L14,FALSE))</f>
        <v>2756554.15088803</v>
      </c>
      <c r="S14" s="31">
        <f>IF(S11=0,0,VLOOKUP(S11,FAC_TOTALS_APTA!$A$4:$BO$143,$L14,FALSE))</f>
        <v>0</v>
      </c>
      <c r="T14" s="31">
        <f>IF(T11=0,0,VLOOKUP(T11,FAC_TOTALS_APTA!$A$4:$BO$143,$L14,FALSE))</f>
        <v>0</v>
      </c>
      <c r="U14" s="31">
        <f>IF(U11=0,0,VLOOKUP(U11,FAC_TOTALS_APTA!$A$4:$BO$143,$L14,FALSE))</f>
        <v>0</v>
      </c>
      <c r="V14" s="31">
        <f>IF(V11=0,0,VLOOKUP(V11,FAC_TOTALS_APTA!$A$4:$BO$143,$L14,FALSE))</f>
        <v>0</v>
      </c>
      <c r="W14" s="31">
        <f>IF(W11=0,0,VLOOKUP(W11,FAC_TOTALS_APTA!$A$4:$BO$143,$L14,FALSE))</f>
        <v>0</v>
      </c>
      <c r="X14" s="31">
        <f>IF(X11=0,0,VLOOKUP(X11,FAC_TOTALS_APTA!$A$4:$BO$143,$L14,FALSE))</f>
        <v>0</v>
      </c>
      <c r="Y14" s="31">
        <f>IF(Y11=0,0,VLOOKUP(Y11,FAC_TOTALS_APTA!$A$4:$BO$143,$L14,FALSE))</f>
        <v>0</v>
      </c>
      <c r="Z14" s="31">
        <f>IF(Z11=0,0,VLOOKUP(Z11,FAC_TOTALS_APTA!$A$4:$BO$143,$L14,FALSE))</f>
        <v>0</v>
      </c>
      <c r="AA14" s="31">
        <f>IF(AA11=0,0,VLOOKUP(AA11,FAC_TOTALS_APTA!$A$4:$BO$143,$L14,FALSE))</f>
        <v>0</v>
      </c>
      <c r="AB14" s="31">
        <f>IF(AB11=0,0,VLOOKUP(AB11,FAC_TOTALS_APTA!$A$4:$BO$143,$L14,FALSE))</f>
        <v>0</v>
      </c>
      <c r="AC14" s="34">
        <f t="shared" ref="AC14:AC24" si="4">SUM(M14:AB14)</f>
        <v>22133720.33145044</v>
      </c>
      <c r="AD14" s="35">
        <f>AC14/G27</f>
        <v>8.710438237875047E-3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0.37669999999999998</v>
      </c>
      <c r="F15" s="9">
        <f>MATCH($D15,FAC_TOTALS_APTA!$A$2:$BO$2,)</f>
        <v>13</v>
      </c>
      <c r="G15" s="31">
        <f>VLOOKUP(G11,FAC_TOTALS_APTA!$A$4:$BO$143,$F15,FALSE)</f>
        <v>10203922.0559735</v>
      </c>
      <c r="H15" s="31">
        <f>VLOOKUP(H11,FAC_TOTALS_APTA!$A$4:$BO$143,$F15,FALSE)</f>
        <v>10831877.010582101</v>
      </c>
      <c r="I15" s="32">
        <f t="shared" si="1"/>
        <v>6.1540547954400449E-2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MATCH($K15,FAC_TOTALS_APTA!$A$2:$BM$2,)</f>
        <v>25</v>
      </c>
      <c r="M15" s="31">
        <f>IF(M11=0,0,VLOOKUP(M11,FAC_TOTALS_APTA!$A$4:$BO$143,$L15,FALSE))</f>
        <v>-13686231.9389155</v>
      </c>
      <c r="N15" s="31">
        <f>IF(N11=0,0,VLOOKUP(N11,FAC_TOTALS_APTA!$A$4:$BO$143,$L15,FALSE))</f>
        <v>-3809679.1479722802</v>
      </c>
      <c r="O15" s="31">
        <f>IF(O11=0,0,VLOOKUP(O11,FAC_TOTALS_APTA!$A$4:$BO$143,$L15,FALSE))</f>
        <v>-22632876.100667998</v>
      </c>
      <c r="P15" s="31">
        <f>IF(P11=0,0,VLOOKUP(P11,FAC_TOTALS_APTA!$A$4:$BO$143,$L15,FALSE))</f>
        <v>-17980894.7952292</v>
      </c>
      <c r="Q15" s="31">
        <f>IF(Q11=0,0,VLOOKUP(Q11,FAC_TOTALS_APTA!$A$4:$BO$143,$L15,FALSE))</f>
        <v>27606132.772211701</v>
      </c>
      <c r="R15" s="31">
        <f>IF(R11=0,0,VLOOKUP(R11,FAC_TOTALS_APTA!$A$4:$BO$143,$L15,FALSE))</f>
        <v>22677724.3352869</v>
      </c>
      <c r="S15" s="31">
        <f>IF(S11=0,0,VLOOKUP(S11,FAC_TOTALS_APTA!$A$4:$BO$143,$L15,FALSE))</f>
        <v>0</v>
      </c>
      <c r="T15" s="31">
        <f>IF(T11=0,0,VLOOKUP(T11,FAC_TOTALS_APTA!$A$4:$BO$143,$L15,FALSE))</f>
        <v>0</v>
      </c>
      <c r="U15" s="31">
        <f>IF(U11=0,0,VLOOKUP(U11,FAC_TOTALS_APTA!$A$4:$BO$143,$L15,FALSE))</f>
        <v>0</v>
      </c>
      <c r="V15" s="31">
        <f>IF(V11=0,0,VLOOKUP(V11,FAC_TOTALS_APTA!$A$4:$BO$143,$L15,FALSE))</f>
        <v>0</v>
      </c>
      <c r="W15" s="31">
        <f>IF(W11=0,0,VLOOKUP(W11,FAC_TOTALS_APTA!$A$4:$BO$143,$L15,FALSE))</f>
        <v>0</v>
      </c>
      <c r="X15" s="31">
        <f>IF(X11=0,0,VLOOKUP(X11,FAC_TOTALS_APTA!$A$4:$BO$143,$L15,FALSE))</f>
        <v>0</v>
      </c>
      <c r="Y15" s="31">
        <f>IF(Y11=0,0,VLOOKUP(Y11,FAC_TOTALS_APTA!$A$4:$BO$143,$L15,FALSE))</f>
        <v>0</v>
      </c>
      <c r="Z15" s="31">
        <f>IF(Z11=0,0,VLOOKUP(Z11,FAC_TOTALS_APTA!$A$4:$BO$143,$L15,FALSE))</f>
        <v>0</v>
      </c>
      <c r="AA15" s="31">
        <f>IF(AA11=0,0,VLOOKUP(AA11,FAC_TOTALS_APTA!$A$4:$BO$143,$L15,FALSE))</f>
        <v>0</v>
      </c>
      <c r="AB15" s="31">
        <f>IF(AB11=0,0,VLOOKUP(AB11,FAC_TOTALS_APTA!$A$4:$BO$143,$L15,FALSE))</f>
        <v>0</v>
      </c>
      <c r="AC15" s="34">
        <f t="shared" si="4"/>
        <v>-7825824.8752863705</v>
      </c>
      <c r="AD15" s="35">
        <f>AC15/G27</f>
        <v>-3.0797517640876928E-3</v>
      </c>
      <c r="AE15" s="9"/>
    </row>
    <row r="16" spans="1:31" s="16" customFormat="1" ht="15" x14ac:dyDescent="0.2">
      <c r="A16" s="9"/>
      <c r="B16" s="28" t="s">
        <v>72</v>
      </c>
      <c r="C16" s="30" t="s">
        <v>24</v>
      </c>
      <c r="D16" s="9" t="s">
        <v>80</v>
      </c>
      <c r="E16" s="57">
        <v>5.4999999999999997E-3</v>
      </c>
      <c r="F16" s="9">
        <f>MATCH($D16,FAC_TOTALS_APTA!$A$2:$BO$2,)</f>
        <v>17</v>
      </c>
      <c r="G16" s="56">
        <f>VLOOKUP(G11,FAC_TOTALS_APTA!$A$4:$BO$143,$F16,FALSE)</f>
        <v>8152.69366354866</v>
      </c>
      <c r="H16" s="56">
        <f>VLOOKUP(H11,FAC_TOTALS_APTA!$A$4:$BO$143,$F16,FALSE)</f>
        <v>8566.0605880396197</v>
      </c>
      <c r="I16" s="32">
        <f t="shared" si="1"/>
        <v>5.070311010692774E-2</v>
      </c>
      <c r="J16" s="33" t="str">
        <f t="shared" si="2"/>
        <v>_log</v>
      </c>
      <c r="K16" s="33" t="str">
        <f t="shared" si="3"/>
        <v>WEIGHTED_POP_DENSITY_log_FAC</v>
      </c>
      <c r="L16" s="9">
        <f>MATCH($K16,FAC_TOTALS_APTA!$A$2:$BM$2,)</f>
        <v>29</v>
      </c>
      <c r="M16" s="31">
        <f>IF(M11=0,0,VLOOKUP(M11,FAC_TOTALS_APTA!$A$4:$BO$143,$L16,FALSE))</f>
        <v>26163266.162441</v>
      </c>
      <c r="N16" s="31">
        <f>IF(N11=0,0,VLOOKUP(N11,FAC_TOTALS_APTA!$A$4:$BO$143,$L16,FALSE))</f>
        <v>30704423.505586799</v>
      </c>
      <c r="O16" s="31">
        <f>IF(O11=0,0,VLOOKUP(O11,FAC_TOTALS_APTA!$A$4:$BO$143,$L16,FALSE))</f>
        <v>29382070.0360201</v>
      </c>
      <c r="P16" s="31">
        <f>IF(P11=0,0,VLOOKUP(P11,FAC_TOTALS_APTA!$A$4:$BO$143,$L16,FALSE))</f>
        <v>16493381.9796531</v>
      </c>
      <c r="Q16" s="31">
        <f>IF(Q11=0,0,VLOOKUP(Q11,FAC_TOTALS_APTA!$A$4:$BO$143,$L16,FALSE))</f>
        <v>23330312.071415599</v>
      </c>
      <c r="R16" s="31">
        <f>IF(R11=0,0,VLOOKUP(R11,FAC_TOTALS_APTA!$A$4:$BO$143,$L16,FALSE))</f>
        <v>27765793.461216699</v>
      </c>
      <c r="S16" s="31">
        <f>IF(S11=0,0,VLOOKUP(S11,FAC_TOTALS_APTA!$A$4:$BO$143,$L16,FALSE))</f>
        <v>0</v>
      </c>
      <c r="T16" s="31">
        <f>IF(T11=0,0,VLOOKUP(T11,FAC_TOTALS_APTA!$A$4:$BO$143,$L16,FALSE))</f>
        <v>0</v>
      </c>
      <c r="U16" s="31">
        <f>IF(U11=0,0,VLOOKUP(U11,FAC_TOTALS_APTA!$A$4:$BO$143,$L16,FALSE))</f>
        <v>0</v>
      </c>
      <c r="V16" s="31">
        <f>IF(V11=0,0,VLOOKUP(V11,FAC_TOTALS_APTA!$A$4:$BO$143,$L16,FALSE))</f>
        <v>0</v>
      </c>
      <c r="W16" s="31">
        <f>IF(W11=0,0,VLOOKUP(W11,FAC_TOTALS_APTA!$A$4:$BO$143,$L16,FALSE))</f>
        <v>0</v>
      </c>
      <c r="X16" s="31">
        <f>IF(X11=0,0,VLOOKUP(X11,FAC_TOTALS_APTA!$A$4:$BO$143,$L16,FALSE))</f>
        <v>0</v>
      </c>
      <c r="Y16" s="31">
        <f>IF(Y11=0,0,VLOOKUP(Y11,FAC_TOTALS_APTA!$A$4:$BO$143,$L16,FALSE))</f>
        <v>0</v>
      </c>
      <c r="Z16" s="31">
        <f>IF(Z11=0,0,VLOOKUP(Z11,FAC_TOTALS_APTA!$A$4:$BO$143,$L16,FALSE))</f>
        <v>0</v>
      </c>
      <c r="AA16" s="31">
        <f>IF(AA11=0,0,VLOOKUP(AA11,FAC_TOTALS_APTA!$A$4:$BO$143,$L16,FALSE))</f>
        <v>0</v>
      </c>
      <c r="AB16" s="31">
        <f>IF(AB11=0,0,VLOOKUP(AB11,FAC_TOTALS_APTA!$A$4:$BO$143,$L16,FALSE))</f>
        <v>0</v>
      </c>
      <c r="AC16" s="34">
        <f t="shared" si="4"/>
        <v>153839247.2163333</v>
      </c>
      <c r="AD16" s="35">
        <f>AC16/G27</f>
        <v>6.0541438193515394E-2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0.1762</v>
      </c>
      <c r="F17" s="9">
        <f>MATCH($D17,FAC_TOTALS_APTA!$A$2:$BO$2,)</f>
        <v>14</v>
      </c>
      <c r="G17" s="36">
        <f>VLOOKUP(G11,FAC_TOTALS_APTA!$A$4:$BO$143,$F17,FALSE)</f>
        <v>4.1550659252956903</v>
      </c>
      <c r="H17" s="36">
        <f>VLOOKUP(H11,FAC_TOTALS_APTA!$A$4:$BO$143,$F17,FALSE)</f>
        <v>3.0717382596775198</v>
      </c>
      <c r="I17" s="32">
        <f t="shared" si="1"/>
        <v>-0.26072454326728323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MATCH($K17,FAC_TOTALS_APTA!$A$2:$BM$2,)</f>
        <v>26</v>
      </c>
      <c r="M17" s="31">
        <f>IF(M11=0,0,VLOOKUP(M11,FAC_TOTALS_APTA!$A$4:$BO$143,$L17,FALSE))</f>
        <v>-20587727.946724199</v>
      </c>
      <c r="N17" s="31">
        <f>IF(N11=0,0,VLOOKUP(N11,FAC_TOTALS_APTA!$A$4:$BO$143,$L17,FALSE))</f>
        <v>-25655632.240140699</v>
      </c>
      <c r="O17" s="31">
        <f>IF(O11=0,0,VLOOKUP(O11,FAC_TOTALS_APTA!$A$4:$BO$143,$L17,FALSE))</f>
        <v>-123552178.481583</v>
      </c>
      <c r="P17" s="31">
        <f>IF(P11=0,0,VLOOKUP(P11,FAC_TOTALS_APTA!$A$4:$BO$143,$L17,FALSE))</f>
        <v>-52184559.569306202</v>
      </c>
      <c r="Q17" s="31">
        <f>IF(Q11=0,0,VLOOKUP(Q11,FAC_TOTALS_APTA!$A$4:$BO$143,$L17,FALSE))</f>
        <v>33955269.543146297</v>
      </c>
      <c r="R17" s="31">
        <f>IF(R11=0,0,VLOOKUP(R11,FAC_TOTALS_APTA!$A$4:$BO$143,$L17,FALSE))</f>
        <v>41714657.529126301</v>
      </c>
      <c r="S17" s="31">
        <f>IF(S11=0,0,VLOOKUP(S11,FAC_TOTALS_APTA!$A$4:$BO$143,$L17,FALSE))</f>
        <v>0</v>
      </c>
      <c r="T17" s="31">
        <f>IF(T11=0,0,VLOOKUP(T11,FAC_TOTALS_APTA!$A$4:$BO$143,$L17,FALSE))</f>
        <v>0</v>
      </c>
      <c r="U17" s="31">
        <f>IF(U11=0,0,VLOOKUP(U11,FAC_TOTALS_APTA!$A$4:$BO$143,$L17,FALSE))</f>
        <v>0</v>
      </c>
      <c r="V17" s="31">
        <f>IF(V11=0,0,VLOOKUP(V11,FAC_TOTALS_APTA!$A$4:$BO$143,$L17,FALSE))</f>
        <v>0</v>
      </c>
      <c r="W17" s="31">
        <f>IF(W11=0,0,VLOOKUP(W11,FAC_TOTALS_APTA!$A$4:$BO$143,$L17,FALSE))</f>
        <v>0</v>
      </c>
      <c r="X17" s="31">
        <f>IF(X11=0,0,VLOOKUP(X11,FAC_TOTALS_APTA!$A$4:$BO$143,$L17,FALSE))</f>
        <v>0</v>
      </c>
      <c r="Y17" s="31">
        <f>IF(Y11=0,0,VLOOKUP(Y11,FAC_TOTALS_APTA!$A$4:$BO$143,$L17,FALSE))</f>
        <v>0</v>
      </c>
      <c r="Z17" s="31">
        <f>IF(Z11=0,0,VLOOKUP(Z11,FAC_TOTALS_APTA!$A$4:$BO$143,$L17,FALSE))</f>
        <v>0</v>
      </c>
      <c r="AA17" s="31">
        <f>IF(AA11=0,0,VLOOKUP(AA11,FAC_TOTALS_APTA!$A$4:$BO$143,$L17,FALSE))</f>
        <v>0</v>
      </c>
      <c r="AB17" s="31">
        <f>IF(AB11=0,0,VLOOKUP(AB11,FAC_TOTALS_APTA!$A$4:$BO$143,$L17,FALSE))</f>
        <v>0</v>
      </c>
      <c r="AC17" s="34">
        <f t="shared" si="4"/>
        <v>-146310171.16548151</v>
      </c>
      <c r="AD17" s="35">
        <f>AC17/G27</f>
        <v>-5.7578468076104908E-2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-0.27529999999999999</v>
      </c>
      <c r="F18" s="9">
        <f>MATCH($D18,FAC_TOTALS_APTA!$A$2:$BO$2,)</f>
        <v>15</v>
      </c>
      <c r="G18" s="56">
        <f>VLOOKUP(G11,FAC_TOTALS_APTA!$A$4:$BO$143,$F18,FALSE)</f>
        <v>31961.890930849298</v>
      </c>
      <c r="H18" s="56">
        <f>VLOOKUP(H11,FAC_TOTALS_APTA!$A$4:$BO$143,$F18,FALSE)</f>
        <v>36109.529790914799</v>
      </c>
      <c r="I18" s="32">
        <f t="shared" si="1"/>
        <v>0.12976825648517054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MATCH($K18,FAC_TOTALS_APTA!$A$2:$BM$2,)</f>
        <v>27</v>
      </c>
      <c r="M18" s="31">
        <f>IF(M11=0,0,VLOOKUP(M11,FAC_TOTALS_APTA!$A$4:$BO$143,$L18,FALSE))</f>
        <v>-5359185.5519899298</v>
      </c>
      <c r="N18" s="31">
        <f>IF(N11=0,0,VLOOKUP(N11,FAC_TOTALS_APTA!$A$4:$BO$143,$L18,FALSE))</f>
        <v>-7794412.6043467196</v>
      </c>
      <c r="O18" s="31">
        <f>IF(O11=0,0,VLOOKUP(O11,FAC_TOTALS_APTA!$A$4:$BO$143,$L18,FALSE))</f>
        <v>-30101403.491068199</v>
      </c>
      <c r="P18" s="31">
        <f>IF(P11=0,0,VLOOKUP(P11,FAC_TOTALS_APTA!$A$4:$BO$143,$L18,FALSE))</f>
        <v>-19374852.281656001</v>
      </c>
      <c r="Q18" s="31">
        <f>IF(Q11=0,0,VLOOKUP(Q11,FAC_TOTALS_APTA!$A$4:$BO$143,$L18,FALSE))</f>
        <v>-19159467.178504098</v>
      </c>
      <c r="R18" s="31">
        <f>IF(R11=0,0,VLOOKUP(R11,FAC_TOTALS_APTA!$A$4:$BO$143,$L18,FALSE))</f>
        <v>-19482746.250071101</v>
      </c>
      <c r="S18" s="31">
        <f>IF(S11=0,0,VLOOKUP(S11,FAC_TOTALS_APTA!$A$4:$BO$143,$L18,FALSE))</f>
        <v>0</v>
      </c>
      <c r="T18" s="31">
        <f>IF(T11=0,0,VLOOKUP(T11,FAC_TOTALS_APTA!$A$4:$BO$143,$L18,FALSE))</f>
        <v>0</v>
      </c>
      <c r="U18" s="31">
        <f>IF(U11=0,0,VLOOKUP(U11,FAC_TOTALS_APTA!$A$4:$BO$143,$L18,FALSE))</f>
        <v>0</v>
      </c>
      <c r="V18" s="31">
        <f>IF(V11=0,0,VLOOKUP(V11,FAC_TOTALS_APTA!$A$4:$BO$143,$L18,FALSE))</f>
        <v>0</v>
      </c>
      <c r="W18" s="31">
        <f>IF(W11=0,0,VLOOKUP(W11,FAC_TOTALS_APTA!$A$4:$BO$143,$L18,FALSE))</f>
        <v>0</v>
      </c>
      <c r="X18" s="31">
        <f>IF(X11=0,0,VLOOKUP(X11,FAC_TOTALS_APTA!$A$4:$BO$143,$L18,FALSE))</f>
        <v>0</v>
      </c>
      <c r="Y18" s="31">
        <f>IF(Y11=0,0,VLOOKUP(Y11,FAC_TOTALS_APTA!$A$4:$BO$143,$L18,FALSE))</f>
        <v>0</v>
      </c>
      <c r="Z18" s="31">
        <f>IF(Z11=0,0,VLOOKUP(Z11,FAC_TOTALS_APTA!$A$4:$BO$143,$L18,FALSE))</f>
        <v>0</v>
      </c>
      <c r="AA18" s="31">
        <f>IF(AA11=0,0,VLOOKUP(AA11,FAC_TOTALS_APTA!$A$4:$BO$143,$L18,FALSE))</f>
        <v>0</v>
      </c>
      <c r="AB18" s="31">
        <f>IF(AB11=0,0,VLOOKUP(AB11,FAC_TOTALS_APTA!$A$4:$BO$143,$L18,FALSE))</f>
        <v>0</v>
      </c>
      <c r="AC18" s="34">
        <f t="shared" si="4"/>
        <v>-101272067.35763603</v>
      </c>
      <c r="AD18" s="35">
        <f>AC18/G27</f>
        <v>-3.9854307126451521E-2</v>
      </c>
      <c r="AE18" s="9"/>
    </row>
    <row r="19" spans="1:31" s="16" customFormat="1" ht="15" x14ac:dyDescent="0.2">
      <c r="A19" s="9"/>
      <c r="B19" s="28" t="s">
        <v>73</v>
      </c>
      <c r="C19" s="30"/>
      <c r="D19" s="9" t="s">
        <v>10</v>
      </c>
      <c r="E19" s="57">
        <v>6.8999999999999999E-3</v>
      </c>
      <c r="F19" s="9">
        <f>MATCH($D19,FAC_TOTALS_APTA!$A$2:$BO$2,)</f>
        <v>16</v>
      </c>
      <c r="G19" s="31">
        <f>VLOOKUP(G11,FAC_TOTALS_APTA!$A$4:$BO$143,$F19,FALSE)</f>
        <v>9.9275389331294406</v>
      </c>
      <c r="H19" s="31">
        <f>VLOOKUP(H11,FAC_TOTALS_APTA!$A$4:$BO$143,$F19,FALSE)</f>
        <v>9.0960022520675992</v>
      </c>
      <c r="I19" s="32">
        <f t="shared" si="1"/>
        <v>-8.3760606396304227E-2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MATCH($K19,FAC_TOTALS_APTA!$A$2:$BM$2,)</f>
        <v>28</v>
      </c>
      <c r="M19" s="31">
        <f>IF(M11=0,0,VLOOKUP(M11,FAC_TOTALS_APTA!$A$4:$BO$143,$L19,FALSE))</f>
        <v>-4757372.28655951</v>
      </c>
      <c r="N19" s="31">
        <f>IF(N11=0,0,VLOOKUP(N11,FAC_TOTALS_APTA!$A$4:$BO$143,$L19,FALSE))</f>
        <v>-1172761.9787820801</v>
      </c>
      <c r="O19" s="31">
        <f>IF(O11=0,0,VLOOKUP(O11,FAC_TOTALS_APTA!$A$4:$BO$143,$L19,FALSE))</f>
        <v>-2346628.6190328798</v>
      </c>
      <c r="P19" s="31">
        <f>IF(P11=0,0,VLOOKUP(P11,FAC_TOTALS_APTA!$A$4:$BO$143,$L19,FALSE))</f>
        <v>-2368184.5374910398</v>
      </c>
      <c r="Q19" s="31">
        <f>IF(Q11=0,0,VLOOKUP(Q11,FAC_TOTALS_APTA!$A$4:$BO$143,$L19,FALSE))</f>
        <v>-2472077.85130083</v>
      </c>
      <c r="R19" s="31">
        <f>IF(R11=0,0,VLOOKUP(R11,FAC_TOTALS_APTA!$A$4:$BO$143,$L19,FALSE))</f>
        <v>-2257030.71706163</v>
      </c>
      <c r="S19" s="31">
        <f>IF(S11=0,0,VLOOKUP(S11,FAC_TOTALS_APTA!$A$4:$BO$143,$L19,FALSE))</f>
        <v>0</v>
      </c>
      <c r="T19" s="31">
        <f>IF(T11=0,0,VLOOKUP(T11,FAC_TOTALS_APTA!$A$4:$BO$143,$L19,FALSE))</f>
        <v>0</v>
      </c>
      <c r="U19" s="31">
        <f>IF(U11=0,0,VLOOKUP(U11,FAC_TOTALS_APTA!$A$4:$BO$143,$L19,FALSE))</f>
        <v>0</v>
      </c>
      <c r="V19" s="31">
        <f>IF(V11=0,0,VLOOKUP(V11,FAC_TOTALS_APTA!$A$4:$BO$143,$L19,FALSE))</f>
        <v>0</v>
      </c>
      <c r="W19" s="31">
        <f>IF(W11=0,0,VLOOKUP(W11,FAC_TOTALS_APTA!$A$4:$BO$143,$L19,FALSE))</f>
        <v>0</v>
      </c>
      <c r="X19" s="31">
        <f>IF(X11=0,0,VLOOKUP(X11,FAC_TOTALS_APTA!$A$4:$BO$143,$L19,FALSE))</f>
        <v>0</v>
      </c>
      <c r="Y19" s="31">
        <f>IF(Y11=0,0,VLOOKUP(Y11,FAC_TOTALS_APTA!$A$4:$BO$143,$L19,FALSE))</f>
        <v>0</v>
      </c>
      <c r="Z19" s="31">
        <f>IF(Z11=0,0,VLOOKUP(Z11,FAC_TOTALS_APTA!$A$4:$BO$143,$L19,FALSE))</f>
        <v>0</v>
      </c>
      <c r="AA19" s="31">
        <f>IF(AA11=0,0,VLOOKUP(AA11,FAC_TOTALS_APTA!$A$4:$BO$143,$L19,FALSE))</f>
        <v>0</v>
      </c>
      <c r="AB19" s="31">
        <f>IF(AB11=0,0,VLOOKUP(AB11,FAC_TOTALS_APTA!$A$4:$BO$143,$L19,FALSE))</f>
        <v>0</v>
      </c>
      <c r="AC19" s="34">
        <f t="shared" si="4"/>
        <v>-15374055.990227969</v>
      </c>
      <c r="AD19" s="35">
        <f>AC19/G27</f>
        <v>-6.0502601082489636E-3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-3.0000000000000001E-3</v>
      </c>
      <c r="F20" s="9">
        <f>MATCH($D20,FAC_TOTALS_APTA!$A$2:$BO$2,)</f>
        <v>18</v>
      </c>
      <c r="G20" s="36">
        <f>VLOOKUP(G11,FAC_TOTALS_APTA!$A$4:$BO$143,$F20,FALSE)</f>
        <v>4.9863910146042203</v>
      </c>
      <c r="H20" s="36">
        <f>VLOOKUP(H11,FAC_TOTALS_APTA!$A$4:$BO$143,$F20,FALSE)</f>
        <v>6.0992210636339204</v>
      </c>
      <c r="I20" s="32">
        <f t="shared" si="1"/>
        <v>0.22317344263023609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MATCH($K20,FAC_TOTALS_APTA!$A$2:$BM$2,)</f>
        <v>30</v>
      </c>
      <c r="M20" s="31">
        <f>IF(M11=0,0,VLOOKUP(M11,FAC_TOTALS_APTA!$A$4:$BO$143,$L20,FALSE))</f>
        <v>-1481.9767567414001</v>
      </c>
      <c r="N20" s="31">
        <f>IF(N11=0,0,VLOOKUP(N11,FAC_TOTALS_APTA!$A$4:$BO$143,$L20,FALSE))</f>
        <v>-145169.88509991701</v>
      </c>
      <c r="O20" s="31">
        <f>IF(O11=0,0,VLOOKUP(O11,FAC_TOTALS_APTA!$A$4:$BO$143,$L20,FALSE))</f>
        <v>-119233.896161016</v>
      </c>
      <c r="P20" s="31">
        <f>IF(P11=0,0,VLOOKUP(P11,FAC_TOTALS_APTA!$A$4:$BO$143,$L20,FALSE))</f>
        <v>-374704.140053913</v>
      </c>
      <c r="Q20" s="31">
        <f>IF(Q11=0,0,VLOOKUP(Q11,FAC_TOTALS_APTA!$A$4:$BO$143,$L20,FALSE))</f>
        <v>-138172.690871895</v>
      </c>
      <c r="R20" s="31">
        <f>IF(R11=0,0,VLOOKUP(R11,FAC_TOTALS_APTA!$A$4:$BO$143,$L20,FALSE))</f>
        <v>-185678.88825560501</v>
      </c>
      <c r="S20" s="31">
        <f>IF(S11=0,0,VLOOKUP(S11,FAC_TOTALS_APTA!$A$4:$BO$143,$L20,FALSE))</f>
        <v>0</v>
      </c>
      <c r="T20" s="31">
        <f>IF(T11=0,0,VLOOKUP(T11,FAC_TOTALS_APTA!$A$4:$BO$143,$L20,FALSE))</f>
        <v>0</v>
      </c>
      <c r="U20" s="31">
        <f>IF(U11=0,0,VLOOKUP(U11,FAC_TOTALS_APTA!$A$4:$BO$143,$L20,FALSE))</f>
        <v>0</v>
      </c>
      <c r="V20" s="31">
        <f>IF(V11=0,0,VLOOKUP(V11,FAC_TOTALS_APTA!$A$4:$BO$143,$L20,FALSE))</f>
        <v>0</v>
      </c>
      <c r="W20" s="31">
        <f>IF(W11=0,0,VLOOKUP(W11,FAC_TOTALS_APTA!$A$4:$BO$143,$L20,FALSE))</f>
        <v>0</v>
      </c>
      <c r="X20" s="31">
        <f>IF(X11=0,0,VLOOKUP(X11,FAC_TOTALS_APTA!$A$4:$BO$143,$L20,FALSE))</f>
        <v>0</v>
      </c>
      <c r="Y20" s="31">
        <f>IF(Y11=0,0,VLOOKUP(Y11,FAC_TOTALS_APTA!$A$4:$BO$143,$L20,FALSE))</f>
        <v>0</v>
      </c>
      <c r="Z20" s="31">
        <f>IF(Z11=0,0,VLOOKUP(Z11,FAC_TOTALS_APTA!$A$4:$BO$143,$L20,FALSE))</f>
        <v>0</v>
      </c>
      <c r="AA20" s="31">
        <f>IF(AA11=0,0,VLOOKUP(AA11,FAC_TOTALS_APTA!$A$4:$BO$143,$L20,FALSE))</f>
        <v>0</v>
      </c>
      <c r="AB20" s="31">
        <f>IF(AB11=0,0,VLOOKUP(AB11,FAC_TOTALS_APTA!$A$4:$BO$143,$L20,FALSE))</f>
        <v>0</v>
      </c>
      <c r="AC20" s="34">
        <f t="shared" si="4"/>
        <v>-964441.47719908739</v>
      </c>
      <c r="AD20" s="35">
        <f>AC20/G27</f>
        <v>-3.7954342041860979E-4</v>
      </c>
      <c r="AE20" s="9"/>
    </row>
    <row r="21" spans="1:31" s="16" customFormat="1" ht="15" x14ac:dyDescent="0.2">
      <c r="A21" s="9"/>
      <c r="B21" s="28" t="s">
        <v>74</v>
      </c>
      <c r="C21" s="30"/>
      <c r="D21" s="14" t="s">
        <v>81</v>
      </c>
      <c r="E21" s="57">
        <v>-1.29E-2</v>
      </c>
      <c r="F21" s="9">
        <f>MATCH($D21,FAC_TOTALS_APTA!$A$2:$BO$2,)</f>
        <v>19</v>
      </c>
      <c r="G21" s="36">
        <f>VLOOKUP(G11,FAC_TOTALS_APTA!$A$4:$BO$143,$F21,FALSE)</f>
        <v>0.46718360343311799</v>
      </c>
      <c r="H21" s="36">
        <f>VLOOKUP(H11,FAC_TOTALS_APTA!$A$4:$BO$143,$F21,FALSE)</f>
        <v>6.1209643517356103</v>
      </c>
      <c r="I21" s="32">
        <f t="shared" si="1"/>
        <v>12.101838991684321</v>
      </c>
      <c r="J21" s="33" t="str">
        <f t="shared" si="2"/>
        <v/>
      </c>
      <c r="K21" s="33" t="str">
        <f t="shared" si="3"/>
        <v>YEARS_SINCE_TNC_BUS_FAC</v>
      </c>
      <c r="L21" s="9">
        <f>MATCH($K21,FAC_TOTALS_APTA!$A$2:$BM$2,)</f>
        <v>31</v>
      </c>
      <c r="M21" s="31">
        <f>IF(M11=0,0,VLOOKUP(M11,FAC_TOTALS_APTA!$A$4:$BO$143,$L21,FALSE))</f>
        <v>-49155933.299442999</v>
      </c>
      <c r="N21" s="31">
        <f>IF(N11=0,0,VLOOKUP(N11,FAC_TOTALS_APTA!$A$4:$BO$143,$L21,FALSE))</f>
        <v>-52616139.922730803</v>
      </c>
      <c r="O21" s="31">
        <f>IF(O11=0,0,VLOOKUP(O11,FAC_TOTALS_APTA!$A$4:$BO$143,$L21,FALSE))</f>
        <v>-59458655.915786497</v>
      </c>
      <c r="P21" s="31">
        <f>IF(P11=0,0,VLOOKUP(P11,FAC_TOTALS_APTA!$A$4:$BO$143,$L21,FALSE))</f>
        <v>-57913882.6868596</v>
      </c>
      <c r="Q21" s="31">
        <f>IF(Q11=0,0,VLOOKUP(Q11,FAC_TOTALS_APTA!$A$4:$BO$143,$L21,FALSE))</f>
        <v>-55020631.624611102</v>
      </c>
      <c r="R21" s="31">
        <f>IF(R11=0,0,VLOOKUP(R11,FAC_TOTALS_APTA!$A$4:$BO$143,$L21,FALSE))</f>
        <v>-52825382.816483803</v>
      </c>
      <c r="S21" s="31">
        <f>IF(S11=0,0,VLOOKUP(S11,FAC_TOTALS_APTA!$A$4:$BO$143,$L21,FALSE))</f>
        <v>0</v>
      </c>
      <c r="T21" s="31">
        <f>IF(T11=0,0,VLOOKUP(T11,FAC_TOTALS_APTA!$A$4:$BO$143,$L21,FALSE))</f>
        <v>0</v>
      </c>
      <c r="U21" s="31">
        <f>IF(U11=0,0,VLOOKUP(U11,FAC_TOTALS_APTA!$A$4:$BO$143,$L21,FALSE))</f>
        <v>0</v>
      </c>
      <c r="V21" s="31">
        <f>IF(V11=0,0,VLOOKUP(V11,FAC_TOTALS_APTA!$A$4:$BO$143,$L21,FALSE))</f>
        <v>0</v>
      </c>
      <c r="W21" s="31">
        <f>IF(W11=0,0,VLOOKUP(W11,FAC_TOTALS_APTA!$A$4:$BO$143,$L21,FALSE))</f>
        <v>0</v>
      </c>
      <c r="X21" s="31">
        <f>IF(X11=0,0,VLOOKUP(X11,FAC_TOTALS_APTA!$A$4:$BO$143,$L21,FALSE))</f>
        <v>0</v>
      </c>
      <c r="Y21" s="31">
        <f>IF(Y11=0,0,VLOOKUP(Y11,FAC_TOTALS_APTA!$A$4:$BO$143,$L21,FALSE))</f>
        <v>0</v>
      </c>
      <c r="Z21" s="31">
        <f>IF(Z11=0,0,VLOOKUP(Z11,FAC_TOTALS_APTA!$A$4:$BO$143,$L21,FALSE))</f>
        <v>0</v>
      </c>
      <c r="AA21" s="31">
        <f>IF(AA11=0,0,VLOOKUP(AA11,FAC_TOTALS_APTA!$A$4:$BO$143,$L21,FALSE))</f>
        <v>0</v>
      </c>
      <c r="AB21" s="31">
        <f>IF(AB11=0,0,VLOOKUP(AB11,FAC_TOTALS_APTA!$A$4:$BO$143,$L21,FALSE))</f>
        <v>0</v>
      </c>
      <c r="AC21" s="34">
        <f t="shared" si="4"/>
        <v>-326990626.2659148</v>
      </c>
      <c r="AD21" s="35">
        <f>AC21/G27</f>
        <v>-0.12868291510877178</v>
      </c>
      <c r="AE21" s="9"/>
    </row>
    <row r="22" spans="1:31" s="16" customFormat="1" ht="15" x14ac:dyDescent="0.2">
      <c r="A22" s="9"/>
      <c r="B22" s="28" t="s">
        <v>74</v>
      </c>
      <c r="C22" s="30"/>
      <c r="D22" s="14" t="s">
        <v>82</v>
      </c>
      <c r="E22" s="57">
        <v>-2.5999999999999999E-3</v>
      </c>
      <c r="F22" s="9">
        <f>MATCH($D22,FAC_TOTALS_APTA!$A$2:$BO$2,)</f>
        <v>20</v>
      </c>
      <c r="G22" s="36">
        <f>VLOOKUP(G11,FAC_TOTALS_APTA!$A$4:$BO$143,$F22,FALSE)</f>
        <v>0</v>
      </c>
      <c r="H22" s="36">
        <f>VLOOKUP(H11,FAC_TOTALS_APTA!$A$4:$BO$143,$F22,FALSE)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YEARS_SINCE_TNC_RAIL_FAC</v>
      </c>
      <c r="L22" s="9">
        <f>MATCH($K22,FAC_TOTALS_APTA!$A$2:$BM$2,)</f>
        <v>32</v>
      </c>
      <c r="M22" s="31">
        <f>IF(M11=0,0,VLOOKUP(M11,FAC_TOTALS_APTA!$A$4:$BO$143,$L22,FALSE))</f>
        <v>0</v>
      </c>
      <c r="N22" s="31">
        <f>IF(N11=0,0,VLOOKUP(N11,FAC_TOTALS_APTA!$A$4:$BO$143,$L22,FALSE))</f>
        <v>0</v>
      </c>
      <c r="O22" s="31">
        <f>IF(O11=0,0,VLOOKUP(O11,FAC_TOTALS_APTA!$A$4:$BO$143,$L22,FALSE))</f>
        <v>0</v>
      </c>
      <c r="P22" s="31">
        <f>IF(P11=0,0,VLOOKUP(P11,FAC_TOTALS_APTA!$A$4:$BO$143,$L22,FALSE))</f>
        <v>0</v>
      </c>
      <c r="Q22" s="31">
        <f>IF(Q11=0,0,VLOOKUP(Q11,FAC_TOTALS_APTA!$A$4:$BO$143,$L22,FALSE))</f>
        <v>0</v>
      </c>
      <c r="R22" s="31">
        <f>IF(R11=0,0,VLOOKUP(R11,FAC_TOTALS_APTA!$A$4:$BO$143,$L22,FALSE))</f>
        <v>0</v>
      </c>
      <c r="S22" s="31">
        <f>IF(S11=0,0,VLOOKUP(S11,FAC_TOTALS_APTA!$A$4:$BO$143,$L22,FALSE))</f>
        <v>0</v>
      </c>
      <c r="T22" s="31">
        <f>IF(T11=0,0,VLOOKUP(T11,FAC_TOTALS_APTA!$A$4:$BO$143,$L22,FALSE))</f>
        <v>0</v>
      </c>
      <c r="U22" s="31">
        <f>IF(U11=0,0,VLOOKUP(U11,FAC_TOTALS_APTA!$A$4:$BO$143,$L22,FALSE))</f>
        <v>0</v>
      </c>
      <c r="V22" s="31">
        <f>IF(V11=0,0,VLOOKUP(V11,FAC_TOTALS_APTA!$A$4:$BO$143,$L22,FALSE))</f>
        <v>0</v>
      </c>
      <c r="W22" s="31">
        <f>IF(W11=0,0,VLOOKUP(W11,FAC_TOTALS_APTA!$A$4:$BO$143,$L22,FALSE))</f>
        <v>0</v>
      </c>
      <c r="X22" s="31">
        <f>IF(X11=0,0,VLOOKUP(X11,FAC_TOTALS_APTA!$A$4:$BO$143,$L22,FALSE))</f>
        <v>0</v>
      </c>
      <c r="Y22" s="31">
        <f>IF(Y11=0,0,VLOOKUP(Y11,FAC_TOTALS_APTA!$A$4:$BO$143,$L22,FALSE))</f>
        <v>0</v>
      </c>
      <c r="Z22" s="31">
        <f>IF(Z11=0,0,VLOOKUP(Z11,FAC_TOTALS_APTA!$A$4:$BO$143,$L22,FALSE))</f>
        <v>0</v>
      </c>
      <c r="AA22" s="31">
        <f>IF(AA11=0,0,VLOOKUP(AA11,FAC_TOTALS_APTA!$A$4:$BO$143,$L22,FALSE))</f>
        <v>0</v>
      </c>
      <c r="AB22" s="31">
        <f>IF(AB11=0,0,VLOOKUP(AB11,FAC_TOTALS_APTA!$A$4:$BO$143,$L22,FALSE))</f>
        <v>0</v>
      </c>
      <c r="AC22" s="34">
        <f t="shared" si="4"/>
        <v>0</v>
      </c>
      <c r="AD22" s="35">
        <f>AC22/G27</f>
        <v>0</v>
      </c>
      <c r="AE22" s="9"/>
    </row>
    <row r="23" spans="1:31" s="16" customFormat="1" ht="15" x14ac:dyDescent="0.2">
      <c r="A23" s="9"/>
      <c r="B23" s="28" t="s">
        <v>75</v>
      </c>
      <c r="C23" s="30"/>
      <c r="D23" s="9" t="s">
        <v>49</v>
      </c>
      <c r="E23" s="57">
        <v>1.46E-2</v>
      </c>
      <c r="F23" s="9">
        <f>MATCH($D23,FAC_TOTALS_APTA!$A$2:$BO$2,)</f>
        <v>21</v>
      </c>
      <c r="G23" s="36">
        <f>VLOOKUP(G11,FAC_TOTALS_APTA!$A$4:$BO$143,$F23,FALSE)</f>
        <v>0.14511544885119099</v>
      </c>
      <c r="H23" s="36">
        <f>VLOOKUP(H11,FAC_TOTALS_APTA!$A$4:$BO$143,$F23,FALSE)</f>
        <v>1</v>
      </c>
      <c r="I23" s="32">
        <f t="shared" si="1"/>
        <v>5.891065065205102</v>
      </c>
      <c r="J23" s="33" t="str">
        <f t="shared" si="2"/>
        <v/>
      </c>
      <c r="K23" s="33" t="str">
        <f t="shared" si="3"/>
        <v>BIKE_SHARE_FAC</v>
      </c>
      <c r="L23" s="9">
        <f>MATCH($K23,FAC_TOTALS_APTA!$A$2:$BM$2,)</f>
        <v>33</v>
      </c>
      <c r="M23" s="31">
        <f>IF(M11=0,0,VLOOKUP(M11,FAC_TOTALS_APTA!$A$4:$BO$143,$L23,FALSE))</f>
        <v>0</v>
      </c>
      <c r="N23" s="31">
        <f>IF(N11=0,0,VLOOKUP(N11,FAC_TOTALS_APTA!$A$4:$BO$143,$L23,FALSE))</f>
        <v>3906341.4492976698</v>
      </c>
      <c r="O23" s="31">
        <f>IF(O11=0,0,VLOOKUP(O11,FAC_TOTALS_APTA!$A$4:$BO$143,$L23,FALSE))</f>
        <v>3341185.6177578899</v>
      </c>
      <c r="P23" s="31">
        <f>IF(P11=0,0,VLOOKUP(P11,FAC_TOTALS_APTA!$A$4:$BO$143,$L23,FALSE))</f>
        <v>3241174.5005318699</v>
      </c>
      <c r="Q23" s="31">
        <f>IF(Q11=0,0,VLOOKUP(Q11,FAC_TOTALS_APTA!$A$4:$BO$143,$L23,FALSE))</f>
        <v>0</v>
      </c>
      <c r="R23" s="31">
        <f>IF(R11=0,0,VLOOKUP(R11,FAC_TOTALS_APTA!$A$4:$BO$143,$L23,FALSE))</f>
        <v>155726.928571681</v>
      </c>
      <c r="S23" s="31">
        <f>IF(S11=0,0,VLOOKUP(S11,FAC_TOTALS_APTA!$A$4:$BO$143,$L23,FALSE))</f>
        <v>0</v>
      </c>
      <c r="T23" s="31">
        <f>IF(T11=0,0,VLOOKUP(T11,FAC_TOTALS_APTA!$A$4:$BO$143,$L23,FALSE))</f>
        <v>0</v>
      </c>
      <c r="U23" s="31">
        <f>IF(U11=0,0,VLOOKUP(U11,FAC_TOTALS_APTA!$A$4:$BO$143,$L23,FALSE))</f>
        <v>0</v>
      </c>
      <c r="V23" s="31">
        <f>IF(V11=0,0,VLOOKUP(V11,FAC_TOTALS_APTA!$A$4:$BO$143,$L23,FALSE))</f>
        <v>0</v>
      </c>
      <c r="W23" s="31">
        <f>IF(W11=0,0,VLOOKUP(W11,FAC_TOTALS_APTA!$A$4:$BO$143,$L23,FALSE))</f>
        <v>0</v>
      </c>
      <c r="X23" s="31">
        <f>IF(X11=0,0,VLOOKUP(X11,FAC_TOTALS_APTA!$A$4:$BO$143,$L23,FALSE))</f>
        <v>0</v>
      </c>
      <c r="Y23" s="31">
        <f>IF(Y11=0,0,VLOOKUP(Y11,FAC_TOTALS_APTA!$A$4:$BO$143,$L23,FALSE))</f>
        <v>0</v>
      </c>
      <c r="Z23" s="31">
        <f>IF(Z11=0,0,VLOOKUP(Z11,FAC_TOTALS_APTA!$A$4:$BO$143,$L23,FALSE))</f>
        <v>0</v>
      </c>
      <c r="AA23" s="31">
        <f>IF(AA11=0,0,VLOOKUP(AA11,FAC_TOTALS_APTA!$A$4:$BO$143,$L23,FALSE))</f>
        <v>0</v>
      </c>
      <c r="AB23" s="31">
        <f>IF(AB11=0,0,VLOOKUP(AB11,FAC_TOTALS_APTA!$A$4:$BO$143,$L23,FALSE))</f>
        <v>0</v>
      </c>
      <c r="AC23" s="34">
        <f t="shared" si="4"/>
        <v>10644428.49615911</v>
      </c>
      <c r="AD23" s="35">
        <f>AC23/G27</f>
        <v>4.1889766205063109E-3</v>
      </c>
      <c r="AE23" s="9"/>
    </row>
    <row r="24" spans="1:31" s="16" customFormat="1" ht="15" x14ac:dyDescent="0.2">
      <c r="A24" s="9"/>
      <c r="B24" s="11" t="s">
        <v>76</v>
      </c>
      <c r="C24" s="29"/>
      <c r="D24" s="10" t="s">
        <v>50</v>
      </c>
      <c r="E24" s="58">
        <v>-4.8399999999999999E-2</v>
      </c>
      <c r="F24" s="10">
        <f>MATCH($D24,FAC_TOTALS_APTA!$A$2:$BO$2,)</f>
        <v>22</v>
      </c>
      <c r="G24" s="38">
        <f>VLOOKUP(G11,FAC_TOTALS_APTA!$A$4:$BO$143,$F24,FALSE)</f>
        <v>0</v>
      </c>
      <c r="H24" s="38">
        <f>VLOOKUP(H11,FAC_TOTALS_APTA!$A$4:$BO$143,$F24,FALSE)</f>
        <v>0.50036079538897105</v>
      </c>
      <c r="I24" s="39" t="str">
        <f t="shared" si="1"/>
        <v>-</v>
      </c>
      <c r="J24" s="40" t="str">
        <f t="shared" si="2"/>
        <v/>
      </c>
      <c r="K24" s="40" t="str">
        <f t="shared" si="3"/>
        <v>scooter_flag_FAC</v>
      </c>
      <c r="L24" s="10">
        <f>MATCH($K24,FAC_TOTALS_APTA!$A$2:$BM$2,)</f>
        <v>34</v>
      </c>
      <c r="M24" s="41">
        <f>IF($M$11=0,0,VLOOKUP($M$11,FAC_TOTALS_APTA!$A$4:$BO$143,$L24,FALSE))</f>
        <v>0</v>
      </c>
      <c r="N24" s="41">
        <f>IF(N11=0,0,VLOOKUP(N11,FAC_TOTALS_APTA!$A$4:$BO$143,$L24,FALSE))</f>
        <v>0</v>
      </c>
      <c r="O24" s="41">
        <f>IF(O11=0,0,VLOOKUP(O11,FAC_TOTALS_APTA!$A$4:$BO$143,$L24,FALSE))</f>
        <v>0</v>
      </c>
      <c r="P24" s="41">
        <f>IF(P11=0,0,VLOOKUP(P11,FAC_TOTALS_APTA!$A$4:$BO$143,$L24,FALSE))</f>
        <v>0</v>
      </c>
      <c r="Q24" s="41">
        <f>IF(Q11=0,0,VLOOKUP(Q11,FAC_TOTALS_APTA!$A$4:$BO$143,$L24,FALSE))</f>
        <v>0</v>
      </c>
      <c r="R24" s="41">
        <f>IF(R11=0,0,VLOOKUP(R11,FAC_TOTALS_APTA!$A$4:$BO$143,$L24,FALSE))</f>
        <v>-77349094.175655201</v>
      </c>
      <c r="S24" s="41">
        <f>IF(S11=0,0,VLOOKUP(S11,FAC_TOTALS_APTA!$A$4:$BO$143,$L24,FALSE))</f>
        <v>0</v>
      </c>
      <c r="T24" s="41">
        <f>IF(T11=0,0,VLOOKUP(T11,FAC_TOTALS_APTA!$A$4:$BO$143,$L24,FALSE))</f>
        <v>0</v>
      </c>
      <c r="U24" s="41">
        <f>IF(U11=0,0,VLOOKUP(U11,FAC_TOTALS_APTA!$A$4:$BO$143,$L24,FALSE))</f>
        <v>0</v>
      </c>
      <c r="V24" s="41">
        <f>IF(V11=0,0,VLOOKUP(V11,FAC_TOTALS_APTA!$A$4:$BO$143,$L24,FALSE))</f>
        <v>0</v>
      </c>
      <c r="W24" s="41">
        <f>IF(W11=0,0,VLOOKUP(W11,FAC_TOTALS_APTA!$A$4:$BO$143,$L24,FALSE))</f>
        <v>0</v>
      </c>
      <c r="X24" s="41">
        <f>IF(X11=0,0,VLOOKUP(X11,FAC_TOTALS_APTA!$A$4:$BO$143,$L24,FALSE))</f>
        <v>0</v>
      </c>
      <c r="Y24" s="41">
        <f>IF(Y11=0,0,VLOOKUP(Y11,FAC_TOTALS_APTA!$A$4:$BO$143,$L24,FALSE))</f>
        <v>0</v>
      </c>
      <c r="Z24" s="41">
        <f>IF(Z11=0,0,VLOOKUP(Z11,FAC_TOTALS_APTA!$A$4:$BO$143,$L24,FALSE))</f>
        <v>0</v>
      </c>
      <c r="AA24" s="41">
        <f>IF(AA11=0,0,VLOOKUP(AA11,FAC_TOTALS_APTA!$A$4:$BO$143,$L24,FALSE))</f>
        <v>0</v>
      </c>
      <c r="AB24" s="41">
        <f>IF(AB11=0,0,VLOOKUP(AB11,FAC_TOTALS_APTA!$A$4:$BO$143,$L24,FALSE))</f>
        <v>0</v>
      </c>
      <c r="AC24" s="42">
        <f t="shared" si="4"/>
        <v>-77349094.175655201</v>
      </c>
      <c r="AD24" s="43">
        <f>AC24/$G$27</f>
        <v>-3.0439731662068675E-2</v>
      </c>
      <c r="AE24" s="9"/>
    </row>
    <row r="25" spans="1:31" s="16" customFormat="1" ht="15" x14ac:dyDescent="0.2">
      <c r="A25" s="9"/>
      <c r="B25" s="44" t="s">
        <v>61</v>
      </c>
      <c r="C25" s="45"/>
      <c r="D25" s="44" t="s">
        <v>53</v>
      </c>
      <c r="E25" s="46"/>
      <c r="F25" s="47"/>
      <c r="G25" s="48"/>
      <c r="H25" s="48"/>
      <c r="I25" s="49"/>
      <c r="J25" s="50"/>
      <c r="K25" s="50" t="str">
        <f t="shared" si="3"/>
        <v>New_Reporter_FAC</v>
      </c>
      <c r="L25" s="47">
        <f>MATCH($K25,FAC_TOTALS_APTA!$A$2:$BM$2,)</f>
        <v>38</v>
      </c>
      <c r="M25" s="48">
        <f>IF(M11=0,0,VLOOKUP(M11,FAC_TOTALS_APTA!$A$4:$BO$143,$L25,FALSE))</f>
        <v>0</v>
      </c>
      <c r="N25" s="48">
        <f>IF(N11=0,0,VLOOKUP(N11,FAC_TOTALS_APTA!$A$4:$BO$143,$L25,FALSE))</f>
        <v>0</v>
      </c>
      <c r="O25" s="48">
        <f>IF(O11=0,0,VLOOKUP(O11,FAC_TOTALS_APTA!$A$4:$BO$143,$L25,FALSE))</f>
        <v>0</v>
      </c>
      <c r="P25" s="48">
        <f>IF(P11=0,0,VLOOKUP(P11,FAC_TOTALS_APTA!$A$4:$BO$143,$L25,FALSE))</f>
        <v>0</v>
      </c>
      <c r="Q25" s="48">
        <f>IF(Q11=0,0,VLOOKUP(Q11,FAC_TOTALS_APTA!$A$4:$BO$143,$L25,FALSE))</f>
        <v>0</v>
      </c>
      <c r="R25" s="48">
        <f>IF(R11=0,0,VLOOKUP(R11,FAC_TOTALS_APTA!$A$4:$BO$143,$L25,FALSE))</f>
        <v>0</v>
      </c>
      <c r="S25" s="48">
        <f>IF(S11=0,0,VLOOKUP(S11,FAC_TOTALS_APTA!$A$4:$BO$143,$L25,FALSE))</f>
        <v>0</v>
      </c>
      <c r="T25" s="48">
        <f>IF(T11=0,0,VLOOKUP(T11,FAC_TOTALS_APTA!$A$4:$BO$143,$L25,FALSE))</f>
        <v>0</v>
      </c>
      <c r="U25" s="48">
        <f>IF(U11=0,0,VLOOKUP(U11,FAC_TOTALS_APTA!$A$4:$BO$143,$L25,FALSE))</f>
        <v>0</v>
      </c>
      <c r="V25" s="48">
        <f>IF(V11=0,0,VLOOKUP(V11,FAC_TOTALS_APTA!$A$4:$BO$143,$L25,FALSE))</f>
        <v>0</v>
      </c>
      <c r="W25" s="48">
        <f>IF(W11=0,0,VLOOKUP(W11,FAC_TOTALS_APTA!$A$4:$BO$143,$L25,FALSE))</f>
        <v>0</v>
      </c>
      <c r="X25" s="48">
        <f>IF(X11=0,0,VLOOKUP(X11,FAC_TOTALS_APTA!$A$4:$BO$143,$L25,FALSE))</f>
        <v>0</v>
      </c>
      <c r="Y25" s="48">
        <f>IF(Y11=0,0,VLOOKUP(Y11,FAC_TOTALS_APTA!$A$4:$BO$143,$L25,FALSE))</f>
        <v>0</v>
      </c>
      <c r="Z25" s="48">
        <f>IF(Z11=0,0,VLOOKUP(Z11,FAC_TOTALS_APTA!$A$4:$BO$143,$L25,FALSE))</f>
        <v>0</v>
      </c>
      <c r="AA25" s="48">
        <f>IF(AA11=0,0,VLOOKUP(AA11,FAC_TOTALS_APTA!$A$4:$BO$143,$L25,FALSE))</f>
        <v>0</v>
      </c>
      <c r="AB25" s="48">
        <f>IF(AB11=0,0,VLOOKUP(AB11,FAC_TOTALS_APTA!$A$4:$BO$143,$L25,FALSE))</f>
        <v>0</v>
      </c>
      <c r="AC25" s="51">
        <f>SUM(M25:AB25)</f>
        <v>0</v>
      </c>
      <c r="AD25" s="52">
        <f>AC25/G27</f>
        <v>0</v>
      </c>
      <c r="AE25" s="9"/>
    </row>
    <row r="26" spans="1:31" s="75" customFormat="1" ht="15" x14ac:dyDescent="0.2">
      <c r="A26" s="74"/>
      <c r="B26" s="28" t="s">
        <v>77</v>
      </c>
      <c r="C26" s="30"/>
      <c r="D26" s="9" t="s">
        <v>6</v>
      </c>
      <c r="E26" s="57"/>
      <c r="F26" s="9">
        <f>MATCH($D26,FAC_TOTALS_APTA!$A$2:$BM$2,)</f>
        <v>9</v>
      </c>
      <c r="G26" s="76">
        <f>VLOOKUP(G11,FAC_TOTALS_APTA!$A$4:$BO$143,$F26,FALSE)</f>
        <v>2542402577.26964</v>
      </c>
      <c r="H26" s="76">
        <f>VLOOKUP(H11,FAC_TOTALS_APTA!$A$4:$BM$143,$F26,FALSE)</f>
        <v>2177168845.4805999</v>
      </c>
      <c r="I26" s="78">
        <f t="shared" ref="I26:I27" si="5">H26/G26-1</f>
        <v>-0.14365692320107515</v>
      </c>
      <c r="J26" s="33"/>
      <c r="K26" s="33"/>
      <c r="L26" s="9"/>
      <c r="M26" s="31">
        <f>SUM(M13:M18)</f>
        <v>18098384.765710592</v>
      </c>
      <c r="N26" s="31">
        <f>SUM(N13:N18)</f>
        <v>3255797.0604783027</v>
      </c>
      <c r="O26" s="31">
        <f>SUM(O13:O18)</f>
        <v>-113708549.37428789</v>
      </c>
      <c r="P26" s="31">
        <f>SUM(P13:P18)</f>
        <v>-42064390.744639799</v>
      </c>
      <c r="Q26" s="31">
        <f>SUM(Q13:Q18)</f>
        <v>83584524.656998217</v>
      </c>
      <c r="R26" s="31">
        <f>SUM(R13:R18)</f>
        <v>86408091.72030434</v>
      </c>
      <c r="S26" s="31">
        <f>SUM(S13:S18)</f>
        <v>0</v>
      </c>
      <c r="T26" s="31">
        <f>SUM(T13:T18)</f>
        <v>0</v>
      </c>
      <c r="U26" s="31">
        <f>SUM(U13:U18)</f>
        <v>0</v>
      </c>
      <c r="V26" s="31">
        <f>SUM(V13:V18)</f>
        <v>0</v>
      </c>
      <c r="W26" s="31">
        <f>SUM(W13:W18)</f>
        <v>0</v>
      </c>
      <c r="X26" s="31">
        <f>SUM(X13:X18)</f>
        <v>0</v>
      </c>
      <c r="Y26" s="31">
        <f>SUM(Y13:Y18)</f>
        <v>0</v>
      </c>
      <c r="Z26" s="31">
        <f>SUM(Z13:Z18)</f>
        <v>0</v>
      </c>
      <c r="AA26" s="31">
        <f>SUM(AA13:AA18)</f>
        <v>0</v>
      </c>
      <c r="AB26" s="31">
        <f>SUM(AB13:AB18)</f>
        <v>0</v>
      </c>
      <c r="AC26" s="34">
        <f>H26-G26</f>
        <v>-365233731.78904009</v>
      </c>
      <c r="AD26" s="35">
        <f>I26</f>
        <v>-0.14365692320107515</v>
      </c>
      <c r="AE26" s="74"/>
    </row>
    <row r="27" spans="1:31" ht="16" thickBot="1" x14ac:dyDescent="0.25">
      <c r="B27" s="12" t="s">
        <v>58</v>
      </c>
      <c r="C27" s="26"/>
      <c r="D27" s="26" t="s">
        <v>4</v>
      </c>
      <c r="E27" s="26"/>
      <c r="F27" s="26">
        <f>MATCH($D27,FAC_TOTALS_APTA!$A$2:$BM$2,)</f>
        <v>7</v>
      </c>
      <c r="G27" s="77">
        <f>VLOOKUP(G11,FAC_TOTALS_APTA!$A$4:$BM$143,$F27,FALSE)</f>
        <v>2541057031.46</v>
      </c>
      <c r="H27" s="77">
        <f>VLOOKUP(H11,FAC_TOTALS_APTA!$A$4:$BM$143,$F27,FALSE)</f>
        <v>2176386602.5599899</v>
      </c>
      <c r="I27" s="79">
        <f t="shared" si="5"/>
        <v>-0.1435113121764463</v>
      </c>
      <c r="J27" s="53"/>
      <c r="K27" s="53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54">
        <f>H27-G27</f>
        <v>-364670428.90001011</v>
      </c>
      <c r="AD27" s="55">
        <f>I27</f>
        <v>-0.1435113121764463</v>
      </c>
    </row>
    <row r="28" spans="1:31" ht="17" thickTop="1" thickBot="1" x14ac:dyDescent="0.25">
      <c r="B28" s="59" t="s">
        <v>78</v>
      </c>
      <c r="C28" s="60"/>
      <c r="D28" s="60"/>
      <c r="E28" s="61"/>
      <c r="F28" s="60"/>
      <c r="G28" s="60"/>
      <c r="H28" s="60"/>
      <c r="I28" s="62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5">
        <f>AD27-AD26</f>
        <v>1.4561102462884445E-4</v>
      </c>
    </row>
    <row r="29" spans="1:31" ht="15" thickTop="1" x14ac:dyDescent="0.2"/>
    <row r="30" spans="1:31" s="13" customFormat="1" ht="15" x14ac:dyDescent="0.2">
      <c r="B30" s="21" t="s">
        <v>28</v>
      </c>
      <c r="E30" s="9"/>
      <c r="I30" s="20"/>
    </row>
    <row r="31" spans="1:31" ht="15" x14ac:dyDescent="0.2">
      <c r="B31" s="18" t="s">
        <v>19</v>
      </c>
      <c r="C31" s="19" t="s">
        <v>20</v>
      </c>
      <c r="D31" s="13"/>
      <c r="E31" s="9"/>
      <c r="F31" s="13"/>
      <c r="G31" s="13"/>
      <c r="H31" s="1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">
      <c r="B32" s="18"/>
      <c r="C32" s="19"/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5" x14ac:dyDescent="0.2">
      <c r="B33" s="21" t="s">
        <v>30</v>
      </c>
      <c r="C33" s="22">
        <v>0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ht="16" thickBot="1" x14ac:dyDescent="0.25">
      <c r="B34" s="23" t="s">
        <v>39</v>
      </c>
      <c r="C34" s="24">
        <v>2</v>
      </c>
      <c r="D34" s="25"/>
      <c r="E34" s="26"/>
      <c r="F34" s="25"/>
      <c r="G34" s="25"/>
      <c r="H34" s="25"/>
      <c r="I34" s="27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</row>
    <row r="35" spans="2:30" ht="15" thickTop="1" x14ac:dyDescent="0.2">
      <c r="B35" s="63"/>
      <c r="C35" s="64"/>
      <c r="D35" s="64"/>
      <c r="E35" s="64"/>
      <c r="F35" s="64"/>
      <c r="G35" s="83" t="s">
        <v>59</v>
      </c>
      <c r="H35" s="83"/>
      <c r="I35" s="83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3" t="s">
        <v>63</v>
      </c>
      <c r="AD35" s="83"/>
    </row>
    <row r="36" spans="2:30" ht="15" x14ac:dyDescent="0.2">
      <c r="B36" s="11" t="s">
        <v>21</v>
      </c>
      <c r="C36" s="29" t="s">
        <v>22</v>
      </c>
      <c r="D36" s="10" t="s">
        <v>23</v>
      </c>
      <c r="E36" s="10" t="s">
        <v>29</v>
      </c>
      <c r="F36" s="10"/>
      <c r="G36" s="29">
        <f>$C$1</f>
        <v>2012</v>
      </c>
      <c r="H36" s="29">
        <f>$C$2</f>
        <v>2018</v>
      </c>
      <c r="I36" s="29" t="s">
        <v>25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 t="s">
        <v>27</v>
      </c>
      <c r="AD36" s="29" t="s">
        <v>25</v>
      </c>
    </row>
    <row r="37" spans="2:30" ht="13" customHeight="1" x14ac:dyDescent="0.2">
      <c r="B37" s="28"/>
      <c r="C37" s="30"/>
      <c r="D37" s="9"/>
      <c r="E37" s="9"/>
      <c r="F37" s="9"/>
      <c r="G37" s="9"/>
      <c r="H37" s="9"/>
      <c r="I37" s="30"/>
      <c r="J37" s="9"/>
      <c r="K37" s="9"/>
      <c r="L37" s="9"/>
      <c r="M37" s="9">
        <v>1</v>
      </c>
      <c r="N37" s="9">
        <v>2</v>
      </c>
      <c r="O37" s="9">
        <v>3</v>
      </c>
      <c r="P37" s="9">
        <v>4</v>
      </c>
      <c r="Q37" s="9">
        <v>5</v>
      </c>
      <c r="R37" s="9">
        <v>6</v>
      </c>
      <c r="S37" s="9">
        <v>7</v>
      </c>
      <c r="T37" s="9">
        <v>8</v>
      </c>
      <c r="U37" s="9">
        <v>9</v>
      </c>
      <c r="V37" s="9">
        <v>10</v>
      </c>
      <c r="W37" s="9">
        <v>11</v>
      </c>
      <c r="X37" s="9">
        <v>12</v>
      </c>
      <c r="Y37" s="9">
        <v>13</v>
      </c>
      <c r="Z37" s="9">
        <v>14</v>
      </c>
      <c r="AA37" s="9">
        <v>15</v>
      </c>
      <c r="AB37" s="9">
        <v>16</v>
      </c>
      <c r="AC37" s="9"/>
      <c r="AD37" s="9"/>
    </row>
    <row r="38" spans="2:30" ht="13" customHeight="1" x14ac:dyDescent="0.2">
      <c r="B38" s="28"/>
      <c r="C38" s="30"/>
      <c r="D38" s="9"/>
      <c r="E38" s="9"/>
      <c r="F38" s="9"/>
      <c r="G38" s="9" t="str">
        <f>CONCATENATE($C33,"_",$C34,"_",G36)</f>
        <v>0_2_2012</v>
      </c>
      <c r="H38" s="9" t="str">
        <f>CONCATENATE($C33,"_",$C34,"_",H36)</f>
        <v>0_2_2018</v>
      </c>
      <c r="I38" s="30"/>
      <c r="J38" s="9"/>
      <c r="K38" s="9"/>
      <c r="L38" s="9"/>
      <c r="M38" s="9" t="str">
        <f>IF($G36+M37&gt;$H36,0,CONCATENATE($C33,"_",$C34,"_",$G36+M37))</f>
        <v>0_2_2013</v>
      </c>
      <c r="N38" s="9" t="str">
        <f t="shared" ref="N38:AB38" si="6">IF($G36+N37&gt;$H36,0,CONCATENATE($C33,"_",$C34,"_",$G36+N37))</f>
        <v>0_2_2014</v>
      </c>
      <c r="O38" s="9" t="str">
        <f t="shared" si="6"/>
        <v>0_2_2015</v>
      </c>
      <c r="P38" s="9" t="str">
        <f t="shared" si="6"/>
        <v>0_2_2016</v>
      </c>
      <c r="Q38" s="9" t="str">
        <f t="shared" si="6"/>
        <v>0_2_2017</v>
      </c>
      <c r="R38" s="9" t="str">
        <f t="shared" si="6"/>
        <v>0_2_2018</v>
      </c>
      <c r="S38" s="9">
        <f t="shared" si="6"/>
        <v>0</v>
      </c>
      <c r="T38" s="9">
        <f t="shared" si="6"/>
        <v>0</v>
      </c>
      <c r="U38" s="9">
        <f t="shared" si="6"/>
        <v>0</v>
      </c>
      <c r="V38" s="9">
        <f t="shared" si="6"/>
        <v>0</v>
      </c>
      <c r="W38" s="9">
        <f t="shared" si="6"/>
        <v>0</v>
      </c>
      <c r="X38" s="9">
        <f t="shared" si="6"/>
        <v>0</v>
      </c>
      <c r="Y38" s="9">
        <f t="shared" si="6"/>
        <v>0</v>
      </c>
      <c r="Z38" s="9">
        <f t="shared" si="6"/>
        <v>0</v>
      </c>
      <c r="AA38" s="9">
        <f t="shared" si="6"/>
        <v>0</v>
      </c>
      <c r="AB38" s="9">
        <f t="shared" si="6"/>
        <v>0</v>
      </c>
      <c r="AC38" s="9"/>
      <c r="AD38" s="9"/>
    </row>
    <row r="39" spans="2:30" ht="13" customHeight="1" x14ac:dyDescent="0.2">
      <c r="B39" s="28"/>
      <c r="C39" s="30"/>
      <c r="D39" s="9"/>
      <c r="E39" s="9"/>
      <c r="F39" s="9" t="s">
        <v>26</v>
      </c>
      <c r="G39" s="31"/>
      <c r="H39" s="31"/>
      <c r="I39" s="30"/>
      <c r="J39" s="9"/>
      <c r="K39" s="9"/>
      <c r="L39" s="9" t="s">
        <v>26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2:30" ht="15" x14ac:dyDescent="0.2">
      <c r="B40" s="28" t="s">
        <v>37</v>
      </c>
      <c r="C40" s="30" t="s">
        <v>24</v>
      </c>
      <c r="D40" s="9" t="s">
        <v>8</v>
      </c>
      <c r="E40" s="57">
        <v>0.83279999999999998</v>
      </c>
      <c r="F40" s="9">
        <f>MATCH($D40,FAC_TOTALS_APTA!$A$2:$BO$2,)</f>
        <v>11</v>
      </c>
      <c r="G40" s="31">
        <f>VLOOKUP(G38,FAC_TOTALS_APTA!$A$4:$BO$143,$F40,FALSE)</f>
        <v>10989630.6519417</v>
      </c>
      <c r="H40" s="31">
        <f>VLOOKUP(H38,FAC_TOTALS_APTA!$A$4:$BO$143,$F40,FALSE)</f>
        <v>12322329.4230967</v>
      </c>
      <c r="I40" s="32">
        <f>IFERROR(H40/G40-1,"-")</f>
        <v>0.12126874991194825</v>
      </c>
      <c r="J40" s="33" t="str">
        <f>IF(C40="Log","_log","")</f>
        <v>_log</v>
      </c>
      <c r="K40" s="33" t="str">
        <f>CONCATENATE(D40,J40,"_FAC")</f>
        <v>VRM_ADJ_log_FAC</v>
      </c>
      <c r="L40" s="9">
        <f>MATCH($K40,FAC_TOTALS_APTA!$A$2:$BM$2,)</f>
        <v>23</v>
      </c>
      <c r="M40" s="31">
        <f>IF(M38=0,0,VLOOKUP(M38,FAC_TOTALS_APTA!$A$4:$BO$143,$L40,FALSE))</f>
        <v>5686884.9254232096</v>
      </c>
      <c r="N40" s="31">
        <f>IF(N38=0,0,VLOOKUP(N38,FAC_TOTALS_APTA!$A$4:$BO$143,$L40,FALSE))</f>
        <v>11520129.2814459</v>
      </c>
      <c r="O40" s="31">
        <f>IF(O38=0,0,VLOOKUP(O38,FAC_TOTALS_APTA!$A$4:$BO$143,$L40,FALSE))</f>
        <v>21323631.538345199</v>
      </c>
      <c r="P40" s="31">
        <f>IF(P38=0,0,VLOOKUP(P38,FAC_TOTALS_APTA!$A$4:$BO$143,$L40,FALSE))</f>
        <v>21943392.387065999</v>
      </c>
      <c r="Q40" s="31">
        <f>IF(Q38=0,0,VLOOKUP(Q38,FAC_TOTALS_APTA!$A$4:$BO$143,$L40,FALSE))</f>
        <v>7439242.7547815302</v>
      </c>
      <c r="R40" s="31">
        <f>IF(R38=0,0,VLOOKUP(R38,FAC_TOTALS_APTA!$A$4:$BO$143,$L40,FALSE))</f>
        <v>12544403.9553729</v>
      </c>
      <c r="S40" s="31">
        <f>IF(S38=0,0,VLOOKUP(S38,FAC_TOTALS_APTA!$A$4:$BO$143,$L40,FALSE))</f>
        <v>0</v>
      </c>
      <c r="T40" s="31">
        <f>IF(T38=0,0,VLOOKUP(T38,FAC_TOTALS_APTA!$A$4:$BO$143,$L40,FALSE))</f>
        <v>0</v>
      </c>
      <c r="U40" s="31">
        <f>IF(U38=0,0,VLOOKUP(U38,FAC_TOTALS_APTA!$A$4:$BO$143,$L40,FALSE))</f>
        <v>0</v>
      </c>
      <c r="V40" s="31">
        <f>IF(V38=0,0,VLOOKUP(V38,FAC_TOTALS_APTA!$A$4:$BO$143,$L40,FALSE))</f>
        <v>0</v>
      </c>
      <c r="W40" s="31">
        <f>IF(W38=0,0,VLOOKUP(W38,FAC_TOTALS_APTA!$A$4:$BO$143,$L40,FALSE))</f>
        <v>0</v>
      </c>
      <c r="X40" s="31">
        <f>IF(X38=0,0,VLOOKUP(X38,FAC_TOTALS_APTA!$A$4:$BO$143,$L40,FALSE))</f>
        <v>0</v>
      </c>
      <c r="Y40" s="31">
        <f>IF(Y38=0,0,VLOOKUP(Y38,FAC_TOTALS_APTA!$A$4:$BO$143,$L40,FALSE))</f>
        <v>0</v>
      </c>
      <c r="Z40" s="31">
        <f>IF(Z38=0,0,VLOOKUP(Z38,FAC_TOTALS_APTA!$A$4:$BO$143,$L40,FALSE))</f>
        <v>0</v>
      </c>
      <c r="AA40" s="31">
        <f>IF(AA38=0,0,VLOOKUP(AA38,FAC_TOTALS_APTA!$A$4:$BO$143,$L40,FALSE))</f>
        <v>0</v>
      </c>
      <c r="AB40" s="31">
        <f>IF(AB38=0,0,VLOOKUP(AB38,FAC_TOTALS_APTA!$A$4:$BO$143,$L40,FALSE))</f>
        <v>0</v>
      </c>
      <c r="AC40" s="34">
        <f>SUM(M40:AB40)</f>
        <v>80457684.842434749</v>
      </c>
      <c r="AD40" s="35">
        <f>AC40/G54</f>
        <v>8.698139832678882E-2</v>
      </c>
    </row>
    <row r="41" spans="2:30" ht="15" x14ac:dyDescent="0.2">
      <c r="B41" s="28" t="s">
        <v>60</v>
      </c>
      <c r="C41" s="30" t="s">
        <v>24</v>
      </c>
      <c r="D41" s="9" t="s">
        <v>18</v>
      </c>
      <c r="E41" s="57">
        <v>-0.59099999999999997</v>
      </c>
      <c r="F41" s="9">
        <f>MATCH($D41,FAC_TOTALS_APTA!$A$2:$BO$2,)</f>
        <v>12</v>
      </c>
      <c r="G41" s="56">
        <f>VLOOKUP(G38,FAC_TOTALS_APTA!$A$4:$BO$143,$F41,FALSE)</f>
        <v>0.98725304276916004</v>
      </c>
      <c r="H41" s="56">
        <f>VLOOKUP(H38,FAC_TOTALS_APTA!$A$4:$BO$143,$F41,FALSE)</f>
        <v>0.98533916269850497</v>
      </c>
      <c r="I41" s="32">
        <f t="shared" ref="I41:I51" si="7">IFERROR(H41/G41-1,"-")</f>
        <v>-1.9385912098957014E-3</v>
      </c>
      <c r="J41" s="33" t="str">
        <f t="shared" ref="J41:J51" si="8">IF(C41="Log","_log","")</f>
        <v>_log</v>
      </c>
      <c r="K41" s="33" t="str">
        <f t="shared" ref="K41:K52" si="9">CONCATENATE(D41,J41,"_FAC")</f>
        <v>FARE_per_UPT_2018_log_FAC</v>
      </c>
      <c r="L41" s="9">
        <f>MATCH($K41,FAC_TOTALS_APTA!$A$2:$BM$2,)</f>
        <v>24</v>
      </c>
      <c r="M41" s="31">
        <f>IF(M38=0,0,VLOOKUP(M38,FAC_TOTALS_APTA!$A$4:$BO$143,$L41,FALSE))</f>
        <v>2095067.7351742799</v>
      </c>
      <c r="N41" s="31">
        <f>IF(N38=0,0,VLOOKUP(N38,FAC_TOTALS_APTA!$A$4:$BO$143,$L41,FALSE))</f>
        <v>1571833.1857851199</v>
      </c>
      <c r="O41" s="31">
        <f>IF(O38=0,0,VLOOKUP(O38,FAC_TOTALS_APTA!$A$4:$BO$143,$L41,FALSE))</f>
        <v>1550577.47191627</v>
      </c>
      <c r="P41" s="31">
        <f>IF(P38=0,0,VLOOKUP(P38,FAC_TOTALS_APTA!$A$4:$BO$143,$L41,FALSE))</f>
        <v>1448867.89116668</v>
      </c>
      <c r="Q41" s="31">
        <f>IF(Q38=0,0,VLOOKUP(Q38,FAC_TOTALS_APTA!$A$4:$BO$143,$L41,FALSE))</f>
        <v>1463514.78877855</v>
      </c>
      <c r="R41" s="31">
        <f>IF(R38=0,0,VLOOKUP(R38,FAC_TOTALS_APTA!$A$4:$BO$143,$L41,FALSE))</f>
        <v>1280551.149252</v>
      </c>
      <c r="S41" s="31">
        <f>IF(S38=0,0,VLOOKUP(S38,FAC_TOTALS_APTA!$A$4:$BO$143,$L41,FALSE))</f>
        <v>0</v>
      </c>
      <c r="T41" s="31">
        <f>IF(T38=0,0,VLOOKUP(T38,FAC_TOTALS_APTA!$A$4:$BO$143,$L41,FALSE))</f>
        <v>0</v>
      </c>
      <c r="U41" s="31">
        <f>IF(U38=0,0,VLOOKUP(U38,FAC_TOTALS_APTA!$A$4:$BO$143,$L41,FALSE))</f>
        <v>0</v>
      </c>
      <c r="V41" s="31">
        <f>IF(V38=0,0,VLOOKUP(V38,FAC_TOTALS_APTA!$A$4:$BO$143,$L41,FALSE))</f>
        <v>0</v>
      </c>
      <c r="W41" s="31">
        <f>IF(W38=0,0,VLOOKUP(W38,FAC_TOTALS_APTA!$A$4:$BO$143,$L41,FALSE))</f>
        <v>0</v>
      </c>
      <c r="X41" s="31">
        <f>IF(X38=0,0,VLOOKUP(X38,FAC_TOTALS_APTA!$A$4:$BO$143,$L41,FALSE))</f>
        <v>0</v>
      </c>
      <c r="Y41" s="31">
        <f>IF(Y38=0,0,VLOOKUP(Y38,FAC_TOTALS_APTA!$A$4:$BO$143,$L41,FALSE))</f>
        <v>0</v>
      </c>
      <c r="Z41" s="31">
        <f>IF(Z38=0,0,VLOOKUP(Z38,FAC_TOTALS_APTA!$A$4:$BO$143,$L41,FALSE))</f>
        <v>0</v>
      </c>
      <c r="AA41" s="31">
        <f>IF(AA38=0,0,VLOOKUP(AA38,FAC_TOTALS_APTA!$A$4:$BO$143,$L41,FALSE))</f>
        <v>0</v>
      </c>
      <c r="AB41" s="31">
        <f>IF(AB38=0,0,VLOOKUP(AB38,FAC_TOTALS_APTA!$A$4:$BO$143,$L41,FALSE))</f>
        <v>0</v>
      </c>
      <c r="AC41" s="34">
        <f t="shared" ref="AC41:AC51" si="10">SUM(M41:AB41)</f>
        <v>9410412.2220728993</v>
      </c>
      <c r="AD41" s="35">
        <f>AC41/G54</f>
        <v>1.0173432351557023E-2</v>
      </c>
    </row>
    <row r="42" spans="2:30" ht="15" x14ac:dyDescent="0.2">
      <c r="B42" s="28" t="s">
        <v>56</v>
      </c>
      <c r="C42" s="30" t="s">
        <v>24</v>
      </c>
      <c r="D42" s="9" t="s">
        <v>9</v>
      </c>
      <c r="E42" s="57">
        <v>0.37669999999999998</v>
      </c>
      <c r="F42" s="9">
        <f>MATCH($D42,FAC_TOTALS_APTA!$A$2:$BO$2,)</f>
        <v>13</v>
      </c>
      <c r="G42" s="31">
        <f>VLOOKUP(G38,FAC_TOTALS_APTA!$A$4:$BO$143,$F42,FALSE)</f>
        <v>2572905.8684102199</v>
      </c>
      <c r="H42" s="31">
        <f>VLOOKUP(H38,FAC_TOTALS_APTA!$A$4:$BO$143,$F42,FALSE)</f>
        <v>2781939.65294956</v>
      </c>
      <c r="I42" s="32">
        <f t="shared" si="7"/>
        <v>8.1244241037275344E-2</v>
      </c>
      <c r="J42" s="33" t="str">
        <f t="shared" si="8"/>
        <v>_log</v>
      </c>
      <c r="K42" s="33" t="str">
        <f t="shared" si="9"/>
        <v>POP_EMP_log_FAC</v>
      </c>
      <c r="L42" s="9">
        <f>MATCH($K42,FAC_TOTALS_APTA!$A$2:$BM$2,)</f>
        <v>25</v>
      </c>
      <c r="M42" s="31">
        <f>IF(M38=0,0,VLOOKUP(M38,FAC_TOTALS_APTA!$A$4:$BO$143,$L42,FALSE))</f>
        <v>-7583228.7048372999</v>
      </c>
      <c r="N42" s="31">
        <f>IF(N38=0,0,VLOOKUP(N38,FAC_TOTALS_APTA!$A$4:$BO$143,$L42,FALSE))</f>
        <v>3675566.4170855</v>
      </c>
      <c r="O42" s="31">
        <f>IF(O38=0,0,VLOOKUP(O38,FAC_TOTALS_APTA!$A$4:$BO$143,$L42,FALSE))</f>
        <v>-3209640.9095009901</v>
      </c>
      <c r="P42" s="31">
        <f>IF(P38=0,0,VLOOKUP(P38,FAC_TOTALS_APTA!$A$4:$BO$143,$L42,FALSE))</f>
        <v>-5618968.40196703</v>
      </c>
      <c r="Q42" s="31">
        <f>IF(Q38=0,0,VLOOKUP(Q38,FAC_TOTALS_APTA!$A$4:$BO$143,$L42,FALSE))</f>
        <v>4857020.2097411901</v>
      </c>
      <c r="R42" s="31">
        <f>IF(R38=0,0,VLOOKUP(R38,FAC_TOTALS_APTA!$A$4:$BO$143,$L42,FALSE))</f>
        <v>5718250.9590303702</v>
      </c>
      <c r="S42" s="31">
        <f>IF(S38=0,0,VLOOKUP(S38,FAC_TOTALS_APTA!$A$4:$BO$143,$L42,FALSE))</f>
        <v>0</v>
      </c>
      <c r="T42" s="31">
        <f>IF(T38=0,0,VLOOKUP(T38,FAC_TOTALS_APTA!$A$4:$BO$143,$L42,FALSE))</f>
        <v>0</v>
      </c>
      <c r="U42" s="31">
        <f>IF(U38=0,0,VLOOKUP(U38,FAC_TOTALS_APTA!$A$4:$BO$143,$L42,FALSE))</f>
        <v>0</v>
      </c>
      <c r="V42" s="31">
        <f>IF(V38=0,0,VLOOKUP(V38,FAC_TOTALS_APTA!$A$4:$BO$143,$L42,FALSE))</f>
        <v>0</v>
      </c>
      <c r="W42" s="31">
        <f>IF(W38=0,0,VLOOKUP(W38,FAC_TOTALS_APTA!$A$4:$BO$143,$L42,FALSE))</f>
        <v>0</v>
      </c>
      <c r="X42" s="31">
        <f>IF(X38=0,0,VLOOKUP(X38,FAC_TOTALS_APTA!$A$4:$BO$143,$L42,FALSE))</f>
        <v>0</v>
      </c>
      <c r="Y42" s="31">
        <f>IF(Y38=0,0,VLOOKUP(Y38,FAC_TOTALS_APTA!$A$4:$BO$143,$L42,FALSE))</f>
        <v>0</v>
      </c>
      <c r="Z42" s="31">
        <f>IF(Z38=0,0,VLOOKUP(Z38,FAC_TOTALS_APTA!$A$4:$BO$143,$L42,FALSE))</f>
        <v>0</v>
      </c>
      <c r="AA42" s="31">
        <f>IF(AA38=0,0,VLOOKUP(AA38,FAC_TOTALS_APTA!$A$4:$BO$143,$L42,FALSE))</f>
        <v>0</v>
      </c>
      <c r="AB42" s="31">
        <f>IF(AB38=0,0,VLOOKUP(AB38,FAC_TOTALS_APTA!$A$4:$BO$143,$L42,FALSE))</f>
        <v>0</v>
      </c>
      <c r="AC42" s="34">
        <f t="shared" si="10"/>
        <v>-2161000.4304482592</v>
      </c>
      <c r="AD42" s="35">
        <f>AC42/G54</f>
        <v>-2.3362198352250528E-3</v>
      </c>
    </row>
    <row r="43" spans="2:30" ht="15" x14ac:dyDescent="0.2">
      <c r="B43" s="28" t="s">
        <v>72</v>
      </c>
      <c r="C43" s="30" t="s">
        <v>24</v>
      </c>
      <c r="D43" s="9" t="s">
        <v>80</v>
      </c>
      <c r="E43" s="57">
        <v>5.4999999999999997E-3</v>
      </c>
      <c r="F43" s="9">
        <f>MATCH($D43,FAC_TOTALS_APTA!$A$2:$BO$2,)</f>
        <v>17</v>
      </c>
      <c r="G43" s="56">
        <f>VLOOKUP(G38,FAC_TOTALS_APTA!$A$4:$BO$143,$F43,FALSE)</f>
        <v>3575.8000936405801</v>
      </c>
      <c r="H43" s="56">
        <f>VLOOKUP(H38,FAC_TOTALS_APTA!$A$4:$BO$143,$F43,FALSE)</f>
        <v>3643.7721310097299</v>
      </c>
      <c r="I43" s="32">
        <f t="shared" si="7"/>
        <v>1.9008903067605942E-2</v>
      </c>
      <c r="J43" s="33" t="str">
        <f t="shared" si="8"/>
        <v>_log</v>
      </c>
      <c r="K43" s="33" t="str">
        <f t="shared" si="9"/>
        <v>WEIGHTED_POP_DENSITY_log_FAC</v>
      </c>
      <c r="L43" s="9">
        <f>MATCH($K43,FAC_TOTALS_APTA!$A$2:$BM$2,)</f>
        <v>29</v>
      </c>
      <c r="M43" s="31">
        <f>IF(M38=0,0,VLOOKUP(M38,FAC_TOTALS_APTA!$A$4:$BO$143,$L43,FALSE))</f>
        <v>3057782.8475045501</v>
      </c>
      <c r="N43" s="31">
        <f>IF(N38=0,0,VLOOKUP(N38,FAC_TOTALS_APTA!$A$4:$BO$143,$L43,FALSE))</f>
        <v>4976709.4375402201</v>
      </c>
      <c r="O43" s="31">
        <f>IF(O38=0,0,VLOOKUP(O38,FAC_TOTALS_APTA!$A$4:$BO$143,$L43,FALSE))</f>
        <v>6641547.0843112301</v>
      </c>
      <c r="P43" s="31">
        <f>IF(P38=0,0,VLOOKUP(P38,FAC_TOTALS_APTA!$A$4:$BO$143,$L43,FALSE))</f>
        <v>5519103.3864274099</v>
      </c>
      <c r="Q43" s="31">
        <f>IF(Q38=0,0,VLOOKUP(Q38,FAC_TOTALS_APTA!$A$4:$BO$143,$L43,FALSE))</f>
        <v>5161222.0073773302</v>
      </c>
      <c r="R43" s="31">
        <f>IF(R38=0,0,VLOOKUP(R38,FAC_TOTALS_APTA!$A$4:$BO$143,$L43,FALSE))</f>
        <v>7864439.7726960201</v>
      </c>
      <c r="S43" s="31">
        <f>IF(S38=0,0,VLOOKUP(S38,FAC_TOTALS_APTA!$A$4:$BO$143,$L43,FALSE))</f>
        <v>0</v>
      </c>
      <c r="T43" s="31">
        <f>IF(T38=0,0,VLOOKUP(T38,FAC_TOTALS_APTA!$A$4:$BO$143,$L43,FALSE))</f>
        <v>0</v>
      </c>
      <c r="U43" s="31">
        <f>IF(U38=0,0,VLOOKUP(U38,FAC_TOTALS_APTA!$A$4:$BO$143,$L43,FALSE))</f>
        <v>0</v>
      </c>
      <c r="V43" s="31">
        <f>IF(V38=0,0,VLOOKUP(V38,FAC_TOTALS_APTA!$A$4:$BO$143,$L43,FALSE))</f>
        <v>0</v>
      </c>
      <c r="W43" s="31">
        <f>IF(W38=0,0,VLOOKUP(W38,FAC_TOTALS_APTA!$A$4:$BO$143,$L43,FALSE))</f>
        <v>0</v>
      </c>
      <c r="X43" s="31">
        <f>IF(X38=0,0,VLOOKUP(X38,FAC_TOTALS_APTA!$A$4:$BO$143,$L43,FALSE))</f>
        <v>0</v>
      </c>
      <c r="Y43" s="31">
        <f>IF(Y38=0,0,VLOOKUP(Y38,FAC_TOTALS_APTA!$A$4:$BO$143,$L43,FALSE))</f>
        <v>0</v>
      </c>
      <c r="Z43" s="31">
        <f>IF(Z38=0,0,VLOOKUP(Z38,FAC_TOTALS_APTA!$A$4:$BO$143,$L43,FALSE))</f>
        <v>0</v>
      </c>
      <c r="AA43" s="31">
        <f>IF(AA38=0,0,VLOOKUP(AA38,FAC_TOTALS_APTA!$A$4:$BO$143,$L43,FALSE))</f>
        <v>0</v>
      </c>
      <c r="AB43" s="31">
        <f>IF(AB38=0,0,VLOOKUP(AB38,FAC_TOTALS_APTA!$A$4:$BO$143,$L43,FALSE))</f>
        <v>0</v>
      </c>
      <c r="AC43" s="34">
        <f t="shared" si="10"/>
        <v>33220804.535856761</v>
      </c>
      <c r="AD43" s="35">
        <f>AC43/G54</f>
        <v>3.591443176284051E-2</v>
      </c>
    </row>
    <row r="44" spans="2:30" ht="15" x14ac:dyDescent="0.2">
      <c r="B44" s="28" t="s">
        <v>57</v>
      </c>
      <c r="C44" s="30" t="s">
        <v>24</v>
      </c>
      <c r="D44" s="37" t="s">
        <v>17</v>
      </c>
      <c r="E44" s="57">
        <v>0.1762</v>
      </c>
      <c r="F44" s="9">
        <f>MATCH($D44,FAC_TOTALS_APTA!$A$2:$BO$2,)</f>
        <v>14</v>
      </c>
      <c r="G44" s="36">
        <f>VLOOKUP(G38,FAC_TOTALS_APTA!$A$4:$BO$143,$F44,FALSE)</f>
        <v>4.0333011705785804</v>
      </c>
      <c r="H44" s="36">
        <f>VLOOKUP(H38,FAC_TOTALS_APTA!$A$4:$BO$143,$F44,FALSE)</f>
        <v>2.8552461162335998</v>
      </c>
      <c r="I44" s="32">
        <f t="shared" si="7"/>
        <v>-0.2920820946718411</v>
      </c>
      <c r="J44" s="33" t="str">
        <f t="shared" si="8"/>
        <v>_log</v>
      </c>
      <c r="K44" s="33" t="str">
        <f t="shared" si="9"/>
        <v>GAS_PRICE_2018_log_FAC</v>
      </c>
      <c r="L44" s="9">
        <f>MATCH($K44,FAC_TOTALS_APTA!$A$2:$BM$2,)</f>
        <v>26</v>
      </c>
      <c r="M44" s="31">
        <f>IF(M38=0,0,VLOOKUP(M38,FAC_TOTALS_APTA!$A$4:$BO$143,$L44,FALSE))</f>
        <v>-6932975.74496656</v>
      </c>
      <c r="N44" s="31">
        <f>IF(N38=0,0,VLOOKUP(N38,FAC_TOTALS_APTA!$A$4:$BO$143,$L44,FALSE))</f>
        <v>-9712630.4529624395</v>
      </c>
      <c r="O44" s="31">
        <f>IF(O38=0,0,VLOOKUP(O38,FAC_TOTALS_APTA!$A$4:$BO$143,$L44,FALSE))</f>
        <v>-48539249.565797098</v>
      </c>
      <c r="P44" s="31">
        <f>IF(P38=0,0,VLOOKUP(P38,FAC_TOTALS_APTA!$A$4:$BO$143,$L44,FALSE))</f>
        <v>-17607936.8962426</v>
      </c>
      <c r="Q44" s="31">
        <f>IF(Q38=0,0,VLOOKUP(Q38,FAC_TOTALS_APTA!$A$4:$BO$143,$L44,FALSE))</f>
        <v>12098932.0283673</v>
      </c>
      <c r="R44" s="31">
        <f>IF(R38=0,0,VLOOKUP(R38,FAC_TOTALS_APTA!$A$4:$BO$143,$L44,FALSE))</f>
        <v>14126289.9424561</v>
      </c>
      <c r="S44" s="31">
        <f>IF(S38=0,0,VLOOKUP(S38,FAC_TOTALS_APTA!$A$4:$BO$143,$L44,FALSE))</f>
        <v>0</v>
      </c>
      <c r="T44" s="31">
        <f>IF(T38=0,0,VLOOKUP(T38,FAC_TOTALS_APTA!$A$4:$BO$143,$L44,FALSE))</f>
        <v>0</v>
      </c>
      <c r="U44" s="31">
        <f>IF(U38=0,0,VLOOKUP(U38,FAC_TOTALS_APTA!$A$4:$BO$143,$L44,FALSE))</f>
        <v>0</v>
      </c>
      <c r="V44" s="31">
        <f>IF(V38=0,0,VLOOKUP(V38,FAC_TOTALS_APTA!$A$4:$BO$143,$L44,FALSE))</f>
        <v>0</v>
      </c>
      <c r="W44" s="31">
        <f>IF(W38=0,0,VLOOKUP(W38,FAC_TOTALS_APTA!$A$4:$BO$143,$L44,FALSE))</f>
        <v>0</v>
      </c>
      <c r="X44" s="31">
        <f>IF(X38=0,0,VLOOKUP(X38,FAC_TOTALS_APTA!$A$4:$BO$143,$L44,FALSE))</f>
        <v>0</v>
      </c>
      <c r="Y44" s="31">
        <f>IF(Y38=0,0,VLOOKUP(Y38,FAC_TOTALS_APTA!$A$4:$BO$143,$L44,FALSE))</f>
        <v>0</v>
      </c>
      <c r="Z44" s="31">
        <f>IF(Z38=0,0,VLOOKUP(Z38,FAC_TOTALS_APTA!$A$4:$BO$143,$L44,FALSE))</f>
        <v>0</v>
      </c>
      <c r="AA44" s="31">
        <f>IF(AA38=0,0,VLOOKUP(AA38,FAC_TOTALS_APTA!$A$4:$BO$143,$L44,FALSE))</f>
        <v>0</v>
      </c>
      <c r="AB44" s="31">
        <f>IF(AB38=0,0,VLOOKUP(AB38,FAC_TOTALS_APTA!$A$4:$BO$143,$L44,FALSE))</f>
        <v>0</v>
      </c>
      <c r="AC44" s="34">
        <f t="shared" si="10"/>
        <v>-56567570.689145312</v>
      </c>
      <c r="AD44" s="35">
        <f>AC44/G54</f>
        <v>-6.1154213026724684E-2</v>
      </c>
    </row>
    <row r="45" spans="2:30" ht="15" x14ac:dyDescent="0.2">
      <c r="B45" s="28" t="s">
        <v>54</v>
      </c>
      <c r="C45" s="30" t="s">
        <v>24</v>
      </c>
      <c r="D45" s="9" t="s">
        <v>16</v>
      </c>
      <c r="E45" s="57">
        <v>-0.27529999999999999</v>
      </c>
      <c r="F45" s="9">
        <f>MATCH($D45,FAC_TOTALS_APTA!$A$2:$BO$2,)</f>
        <v>15</v>
      </c>
      <c r="G45" s="56">
        <f>VLOOKUP(G38,FAC_TOTALS_APTA!$A$4:$BO$143,$F45,FALSE)</f>
        <v>28718.186125593402</v>
      </c>
      <c r="H45" s="56">
        <f>VLOOKUP(H38,FAC_TOTALS_APTA!$A$4:$BO$143,$F45,FALSE)</f>
        <v>31293.679821101199</v>
      </c>
      <c r="I45" s="32">
        <f t="shared" si="7"/>
        <v>8.9681628367626498E-2</v>
      </c>
      <c r="J45" s="33" t="str">
        <f t="shared" si="8"/>
        <v>_log</v>
      </c>
      <c r="K45" s="33" t="str">
        <f t="shared" si="9"/>
        <v>TOTAL_MED_INC_INDIV_2018_log_FAC</v>
      </c>
      <c r="L45" s="9">
        <f>MATCH($K45,FAC_TOTALS_APTA!$A$2:$BM$2,)</f>
        <v>27</v>
      </c>
      <c r="M45" s="31">
        <f>IF(M38=0,0,VLOOKUP(M38,FAC_TOTALS_APTA!$A$4:$BO$143,$L45,FALSE))</f>
        <v>-1637773.3532485301</v>
      </c>
      <c r="N45" s="31">
        <f>IF(N38=0,0,VLOOKUP(N38,FAC_TOTALS_APTA!$A$4:$BO$143,$L45,FALSE))</f>
        <v>-1101466.84107771</v>
      </c>
      <c r="O45" s="31">
        <f>IF(O38=0,0,VLOOKUP(O38,FAC_TOTALS_APTA!$A$4:$BO$143,$L45,FALSE))</f>
        <v>-12196415.0203225</v>
      </c>
      <c r="P45" s="31">
        <f>IF(P38=0,0,VLOOKUP(P38,FAC_TOTALS_APTA!$A$4:$BO$143,$L45,FALSE))</f>
        <v>-7911370.9545898903</v>
      </c>
      <c r="Q45" s="31">
        <f>IF(Q38=0,0,VLOOKUP(Q38,FAC_TOTALS_APTA!$A$4:$BO$143,$L45,FALSE))</f>
        <v>-1529014.3448019701</v>
      </c>
      <c r="R45" s="31">
        <f>IF(R38=0,0,VLOOKUP(R38,FAC_TOTALS_APTA!$A$4:$BO$143,$L45,FALSE))</f>
        <v>-3647845.5716173402</v>
      </c>
      <c r="S45" s="31">
        <f>IF(S38=0,0,VLOOKUP(S38,FAC_TOTALS_APTA!$A$4:$BO$143,$L45,FALSE))</f>
        <v>0</v>
      </c>
      <c r="T45" s="31">
        <f>IF(T38=0,0,VLOOKUP(T38,FAC_TOTALS_APTA!$A$4:$BO$143,$L45,FALSE))</f>
        <v>0</v>
      </c>
      <c r="U45" s="31">
        <f>IF(U38=0,0,VLOOKUP(U38,FAC_TOTALS_APTA!$A$4:$BO$143,$L45,FALSE))</f>
        <v>0</v>
      </c>
      <c r="V45" s="31">
        <f>IF(V38=0,0,VLOOKUP(V38,FAC_TOTALS_APTA!$A$4:$BO$143,$L45,FALSE))</f>
        <v>0</v>
      </c>
      <c r="W45" s="31">
        <f>IF(W38=0,0,VLOOKUP(W38,FAC_TOTALS_APTA!$A$4:$BO$143,$L45,FALSE))</f>
        <v>0</v>
      </c>
      <c r="X45" s="31">
        <f>IF(X38=0,0,VLOOKUP(X38,FAC_TOTALS_APTA!$A$4:$BO$143,$L45,FALSE))</f>
        <v>0</v>
      </c>
      <c r="Y45" s="31">
        <f>IF(Y38=0,0,VLOOKUP(Y38,FAC_TOTALS_APTA!$A$4:$BO$143,$L45,FALSE))</f>
        <v>0</v>
      </c>
      <c r="Z45" s="31">
        <f>IF(Z38=0,0,VLOOKUP(Z38,FAC_TOTALS_APTA!$A$4:$BO$143,$L45,FALSE))</f>
        <v>0</v>
      </c>
      <c r="AA45" s="31">
        <f>IF(AA38=0,0,VLOOKUP(AA38,FAC_TOTALS_APTA!$A$4:$BO$143,$L45,FALSE))</f>
        <v>0</v>
      </c>
      <c r="AB45" s="31">
        <f>IF(AB38=0,0,VLOOKUP(AB38,FAC_TOTALS_APTA!$A$4:$BO$143,$L45,FALSE))</f>
        <v>0</v>
      </c>
      <c r="AC45" s="34">
        <f t="shared" si="10"/>
        <v>-28023886.085657939</v>
      </c>
      <c r="AD45" s="35">
        <f>AC45/G54</f>
        <v>-3.0296133962278256E-2</v>
      </c>
    </row>
    <row r="46" spans="2:30" ht="15" x14ac:dyDescent="0.2">
      <c r="B46" s="28" t="s">
        <v>73</v>
      </c>
      <c r="C46" s="30"/>
      <c r="D46" s="9" t="s">
        <v>10</v>
      </c>
      <c r="E46" s="57">
        <v>6.8999999999999999E-3</v>
      </c>
      <c r="F46" s="9">
        <f>MATCH($D46,FAC_TOTALS_APTA!$A$2:$BO$2,)</f>
        <v>16</v>
      </c>
      <c r="G46" s="31">
        <f>VLOOKUP(G38,FAC_TOTALS_APTA!$A$4:$BO$143,$F46,FALSE)</f>
        <v>8.0076317765982701</v>
      </c>
      <c r="H46" s="31">
        <f>VLOOKUP(H38,FAC_TOTALS_APTA!$A$4:$BO$143,$F46,FALSE)</f>
        <v>6.9559527905738099</v>
      </c>
      <c r="I46" s="32">
        <f t="shared" si="7"/>
        <v>-0.13133458372772788</v>
      </c>
      <c r="J46" s="33" t="str">
        <f t="shared" si="8"/>
        <v/>
      </c>
      <c r="K46" s="33" t="str">
        <f t="shared" si="9"/>
        <v>PCT_HH_NO_VEH_FAC</v>
      </c>
      <c r="L46" s="9">
        <f>MATCH($K46,FAC_TOTALS_APTA!$A$2:$BM$2,)</f>
        <v>28</v>
      </c>
      <c r="M46" s="31">
        <f>IF(M38=0,0,VLOOKUP(M38,FAC_TOTALS_APTA!$A$4:$BO$143,$L46,FALSE))</f>
        <v>-922684.62173686095</v>
      </c>
      <c r="N46" s="31">
        <f>IF(N38=0,0,VLOOKUP(N38,FAC_TOTALS_APTA!$A$4:$BO$143,$L46,FALSE))</f>
        <v>89737.194873489905</v>
      </c>
      <c r="O46" s="31">
        <f>IF(O38=0,0,VLOOKUP(O38,FAC_TOTALS_APTA!$A$4:$BO$143,$L46,FALSE))</f>
        <v>-1304088.94854057</v>
      </c>
      <c r="P46" s="31">
        <f>IF(P38=0,0,VLOOKUP(P38,FAC_TOTALS_APTA!$A$4:$BO$143,$L46,FALSE))</f>
        <v>-937855.48774157604</v>
      </c>
      <c r="Q46" s="31">
        <f>IF(Q38=0,0,VLOOKUP(Q38,FAC_TOTALS_APTA!$A$4:$BO$143,$L46,FALSE))</f>
        <v>-1708345.4921528399</v>
      </c>
      <c r="R46" s="31">
        <f>IF(R38=0,0,VLOOKUP(R38,FAC_TOTALS_APTA!$A$4:$BO$143,$L46,FALSE))</f>
        <v>-1418699.6574601</v>
      </c>
      <c r="S46" s="31">
        <f>IF(S38=0,0,VLOOKUP(S38,FAC_TOTALS_APTA!$A$4:$BO$143,$L46,FALSE))</f>
        <v>0</v>
      </c>
      <c r="T46" s="31">
        <f>IF(T38=0,0,VLOOKUP(T38,FAC_TOTALS_APTA!$A$4:$BO$143,$L46,FALSE))</f>
        <v>0</v>
      </c>
      <c r="U46" s="31">
        <f>IF(U38=0,0,VLOOKUP(U38,FAC_TOTALS_APTA!$A$4:$BO$143,$L46,FALSE))</f>
        <v>0</v>
      </c>
      <c r="V46" s="31">
        <f>IF(V38=0,0,VLOOKUP(V38,FAC_TOTALS_APTA!$A$4:$BO$143,$L46,FALSE))</f>
        <v>0</v>
      </c>
      <c r="W46" s="31">
        <f>IF(W38=0,0,VLOOKUP(W38,FAC_TOTALS_APTA!$A$4:$BO$143,$L46,FALSE))</f>
        <v>0</v>
      </c>
      <c r="X46" s="31">
        <f>IF(X38=0,0,VLOOKUP(X38,FAC_TOTALS_APTA!$A$4:$BO$143,$L46,FALSE))</f>
        <v>0</v>
      </c>
      <c r="Y46" s="31">
        <f>IF(Y38=0,0,VLOOKUP(Y38,FAC_TOTALS_APTA!$A$4:$BO$143,$L46,FALSE))</f>
        <v>0</v>
      </c>
      <c r="Z46" s="31">
        <f>IF(Z38=0,0,VLOOKUP(Z38,FAC_TOTALS_APTA!$A$4:$BO$143,$L46,FALSE))</f>
        <v>0</v>
      </c>
      <c r="AA46" s="31">
        <f>IF(AA38=0,0,VLOOKUP(AA38,FAC_TOTALS_APTA!$A$4:$BO$143,$L46,FALSE))</f>
        <v>0</v>
      </c>
      <c r="AB46" s="31">
        <f>IF(AB38=0,0,VLOOKUP(AB38,FAC_TOTALS_APTA!$A$4:$BO$143,$L46,FALSE))</f>
        <v>0</v>
      </c>
      <c r="AC46" s="34">
        <f t="shared" si="10"/>
        <v>-6201937.0127584571</v>
      </c>
      <c r="AD46" s="35">
        <f>AC46/G54</f>
        <v>-6.7048058213561891E-3</v>
      </c>
    </row>
    <row r="47" spans="2:30" ht="15" x14ac:dyDescent="0.2">
      <c r="B47" s="28" t="s">
        <v>55</v>
      </c>
      <c r="C47" s="30"/>
      <c r="D47" s="9" t="s">
        <v>32</v>
      </c>
      <c r="E47" s="57">
        <v>-3.0000000000000001E-3</v>
      </c>
      <c r="F47" s="9">
        <f>MATCH($D47,FAC_TOTALS_APTA!$A$2:$BO$2,)</f>
        <v>18</v>
      </c>
      <c r="G47" s="36">
        <f>VLOOKUP(G38,FAC_TOTALS_APTA!$A$4:$BO$143,$F47,FALSE)</f>
        <v>4.2063880939601299</v>
      </c>
      <c r="H47" s="36">
        <f>VLOOKUP(H38,FAC_TOTALS_APTA!$A$4:$BO$143,$F47,FALSE)</f>
        <v>5.4388356207924602</v>
      </c>
      <c r="I47" s="32">
        <f t="shared" si="7"/>
        <v>0.29299425048344396</v>
      </c>
      <c r="J47" s="33" t="str">
        <f t="shared" si="8"/>
        <v/>
      </c>
      <c r="K47" s="33" t="str">
        <f t="shared" si="9"/>
        <v>JTW_HOME_PCT_FAC</v>
      </c>
      <c r="L47" s="9">
        <f>MATCH($K47,FAC_TOTALS_APTA!$A$2:$BM$2,)</f>
        <v>30</v>
      </c>
      <c r="M47" s="31">
        <f>IF(M38=0,0,VLOOKUP(M38,FAC_TOTALS_APTA!$A$4:$BO$143,$L47,FALSE))</f>
        <v>-18068.4334879819</v>
      </c>
      <c r="N47" s="31">
        <f>IF(N38=0,0,VLOOKUP(N38,FAC_TOTALS_APTA!$A$4:$BO$143,$L47,FALSE))</f>
        <v>-27045.484681659</v>
      </c>
      <c r="O47" s="31">
        <f>IF(O38=0,0,VLOOKUP(O38,FAC_TOTALS_APTA!$A$4:$BO$143,$L47,FALSE))</f>
        <v>-49595.373735626803</v>
      </c>
      <c r="P47" s="31">
        <f>IF(P38=0,0,VLOOKUP(P38,FAC_TOTALS_APTA!$A$4:$BO$143,$L47,FALSE))</f>
        <v>-159543.14448815299</v>
      </c>
      <c r="Q47" s="31">
        <f>IF(Q38=0,0,VLOOKUP(Q38,FAC_TOTALS_APTA!$A$4:$BO$143,$L47,FALSE))</f>
        <v>-59620.295280960498</v>
      </c>
      <c r="R47" s="31">
        <f>IF(R38=0,0,VLOOKUP(R38,FAC_TOTALS_APTA!$A$4:$BO$143,$L47,FALSE))</f>
        <v>-78965.224053708007</v>
      </c>
      <c r="S47" s="31">
        <f>IF(S38=0,0,VLOOKUP(S38,FAC_TOTALS_APTA!$A$4:$BO$143,$L47,FALSE))</f>
        <v>0</v>
      </c>
      <c r="T47" s="31">
        <f>IF(T38=0,0,VLOOKUP(T38,FAC_TOTALS_APTA!$A$4:$BO$143,$L47,FALSE))</f>
        <v>0</v>
      </c>
      <c r="U47" s="31">
        <f>IF(U38=0,0,VLOOKUP(U38,FAC_TOTALS_APTA!$A$4:$BO$143,$L47,FALSE))</f>
        <v>0</v>
      </c>
      <c r="V47" s="31">
        <f>IF(V38=0,0,VLOOKUP(V38,FAC_TOTALS_APTA!$A$4:$BO$143,$L47,FALSE))</f>
        <v>0</v>
      </c>
      <c r="W47" s="31">
        <f>IF(W38=0,0,VLOOKUP(W38,FAC_TOTALS_APTA!$A$4:$BO$143,$L47,FALSE))</f>
        <v>0</v>
      </c>
      <c r="X47" s="31">
        <f>IF(X38=0,0,VLOOKUP(X38,FAC_TOTALS_APTA!$A$4:$BO$143,$L47,FALSE))</f>
        <v>0</v>
      </c>
      <c r="Y47" s="31">
        <f>IF(Y38=0,0,VLOOKUP(Y38,FAC_TOTALS_APTA!$A$4:$BO$143,$L47,FALSE))</f>
        <v>0</v>
      </c>
      <c r="Z47" s="31">
        <f>IF(Z38=0,0,VLOOKUP(Z38,FAC_TOTALS_APTA!$A$4:$BO$143,$L47,FALSE))</f>
        <v>0</v>
      </c>
      <c r="AA47" s="31">
        <f>IF(AA38=0,0,VLOOKUP(AA38,FAC_TOTALS_APTA!$A$4:$BO$143,$L47,FALSE))</f>
        <v>0</v>
      </c>
      <c r="AB47" s="31">
        <f>IF(AB38=0,0,VLOOKUP(AB38,FAC_TOTALS_APTA!$A$4:$BO$143,$L47,FALSE))</f>
        <v>0</v>
      </c>
      <c r="AC47" s="34">
        <f t="shared" si="10"/>
        <v>-392837.9557280892</v>
      </c>
      <c r="AD47" s="35">
        <f>AC47/G54</f>
        <v>-4.246902551568913E-4</v>
      </c>
    </row>
    <row r="48" spans="2:30" ht="15" customHeight="1" x14ac:dyDescent="0.2">
      <c r="B48" s="28" t="s">
        <v>74</v>
      </c>
      <c r="C48" s="30"/>
      <c r="D48" s="14" t="s">
        <v>81</v>
      </c>
      <c r="E48" s="57">
        <v>-1.29E-2</v>
      </c>
      <c r="F48" s="9">
        <f>MATCH($D48,FAC_TOTALS_APTA!$A$2:$BO$2,)</f>
        <v>19</v>
      </c>
      <c r="G48" s="36">
        <f>VLOOKUP(G38,FAC_TOTALS_APTA!$A$4:$BO$143,$F48,FALSE)</f>
        <v>0</v>
      </c>
      <c r="H48" s="36">
        <f>VLOOKUP(H38,FAC_TOTALS_APTA!$A$4:$BO$143,$F48,FALSE)</f>
        <v>3.85366182152754</v>
      </c>
      <c r="I48" s="32" t="str">
        <f t="shared" si="7"/>
        <v>-</v>
      </c>
      <c r="J48" s="33" t="str">
        <f t="shared" si="8"/>
        <v/>
      </c>
      <c r="K48" s="33" t="str">
        <f t="shared" si="9"/>
        <v>YEARS_SINCE_TNC_BUS_FAC</v>
      </c>
      <c r="L48" s="9">
        <f>MATCH($K48,FAC_TOTALS_APTA!$A$2:$BM$2,)</f>
        <v>31</v>
      </c>
      <c r="M48" s="31">
        <f>IF(M38=0,0,VLOOKUP(M38,FAC_TOTALS_APTA!$A$4:$BO$143,$L48,FALSE))</f>
        <v>0</v>
      </c>
      <c r="N48" s="31">
        <f>IF(N38=0,0,VLOOKUP(N38,FAC_TOTALS_APTA!$A$4:$BO$143,$L48,FALSE))</f>
        <v>-3338280.67791592</v>
      </c>
      <c r="O48" s="31">
        <f>IF(O38=0,0,VLOOKUP(O38,FAC_TOTALS_APTA!$A$4:$BO$143,$L48,FALSE))</f>
        <v>-17083207.054958198</v>
      </c>
      <c r="P48" s="31">
        <f>IF(P38=0,0,VLOOKUP(P38,FAC_TOTALS_APTA!$A$4:$BO$143,$L48,FALSE))</f>
        <v>-19007285.392873999</v>
      </c>
      <c r="Q48" s="31">
        <f>IF(Q38=0,0,VLOOKUP(Q38,FAC_TOTALS_APTA!$A$4:$BO$143,$L48,FALSE))</f>
        <v>-18174574.165065799</v>
      </c>
      <c r="R48" s="31">
        <f>IF(R38=0,0,VLOOKUP(R38,FAC_TOTALS_APTA!$A$4:$BO$143,$L48,FALSE))</f>
        <v>-18630678.816868201</v>
      </c>
      <c r="S48" s="31">
        <f>IF(S38=0,0,VLOOKUP(S38,FAC_TOTALS_APTA!$A$4:$BO$143,$L48,FALSE))</f>
        <v>0</v>
      </c>
      <c r="T48" s="31">
        <f>IF(T38=0,0,VLOOKUP(T38,FAC_TOTALS_APTA!$A$4:$BO$143,$L48,FALSE))</f>
        <v>0</v>
      </c>
      <c r="U48" s="31">
        <f>IF(U38=0,0,VLOOKUP(U38,FAC_TOTALS_APTA!$A$4:$BO$143,$L48,FALSE))</f>
        <v>0</v>
      </c>
      <c r="V48" s="31">
        <f>IF(V38=0,0,VLOOKUP(V38,FAC_TOTALS_APTA!$A$4:$BO$143,$L48,FALSE))</f>
        <v>0</v>
      </c>
      <c r="W48" s="31">
        <f>IF(W38=0,0,VLOOKUP(W38,FAC_TOTALS_APTA!$A$4:$BO$143,$L48,FALSE))</f>
        <v>0</v>
      </c>
      <c r="X48" s="31">
        <f>IF(X38=0,0,VLOOKUP(X38,FAC_TOTALS_APTA!$A$4:$BO$143,$L48,FALSE))</f>
        <v>0</v>
      </c>
      <c r="Y48" s="31">
        <f>IF(Y38=0,0,VLOOKUP(Y38,FAC_TOTALS_APTA!$A$4:$BO$143,$L48,FALSE))</f>
        <v>0</v>
      </c>
      <c r="Z48" s="31">
        <f>IF(Z38=0,0,VLOOKUP(Z38,FAC_TOTALS_APTA!$A$4:$BO$143,$L48,FALSE))</f>
        <v>0</v>
      </c>
      <c r="AA48" s="31">
        <f>IF(AA38=0,0,VLOOKUP(AA38,FAC_TOTALS_APTA!$A$4:$BO$143,$L48,FALSE))</f>
        <v>0</v>
      </c>
      <c r="AB48" s="31">
        <f>IF(AB38=0,0,VLOOKUP(AB38,FAC_TOTALS_APTA!$A$4:$BO$143,$L48,FALSE))</f>
        <v>0</v>
      </c>
      <c r="AC48" s="34">
        <f t="shared" si="10"/>
        <v>-76234026.107682109</v>
      </c>
      <c r="AD48" s="35">
        <f>AC48/G54</f>
        <v>-8.2415274611901887E-2</v>
      </c>
    </row>
    <row r="49" spans="1:31" ht="15" x14ac:dyDescent="0.2">
      <c r="B49" s="28" t="s">
        <v>74</v>
      </c>
      <c r="C49" s="30"/>
      <c r="D49" s="14" t="s">
        <v>82</v>
      </c>
      <c r="E49" s="57">
        <v>-2.5999999999999999E-3</v>
      </c>
      <c r="F49" s="9">
        <f>MATCH($D49,FAC_TOTALS_APTA!$A$2:$BO$2,)</f>
        <v>20</v>
      </c>
      <c r="G49" s="36">
        <f>VLOOKUP(G38,FAC_TOTALS_APTA!$A$4:$BO$143,$F49,FALSE)</f>
        <v>0</v>
      </c>
      <c r="H49" s="36">
        <f>VLOOKUP(H38,FAC_TOTALS_APTA!$A$4:$BO$143,$F49,FALSE)</f>
        <v>0</v>
      </c>
      <c r="I49" s="32" t="str">
        <f t="shared" si="7"/>
        <v>-</v>
      </c>
      <c r="J49" s="33" t="str">
        <f t="shared" si="8"/>
        <v/>
      </c>
      <c r="K49" s="33" t="str">
        <f t="shared" si="9"/>
        <v>YEARS_SINCE_TNC_RAIL_FAC</v>
      </c>
      <c r="L49" s="9">
        <f>MATCH($K49,FAC_TOTALS_APTA!$A$2:$BM$2,)</f>
        <v>32</v>
      </c>
      <c r="M49" s="31">
        <f>IF(M38=0,0,VLOOKUP(M38,FAC_TOTALS_APTA!$A$4:$BO$143,$L49,FALSE))</f>
        <v>0</v>
      </c>
      <c r="N49" s="31">
        <f>IF(N38=0,0,VLOOKUP(N38,FAC_TOTALS_APTA!$A$4:$BO$143,$L49,FALSE))</f>
        <v>0</v>
      </c>
      <c r="O49" s="31">
        <f>IF(O38=0,0,VLOOKUP(O38,FAC_TOTALS_APTA!$A$4:$BO$143,$L49,FALSE))</f>
        <v>0</v>
      </c>
      <c r="P49" s="31">
        <f>IF(P38=0,0,VLOOKUP(P38,FAC_TOTALS_APTA!$A$4:$BO$143,$L49,FALSE))</f>
        <v>0</v>
      </c>
      <c r="Q49" s="31">
        <f>IF(Q38=0,0,VLOOKUP(Q38,FAC_TOTALS_APTA!$A$4:$BO$143,$L49,FALSE))</f>
        <v>0</v>
      </c>
      <c r="R49" s="31">
        <f>IF(R38=0,0,VLOOKUP(R38,FAC_TOTALS_APTA!$A$4:$BO$143,$L49,FALSE))</f>
        <v>0</v>
      </c>
      <c r="S49" s="31">
        <f>IF(S38=0,0,VLOOKUP(S38,FAC_TOTALS_APTA!$A$4:$BO$143,$L49,FALSE))</f>
        <v>0</v>
      </c>
      <c r="T49" s="31">
        <f>IF(T38=0,0,VLOOKUP(T38,FAC_TOTALS_APTA!$A$4:$BO$143,$L49,FALSE))</f>
        <v>0</v>
      </c>
      <c r="U49" s="31">
        <f>IF(U38=0,0,VLOOKUP(U38,FAC_TOTALS_APTA!$A$4:$BO$143,$L49,FALSE))</f>
        <v>0</v>
      </c>
      <c r="V49" s="31">
        <f>IF(V38=0,0,VLOOKUP(V38,FAC_TOTALS_APTA!$A$4:$BO$143,$L49,FALSE))</f>
        <v>0</v>
      </c>
      <c r="W49" s="31">
        <f>IF(W38=0,0,VLOOKUP(W38,FAC_TOTALS_APTA!$A$4:$BO$143,$L49,FALSE))</f>
        <v>0</v>
      </c>
      <c r="X49" s="31">
        <f>IF(X38=0,0,VLOOKUP(X38,FAC_TOTALS_APTA!$A$4:$BO$143,$L49,FALSE))</f>
        <v>0</v>
      </c>
      <c r="Y49" s="31">
        <f>IF(Y38=0,0,VLOOKUP(Y38,FAC_TOTALS_APTA!$A$4:$BO$143,$L49,FALSE))</f>
        <v>0</v>
      </c>
      <c r="Z49" s="31">
        <f>IF(Z38=0,0,VLOOKUP(Z38,FAC_TOTALS_APTA!$A$4:$BO$143,$L49,FALSE))</f>
        <v>0</v>
      </c>
      <c r="AA49" s="31">
        <f>IF(AA38=0,0,VLOOKUP(AA38,FAC_TOTALS_APTA!$A$4:$BO$143,$L49,FALSE))</f>
        <v>0</v>
      </c>
      <c r="AB49" s="31">
        <f>IF(AB38=0,0,VLOOKUP(AB38,FAC_TOTALS_APTA!$A$4:$BO$143,$L49,FALSE))</f>
        <v>0</v>
      </c>
      <c r="AC49" s="34">
        <f t="shared" si="10"/>
        <v>0</v>
      </c>
      <c r="AD49" s="35">
        <f>AC49/G54</f>
        <v>0</v>
      </c>
    </row>
    <row r="50" spans="1:31" ht="15" customHeight="1" x14ac:dyDescent="0.2">
      <c r="B50" s="28" t="s">
        <v>75</v>
      </c>
      <c r="C50" s="30"/>
      <c r="D50" s="9" t="s">
        <v>49</v>
      </c>
      <c r="E50" s="57">
        <v>1.46E-2</v>
      </c>
      <c r="F50" s="9">
        <f>MATCH($D50,FAC_TOTALS_APTA!$A$2:$BO$2,)</f>
        <v>21</v>
      </c>
      <c r="G50" s="36">
        <f>VLOOKUP(G38,FAC_TOTALS_APTA!$A$4:$BO$143,$F50,FALSE)</f>
        <v>9.6175395831271604E-2</v>
      </c>
      <c r="H50" s="36">
        <f>VLOOKUP(H38,FAC_TOTALS_APTA!$A$4:$BO$143,$F50,FALSE)</f>
        <v>0.81557939193281104</v>
      </c>
      <c r="I50" s="32">
        <f t="shared" si="7"/>
        <v>7.4801251389040182</v>
      </c>
      <c r="J50" s="33" t="str">
        <f t="shared" si="8"/>
        <v/>
      </c>
      <c r="K50" s="33" t="str">
        <f t="shared" si="9"/>
        <v>BIKE_SHARE_FAC</v>
      </c>
      <c r="L50" s="9">
        <f>MATCH($K50,FAC_TOTALS_APTA!$A$2:$BM$2,)</f>
        <v>33</v>
      </c>
      <c r="M50" s="31">
        <f>IF(M38=0,0,VLOOKUP(M38,FAC_TOTALS_APTA!$A$4:$BO$143,$L50,FALSE))</f>
        <v>325290.74561032199</v>
      </c>
      <c r="N50" s="31">
        <f>IF(N38=0,0,VLOOKUP(N38,FAC_TOTALS_APTA!$A$4:$BO$143,$L50,FALSE))</f>
        <v>271282.00053344999</v>
      </c>
      <c r="O50" s="31">
        <f>IF(O38=0,0,VLOOKUP(O38,FAC_TOTALS_APTA!$A$4:$BO$143,$L50,FALSE))</f>
        <v>1088203.84708044</v>
      </c>
      <c r="P50" s="31">
        <f>IF(P38=0,0,VLOOKUP(P38,FAC_TOTALS_APTA!$A$4:$BO$143,$L50,FALSE))</f>
        <v>702608.43851859402</v>
      </c>
      <c r="Q50" s="31">
        <f>IF(Q38=0,0,VLOOKUP(Q38,FAC_TOTALS_APTA!$A$4:$BO$143,$L50,FALSE))</f>
        <v>507068.44524560502</v>
      </c>
      <c r="R50" s="31">
        <f>IF(R38=0,0,VLOOKUP(R38,FAC_TOTALS_APTA!$A$4:$BO$143,$L50,FALSE))</f>
        <v>485043.656125988</v>
      </c>
      <c r="S50" s="31">
        <f>IF(S38=0,0,VLOOKUP(S38,FAC_TOTALS_APTA!$A$4:$BO$143,$L50,FALSE))</f>
        <v>0</v>
      </c>
      <c r="T50" s="31">
        <f>IF(T38=0,0,VLOOKUP(T38,FAC_TOTALS_APTA!$A$4:$BO$143,$L50,FALSE))</f>
        <v>0</v>
      </c>
      <c r="U50" s="31">
        <f>IF(U38=0,0,VLOOKUP(U38,FAC_TOTALS_APTA!$A$4:$BO$143,$L50,FALSE))</f>
        <v>0</v>
      </c>
      <c r="V50" s="31">
        <f>IF(V38=0,0,VLOOKUP(V38,FAC_TOTALS_APTA!$A$4:$BO$143,$L50,FALSE))</f>
        <v>0</v>
      </c>
      <c r="W50" s="31">
        <f>IF(W38=0,0,VLOOKUP(W38,FAC_TOTALS_APTA!$A$4:$BO$143,$L50,FALSE))</f>
        <v>0</v>
      </c>
      <c r="X50" s="31">
        <f>IF(X38=0,0,VLOOKUP(X38,FAC_TOTALS_APTA!$A$4:$BO$143,$L50,FALSE))</f>
        <v>0</v>
      </c>
      <c r="Y50" s="31">
        <f>IF(Y38=0,0,VLOOKUP(Y38,FAC_TOTALS_APTA!$A$4:$BO$143,$L50,FALSE))</f>
        <v>0</v>
      </c>
      <c r="Z50" s="31">
        <f>IF(Z38=0,0,VLOOKUP(Z38,FAC_TOTALS_APTA!$A$4:$BO$143,$L50,FALSE))</f>
        <v>0</v>
      </c>
      <c r="AA50" s="31">
        <f>IF(AA38=0,0,VLOOKUP(AA38,FAC_TOTALS_APTA!$A$4:$BO$143,$L50,FALSE))</f>
        <v>0</v>
      </c>
      <c r="AB50" s="31">
        <f>IF(AB38=0,0,VLOOKUP(AB38,FAC_TOTALS_APTA!$A$4:$BO$143,$L50,FALSE))</f>
        <v>0</v>
      </c>
      <c r="AC50" s="34">
        <f t="shared" si="10"/>
        <v>3379497.1331143989</v>
      </c>
      <c r="AD50" s="35">
        <f>AC50/G54</f>
        <v>3.6535153460521695E-3</v>
      </c>
    </row>
    <row r="51" spans="1:31" ht="30" customHeight="1" x14ac:dyDescent="0.2">
      <c r="B51" s="11" t="s">
        <v>76</v>
      </c>
      <c r="C51" s="29"/>
      <c r="D51" s="10" t="s">
        <v>50</v>
      </c>
      <c r="E51" s="58">
        <v>-4.8399999999999999E-2</v>
      </c>
      <c r="F51" s="10">
        <f>MATCH($D51,FAC_TOTALS_APTA!$A$2:$BO$2,)</f>
        <v>22</v>
      </c>
      <c r="G51" s="38">
        <f>VLOOKUP(G38,FAC_TOTALS_APTA!$A$4:$BO$143,$F51,FALSE)</f>
        <v>0</v>
      </c>
      <c r="H51" s="38">
        <f>VLOOKUP(H38,FAC_TOTALS_APTA!$A$4:$BO$143,$F51,FALSE)</f>
        <v>0.441898028354414</v>
      </c>
      <c r="I51" s="39" t="str">
        <f t="shared" si="7"/>
        <v>-</v>
      </c>
      <c r="J51" s="40" t="str">
        <f t="shared" si="8"/>
        <v/>
      </c>
      <c r="K51" s="40" t="str">
        <f t="shared" si="9"/>
        <v>scooter_flag_FAC</v>
      </c>
      <c r="L51" s="10">
        <f>MATCH($K51,FAC_TOTALS_APTA!$A$2:$BM$2,)</f>
        <v>34</v>
      </c>
      <c r="M51" s="41">
        <f>IF($M$38=0,0,VLOOKUP($M$38,FAC_TOTALS_APTA!$A$4:$BO$143,$L51,FALSE))</f>
        <v>0</v>
      </c>
      <c r="N51" s="41">
        <f>IF(N38=0,0,VLOOKUP(N38,FAC_TOTALS_APTA!$A$4:$BO$143,$L51,FALSE))</f>
        <v>0</v>
      </c>
      <c r="O51" s="41">
        <f>IF(O38=0,0,VLOOKUP(O38,FAC_TOTALS_APTA!$A$4:$BO$143,$L51,FALSE))</f>
        <v>0</v>
      </c>
      <c r="P51" s="41">
        <f>IF(P38=0,0,VLOOKUP(P38,FAC_TOTALS_APTA!$A$4:$BO$143,$L51,FALSE))</f>
        <v>0</v>
      </c>
      <c r="Q51" s="41">
        <f>IF(Q38=0,0,VLOOKUP(Q38,FAC_TOTALS_APTA!$A$4:$BO$143,$L51,FALSE))</f>
        <v>0</v>
      </c>
      <c r="R51" s="41">
        <f>IF(R38=0,0,VLOOKUP(R38,FAC_TOTALS_APTA!$A$4:$BO$143,$L51,FALSE))</f>
        <v>-19590448.518356401</v>
      </c>
      <c r="S51" s="41">
        <f>IF(S38=0,0,VLOOKUP(S38,FAC_TOTALS_APTA!$A$4:$BO$143,$L51,FALSE))</f>
        <v>0</v>
      </c>
      <c r="T51" s="41">
        <f>IF(T38=0,0,VLOOKUP(T38,FAC_TOTALS_APTA!$A$4:$BO$143,$L51,FALSE))</f>
        <v>0</v>
      </c>
      <c r="U51" s="41">
        <f>IF(U38=0,0,VLOOKUP(U38,FAC_TOTALS_APTA!$A$4:$BO$143,$L51,FALSE))</f>
        <v>0</v>
      </c>
      <c r="V51" s="41">
        <f>IF(V38=0,0,VLOOKUP(V38,FAC_TOTALS_APTA!$A$4:$BO$143,$L51,FALSE))</f>
        <v>0</v>
      </c>
      <c r="W51" s="41">
        <f>IF(W38=0,0,VLOOKUP(W38,FAC_TOTALS_APTA!$A$4:$BO$143,$L51,FALSE))</f>
        <v>0</v>
      </c>
      <c r="X51" s="41">
        <f>IF(X38=0,0,VLOOKUP(X38,FAC_TOTALS_APTA!$A$4:$BO$143,$L51,FALSE))</f>
        <v>0</v>
      </c>
      <c r="Y51" s="41">
        <f>IF(Y38=0,0,VLOOKUP(Y38,FAC_TOTALS_APTA!$A$4:$BO$143,$L51,FALSE))</f>
        <v>0</v>
      </c>
      <c r="Z51" s="41">
        <f>IF(Z38=0,0,VLOOKUP(Z38,FAC_TOTALS_APTA!$A$4:$BO$143,$L51,FALSE))</f>
        <v>0</v>
      </c>
      <c r="AA51" s="41">
        <f>IF(AA38=0,0,VLOOKUP(AA38,FAC_TOTALS_APTA!$A$4:$BO$143,$L51,FALSE))</f>
        <v>0</v>
      </c>
      <c r="AB51" s="41">
        <f>IF(AB38=0,0,VLOOKUP(AB38,FAC_TOTALS_APTA!$A$4:$BO$143,$L51,FALSE))</f>
        <v>0</v>
      </c>
      <c r="AC51" s="42">
        <f t="shared" si="10"/>
        <v>-19590448.518356401</v>
      </c>
      <c r="AD51" s="43">
        <f>AC51/$G$27</f>
        <v>-7.7095666393211309E-3</v>
      </c>
    </row>
    <row r="52" spans="1:31" ht="15" x14ac:dyDescent="0.2">
      <c r="B52" s="44" t="s">
        <v>61</v>
      </c>
      <c r="C52" s="45"/>
      <c r="D52" s="44" t="s">
        <v>53</v>
      </c>
      <c r="E52" s="46"/>
      <c r="F52" s="47"/>
      <c r="G52" s="48"/>
      <c r="H52" s="48"/>
      <c r="I52" s="49"/>
      <c r="J52" s="50"/>
      <c r="K52" s="50" t="str">
        <f t="shared" si="9"/>
        <v>New_Reporter_FAC</v>
      </c>
      <c r="L52" s="47">
        <f>MATCH($K52,FAC_TOTALS_APTA!$A$2:$BM$2,)</f>
        <v>38</v>
      </c>
      <c r="M52" s="48">
        <f>IF(M38=0,0,VLOOKUP(M38,FAC_TOTALS_APTA!$A$4:$BO$143,$L52,FALSE))</f>
        <v>0</v>
      </c>
      <c r="N52" s="48">
        <f>IF(N38=0,0,VLOOKUP(N38,FAC_TOTALS_APTA!$A$4:$BO$143,$L52,FALSE))</f>
        <v>0</v>
      </c>
      <c r="O52" s="48">
        <f>IF(O38=0,0,VLOOKUP(O38,FAC_TOTALS_APTA!$A$4:$BO$143,$L52,FALSE))</f>
        <v>0</v>
      </c>
      <c r="P52" s="48">
        <f>IF(P38=0,0,VLOOKUP(P38,FAC_TOTALS_APTA!$A$4:$BO$143,$L52,FALSE))</f>
        <v>0</v>
      </c>
      <c r="Q52" s="48">
        <f>IF(Q38=0,0,VLOOKUP(Q38,FAC_TOTALS_APTA!$A$4:$BO$143,$L52,FALSE))</f>
        <v>0</v>
      </c>
      <c r="R52" s="48">
        <f>IF(R38=0,0,VLOOKUP(R38,FAC_TOTALS_APTA!$A$4:$BO$143,$L52,FALSE))</f>
        <v>0</v>
      </c>
      <c r="S52" s="48">
        <f>IF(S38=0,0,VLOOKUP(S38,FAC_TOTALS_APTA!$A$4:$BO$143,$L52,FALSE))</f>
        <v>0</v>
      </c>
      <c r="T52" s="48">
        <f>IF(T38=0,0,VLOOKUP(T38,FAC_TOTALS_APTA!$A$4:$BO$143,$L52,FALSE))</f>
        <v>0</v>
      </c>
      <c r="U52" s="48">
        <f>IF(U38=0,0,VLOOKUP(U38,FAC_TOTALS_APTA!$A$4:$BO$143,$L52,FALSE))</f>
        <v>0</v>
      </c>
      <c r="V52" s="48">
        <f>IF(V38=0,0,VLOOKUP(V38,FAC_TOTALS_APTA!$A$4:$BO$143,$L52,FALSE))</f>
        <v>0</v>
      </c>
      <c r="W52" s="48">
        <f>IF(W38=0,0,VLOOKUP(W38,FAC_TOTALS_APTA!$A$4:$BO$143,$L52,FALSE))</f>
        <v>0</v>
      </c>
      <c r="X52" s="48">
        <f>IF(X38=0,0,VLOOKUP(X38,FAC_TOTALS_APTA!$A$4:$BO$143,$L52,FALSE))</f>
        <v>0</v>
      </c>
      <c r="Y52" s="48">
        <f>IF(Y38=0,0,VLOOKUP(Y38,FAC_TOTALS_APTA!$A$4:$BO$143,$L52,FALSE))</f>
        <v>0</v>
      </c>
      <c r="Z52" s="48">
        <f>IF(Z38=0,0,VLOOKUP(Z38,FAC_TOTALS_APTA!$A$4:$BO$143,$L52,FALSE))</f>
        <v>0</v>
      </c>
      <c r="AA52" s="48">
        <f>IF(AA38=0,0,VLOOKUP(AA38,FAC_TOTALS_APTA!$A$4:$BO$143,$L52,FALSE))</f>
        <v>0</v>
      </c>
      <c r="AB52" s="48">
        <f>IF(AB38=0,0,VLOOKUP(AB38,FAC_TOTALS_APTA!$A$4:$BO$143,$L52,FALSE))</f>
        <v>0</v>
      </c>
      <c r="AC52" s="51">
        <f>SUM(M52:AB52)</f>
        <v>0</v>
      </c>
      <c r="AD52" s="52">
        <f>AC52/G54</f>
        <v>0</v>
      </c>
    </row>
    <row r="53" spans="1:31" ht="15" x14ac:dyDescent="0.2">
      <c r="B53" s="28" t="s">
        <v>77</v>
      </c>
      <c r="C53" s="30"/>
      <c r="D53" s="9" t="s">
        <v>6</v>
      </c>
      <c r="E53" s="57"/>
      <c r="F53" s="9">
        <f>MATCH($D53,FAC_TOTALS_APTA!$A$2:$BM$2,)</f>
        <v>9</v>
      </c>
      <c r="G53" s="76">
        <f>VLOOKUP(G38,FAC_TOTALS_APTA!$A$4:$BO$143,$F53,FALSE)</f>
        <v>910787556.85449505</v>
      </c>
      <c r="H53" s="76">
        <f>VLOOKUP(H38,FAC_TOTALS_APTA!$A$4:$BM$143,$F53,FALSE)</f>
        <v>836104022.74342096</v>
      </c>
      <c r="I53" s="78">
        <f t="shared" ref="I53:I54" si="11">H53/G53-1</f>
        <v>-8.1998852036364922E-2</v>
      </c>
      <c r="J53" s="33"/>
      <c r="K53" s="33"/>
      <c r="L53" s="9"/>
      <c r="M53" s="31">
        <f>SUM(M40:M45)</f>
        <v>-5314242.2949503511</v>
      </c>
      <c r="N53" s="31">
        <f>SUM(N40:N45)</f>
        <v>10930141.027816592</v>
      </c>
      <c r="O53" s="31">
        <f>SUM(O40:O45)</f>
        <v>-34429549.401047893</v>
      </c>
      <c r="P53" s="31">
        <f>SUM(P40:P45)</f>
        <v>-2226912.5881394316</v>
      </c>
      <c r="Q53" s="31">
        <f>SUM(Q40:Q45)</f>
        <v>29490917.44424393</v>
      </c>
      <c r="R53" s="31">
        <f>SUM(R40:R45)</f>
        <v>37886090.207190044</v>
      </c>
      <c r="S53" s="31">
        <f>SUM(S40:S45)</f>
        <v>0</v>
      </c>
      <c r="T53" s="31">
        <f>SUM(T40:T45)</f>
        <v>0</v>
      </c>
      <c r="U53" s="31">
        <f>SUM(U40:U45)</f>
        <v>0</v>
      </c>
      <c r="V53" s="31">
        <f>SUM(V40:V45)</f>
        <v>0</v>
      </c>
      <c r="W53" s="31">
        <f>SUM(W40:W45)</f>
        <v>0</v>
      </c>
      <c r="X53" s="31">
        <f>SUM(X40:X45)</f>
        <v>0</v>
      </c>
      <c r="Y53" s="31">
        <f>SUM(Y40:Y45)</f>
        <v>0</v>
      </c>
      <c r="Z53" s="31">
        <f>SUM(Z40:Z45)</f>
        <v>0</v>
      </c>
      <c r="AA53" s="31">
        <f>SUM(AA40:AA45)</f>
        <v>0</v>
      </c>
      <c r="AB53" s="31">
        <f>SUM(AB40:AB45)</f>
        <v>0</v>
      </c>
      <c r="AC53" s="34">
        <f>H53-G53</f>
        <v>-74683534.11107409</v>
      </c>
      <c r="AD53" s="35">
        <f>I53</f>
        <v>-8.1998852036364922E-2</v>
      </c>
    </row>
    <row r="54" spans="1:31" s="16" customFormat="1" ht="16" thickBot="1" x14ac:dyDescent="0.25">
      <c r="A54" s="9"/>
      <c r="B54" s="12" t="s">
        <v>58</v>
      </c>
      <c r="C54" s="26"/>
      <c r="D54" s="26" t="s">
        <v>4</v>
      </c>
      <c r="E54" s="26"/>
      <c r="F54" s="26">
        <f>MATCH($D54,FAC_TOTALS_APTA!$A$2:$BM$2,)</f>
        <v>7</v>
      </c>
      <c r="G54" s="77">
        <f>VLOOKUP(G38,FAC_TOTALS_APTA!$A$4:$BM$143,$F54,FALSE)</f>
        <v>924998751.34399998</v>
      </c>
      <c r="H54" s="77">
        <f>VLOOKUP(H38,FAC_TOTALS_APTA!$A$4:$BM$143,$F54,FALSE)</f>
        <v>779101994.59799898</v>
      </c>
      <c r="I54" s="79">
        <f t="shared" si="11"/>
        <v>-0.15772643642385098</v>
      </c>
      <c r="J54" s="53"/>
      <c r="K54" s="53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54">
        <f>H54-G54</f>
        <v>-145896756.74600101</v>
      </c>
      <c r="AD54" s="55">
        <f>I54</f>
        <v>-0.15772643642385098</v>
      </c>
      <c r="AE54" s="9"/>
    </row>
    <row r="55" spans="1:31" s="16" customFormat="1" ht="17" thickTop="1" thickBot="1" x14ac:dyDescent="0.25">
      <c r="A55" s="9"/>
      <c r="B55" s="59" t="s">
        <v>78</v>
      </c>
      <c r="C55" s="60"/>
      <c r="D55" s="60"/>
      <c r="E55" s="61"/>
      <c r="F55" s="60"/>
      <c r="G55" s="60"/>
      <c r="H55" s="60"/>
      <c r="I55" s="62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55">
        <f>AD54-AD53</f>
        <v>-7.5727584387486058E-2</v>
      </c>
      <c r="AE55" s="9"/>
    </row>
    <row r="56" spans="1:31" ht="15" thickTop="1" x14ac:dyDescent="0.2">
      <c r="B56" s="18"/>
      <c r="C56" s="13"/>
      <c r="D56" s="13"/>
      <c r="E56" s="9"/>
      <c r="F56" s="13"/>
      <c r="G56" s="13"/>
      <c r="H56" s="13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35"/>
    </row>
    <row r="57" spans="1:31" x14ac:dyDescent="0.2">
      <c r="B57" s="18"/>
      <c r="C57" s="13"/>
      <c r="D57" s="13"/>
      <c r="E57" s="9"/>
      <c r="F57" s="13"/>
      <c r="G57" s="13"/>
      <c r="H57" s="13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35"/>
    </row>
    <row r="58" spans="1:31" s="13" customFormat="1" ht="15" x14ac:dyDescent="0.2">
      <c r="B58" s="21" t="s">
        <v>28</v>
      </c>
      <c r="E58" s="9"/>
      <c r="I58" s="20"/>
    </row>
    <row r="59" spans="1:31" ht="15" x14ac:dyDescent="0.2">
      <c r="B59" s="18" t="s">
        <v>19</v>
      </c>
      <c r="C59" s="19" t="s">
        <v>20</v>
      </c>
      <c r="D59" s="13"/>
      <c r="E59" s="9"/>
      <c r="F59" s="13"/>
      <c r="G59" s="13"/>
      <c r="H59" s="13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1" x14ac:dyDescent="0.2">
      <c r="B60" s="18"/>
      <c r="C60" s="19"/>
      <c r="D60" s="13"/>
      <c r="E60" s="9"/>
      <c r="F60" s="13"/>
      <c r="G60" s="13"/>
      <c r="H60" s="13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1:31" ht="15" x14ac:dyDescent="0.2">
      <c r="B61" s="21" t="s">
        <v>30</v>
      </c>
      <c r="C61" s="22">
        <v>0</v>
      </c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1" ht="16" thickBot="1" x14ac:dyDescent="0.25">
      <c r="B62" s="23" t="s">
        <v>40</v>
      </c>
      <c r="C62" s="24">
        <v>3</v>
      </c>
      <c r="D62" s="25"/>
      <c r="E62" s="26"/>
      <c r="F62" s="25"/>
      <c r="G62" s="25"/>
      <c r="H62" s="25"/>
      <c r="I62" s="27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</row>
    <row r="63" spans="1:31" ht="15" thickTop="1" x14ac:dyDescent="0.2">
      <c r="B63" s="63"/>
      <c r="C63" s="64"/>
      <c r="D63" s="64"/>
      <c r="E63" s="64"/>
      <c r="F63" s="64"/>
      <c r="G63" s="83" t="s">
        <v>59</v>
      </c>
      <c r="H63" s="83"/>
      <c r="I63" s="83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3" t="s">
        <v>63</v>
      </c>
      <c r="AD63" s="83"/>
    </row>
    <row r="64" spans="1:31" ht="15" x14ac:dyDescent="0.2">
      <c r="B64" s="11" t="s">
        <v>21</v>
      </c>
      <c r="C64" s="29" t="s">
        <v>22</v>
      </c>
      <c r="D64" s="10" t="s">
        <v>23</v>
      </c>
      <c r="E64" s="10" t="s">
        <v>29</v>
      </c>
      <c r="F64" s="10"/>
      <c r="G64" s="29">
        <f>$C$1</f>
        <v>2012</v>
      </c>
      <c r="H64" s="29">
        <f>$C$2</f>
        <v>2018</v>
      </c>
      <c r="I64" s="29" t="s">
        <v>25</v>
      </c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 t="s">
        <v>27</v>
      </c>
      <c r="AD64" s="29" t="s">
        <v>25</v>
      </c>
    </row>
    <row r="65" spans="2:31" ht="13" customHeight="1" x14ac:dyDescent="0.2">
      <c r="B65" s="28"/>
      <c r="C65" s="30"/>
      <c r="D65" s="9"/>
      <c r="E65" s="9"/>
      <c r="F65" s="9"/>
      <c r="G65" s="9"/>
      <c r="H65" s="9"/>
      <c r="I65" s="30"/>
      <c r="J65" s="9"/>
      <c r="K65" s="9"/>
      <c r="L65" s="9"/>
      <c r="M65" s="9">
        <v>1</v>
      </c>
      <c r="N65" s="9">
        <v>2</v>
      </c>
      <c r="O65" s="9">
        <v>3</v>
      </c>
      <c r="P65" s="9">
        <v>4</v>
      </c>
      <c r="Q65" s="9">
        <v>5</v>
      </c>
      <c r="R65" s="9">
        <v>6</v>
      </c>
      <c r="S65" s="9">
        <v>7</v>
      </c>
      <c r="T65" s="9">
        <v>8</v>
      </c>
      <c r="U65" s="9">
        <v>9</v>
      </c>
      <c r="V65" s="9">
        <v>10</v>
      </c>
      <c r="W65" s="9">
        <v>11</v>
      </c>
      <c r="X65" s="9">
        <v>12</v>
      </c>
      <c r="Y65" s="9">
        <v>13</v>
      </c>
      <c r="Z65" s="9">
        <v>14</v>
      </c>
      <c r="AA65" s="9">
        <v>15</v>
      </c>
      <c r="AB65" s="9">
        <v>16</v>
      </c>
      <c r="AC65" s="9"/>
      <c r="AD65" s="9"/>
    </row>
    <row r="66" spans="2:31" ht="13" customHeight="1" x14ac:dyDescent="0.2">
      <c r="B66" s="28"/>
      <c r="C66" s="30"/>
      <c r="D66" s="9"/>
      <c r="E66" s="9"/>
      <c r="F66" s="9"/>
      <c r="G66" s="9" t="str">
        <f>CONCATENATE($C61,"_",$C62,"_",G64)</f>
        <v>0_3_2012</v>
      </c>
      <c r="H66" s="9" t="str">
        <f>CONCATENATE($C61,"_",$C62,"_",H64)</f>
        <v>0_3_2018</v>
      </c>
      <c r="I66" s="30"/>
      <c r="J66" s="9"/>
      <c r="K66" s="9"/>
      <c r="L66" s="9"/>
      <c r="M66" s="9" t="str">
        <f>IF($G64+M65&gt;$H64,0,CONCATENATE($C61,"_",$C62,"_",$G64+M65))</f>
        <v>0_3_2013</v>
      </c>
      <c r="N66" s="9" t="str">
        <f t="shared" ref="N66:AB66" si="12">IF($G64+N65&gt;$H64,0,CONCATENATE($C61,"_",$C62,"_",$G64+N65))</f>
        <v>0_3_2014</v>
      </c>
      <c r="O66" s="9" t="str">
        <f t="shared" si="12"/>
        <v>0_3_2015</v>
      </c>
      <c r="P66" s="9" t="str">
        <f t="shared" si="12"/>
        <v>0_3_2016</v>
      </c>
      <c r="Q66" s="9" t="str">
        <f t="shared" si="12"/>
        <v>0_3_2017</v>
      </c>
      <c r="R66" s="9" t="str">
        <f t="shared" si="12"/>
        <v>0_3_2018</v>
      </c>
      <c r="S66" s="9">
        <f t="shared" si="12"/>
        <v>0</v>
      </c>
      <c r="T66" s="9">
        <f t="shared" si="12"/>
        <v>0</v>
      </c>
      <c r="U66" s="9">
        <f t="shared" si="12"/>
        <v>0</v>
      </c>
      <c r="V66" s="9">
        <f t="shared" si="12"/>
        <v>0</v>
      </c>
      <c r="W66" s="9">
        <f t="shared" si="12"/>
        <v>0</v>
      </c>
      <c r="X66" s="9">
        <f t="shared" si="12"/>
        <v>0</v>
      </c>
      <c r="Y66" s="9">
        <f t="shared" si="12"/>
        <v>0</v>
      </c>
      <c r="Z66" s="9">
        <f t="shared" si="12"/>
        <v>0</v>
      </c>
      <c r="AA66" s="9">
        <f t="shared" si="12"/>
        <v>0</v>
      </c>
      <c r="AB66" s="9">
        <f t="shared" si="12"/>
        <v>0</v>
      </c>
      <c r="AC66" s="9"/>
      <c r="AD66" s="9"/>
    </row>
    <row r="67" spans="2:31" ht="13" customHeight="1" x14ac:dyDescent="0.2">
      <c r="B67" s="28"/>
      <c r="C67" s="30"/>
      <c r="D67" s="9"/>
      <c r="E67" s="9"/>
      <c r="F67" s="9" t="s">
        <v>26</v>
      </c>
      <c r="G67" s="31"/>
      <c r="H67" s="31"/>
      <c r="I67" s="30"/>
      <c r="J67" s="9"/>
      <c r="K67" s="9"/>
      <c r="L67" s="9" t="s">
        <v>26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2:31" ht="15" x14ac:dyDescent="0.2">
      <c r="B68" s="28" t="s">
        <v>37</v>
      </c>
      <c r="C68" s="30" t="s">
        <v>24</v>
      </c>
      <c r="D68" s="9" t="s">
        <v>8</v>
      </c>
      <c r="E68" s="57">
        <v>0.83279999999999998</v>
      </c>
      <c r="F68" s="9">
        <f>MATCH($D68,FAC_TOTALS_APTA!$A$2:$BO$2,)</f>
        <v>11</v>
      </c>
      <c r="G68" s="31">
        <f>VLOOKUP(G66,FAC_TOTALS_APTA!$A$4:$BO$143,$F68,FALSE)</f>
        <v>1916327.8809747701</v>
      </c>
      <c r="H68" s="31">
        <f>VLOOKUP(H66,FAC_TOTALS_APTA!$A$4:$BO$143,$F68,FALSE)</f>
        <v>2086274.64037764</v>
      </c>
      <c r="I68" s="32">
        <f>IFERROR(H68/G68-1,"-")</f>
        <v>8.8683549976021903E-2</v>
      </c>
      <c r="J68" s="33" t="str">
        <f>IF(C68="Log","_log","")</f>
        <v>_log</v>
      </c>
      <c r="K68" s="33" t="str">
        <f>CONCATENATE(D68,J68,"_FAC")</f>
        <v>VRM_ADJ_log_FAC</v>
      </c>
      <c r="L68" s="9">
        <f>MATCH($K68,FAC_TOTALS_APTA!$A$2:$BM$2,)</f>
        <v>23</v>
      </c>
      <c r="M68" s="31">
        <f>IF(M66=0,0,VLOOKUP(M66,FAC_TOTALS_APTA!$A$4:$BO$143,$L68,FALSE))</f>
        <v>1665073.5088670601</v>
      </c>
      <c r="N68" s="31">
        <f>IF(N66=0,0,VLOOKUP(N66,FAC_TOTALS_APTA!$A$4:$BO$143,$L68,FALSE))</f>
        <v>5924380.7943936801</v>
      </c>
      <c r="O68" s="31">
        <f>IF(O66=0,0,VLOOKUP(O66,FAC_TOTALS_APTA!$A$4:$BO$143,$L68,FALSE))</f>
        <v>5115991.7867868701</v>
      </c>
      <c r="P68" s="31">
        <f>IF(P66=0,0,VLOOKUP(P66,FAC_TOTALS_APTA!$A$4:$BO$143,$L68,FALSE))</f>
        <v>3863144.8181412201</v>
      </c>
      <c r="Q68" s="31">
        <f>IF(Q66=0,0,VLOOKUP(Q66,FAC_TOTALS_APTA!$A$4:$BO$143,$L68,FALSE))</f>
        <v>2841455.3844686202</v>
      </c>
      <c r="R68" s="31">
        <f>IF(R66=0,0,VLOOKUP(R66,FAC_TOTALS_APTA!$A$4:$BO$143,$L68,FALSE))</f>
        <v>2284219.05300831</v>
      </c>
      <c r="S68" s="31">
        <f>IF(S66=0,0,VLOOKUP(S66,FAC_TOTALS_APTA!$A$4:$BO$143,$L68,FALSE))</f>
        <v>0</v>
      </c>
      <c r="T68" s="31">
        <f>IF(T66=0,0,VLOOKUP(T66,FAC_TOTALS_APTA!$A$4:$BO$143,$L68,FALSE))</f>
        <v>0</v>
      </c>
      <c r="U68" s="31">
        <f>IF(U66=0,0,VLOOKUP(U66,FAC_TOTALS_APTA!$A$4:$BO$143,$L68,FALSE))</f>
        <v>0</v>
      </c>
      <c r="V68" s="31">
        <f>IF(V66=0,0,VLOOKUP(V66,FAC_TOTALS_APTA!$A$4:$BO$143,$L68,FALSE))</f>
        <v>0</v>
      </c>
      <c r="W68" s="31">
        <f>IF(W66=0,0,VLOOKUP(W66,FAC_TOTALS_APTA!$A$4:$BO$143,$L68,FALSE))</f>
        <v>0</v>
      </c>
      <c r="X68" s="31">
        <f>IF(X66=0,0,VLOOKUP(X66,FAC_TOTALS_APTA!$A$4:$BO$143,$L68,FALSE))</f>
        <v>0</v>
      </c>
      <c r="Y68" s="31">
        <f>IF(Y66=0,0,VLOOKUP(Y66,FAC_TOTALS_APTA!$A$4:$BO$143,$L68,FALSE))</f>
        <v>0</v>
      </c>
      <c r="Z68" s="31">
        <f>IF(Z66=0,0,VLOOKUP(Z66,FAC_TOTALS_APTA!$A$4:$BO$143,$L68,FALSE))</f>
        <v>0</v>
      </c>
      <c r="AA68" s="31">
        <f>IF(AA66=0,0,VLOOKUP(AA66,FAC_TOTALS_APTA!$A$4:$BO$143,$L68,FALSE))</f>
        <v>0</v>
      </c>
      <c r="AB68" s="31">
        <f>IF(AB66=0,0,VLOOKUP(AB66,FAC_TOTALS_APTA!$A$4:$BO$143,$L68,FALSE))</f>
        <v>0</v>
      </c>
      <c r="AC68" s="34">
        <f>SUM(M68:AB68)</f>
        <v>21694265.34566576</v>
      </c>
      <c r="AD68" s="35">
        <f>AC68/G82</f>
        <v>6.8622801068353445E-2</v>
      </c>
      <c r="AE68" s="82"/>
    </row>
    <row r="69" spans="2:31" ht="15" x14ac:dyDescent="0.2">
      <c r="B69" s="28" t="s">
        <v>60</v>
      </c>
      <c r="C69" s="30" t="s">
        <v>24</v>
      </c>
      <c r="D69" s="9" t="s">
        <v>18</v>
      </c>
      <c r="E69" s="57">
        <v>-0.59099999999999997</v>
      </c>
      <c r="F69" s="9">
        <f>MATCH($D69,FAC_TOTALS_APTA!$A$2:$BO$2,)</f>
        <v>12</v>
      </c>
      <c r="G69" s="56">
        <f>VLOOKUP(G66,FAC_TOTALS_APTA!$A$4:$BO$143,$F69,FALSE)</f>
        <v>0.84402678227622996</v>
      </c>
      <c r="H69" s="56">
        <f>VLOOKUP(H66,FAC_TOTALS_APTA!$A$4:$BO$143,$F69,FALSE)</f>
        <v>0.97063782863270298</v>
      </c>
      <c r="I69" s="32">
        <f t="shared" ref="I69:I79" si="13">IFERROR(H69/G69-1,"-")</f>
        <v>0.15000832795260299</v>
      </c>
      <c r="J69" s="33" t="str">
        <f t="shared" ref="J69:J79" si="14">IF(C69="Log","_log","")</f>
        <v>_log</v>
      </c>
      <c r="K69" s="33" t="str">
        <f t="shared" ref="K69:K80" si="15">CONCATENATE(D69,J69,"_FAC")</f>
        <v>FARE_per_UPT_2018_log_FAC</v>
      </c>
      <c r="L69" s="9">
        <f>MATCH($K69,FAC_TOTALS_APTA!$A$2:$BM$2,)</f>
        <v>24</v>
      </c>
      <c r="M69" s="31">
        <f>IF(M66=0,0,VLOOKUP(M66,FAC_TOTALS_APTA!$A$4:$BO$143,$L69,FALSE))</f>
        <v>490279.99271765299</v>
      </c>
      <c r="N69" s="31">
        <f>IF(N66=0,0,VLOOKUP(N66,FAC_TOTALS_APTA!$A$4:$BO$143,$L69,FALSE))</f>
        <v>314212.15549534699</v>
      </c>
      <c r="O69" s="31">
        <f>IF(O66=0,0,VLOOKUP(O66,FAC_TOTALS_APTA!$A$4:$BO$143,$L69,FALSE))</f>
        <v>365414.07528126502</v>
      </c>
      <c r="P69" s="31">
        <f>IF(P66=0,0,VLOOKUP(P66,FAC_TOTALS_APTA!$A$4:$BO$143,$L69,FALSE))</f>
        <v>332565.128233761</v>
      </c>
      <c r="Q69" s="31">
        <f>IF(Q66=0,0,VLOOKUP(Q66,FAC_TOTALS_APTA!$A$4:$BO$143,$L69,FALSE))</f>
        <v>284195.67021758098</v>
      </c>
      <c r="R69" s="31">
        <f>IF(R66=0,0,VLOOKUP(R66,FAC_TOTALS_APTA!$A$4:$BO$143,$L69,FALSE))</f>
        <v>296470.10345884803</v>
      </c>
      <c r="S69" s="31">
        <f>IF(S66=0,0,VLOOKUP(S66,FAC_TOTALS_APTA!$A$4:$BO$143,$L69,FALSE))</f>
        <v>0</v>
      </c>
      <c r="T69" s="31">
        <f>IF(T66=0,0,VLOOKUP(T66,FAC_TOTALS_APTA!$A$4:$BO$143,$L69,FALSE))</f>
        <v>0</v>
      </c>
      <c r="U69" s="31">
        <f>IF(U66=0,0,VLOOKUP(U66,FAC_TOTALS_APTA!$A$4:$BO$143,$L69,FALSE))</f>
        <v>0</v>
      </c>
      <c r="V69" s="31">
        <f>IF(V66=0,0,VLOOKUP(V66,FAC_TOTALS_APTA!$A$4:$BO$143,$L69,FALSE))</f>
        <v>0</v>
      </c>
      <c r="W69" s="31">
        <f>IF(W66=0,0,VLOOKUP(W66,FAC_TOTALS_APTA!$A$4:$BO$143,$L69,FALSE))</f>
        <v>0</v>
      </c>
      <c r="X69" s="31">
        <f>IF(X66=0,0,VLOOKUP(X66,FAC_TOTALS_APTA!$A$4:$BO$143,$L69,FALSE))</f>
        <v>0</v>
      </c>
      <c r="Y69" s="31">
        <f>IF(Y66=0,0,VLOOKUP(Y66,FAC_TOTALS_APTA!$A$4:$BO$143,$L69,FALSE))</f>
        <v>0</v>
      </c>
      <c r="Z69" s="31">
        <f>IF(Z66=0,0,VLOOKUP(Z66,FAC_TOTALS_APTA!$A$4:$BO$143,$L69,FALSE))</f>
        <v>0</v>
      </c>
      <c r="AA69" s="31">
        <f>IF(AA66=0,0,VLOOKUP(AA66,FAC_TOTALS_APTA!$A$4:$BO$143,$L69,FALSE))</f>
        <v>0</v>
      </c>
      <c r="AB69" s="31">
        <f>IF(AB66=0,0,VLOOKUP(AB66,FAC_TOTALS_APTA!$A$4:$BO$143,$L69,FALSE))</f>
        <v>0</v>
      </c>
      <c r="AC69" s="34">
        <f t="shared" ref="AC69:AC79" si="16">SUM(M69:AB69)</f>
        <v>2083137.125404455</v>
      </c>
      <c r="AD69" s="35">
        <f>AC69/G82</f>
        <v>6.5893314328475889E-3</v>
      </c>
      <c r="AE69" s="82"/>
    </row>
    <row r="70" spans="2:31" ht="15" x14ac:dyDescent="0.2">
      <c r="B70" s="28" t="s">
        <v>56</v>
      </c>
      <c r="C70" s="30" t="s">
        <v>24</v>
      </c>
      <c r="D70" s="9" t="s">
        <v>9</v>
      </c>
      <c r="E70" s="57">
        <v>0.37669999999999998</v>
      </c>
      <c r="F70" s="9">
        <f>MATCH($D70,FAC_TOTALS_APTA!$A$2:$BO$2,)</f>
        <v>13</v>
      </c>
      <c r="G70" s="31">
        <f>VLOOKUP(G66,FAC_TOTALS_APTA!$A$4:$BO$143,$F70,FALSE)</f>
        <v>603171.17727812403</v>
      </c>
      <c r="H70" s="31">
        <f>VLOOKUP(H66,FAC_TOTALS_APTA!$A$4:$BO$143,$F70,FALSE)</f>
        <v>635574.109485058</v>
      </c>
      <c r="I70" s="32">
        <f t="shared" si="13"/>
        <v>5.3720955887109456E-2</v>
      </c>
      <c r="J70" s="33" t="str">
        <f t="shared" si="14"/>
        <v>_log</v>
      </c>
      <c r="K70" s="33" t="str">
        <f t="shared" si="15"/>
        <v>POP_EMP_log_FAC</v>
      </c>
      <c r="L70" s="9">
        <f>MATCH($K70,FAC_TOTALS_APTA!$A$2:$BM$2,)</f>
        <v>25</v>
      </c>
      <c r="M70" s="31">
        <f>IF(M66=0,0,VLOOKUP(M66,FAC_TOTALS_APTA!$A$4:$BO$143,$L70,FALSE))</f>
        <v>-7152046.9704410201</v>
      </c>
      <c r="N70" s="31">
        <f>IF(N66=0,0,VLOOKUP(N66,FAC_TOTALS_APTA!$A$4:$BO$143,$L70,FALSE))</f>
        <v>365808.20638789999</v>
      </c>
      <c r="O70" s="31">
        <f>IF(O66=0,0,VLOOKUP(O66,FAC_TOTALS_APTA!$A$4:$BO$143,$L70,FALSE))</f>
        <v>-2242651.0480130198</v>
      </c>
      <c r="P70" s="31">
        <f>IF(P66=0,0,VLOOKUP(P66,FAC_TOTALS_APTA!$A$4:$BO$143,$L70,FALSE))</f>
        <v>-5272398.4692553803</v>
      </c>
      <c r="Q70" s="31">
        <f>IF(Q66=0,0,VLOOKUP(Q66,FAC_TOTALS_APTA!$A$4:$BO$143,$L70,FALSE))</f>
        <v>694865.571529062</v>
      </c>
      <c r="R70" s="31">
        <f>IF(R66=0,0,VLOOKUP(R66,FAC_TOTALS_APTA!$A$4:$BO$143,$L70,FALSE))</f>
        <v>886391.09430870798</v>
      </c>
      <c r="S70" s="31">
        <f>IF(S66=0,0,VLOOKUP(S66,FAC_TOTALS_APTA!$A$4:$BO$143,$L70,FALSE))</f>
        <v>0</v>
      </c>
      <c r="T70" s="31">
        <f>IF(T66=0,0,VLOOKUP(T66,FAC_TOTALS_APTA!$A$4:$BO$143,$L70,FALSE))</f>
        <v>0</v>
      </c>
      <c r="U70" s="31">
        <f>IF(U66=0,0,VLOOKUP(U66,FAC_TOTALS_APTA!$A$4:$BO$143,$L70,FALSE))</f>
        <v>0</v>
      </c>
      <c r="V70" s="31">
        <f>IF(V66=0,0,VLOOKUP(V66,FAC_TOTALS_APTA!$A$4:$BO$143,$L70,FALSE))</f>
        <v>0</v>
      </c>
      <c r="W70" s="31">
        <f>IF(W66=0,0,VLOOKUP(W66,FAC_TOTALS_APTA!$A$4:$BO$143,$L70,FALSE))</f>
        <v>0</v>
      </c>
      <c r="X70" s="31">
        <f>IF(X66=0,0,VLOOKUP(X66,FAC_TOTALS_APTA!$A$4:$BO$143,$L70,FALSE))</f>
        <v>0</v>
      </c>
      <c r="Y70" s="31">
        <f>IF(Y66=0,0,VLOOKUP(Y66,FAC_TOTALS_APTA!$A$4:$BO$143,$L70,FALSE))</f>
        <v>0</v>
      </c>
      <c r="Z70" s="31">
        <f>IF(Z66=0,0,VLOOKUP(Z66,FAC_TOTALS_APTA!$A$4:$BO$143,$L70,FALSE))</f>
        <v>0</v>
      </c>
      <c r="AA70" s="31">
        <f>IF(AA66=0,0,VLOOKUP(AA66,FAC_TOTALS_APTA!$A$4:$BO$143,$L70,FALSE))</f>
        <v>0</v>
      </c>
      <c r="AB70" s="31">
        <f>IF(AB66=0,0,VLOOKUP(AB66,FAC_TOTALS_APTA!$A$4:$BO$143,$L70,FALSE))</f>
        <v>0</v>
      </c>
      <c r="AC70" s="34">
        <f t="shared" si="16"/>
        <v>-12720031.61548375</v>
      </c>
      <c r="AD70" s="35">
        <f>AC70/G82</f>
        <v>-4.0235711383833472E-2</v>
      </c>
    </row>
    <row r="71" spans="2:31" ht="15" x14ac:dyDescent="0.2">
      <c r="B71" s="28" t="s">
        <v>72</v>
      </c>
      <c r="C71" s="30" t="s">
        <v>24</v>
      </c>
      <c r="D71" s="9" t="s">
        <v>80</v>
      </c>
      <c r="E71" s="57">
        <v>5.4999999999999997E-3</v>
      </c>
      <c r="F71" s="9">
        <f>MATCH($D71,FAC_TOTALS_APTA!$A$2:$BO$2,)</f>
        <v>17</v>
      </c>
      <c r="G71" s="56">
        <f>VLOOKUP(G66,FAC_TOTALS_APTA!$A$4:$BO$143,$F71,FALSE)</f>
        <v>2287.5025379152498</v>
      </c>
      <c r="H71" s="56">
        <f>VLOOKUP(H66,FAC_TOTALS_APTA!$A$4:$BO$143,$F71,FALSE)</f>
        <v>2303.55701285539</v>
      </c>
      <c r="I71" s="32">
        <f t="shared" si="13"/>
        <v>7.0183419139597802E-3</v>
      </c>
      <c r="J71" s="33" t="str">
        <f t="shared" si="14"/>
        <v>_log</v>
      </c>
      <c r="K71" s="33" t="str">
        <f t="shared" si="15"/>
        <v>WEIGHTED_POP_DENSITY_log_FAC</v>
      </c>
      <c r="L71" s="9">
        <f>MATCH($K71,FAC_TOTALS_APTA!$A$2:$BM$2,)</f>
        <v>29</v>
      </c>
      <c r="M71" s="31">
        <f>IF(M66=0,0,VLOOKUP(M66,FAC_TOTALS_APTA!$A$4:$BO$143,$L71,FALSE))</f>
        <v>-140321.425955126</v>
      </c>
      <c r="N71" s="31">
        <f>IF(N66=0,0,VLOOKUP(N66,FAC_TOTALS_APTA!$A$4:$BO$143,$L71,FALSE))</f>
        <v>1743624.5319491299</v>
      </c>
      <c r="O71" s="31">
        <f>IF(O66=0,0,VLOOKUP(O66,FAC_TOTALS_APTA!$A$4:$BO$143,$L71,FALSE))</f>
        <v>942447.77947752399</v>
      </c>
      <c r="P71" s="31">
        <f>IF(P66=0,0,VLOOKUP(P66,FAC_TOTALS_APTA!$A$4:$BO$143,$L71,FALSE))</f>
        <v>1256307.73694059</v>
      </c>
      <c r="Q71" s="31">
        <f>IF(Q66=0,0,VLOOKUP(Q66,FAC_TOTALS_APTA!$A$4:$BO$143,$L71,FALSE))</f>
        <v>251804.851275364</v>
      </c>
      <c r="R71" s="31">
        <f>IF(R66=0,0,VLOOKUP(R66,FAC_TOTALS_APTA!$A$4:$BO$143,$L71,FALSE))</f>
        <v>1364738.5367722099</v>
      </c>
      <c r="S71" s="31">
        <f>IF(S66=0,0,VLOOKUP(S66,FAC_TOTALS_APTA!$A$4:$BO$143,$L71,FALSE))</f>
        <v>0</v>
      </c>
      <c r="T71" s="31">
        <f>IF(T66=0,0,VLOOKUP(T66,FAC_TOTALS_APTA!$A$4:$BO$143,$L71,FALSE))</f>
        <v>0</v>
      </c>
      <c r="U71" s="31">
        <f>IF(U66=0,0,VLOOKUP(U66,FAC_TOTALS_APTA!$A$4:$BO$143,$L71,FALSE))</f>
        <v>0</v>
      </c>
      <c r="V71" s="31">
        <f>IF(V66=0,0,VLOOKUP(V66,FAC_TOTALS_APTA!$A$4:$BO$143,$L71,FALSE))</f>
        <v>0</v>
      </c>
      <c r="W71" s="31">
        <f>IF(W66=0,0,VLOOKUP(W66,FAC_TOTALS_APTA!$A$4:$BO$143,$L71,FALSE))</f>
        <v>0</v>
      </c>
      <c r="X71" s="31">
        <f>IF(X66=0,0,VLOOKUP(X66,FAC_TOTALS_APTA!$A$4:$BO$143,$L71,FALSE))</f>
        <v>0</v>
      </c>
      <c r="Y71" s="31">
        <f>IF(Y66=0,0,VLOOKUP(Y66,FAC_TOTALS_APTA!$A$4:$BO$143,$L71,FALSE))</f>
        <v>0</v>
      </c>
      <c r="Z71" s="31">
        <f>IF(Z66=0,0,VLOOKUP(Z66,FAC_TOTALS_APTA!$A$4:$BO$143,$L71,FALSE))</f>
        <v>0</v>
      </c>
      <c r="AA71" s="31">
        <f>IF(AA66=0,0,VLOOKUP(AA66,FAC_TOTALS_APTA!$A$4:$BO$143,$L71,FALSE))</f>
        <v>0</v>
      </c>
      <c r="AB71" s="31">
        <f>IF(AB66=0,0,VLOOKUP(AB66,FAC_TOTALS_APTA!$A$4:$BO$143,$L71,FALSE))</f>
        <v>0</v>
      </c>
      <c r="AC71" s="34">
        <f t="shared" si="16"/>
        <v>5418602.0104596922</v>
      </c>
      <c r="AD71" s="35">
        <f>AC71/G82</f>
        <v>1.7139997225425488E-2</v>
      </c>
    </row>
    <row r="72" spans="2:31" ht="15" x14ac:dyDescent="0.2">
      <c r="B72" s="28" t="s">
        <v>57</v>
      </c>
      <c r="C72" s="30" t="s">
        <v>24</v>
      </c>
      <c r="D72" s="37" t="s">
        <v>17</v>
      </c>
      <c r="E72" s="57">
        <v>0.1762</v>
      </c>
      <c r="F72" s="9">
        <f>MATCH($D72,FAC_TOTALS_APTA!$A$2:$BO$2,)</f>
        <v>14</v>
      </c>
      <c r="G72" s="36">
        <f>VLOOKUP(G66,FAC_TOTALS_APTA!$A$4:$BO$143,$F72,FALSE)</f>
        <v>4.00041638431279</v>
      </c>
      <c r="H72" s="36">
        <f>VLOOKUP(H66,FAC_TOTALS_APTA!$A$4:$BO$143,$F72,FALSE)</f>
        <v>2.8135945087261902</v>
      </c>
      <c r="I72" s="32">
        <f t="shared" si="13"/>
        <v>-0.29667458623572196</v>
      </c>
      <c r="J72" s="33" t="str">
        <f t="shared" si="14"/>
        <v>_log</v>
      </c>
      <c r="K72" s="33" t="str">
        <f t="shared" si="15"/>
        <v>GAS_PRICE_2018_log_FAC</v>
      </c>
      <c r="L72" s="9">
        <f>MATCH($K72,FAC_TOTALS_APTA!$A$2:$BM$2,)</f>
        <v>26</v>
      </c>
      <c r="M72" s="31">
        <f>IF(M66=0,0,VLOOKUP(M66,FAC_TOTALS_APTA!$A$4:$BO$143,$L72,FALSE))</f>
        <v>-2263592.0749855801</v>
      </c>
      <c r="N72" s="31">
        <f>IF(N66=0,0,VLOOKUP(N66,FAC_TOTALS_APTA!$A$4:$BO$143,$L72,FALSE))</f>
        <v>-3323958.7002551402</v>
      </c>
      <c r="O72" s="31">
        <f>IF(O66=0,0,VLOOKUP(O66,FAC_TOTALS_APTA!$A$4:$BO$143,$L72,FALSE))</f>
        <v>-17605419.960933901</v>
      </c>
      <c r="P72" s="31">
        <f>IF(P66=0,0,VLOOKUP(P66,FAC_TOTALS_APTA!$A$4:$BO$143,$L72,FALSE))</f>
        <v>-5753194.6861789199</v>
      </c>
      <c r="Q72" s="31">
        <f>IF(Q66=0,0,VLOOKUP(Q66,FAC_TOTALS_APTA!$A$4:$BO$143,$L72,FALSE))</f>
        <v>4147862.8029519999</v>
      </c>
      <c r="R72" s="31">
        <f>IF(R66=0,0,VLOOKUP(R66,FAC_TOTALS_APTA!$A$4:$BO$143,$L72,FALSE))</f>
        <v>4555597.6506193997</v>
      </c>
      <c r="S72" s="31">
        <f>IF(S66=0,0,VLOOKUP(S66,FAC_TOTALS_APTA!$A$4:$BO$143,$L72,FALSE))</f>
        <v>0</v>
      </c>
      <c r="T72" s="31">
        <f>IF(T66=0,0,VLOOKUP(T66,FAC_TOTALS_APTA!$A$4:$BO$143,$L72,FALSE))</f>
        <v>0</v>
      </c>
      <c r="U72" s="31">
        <f>IF(U66=0,0,VLOOKUP(U66,FAC_TOTALS_APTA!$A$4:$BO$143,$L72,FALSE))</f>
        <v>0</v>
      </c>
      <c r="V72" s="31">
        <f>IF(V66=0,0,VLOOKUP(V66,FAC_TOTALS_APTA!$A$4:$BO$143,$L72,FALSE))</f>
        <v>0</v>
      </c>
      <c r="W72" s="31">
        <f>IF(W66=0,0,VLOOKUP(W66,FAC_TOTALS_APTA!$A$4:$BO$143,$L72,FALSE))</f>
        <v>0</v>
      </c>
      <c r="X72" s="31">
        <f>IF(X66=0,0,VLOOKUP(X66,FAC_TOTALS_APTA!$A$4:$BO$143,$L72,FALSE))</f>
        <v>0</v>
      </c>
      <c r="Y72" s="31">
        <f>IF(Y66=0,0,VLOOKUP(Y66,FAC_TOTALS_APTA!$A$4:$BO$143,$L72,FALSE))</f>
        <v>0</v>
      </c>
      <c r="Z72" s="31">
        <f>IF(Z66=0,0,VLOOKUP(Z66,FAC_TOTALS_APTA!$A$4:$BO$143,$L72,FALSE))</f>
        <v>0</v>
      </c>
      <c r="AA72" s="31">
        <f>IF(AA66=0,0,VLOOKUP(AA66,FAC_TOTALS_APTA!$A$4:$BO$143,$L72,FALSE))</f>
        <v>0</v>
      </c>
      <c r="AB72" s="31">
        <f>IF(AB66=0,0,VLOOKUP(AB66,FAC_TOTALS_APTA!$A$4:$BO$143,$L72,FALSE))</f>
        <v>0</v>
      </c>
      <c r="AC72" s="34">
        <f t="shared" si="16"/>
        <v>-20242704.968782142</v>
      </c>
      <c r="AD72" s="35">
        <f>AC72/G82</f>
        <v>-6.4031258677106268E-2</v>
      </c>
    </row>
    <row r="73" spans="2:31" ht="15" x14ac:dyDescent="0.2">
      <c r="B73" s="28" t="s">
        <v>54</v>
      </c>
      <c r="C73" s="30" t="s">
        <v>24</v>
      </c>
      <c r="D73" s="9" t="s">
        <v>16</v>
      </c>
      <c r="E73" s="57">
        <v>-0.27529999999999999</v>
      </c>
      <c r="F73" s="9">
        <f>MATCH($D73,FAC_TOTALS_APTA!$A$2:$BO$2,)</f>
        <v>15</v>
      </c>
      <c r="G73" s="56">
        <f>VLOOKUP(G66,FAC_TOTALS_APTA!$A$4:$BO$143,$F73,FALSE)</f>
        <v>25842.772528506699</v>
      </c>
      <c r="H73" s="56">
        <f>VLOOKUP(H66,FAC_TOTALS_APTA!$A$4:$BO$143,$F73,FALSE)</f>
        <v>28019.195689784199</v>
      </c>
      <c r="I73" s="32">
        <f t="shared" si="13"/>
        <v>8.421786628647232E-2</v>
      </c>
      <c r="J73" s="33" t="str">
        <f t="shared" si="14"/>
        <v>_log</v>
      </c>
      <c r="K73" s="33" t="str">
        <f t="shared" si="15"/>
        <v>TOTAL_MED_INC_INDIV_2018_log_FAC</v>
      </c>
      <c r="L73" s="9">
        <f>MATCH($K73,FAC_TOTALS_APTA!$A$2:$BM$2,)</f>
        <v>27</v>
      </c>
      <c r="M73" s="31">
        <f>IF(M66=0,0,VLOOKUP(M66,FAC_TOTALS_APTA!$A$4:$BO$143,$L73,FALSE))</f>
        <v>-12257.0688342212</v>
      </c>
      <c r="N73" s="31">
        <f>IF(N66=0,0,VLOOKUP(N66,FAC_TOTALS_APTA!$A$4:$BO$143,$L73,FALSE))</f>
        <v>-1553964.79770655</v>
      </c>
      <c r="O73" s="31">
        <f>IF(O66=0,0,VLOOKUP(O66,FAC_TOTALS_APTA!$A$4:$BO$143,$L73,FALSE))</f>
        <v>-3527886.4568781899</v>
      </c>
      <c r="P73" s="31">
        <f>IF(P66=0,0,VLOOKUP(P66,FAC_TOTALS_APTA!$A$4:$BO$143,$L73,FALSE))</f>
        <v>-1350287.187534</v>
      </c>
      <c r="Q73" s="31">
        <f>IF(Q66=0,0,VLOOKUP(Q66,FAC_TOTALS_APTA!$A$4:$BO$143,$L73,FALSE))</f>
        <v>-1128608.4461952201</v>
      </c>
      <c r="R73" s="31">
        <f>IF(R66=0,0,VLOOKUP(R66,FAC_TOTALS_APTA!$A$4:$BO$143,$L73,FALSE))</f>
        <v>-1324220.24865879</v>
      </c>
      <c r="S73" s="31">
        <f>IF(S66=0,0,VLOOKUP(S66,FAC_TOTALS_APTA!$A$4:$BO$143,$L73,FALSE))</f>
        <v>0</v>
      </c>
      <c r="T73" s="31">
        <f>IF(T66=0,0,VLOOKUP(T66,FAC_TOTALS_APTA!$A$4:$BO$143,$L73,FALSE))</f>
        <v>0</v>
      </c>
      <c r="U73" s="31">
        <f>IF(U66=0,0,VLOOKUP(U66,FAC_TOTALS_APTA!$A$4:$BO$143,$L73,FALSE))</f>
        <v>0</v>
      </c>
      <c r="V73" s="31">
        <f>IF(V66=0,0,VLOOKUP(V66,FAC_TOTALS_APTA!$A$4:$BO$143,$L73,FALSE))</f>
        <v>0</v>
      </c>
      <c r="W73" s="31">
        <f>IF(W66=0,0,VLOOKUP(W66,FAC_TOTALS_APTA!$A$4:$BO$143,$L73,FALSE))</f>
        <v>0</v>
      </c>
      <c r="X73" s="31">
        <f>IF(X66=0,0,VLOOKUP(X66,FAC_TOTALS_APTA!$A$4:$BO$143,$L73,FALSE))</f>
        <v>0</v>
      </c>
      <c r="Y73" s="31">
        <f>IF(Y66=0,0,VLOOKUP(Y66,FAC_TOTALS_APTA!$A$4:$BO$143,$L73,FALSE))</f>
        <v>0</v>
      </c>
      <c r="Z73" s="31">
        <f>IF(Z66=0,0,VLOOKUP(Z66,FAC_TOTALS_APTA!$A$4:$BO$143,$L73,FALSE))</f>
        <v>0</v>
      </c>
      <c r="AA73" s="31">
        <f>IF(AA66=0,0,VLOOKUP(AA66,FAC_TOTALS_APTA!$A$4:$BO$143,$L73,FALSE))</f>
        <v>0</v>
      </c>
      <c r="AB73" s="31">
        <f>IF(AB66=0,0,VLOOKUP(AB66,FAC_TOTALS_APTA!$A$4:$BO$143,$L73,FALSE))</f>
        <v>0</v>
      </c>
      <c r="AC73" s="34">
        <f t="shared" si="16"/>
        <v>-8897224.2058069706</v>
      </c>
      <c r="AD73" s="35">
        <f>AC73/G82</f>
        <v>-2.8143494928608462E-2</v>
      </c>
    </row>
    <row r="74" spans="2:31" ht="15" x14ac:dyDescent="0.2">
      <c r="B74" s="28" t="s">
        <v>73</v>
      </c>
      <c r="C74" s="30"/>
      <c r="D74" s="9" t="s">
        <v>10</v>
      </c>
      <c r="E74" s="57">
        <v>6.8999999999999999E-3</v>
      </c>
      <c r="F74" s="9">
        <f>MATCH($D74,FAC_TOTALS_APTA!$A$2:$BO$2,)</f>
        <v>16</v>
      </c>
      <c r="G74" s="31">
        <f>VLOOKUP(G66,FAC_TOTALS_APTA!$A$4:$BO$143,$F74,FALSE)</f>
        <v>7.3290573113309501</v>
      </c>
      <c r="H74" s="31">
        <f>VLOOKUP(H66,FAC_TOTALS_APTA!$A$4:$BO$143,$F74,FALSE)</f>
        <v>7.0020420962509196</v>
      </c>
      <c r="I74" s="32">
        <f t="shared" si="13"/>
        <v>-4.4619000942243248E-2</v>
      </c>
      <c r="J74" s="33" t="str">
        <f t="shared" si="14"/>
        <v/>
      </c>
      <c r="K74" s="33" t="str">
        <f t="shared" si="15"/>
        <v>PCT_HH_NO_VEH_FAC</v>
      </c>
      <c r="L74" s="9">
        <f>MATCH($K74,FAC_TOTALS_APTA!$A$2:$BM$2,)</f>
        <v>28</v>
      </c>
      <c r="M74" s="31">
        <f>IF(M66=0,0,VLOOKUP(M66,FAC_TOTALS_APTA!$A$4:$BO$143,$L74,FALSE))</f>
        <v>108720.516070782</v>
      </c>
      <c r="N74" s="31">
        <f>IF(N66=0,0,VLOOKUP(N66,FAC_TOTALS_APTA!$A$4:$BO$143,$L74,FALSE))</f>
        <v>63586.616742785402</v>
      </c>
      <c r="O74" s="31">
        <f>IF(O66=0,0,VLOOKUP(O66,FAC_TOTALS_APTA!$A$4:$BO$143,$L74,FALSE))</f>
        <v>-378791.83740586601</v>
      </c>
      <c r="P74" s="31">
        <f>IF(P66=0,0,VLOOKUP(P66,FAC_TOTALS_APTA!$A$4:$BO$143,$L74,FALSE))</f>
        <v>-262441.67877945001</v>
      </c>
      <c r="Q74" s="31">
        <f>IF(Q66=0,0,VLOOKUP(Q66,FAC_TOTALS_APTA!$A$4:$BO$143,$L74,FALSE))</f>
        <v>-91078.939817791994</v>
      </c>
      <c r="R74" s="31">
        <f>IF(R66=0,0,VLOOKUP(R66,FAC_TOTALS_APTA!$A$4:$BO$143,$L74,FALSE))</f>
        <v>-113407.92887237</v>
      </c>
      <c r="S74" s="31">
        <f>IF(S66=0,0,VLOOKUP(S66,FAC_TOTALS_APTA!$A$4:$BO$143,$L74,FALSE))</f>
        <v>0</v>
      </c>
      <c r="T74" s="31">
        <f>IF(T66=0,0,VLOOKUP(T66,FAC_TOTALS_APTA!$A$4:$BO$143,$L74,FALSE))</f>
        <v>0</v>
      </c>
      <c r="U74" s="31">
        <f>IF(U66=0,0,VLOOKUP(U66,FAC_TOTALS_APTA!$A$4:$BO$143,$L74,FALSE))</f>
        <v>0</v>
      </c>
      <c r="V74" s="31">
        <f>IF(V66=0,0,VLOOKUP(V66,FAC_TOTALS_APTA!$A$4:$BO$143,$L74,FALSE))</f>
        <v>0</v>
      </c>
      <c r="W74" s="31">
        <f>IF(W66=0,0,VLOOKUP(W66,FAC_TOTALS_APTA!$A$4:$BO$143,$L74,FALSE))</f>
        <v>0</v>
      </c>
      <c r="X74" s="31">
        <f>IF(X66=0,0,VLOOKUP(X66,FAC_TOTALS_APTA!$A$4:$BO$143,$L74,FALSE))</f>
        <v>0</v>
      </c>
      <c r="Y74" s="31">
        <f>IF(Y66=0,0,VLOOKUP(Y66,FAC_TOTALS_APTA!$A$4:$BO$143,$L74,FALSE))</f>
        <v>0</v>
      </c>
      <c r="Z74" s="31">
        <f>IF(Z66=0,0,VLOOKUP(Z66,FAC_TOTALS_APTA!$A$4:$BO$143,$L74,FALSE))</f>
        <v>0</v>
      </c>
      <c r="AA74" s="31">
        <f>IF(AA66=0,0,VLOOKUP(AA66,FAC_TOTALS_APTA!$A$4:$BO$143,$L74,FALSE))</f>
        <v>0</v>
      </c>
      <c r="AB74" s="31">
        <f>IF(AB66=0,0,VLOOKUP(AB66,FAC_TOTALS_APTA!$A$4:$BO$143,$L74,FALSE))</f>
        <v>0</v>
      </c>
      <c r="AC74" s="34">
        <f t="shared" si="16"/>
        <v>-673413.25206191069</v>
      </c>
      <c r="AD74" s="35">
        <f>AC74/G82</f>
        <v>-2.1301253071595678E-3</v>
      </c>
    </row>
    <row r="75" spans="2:31" ht="15" x14ac:dyDescent="0.2">
      <c r="B75" s="28" t="s">
        <v>55</v>
      </c>
      <c r="C75" s="30"/>
      <c r="D75" s="9" t="s">
        <v>32</v>
      </c>
      <c r="E75" s="57">
        <v>-3.0000000000000001E-3</v>
      </c>
      <c r="F75" s="9">
        <f>MATCH($D75,FAC_TOTALS_APTA!$A$2:$BO$2,)</f>
        <v>18</v>
      </c>
      <c r="G75" s="36">
        <f>VLOOKUP(G66,FAC_TOTALS_APTA!$A$4:$BO$143,$F75,FALSE)</f>
        <v>3.7971252852835198</v>
      </c>
      <c r="H75" s="36">
        <f>VLOOKUP(H66,FAC_TOTALS_APTA!$A$4:$BO$143,$F75,FALSE)</f>
        <v>5.0710035760858201</v>
      </c>
      <c r="I75" s="32">
        <f t="shared" si="13"/>
        <v>0.33548492480336578</v>
      </c>
      <c r="J75" s="33" t="str">
        <f t="shared" si="14"/>
        <v/>
      </c>
      <c r="K75" s="33" t="str">
        <f t="shared" si="15"/>
        <v>JTW_HOME_PCT_FAC</v>
      </c>
      <c r="L75" s="9">
        <f>MATCH($K75,FAC_TOTALS_APTA!$A$2:$BM$2,)</f>
        <v>30</v>
      </c>
      <c r="M75" s="31">
        <f>IF(M66=0,0,VLOOKUP(M66,FAC_TOTALS_APTA!$A$4:$BO$143,$L75,FALSE))</f>
        <v>9053.1975561686595</v>
      </c>
      <c r="N75" s="31">
        <f>IF(N66=0,0,VLOOKUP(N66,FAC_TOTALS_APTA!$A$4:$BO$143,$L75,FALSE))</f>
        <v>-17745.2498955913</v>
      </c>
      <c r="O75" s="31">
        <f>IF(O66=0,0,VLOOKUP(O66,FAC_TOTALS_APTA!$A$4:$BO$143,$L75,FALSE))</f>
        <v>-1543.3584825638</v>
      </c>
      <c r="P75" s="31">
        <f>IF(P66=0,0,VLOOKUP(P66,FAC_TOTALS_APTA!$A$4:$BO$143,$L75,FALSE))</f>
        <v>-58129.539934087203</v>
      </c>
      <c r="Q75" s="31">
        <f>IF(Q66=0,0,VLOOKUP(Q66,FAC_TOTALS_APTA!$A$4:$BO$143,$L75,FALSE))</f>
        <v>-29048.952164227801</v>
      </c>
      <c r="R75" s="31">
        <f>IF(R66=0,0,VLOOKUP(R66,FAC_TOTALS_APTA!$A$4:$BO$143,$L75,FALSE))</f>
        <v>-35124.192321176299</v>
      </c>
      <c r="S75" s="31">
        <f>IF(S66=0,0,VLOOKUP(S66,FAC_TOTALS_APTA!$A$4:$BO$143,$L75,FALSE))</f>
        <v>0</v>
      </c>
      <c r="T75" s="31">
        <f>IF(T66=0,0,VLOOKUP(T66,FAC_TOTALS_APTA!$A$4:$BO$143,$L75,FALSE))</f>
        <v>0</v>
      </c>
      <c r="U75" s="31">
        <f>IF(U66=0,0,VLOOKUP(U66,FAC_TOTALS_APTA!$A$4:$BO$143,$L75,FALSE))</f>
        <v>0</v>
      </c>
      <c r="V75" s="31">
        <f>IF(V66=0,0,VLOOKUP(V66,FAC_TOTALS_APTA!$A$4:$BO$143,$L75,FALSE))</f>
        <v>0</v>
      </c>
      <c r="W75" s="31">
        <f>IF(W66=0,0,VLOOKUP(W66,FAC_TOTALS_APTA!$A$4:$BO$143,$L75,FALSE))</f>
        <v>0</v>
      </c>
      <c r="X75" s="31">
        <f>IF(X66=0,0,VLOOKUP(X66,FAC_TOTALS_APTA!$A$4:$BO$143,$L75,FALSE))</f>
        <v>0</v>
      </c>
      <c r="Y75" s="31">
        <f>IF(Y66=0,0,VLOOKUP(Y66,FAC_TOTALS_APTA!$A$4:$BO$143,$L75,FALSE))</f>
        <v>0</v>
      </c>
      <c r="Z75" s="31">
        <f>IF(Z66=0,0,VLOOKUP(Z66,FAC_TOTALS_APTA!$A$4:$BO$143,$L75,FALSE))</f>
        <v>0</v>
      </c>
      <c r="AA75" s="31">
        <f>IF(AA66=0,0,VLOOKUP(AA66,FAC_TOTALS_APTA!$A$4:$BO$143,$L75,FALSE))</f>
        <v>0</v>
      </c>
      <c r="AB75" s="31">
        <f>IF(AB66=0,0,VLOOKUP(AB66,FAC_TOTALS_APTA!$A$4:$BO$143,$L75,FALSE))</f>
        <v>0</v>
      </c>
      <c r="AC75" s="34">
        <f t="shared" si="16"/>
        <v>-132538.09524147774</v>
      </c>
      <c r="AD75" s="35">
        <f>AC75/G82</f>
        <v>-4.1924145385045276E-4</v>
      </c>
    </row>
    <row r="76" spans="2:31" ht="15" x14ac:dyDescent="0.2">
      <c r="B76" s="28" t="s">
        <v>74</v>
      </c>
      <c r="C76" s="30"/>
      <c r="D76" s="14" t="s">
        <v>81</v>
      </c>
      <c r="E76" s="57">
        <v>-1.29E-2</v>
      </c>
      <c r="F76" s="9">
        <f>MATCH($D76,FAC_TOTALS_APTA!$A$2:$BO$2,)</f>
        <v>19</v>
      </c>
      <c r="G76" s="36">
        <f>VLOOKUP(G66,FAC_TOTALS_APTA!$A$4:$BO$143,$F76,FALSE)</f>
        <v>0</v>
      </c>
      <c r="H76" s="36">
        <f>VLOOKUP(H66,FAC_TOTALS_APTA!$A$4:$BO$143,$F76,FALSE)</f>
        <v>3.2060702426342198</v>
      </c>
      <c r="I76" s="32" t="str">
        <f t="shared" si="13"/>
        <v>-</v>
      </c>
      <c r="J76" s="33" t="str">
        <f t="shared" si="14"/>
        <v/>
      </c>
      <c r="K76" s="33" t="str">
        <f t="shared" si="15"/>
        <v>YEARS_SINCE_TNC_BUS_FAC</v>
      </c>
      <c r="L76" s="9">
        <f>MATCH($K76,FAC_TOTALS_APTA!$A$2:$BM$2,)</f>
        <v>31</v>
      </c>
      <c r="M76" s="31">
        <f>IF(M66=0,0,VLOOKUP(M66,FAC_TOTALS_APTA!$A$4:$BO$143,$L76,FALSE))</f>
        <v>0</v>
      </c>
      <c r="N76" s="31">
        <f>IF(N66=0,0,VLOOKUP(N66,FAC_TOTALS_APTA!$A$4:$BO$143,$L76,FALSE))</f>
        <v>0</v>
      </c>
      <c r="O76" s="31">
        <f>IF(O66=0,0,VLOOKUP(O66,FAC_TOTALS_APTA!$A$4:$BO$143,$L76,FALSE))</f>
        <v>-4052321.0418666299</v>
      </c>
      <c r="P76" s="31">
        <f>IF(P66=0,0,VLOOKUP(P66,FAC_TOTALS_APTA!$A$4:$BO$143,$L76,FALSE))</f>
        <v>-5440382.57359441</v>
      </c>
      <c r="Q76" s="31">
        <f>IF(Q66=0,0,VLOOKUP(Q66,FAC_TOTALS_APTA!$A$4:$BO$143,$L76,FALSE))</f>
        <v>-5910351.55264269</v>
      </c>
      <c r="R76" s="31">
        <f>IF(R66=0,0,VLOOKUP(R66,FAC_TOTALS_APTA!$A$4:$BO$143,$L76,FALSE))</f>
        <v>-6375394.5796446102</v>
      </c>
      <c r="S76" s="31">
        <f>IF(S66=0,0,VLOOKUP(S66,FAC_TOTALS_APTA!$A$4:$BO$143,$L76,FALSE))</f>
        <v>0</v>
      </c>
      <c r="T76" s="31">
        <f>IF(T66=0,0,VLOOKUP(T66,FAC_TOTALS_APTA!$A$4:$BO$143,$L76,FALSE))</f>
        <v>0</v>
      </c>
      <c r="U76" s="31">
        <f>IF(U66=0,0,VLOOKUP(U66,FAC_TOTALS_APTA!$A$4:$BO$143,$L76,FALSE))</f>
        <v>0</v>
      </c>
      <c r="V76" s="31">
        <f>IF(V66=0,0,VLOOKUP(V66,FAC_TOTALS_APTA!$A$4:$BO$143,$L76,FALSE))</f>
        <v>0</v>
      </c>
      <c r="W76" s="31">
        <f>IF(W66=0,0,VLOOKUP(W66,FAC_TOTALS_APTA!$A$4:$BO$143,$L76,FALSE))</f>
        <v>0</v>
      </c>
      <c r="X76" s="31">
        <f>IF(X66=0,0,VLOOKUP(X66,FAC_TOTALS_APTA!$A$4:$BO$143,$L76,FALSE))</f>
        <v>0</v>
      </c>
      <c r="Y76" s="31">
        <f>IF(Y66=0,0,VLOOKUP(Y66,FAC_TOTALS_APTA!$A$4:$BO$143,$L76,FALSE))</f>
        <v>0</v>
      </c>
      <c r="Z76" s="31">
        <f>IF(Z66=0,0,VLOOKUP(Z66,FAC_TOTALS_APTA!$A$4:$BO$143,$L76,FALSE))</f>
        <v>0</v>
      </c>
      <c r="AA76" s="31">
        <f>IF(AA66=0,0,VLOOKUP(AA66,FAC_TOTALS_APTA!$A$4:$BO$143,$L76,FALSE))</f>
        <v>0</v>
      </c>
      <c r="AB76" s="31">
        <f>IF(AB66=0,0,VLOOKUP(AB66,FAC_TOTALS_APTA!$A$4:$BO$143,$L76,FALSE))</f>
        <v>0</v>
      </c>
      <c r="AC76" s="34">
        <f t="shared" si="16"/>
        <v>-21778449.747748341</v>
      </c>
      <c r="AD76" s="35">
        <f>AC76/G82</f>
        <v>-6.8889091232372537E-2</v>
      </c>
    </row>
    <row r="77" spans="2:31" ht="15" x14ac:dyDescent="0.2">
      <c r="B77" s="28" t="s">
        <v>74</v>
      </c>
      <c r="C77" s="30"/>
      <c r="D77" s="14" t="s">
        <v>82</v>
      </c>
      <c r="E77" s="57">
        <v>-2.5999999999999999E-3</v>
      </c>
      <c r="F77" s="9">
        <f>MATCH($D77,FAC_TOTALS_APTA!$A$2:$BO$2,)</f>
        <v>20</v>
      </c>
      <c r="G77" s="36">
        <f>VLOOKUP(G66,FAC_TOTALS_APTA!$A$4:$BO$143,$F77,FALSE)</f>
        <v>0</v>
      </c>
      <c r="H77" s="36">
        <f>VLOOKUP(H66,FAC_TOTALS_APTA!$A$4:$BO$143,$F77,FALSE)</f>
        <v>0</v>
      </c>
      <c r="I77" s="32" t="str">
        <f t="shared" si="13"/>
        <v>-</v>
      </c>
      <c r="J77" s="33" t="str">
        <f t="shared" si="14"/>
        <v/>
      </c>
      <c r="K77" s="33" t="str">
        <f t="shared" si="15"/>
        <v>YEARS_SINCE_TNC_RAIL_FAC</v>
      </c>
      <c r="L77" s="9">
        <f>MATCH($K77,FAC_TOTALS_APTA!$A$2:$BM$2,)</f>
        <v>32</v>
      </c>
      <c r="M77" s="31">
        <f>IF(M66=0,0,VLOOKUP(M66,FAC_TOTALS_APTA!$A$4:$BO$143,$L77,FALSE))</f>
        <v>0</v>
      </c>
      <c r="N77" s="31">
        <f>IF(N66=0,0,VLOOKUP(N66,FAC_TOTALS_APTA!$A$4:$BO$143,$L77,FALSE))</f>
        <v>0</v>
      </c>
      <c r="O77" s="31">
        <f>IF(O66=0,0,VLOOKUP(O66,FAC_TOTALS_APTA!$A$4:$BO$143,$L77,FALSE))</f>
        <v>0</v>
      </c>
      <c r="P77" s="31">
        <f>IF(P66=0,0,VLOOKUP(P66,FAC_TOTALS_APTA!$A$4:$BO$143,$L77,FALSE))</f>
        <v>0</v>
      </c>
      <c r="Q77" s="31">
        <f>IF(Q66=0,0,VLOOKUP(Q66,FAC_TOTALS_APTA!$A$4:$BO$143,$L77,FALSE))</f>
        <v>0</v>
      </c>
      <c r="R77" s="31">
        <f>IF(R66=0,0,VLOOKUP(R66,FAC_TOTALS_APTA!$A$4:$BO$143,$L77,FALSE))</f>
        <v>0</v>
      </c>
      <c r="S77" s="31">
        <f>IF(S66=0,0,VLOOKUP(S66,FAC_TOTALS_APTA!$A$4:$BO$143,$L77,FALSE))</f>
        <v>0</v>
      </c>
      <c r="T77" s="31">
        <f>IF(T66=0,0,VLOOKUP(T66,FAC_TOTALS_APTA!$A$4:$BO$143,$L77,FALSE))</f>
        <v>0</v>
      </c>
      <c r="U77" s="31">
        <f>IF(U66=0,0,VLOOKUP(U66,FAC_TOTALS_APTA!$A$4:$BO$143,$L77,FALSE))</f>
        <v>0</v>
      </c>
      <c r="V77" s="31">
        <f>IF(V66=0,0,VLOOKUP(V66,FAC_TOTALS_APTA!$A$4:$BO$143,$L77,FALSE))</f>
        <v>0</v>
      </c>
      <c r="W77" s="31">
        <f>IF(W66=0,0,VLOOKUP(W66,FAC_TOTALS_APTA!$A$4:$BO$143,$L77,FALSE))</f>
        <v>0</v>
      </c>
      <c r="X77" s="31">
        <f>IF(X66=0,0,VLOOKUP(X66,FAC_TOTALS_APTA!$A$4:$BO$143,$L77,FALSE))</f>
        <v>0</v>
      </c>
      <c r="Y77" s="31">
        <f>IF(Y66=0,0,VLOOKUP(Y66,FAC_TOTALS_APTA!$A$4:$BO$143,$L77,FALSE))</f>
        <v>0</v>
      </c>
      <c r="Z77" s="31">
        <f>IF(Z66=0,0,VLOOKUP(Z66,FAC_TOTALS_APTA!$A$4:$BO$143,$L77,FALSE))</f>
        <v>0</v>
      </c>
      <c r="AA77" s="31">
        <f>IF(AA66=0,0,VLOOKUP(AA66,FAC_TOTALS_APTA!$A$4:$BO$143,$L77,FALSE))</f>
        <v>0</v>
      </c>
      <c r="AB77" s="31">
        <f>IF(AB66=0,0,VLOOKUP(AB66,FAC_TOTALS_APTA!$A$4:$BO$143,$L77,FALSE))</f>
        <v>0</v>
      </c>
      <c r="AC77" s="34">
        <f t="shared" si="16"/>
        <v>0</v>
      </c>
      <c r="AD77" s="35">
        <f>AC77/G82</f>
        <v>0</v>
      </c>
    </row>
    <row r="78" spans="2:31" ht="15" x14ac:dyDescent="0.2">
      <c r="B78" s="28" t="s">
        <v>75</v>
      </c>
      <c r="C78" s="30"/>
      <c r="D78" s="9" t="s">
        <v>49</v>
      </c>
      <c r="E78" s="57">
        <v>1.46E-2</v>
      </c>
      <c r="F78" s="9">
        <f>MATCH($D78,FAC_TOTALS_APTA!$A$2:$BO$2,)</f>
        <v>21</v>
      </c>
      <c r="G78" s="36">
        <f>VLOOKUP(G66,FAC_TOTALS_APTA!$A$4:$BO$143,$F78,FALSE)</f>
        <v>3.9812650281571403E-2</v>
      </c>
      <c r="H78" s="36">
        <f>VLOOKUP(H66,FAC_TOTALS_APTA!$A$4:$BO$143,$F78,FALSE)</f>
        <v>0.55514429250659603</v>
      </c>
      <c r="I78" s="32">
        <f t="shared" si="13"/>
        <v>12.943917035926715</v>
      </c>
      <c r="J78" s="33" t="str">
        <f t="shared" si="14"/>
        <v/>
      </c>
      <c r="K78" s="33" t="str">
        <f t="shared" si="15"/>
        <v>BIKE_SHARE_FAC</v>
      </c>
      <c r="L78" s="9">
        <f>MATCH($K78,FAC_TOTALS_APTA!$A$2:$BM$2,)</f>
        <v>33</v>
      </c>
      <c r="M78" s="31">
        <f>IF(M66=0,0,VLOOKUP(M66,FAC_TOTALS_APTA!$A$4:$BO$143,$L78,FALSE))</f>
        <v>0</v>
      </c>
      <c r="N78" s="31">
        <f>IF(N66=0,0,VLOOKUP(N66,FAC_TOTALS_APTA!$A$4:$BO$143,$L78,FALSE))</f>
        <v>34111.583043996099</v>
      </c>
      <c r="O78" s="31">
        <f>IF(O66=0,0,VLOOKUP(O66,FAC_TOTALS_APTA!$A$4:$BO$143,$L78,FALSE))</f>
        <v>85138.351728263398</v>
      </c>
      <c r="P78" s="31">
        <f>IF(P66=0,0,VLOOKUP(P66,FAC_TOTALS_APTA!$A$4:$BO$143,$L78,FALSE))</f>
        <v>134865.681170317</v>
      </c>
      <c r="Q78" s="31">
        <f>IF(Q66=0,0,VLOOKUP(Q66,FAC_TOTALS_APTA!$A$4:$BO$143,$L78,FALSE))</f>
        <v>316616.83462032297</v>
      </c>
      <c r="R78" s="31">
        <f>IF(R66=0,0,VLOOKUP(R66,FAC_TOTALS_APTA!$A$4:$BO$143,$L78,FALSE))</f>
        <v>219133.856277671</v>
      </c>
      <c r="S78" s="31">
        <f>IF(S66=0,0,VLOOKUP(S66,FAC_TOTALS_APTA!$A$4:$BO$143,$L78,FALSE))</f>
        <v>0</v>
      </c>
      <c r="T78" s="31">
        <f>IF(T66=0,0,VLOOKUP(T66,FAC_TOTALS_APTA!$A$4:$BO$143,$L78,FALSE))</f>
        <v>0</v>
      </c>
      <c r="U78" s="31">
        <f>IF(U66=0,0,VLOOKUP(U66,FAC_TOTALS_APTA!$A$4:$BO$143,$L78,FALSE))</f>
        <v>0</v>
      </c>
      <c r="V78" s="31">
        <f>IF(V66=0,0,VLOOKUP(V66,FAC_TOTALS_APTA!$A$4:$BO$143,$L78,FALSE))</f>
        <v>0</v>
      </c>
      <c r="W78" s="31">
        <f>IF(W66=0,0,VLOOKUP(W66,FAC_TOTALS_APTA!$A$4:$BO$143,$L78,FALSE))</f>
        <v>0</v>
      </c>
      <c r="X78" s="31">
        <f>IF(X66=0,0,VLOOKUP(X66,FAC_TOTALS_APTA!$A$4:$BO$143,$L78,FALSE))</f>
        <v>0</v>
      </c>
      <c r="Y78" s="31">
        <f>IF(Y66=0,0,VLOOKUP(Y66,FAC_TOTALS_APTA!$A$4:$BO$143,$L78,FALSE))</f>
        <v>0</v>
      </c>
      <c r="Z78" s="31">
        <f>IF(Z66=0,0,VLOOKUP(Z66,FAC_TOTALS_APTA!$A$4:$BO$143,$L78,FALSE))</f>
        <v>0</v>
      </c>
      <c r="AA78" s="31">
        <f>IF(AA66=0,0,VLOOKUP(AA66,FAC_TOTALS_APTA!$A$4:$BO$143,$L78,FALSE))</f>
        <v>0</v>
      </c>
      <c r="AB78" s="31">
        <f>IF(AB66=0,0,VLOOKUP(AB66,FAC_TOTALS_APTA!$A$4:$BO$143,$L78,FALSE))</f>
        <v>0</v>
      </c>
      <c r="AC78" s="34">
        <f t="shared" si="16"/>
        <v>789866.30684057041</v>
      </c>
      <c r="AD78" s="35">
        <f>AC78/G82</f>
        <v>2.4984869310517824E-3</v>
      </c>
    </row>
    <row r="79" spans="2:31" ht="15" x14ac:dyDescent="0.2">
      <c r="B79" s="11" t="s">
        <v>76</v>
      </c>
      <c r="C79" s="29"/>
      <c r="D79" s="10" t="s">
        <v>50</v>
      </c>
      <c r="E79" s="58">
        <v>-4.8399999999999999E-2</v>
      </c>
      <c r="F79" s="10">
        <f>MATCH($D79,FAC_TOTALS_APTA!$A$2:$BO$2,)</f>
        <v>22</v>
      </c>
      <c r="G79" s="38">
        <f>VLOOKUP(G66,FAC_TOTALS_APTA!$A$4:$BO$143,$F79,FALSE)</f>
        <v>0</v>
      </c>
      <c r="H79" s="38">
        <f>VLOOKUP(H66,FAC_TOTALS_APTA!$A$4:$BO$143,$F79,FALSE)</f>
        <v>5.5370600899889301E-2</v>
      </c>
      <c r="I79" s="39" t="str">
        <f t="shared" si="13"/>
        <v>-</v>
      </c>
      <c r="J79" s="40" t="str">
        <f t="shared" si="14"/>
        <v/>
      </c>
      <c r="K79" s="40" t="str">
        <f t="shared" si="15"/>
        <v>scooter_flag_FAC</v>
      </c>
      <c r="L79" s="10">
        <f>MATCH($K79,FAC_TOTALS_APTA!$A$2:$BM$2,)</f>
        <v>34</v>
      </c>
      <c r="M79" s="41">
        <f>IF($M$66=0,0,VLOOKUP($M$66,FAC_TOTALS_APTA!$A$4:$BO$143,$L79,FALSE))</f>
        <v>0</v>
      </c>
      <c r="N79" s="41">
        <f>IF(N66=0,0,VLOOKUP(N66,FAC_TOTALS_APTA!$A$4:$BO$143,$L79,FALSE))</f>
        <v>0</v>
      </c>
      <c r="O79" s="41">
        <f>IF(O66=0,0,VLOOKUP(O66,FAC_TOTALS_APTA!$A$4:$BO$143,$L79,FALSE))</f>
        <v>0</v>
      </c>
      <c r="P79" s="41">
        <f>IF(P66=0,0,VLOOKUP(P66,FAC_TOTALS_APTA!$A$4:$BO$143,$L79,FALSE))</f>
        <v>0</v>
      </c>
      <c r="Q79" s="41">
        <f>IF(Q66=0,0,VLOOKUP(Q66,FAC_TOTALS_APTA!$A$4:$BO$143,$L79,FALSE))</f>
        <v>0</v>
      </c>
      <c r="R79" s="41">
        <f>IF(R66=0,0,VLOOKUP(R66,FAC_TOTALS_APTA!$A$4:$BO$143,$L79,FALSE))</f>
        <v>-1213113.74423793</v>
      </c>
      <c r="S79" s="41">
        <f>IF(S66=0,0,VLOOKUP(S66,FAC_TOTALS_APTA!$A$4:$BO$143,$L79,FALSE))</f>
        <v>0</v>
      </c>
      <c r="T79" s="41">
        <f>IF(T66=0,0,VLOOKUP(T66,FAC_TOTALS_APTA!$A$4:$BO$143,$L79,FALSE))</f>
        <v>0</v>
      </c>
      <c r="U79" s="41">
        <f>IF(U66=0,0,VLOOKUP(U66,FAC_TOTALS_APTA!$A$4:$BO$143,$L79,FALSE))</f>
        <v>0</v>
      </c>
      <c r="V79" s="41">
        <f>IF(V66=0,0,VLOOKUP(V66,FAC_TOTALS_APTA!$A$4:$BO$143,$L79,FALSE))</f>
        <v>0</v>
      </c>
      <c r="W79" s="41">
        <f>IF(W66=0,0,VLOOKUP(W66,FAC_TOTALS_APTA!$A$4:$BO$143,$L79,FALSE))</f>
        <v>0</v>
      </c>
      <c r="X79" s="41">
        <f>IF(X66=0,0,VLOOKUP(X66,FAC_TOTALS_APTA!$A$4:$BO$143,$L79,FALSE))</f>
        <v>0</v>
      </c>
      <c r="Y79" s="41">
        <f>IF(Y66=0,0,VLOOKUP(Y66,FAC_TOTALS_APTA!$A$4:$BO$143,$L79,FALSE))</f>
        <v>0</v>
      </c>
      <c r="Z79" s="41">
        <f>IF(Z66=0,0,VLOOKUP(Z66,FAC_TOTALS_APTA!$A$4:$BO$143,$L79,FALSE))</f>
        <v>0</v>
      </c>
      <c r="AA79" s="41">
        <f>IF(AA66=0,0,VLOOKUP(AA66,FAC_TOTALS_APTA!$A$4:$BO$143,$L79,FALSE))</f>
        <v>0</v>
      </c>
      <c r="AB79" s="41">
        <f>IF(AB66=0,0,VLOOKUP(AB66,FAC_TOTALS_APTA!$A$4:$BO$143,$L79,FALSE))</f>
        <v>0</v>
      </c>
      <c r="AC79" s="42">
        <f t="shared" si="16"/>
        <v>-1213113.74423793</v>
      </c>
      <c r="AD79" s="43">
        <f>AC79/$G$27</f>
        <v>-4.7740516218989327E-4</v>
      </c>
    </row>
    <row r="80" spans="2:31" ht="15" x14ac:dyDescent="0.2">
      <c r="B80" s="44" t="s">
        <v>61</v>
      </c>
      <c r="C80" s="45"/>
      <c r="D80" s="44" t="s">
        <v>53</v>
      </c>
      <c r="E80" s="46"/>
      <c r="F80" s="47"/>
      <c r="G80" s="48"/>
      <c r="H80" s="48"/>
      <c r="I80" s="49"/>
      <c r="J80" s="50"/>
      <c r="K80" s="50" t="str">
        <f t="shared" si="15"/>
        <v>New_Reporter_FAC</v>
      </c>
      <c r="L80" s="47">
        <f>MATCH($K80,FAC_TOTALS_APTA!$A$2:$BM$2,)</f>
        <v>38</v>
      </c>
      <c r="M80" s="48">
        <f>IF(M66=0,0,VLOOKUP(M66,FAC_TOTALS_APTA!$A$4:$BO$143,$L80,FALSE))</f>
        <v>1458240.1839999901</v>
      </c>
      <c r="N80" s="48">
        <f>IF(N66=0,0,VLOOKUP(N66,FAC_TOTALS_APTA!$A$4:$BO$143,$L80,FALSE))</f>
        <v>0</v>
      </c>
      <c r="O80" s="48">
        <f>IF(O66=0,0,VLOOKUP(O66,FAC_TOTALS_APTA!$A$4:$BO$143,$L80,FALSE))</f>
        <v>0</v>
      </c>
      <c r="P80" s="48">
        <f>IF(P66=0,0,VLOOKUP(P66,FAC_TOTALS_APTA!$A$4:$BO$143,$L80,FALSE))</f>
        <v>0</v>
      </c>
      <c r="Q80" s="48">
        <f>IF(Q66=0,0,VLOOKUP(Q66,FAC_TOTALS_APTA!$A$4:$BO$143,$L80,FALSE))</f>
        <v>0</v>
      </c>
      <c r="R80" s="48">
        <f>IF(R66=0,0,VLOOKUP(R66,FAC_TOTALS_APTA!$A$4:$BO$143,$L80,FALSE))</f>
        <v>0</v>
      </c>
      <c r="S80" s="48">
        <f>IF(S66=0,0,VLOOKUP(S66,FAC_TOTALS_APTA!$A$4:$BO$143,$L80,FALSE))</f>
        <v>0</v>
      </c>
      <c r="T80" s="48">
        <f>IF(T66=0,0,VLOOKUP(T66,FAC_TOTALS_APTA!$A$4:$BO$143,$L80,FALSE))</f>
        <v>0</v>
      </c>
      <c r="U80" s="48">
        <f>IF(U66=0,0,VLOOKUP(U66,FAC_TOTALS_APTA!$A$4:$BO$143,$L80,FALSE))</f>
        <v>0</v>
      </c>
      <c r="V80" s="48">
        <f>IF(V66=0,0,VLOOKUP(V66,FAC_TOTALS_APTA!$A$4:$BO$143,$L80,FALSE))</f>
        <v>0</v>
      </c>
      <c r="W80" s="48">
        <f>IF(W66=0,0,VLOOKUP(W66,FAC_TOTALS_APTA!$A$4:$BO$143,$L80,FALSE))</f>
        <v>0</v>
      </c>
      <c r="X80" s="48">
        <f>IF(X66=0,0,VLOOKUP(X66,FAC_TOTALS_APTA!$A$4:$BO$143,$L80,FALSE))</f>
        <v>0</v>
      </c>
      <c r="Y80" s="48">
        <f>IF(Y66=0,0,VLOOKUP(Y66,FAC_TOTALS_APTA!$A$4:$BO$143,$L80,FALSE))</f>
        <v>0</v>
      </c>
      <c r="Z80" s="48">
        <f>IF(Z66=0,0,VLOOKUP(Z66,FAC_TOTALS_APTA!$A$4:$BO$143,$L80,FALSE))</f>
        <v>0</v>
      </c>
      <c r="AA80" s="48">
        <f>IF(AA66=0,0,VLOOKUP(AA66,FAC_TOTALS_APTA!$A$4:$BO$143,$L80,FALSE))</f>
        <v>0</v>
      </c>
      <c r="AB80" s="48">
        <f>IF(AB66=0,0,VLOOKUP(AB66,FAC_TOTALS_APTA!$A$4:$BO$143,$L80,FALSE))</f>
        <v>0</v>
      </c>
      <c r="AC80" s="51">
        <f>SUM(M80:AB80)</f>
        <v>1458240.1839999901</v>
      </c>
      <c r="AD80" s="52">
        <f>AC80/G82</f>
        <v>4.6126718034497933E-3</v>
      </c>
    </row>
    <row r="81" spans="1:31" ht="15" x14ac:dyDescent="0.2">
      <c r="B81" s="28" t="s">
        <v>77</v>
      </c>
      <c r="C81" s="30"/>
      <c r="D81" s="9" t="s">
        <v>6</v>
      </c>
      <c r="E81" s="57"/>
      <c r="F81" s="9">
        <f>MATCH($D81,FAC_TOTALS_APTA!$A$2:$BM$2,)</f>
        <v>9</v>
      </c>
      <c r="G81" s="76">
        <f>VLOOKUP(G66,FAC_TOTALS_APTA!$A$4:$BO$143,$F81,FALSE)</f>
        <v>308521650.76519698</v>
      </c>
      <c r="H81" s="76">
        <f>VLOOKUP(H66,FAC_TOTALS_APTA!$A$4:$BM$143,$F81,FALSE)</f>
        <v>272947412.52989697</v>
      </c>
      <c r="I81" s="78">
        <f t="shared" ref="I81:I82" si="17">H81/G81-1</f>
        <v>-0.1153054839006229</v>
      </c>
      <c r="J81" s="33"/>
      <c r="K81" s="33"/>
      <c r="L81" s="9"/>
      <c r="M81" s="31">
        <f>SUM(M68:M73)</f>
        <v>-7412864.0386312343</v>
      </c>
      <c r="N81" s="31">
        <f>SUM(N68:N73)</f>
        <v>3470102.1902643666</v>
      </c>
      <c r="O81" s="31">
        <f>SUM(O68:O73)</f>
        <v>-16952103.82427945</v>
      </c>
      <c r="P81" s="31">
        <f>SUM(P68:P73)</f>
        <v>-6923862.6596527295</v>
      </c>
      <c r="Q81" s="31">
        <f>SUM(Q68:Q73)</f>
        <v>7091575.8342474066</v>
      </c>
      <c r="R81" s="31">
        <f>SUM(R68:R73)</f>
        <v>8063196.1895086849</v>
      </c>
      <c r="S81" s="31">
        <f>SUM(S68:S73)</f>
        <v>0</v>
      </c>
      <c r="T81" s="31">
        <f>SUM(T68:T73)</f>
        <v>0</v>
      </c>
      <c r="U81" s="31">
        <f>SUM(U68:U73)</f>
        <v>0</v>
      </c>
      <c r="V81" s="31">
        <f>SUM(V68:V73)</f>
        <v>0</v>
      </c>
      <c r="W81" s="31">
        <f>SUM(W68:W73)</f>
        <v>0</v>
      </c>
      <c r="X81" s="31">
        <f>SUM(X68:X73)</f>
        <v>0</v>
      </c>
      <c r="Y81" s="31">
        <f>SUM(Y68:Y73)</f>
        <v>0</v>
      </c>
      <c r="Z81" s="31">
        <f>SUM(Z68:Z73)</f>
        <v>0</v>
      </c>
      <c r="AA81" s="31">
        <f>SUM(AA68:AA73)</f>
        <v>0</v>
      </c>
      <c r="AB81" s="31">
        <f>SUM(AB68:AB73)</f>
        <v>0</v>
      </c>
      <c r="AC81" s="34">
        <f>H81-G81</f>
        <v>-35574238.235300004</v>
      </c>
      <c r="AD81" s="35">
        <f>I81</f>
        <v>-0.1153054839006229</v>
      </c>
    </row>
    <row r="82" spans="1:31" s="16" customFormat="1" ht="16" thickBot="1" x14ac:dyDescent="0.25">
      <c r="A82" s="9"/>
      <c r="B82" s="12" t="s">
        <v>58</v>
      </c>
      <c r="C82" s="26"/>
      <c r="D82" s="26" t="s">
        <v>4</v>
      </c>
      <c r="E82" s="26"/>
      <c r="F82" s="26">
        <f>MATCH($D82,FAC_TOTALS_APTA!$A$2:$BM$2,)</f>
        <v>7</v>
      </c>
      <c r="G82" s="77">
        <f>VLOOKUP(G66,FAC_TOTALS_APTA!$A$4:$BM$143,$F82,FALSE)</f>
        <v>316137858.08679903</v>
      </c>
      <c r="H82" s="77">
        <f>VLOOKUP(H66,FAC_TOTALS_APTA!$A$4:$BM$143,$F82,FALSE)</f>
        <v>269214239.45120001</v>
      </c>
      <c r="I82" s="79">
        <f t="shared" si="17"/>
        <v>-0.14842771099788887</v>
      </c>
      <c r="J82" s="53"/>
      <c r="K82" s="53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54">
        <f>H82-G82</f>
        <v>-46923618.635599017</v>
      </c>
      <c r="AD82" s="55">
        <f>I82</f>
        <v>-0.14842771099788887</v>
      </c>
      <c r="AE82" s="9"/>
    </row>
    <row r="83" spans="1:31" s="16" customFormat="1" ht="17" thickTop="1" thickBot="1" x14ac:dyDescent="0.25">
      <c r="A83" s="9"/>
      <c r="B83" s="59" t="s">
        <v>78</v>
      </c>
      <c r="C83" s="60"/>
      <c r="D83" s="60"/>
      <c r="E83" s="61"/>
      <c r="F83" s="60"/>
      <c r="G83" s="60"/>
      <c r="H83" s="60"/>
      <c r="I83" s="62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55">
        <f>AD82-AD81</f>
        <v>-3.3122227097265977E-2</v>
      </c>
      <c r="AE83" s="9"/>
    </row>
    <row r="84" spans="1:31" s="13" customFormat="1" ht="15" thickTop="1" x14ac:dyDescent="0.2">
      <c r="B84" s="21"/>
      <c r="E84" s="9"/>
      <c r="G84" s="81"/>
      <c r="I84" s="20"/>
    </row>
    <row r="85" spans="1:31" x14ac:dyDescent="0.2">
      <c r="B85" s="18"/>
      <c r="C85" s="19"/>
      <c r="D85" s="13"/>
      <c r="E85" s="9"/>
      <c r="F85" s="13"/>
      <c r="G85" s="81"/>
      <c r="H85" s="13"/>
      <c r="I85" s="20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1:31" s="13" customFormat="1" ht="15" x14ac:dyDescent="0.2">
      <c r="B86" s="21" t="s">
        <v>28</v>
      </c>
      <c r="E86" s="9"/>
      <c r="I86" s="20"/>
    </row>
    <row r="87" spans="1:31" ht="15" x14ac:dyDescent="0.2">
      <c r="B87" s="18" t="s">
        <v>19</v>
      </c>
      <c r="C87" s="19" t="s">
        <v>20</v>
      </c>
      <c r="D87" s="13"/>
      <c r="E87" s="9"/>
      <c r="F87" s="13"/>
      <c r="G87" s="13"/>
      <c r="H87" s="13"/>
      <c r="I87" s="2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1:31" x14ac:dyDescent="0.2">
      <c r="B88" s="18"/>
      <c r="C88" s="19"/>
      <c r="D88" s="13"/>
      <c r="E88" s="9"/>
      <c r="F88" s="13"/>
      <c r="G88" s="13"/>
      <c r="H88" s="13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1" ht="15" x14ac:dyDescent="0.2">
      <c r="B89" s="21" t="s">
        <v>30</v>
      </c>
      <c r="C89" s="22">
        <v>0</v>
      </c>
      <c r="D89" s="13"/>
      <c r="E89" s="9"/>
      <c r="F89" s="13"/>
      <c r="G89" s="13"/>
      <c r="H89" s="13"/>
      <c r="I89" s="20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1:31" ht="16" thickBot="1" x14ac:dyDescent="0.25">
      <c r="B90" s="23" t="s">
        <v>41</v>
      </c>
      <c r="C90" s="24">
        <v>10</v>
      </c>
      <c r="D90" s="25"/>
      <c r="E90" s="26"/>
      <c r="F90" s="25"/>
      <c r="G90" s="25"/>
      <c r="H90" s="25"/>
      <c r="I90" s="27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</row>
    <row r="91" spans="1:31" ht="15" thickTop="1" x14ac:dyDescent="0.2">
      <c r="B91" s="63"/>
      <c r="C91" s="64"/>
      <c r="D91" s="64"/>
      <c r="E91" s="64"/>
      <c r="F91" s="64"/>
      <c r="G91" s="83" t="s">
        <v>59</v>
      </c>
      <c r="H91" s="83"/>
      <c r="I91" s="83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3" t="s">
        <v>63</v>
      </c>
      <c r="AD91" s="83"/>
    </row>
    <row r="92" spans="1:31" ht="15" x14ac:dyDescent="0.2">
      <c r="B92" s="11" t="s">
        <v>21</v>
      </c>
      <c r="C92" s="29" t="s">
        <v>22</v>
      </c>
      <c r="D92" s="10" t="s">
        <v>23</v>
      </c>
      <c r="E92" s="10" t="s">
        <v>29</v>
      </c>
      <c r="F92" s="10"/>
      <c r="G92" s="29">
        <f>$C$1</f>
        <v>2012</v>
      </c>
      <c r="H92" s="29">
        <f>$C$2</f>
        <v>2018</v>
      </c>
      <c r="I92" s="29" t="s">
        <v>25</v>
      </c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 t="s">
        <v>27</v>
      </c>
      <c r="AD92" s="29" t="s">
        <v>25</v>
      </c>
    </row>
    <row r="93" spans="1:31" ht="13" customHeight="1" x14ac:dyDescent="0.2">
      <c r="B93" s="28"/>
      <c r="C93" s="30"/>
      <c r="D93" s="9"/>
      <c r="E93" s="9"/>
      <c r="F93" s="9"/>
      <c r="G93" s="9"/>
      <c r="H93" s="9"/>
      <c r="I93" s="30"/>
      <c r="J93" s="9"/>
      <c r="K93" s="9"/>
      <c r="L93" s="9"/>
      <c r="M93" s="9">
        <v>1</v>
      </c>
      <c r="N93" s="9">
        <v>2</v>
      </c>
      <c r="O93" s="9">
        <v>3</v>
      </c>
      <c r="P93" s="9">
        <v>4</v>
      </c>
      <c r="Q93" s="9">
        <v>5</v>
      </c>
      <c r="R93" s="9">
        <v>6</v>
      </c>
      <c r="S93" s="9">
        <v>7</v>
      </c>
      <c r="T93" s="9">
        <v>8</v>
      </c>
      <c r="U93" s="9">
        <v>9</v>
      </c>
      <c r="V93" s="9">
        <v>10</v>
      </c>
      <c r="W93" s="9">
        <v>11</v>
      </c>
      <c r="X93" s="9">
        <v>12</v>
      </c>
      <c r="Y93" s="9">
        <v>13</v>
      </c>
      <c r="Z93" s="9">
        <v>14</v>
      </c>
      <c r="AA93" s="9">
        <v>15</v>
      </c>
      <c r="AB93" s="9">
        <v>16</v>
      </c>
      <c r="AC93" s="9"/>
      <c r="AD93" s="9"/>
    </row>
    <row r="94" spans="1:31" ht="13" customHeight="1" x14ac:dyDescent="0.2">
      <c r="B94" s="28"/>
      <c r="C94" s="30"/>
      <c r="D94" s="9"/>
      <c r="E94" s="9"/>
      <c r="F94" s="9"/>
      <c r="G94" s="9" t="str">
        <f>CONCATENATE($C89,"_",$C90,"_",G92)</f>
        <v>0_10_2012</v>
      </c>
      <c r="H94" s="9" t="str">
        <f>CONCATENATE($C89,"_",$C90,"_",H92)</f>
        <v>0_10_2018</v>
      </c>
      <c r="I94" s="30"/>
      <c r="J94" s="9"/>
      <c r="K94" s="9"/>
      <c r="L94" s="9"/>
      <c r="M94" s="9" t="str">
        <f>IF($G92+M93&gt;$H92,0,CONCATENATE($C89,"_",$C90,"_",$G92+M93))</f>
        <v>0_10_2013</v>
      </c>
      <c r="N94" s="9" t="str">
        <f t="shared" ref="N94:AB94" si="18">IF($G92+N93&gt;$H92,0,CONCATENATE($C89,"_",$C90,"_",$G92+N93))</f>
        <v>0_10_2014</v>
      </c>
      <c r="O94" s="9" t="str">
        <f t="shared" si="18"/>
        <v>0_10_2015</v>
      </c>
      <c r="P94" s="9" t="str">
        <f t="shared" si="18"/>
        <v>0_10_2016</v>
      </c>
      <c r="Q94" s="9" t="str">
        <f t="shared" si="18"/>
        <v>0_10_2017</v>
      </c>
      <c r="R94" s="9" t="str">
        <f t="shared" si="18"/>
        <v>0_10_2018</v>
      </c>
      <c r="S94" s="9">
        <f t="shared" si="18"/>
        <v>0</v>
      </c>
      <c r="T94" s="9">
        <f t="shared" si="18"/>
        <v>0</v>
      </c>
      <c r="U94" s="9">
        <f t="shared" si="18"/>
        <v>0</v>
      </c>
      <c r="V94" s="9">
        <f t="shared" si="18"/>
        <v>0</v>
      </c>
      <c r="W94" s="9">
        <f t="shared" si="18"/>
        <v>0</v>
      </c>
      <c r="X94" s="9">
        <f t="shared" si="18"/>
        <v>0</v>
      </c>
      <c r="Y94" s="9">
        <f t="shared" si="18"/>
        <v>0</v>
      </c>
      <c r="Z94" s="9">
        <f t="shared" si="18"/>
        <v>0</v>
      </c>
      <c r="AA94" s="9">
        <f t="shared" si="18"/>
        <v>0</v>
      </c>
      <c r="AB94" s="9">
        <f t="shared" si="18"/>
        <v>0</v>
      </c>
      <c r="AC94" s="9"/>
      <c r="AD94" s="9"/>
    </row>
    <row r="95" spans="1:31" ht="13" customHeight="1" x14ac:dyDescent="0.2">
      <c r="B95" s="28"/>
      <c r="C95" s="30"/>
      <c r="D95" s="9"/>
      <c r="E95" s="9"/>
      <c r="F95" s="9" t="s">
        <v>26</v>
      </c>
      <c r="G95" s="31"/>
      <c r="H95" s="31"/>
      <c r="I95" s="30"/>
      <c r="J95" s="9"/>
      <c r="K95" s="9"/>
      <c r="L95" s="9" t="s">
        <v>26</v>
      </c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1" ht="15" x14ac:dyDescent="0.2">
      <c r="B96" s="28" t="s">
        <v>37</v>
      </c>
      <c r="C96" s="30" t="s">
        <v>24</v>
      </c>
      <c r="D96" s="9" t="s">
        <v>8</v>
      </c>
      <c r="E96" s="57">
        <v>0.83279999999999998</v>
      </c>
      <c r="F96" s="9">
        <f>MATCH($D96,FAC_TOTALS_APTA!$A$2:$BO$2,)</f>
        <v>11</v>
      </c>
      <c r="G96" s="31">
        <f>VLOOKUP(G94,FAC_TOTALS_APTA!$A$4:$BO$143,$F96,FALSE)</f>
        <v>227959423.99999899</v>
      </c>
      <c r="H96" s="31">
        <f>VLOOKUP(H94,FAC_TOTALS_APTA!$A$4:$BO$143,$F96,FALSE)</f>
        <v>230662401.5</v>
      </c>
      <c r="I96" s="32">
        <f>IFERROR(H96/G96-1,"-")</f>
        <v>1.1857274652532057E-2</v>
      </c>
      <c r="J96" s="33" t="str">
        <f>IF(C96="Log","_log","")</f>
        <v>_log</v>
      </c>
      <c r="K96" s="33" t="str">
        <f>CONCATENATE(D96,J96,"_FAC")</f>
        <v>VRM_ADJ_log_FAC</v>
      </c>
      <c r="L96" s="9">
        <f>MATCH($K96,FAC_TOTALS_APTA!$A$2:$BM$2,)</f>
        <v>23</v>
      </c>
      <c r="M96" s="31">
        <f>IF(M94=0,0,VLOOKUP(M94,FAC_TOTALS_APTA!$A$4:$BO$143,$L96,FALSE))</f>
        <v>14813160.8289726</v>
      </c>
      <c r="N96" s="31">
        <f>IF(N94=0,0,VLOOKUP(N94,FAC_TOTALS_APTA!$A$4:$BO$143,$L96,FALSE))</f>
        <v>-76214.277221204597</v>
      </c>
      <c r="O96" s="31">
        <f>IF(O94=0,0,VLOOKUP(O94,FAC_TOTALS_APTA!$A$4:$BO$143,$L96,FALSE))</f>
        <v>2684358.7904576901</v>
      </c>
      <c r="P96" s="31">
        <f>IF(P94=0,0,VLOOKUP(P94,FAC_TOTALS_APTA!$A$4:$BO$143,$L96,FALSE))</f>
        <v>-2255684.6751604099</v>
      </c>
      <c r="Q96" s="31">
        <f>IF(Q94=0,0,VLOOKUP(Q94,FAC_TOTALS_APTA!$A$4:$BO$143,$L96,FALSE))</f>
        <v>-4068003.82742337</v>
      </c>
      <c r="R96" s="31">
        <f>IF(R94=0,0,VLOOKUP(R94,FAC_TOTALS_APTA!$A$4:$BO$143,$L96,FALSE))</f>
        <v>-898155.01245763805</v>
      </c>
      <c r="S96" s="31">
        <f>IF(S94=0,0,VLOOKUP(S94,FAC_TOTALS_APTA!$A$4:$BO$143,$L96,FALSE))</f>
        <v>0</v>
      </c>
      <c r="T96" s="31">
        <f>IF(T94=0,0,VLOOKUP(T94,FAC_TOTALS_APTA!$A$4:$BO$143,$L96,FALSE))</f>
        <v>0</v>
      </c>
      <c r="U96" s="31">
        <f>IF(U94=0,0,VLOOKUP(U94,FAC_TOTALS_APTA!$A$4:$BO$143,$L96,FALSE))</f>
        <v>0</v>
      </c>
      <c r="V96" s="31">
        <f>IF(V94=0,0,VLOOKUP(V94,FAC_TOTALS_APTA!$A$4:$BO$143,$L96,FALSE))</f>
        <v>0</v>
      </c>
      <c r="W96" s="31">
        <f>IF(W94=0,0,VLOOKUP(W94,FAC_TOTALS_APTA!$A$4:$BO$143,$L96,FALSE))</f>
        <v>0</v>
      </c>
      <c r="X96" s="31">
        <f>IF(X94=0,0,VLOOKUP(X94,FAC_TOTALS_APTA!$A$4:$BO$143,$L96,FALSE))</f>
        <v>0</v>
      </c>
      <c r="Y96" s="31">
        <f>IF(Y94=0,0,VLOOKUP(Y94,FAC_TOTALS_APTA!$A$4:$BO$143,$L96,FALSE))</f>
        <v>0</v>
      </c>
      <c r="Z96" s="31">
        <f>IF(Z94=0,0,VLOOKUP(Z94,FAC_TOTALS_APTA!$A$4:$BO$143,$L96,FALSE))</f>
        <v>0</v>
      </c>
      <c r="AA96" s="31">
        <f>IF(AA94=0,0,VLOOKUP(AA94,FAC_TOTALS_APTA!$A$4:$BO$143,$L96,FALSE))</f>
        <v>0</v>
      </c>
      <c r="AB96" s="31">
        <f>IF(AB94=0,0,VLOOKUP(AB94,FAC_TOTALS_APTA!$A$4:$BO$143,$L96,FALSE))</f>
        <v>0</v>
      </c>
      <c r="AC96" s="34">
        <f>SUM(M96:AB96)</f>
        <v>10199461.827167667</v>
      </c>
      <c r="AD96" s="35">
        <f>AC96/G110</f>
        <v>9.8768704095375109E-3</v>
      </c>
    </row>
    <row r="97" spans="1:31" ht="15" x14ac:dyDescent="0.2">
      <c r="B97" s="28" t="s">
        <v>60</v>
      </c>
      <c r="C97" s="30" t="s">
        <v>24</v>
      </c>
      <c r="D97" s="9" t="s">
        <v>18</v>
      </c>
      <c r="E97" s="57">
        <v>-0.59099999999999997</v>
      </c>
      <c r="F97" s="9">
        <f>MATCH($D97,FAC_TOTALS_APTA!$A$2:$BO$2,)</f>
        <v>12</v>
      </c>
      <c r="G97" s="56">
        <f>VLOOKUP(G94,FAC_TOTALS_APTA!$A$4:$BO$143,$F97,FALSE)</f>
        <v>1.369100306</v>
      </c>
      <c r="H97" s="56">
        <f>VLOOKUP(H94,FAC_TOTALS_APTA!$A$4:$BO$143,$F97,FALSE)</f>
        <v>1.7232403279999999</v>
      </c>
      <c r="I97" s="32">
        <f t="shared" ref="I97:I107" si="19">IFERROR(H97/G97-1,"-")</f>
        <v>0.25866623537223865</v>
      </c>
      <c r="J97" s="33" t="str">
        <f t="shared" ref="J97:J107" si="20">IF(C97="Log","_log","")</f>
        <v>_log</v>
      </c>
      <c r="K97" s="33" t="str">
        <f t="shared" ref="K97:K108" si="21">CONCATENATE(D97,J97,"_FAC")</f>
        <v>FARE_per_UPT_2018_log_FAC</v>
      </c>
      <c r="L97" s="9">
        <f>MATCH($K97,FAC_TOTALS_APTA!$A$2:$BM$2,)</f>
        <v>24</v>
      </c>
      <c r="M97" s="31">
        <f>IF(M94=0,0,VLOOKUP(M94,FAC_TOTALS_APTA!$A$4:$BO$143,$L97,FALSE))</f>
        <v>4302835.5297280103</v>
      </c>
      <c r="N97" s="31">
        <f>IF(N94=0,0,VLOOKUP(N94,FAC_TOTALS_APTA!$A$4:$BO$143,$L97,FALSE))</f>
        <v>1352691.90401405</v>
      </c>
      <c r="O97" s="31">
        <f>IF(O94=0,0,VLOOKUP(O94,FAC_TOTALS_APTA!$A$4:$BO$143,$L97,FALSE))</f>
        <v>1213276.59003368</v>
      </c>
      <c r="P97" s="31">
        <f>IF(P94=0,0,VLOOKUP(P94,FAC_TOTALS_APTA!$A$4:$BO$143,$L97,FALSE))</f>
        <v>261305.821761236</v>
      </c>
      <c r="Q97" s="31">
        <f>IF(Q94=0,0,VLOOKUP(Q94,FAC_TOTALS_APTA!$A$4:$BO$143,$L97,FALSE))</f>
        <v>1012556.40965932</v>
      </c>
      <c r="R97" s="31">
        <f>IF(R94=0,0,VLOOKUP(R94,FAC_TOTALS_APTA!$A$4:$BO$143,$L97,FALSE))</f>
        <v>573095.45867723995</v>
      </c>
      <c r="S97" s="31">
        <f>IF(S94=0,0,VLOOKUP(S94,FAC_TOTALS_APTA!$A$4:$BO$143,$L97,FALSE))</f>
        <v>0</v>
      </c>
      <c r="T97" s="31">
        <f>IF(T94=0,0,VLOOKUP(T94,FAC_TOTALS_APTA!$A$4:$BO$143,$L97,FALSE))</f>
        <v>0</v>
      </c>
      <c r="U97" s="31">
        <f>IF(U94=0,0,VLOOKUP(U94,FAC_TOTALS_APTA!$A$4:$BO$143,$L97,FALSE))</f>
        <v>0</v>
      </c>
      <c r="V97" s="31">
        <f>IF(V94=0,0,VLOOKUP(V94,FAC_TOTALS_APTA!$A$4:$BO$143,$L97,FALSE))</f>
        <v>0</v>
      </c>
      <c r="W97" s="31">
        <f>IF(W94=0,0,VLOOKUP(W94,FAC_TOTALS_APTA!$A$4:$BO$143,$L97,FALSE))</f>
        <v>0</v>
      </c>
      <c r="X97" s="31">
        <f>IF(X94=0,0,VLOOKUP(X94,FAC_TOTALS_APTA!$A$4:$BO$143,$L97,FALSE))</f>
        <v>0</v>
      </c>
      <c r="Y97" s="31">
        <f>IF(Y94=0,0,VLOOKUP(Y94,FAC_TOTALS_APTA!$A$4:$BO$143,$L97,FALSE))</f>
        <v>0</v>
      </c>
      <c r="Z97" s="31">
        <f>IF(Z94=0,0,VLOOKUP(Z94,FAC_TOTALS_APTA!$A$4:$BO$143,$L97,FALSE))</f>
        <v>0</v>
      </c>
      <c r="AA97" s="31">
        <f>IF(AA94=0,0,VLOOKUP(AA94,FAC_TOTALS_APTA!$A$4:$BO$143,$L97,FALSE))</f>
        <v>0</v>
      </c>
      <c r="AB97" s="31">
        <f>IF(AB94=0,0,VLOOKUP(AB94,FAC_TOTALS_APTA!$A$4:$BO$143,$L97,FALSE))</f>
        <v>0</v>
      </c>
      <c r="AC97" s="34">
        <f t="shared" ref="AC97:AC107" si="22">SUM(M97:AB97)</f>
        <v>8715761.7138735354</v>
      </c>
      <c r="AD97" s="35">
        <f>AC97/G110</f>
        <v>8.440097176405887E-3</v>
      </c>
    </row>
    <row r="98" spans="1:31" ht="15" x14ac:dyDescent="0.2">
      <c r="B98" s="28" t="s">
        <v>56</v>
      </c>
      <c r="C98" s="30" t="s">
        <v>24</v>
      </c>
      <c r="D98" s="9" t="s">
        <v>9</v>
      </c>
      <c r="E98" s="57">
        <v>0.37669999999999998</v>
      </c>
      <c r="F98" s="9">
        <f>MATCH($D98,FAC_TOTALS_APTA!$A$2:$BO$2,)</f>
        <v>13</v>
      </c>
      <c r="G98" s="31">
        <f>VLOOKUP(G94,FAC_TOTALS_APTA!$A$4:$BO$143,$F98,FALSE)</f>
        <v>27909105.420000002</v>
      </c>
      <c r="H98" s="31">
        <f>VLOOKUP(H94,FAC_TOTALS_APTA!$A$4:$BO$143,$F98,FALSE)</f>
        <v>29807700.839999899</v>
      </c>
      <c r="I98" s="32">
        <f t="shared" si="19"/>
        <v>6.8027813555046501E-2</v>
      </c>
      <c r="J98" s="33" t="str">
        <f t="shared" si="20"/>
        <v>_log</v>
      </c>
      <c r="K98" s="33" t="str">
        <f t="shared" si="21"/>
        <v>POP_EMP_log_FAC</v>
      </c>
      <c r="L98" s="9">
        <f>MATCH($K98,FAC_TOTALS_APTA!$A$2:$BM$2,)</f>
        <v>25</v>
      </c>
      <c r="M98" s="31">
        <f>IF(M94=0,0,VLOOKUP(M94,FAC_TOTALS_APTA!$A$4:$BO$143,$L98,FALSE))</f>
        <v>-68548587.077161998</v>
      </c>
      <c r="N98" s="31">
        <f>IF(N94=0,0,VLOOKUP(N94,FAC_TOTALS_APTA!$A$4:$BO$143,$L98,FALSE))</f>
        <v>988945.06461814197</v>
      </c>
      <c r="O98" s="31">
        <f>IF(O94=0,0,VLOOKUP(O94,FAC_TOTALS_APTA!$A$4:$BO$143,$L98,FALSE))</f>
        <v>-13374274.151218999</v>
      </c>
      <c r="P98" s="31">
        <f>IF(P94=0,0,VLOOKUP(P94,FAC_TOTALS_APTA!$A$4:$BO$143,$L98,FALSE))</f>
        <v>-1556955.43029874</v>
      </c>
      <c r="Q98" s="31">
        <f>IF(Q94=0,0,VLOOKUP(Q94,FAC_TOTALS_APTA!$A$4:$BO$143,$L98,FALSE))</f>
        <v>-11082405.911737099</v>
      </c>
      <c r="R98" s="31">
        <f>IF(R94=0,0,VLOOKUP(R94,FAC_TOTALS_APTA!$A$4:$BO$143,$L98,FALSE))</f>
        <v>2387410.0213853698</v>
      </c>
      <c r="S98" s="31">
        <f>IF(S94=0,0,VLOOKUP(S94,FAC_TOTALS_APTA!$A$4:$BO$143,$L98,FALSE))</f>
        <v>0</v>
      </c>
      <c r="T98" s="31">
        <f>IF(T94=0,0,VLOOKUP(T94,FAC_TOTALS_APTA!$A$4:$BO$143,$L98,FALSE))</f>
        <v>0</v>
      </c>
      <c r="U98" s="31">
        <f>IF(U94=0,0,VLOOKUP(U94,FAC_TOTALS_APTA!$A$4:$BO$143,$L98,FALSE))</f>
        <v>0</v>
      </c>
      <c r="V98" s="31">
        <f>IF(V94=0,0,VLOOKUP(V94,FAC_TOTALS_APTA!$A$4:$BO$143,$L98,FALSE))</f>
        <v>0</v>
      </c>
      <c r="W98" s="31">
        <f>IF(W94=0,0,VLOOKUP(W94,FAC_TOTALS_APTA!$A$4:$BO$143,$L98,FALSE))</f>
        <v>0</v>
      </c>
      <c r="X98" s="31">
        <f>IF(X94=0,0,VLOOKUP(X94,FAC_TOTALS_APTA!$A$4:$BO$143,$L98,FALSE))</f>
        <v>0</v>
      </c>
      <c r="Y98" s="31">
        <f>IF(Y94=0,0,VLOOKUP(Y94,FAC_TOTALS_APTA!$A$4:$BO$143,$L98,FALSE))</f>
        <v>0</v>
      </c>
      <c r="Z98" s="31">
        <f>IF(Z94=0,0,VLOOKUP(Z94,FAC_TOTALS_APTA!$A$4:$BO$143,$L98,FALSE))</f>
        <v>0</v>
      </c>
      <c r="AA98" s="31">
        <f>IF(AA94=0,0,VLOOKUP(AA94,FAC_TOTALS_APTA!$A$4:$BO$143,$L98,FALSE))</f>
        <v>0</v>
      </c>
      <c r="AB98" s="31">
        <f>IF(AB94=0,0,VLOOKUP(AB94,FAC_TOTALS_APTA!$A$4:$BO$143,$L98,FALSE))</f>
        <v>0</v>
      </c>
      <c r="AC98" s="34">
        <f t="shared" si="22"/>
        <v>-91185867.484413326</v>
      </c>
      <c r="AD98" s="35">
        <f>AC98/G110</f>
        <v>-8.8301815486563837E-2</v>
      </c>
    </row>
    <row r="99" spans="1:31" ht="15" x14ac:dyDescent="0.2">
      <c r="B99" s="28" t="s">
        <v>72</v>
      </c>
      <c r="C99" s="30" t="s">
        <v>24</v>
      </c>
      <c r="D99" s="9" t="s">
        <v>80</v>
      </c>
      <c r="E99" s="57">
        <v>5.4999999999999997E-3</v>
      </c>
      <c r="F99" s="9">
        <f>MATCH($D99,FAC_TOTALS_APTA!$A$2:$BO$2,)</f>
        <v>17</v>
      </c>
      <c r="G99" s="56">
        <f>VLOOKUP(G94,FAC_TOTALS_APTA!$A$4:$BO$143,$F99,FALSE)</f>
        <v>31315.142419999898</v>
      </c>
      <c r="H99" s="56">
        <f>VLOOKUP(H94,FAC_TOTALS_APTA!$A$4:$BO$143,$F99,FALSE)</f>
        <v>33405.500979999997</v>
      </c>
      <c r="I99" s="32">
        <f t="shared" si="19"/>
        <v>6.6752324864569612E-2</v>
      </c>
      <c r="J99" s="33" t="str">
        <f t="shared" si="20"/>
        <v>_log</v>
      </c>
      <c r="K99" s="33" t="str">
        <f t="shared" si="21"/>
        <v>WEIGHTED_POP_DENSITY_log_FAC</v>
      </c>
      <c r="L99" s="9">
        <f>MATCH($K99,FAC_TOTALS_APTA!$A$2:$BM$2,)</f>
        <v>29</v>
      </c>
      <c r="M99" s="31">
        <f>IF(M94=0,0,VLOOKUP(M94,FAC_TOTALS_APTA!$A$4:$BO$143,$L99,FALSE))</f>
        <v>6393546.1903671604</v>
      </c>
      <c r="N99" s="31">
        <f>IF(N94=0,0,VLOOKUP(N94,FAC_TOTALS_APTA!$A$4:$BO$143,$L99,FALSE))</f>
        <v>14226586.6784887</v>
      </c>
      <c r="O99" s="31">
        <f>IF(O94=0,0,VLOOKUP(O94,FAC_TOTALS_APTA!$A$4:$BO$143,$L99,FALSE))</f>
        <v>12362473.4484857</v>
      </c>
      <c r="P99" s="31">
        <f>IF(P94=0,0,VLOOKUP(P94,FAC_TOTALS_APTA!$A$4:$BO$143,$L99,FALSE))</f>
        <v>6433049.0176830599</v>
      </c>
      <c r="Q99" s="31">
        <f>IF(Q94=0,0,VLOOKUP(Q94,FAC_TOTALS_APTA!$A$4:$BO$143,$L99,FALSE))</f>
        <v>13973862.8642797</v>
      </c>
      <c r="R99" s="31">
        <f>IF(R94=0,0,VLOOKUP(R94,FAC_TOTALS_APTA!$A$4:$BO$143,$L99,FALSE))</f>
        <v>14491008.7226381</v>
      </c>
      <c r="S99" s="31">
        <f>IF(S94=0,0,VLOOKUP(S94,FAC_TOTALS_APTA!$A$4:$BO$143,$L99,FALSE))</f>
        <v>0</v>
      </c>
      <c r="T99" s="31">
        <f>IF(T94=0,0,VLOOKUP(T94,FAC_TOTALS_APTA!$A$4:$BO$143,$L99,FALSE))</f>
        <v>0</v>
      </c>
      <c r="U99" s="31">
        <f>IF(U94=0,0,VLOOKUP(U94,FAC_TOTALS_APTA!$A$4:$BO$143,$L99,FALSE))</f>
        <v>0</v>
      </c>
      <c r="V99" s="31">
        <f>IF(V94=0,0,VLOOKUP(V94,FAC_TOTALS_APTA!$A$4:$BO$143,$L99,FALSE))</f>
        <v>0</v>
      </c>
      <c r="W99" s="31">
        <f>IF(W94=0,0,VLOOKUP(W94,FAC_TOTALS_APTA!$A$4:$BO$143,$L99,FALSE))</f>
        <v>0</v>
      </c>
      <c r="X99" s="31">
        <f>IF(X94=0,0,VLOOKUP(X94,FAC_TOTALS_APTA!$A$4:$BO$143,$L99,FALSE))</f>
        <v>0</v>
      </c>
      <c r="Y99" s="31">
        <f>IF(Y94=0,0,VLOOKUP(Y94,FAC_TOTALS_APTA!$A$4:$BO$143,$L99,FALSE))</f>
        <v>0</v>
      </c>
      <c r="Z99" s="31">
        <f>IF(Z94=0,0,VLOOKUP(Z94,FAC_TOTALS_APTA!$A$4:$BO$143,$L99,FALSE))</f>
        <v>0</v>
      </c>
      <c r="AA99" s="31">
        <f>IF(AA94=0,0,VLOOKUP(AA94,FAC_TOTALS_APTA!$A$4:$BO$143,$L99,FALSE))</f>
        <v>0</v>
      </c>
      <c r="AB99" s="31">
        <f>IF(AB94=0,0,VLOOKUP(AB94,FAC_TOTALS_APTA!$A$4:$BO$143,$L99,FALSE))</f>
        <v>0</v>
      </c>
      <c r="AC99" s="34">
        <f t="shared" si="22"/>
        <v>67880526.921942413</v>
      </c>
      <c r="AD99" s="35">
        <f>AC99/G110</f>
        <v>6.5733582722307879E-2</v>
      </c>
    </row>
    <row r="100" spans="1:31" ht="15" x14ac:dyDescent="0.2">
      <c r="B100" s="28" t="s">
        <v>57</v>
      </c>
      <c r="C100" s="30" t="s">
        <v>24</v>
      </c>
      <c r="D100" s="37" t="s">
        <v>17</v>
      </c>
      <c r="E100" s="57">
        <v>0.1762</v>
      </c>
      <c r="F100" s="9">
        <f>MATCH($D100,FAC_TOTALS_APTA!$A$2:$BO$2,)</f>
        <v>14</v>
      </c>
      <c r="G100" s="36">
        <f>VLOOKUP(G94,FAC_TOTALS_APTA!$A$4:$BO$143,$F100,FALSE)</f>
        <v>4.1093000000000002</v>
      </c>
      <c r="H100" s="36">
        <f>VLOOKUP(H94,FAC_TOTALS_APTA!$A$4:$BO$143,$F100,FALSE)</f>
        <v>2.9199999999999902</v>
      </c>
      <c r="I100" s="32">
        <f t="shared" si="19"/>
        <v>-0.28941668897379358</v>
      </c>
      <c r="J100" s="33" t="str">
        <f t="shared" si="20"/>
        <v>_log</v>
      </c>
      <c r="K100" s="33" t="str">
        <f t="shared" si="21"/>
        <v>GAS_PRICE_2018_log_FAC</v>
      </c>
      <c r="L100" s="9">
        <f>MATCH($K100,FAC_TOTALS_APTA!$A$2:$BM$2,)</f>
        <v>26</v>
      </c>
      <c r="M100" s="31">
        <f>IF(M94=0,0,VLOOKUP(M94,FAC_TOTALS_APTA!$A$4:$BO$143,$L100,FALSE))</f>
        <v>-8139480.9004212301</v>
      </c>
      <c r="N100" s="31">
        <f>IF(N94=0,0,VLOOKUP(N94,FAC_TOTALS_APTA!$A$4:$BO$143,$L100,FALSE))</f>
        <v>-9547102.8080920093</v>
      </c>
      <c r="O100" s="31">
        <f>IF(O94=0,0,VLOOKUP(O94,FAC_TOTALS_APTA!$A$4:$BO$143,$L100,FALSE))</f>
        <v>-58787364.386032298</v>
      </c>
      <c r="P100" s="31">
        <f>IF(P94=0,0,VLOOKUP(P94,FAC_TOTALS_APTA!$A$4:$BO$143,$L100,FALSE))</f>
        <v>-18295810.124030001</v>
      </c>
      <c r="Q100" s="31">
        <f>IF(Q94=0,0,VLOOKUP(Q94,FAC_TOTALS_APTA!$A$4:$BO$143,$L100,FALSE))</f>
        <v>18006512.986183599</v>
      </c>
      <c r="R100" s="31">
        <f>IF(R94=0,0,VLOOKUP(R94,FAC_TOTALS_APTA!$A$4:$BO$143,$L100,FALSE))</f>
        <v>13473370.339179499</v>
      </c>
      <c r="S100" s="31">
        <f>IF(S94=0,0,VLOOKUP(S94,FAC_TOTALS_APTA!$A$4:$BO$143,$L100,FALSE))</f>
        <v>0</v>
      </c>
      <c r="T100" s="31">
        <f>IF(T94=0,0,VLOOKUP(T94,FAC_TOTALS_APTA!$A$4:$BO$143,$L100,FALSE))</f>
        <v>0</v>
      </c>
      <c r="U100" s="31">
        <f>IF(U94=0,0,VLOOKUP(U94,FAC_TOTALS_APTA!$A$4:$BO$143,$L100,FALSE))</f>
        <v>0</v>
      </c>
      <c r="V100" s="31">
        <f>IF(V94=0,0,VLOOKUP(V94,FAC_TOTALS_APTA!$A$4:$BO$143,$L100,FALSE))</f>
        <v>0</v>
      </c>
      <c r="W100" s="31">
        <f>IF(W94=0,0,VLOOKUP(W94,FAC_TOTALS_APTA!$A$4:$BO$143,$L100,FALSE))</f>
        <v>0</v>
      </c>
      <c r="X100" s="31">
        <f>IF(X94=0,0,VLOOKUP(X94,FAC_TOTALS_APTA!$A$4:$BO$143,$L100,FALSE))</f>
        <v>0</v>
      </c>
      <c r="Y100" s="31">
        <f>IF(Y94=0,0,VLOOKUP(Y94,FAC_TOTALS_APTA!$A$4:$BO$143,$L100,FALSE))</f>
        <v>0</v>
      </c>
      <c r="Z100" s="31">
        <f>IF(Z94=0,0,VLOOKUP(Z94,FAC_TOTALS_APTA!$A$4:$BO$143,$L100,FALSE))</f>
        <v>0</v>
      </c>
      <c r="AA100" s="31">
        <f>IF(AA94=0,0,VLOOKUP(AA94,FAC_TOTALS_APTA!$A$4:$BO$143,$L100,FALSE))</f>
        <v>0</v>
      </c>
      <c r="AB100" s="31">
        <f>IF(AB94=0,0,VLOOKUP(AB94,FAC_TOTALS_APTA!$A$4:$BO$143,$L100,FALSE))</f>
        <v>0</v>
      </c>
      <c r="AC100" s="34">
        <f t="shared" si="22"/>
        <v>-63289874.893212438</v>
      </c>
      <c r="AD100" s="35">
        <f>AC100/G110</f>
        <v>-6.1288125113723696E-2</v>
      </c>
    </row>
    <row r="101" spans="1:31" ht="15" x14ac:dyDescent="0.2">
      <c r="B101" s="28" t="s">
        <v>54</v>
      </c>
      <c r="C101" s="30" t="s">
        <v>24</v>
      </c>
      <c r="D101" s="9" t="s">
        <v>16</v>
      </c>
      <c r="E101" s="57">
        <v>-0.27529999999999999</v>
      </c>
      <c r="F101" s="9">
        <f>MATCH($D101,FAC_TOTALS_APTA!$A$2:$BO$2,)</f>
        <v>15</v>
      </c>
      <c r="G101" s="56">
        <f>VLOOKUP(G94,FAC_TOTALS_APTA!$A$4:$BO$143,$F101,FALSE)</f>
        <v>33963.31</v>
      </c>
      <c r="H101" s="56">
        <f>VLOOKUP(H94,FAC_TOTALS_APTA!$A$4:$BO$143,$F101,FALSE)</f>
        <v>36801.5</v>
      </c>
      <c r="I101" s="32">
        <f t="shared" si="19"/>
        <v>8.3566354398319831E-2</v>
      </c>
      <c r="J101" s="33" t="str">
        <f t="shared" si="20"/>
        <v>_log</v>
      </c>
      <c r="K101" s="33" t="str">
        <f t="shared" si="21"/>
        <v>TOTAL_MED_INC_INDIV_2018_log_FAC</v>
      </c>
      <c r="L101" s="9">
        <f>MATCH($K101,FAC_TOTALS_APTA!$A$2:$BM$2,)</f>
        <v>27</v>
      </c>
      <c r="M101" s="31">
        <f>IF(M94=0,0,VLOOKUP(M94,FAC_TOTALS_APTA!$A$4:$BO$143,$L101,FALSE))</f>
        <v>2899353.5884229601</v>
      </c>
      <c r="N101" s="31">
        <f>IF(N94=0,0,VLOOKUP(N94,FAC_TOTALS_APTA!$A$4:$BO$143,$L101,FALSE))</f>
        <v>1322660.6750485899</v>
      </c>
      <c r="O101" s="31">
        <f>IF(O94=0,0,VLOOKUP(O94,FAC_TOTALS_APTA!$A$4:$BO$143,$L101,FALSE))</f>
        <v>-6420609.7193141105</v>
      </c>
      <c r="P101" s="31">
        <f>IF(P94=0,0,VLOOKUP(P94,FAC_TOTALS_APTA!$A$4:$BO$143,$L101,FALSE))</f>
        <v>-11620771.5872887</v>
      </c>
      <c r="Q101" s="31">
        <f>IF(Q94=0,0,VLOOKUP(Q94,FAC_TOTALS_APTA!$A$4:$BO$143,$L101,FALSE))</f>
        <v>-6492044.2026550705</v>
      </c>
      <c r="R101" s="31">
        <f>IF(R94=0,0,VLOOKUP(R94,FAC_TOTALS_APTA!$A$4:$BO$143,$L101,FALSE))</f>
        <v>-7964858.5530086802</v>
      </c>
      <c r="S101" s="31">
        <f>IF(S94=0,0,VLOOKUP(S94,FAC_TOTALS_APTA!$A$4:$BO$143,$L101,FALSE))</f>
        <v>0</v>
      </c>
      <c r="T101" s="31">
        <f>IF(T94=0,0,VLOOKUP(T94,FAC_TOTALS_APTA!$A$4:$BO$143,$L101,FALSE))</f>
        <v>0</v>
      </c>
      <c r="U101" s="31">
        <f>IF(U94=0,0,VLOOKUP(U94,FAC_TOTALS_APTA!$A$4:$BO$143,$L101,FALSE))</f>
        <v>0</v>
      </c>
      <c r="V101" s="31">
        <f>IF(V94=0,0,VLOOKUP(V94,FAC_TOTALS_APTA!$A$4:$BO$143,$L101,FALSE))</f>
        <v>0</v>
      </c>
      <c r="W101" s="31">
        <f>IF(W94=0,0,VLOOKUP(W94,FAC_TOTALS_APTA!$A$4:$BO$143,$L101,FALSE))</f>
        <v>0</v>
      </c>
      <c r="X101" s="31">
        <f>IF(X94=0,0,VLOOKUP(X94,FAC_TOTALS_APTA!$A$4:$BO$143,$L101,FALSE))</f>
        <v>0</v>
      </c>
      <c r="Y101" s="31">
        <f>IF(Y94=0,0,VLOOKUP(Y94,FAC_TOTALS_APTA!$A$4:$BO$143,$L101,FALSE))</f>
        <v>0</v>
      </c>
      <c r="Z101" s="31">
        <f>IF(Z94=0,0,VLOOKUP(Z94,FAC_TOTALS_APTA!$A$4:$BO$143,$L101,FALSE))</f>
        <v>0</v>
      </c>
      <c r="AA101" s="31">
        <f>IF(AA94=0,0,VLOOKUP(AA94,FAC_TOTALS_APTA!$A$4:$BO$143,$L101,FALSE))</f>
        <v>0</v>
      </c>
      <c r="AB101" s="31">
        <f>IF(AB94=0,0,VLOOKUP(AB94,FAC_TOTALS_APTA!$A$4:$BO$143,$L101,FALSE))</f>
        <v>0</v>
      </c>
      <c r="AC101" s="34">
        <f t="shared" si="22"/>
        <v>-28276269.798795011</v>
      </c>
      <c r="AD101" s="35">
        <f>AC101/G110</f>
        <v>-2.7381940067064535E-2</v>
      </c>
    </row>
    <row r="102" spans="1:31" ht="15" x14ac:dyDescent="0.2">
      <c r="B102" s="28" t="s">
        <v>73</v>
      </c>
      <c r="C102" s="30"/>
      <c r="D102" s="9" t="s">
        <v>10</v>
      </c>
      <c r="E102" s="57">
        <v>6.8999999999999999E-3</v>
      </c>
      <c r="F102" s="9">
        <f>MATCH($D102,FAC_TOTALS_APTA!$A$2:$BO$2,)</f>
        <v>16</v>
      </c>
      <c r="G102" s="31">
        <f>VLOOKUP(G94,FAC_TOTALS_APTA!$A$4:$BO$143,$F102,FALSE)</f>
        <v>31.51</v>
      </c>
      <c r="H102" s="31">
        <f>VLOOKUP(H94,FAC_TOTALS_APTA!$A$4:$BO$143,$F102,FALSE)</f>
        <v>30.01</v>
      </c>
      <c r="I102" s="32">
        <f t="shared" si="19"/>
        <v>-4.7603935258648034E-2</v>
      </c>
      <c r="J102" s="33" t="str">
        <f t="shared" si="20"/>
        <v/>
      </c>
      <c r="K102" s="33" t="str">
        <f t="shared" si="21"/>
        <v>PCT_HH_NO_VEH_FAC</v>
      </c>
      <c r="L102" s="9">
        <f>MATCH($K102,FAC_TOTALS_APTA!$A$2:$BM$2,)</f>
        <v>28</v>
      </c>
      <c r="M102" s="31">
        <f>IF(M94=0,0,VLOOKUP(M94,FAC_TOTALS_APTA!$A$4:$BO$143,$L102,FALSE))</f>
        <v>-11952169.608801501</v>
      </c>
      <c r="N102" s="31">
        <f>IF(N94=0,0,VLOOKUP(N94,FAC_TOTALS_APTA!$A$4:$BO$143,$L102,FALSE))</f>
        <v>2054126.9980530301</v>
      </c>
      <c r="O102" s="31">
        <f>IF(O94=0,0,VLOOKUP(O94,FAC_TOTALS_APTA!$A$4:$BO$143,$L102,FALSE))</f>
        <v>-225649.757549067</v>
      </c>
      <c r="P102" s="31">
        <f>IF(P94=0,0,VLOOKUP(P94,FAC_TOTALS_APTA!$A$4:$BO$143,$L102,FALSE))</f>
        <v>-2128779.78677026</v>
      </c>
      <c r="Q102" s="31">
        <f>IF(Q94=0,0,VLOOKUP(Q94,FAC_TOTALS_APTA!$A$4:$BO$143,$L102,FALSE))</f>
        <v>883908.05554269406</v>
      </c>
      <c r="R102" s="31">
        <f>IF(R94=0,0,VLOOKUP(R94,FAC_TOTALS_APTA!$A$4:$BO$143,$L102,FALSE))</f>
        <v>69459.086458272606</v>
      </c>
      <c r="S102" s="31">
        <f>IF(S94=0,0,VLOOKUP(S94,FAC_TOTALS_APTA!$A$4:$BO$143,$L102,FALSE))</f>
        <v>0</v>
      </c>
      <c r="T102" s="31">
        <f>IF(T94=0,0,VLOOKUP(T94,FAC_TOTALS_APTA!$A$4:$BO$143,$L102,FALSE))</f>
        <v>0</v>
      </c>
      <c r="U102" s="31">
        <f>IF(U94=0,0,VLOOKUP(U94,FAC_TOTALS_APTA!$A$4:$BO$143,$L102,FALSE))</f>
        <v>0</v>
      </c>
      <c r="V102" s="31">
        <f>IF(V94=0,0,VLOOKUP(V94,FAC_TOTALS_APTA!$A$4:$BO$143,$L102,FALSE))</f>
        <v>0</v>
      </c>
      <c r="W102" s="31">
        <f>IF(W94=0,0,VLOOKUP(W94,FAC_TOTALS_APTA!$A$4:$BO$143,$L102,FALSE))</f>
        <v>0</v>
      </c>
      <c r="X102" s="31">
        <f>IF(X94=0,0,VLOOKUP(X94,FAC_TOTALS_APTA!$A$4:$BO$143,$L102,FALSE))</f>
        <v>0</v>
      </c>
      <c r="Y102" s="31">
        <f>IF(Y94=0,0,VLOOKUP(Y94,FAC_TOTALS_APTA!$A$4:$BO$143,$L102,FALSE))</f>
        <v>0</v>
      </c>
      <c r="Z102" s="31">
        <f>IF(Z94=0,0,VLOOKUP(Z94,FAC_TOTALS_APTA!$A$4:$BO$143,$L102,FALSE))</f>
        <v>0</v>
      </c>
      <c r="AA102" s="31">
        <f>IF(AA94=0,0,VLOOKUP(AA94,FAC_TOTALS_APTA!$A$4:$BO$143,$L102,FALSE))</f>
        <v>0</v>
      </c>
      <c r="AB102" s="31">
        <f>IF(AB94=0,0,VLOOKUP(AB94,FAC_TOTALS_APTA!$A$4:$BO$143,$L102,FALSE))</f>
        <v>0</v>
      </c>
      <c r="AC102" s="34">
        <f t="shared" si="22"/>
        <v>-11299105.013066828</v>
      </c>
      <c r="AD102" s="35">
        <f>AC102/G110</f>
        <v>-1.0941733774673808E-2</v>
      </c>
    </row>
    <row r="103" spans="1:31" ht="15" x14ac:dyDescent="0.2">
      <c r="B103" s="28" t="s">
        <v>55</v>
      </c>
      <c r="C103" s="30"/>
      <c r="D103" s="9" t="s">
        <v>32</v>
      </c>
      <c r="E103" s="57">
        <v>-3.0000000000000001E-3</v>
      </c>
      <c r="F103" s="9">
        <f>MATCH($D103,FAC_TOTALS_APTA!$A$2:$BO$2,)</f>
        <v>18</v>
      </c>
      <c r="G103" s="36">
        <f>VLOOKUP(G94,FAC_TOTALS_APTA!$A$4:$BO$143,$F103,FALSE)</f>
        <v>4.0999999999999996</v>
      </c>
      <c r="H103" s="36">
        <f>VLOOKUP(H94,FAC_TOTALS_APTA!$A$4:$BO$143,$F103,FALSE)</f>
        <v>4.5999999999999996</v>
      </c>
      <c r="I103" s="32">
        <f t="shared" si="19"/>
        <v>0.12195121951219523</v>
      </c>
      <c r="J103" s="33" t="str">
        <f t="shared" si="20"/>
        <v/>
      </c>
      <c r="K103" s="33" t="str">
        <f t="shared" si="21"/>
        <v>JTW_HOME_PCT_FAC</v>
      </c>
      <c r="L103" s="9">
        <f>MATCH($K103,FAC_TOTALS_APTA!$A$2:$BM$2,)</f>
        <v>30</v>
      </c>
      <c r="M103" s="31">
        <f>IF(M94=0,0,VLOOKUP(M94,FAC_TOTALS_APTA!$A$4:$BO$143,$L103,FALSE))</f>
        <v>-36423.841683463499</v>
      </c>
      <c r="N103" s="31">
        <f>IF(N94=0,0,VLOOKUP(N94,FAC_TOTALS_APTA!$A$4:$BO$143,$L103,FALSE))</f>
        <v>0</v>
      </c>
      <c r="O103" s="31">
        <f>IF(O94=0,0,VLOOKUP(O94,FAC_TOTALS_APTA!$A$4:$BO$143,$L103,FALSE))</f>
        <v>36012.023418336801</v>
      </c>
      <c r="P103" s="31">
        <f>IF(P94=0,0,VLOOKUP(P94,FAC_TOTALS_APTA!$A$4:$BO$143,$L103,FALSE))</f>
        <v>-140703.29005735699</v>
      </c>
      <c r="Q103" s="31">
        <f>IF(Q94=0,0,VLOOKUP(Q94,FAC_TOTALS_APTA!$A$4:$BO$143,$L103,FALSE))</f>
        <v>0</v>
      </c>
      <c r="R103" s="31">
        <f>IF(R94=0,0,VLOOKUP(R94,FAC_TOTALS_APTA!$A$4:$BO$143,$L103,FALSE))</f>
        <v>-33249.388147136298</v>
      </c>
      <c r="S103" s="31">
        <f>IF(S94=0,0,VLOOKUP(S94,FAC_TOTALS_APTA!$A$4:$BO$143,$L103,FALSE))</f>
        <v>0</v>
      </c>
      <c r="T103" s="31">
        <f>IF(T94=0,0,VLOOKUP(T94,FAC_TOTALS_APTA!$A$4:$BO$143,$L103,FALSE))</f>
        <v>0</v>
      </c>
      <c r="U103" s="31">
        <f>IF(U94=0,0,VLOOKUP(U94,FAC_TOTALS_APTA!$A$4:$BO$143,$L103,FALSE))</f>
        <v>0</v>
      </c>
      <c r="V103" s="31">
        <f>IF(V94=0,0,VLOOKUP(V94,FAC_TOTALS_APTA!$A$4:$BO$143,$L103,FALSE))</f>
        <v>0</v>
      </c>
      <c r="W103" s="31">
        <f>IF(W94=0,0,VLOOKUP(W94,FAC_TOTALS_APTA!$A$4:$BO$143,$L103,FALSE))</f>
        <v>0</v>
      </c>
      <c r="X103" s="31">
        <f>IF(X94=0,0,VLOOKUP(X94,FAC_TOTALS_APTA!$A$4:$BO$143,$L103,FALSE))</f>
        <v>0</v>
      </c>
      <c r="Y103" s="31">
        <f>IF(Y94=0,0,VLOOKUP(Y94,FAC_TOTALS_APTA!$A$4:$BO$143,$L103,FALSE))</f>
        <v>0</v>
      </c>
      <c r="Z103" s="31">
        <f>IF(Z94=0,0,VLOOKUP(Z94,FAC_TOTALS_APTA!$A$4:$BO$143,$L103,FALSE))</f>
        <v>0</v>
      </c>
      <c r="AA103" s="31">
        <f>IF(AA94=0,0,VLOOKUP(AA94,FAC_TOTALS_APTA!$A$4:$BO$143,$L103,FALSE))</f>
        <v>0</v>
      </c>
      <c r="AB103" s="31">
        <f>IF(AB94=0,0,VLOOKUP(AB94,FAC_TOTALS_APTA!$A$4:$BO$143,$L103,FALSE))</f>
        <v>0</v>
      </c>
      <c r="AC103" s="34">
        <f t="shared" si="22"/>
        <v>-174364.49646961997</v>
      </c>
      <c r="AD103" s="35">
        <f>AC103/G110</f>
        <v>-1.6884964764194186E-4</v>
      </c>
    </row>
    <row r="104" spans="1:31" ht="15" x14ac:dyDescent="0.2">
      <c r="B104" s="28" t="s">
        <v>74</v>
      </c>
      <c r="C104" s="30"/>
      <c r="D104" s="14" t="s">
        <v>81</v>
      </c>
      <c r="E104" s="57">
        <v>-1.29E-2</v>
      </c>
      <c r="F104" s="9">
        <f>MATCH($D104,FAC_TOTALS_APTA!$A$2:$BO$2,)</f>
        <v>19</v>
      </c>
      <c r="G104" s="36">
        <f>VLOOKUP(G94,FAC_TOTALS_APTA!$A$4:$BO$143,$F104,FALSE)</f>
        <v>1</v>
      </c>
      <c r="H104" s="36">
        <f>VLOOKUP(H94,FAC_TOTALS_APTA!$A$4:$BO$143,$F104,FALSE)</f>
        <v>7</v>
      </c>
      <c r="I104" s="32">
        <f t="shared" si="19"/>
        <v>6</v>
      </c>
      <c r="J104" s="33" t="str">
        <f t="shared" si="20"/>
        <v/>
      </c>
      <c r="K104" s="33" t="str">
        <f t="shared" si="21"/>
        <v>YEARS_SINCE_TNC_BUS_FAC</v>
      </c>
      <c r="L104" s="9">
        <f>MATCH($K104,FAC_TOTALS_APTA!$A$2:$BM$2,)</f>
        <v>31</v>
      </c>
      <c r="M104" s="31">
        <f>IF(M94=0,0,VLOOKUP(M94,FAC_TOTALS_APTA!$A$4:$BO$143,$L104,FALSE))</f>
        <v>-24453414.5265861</v>
      </c>
      <c r="N104" s="31">
        <f>IF(N94=0,0,VLOOKUP(N94,FAC_TOTALS_APTA!$A$4:$BO$143,$L104,FALSE))</f>
        <v>-24426194.680029299</v>
      </c>
      <c r="O104" s="31">
        <f>IF(O94=0,0,VLOOKUP(O94,FAC_TOTALS_APTA!$A$4:$BO$143,$L104,FALSE))</f>
        <v>-24176084.535034399</v>
      </c>
      <c r="P104" s="31">
        <f>IF(P94=0,0,VLOOKUP(P94,FAC_TOTALS_APTA!$A$4:$BO$143,$L104,FALSE))</f>
        <v>-23616797.142259799</v>
      </c>
      <c r="Q104" s="31">
        <f>IF(Q94=0,0,VLOOKUP(Q94,FAC_TOTALS_APTA!$A$4:$BO$143,$L104,FALSE))</f>
        <v>-23662367.019599199</v>
      </c>
      <c r="R104" s="31">
        <f>IF(R94=0,0,VLOOKUP(R94,FAC_TOTALS_APTA!$A$4:$BO$143,$L104,FALSE))</f>
        <v>-22322221.751979999</v>
      </c>
      <c r="S104" s="31">
        <f>IF(S94=0,0,VLOOKUP(S94,FAC_TOTALS_APTA!$A$4:$BO$143,$L104,FALSE))</f>
        <v>0</v>
      </c>
      <c r="T104" s="31">
        <f>IF(T94=0,0,VLOOKUP(T94,FAC_TOTALS_APTA!$A$4:$BO$143,$L104,FALSE))</f>
        <v>0</v>
      </c>
      <c r="U104" s="31">
        <f>IF(U94=0,0,VLOOKUP(U94,FAC_TOTALS_APTA!$A$4:$BO$143,$L104,FALSE))</f>
        <v>0</v>
      </c>
      <c r="V104" s="31">
        <f>IF(V94=0,0,VLOOKUP(V94,FAC_TOTALS_APTA!$A$4:$BO$143,$L104,FALSE))</f>
        <v>0</v>
      </c>
      <c r="W104" s="31">
        <f>IF(W94=0,0,VLOOKUP(W94,FAC_TOTALS_APTA!$A$4:$BO$143,$L104,FALSE))</f>
        <v>0</v>
      </c>
      <c r="X104" s="31">
        <f>IF(X94=0,0,VLOOKUP(X94,FAC_TOTALS_APTA!$A$4:$BO$143,$L104,FALSE))</f>
        <v>0</v>
      </c>
      <c r="Y104" s="31">
        <f>IF(Y94=0,0,VLOOKUP(Y94,FAC_TOTALS_APTA!$A$4:$BO$143,$L104,FALSE))</f>
        <v>0</v>
      </c>
      <c r="Z104" s="31">
        <f>IF(Z94=0,0,VLOOKUP(Z94,FAC_TOTALS_APTA!$A$4:$BO$143,$L104,FALSE))</f>
        <v>0</v>
      </c>
      <c r="AA104" s="31">
        <f>IF(AA94=0,0,VLOOKUP(AA94,FAC_TOTALS_APTA!$A$4:$BO$143,$L104,FALSE))</f>
        <v>0</v>
      </c>
      <c r="AB104" s="31">
        <f>IF(AB94=0,0,VLOOKUP(AB94,FAC_TOTALS_APTA!$A$4:$BO$143,$L104,FALSE))</f>
        <v>0</v>
      </c>
      <c r="AC104" s="34">
        <f t="shared" si="22"/>
        <v>-142657079.65548882</v>
      </c>
      <c r="AD104" s="35">
        <f>AC104/G110</f>
        <v>-0.13814508183238192</v>
      </c>
    </row>
    <row r="105" spans="1:31" ht="15" x14ac:dyDescent="0.2">
      <c r="B105" s="28" t="s">
        <v>74</v>
      </c>
      <c r="C105" s="30"/>
      <c r="D105" s="14" t="s">
        <v>82</v>
      </c>
      <c r="E105" s="57">
        <v>-2.5999999999999999E-3</v>
      </c>
      <c r="F105" s="9">
        <f>MATCH($D105,FAC_TOTALS_APTA!$A$2:$BO$2,)</f>
        <v>20</v>
      </c>
      <c r="G105" s="36">
        <f>VLOOKUP(G94,FAC_TOTALS_APTA!$A$4:$BO$143,$F105,FALSE)</f>
        <v>0</v>
      </c>
      <c r="H105" s="36">
        <f>VLOOKUP(H94,FAC_TOTALS_APTA!$A$4:$BO$143,$F105,FALSE)</f>
        <v>0</v>
      </c>
      <c r="I105" s="32" t="str">
        <f t="shared" si="19"/>
        <v>-</v>
      </c>
      <c r="J105" s="33" t="str">
        <f t="shared" si="20"/>
        <v/>
      </c>
      <c r="K105" s="33" t="str">
        <f t="shared" si="21"/>
        <v>YEARS_SINCE_TNC_RAIL_FAC</v>
      </c>
      <c r="L105" s="9">
        <f>MATCH($K105,FAC_TOTALS_APTA!$A$2:$BM$2,)</f>
        <v>32</v>
      </c>
      <c r="M105" s="31">
        <f>IF(M94=0,0,VLOOKUP(M94,FAC_TOTALS_APTA!$A$4:$BO$143,$L105,FALSE))</f>
        <v>0</v>
      </c>
      <c r="N105" s="31">
        <f>IF(N94=0,0,VLOOKUP(N94,FAC_TOTALS_APTA!$A$4:$BO$143,$L105,FALSE))</f>
        <v>0</v>
      </c>
      <c r="O105" s="31">
        <f>IF(O94=0,0,VLOOKUP(O94,FAC_TOTALS_APTA!$A$4:$BO$143,$L105,FALSE))</f>
        <v>0</v>
      </c>
      <c r="P105" s="31">
        <f>IF(P94=0,0,VLOOKUP(P94,FAC_TOTALS_APTA!$A$4:$BO$143,$L105,FALSE))</f>
        <v>0</v>
      </c>
      <c r="Q105" s="31">
        <f>IF(Q94=0,0,VLOOKUP(Q94,FAC_TOTALS_APTA!$A$4:$BO$143,$L105,FALSE))</f>
        <v>0</v>
      </c>
      <c r="R105" s="31">
        <f>IF(R94=0,0,VLOOKUP(R94,FAC_TOTALS_APTA!$A$4:$BO$143,$L105,FALSE))</f>
        <v>0</v>
      </c>
      <c r="S105" s="31">
        <f>IF(S94=0,0,VLOOKUP(S94,FAC_TOTALS_APTA!$A$4:$BO$143,$L105,FALSE))</f>
        <v>0</v>
      </c>
      <c r="T105" s="31">
        <f>IF(T94=0,0,VLOOKUP(T94,FAC_TOTALS_APTA!$A$4:$BO$143,$L105,FALSE))</f>
        <v>0</v>
      </c>
      <c r="U105" s="31">
        <f>IF(U94=0,0,VLOOKUP(U94,FAC_TOTALS_APTA!$A$4:$BO$143,$L105,FALSE))</f>
        <v>0</v>
      </c>
      <c r="V105" s="31">
        <f>IF(V94=0,0,VLOOKUP(V94,FAC_TOTALS_APTA!$A$4:$BO$143,$L105,FALSE))</f>
        <v>0</v>
      </c>
      <c r="W105" s="31">
        <f>IF(W94=0,0,VLOOKUP(W94,FAC_TOTALS_APTA!$A$4:$BO$143,$L105,FALSE))</f>
        <v>0</v>
      </c>
      <c r="X105" s="31">
        <f>IF(X94=0,0,VLOOKUP(X94,FAC_TOTALS_APTA!$A$4:$BO$143,$L105,FALSE))</f>
        <v>0</v>
      </c>
      <c r="Y105" s="31">
        <f>IF(Y94=0,0,VLOOKUP(Y94,FAC_TOTALS_APTA!$A$4:$BO$143,$L105,FALSE))</f>
        <v>0</v>
      </c>
      <c r="Z105" s="31">
        <f>IF(Z94=0,0,VLOOKUP(Z94,FAC_TOTALS_APTA!$A$4:$BO$143,$L105,FALSE))</f>
        <v>0</v>
      </c>
      <c r="AA105" s="31">
        <f>IF(AA94=0,0,VLOOKUP(AA94,FAC_TOTALS_APTA!$A$4:$BO$143,$L105,FALSE))</f>
        <v>0</v>
      </c>
      <c r="AB105" s="31">
        <f>IF(AB94=0,0,VLOOKUP(AB94,FAC_TOTALS_APTA!$A$4:$BO$143,$L105,FALSE))</f>
        <v>0</v>
      </c>
      <c r="AC105" s="34">
        <f t="shared" si="22"/>
        <v>0</v>
      </c>
      <c r="AD105" s="35">
        <f>AC105/G110</f>
        <v>0</v>
      </c>
    </row>
    <row r="106" spans="1:31" ht="15" x14ac:dyDescent="0.2">
      <c r="B106" s="28" t="s">
        <v>75</v>
      </c>
      <c r="C106" s="30"/>
      <c r="D106" s="9" t="s">
        <v>49</v>
      </c>
      <c r="E106" s="57">
        <v>1.46E-2</v>
      </c>
      <c r="F106" s="9">
        <f>MATCH($D106,FAC_TOTALS_APTA!$A$2:$BO$2,)</f>
        <v>21</v>
      </c>
      <c r="G106" s="36">
        <f>VLOOKUP(G94,FAC_TOTALS_APTA!$A$4:$BO$143,$F106,FALSE)</f>
        <v>0</v>
      </c>
      <c r="H106" s="36">
        <f>VLOOKUP(H94,FAC_TOTALS_APTA!$A$4:$BO$143,$F106,FALSE)</f>
        <v>1</v>
      </c>
      <c r="I106" s="32" t="str">
        <f t="shared" si="19"/>
        <v>-</v>
      </c>
      <c r="J106" s="33" t="str">
        <f t="shared" si="20"/>
        <v/>
      </c>
      <c r="K106" s="33" t="str">
        <f t="shared" si="21"/>
        <v>BIKE_SHARE_FAC</v>
      </c>
      <c r="L106" s="9">
        <f>MATCH($K106,FAC_TOTALS_APTA!$A$2:$BM$2,)</f>
        <v>33</v>
      </c>
      <c r="M106" s="31">
        <f>IF(M94=0,0,VLOOKUP(M94,FAC_TOTALS_APTA!$A$4:$BO$143,$L106,FALSE))</f>
        <v>5580057.9422713704</v>
      </c>
      <c r="N106" s="31">
        <f>IF(N94=0,0,VLOOKUP(N94,FAC_TOTALS_APTA!$A$4:$BO$143,$L106,FALSE))</f>
        <v>0</v>
      </c>
      <c r="O106" s="31">
        <f>IF(O94=0,0,VLOOKUP(O94,FAC_TOTALS_APTA!$A$4:$BO$143,$L106,FALSE))</f>
        <v>0</v>
      </c>
      <c r="P106" s="31">
        <f>IF(P94=0,0,VLOOKUP(P94,FAC_TOTALS_APTA!$A$4:$BO$143,$L106,FALSE))</f>
        <v>0</v>
      </c>
      <c r="Q106" s="31">
        <f>IF(Q94=0,0,VLOOKUP(Q94,FAC_TOTALS_APTA!$A$4:$BO$143,$L106,FALSE))</f>
        <v>0</v>
      </c>
      <c r="R106" s="31">
        <f>IF(R94=0,0,VLOOKUP(R94,FAC_TOTALS_APTA!$A$4:$BO$143,$L106,FALSE))</f>
        <v>0</v>
      </c>
      <c r="S106" s="31">
        <f>IF(S94=0,0,VLOOKUP(S94,FAC_TOTALS_APTA!$A$4:$BO$143,$L106,FALSE))</f>
        <v>0</v>
      </c>
      <c r="T106" s="31">
        <f>IF(T94=0,0,VLOOKUP(T94,FAC_TOTALS_APTA!$A$4:$BO$143,$L106,FALSE))</f>
        <v>0</v>
      </c>
      <c r="U106" s="31">
        <f>IF(U94=0,0,VLOOKUP(U94,FAC_TOTALS_APTA!$A$4:$BO$143,$L106,FALSE))</f>
        <v>0</v>
      </c>
      <c r="V106" s="31">
        <f>IF(V94=0,0,VLOOKUP(V94,FAC_TOTALS_APTA!$A$4:$BO$143,$L106,FALSE))</f>
        <v>0</v>
      </c>
      <c r="W106" s="31">
        <f>IF(W94=0,0,VLOOKUP(W94,FAC_TOTALS_APTA!$A$4:$BO$143,$L106,FALSE))</f>
        <v>0</v>
      </c>
      <c r="X106" s="31">
        <f>IF(X94=0,0,VLOOKUP(X94,FAC_TOTALS_APTA!$A$4:$BO$143,$L106,FALSE))</f>
        <v>0</v>
      </c>
      <c r="Y106" s="31">
        <f>IF(Y94=0,0,VLOOKUP(Y94,FAC_TOTALS_APTA!$A$4:$BO$143,$L106,FALSE))</f>
        <v>0</v>
      </c>
      <c r="Z106" s="31">
        <f>IF(Z94=0,0,VLOOKUP(Z94,FAC_TOTALS_APTA!$A$4:$BO$143,$L106,FALSE))</f>
        <v>0</v>
      </c>
      <c r="AA106" s="31">
        <f>IF(AA94=0,0,VLOOKUP(AA94,FAC_TOTALS_APTA!$A$4:$BO$143,$L106,FALSE))</f>
        <v>0</v>
      </c>
      <c r="AB106" s="31">
        <f>IF(AB94=0,0,VLOOKUP(AB94,FAC_TOTALS_APTA!$A$4:$BO$143,$L106,FALSE))</f>
        <v>0</v>
      </c>
      <c r="AC106" s="34">
        <f t="shared" si="22"/>
        <v>5580057.9422713704</v>
      </c>
      <c r="AD106" s="35">
        <f>AC106/G110</f>
        <v>5.4035703164967454E-3</v>
      </c>
    </row>
    <row r="107" spans="1:31" ht="15" x14ac:dyDescent="0.2">
      <c r="B107" s="11" t="s">
        <v>76</v>
      </c>
      <c r="C107" s="29"/>
      <c r="D107" s="10" t="s">
        <v>50</v>
      </c>
      <c r="E107" s="58">
        <v>-4.8399999999999999E-2</v>
      </c>
      <c r="F107" s="10">
        <f>MATCH($D107,FAC_TOTALS_APTA!$A$2:$BO$2,)</f>
        <v>22</v>
      </c>
      <c r="G107" s="38">
        <f>VLOOKUP(G94,FAC_TOTALS_APTA!$A$4:$BO$143,$F107,FALSE)</f>
        <v>0</v>
      </c>
      <c r="H107" s="38">
        <f>VLOOKUP(H94,FAC_TOTALS_APTA!$A$4:$BO$143,$F107,FALSE)</f>
        <v>1</v>
      </c>
      <c r="I107" s="39" t="str">
        <f t="shared" si="19"/>
        <v>-</v>
      </c>
      <c r="J107" s="40" t="str">
        <f t="shared" si="20"/>
        <v/>
      </c>
      <c r="K107" s="40" t="str">
        <f t="shared" si="21"/>
        <v>scooter_flag_FAC</v>
      </c>
      <c r="L107" s="10">
        <f>MATCH($K107,FAC_TOTALS_APTA!$A$2:$BM$2,)</f>
        <v>34</v>
      </c>
      <c r="M107" s="41">
        <f>IF($M$94=0,0,VLOOKUP($M$94,FAC_TOTALS_APTA!$A$4:$BO$143,$L107,FALSE))</f>
        <v>0</v>
      </c>
      <c r="N107" s="41">
        <f>IF(N94=0,0,VLOOKUP(N94,FAC_TOTALS_APTA!$A$4:$BO$143,$L107,FALSE))</f>
        <v>0</v>
      </c>
      <c r="O107" s="41">
        <f>IF(O94=0,0,VLOOKUP(O94,FAC_TOTALS_APTA!$A$4:$BO$143,$L107,FALSE))</f>
        <v>0</v>
      </c>
      <c r="P107" s="41">
        <f>IF(P94=0,0,VLOOKUP(P94,FAC_TOTALS_APTA!$A$4:$BO$143,$L107,FALSE))</f>
        <v>0</v>
      </c>
      <c r="Q107" s="41">
        <f>IF(Q94=0,0,VLOOKUP(Q94,FAC_TOTALS_APTA!$A$4:$BO$143,$L107,FALSE))</f>
        <v>0</v>
      </c>
      <c r="R107" s="41">
        <f>IF(R94=0,0,VLOOKUP(R94,FAC_TOTALS_APTA!$A$4:$BO$143,$L107,FALSE))</f>
        <v>-57602438.192343198</v>
      </c>
      <c r="S107" s="41">
        <f>IF(S94=0,0,VLOOKUP(S94,FAC_TOTALS_APTA!$A$4:$BO$143,$L107,FALSE))</f>
        <v>0</v>
      </c>
      <c r="T107" s="41">
        <f>IF(T94=0,0,VLOOKUP(T94,FAC_TOTALS_APTA!$A$4:$BO$143,$L107,FALSE))</f>
        <v>0</v>
      </c>
      <c r="U107" s="41">
        <f>IF(U94=0,0,VLOOKUP(U94,FAC_TOTALS_APTA!$A$4:$BO$143,$L107,FALSE))</f>
        <v>0</v>
      </c>
      <c r="V107" s="41">
        <f>IF(V94=0,0,VLOOKUP(V94,FAC_TOTALS_APTA!$A$4:$BO$143,$L107,FALSE))</f>
        <v>0</v>
      </c>
      <c r="W107" s="41">
        <f>IF(W94=0,0,VLOOKUP(W94,FAC_TOTALS_APTA!$A$4:$BO$143,$L107,FALSE))</f>
        <v>0</v>
      </c>
      <c r="X107" s="41">
        <f>IF(X94=0,0,VLOOKUP(X94,FAC_TOTALS_APTA!$A$4:$BO$143,$L107,FALSE))</f>
        <v>0</v>
      </c>
      <c r="Y107" s="41">
        <f>IF(Y94=0,0,VLOOKUP(Y94,FAC_TOTALS_APTA!$A$4:$BO$143,$L107,FALSE))</f>
        <v>0</v>
      </c>
      <c r="Z107" s="41">
        <f>IF(Z94=0,0,VLOOKUP(Z94,FAC_TOTALS_APTA!$A$4:$BO$143,$L107,FALSE))</f>
        <v>0</v>
      </c>
      <c r="AA107" s="41">
        <f>IF(AA94=0,0,VLOOKUP(AA94,FAC_TOTALS_APTA!$A$4:$BO$143,$L107,FALSE))</f>
        <v>0</v>
      </c>
      <c r="AB107" s="41">
        <f>IF(AB94=0,0,VLOOKUP(AB94,FAC_TOTALS_APTA!$A$4:$BO$143,$L107,FALSE))</f>
        <v>0</v>
      </c>
      <c r="AC107" s="42">
        <f t="shared" si="22"/>
        <v>-57602438.192343198</v>
      </c>
      <c r="AD107" s="43">
        <f>AC107/$G$27</f>
        <v>-2.2668691603213213E-2</v>
      </c>
    </row>
    <row r="108" spans="1:31" ht="15" x14ac:dyDescent="0.2">
      <c r="B108" s="44" t="s">
        <v>61</v>
      </c>
      <c r="C108" s="45"/>
      <c r="D108" s="44" t="s">
        <v>53</v>
      </c>
      <c r="E108" s="46"/>
      <c r="F108" s="47"/>
      <c r="G108" s="48"/>
      <c r="H108" s="48"/>
      <c r="I108" s="49"/>
      <c r="J108" s="50"/>
      <c r="K108" s="50" t="str">
        <f t="shared" si="21"/>
        <v>New_Reporter_FAC</v>
      </c>
      <c r="L108" s="47">
        <f>MATCH($K108,FAC_TOTALS_APTA!$A$2:$BM$2,)</f>
        <v>38</v>
      </c>
      <c r="M108" s="48">
        <f>IF(M94=0,0,VLOOKUP(M94,FAC_TOTALS_APTA!$A$4:$BO$143,$L108,FALSE))</f>
        <v>0</v>
      </c>
      <c r="N108" s="48">
        <f>IF(N94=0,0,VLOOKUP(N94,FAC_TOTALS_APTA!$A$4:$BO$143,$L108,FALSE))</f>
        <v>0</v>
      </c>
      <c r="O108" s="48">
        <f>IF(O94=0,0,VLOOKUP(O94,FAC_TOTALS_APTA!$A$4:$BO$143,$L108,FALSE))</f>
        <v>0</v>
      </c>
      <c r="P108" s="48">
        <f>IF(P94=0,0,VLOOKUP(P94,FAC_TOTALS_APTA!$A$4:$BO$143,$L108,FALSE))</f>
        <v>0</v>
      </c>
      <c r="Q108" s="48">
        <f>IF(Q94=0,0,VLOOKUP(Q94,FAC_TOTALS_APTA!$A$4:$BO$143,$L108,FALSE))</f>
        <v>0</v>
      </c>
      <c r="R108" s="48">
        <f>IF(R94=0,0,VLOOKUP(R94,FAC_TOTALS_APTA!$A$4:$BO$143,$L108,FALSE))</f>
        <v>0</v>
      </c>
      <c r="S108" s="48">
        <f>IF(S94=0,0,VLOOKUP(S94,FAC_TOTALS_APTA!$A$4:$BO$143,$L108,FALSE))</f>
        <v>0</v>
      </c>
      <c r="T108" s="48">
        <f>IF(T94=0,0,VLOOKUP(T94,FAC_TOTALS_APTA!$A$4:$BO$143,$L108,FALSE))</f>
        <v>0</v>
      </c>
      <c r="U108" s="48">
        <f>IF(U94=0,0,VLOOKUP(U94,FAC_TOTALS_APTA!$A$4:$BO$143,$L108,FALSE))</f>
        <v>0</v>
      </c>
      <c r="V108" s="48">
        <f>IF(V94=0,0,VLOOKUP(V94,FAC_TOTALS_APTA!$A$4:$BO$143,$L108,FALSE))</f>
        <v>0</v>
      </c>
      <c r="W108" s="48">
        <f>IF(W94=0,0,VLOOKUP(W94,FAC_TOTALS_APTA!$A$4:$BO$143,$L108,FALSE))</f>
        <v>0</v>
      </c>
      <c r="X108" s="48">
        <f>IF(X94=0,0,VLOOKUP(X94,FAC_TOTALS_APTA!$A$4:$BO$143,$L108,FALSE))</f>
        <v>0</v>
      </c>
      <c r="Y108" s="48">
        <f>IF(Y94=0,0,VLOOKUP(Y94,FAC_TOTALS_APTA!$A$4:$BO$143,$L108,FALSE))</f>
        <v>0</v>
      </c>
      <c r="Z108" s="48">
        <f>IF(Z94=0,0,VLOOKUP(Z94,FAC_TOTALS_APTA!$A$4:$BO$143,$L108,FALSE))</f>
        <v>0</v>
      </c>
      <c r="AA108" s="48">
        <f>IF(AA94=0,0,VLOOKUP(AA94,FAC_TOTALS_APTA!$A$4:$BO$143,$L108,FALSE))</f>
        <v>0</v>
      </c>
      <c r="AB108" s="48">
        <f>IF(AB94=0,0,VLOOKUP(AB94,FAC_TOTALS_APTA!$A$4:$BO$143,$L108,FALSE))</f>
        <v>0</v>
      </c>
      <c r="AC108" s="51">
        <f>SUM(M108:AB108)</f>
        <v>0</v>
      </c>
      <c r="AD108" s="52">
        <f>AC108/G110</f>
        <v>0</v>
      </c>
    </row>
    <row r="109" spans="1:31" ht="15" x14ac:dyDescent="0.2">
      <c r="B109" s="28" t="s">
        <v>77</v>
      </c>
      <c r="C109" s="30"/>
      <c r="D109" s="9" t="s">
        <v>6</v>
      </c>
      <c r="E109" s="57"/>
      <c r="F109" s="9">
        <f>MATCH($D109,FAC_TOTALS_APTA!$A$2:$BM$2,)</f>
        <v>9</v>
      </c>
      <c r="G109" s="76">
        <f>VLOOKUP(G94,FAC_TOTALS_APTA!$A$4:$BO$143,$F109,FALSE)</f>
        <v>1142799833.60271</v>
      </c>
      <c r="H109" s="76">
        <f>VLOOKUP(H94,FAC_TOTALS_APTA!$A$4:$BM$143,$F109,FALSE)</f>
        <v>838019814.50844002</v>
      </c>
      <c r="I109" s="78">
        <f t="shared" ref="I109:I110" si="23">H109/G109-1</f>
        <v>-0.26669589033229213</v>
      </c>
      <c r="J109" s="33"/>
      <c r="K109" s="33"/>
      <c r="L109" s="9"/>
      <c r="M109" s="31">
        <f>SUM(M96:M101)</f>
        <v>-48279171.840092495</v>
      </c>
      <c r="N109" s="31">
        <f>SUM(N96:N101)</f>
        <v>8267567.2368562669</v>
      </c>
      <c r="O109" s="31">
        <f>SUM(O96:O101)</f>
        <v>-62322139.427588344</v>
      </c>
      <c r="P109" s="31">
        <f>SUM(P96:P101)</f>
        <v>-27034866.977333553</v>
      </c>
      <c r="Q109" s="31">
        <f>SUM(Q96:Q101)</f>
        <v>11350478.318307079</v>
      </c>
      <c r="R109" s="31">
        <f>SUM(R96:R101)</f>
        <v>22061870.976413894</v>
      </c>
      <c r="S109" s="31">
        <f>SUM(S96:S101)</f>
        <v>0</v>
      </c>
      <c r="T109" s="31">
        <f>SUM(T96:T101)</f>
        <v>0</v>
      </c>
      <c r="U109" s="31">
        <f>SUM(U96:U101)</f>
        <v>0</v>
      </c>
      <c r="V109" s="31">
        <f>SUM(V96:V101)</f>
        <v>0</v>
      </c>
      <c r="W109" s="31">
        <f>SUM(W96:W101)</f>
        <v>0</v>
      </c>
      <c r="X109" s="31">
        <f>SUM(X96:X101)</f>
        <v>0</v>
      </c>
      <c r="Y109" s="31">
        <f>SUM(Y96:Y101)</f>
        <v>0</v>
      </c>
      <c r="Z109" s="31">
        <f>SUM(Z96:Z101)</f>
        <v>0</v>
      </c>
      <c r="AA109" s="31">
        <f>SUM(AA96:AA101)</f>
        <v>0</v>
      </c>
      <c r="AB109" s="31">
        <f>SUM(AB96:AB101)</f>
        <v>0</v>
      </c>
      <c r="AC109" s="34">
        <f>H109-G109</f>
        <v>-304780019.09426999</v>
      </c>
      <c r="AD109" s="35">
        <f>I109</f>
        <v>-0.26669589033229213</v>
      </c>
    </row>
    <row r="110" spans="1:31" s="16" customFormat="1" ht="16" thickBot="1" x14ac:dyDescent="0.25">
      <c r="A110" s="9"/>
      <c r="B110" s="12" t="s">
        <v>58</v>
      </c>
      <c r="C110" s="26"/>
      <c r="D110" s="26" t="s">
        <v>4</v>
      </c>
      <c r="E110" s="26"/>
      <c r="F110" s="26">
        <f>MATCH($D110,FAC_TOTALS_APTA!$A$2:$BM$2,)</f>
        <v>7</v>
      </c>
      <c r="G110" s="77">
        <f>VLOOKUP(G94,FAC_TOTALS_APTA!$A$4:$BM$143,$F110,FALSE)</f>
        <v>1032661299</v>
      </c>
      <c r="H110" s="77">
        <f>VLOOKUP(H94,FAC_TOTALS_APTA!$A$4:$BM$143,$F110,FALSE)</f>
        <v>935808062.59999895</v>
      </c>
      <c r="I110" s="79">
        <f t="shared" si="23"/>
        <v>-9.3789935280610415E-2</v>
      </c>
      <c r="J110" s="53"/>
      <c r="K110" s="53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54">
        <f>H110-G110</f>
        <v>-96853236.400001049</v>
      </c>
      <c r="AD110" s="55">
        <f>I110</f>
        <v>-9.3789935280610415E-2</v>
      </c>
      <c r="AE110" s="9"/>
    </row>
    <row r="111" spans="1:31" s="16" customFormat="1" ht="17" thickTop="1" thickBot="1" x14ac:dyDescent="0.25">
      <c r="A111" s="9"/>
      <c r="B111" s="59" t="s">
        <v>78</v>
      </c>
      <c r="C111" s="60"/>
      <c r="D111" s="60"/>
      <c r="E111" s="61"/>
      <c r="F111" s="60"/>
      <c r="G111" s="60"/>
      <c r="H111" s="60"/>
      <c r="I111" s="62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55">
        <f>AD110-AD109</f>
        <v>0.17290595505168171</v>
      </c>
      <c r="AE111" s="9"/>
    </row>
    <row r="112" spans="1:31" ht="15" thickTop="1" x14ac:dyDescent="0.2"/>
  </sheetData>
  <mergeCells count="8">
    <mergeCell ref="G91:I91"/>
    <mergeCell ref="AC91:AD91"/>
    <mergeCell ref="G8:I8"/>
    <mergeCell ref="AC8:AD8"/>
    <mergeCell ref="G35:I35"/>
    <mergeCell ref="AC35:AD35"/>
    <mergeCell ref="G63:I63"/>
    <mergeCell ref="AC63:AD6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A90C-ECA6-0B45-87CC-6A0976F3D246}">
  <dimension ref="A1:AE112"/>
  <sheetViews>
    <sheetView showGridLines="0" topLeftCell="A80" workbookViewId="0">
      <selection activeCell="B90" sqref="B90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customWidth="1"/>
    <col min="5" max="5" width="5.1640625" style="16" hidden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2002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87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3" t="s">
        <v>59</v>
      </c>
      <c r="H8" s="83"/>
      <c r="I8" s="83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3" t="s">
        <v>63</v>
      </c>
      <c r="AD8" s="83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2002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1_1_2002</v>
      </c>
      <c r="H11" s="9" t="str">
        <f>CONCATENATE($C6,"_",$C7,"_",H9)</f>
        <v>1_1_2018</v>
      </c>
      <c r="I11" s="30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 t="str">
        <f t="shared" si="0"/>
        <v>1_1_2013</v>
      </c>
      <c r="X11" s="9" t="str">
        <f t="shared" si="0"/>
        <v>1_1_2014</v>
      </c>
      <c r="Y11" s="9" t="str">
        <f t="shared" si="0"/>
        <v>1_1_2015</v>
      </c>
      <c r="Z11" s="9" t="str">
        <f t="shared" si="0"/>
        <v>1_1_2016</v>
      </c>
      <c r="AA11" s="9" t="str">
        <f t="shared" si="0"/>
        <v>1_1_2017</v>
      </c>
      <c r="AB11" s="9" t="str">
        <f t="shared" si="0"/>
        <v>1_1_2018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0.83279999999999998</v>
      </c>
      <c r="F13" s="9">
        <f>MATCH($D13,FAC_TOTALS_APTA!$A$2:$BO$2,)</f>
        <v>11</v>
      </c>
      <c r="G13" s="31">
        <f>VLOOKUP(G11,FAC_TOTALS_APTA!$A$4:$BO$143,$F13,FALSE)</f>
        <v>49905531.055268899</v>
      </c>
      <c r="H13" s="31">
        <f>VLOOKUP(H11,FAC_TOTALS_APTA!$A$4:$BO$143,$F13,FALSE)</f>
        <v>67555407.467289001</v>
      </c>
      <c r="I13" s="32">
        <f>IFERROR(H13/G13-1,"-")</f>
        <v>0.35366573681929947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MATCH($K13,FAC_TOTALS_APTA!$A$2:$BM$2,)</f>
        <v>23</v>
      </c>
      <c r="M13" s="31">
        <f>IF(M11=0,0,VLOOKUP(M11,FAC_TOTALS_APTA!$A$4:$BO$143,$L13,FALSE))</f>
        <v>66194196.518098503</v>
      </c>
      <c r="N13" s="31">
        <f>IF(N11=0,0,VLOOKUP(N11,FAC_TOTALS_APTA!$A$4:$BO$143,$L13,FALSE))</f>
        <v>22823192.7612793</v>
      </c>
      <c r="O13" s="31">
        <f>IF(O11=0,0,VLOOKUP(O11,FAC_TOTALS_APTA!$A$4:$BO$143,$L13,FALSE))</f>
        <v>-2723982.51933794</v>
      </c>
      <c r="P13" s="31">
        <f>IF(P11=0,0,VLOOKUP(P11,FAC_TOTALS_APTA!$A$4:$BO$143,$L13,FALSE))</f>
        <v>48937766.250300601</v>
      </c>
      <c r="Q13" s="31">
        <f>IF(Q11=0,0,VLOOKUP(Q11,FAC_TOTALS_APTA!$A$4:$BO$143,$L13,FALSE))</f>
        <v>72268514.368733004</v>
      </c>
      <c r="R13" s="31">
        <f>IF(R11=0,0,VLOOKUP(R11,FAC_TOTALS_APTA!$A$4:$BO$143,$L13,FALSE))</f>
        <v>36563619.290664896</v>
      </c>
      <c r="S13" s="31">
        <f>IF(S11=0,0,VLOOKUP(S11,FAC_TOTALS_APTA!$A$4:$BO$143,$L13,FALSE))</f>
        <v>9917627.7670747098</v>
      </c>
      <c r="T13" s="31">
        <f>IF(T11=0,0,VLOOKUP(T11,FAC_TOTALS_APTA!$A$4:$BO$143,$L13,FALSE))</f>
        <v>53056391.7538094</v>
      </c>
      <c r="U13" s="31">
        <f>IF(U11=0,0,VLOOKUP(U11,FAC_TOTALS_APTA!$A$4:$BO$143,$L13,FALSE))</f>
        <v>6554399.3785422798</v>
      </c>
      <c r="V13" s="31">
        <f>IF(V11=0,0,VLOOKUP(V11,FAC_TOTALS_APTA!$A$4:$BO$143,$L13,FALSE))</f>
        <v>40621282.942021601</v>
      </c>
      <c r="W13" s="31">
        <f>IF(W11=0,0,VLOOKUP(W11,FAC_TOTALS_APTA!$A$4:$BO$143,$L13,FALSE))</f>
        <v>37842126.375641301</v>
      </c>
      <c r="X13" s="31">
        <f>IF(X11=0,0,VLOOKUP(X11,FAC_TOTALS_APTA!$A$4:$BO$143,$L13,FALSE))</f>
        <v>52238233.437469304</v>
      </c>
      <c r="Y13" s="31">
        <f>IF(Y11=0,0,VLOOKUP(Y11,FAC_TOTALS_APTA!$A$4:$BO$143,$L13,FALSE))</f>
        <v>26254864.127347499</v>
      </c>
      <c r="Z13" s="31">
        <f>IF(Z11=0,0,VLOOKUP(Z11,FAC_TOTALS_APTA!$A$4:$BO$143,$L13,FALSE))</f>
        <v>33322209.683681</v>
      </c>
      <c r="AA13" s="31">
        <f>IF(AA11=0,0,VLOOKUP(AA11,FAC_TOTALS_APTA!$A$4:$BO$143,$L13,FALSE))</f>
        <v>42219591.551766299</v>
      </c>
      <c r="AB13" s="31">
        <f>IF(AB11=0,0,VLOOKUP(AB11,FAC_TOTALS_APTA!$A$4:$BO$143,$L13,FALSE))</f>
        <v>15760527.1060578</v>
      </c>
      <c r="AC13" s="34">
        <f>SUM(M13:AB13)</f>
        <v>561850560.79314947</v>
      </c>
      <c r="AD13" s="35">
        <f>AC13/G27</f>
        <v>0.43490816445422792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-0.59099999999999997</v>
      </c>
      <c r="F14" s="9">
        <f>MATCH($D14,FAC_TOTALS_APTA!$A$2:$BO$2,)</f>
        <v>12</v>
      </c>
      <c r="G14" s="56">
        <f>VLOOKUP(G11,FAC_TOTALS_APTA!$A$4:$BO$143,$F14,FALSE)</f>
        <v>1.6551250194207501</v>
      </c>
      <c r="H14" s="56">
        <f>VLOOKUP(H11,FAC_TOTALS_APTA!$A$4:$BO$143,$F14,FALSE)</f>
        <v>2.1052356139720998</v>
      </c>
      <c r="I14" s="32">
        <f t="shared" ref="I14:I24" si="1">IFERROR(H14/G14-1,"-")</f>
        <v>0.27194960457360295</v>
      </c>
      <c r="J14" s="33" t="str">
        <f t="shared" ref="J14:J24" si="2">IF(C14="Log","_log","")</f>
        <v>_log</v>
      </c>
      <c r="K14" s="33" t="str">
        <f t="shared" ref="K14:K25" si="3">CONCATENATE(D14,J14,"_FAC")</f>
        <v>FARE_per_UPT_2018_log_FAC</v>
      </c>
      <c r="L14" s="9">
        <f>MATCH($K14,FAC_TOTALS_APTA!$A$2:$BM$2,)</f>
        <v>24</v>
      </c>
      <c r="M14" s="31">
        <f>IF(M11=0,0,VLOOKUP(M11,FAC_TOTALS_APTA!$A$4:$BO$143,$L14,FALSE))</f>
        <v>3010036.6836736999</v>
      </c>
      <c r="N14" s="31">
        <f>IF(N11=0,0,VLOOKUP(N11,FAC_TOTALS_APTA!$A$4:$BO$143,$L14,FALSE))</f>
        <v>3611938.8794863899</v>
      </c>
      <c r="O14" s="31">
        <f>IF(O11=0,0,VLOOKUP(O11,FAC_TOTALS_APTA!$A$4:$BO$143,$L14,FALSE))</f>
        <v>3931766.26884312</v>
      </c>
      <c r="P14" s="31">
        <f>IF(P11=0,0,VLOOKUP(P11,FAC_TOTALS_APTA!$A$4:$BO$143,$L14,FALSE))</f>
        <v>5319339.9670794299</v>
      </c>
      <c r="Q14" s="31">
        <f>IF(Q11=0,0,VLOOKUP(Q11,FAC_TOTALS_APTA!$A$4:$BO$143,$L14,FALSE))</f>
        <v>1520669.84568156</v>
      </c>
      <c r="R14" s="31">
        <f>IF(R11=0,0,VLOOKUP(R11,FAC_TOTALS_APTA!$A$4:$BO$143,$L14,FALSE))</f>
        <v>1276118.02783556</v>
      </c>
      <c r="S14" s="31">
        <f>IF(S11=0,0,VLOOKUP(S11,FAC_TOTALS_APTA!$A$4:$BO$143,$L14,FALSE))</f>
        <v>-418986.03959170397</v>
      </c>
      <c r="T14" s="31">
        <f>IF(T11=0,0,VLOOKUP(T11,FAC_TOTALS_APTA!$A$4:$BO$143,$L14,FALSE))</f>
        <v>566392.29778152204</v>
      </c>
      <c r="U14" s="31">
        <f>IF(U11=0,0,VLOOKUP(U11,FAC_TOTALS_APTA!$A$4:$BO$143,$L14,FALSE))</f>
        <v>2118120.68309718</v>
      </c>
      <c r="V14" s="31">
        <f>IF(V11=0,0,VLOOKUP(V11,FAC_TOTALS_APTA!$A$4:$BO$143,$L14,FALSE))</f>
        <v>2686650.8707950502</v>
      </c>
      <c r="W14" s="31">
        <f>IF(W11=0,0,VLOOKUP(W11,FAC_TOTALS_APTA!$A$4:$BO$143,$L14,FALSE))</f>
        <v>2434220.6491924501</v>
      </c>
      <c r="X14" s="31">
        <f>IF(X11=0,0,VLOOKUP(X11,FAC_TOTALS_APTA!$A$4:$BO$143,$L14,FALSE))</f>
        <v>2872370.5027696998</v>
      </c>
      <c r="Y14" s="31">
        <f>IF(Y11=0,0,VLOOKUP(Y11,FAC_TOTALS_APTA!$A$4:$BO$143,$L14,FALSE))</f>
        <v>2660264.8549259598</v>
      </c>
      <c r="Z14" s="31">
        <f>IF(Z11=0,0,VLOOKUP(Z11,FAC_TOTALS_APTA!$A$4:$BO$143,$L14,FALSE))</f>
        <v>2004114.55421698</v>
      </c>
      <c r="AA14" s="31">
        <f>IF(AA11=0,0,VLOOKUP(AA11,FAC_TOTALS_APTA!$A$4:$BO$143,$L14,FALSE))</f>
        <v>2451958.2992527499</v>
      </c>
      <c r="AB14" s="31">
        <f>IF(AB11=0,0,VLOOKUP(AB11,FAC_TOTALS_APTA!$A$4:$BO$143,$L14,FALSE))</f>
        <v>2139607.4188835402</v>
      </c>
      <c r="AC14" s="34">
        <f t="shared" ref="AC14:AC24" si="4">SUM(M14:AB14)</f>
        <v>38184583.763923183</v>
      </c>
      <c r="AD14" s="35">
        <f>AC14/G27</f>
        <v>2.9557302945062806E-2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0.37669999999999998</v>
      </c>
      <c r="F15" s="9">
        <f>MATCH($D15,FAC_TOTALS_APTA!$A$2:$BO$2,)</f>
        <v>13</v>
      </c>
      <c r="G15" s="31">
        <f>VLOOKUP(G11,FAC_TOTALS_APTA!$A$4:$BO$143,$F15,FALSE)</f>
        <v>8442209.1902026497</v>
      </c>
      <c r="H15" s="31">
        <f>VLOOKUP(H11,FAC_TOTALS_APTA!$A$4:$BO$143,$F15,FALSE)</f>
        <v>9837103.5106646009</v>
      </c>
      <c r="I15" s="32">
        <f t="shared" si="1"/>
        <v>0.16522858993837231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MATCH($K15,FAC_TOTALS_APTA!$A$2:$BM$2,)</f>
        <v>25</v>
      </c>
      <c r="M15" s="31">
        <f>IF(M11=0,0,VLOOKUP(M11,FAC_TOTALS_APTA!$A$4:$BO$143,$L15,FALSE))</f>
        <v>3109928.8315911698</v>
      </c>
      <c r="N15" s="31">
        <f>IF(N11=0,0,VLOOKUP(N11,FAC_TOTALS_APTA!$A$4:$BO$143,$L15,FALSE))</f>
        <v>9911386.8331551608</v>
      </c>
      <c r="O15" s="31">
        <f>IF(O11=0,0,VLOOKUP(O11,FAC_TOTALS_APTA!$A$4:$BO$143,$L15,FALSE))</f>
        <v>-7487771.2209044499</v>
      </c>
      <c r="P15" s="31">
        <f>IF(P11=0,0,VLOOKUP(P11,FAC_TOTALS_APTA!$A$4:$BO$143,$L15,FALSE))</f>
        <v>-19057957.932264399</v>
      </c>
      <c r="Q15" s="31">
        <f>IF(Q11=0,0,VLOOKUP(Q11,FAC_TOTALS_APTA!$A$4:$BO$143,$L15,FALSE))</f>
        <v>5700022.5532142902</v>
      </c>
      <c r="R15" s="31">
        <f>IF(R11=0,0,VLOOKUP(R11,FAC_TOTALS_APTA!$A$4:$BO$143,$L15,FALSE))</f>
        <v>-20113861.5782593</v>
      </c>
      <c r="S15" s="31">
        <f>IF(S11=0,0,VLOOKUP(S11,FAC_TOTALS_APTA!$A$4:$BO$143,$L15,FALSE))</f>
        <v>-44179742.507257499</v>
      </c>
      <c r="T15" s="31">
        <f>IF(T11=0,0,VLOOKUP(T11,FAC_TOTALS_APTA!$A$4:$BO$143,$L15,FALSE))</f>
        <v>-1313592.9441796099</v>
      </c>
      <c r="U15" s="31">
        <f>IF(U11=0,0,VLOOKUP(U11,FAC_TOTALS_APTA!$A$4:$BO$143,$L15,FALSE))</f>
        <v>-5704913.4233661396</v>
      </c>
      <c r="V15" s="31">
        <f>IF(V11=0,0,VLOOKUP(V11,FAC_TOTALS_APTA!$A$4:$BO$143,$L15,FALSE))</f>
        <v>-3587914.0746959401</v>
      </c>
      <c r="W15" s="31">
        <f>IF(W11=0,0,VLOOKUP(W11,FAC_TOTALS_APTA!$A$4:$BO$143,$L15,FALSE))</f>
        <v>-47416401.6185681</v>
      </c>
      <c r="X15" s="31">
        <f>IF(X11=0,0,VLOOKUP(X11,FAC_TOTALS_APTA!$A$4:$BO$143,$L15,FALSE))</f>
        <v>9374280.5824860204</v>
      </c>
      <c r="Y15" s="31">
        <f>IF(Y11=0,0,VLOOKUP(Y11,FAC_TOTALS_APTA!$A$4:$BO$143,$L15,FALSE))</f>
        <v>-46375915.499250799</v>
      </c>
      <c r="Z15" s="31">
        <f>IF(Z11=0,0,VLOOKUP(Z11,FAC_TOTALS_APTA!$A$4:$BO$143,$L15,FALSE))</f>
        <v>-14785825.5700332</v>
      </c>
      <c r="AA15" s="31">
        <f>IF(AA11=0,0,VLOOKUP(AA11,FAC_TOTALS_APTA!$A$4:$BO$143,$L15,FALSE))</f>
        <v>11216965.4963638</v>
      </c>
      <c r="AB15" s="31">
        <f>IF(AB11=0,0,VLOOKUP(AB11,FAC_TOTALS_APTA!$A$4:$BO$143,$L15,FALSE))</f>
        <v>725283.53785220894</v>
      </c>
      <c r="AC15" s="34">
        <f t="shared" si="4"/>
        <v>-169986028.5341168</v>
      </c>
      <c r="AD15" s="35">
        <f>AC15/G27</f>
        <v>-0.13158002645449729</v>
      </c>
      <c r="AE15" s="9"/>
    </row>
    <row r="16" spans="1:31" s="16" customFormat="1" ht="15" x14ac:dyDescent="0.2">
      <c r="A16" s="9"/>
      <c r="B16" s="28" t="s">
        <v>72</v>
      </c>
      <c r="C16" s="30" t="s">
        <v>24</v>
      </c>
      <c r="D16" s="9" t="s">
        <v>80</v>
      </c>
      <c r="E16" s="57">
        <v>5.4999999999999997E-3</v>
      </c>
      <c r="F16" s="9">
        <f>MATCH($D16,FAC_TOTALS_APTA!$A$2:$BO$2,)</f>
        <v>17</v>
      </c>
      <c r="G16" s="56">
        <f>VLOOKUP(G11,FAC_TOTALS_APTA!$A$4:$BO$143,$F16,FALSE)</f>
        <v>7844.3641470167204</v>
      </c>
      <c r="H16" s="56">
        <f>VLOOKUP(H11,FAC_TOTALS_APTA!$A$4:$BO$143,$F16,FALSE)</f>
        <v>8260.9519097184093</v>
      </c>
      <c r="I16" s="32">
        <f t="shared" si="1"/>
        <v>5.3106632340636617E-2</v>
      </c>
      <c r="J16" s="33" t="str">
        <f t="shared" si="2"/>
        <v>_log</v>
      </c>
      <c r="K16" s="33" t="str">
        <f t="shared" si="3"/>
        <v>WEIGHTED_POP_DENSITY_log_FAC</v>
      </c>
      <c r="L16" s="9">
        <f>MATCH($K16,FAC_TOTALS_APTA!$A$2:$BM$2,)</f>
        <v>29</v>
      </c>
      <c r="M16" s="31">
        <f>IF(M11=0,0,VLOOKUP(M11,FAC_TOTALS_APTA!$A$4:$BO$143,$L16,FALSE))</f>
        <v>-36211.2869182668</v>
      </c>
      <c r="N16" s="31">
        <f>IF(N11=0,0,VLOOKUP(N11,FAC_TOTALS_APTA!$A$4:$BO$143,$L16,FALSE))</f>
        <v>12337.7005321575</v>
      </c>
      <c r="O16" s="31">
        <f>IF(O11=0,0,VLOOKUP(O11,FAC_TOTALS_APTA!$A$4:$BO$143,$L16,FALSE))</f>
        <v>115812.525135904</v>
      </c>
      <c r="P16" s="31">
        <f>IF(P11=0,0,VLOOKUP(P11,FAC_TOTALS_APTA!$A$4:$BO$143,$L16,FALSE))</f>
        <v>-404968.18238094001</v>
      </c>
      <c r="Q16" s="31">
        <f>IF(Q11=0,0,VLOOKUP(Q11,FAC_TOTALS_APTA!$A$4:$BO$143,$L16,FALSE))</f>
        <v>785067.79340742296</v>
      </c>
      <c r="R16" s="31">
        <f>IF(R11=0,0,VLOOKUP(R11,FAC_TOTALS_APTA!$A$4:$BO$143,$L16,FALSE))</f>
        <v>-654717.36989384599</v>
      </c>
      <c r="S16" s="31">
        <f>IF(S11=0,0,VLOOKUP(S11,FAC_TOTALS_APTA!$A$4:$BO$143,$L16,FALSE))</f>
        <v>-520229.54458533699</v>
      </c>
      <c r="T16" s="31">
        <f>IF(T11=0,0,VLOOKUP(T11,FAC_TOTALS_APTA!$A$4:$BO$143,$L16,FALSE))</f>
        <v>8768928.0371211097</v>
      </c>
      <c r="U16" s="31">
        <f>IF(U11=0,0,VLOOKUP(U11,FAC_TOTALS_APTA!$A$4:$BO$143,$L16,FALSE))</f>
        <v>-13337347.2473557</v>
      </c>
      <c r="V16" s="31">
        <f>IF(V11=0,0,VLOOKUP(V11,FAC_TOTALS_APTA!$A$4:$BO$143,$L16,FALSE))</f>
        <v>19207731.222509298</v>
      </c>
      <c r="W16" s="31">
        <f>IF(W11=0,0,VLOOKUP(W11,FAC_TOTALS_APTA!$A$4:$BO$143,$L16,FALSE))</f>
        <v>19976206.817861799</v>
      </c>
      <c r="X16" s="31">
        <f>IF(X11=0,0,VLOOKUP(X11,FAC_TOTALS_APTA!$A$4:$BO$143,$L16,FALSE))</f>
        <v>21621812.444356501</v>
      </c>
      <c r="Y16" s="31">
        <f>IF(Y11=0,0,VLOOKUP(Y11,FAC_TOTALS_APTA!$A$4:$BO$143,$L16,FALSE))</f>
        <v>20932274.879803799</v>
      </c>
      <c r="Z16" s="31">
        <f>IF(Z11=0,0,VLOOKUP(Z11,FAC_TOTALS_APTA!$A$4:$BO$143,$L16,FALSE))</f>
        <v>9837865.2282698303</v>
      </c>
      <c r="AA16" s="31">
        <f>IF(AA11=0,0,VLOOKUP(AA11,FAC_TOTALS_APTA!$A$4:$BO$143,$L16,FALSE))</f>
        <v>17496226.080911901</v>
      </c>
      <c r="AB16" s="31">
        <f>IF(AB11=0,0,VLOOKUP(AB11,FAC_TOTALS_APTA!$A$4:$BO$143,$L16,FALSE))</f>
        <v>20551414.200526401</v>
      </c>
      <c r="AC16" s="34">
        <f t="shared" si="4"/>
        <v>124352203.29930204</v>
      </c>
      <c r="AD16" s="35">
        <f>AC16/G27</f>
        <v>9.6256535557057404E-2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0.1762</v>
      </c>
      <c r="F17" s="9">
        <f>MATCH($D17,FAC_TOTALS_APTA!$A$2:$BO$2,)</f>
        <v>14</v>
      </c>
      <c r="G17" s="36">
        <f>VLOOKUP(G11,FAC_TOTALS_APTA!$A$4:$BO$143,$F17,FALSE)</f>
        <v>1.95407472589529</v>
      </c>
      <c r="H17" s="36">
        <f>VLOOKUP(H11,FAC_TOTALS_APTA!$A$4:$BO$143,$F17,FALSE)</f>
        <v>2.9193672217640998</v>
      </c>
      <c r="I17" s="32">
        <f t="shared" si="1"/>
        <v>0.49398955069466233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MATCH($K17,FAC_TOTALS_APTA!$A$2:$BM$2,)</f>
        <v>26</v>
      </c>
      <c r="M17" s="31">
        <f>IF(M11=0,0,VLOOKUP(M11,FAC_TOTALS_APTA!$A$4:$BO$143,$L17,FALSE))</f>
        <v>27511543.274582099</v>
      </c>
      <c r="N17" s="31">
        <f>IF(N11=0,0,VLOOKUP(N11,FAC_TOTALS_APTA!$A$4:$BO$143,$L17,FALSE))</f>
        <v>29491950.2930214</v>
      </c>
      <c r="O17" s="31">
        <f>IF(O11=0,0,VLOOKUP(O11,FAC_TOTALS_APTA!$A$4:$BO$143,$L17,FALSE))</f>
        <v>39880231.172131598</v>
      </c>
      <c r="P17" s="31">
        <f>IF(P11=0,0,VLOOKUP(P11,FAC_TOTALS_APTA!$A$4:$BO$143,$L17,FALSE))</f>
        <v>24135126.002567299</v>
      </c>
      <c r="Q17" s="31">
        <f>IF(Q11=0,0,VLOOKUP(Q11,FAC_TOTALS_APTA!$A$4:$BO$143,$L17,FALSE))</f>
        <v>13257029.1229115</v>
      </c>
      <c r="R17" s="31">
        <f>IF(R11=0,0,VLOOKUP(R11,FAC_TOTALS_APTA!$A$4:$BO$143,$L17,FALSE))</f>
        <v>33908382.7201095</v>
      </c>
      <c r="S17" s="31">
        <f>IF(S11=0,0,VLOOKUP(S11,FAC_TOTALS_APTA!$A$4:$BO$143,$L17,FALSE))</f>
        <v>-89956876.549428999</v>
      </c>
      <c r="T17" s="31">
        <f>IF(T11=0,0,VLOOKUP(T11,FAC_TOTALS_APTA!$A$4:$BO$143,$L17,FALSE))</f>
        <v>42671355.089845099</v>
      </c>
      <c r="U17" s="31">
        <f>IF(U11=0,0,VLOOKUP(U11,FAC_TOTALS_APTA!$A$4:$BO$143,$L17,FALSE))</f>
        <v>61607691.888922296</v>
      </c>
      <c r="V17" s="31">
        <f>IF(V11=0,0,VLOOKUP(V11,FAC_TOTALS_APTA!$A$4:$BO$143,$L17,FALSE))</f>
        <v>2271694.97044031</v>
      </c>
      <c r="W17" s="31">
        <f>IF(W11=0,0,VLOOKUP(W11,FAC_TOTALS_APTA!$A$4:$BO$143,$L17,FALSE))</f>
        <v>-12728532.5759311</v>
      </c>
      <c r="X17" s="31">
        <f>IF(X11=0,0,VLOOKUP(X11,FAC_TOTALS_APTA!$A$4:$BO$143,$L17,FALSE))</f>
        <v>-17456097.408289999</v>
      </c>
      <c r="Y17" s="31">
        <f>IF(Y11=0,0,VLOOKUP(Y11,FAC_TOTALS_APTA!$A$4:$BO$143,$L17,FALSE))</f>
        <v>-92814496.864823207</v>
      </c>
      <c r="Z17" s="31">
        <f>IF(Z11=0,0,VLOOKUP(Z11,FAC_TOTALS_APTA!$A$4:$BO$143,$L17,FALSE))</f>
        <v>-34583420.9601449</v>
      </c>
      <c r="AA17" s="31">
        <f>IF(AA11=0,0,VLOOKUP(AA11,FAC_TOTALS_APTA!$A$4:$BO$143,$L17,FALSE))</f>
        <v>24625559.357004501</v>
      </c>
      <c r="AB17" s="31">
        <f>IF(AB11=0,0,VLOOKUP(AB11,FAC_TOTALS_APTA!$A$4:$BO$143,$L17,FALSE))</f>
        <v>29481606.423598301</v>
      </c>
      <c r="AC17" s="34">
        <f t="shared" si="4"/>
        <v>81302745.956515685</v>
      </c>
      <c r="AD17" s="35">
        <f>AC17/G27</f>
        <v>6.2933510218661989E-2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-0.27529999999999999</v>
      </c>
      <c r="F18" s="9">
        <f>MATCH($D18,FAC_TOTALS_APTA!$A$2:$BO$2,)</f>
        <v>15</v>
      </c>
      <c r="G18" s="56">
        <f>VLOOKUP(G11,FAC_TOTALS_APTA!$A$4:$BO$143,$F18,FALSE)</f>
        <v>43649.385696203601</v>
      </c>
      <c r="H18" s="56">
        <f>VLOOKUP(H11,FAC_TOTALS_APTA!$A$4:$BO$143,$F18,FALSE)</f>
        <v>39343.2056730697</v>
      </c>
      <c r="I18" s="32">
        <f t="shared" si="1"/>
        <v>-9.8653851696896333E-2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MATCH($K18,FAC_TOTALS_APTA!$A$2:$BM$2,)</f>
        <v>27</v>
      </c>
      <c r="M18" s="31">
        <f>IF(M11=0,0,VLOOKUP(M11,FAC_TOTALS_APTA!$A$4:$BO$143,$L18,FALSE))</f>
        <v>10890142.436912499</v>
      </c>
      <c r="N18" s="31">
        <f>IF(N11=0,0,VLOOKUP(N11,FAC_TOTALS_APTA!$A$4:$BO$143,$L18,FALSE))</f>
        <v>14884101.4345937</v>
      </c>
      <c r="O18" s="31">
        <f>IF(O11=0,0,VLOOKUP(O11,FAC_TOTALS_APTA!$A$4:$BO$143,$L18,FALSE))</f>
        <v>14475804.727139199</v>
      </c>
      <c r="P18" s="31">
        <f>IF(P11=0,0,VLOOKUP(P11,FAC_TOTALS_APTA!$A$4:$BO$143,$L18,FALSE))</f>
        <v>23781753.159212999</v>
      </c>
      <c r="Q18" s="31">
        <f>IF(Q11=0,0,VLOOKUP(Q11,FAC_TOTALS_APTA!$A$4:$BO$143,$L18,FALSE))</f>
        <v>-7074572.6376815503</v>
      </c>
      <c r="R18" s="31">
        <f>IF(R11=0,0,VLOOKUP(R11,FAC_TOTALS_APTA!$A$4:$BO$143,$L18,FALSE))</f>
        <v>518188.56627392903</v>
      </c>
      <c r="S18" s="31">
        <f>IF(S11=0,0,VLOOKUP(S11,FAC_TOTALS_APTA!$A$4:$BO$143,$L18,FALSE))</f>
        <v>25258987.361790799</v>
      </c>
      <c r="T18" s="31">
        <f>IF(T11=0,0,VLOOKUP(T11,FAC_TOTALS_APTA!$A$4:$BO$143,$L18,FALSE))</f>
        <v>13807262.320479499</v>
      </c>
      <c r="U18" s="31">
        <f>IF(U11=0,0,VLOOKUP(U11,FAC_TOTALS_APTA!$A$4:$BO$143,$L18,FALSE))</f>
        <v>9623329.1690186001</v>
      </c>
      <c r="V18" s="31">
        <f>IF(V11=0,0,VLOOKUP(V11,FAC_TOTALS_APTA!$A$4:$BO$143,$L18,FALSE))</f>
        <v>5471715.4821292497</v>
      </c>
      <c r="W18" s="31">
        <f>IF(W11=0,0,VLOOKUP(W11,FAC_TOTALS_APTA!$A$4:$BO$143,$L18,FALSE))</f>
        <v>-5225912.3267366895</v>
      </c>
      <c r="X18" s="31">
        <f>IF(X11=0,0,VLOOKUP(X11,FAC_TOTALS_APTA!$A$4:$BO$143,$L18,FALSE))</f>
        <v>-3159536.3112728298</v>
      </c>
      <c r="Y18" s="31">
        <f>IF(Y11=0,0,VLOOKUP(Y11,FAC_TOTALS_APTA!$A$4:$BO$143,$L18,FALSE))</f>
        <v>-18295141.1271214</v>
      </c>
      <c r="Z18" s="31">
        <f>IF(Z11=0,0,VLOOKUP(Z11,FAC_TOTALS_APTA!$A$4:$BO$143,$L18,FALSE))</f>
        <v>-13364297.7641038</v>
      </c>
      <c r="AA18" s="31">
        <f>IF(AA11=0,0,VLOOKUP(AA11,FAC_TOTALS_APTA!$A$4:$BO$143,$L18,FALSE))</f>
        <v>-13518987.1337815</v>
      </c>
      <c r="AB18" s="31">
        <f>IF(AB11=0,0,VLOOKUP(AB11,FAC_TOTALS_APTA!$A$4:$BO$143,$L18,FALSE))</f>
        <v>-14287589.255275199</v>
      </c>
      <c r="AC18" s="34">
        <f t="shared" si="4"/>
        <v>43785248.101577491</v>
      </c>
      <c r="AD18" s="35">
        <f>AC18/G27</f>
        <v>3.3892574308634946E-2</v>
      </c>
      <c r="AE18" s="9"/>
    </row>
    <row r="19" spans="1:31" s="16" customFormat="1" ht="15" x14ac:dyDescent="0.2">
      <c r="A19" s="9"/>
      <c r="B19" s="28" t="s">
        <v>73</v>
      </c>
      <c r="C19" s="30"/>
      <c r="D19" s="9" t="s">
        <v>10</v>
      </c>
      <c r="E19" s="57">
        <v>6.8999999999999999E-3</v>
      </c>
      <c r="F19" s="9">
        <f>MATCH($D19,FAC_TOTALS_APTA!$A$2:$BO$2,)</f>
        <v>16</v>
      </c>
      <c r="G19" s="31">
        <f>VLOOKUP(G11,FAC_TOTALS_APTA!$A$4:$BO$143,$F19,FALSE)</f>
        <v>11.214954234020199</v>
      </c>
      <c r="H19" s="31">
        <f>VLOOKUP(H11,FAC_TOTALS_APTA!$A$4:$BO$143,$F19,FALSE)</f>
        <v>10.440060897175499</v>
      </c>
      <c r="I19" s="32">
        <f t="shared" si="1"/>
        <v>-6.9094649935715902E-2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MATCH($K19,FAC_TOTALS_APTA!$A$2:$BM$2,)</f>
        <v>28</v>
      </c>
      <c r="M19" s="31">
        <f>IF(M11=0,0,VLOOKUP(M11,FAC_TOTALS_APTA!$A$4:$BO$143,$L19,FALSE))</f>
        <v>-890235.57109259302</v>
      </c>
      <c r="N19" s="31">
        <f>IF(N11=0,0,VLOOKUP(N11,FAC_TOTALS_APTA!$A$4:$BO$143,$L19,FALSE))</f>
        <v>-876219.326443895</v>
      </c>
      <c r="O19" s="31">
        <f>IF(O11=0,0,VLOOKUP(O11,FAC_TOTALS_APTA!$A$4:$BO$143,$L19,FALSE))</f>
        <v>-998557.67467756895</v>
      </c>
      <c r="P19" s="31">
        <f>IF(P11=0,0,VLOOKUP(P11,FAC_TOTALS_APTA!$A$4:$BO$143,$L19,FALSE))</f>
        <v>-703136.158457577</v>
      </c>
      <c r="Q19" s="31">
        <f>IF(Q11=0,0,VLOOKUP(Q11,FAC_TOTALS_APTA!$A$4:$BO$143,$L19,FALSE))</f>
        <v>-1666952.3064542201</v>
      </c>
      <c r="R19" s="31">
        <f>IF(R11=0,0,VLOOKUP(R11,FAC_TOTALS_APTA!$A$4:$BO$143,$L19,FALSE))</f>
        <v>1615305.67359952</v>
      </c>
      <c r="S19" s="31">
        <f>IF(S11=0,0,VLOOKUP(S11,FAC_TOTALS_APTA!$A$4:$BO$143,$L19,FALSE))</f>
        <v>1560980.1046039099</v>
      </c>
      <c r="T19" s="31">
        <f>IF(T11=0,0,VLOOKUP(T11,FAC_TOTALS_APTA!$A$4:$BO$143,$L19,FALSE))</f>
        <v>3246712.9574632202</v>
      </c>
      <c r="U19" s="31">
        <f>IF(U11=0,0,VLOOKUP(U11,FAC_TOTALS_APTA!$A$4:$BO$143,$L19,FALSE))</f>
        <v>3491603.9260298801</v>
      </c>
      <c r="V19" s="31">
        <f>IF(V11=0,0,VLOOKUP(V11,FAC_TOTALS_APTA!$A$4:$BO$143,$L19,FALSE))</f>
        <v>-1372415.5591661299</v>
      </c>
      <c r="W19" s="31">
        <f>IF(W11=0,0,VLOOKUP(W11,FAC_TOTALS_APTA!$A$4:$BO$143,$L19,FALSE))</f>
        <v>-4135762.1739493101</v>
      </c>
      <c r="X19" s="31">
        <f>IF(X11=0,0,VLOOKUP(X11,FAC_TOTALS_APTA!$A$4:$BO$143,$L19,FALSE))</f>
        <v>-467254.30615582899</v>
      </c>
      <c r="Y19" s="31">
        <f>IF(Y11=0,0,VLOOKUP(Y11,FAC_TOTALS_APTA!$A$4:$BO$143,$L19,FALSE))</f>
        <v>-153422.321562433</v>
      </c>
      <c r="Z19" s="31">
        <f>IF(Z11=0,0,VLOOKUP(Z11,FAC_TOTALS_APTA!$A$4:$BO$143,$L19,FALSE))</f>
        <v>-1259442.31458913</v>
      </c>
      <c r="AA19" s="31">
        <f>IF(AA11=0,0,VLOOKUP(AA11,FAC_TOTALS_APTA!$A$4:$BO$143,$L19,FALSE))</f>
        <v>-2085986.4622893101</v>
      </c>
      <c r="AB19" s="31">
        <f>IF(AB11=0,0,VLOOKUP(AB11,FAC_TOTALS_APTA!$A$4:$BO$143,$L19,FALSE))</f>
        <v>-1789821.25180004</v>
      </c>
      <c r="AC19" s="34">
        <f t="shared" si="4"/>
        <v>-6484602.7649415052</v>
      </c>
      <c r="AD19" s="35">
        <f>AC19/G27</f>
        <v>-5.0194960769182296E-3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-3.0000000000000001E-3</v>
      </c>
      <c r="F20" s="9">
        <f>MATCH($D20,FAC_TOTALS_APTA!$A$2:$BO$2,)</f>
        <v>18</v>
      </c>
      <c r="G20" s="36">
        <f>VLOOKUP(G11,FAC_TOTALS_APTA!$A$4:$BO$143,$F20,FALSE)</f>
        <v>3.8878278728014601</v>
      </c>
      <c r="H20" s="36">
        <f>VLOOKUP(H11,FAC_TOTALS_APTA!$A$4:$BO$143,$F20,FALSE)</f>
        <v>6.0667289042856396</v>
      </c>
      <c r="I20" s="32">
        <f t="shared" si="1"/>
        <v>0.56044174350602716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MATCH($K20,FAC_TOTALS_APTA!$A$2:$BM$2,)</f>
        <v>30</v>
      </c>
      <c r="M20" s="31">
        <f>IF(M11=0,0,VLOOKUP(M11,FAC_TOTALS_APTA!$A$4:$BO$143,$L20,FALSE))</f>
        <v>0</v>
      </c>
      <c r="N20" s="31">
        <f>IF(N11=0,0,VLOOKUP(N11,FAC_TOTALS_APTA!$A$4:$BO$143,$L20,FALSE))</f>
        <v>0</v>
      </c>
      <c r="O20" s="31">
        <f>IF(O11=0,0,VLOOKUP(O11,FAC_TOTALS_APTA!$A$4:$BO$143,$L20,FALSE))</f>
        <v>0</v>
      </c>
      <c r="P20" s="31">
        <f>IF(P11=0,0,VLOOKUP(P11,FAC_TOTALS_APTA!$A$4:$BO$143,$L20,FALSE))</f>
        <v>-133244.855129031</v>
      </c>
      <c r="Q20" s="31">
        <f>IF(Q11=0,0,VLOOKUP(Q11,FAC_TOTALS_APTA!$A$4:$BO$143,$L20,FALSE))</f>
        <v>-111874.18287515</v>
      </c>
      <c r="R20" s="31">
        <f>IF(R11=0,0,VLOOKUP(R11,FAC_TOTALS_APTA!$A$4:$BO$143,$L20,FALSE))</f>
        <v>-44646.1291486021</v>
      </c>
      <c r="S20" s="31">
        <f>IF(S11=0,0,VLOOKUP(S11,FAC_TOTALS_APTA!$A$4:$BO$143,$L20,FALSE))</f>
        <v>-98268.821897307207</v>
      </c>
      <c r="T20" s="31">
        <f>IF(T11=0,0,VLOOKUP(T11,FAC_TOTALS_APTA!$A$4:$BO$143,$L20,FALSE))</f>
        <v>-128867.137439201</v>
      </c>
      <c r="U20" s="31">
        <f>IF(U11=0,0,VLOOKUP(U11,FAC_TOTALS_APTA!$A$4:$BO$143,$L20,FALSE))</f>
        <v>21672.645054505101</v>
      </c>
      <c r="V20" s="31">
        <f>IF(V11=0,0,VLOOKUP(V11,FAC_TOTALS_APTA!$A$4:$BO$143,$L20,FALSE))</f>
        <v>-35074.515509507401</v>
      </c>
      <c r="W20" s="31">
        <f>IF(W11=0,0,VLOOKUP(W11,FAC_TOTALS_APTA!$A$4:$BO$143,$L20,FALSE))</f>
        <v>-1790.61640049063</v>
      </c>
      <c r="X20" s="31">
        <f>IF(X11=0,0,VLOOKUP(X11,FAC_TOTALS_APTA!$A$4:$BO$143,$L20,FALSE))</f>
        <v>-145288.729539038</v>
      </c>
      <c r="Y20" s="31">
        <f>IF(Y11=0,0,VLOOKUP(Y11,FAC_TOTALS_APTA!$A$4:$BO$143,$L20,FALSE))</f>
        <v>-19213.118258870301</v>
      </c>
      <c r="Z20" s="31">
        <f>IF(Z11=0,0,VLOOKUP(Z11,FAC_TOTALS_APTA!$A$4:$BO$143,$L20,FALSE))</f>
        <v>-303438.03381973901</v>
      </c>
      <c r="AA20" s="31">
        <f>IF(AA11=0,0,VLOOKUP(AA11,FAC_TOTALS_APTA!$A$4:$BO$143,$L20,FALSE))</f>
        <v>-89775.931821229999</v>
      </c>
      <c r="AB20" s="31">
        <f>IF(AB11=0,0,VLOOKUP(AB11,FAC_TOTALS_APTA!$A$4:$BO$143,$L20,FALSE))</f>
        <v>-139486.218508244</v>
      </c>
      <c r="AC20" s="34">
        <f t="shared" si="4"/>
        <v>-1229295.6452919056</v>
      </c>
      <c r="AD20" s="35">
        <f>AC20/G27</f>
        <v>-9.5155322424303425E-4</v>
      </c>
      <c r="AE20" s="9"/>
    </row>
    <row r="21" spans="1:31" s="16" customFormat="1" ht="15" x14ac:dyDescent="0.2">
      <c r="A21" s="9"/>
      <c r="B21" s="28" t="s">
        <v>74</v>
      </c>
      <c r="C21" s="30"/>
      <c r="D21" s="14" t="s">
        <v>81</v>
      </c>
      <c r="E21" s="57">
        <v>-1.29E-2</v>
      </c>
      <c r="F21" s="9">
        <f>MATCH($D21,FAC_TOTALS_APTA!$A$2:$BO$2,)</f>
        <v>19</v>
      </c>
      <c r="G21" s="36">
        <f>VLOOKUP(G11,FAC_TOTALS_APTA!$A$4:$BO$143,$F21,FALSE)</f>
        <v>0</v>
      </c>
      <c r="H21" s="36">
        <f>VLOOKUP(H11,FAC_TOTALS_APTA!$A$4:$BO$143,$F21,FALSE)</f>
        <v>0</v>
      </c>
      <c r="I21" s="32" t="str">
        <f t="shared" si="1"/>
        <v>-</v>
      </c>
      <c r="J21" s="33" t="str">
        <f t="shared" si="2"/>
        <v/>
      </c>
      <c r="K21" s="33" t="str">
        <f t="shared" si="3"/>
        <v>YEARS_SINCE_TNC_BUS_FAC</v>
      </c>
      <c r="L21" s="9">
        <f>MATCH($K21,FAC_TOTALS_APTA!$A$2:$BM$2,)</f>
        <v>31</v>
      </c>
      <c r="M21" s="31">
        <f>IF(M11=0,0,VLOOKUP(M11,FAC_TOTALS_APTA!$A$4:$BO$143,$L21,FALSE))</f>
        <v>0</v>
      </c>
      <c r="N21" s="31">
        <f>IF(N11=0,0,VLOOKUP(N11,FAC_TOTALS_APTA!$A$4:$BO$143,$L21,FALSE))</f>
        <v>0</v>
      </c>
      <c r="O21" s="31">
        <f>IF(O11=0,0,VLOOKUP(O11,FAC_TOTALS_APTA!$A$4:$BO$143,$L21,FALSE))</f>
        <v>0</v>
      </c>
      <c r="P21" s="31">
        <f>IF(P11=0,0,VLOOKUP(P11,FAC_TOTALS_APTA!$A$4:$BO$143,$L21,FALSE))</f>
        <v>0</v>
      </c>
      <c r="Q21" s="31">
        <f>IF(Q11=0,0,VLOOKUP(Q11,FAC_TOTALS_APTA!$A$4:$BO$143,$L21,FALSE))</f>
        <v>0</v>
      </c>
      <c r="R21" s="31">
        <f>IF(R11=0,0,VLOOKUP(R11,FAC_TOTALS_APTA!$A$4:$BO$143,$L21,FALSE))</f>
        <v>0</v>
      </c>
      <c r="S21" s="31">
        <f>IF(S11=0,0,VLOOKUP(S11,FAC_TOTALS_APTA!$A$4:$BO$143,$L21,FALSE))</f>
        <v>0</v>
      </c>
      <c r="T21" s="31">
        <f>IF(T11=0,0,VLOOKUP(T11,FAC_TOTALS_APTA!$A$4:$BO$143,$L21,FALSE))</f>
        <v>0</v>
      </c>
      <c r="U21" s="31">
        <f>IF(U11=0,0,VLOOKUP(U11,FAC_TOTALS_APTA!$A$4:$BO$143,$L21,FALSE))</f>
        <v>0</v>
      </c>
      <c r="V21" s="31">
        <f>IF(V11=0,0,VLOOKUP(V11,FAC_TOTALS_APTA!$A$4:$BO$143,$L21,FALSE))</f>
        <v>0</v>
      </c>
      <c r="W21" s="31">
        <f>IF(W11=0,0,VLOOKUP(W11,FAC_TOTALS_APTA!$A$4:$BO$143,$L21,FALSE))</f>
        <v>0</v>
      </c>
      <c r="X21" s="31">
        <f>IF(X11=0,0,VLOOKUP(X11,FAC_TOTALS_APTA!$A$4:$BO$143,$L21,FALSE))</f>
        <v>0</v>
      </c>
      <c r="Y21" s="31">
        <f>IF(Y11=0,0,VLOOKUP(Y11,FAC_TOTALS_APTA!$A$4:$BO$143,$L21,FALSE))</f>
        <v>0</v>
      </c>
      <c r="Z21" s="31">
        <f>IF(Z11=0,0,VLOOKUP(Z11,FAC_TOTALS_APTA!$A$4:$BO$143,$L21,FALSE))</f>
        <v>0</v>
      </c>
      <c r="AA21" s="31">
        <f>IF(AA11=0,0,VLOOKUP(AA11,FAC_TOTALS_APTA!$A$4:$BO$143,$L21,FALSE))</f>
        <v>0</v>
      </c>
      <c r="AB21" s="31">
        <f>IF(AB11=0,0,VLOOKUP(AB11,FAC_TOTALS_APTA!$A$4:$BO$143,$L21,FALSE))</f>
        <v>0</v>
      </c>
      <c r="AC21" s="34">
        <f t="shared" si="4"/>
        <v>0</v>
      </c>
      <c r="AD21" s="35">
        <f>AC21/G27</f>
        <v>0</v>
      </c>
      <c r="AE21" s="9"/>
    </row>
    <row r="22" spans="1:31" s="16" customFormat="1" ht="15" x14ac:dyDescent="0.2">
      <c r="A22" s="9"/>
      <c r="B22" s="28" t="s">
        <v>74</v>
      </c>
      <c r="C22" s="30"/>
      <c r="D22" s="14" t="s">
        <v>82</v>
      </c>
      <c r="E22" s="57">
        <v>-2.5999999999999999E-3</v>
      </c>
      <c r="F22" s="9">
        <f>MATCH($D22,FAC_TOTALS_APTA!$A$2:$BO$2,)</f>
        <v>20</v>
      </c>
      <c r="G22" s="36">
        <f>VLOOKUP(G11,FAC_TOTALS_APTA!$A$4:$BO$143,$F22,FALSE)</f>
        <v>0</v>
      </c>
      <c r="H22" s="36">
        <f>VLOOKUP(H11,FAC_TOTALS_APTA!$A$4:$BO$143,$F22,FALSE)</f>
        <v>6.4942185573278799</v>
      </c>
      <c r="I22" s="32" t="str">
        <f t="shared" si="1"/>
        <v>-</v>
      </c>
      <c r="J22" s="33" t="str">
        <f t="shared" si="2"/>
        <v/>
      </c>
      <c r="K22" s="33" t="str">
        <f t="shared" si="3"/>
        <v>YEARS_SINCE_TNC_RAIL_FAC</v>
      </c>
      <c r="L22" s="9">
        <f>MATCH($K22,FAC_TOTALS_APTA!$A$2:$BM$2,)</f>
        <v>32</v>
      </c>
      <c r="M22" s="31">
        <f>IF(M11=0,0,VLOOKUP(M11,FAC_TOTALS_APTA!$A$4:$BO$143,$L22,FALSE))</f>
        <v>0</v>
      </c>
      <c r="N22" s="31">
        <f>IF(N11=0,0,VLOOKUP(N11,FAC_TOTALS_APTA!$A$4:$BO$143,$L22,FALSE))</f>
        <v>0</v>
      </c>
      <c r="O22" s="31">
        <f>IF(O11=0,0,VLOOKUP(O11,FAC_TOTALS_APTA!$A$4:$BO$143,$L22,FALSE))</f>
        <v>0</v>
      </c>
      <c r="P22" s="31">
        <f>IF(P11=0,0,VLOOKUP(P11,FAC_TOTALS_APTA!$A$4:$BO$143,$L22,FALSE))</f>
        <v>0</v>
      </c>
      <c r="Q22" s="31">
        <f>IF(Q11=0,0,VLOOKUP(Q11,FAC_TOTALS_APTA!$A$4:$BO$143,$L22,FALSE))</f>
        <v>0</v>
      </c>
      <c r="R22" s="31">
        <f>IF(R11=0,0,VLOOKUP(R11,FAC_TOTALS_APTA!$A$4:$BO$143,$L22,FALSE))</f>
        <v>0</v>
      </c>
      <c r="S22" s="31">
        <f>IF(S11=0,0,VLOOKUP(S11,FAC_TOTALS_APTA!$A$4:$BO$143,$L22,FALSE))</f>
        <v>0</v>
      </c>
      <c r="T22" s="31">
        <f>IF(T11=0,0,VLOOKUP(T11,FAC_TOTALS_APTA!$A$4:$BO$143,$L22,FALSE))</f>
        <v>0</v>
      </c>
      <c r="U22" s="31">
        <f>IF(U11=0,0,VLOOKUP(U11,FAC_TOTALS_APTA!$A$4:$BO$143,$L22,FALSE))</f>
        <v>-1938670.41127909</v>
      </c>
      <c r="V22" s="31">
        <f>IF(V11=0,0,VLOOKUP(V11,FAC_TOTALS_APTA!$A$4:$BO$143,$L22,FALSE))</f>
        <v>-8377573.7756530698</v>
      </c>
      <c r="W22" s="31">
        <f>IF(W11=0,0,VLOOKUP(W11,FAC_TOTALS_APTA!$A$4:$BO$143,$L22,FALSE))</f>
        <v>-16085734.402353</v>
      </c>
      <c r="X22" s="31">
        <f>IF(X11=0,0,VLOOKUP(X11,FAC_TOTALS_APTA!$A$4:$BO$143,$L22,FALSE))</f>
        <v>-16723342.993583599</v>
      </c>
      <c r="Y22" s="31">
        <f>IF(Y11=0,0,VLOOKUP(Y11,FAC_TOTALS_APTA!$A$4:$BO$143,$L22,FALSE))</f>
        <v>-18262065.526864599</v>
      </c>
      <c r="Z22" s="31">
        <f>IF(Z11=0,0,VLOOKUP(Z11,FAC_TOTALS_APTA!$A$4:$BO$143,$L22,FALSE))</f>
        <v>-18072365.5357945</v>
      </c>
      <c r="AA22" s="31">
        <f>IF(AA11=0,0,VLOOKUP(AA11,FAC_TOTALS_APTA!$A$4:$BO$143,$L22,FALSE))</f>
        <v>-17811270.4048425</v>
      </c>
      <c r="AB22" s="31">
        <f>IF(AB11=0,0,VLOOKUP(AB11,FAC_TOTALS_APTA!$A$4:$BO$143,$L22,FALSE))</f>
        <v>-17481432.6094773</v>
      </c>
      <c r="AC22" s="34">
        <f t="shared" si="4"/>
        <v>-114752455.65984765</v>
      </c>
      <c r="AD22" s="35">
        <f>AC22/G27</f>
        <v>-8.8825718687879293E-2</v>
      </c>
      <c r="AE22" s="9"/>
    </row>
    <row r="23" spans="1:31" s="16" customFormat="1" ht="15" x14ac:dyDescent="0.2">
      <c r="A23" s="9"/>
      <c r="B23" s="28" t="s">
        <v>75</v>
      </c>
      <c r="C23" s="30"/>
      <c r="D23" s="9" t="s">
        <v>49</v>
      </c>
      <c r="E23" s="57">
        <v>1.46E-2</v>
      </c>
      <c r="F23" s="9">
        <f>MATCH($D23,FAC_TOTALS_APTA!$A$2:$BO$2,)</f>
        <v>21</v>
      </c>
      <c r="G23" s="36">
        <f>VLOOKUP(G11,FAC_TOTALS_APTA!$A$4:$BO$143,$F23,FALSE)</f>
        <v>0</v>
      </c>
      <c r="H23" s="36">
        <f>VLOOKUP(H11,FAC_TOTALS_APTA!$A$4:$BO$143,$F23,FALSE)</f>
        <v>1</v>
      </c>
      <c r="I23" s="32" t="str">
        <f t="shared" si="1"/>
        <v>-</v>
      </c>
      <c r="J23" s="33" t="str">
        <f t="shared" si="2"/>
        <v/>
      </c>
      <c r="K23" s="33" t="str">
        <f t="shared" si="3"/>
        <v>BIKE_SHARE_FAC</v>
      </c>
      <c r="L23" s="9">
        <f>MATCH($K23,FAC_TOTALS_APTA!$A$2:$BM$2,)</f>
        <v>33</v>
      </c>
      <c r="M23" s="31">
        <f>IF(M11=0,0,VLOOKUP(M11,FAC_TOTALS_APTA!$A$4:$BO$143,$L23,FALSE))</f>
        <v>0</v>
      </c>
      <c r="N23" s="31">
        <f>IF(N11=0,0,VLOOKUP(N11,FAC_TOTALS_APTA!$A$4:$BO$143,$L23,FALSE))</f>
        <v>0</v>
      </c>
      <c r="O23" s="31">
        <f>IF(O11=0,0,VLOOKUP(O11,FAC_TOTALS_APTA!$A$4:$BO$143,$L23,FALSE))</f>
        <v>0</v>
      </c>
      <c r="P23" s="31">
        <f>IF(P11=0,0,VLOOKUP(P11,FAC_TOTALS_APTA!$A$4:$BO$143,$L23,FALSE))</f>
        <v>0</v>
      </c>
      <c r="Q23" s="31">
        <f>IF(Q11=0,0,VLOOKUP(Q11,FAC_TOTALS_APTA!$A$4:$BO$143,$L23,FALSE))</f>
        <v>0</v>
      </c>
      <c r="R23" s="31">
        <f>IF(R11=0,0,VLOOKUP(R11,FAC_TOTALS_APTA!$A$4:$BO$143,$L23,FALSE))</f>
        <v>1535938.1758514701</v>
      </c>
      <c r="S23" s="31">
        <f>IF(S11=0,0,VLOOKUP(S11,FAC_TOTALS_APTA!$A$4:$BO$143,$L23,FALSE))</f>
        <v>0</v>
      </c>
      <c r="T23" s="31">
        <f>IF(T11=0,0,VLOOKUP(T11,FAC_TOTALS_APTA!$A$4:$BO$143,$L23,FALSE))</f>
        <v>160447.448100073</v>
      </c>
      <c r="U23" s="31">
        <f>IF(U11=0,0,VLOOKUP(U11,FAC_TOTALS_APTA!$A$4:$BO$143,$L23,FALSE))</f>
        <v>1282451.2406425199</v>
      </c>
      <c r="V23" s="31">
        <f>IF(V11=0,0,VLOOKUP(V11,FAC_TOTALS_APTA!$A$4:$BO$143,$L23,FALSE))</f>
        <v>58293.154603053998</v>
      </c>
      <c r="W23" s="31">
        <f>IF(W11=0,0,VLOOKUP(W11,FAC_TOTALS_APTA!$A$4:$BO$143,$L23,FALSE))</f>
        <v>0</v>
      </c>
      <c r="X23" s="31">
        <f>IF(X11=0,0,VLOOKUP(X11,FAC_TOTALS_APTA!$A$4:$BO$143,$L23,FALSE))</f>
        <v>2183192.4908954701</v>
      </c>
      <c r="Y23" s="31">
        <f>IF(Y11=0,0,VLOOKUP(Y11,FAC_TOTALS_APTA!$A$4:$BO$143,$L23,FALSE))</f>
        <v>2794374.9844435002</v>
      </c>
      <c r="Z23" s="31">
        <f>IF(Z11=0,0,VLOOKUP(Z11,FAC_TOTALS_APTA!$A$4:$BO$143,$L23,FALSE))</f>
        <v>1006830.40457984</v>
      </c>
      <c r="AA23" s="31">
        <f>IF(AA11=0,0,VLOOKUP(AA11,FAC_TOTALS_APTA!$A$4:$BO$143,$L23,FALSE))</f>
        <v>0</v>
      </c>
      <c r="AB23" s="31">
        <f>IF(AB11=0,0,VLOOKUP(AB11,FAC_TOTALS_APTA!$A$4:$BO$143,$L23,FALSE))</f>
        <v>46775.099088033603</v>
      </c>
      <c r="AC23" s="34">
        <f t="shared" si="4"/>
        <v>9068302.9982039612</v>
      </c>
      <c r="AD23" s="35">
        <f>AC23/G27</f>
        <v>7.01944482549984E-3</v>
      </c>
      <c r="AE23" s="9"/>
    </row>
    <row r="24" spans="1:31" s="16" customFormat="1" ht="15" x14ac:dyDescent="0.2">
      <c r="A24" s="9"/>
      <c r="B24" s="11" t="s">
        <v>76</v>
      </c>
      <c r="C24" s="29"/>
      <c r="D24" s="10" t="s">
        <v>50</v>
      </c>
      <c r="E24" s="58">
        <v>-4.8399999999999999E-2</v>
      </c>
      <c r="F24" s="10">
        <f>MATCH($D24,FAC_TOTALS_APTA!$A$2:$BO$2,)</f>
        <v>22</v>
      </c>
      <c r="G24" s="38">
        <f>VLOOKUP(G11,FAC_TOTALS_APTA!$A$4:$BO$143,$F24,FALSE)</f>
        <v>0</v>
      </c>
      <c r="H24" s="38">
        <f>VLOOKUP(H11,FAC_TOTALS_APTA!$A$4:$BO$143,$F24,FALSE)</f>
        <v>0.64240534603254695</v>
      </c>
      <c r="I24" s="39" t="str">
        <f t="shared" si="1"/>
        <v>-</v>
      </c>
      <c r="J24" s="40" t="str">
        <f t="shared" si="2"/>
        <v/>
      </c>
      <c r="K24" s="40" t="str">
        <f t="shared" si="3"/>
        <v>scooter_flag_FAC</v>
      </c>
      <c r="L24" s="10">
        <f>MATCH($K24,FAC_TOTALS_APTA!$A$2:$BM$2,)</f>
        <v>34</v>
      </c>
      <c r="M24" s="41">
        <f>IF($M$11=0,0,VLOOKUP($M$11,FAC_TOTALS_APTA!$A$4:$BO$143,$L24,FALSE))</f>
        <v>0</v>
      </c>
      <c r="N24" s="41">
        <f>IF(N11=0,0,VLOOKUP(N11,FAC_TOTALS_APTA!$A$4:$BO$143,$L24,FALSE))</f>
        <v>0</v>
      </c>
      <c r="O24" s="41">
        <f>IF(O11=0,0,VLOOKUP(O11,FAC_TOTALS_APTA!$A$4:$BO$143,$L24,FALSE))</f>
        <v>0</v>
      </c>
      <c r="P24" s="41">
        <f>IF(P11=0,0,VLOOKUP(P11,FAC_TOTALS_APTA!$A$4:$BO$143,$L24,FALSE))</f>
        <v>0</v>
      </c>
      <c r="Q24" s="41">
        <f>IF(Q11=0,0,VLOOKUP(Q11,FAC_TOTALS_APTA!$A$4:$BO$143,$L24,FALSE))</f>
        <v>0</v>
      </c>
      <c r="R24" s="41">
        <f>IF(R11=0,0,VLOOKUP(R11,FAC_TOTALS_APTA!$A$4:$BO$143,$L24,FALSE))</f>
        <v>0</v>
      </c>
      <c r="S24" s="41">
        <f>IF(S11=0,0,VLOOKUP(S11,FAC_TOTALS_APTA!$A$4:$BO$143,$L24,FALSE))</f>
        <v>0</v>
      </c>
      <c r="T24" s="41">
        <f>IF(T11=0,0,VLOOKUP(T11,FAC_TOTALS_APTA!$A$4:$BO$143,$L24,FALSE))</f>
        <v>0</v>
      </c>
      <c r="U24" s="41">
        <f>IF(U11=0,0,VLOOKUP(U11,FAC_TOTALS_APTA!$A$4:$BO$143,$L24,FALSE))</f>
        <v>0</v>
      </c>
      <c r="V24" s="41">
        <f>IF(V11=0,0,VLOOKUP(V11,FAC_TOTALS_APTA!$A$4:$BO$143,$L24,FALSE))</f>
        <v>0</v>
      </c>
      <c r="W24" s="41">
        <f>IF(W11=0,0,VLOOKUP(W11,FAC_TOTALS_APTA!$A$4:$BO$143,$L24,FALSE))</f>
        <v>0</v>
      </c>
      <c r="X24" s="41">
        <f>IF(X11=0,0,VLOOKUP(X11,FAC_TOTALS_APTA!$A$4:$BO$143,$L24,FALSE))</f>
        <v>0</v>
      </c>
      <c r="Y24" s="41">
        <f>IF(Y11=0,0,VLOOKUP(Y11,FAC_TOTALS_APTA!$A$4:$BO$143,$L24,FALSE))</f>
        <v>0</v>
      </c>
      <c r="Z24" s="41">
        <f>IF(Z11=0,0,VLOOKUP(Z11,FAC_TOTALS_APTA!$A$4:$BO$143,$L24,FALSE))</f>
        <v>0</v>
      </c>
      <c r="AA24" s="41">
        <f>IF(AA11=0,0,VLOOKUP(AA11,FAC_TOTALS_APTA!$A$4:$BO$143,$L24,FALSE))</f>
        <v>0</v>
      </c>
      <c r="AB24" s="41">
        <f>IF(AB11=0,0,VLOOKUP(AB11,FAC_TOTALS_APTA!$A$4:$BO$143,$L24,FALSE))</f>
        <v>-64206352.138348401</v>
      </c>
      <c r="AC24" s="42">
        <f t="shared" si="4"/>
        <v>-64206352.138348401</v>
      </c>
      <c r="AD24" s="43">
        <f>AC24/$G$27</f>
        <v>-4.969981113015446E-2</v>
      </c>
      <c r="AE24" s="9"/>
    </row>
    <row r="25" spans="1:31" s="16" customFormat="1" ht="15" x14ac:dyDescent="0.2">
      <c r="A25" s="9"/>
      <c r="B25" s="44" t="s">
        <v>61</v>
      </c>
      <c r="C25" s="45"/>
      <c r="D25" s="44" t="s">
        <v>53</v>
      </c>
      <c r="E25" s="46"/>
      <c r="F25" s="47"/>
      <c r="G25" s="48"/>
      <c r="H25" s="48"/>
      <c r="I25" s="49"/>
      <c r="J25" s="50"/>
      <c r="K25" s="50" t="str">
        <f t="shared" si="3"/>
        <v>New_Reporter_FAC</v>
      </c>
      <c r="L25" s="47">
        <f>MATCH($K25,FAC_TOTALS_APTA!$A$2:$BM$2,)</f>
        <v>38</v>
      </c>
      <c r="M25" s="48">
        <f>IF(M11=0,0,VLOOKUP(M11,FAC_TOTALS_APTA!$A$4:$BO$143,$L25,FALSE))</f>
        <v>0</v>
      </c>
      <c r="N25" s="48">
        <f>IF(N11=0,0,VLOOKUP(N11,FAC_TOTALS_APTA!$A$4:$BO$143,$L25,FALSE))</f>
        <v>7695887</v>
      </c>
      <c r="O25" s="48">
        <f>IF(O11=0,0,VLOOKUP(O11,FAC_TOTALS_APTA!$A$4:$BO$143,$L25,FALSE))</f>
        <v>41519322.999999903</v>
      </c>
      <c r="P25" s="48">
        <f>IF(P11=0,0,VLOOKUP(P11,FAC_TOTALS_APTA!$A$4:$BO$143,$L25,FALSE))</f>
        <v>0</v>
      </c>
      <c r="Q25" s="48">
        <f>IF(Q11=0,0,VLOOKUP(Q11,FAC_TOTALS_APTA!$A$4:$BO$143,$L25,FALSE))</f>
        <v>0</v>
      </c>
      <c r="R25" s="48">
        <f>IF(R11=0,0,VLOOKUP(R11,FAC_TOTALS_APTA!$A$4:$BO$143,$L25,FALSE))</f>
        <v>0</v>
      </c>
      <c r="S25" s="48">
        <f>IF(S11=0,0,VLOOKUP(S11,FAC_TOTALS_APTA!$A$4:$BO$143,$L25,FALSE))</f>
        <v>11348341</v>
      </c>
      <c r="T25" s="48">
        <f>IF(T11=0,0,VLOOKUP(T11,FAC_TOTALS_APTA!$A$4:$BO$143,$L25,FALSE))</f>
        <v>0</v>
      </c>
      <c r="U25" s="48">
        <f>IF(U11=0,0,VLOOKUP(U11,FAC_TOTALS_APTA!$A$4:$BO$143,$L25,FALSE))</f>
        <v>0</v>
      </c>
      <c r="V25" s="48">
        <f>IF(V11=0,0,VLOOKUP(V11,FAC_TOTALS_APTA!$A$4:$BO$143,$L25,FALSE))</f>
        <v>0</v>
      </c>
      <c r="W25" s="48">
        <f>IF(W11=0,0,VLOOKUP(W11,FAC_TOTALS_APTA!$A$4:$BO$143,$L25,FALSE))</f>
        <v>0</v>
      </c>
      <c r="X25" s="48">
        <f>IF(X11=0,0,VLOOKUP(X11,FAC_TOTALS_APTA!$A$4:$BO$143,$L25,FALSE))</f>
        <v>0</v>
      </c>
      <c r="Y25" s="48">
        <f>IF(Y11=0,0,VLOOKUP(Y11,FAC_TOTALS_APTA!$A$4:$BO$143,$L25,FALSE))</f>
        <v>0</v>
      </c>
      <c r="Z25" s="48">
        <f>IF(Z11=0,0,VLOOKUP(Z11,FAC_TOTALS_APTA!$A$4:$BO$143,$L25,FALSE))</f>
        <v>0</v>
      </c>
      <c r="AA25" s="48">
        <f>IF(AA11=0,0,VLOOKUP(AA11,FAC_TOTALS_APTA!$A$4:$BO$143,$L25,FALSE))</f>
        <v>0</v>
      </c>
      <c r="AB25" s="48">
        <f>IF(AB11=0,0,VLOOKUP(AB11,FAC_TOTALS_APTA!$A$4:$BO$143,$L25,FALSE))</f>
        <v>0</v>
      </c>
      <c r="AC25" s="51">
        <f>SUM(M25:AB25)</f>
        <v>60563550.999999903</v>
      </c>
      <c r="AD25" s="52">
        <f>AC25/G27</f>
        <v>4.6880050739928229E-2</v>
      </c>
      <c r="AE25" s="9"/>
    </row>
    <row r="26" spans="1:31" s="75" customFormat="1" ht="15" x14ac:dyDescent="0.2">
      <c r="A26" s="74"/>
      <c r="B26" s="28" t="s">
        <v>77</v>
      </c>
      <c r="C26" s="30"/>
      <c r="D26" s="9" t="s">
        <v>6</v>
      </c>
      <c r="E26" s="57"/>
      <c r="F26" s="9">
        <f>MATCH($D26,FAC_TOTALS_APTA!$A$2:$BM$2,)</f>
        <v>9</v>
      </c>
      <c r="G26" s="76">
        <f>VLOOKUP(G11,FAC_TOTALS_APTA!$A$4:$BO$143,$F26,FALSE)</f>
        <v>1158336993.3836901</v>
      </c>
      <c r="H26" s="76">
        <f>VLOOKUP(H11,FAC_TOTALS_APTA!$A$4:$BM$143,$F26,FALSE)</f>
        <v>1661826511.2924299</v>
      </c>
      <c r="I26" s="78">
        <f t="shared" ref="I26:I27" si="5">H26/G26-1</f>
        <v>0.43466583626753152</v>
      </c>
      <c r="J26" s="33"/>
      <c r="K26" s="33"/>
      <c r="L26" s="9"/>
      <c r="M26" s="31">
        <f>SUM(M13:M18)</f>
        <v>110679636.45793971</v>
      </c>
      <c r="N26" s="31">
        <f>SUM(N13:N18)</f>
        <v>80734907.902068108</v>
      </c>
      <c r="O26" s="31">
        <f>SUM(O13:O18)</f>
        <v>48191860.95300743</v>
      </c>
      <c r="P26" s="31">
        <f>SUM(P13:P18)</f>
        <v>82711059.264514983</v>
      </c>
      <c r="Q26" s="31">
        <f>SUM(Q13:Q18)</f>
        <v>86456731.046266243</v>
      </c>
      <c r="R26" s="31">
        <f>SUM(R13:R18)</f>
        <v>51497729.656730741</v>
      </c>
      <c r="S26" s="31">
        <f>SUM(S13:S18)</f>
        <v>-99899219.511998028</v>
      </c>
      <c r="T26" s="31">
        <f>SUM(T13:T18)</f>
        <v>117556736.55485702</v>
      </c>
      <c r="U26" s="31">
        <f>SUM(U13:U18)</f>
        <v>60861280.448858514</v>
      </c>
      <c r="V26" s="31">
        <f>SUM(V13:V18)</f>
        <v>66671161.413199574</v>
      </c>
      <c r="W26" s="31">
        <f>SUM(W13:W18)</f>
        <v>-5118292.6785403369</v>
      </c>
      <c r="X26" s="31">
        <f>SUM(X13:X18)</f>
        <v>65491063.247518688</v>
      </c>
      <c r="Y26" s="31">
        <f>SUM(Y13:Y18)</f>
        <v>-107638149.62911816</v>
      </c>
      <c r="Z26" s="31">
        <f>SUM(Z13:Z18)</f>
        <v>-17569354.828114092</v>
      </c>
      <c r="AA26" s="31">
        <f>SUM(AA13:AA18)</f>
        <v>84491313.651517749</v>
      </c>
      <c r="AB26" s="31">
        <f>SUM(AB13:AB18)</f>
        <v>54370849.431643061</v>
      </c>
      <c r="AC26" s="34">
        <f>H26-G26</f>
        <v>503489517.90873981</v>
      </c>
      <c r="AD26" s="35">
        <f>I26</f>
        <v>0.43466583626753152</v>
      </c>
      <c r="AE26" s="74"/>
    </row>
    <row r="27" spans="1:31" ht="16" thickBot="1" x14ac:dyDescent="0.25">
      <c r="B27" s="12" t="s">
        <v>58</v>
      </c>
      <c r="C27" s="26"/>
      <c r="D27" s="26" t="s">
        <v>4</v>
      </c>
      <c r="E27" s="26"/>
      <c r="F27" s="26">
        <f>MATCH($D27,FAC_TOTALS_APTA!$A$2:$BM$2,)</f>
        <v>7</v>
      </c>
      <c r="G27" s="77">
        <f>VLOOKUP(G11,FAC_TOTALS_APTA!$A$4:$BM$143,$F27,FALSE)</f>
        <v>1291883222.0549901</v>
      </c>
      <c r="H27" s="77">
        <f>VLOOKUP(H11,FAC_TOTALS_APTA!$A$4:$BM$143,$F27,FALSE)</f>
        <v>1636184633.7979901</v>
      </c>
      <c r="I27" s="79">
        <f t="shared" si="5"/>
        <v>0.26651124951938154</v>
      </c>
      <c r="J27" s="53"/>
      <c r="K27" s="53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54">
        <f>H27-G27</f>
        <v>344301411.74300003</v>
      </c>
      <c r="AD27" s="55">
        <f>I27</f>
        <v>0.26651124951938154</v>
      </c>
    </row>
    <row r="28" spans="1:31" ht="17" thickTop="1" thickBot="1" x14ac:dyDescent="0.25">
      <c r="B28" s="59" t="s">
        <v>78</v>
      </c>
      <c r="C28" s="60"/>
      <c r="D28" s="60"/>
      <c r="E28" s="61"/>
      <c r="F28" s="60"/>
      <c r="G28" s="60"/>
      <c r="H28" s="60"/>
      <c r="I28" s="62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5">
        <f>AD27-AD26</f>
        <v>-0.16815458674814998</v>
      </c>
    </row>
    <row r="29" spans="1:31" ht="15" thickTop="1" x14ac:dyDescent="0.2"/>
    <row r="30" spans="1:31" s="13" customFormat="1" ht="15" x14ac:dyDescent="0.2">
      <c r="B30" s="21" t="s">
        <v>28</v>
      </c>
      <c r="E30" s="9"/>
      <c r="I30" s="20"/>
    </row>
    <row r="31" spans="1:31" ht="15" x14ac:dyDescent="0.2">
      <c r="B31" s="18" t="s">
        <v>19</v>
      </c>
      <c r="C31" s="19" t="s">
        <v>20</v>
      </c>
      <c r="D31" s="13"/>
      <c r="E31" s="9"/>
      <c r="F31" s="13"/>
      <c r="G31" s="13"/>
      <c r="H31" s="1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">
      <c r="B32" s="18"/>
      <c r="C32" s="19"/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5" x14ac:dyDescent="0.2">
      <c r="B33" s="21" t="s">
        <v>87</v>
      </c>
      <c r="C33" s="22">
        <v>1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ht="16" thickBot="1" x14ac:dyDescent="0.25">
      <c r="B34" s="23" t="s">
        <v>39</v>
      </c>
      <c r="C34" s="24">
        <v>2</v>
      </c>
      <c r="D34" s="25"/>
      <c r="E34" s="26"/>
      <c r="F34" s="25"/>
      <c r="G34" s="25"/>
      <c r="H34" s="25"/>
      <c r="I34" s="27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</row>
    <row r="35" spans="2:30" ht="15" thickTop="1" x14ac:dyDescent="0.2">
      <c r="B35" s="63"/>
      <c r="C35" s="64"/>
      <c r="D35" s="64"/>
      <c r="E35" s="64"/>
      <c r="F35" s="64"/>
      <c r="G35" s="83" t="s">
        <v>59</v>
      </c>
      <c r="H35" s="83"/>
      <c r="I35" s="83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3" t="s">
        <v>63</v>
      </c>
      <c r="AD35" s="83"/>
    </row>
    <row r="36" spans="2:30" ht="15" x14ac:dyDescent="0.2">
      <c r="B36" s="11" t="s">
        <v>21</v>
      </c>
      <c r="C36" s="29" t="s">
        <v>22</v>
      </c>
      <c r="D36" s="10" t="s">
        <v>23</v>
      </c>
      <c r="E36" s="10" t="s">
        <v>29</v>
      </c>
      <c r="F36" s="10"/>
      <c r="G36" s="29">
        <f>$C$1</f>
        <v>2002</v>
      </c>
      <c r="H36" s="29">
        <f>$C$2</f>
        <v>2018</v>
      </c>
      <c r="I36" s="29" t="s">
        <v>25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 t="s">
        <v>27</v>
      </c>
      <c r="AD36" s="29" t="s">
        <v>25</v>
      </c>
    </row>
    <row r="37" spans="2:30" ht="13" customHeight="1" x14ac:dyDescent="0.2">
      <c r="B37" s="28"/>
      <c r="C37" s="30"/>
      <c r="D37" s="9"/>
      <c r="E37" s="9"/>
      <c r="F37" s="9"/>
      <c r="G37" s="9"/>
      <c r="H37" s="9"/>
      <c r="I37" s="30"/>
      <c r="J37" s="9"/>
      <c r="K37" s="9"/>
      <c r="L37" s="9"/>
      <c r="M37" s="9">
        <v>1</v>
      </c>
      <c r="N37" s="9">
        <v>2</v>
      </c>
      <c r="O37" s="9">
        <v>3</v>
      </c>
      <c r="P37" s="9">
        <v>4</v>
      </c>
      <c r="Q37" s="9">
        <v>5</v>
      </c>
      <c r="R37" s="9">
        <v>6</v>
      </c>
      <c r="S37" s="9">
        <v>7</v>
      </c>
      <c r="T37" s="9">
        <v>8</v>
      </c>
      <c r="U37" s="9">
        <v>9</v>
      </c>
      <c r="V37" s="9">
        <v>10</v>
      </c>
      <c r="W37" s="9">
        <v>11</v>
      </c>
      <c r="X37" s="9">
        <v>12</v>
      </c>
      <c r="Y37" s="9">
        <v>13</v>
      </c>
      <c r="Z37" s="9">
        <v>14</v>
      </c>
      <c r="AA37" s="9">
        <v>15</v>
      </c>
      <c r="AB37" s="9">
        <v>16</v>
      </c>
      <c r="AC37" s="9"/>
      <c r="AD37" s="9"/>
    </row>
    <row r="38" spans="2:30" ht="13" customHeight="1" x14ac:dyDescent="0.2">
      <c r="B38" s="28"/>
      <c r="C38" s="30"/>
      <c r="D38" s="9"/>
      <c r="E38" s="9"/>
      <c r="F38" s="9"/>
      <c r="G38" s="9" t="str">
        <f>CONCATENATE($C33,"_",$C34,"_",G36)</f>
        <v>1_2_2002</v>
      </c>
      <c r="H38" s="9" t="str">
        <f>CONCATENATE($C33,"_",$C34,"_",H36)</f>
        <v>1_2_2018</v>
      </c>
      <c r="I38" s="30"/>
      <c r="J38" s="9"/>
      <c r="K38" s="9"/>
      <c r="L38" s="9"/>
      <c r="M38" s="9" t="str">
        <f>IF($G36+M37&gt;$H36,0,CONCATENATE($C33,"_",$C34,"_",$G36+M37))</f>
        <v>1_2_2003</v>
      </c>
      <c r="N38" s="9" t="str">
        <f t="shared" ref="N38:AB38" si="6">IF($G36+N37&gt;$H36,0,CONCATENATE($C33,"_",$C34,"_",$G36+N37))</f>
        <v>1_2_2004</v>
      </c>
      <c r="O38" s="9" t="str">
        <f t="shared" si="6"/>
        <v>1_2_2005</v>
      </c>
      <c r="P38" s="9" t="str">
        <f t="shared" si="6"/>
        <v>1_2_2006</v>
      </c>
      <c r="Q38" s="9" t="str">
        <f t="shared" si="6"/>
        <v>1_2_2007</v>
      </c>
      <c r="R38" s="9" t="str">
        <f t="shared" si="6"/>
        <v>1_2_2008</v>
      </c>
      <c r="S38" s="9" t="str">
        <f t="shared" si="6"/>
        <v>1_2_2009</v>
      </c>
      <c r="T38" s="9" t="str">
        <f t="shared" si="6"/>
        <v>1_2_2010</v>
      </c>
      <c r="U38" s="9" t="str">
        <f t="shared" si="6"/>
        <v>1_2_2011</v>
      </c>
      <c r="V38" s="9" t="str">
        <f t="shared" si="6"/>
        <v>1_2_2012</v>
      </c>
      <c r="W38" s="9" t="str">
        <f t="shared" si="6"/>
        <v>1_2_2013</v>
      </c>
      <c r="X38" s="9" t="str">
        <f t="shared" si="6"/>
        <v>1_2_2014</v>
      </c>
      <c r="Y38" s="9" t="str">
        <f t="shared" si="6"/>
        <v>1_2_2015</v>
      </c>
      <c r="Z38" s="9" t="str">
        <f t="shared" si="6"/>
        <v>1_2_2016</v>
      </c>
      <c r="AA38" s="9" t="str">
        <f t="shared" si="6"/>
        <v>1_2_2017</v>
      </c>
      <c r="AB38" s="9" t="str">
        <f t="shared" si="6"/>
        <v>1_2_2018</v>
      </c>
      <c r="AC38" s="9"/>
      <c r="AD38" s="9"/>
    </row>
    <row r="39" spans="2:30" ht="13" customHeight="1" x14ac:dyDescent="0.2">
      <c r="B39" s="28"/>
      <c r="C39" s="30"/>
      <c r="D39" s="9"/>
      <c r="E39" s="9"/>
      <c r="F39" s="9" t="s">
        <v>26</v>
      </c>
      <c r="G39" s="31"/>
      <c r="H39" s="31"/>
      <c r="I39" s="30"/>
      <c r="J39" s="9"/>
      <c r="K39" s="9"/>
      <c r="L39" s="9" t="s">
        <v>26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2:30" ht="15" x14ac:dyDescent="0.2">
      <c r="B40" s="28" t="s">
        <v>37</v>
      </c>
      <c r="C40" s="30" t="s">
        <v>24</v>
      </c>
      <c r="D40" s="9" t="s">
        <v>8</v>
      </c>
      <c r="E40" s="57">
        <v>0.83279999999999998</v>
      </c>
      <c r="F40" s="9">
        <f>MATCH($D40,FAC_TOTALS_APTA!$A$2:$BO$2,)</f>
        <v>11</v>
      </c>
      <c r="G40" s="31">
        <f>VLOOKUP(G38,FAC_TOTALS_APTA!$A$4:$BO$143,$F40,FALSE)</f>
        <v>2962620.5000872598</v>
      </c>
      <c r="H40" s="31">
        <f>VLOOKUP(H38,FAC_TOTALS_APTA!$A$4:$BO$143,$F40,FALSE)</f>
        <v>4711448.7649383796</v>
      </c>
      <c r="I40" s="32">
        <f>IFERROR(H40/G40-1,"-")</f>
        <v>0.59029776672361867</v>
      </c>
      <c r="J40" s="33" t="str">
        <f>IF(C40="Log","_log","")</f>
        <v>_log</v>
      </c>
      <c r="K40" s="33" t="str">
        <f>CONCATENATE(D40,J40,"_FAC")</f>
        <v>VRM_ADJ_log_FAC</v>
      </c>
      <c r="L40" s="9">
        <f>MATCH($K40,FAC_TOTALS_APTA!$A$2:$BM$2,)</f>
        <v>23</v>
      </c>
      <c r="M40" s="31">
        <f>IF(M38=0,0,VLOOKUP(M38,FAC_TOTALS_APTA!$A$4:$BO$143,$L40,FALSE))</f>
        <v>1005557.93527641</v>
      </c>
      <c r="N40" s="31">
        <f>IF(N38=0,0,VLOOKUP(N38,FAC_TOTALS_APTA!$A$4:$BO$143,$L40,FALSE))</f>
        <v>1253018.9291844801</v>
      </c>
      <c r="O40" s="31">
        <f>IF(O38=0,0,VLOOKUP(O38,FAC_TOTALS_APTA!$A$4:$BO$143,$L40,FALSE))</f>
        <v>3279246.3892649901</v>
      </c>
      <c r="P40" s="31">
        <f>IF(P38=0,0,VLOOKUP(P38,FAC_TOTALS_APTA!$A$4:$BO$143,$L40,FALSE))</f>
        <v>3412491.5650442098</v>
      </c>
      <c r="Q40" s="31">
        <f>IF(Q38=0,0,VLOOKUP(Q38,FAC_TOTALS_APTA!$A$4:$BO$143,$L40,FALSE))</f>
        <v>4696163.5812612502</v>
      </c>
      <c r="R40" s="31">
        <f>IF(R38=0,0,VLOOKUP(R38,FAC_TOTALS_APTA!$A$4:$BO$143,$L40,FALSE))</f>
        <v>9354420.5497136395</v>
      </c>
      <c r="S40" s="31">
        <f>IF(S38=0,0,VLOOKUP(S38,FAC_TOTALS_APTA!$A$4:$BO$143,$L40,FALSE))</f>
        <v>462053.644708812</v>
      </c>
      <c r="T40" s="31">
        <f>IF(T38=0,0,VLOOKUP(T38,FAC_TOTALS_APTA!$A$4:$BO$143,$L40,FALSE))</f>
        <v>675565.12539412198</v>
      </c>
      <c r="U40" s="31">
        <f>IF(U38=0,0,VLOOKUP(U38,FAC_TOTALS_APTA!$A$4:$BO$143,$L40,FALSE))</f>
        <v>4552008.5785534</v>
      </c>
      <c r="V40" s="31">
        <f>IF(V38=0,0,VLOOKUP(V38,FAC_TOTALS_APTA!$A$4:$BO$143,$L40,FALSE))</f>
        <v>5488883.2544250796</v>
      </c>
      <c r="W40" s="31">
        <f>IF(W38=0,0,VLOOKUP(W38,FAC_TOTALS_APTA!$A$4:$BO$143,$L40,FALSE))</f>
        <v>9125938.4633489605</v>
      </c>
      <c r="X40" s="31">
        <f>IF(X38=0,0,VLOOKUP(X38,FAC_TOTALS_APTA!$A$4:$BO$143,$L40,FALSE))</f>
        <v>1950531.1033980099</v>
      </c>
      <c r="Y40" s="31">
        <f>IF(Y38=0,0,VLOOKUP(Y38,FAC_TOTALS_APTA!$A$4:$BO$143,$L40,FALSE))</f>
        <v>971146.31810330099</v>
      </c>
      <c r="Z40" s="31">
        <f>IF(Z38=0,0,VLOOKUP(Z38,FAC_TOTALS_APTA!$A$4:$BO$143,$L40,FALSE))</f>
        <v>2362855.8006668799</v>
      </c>
      <c r="AA40" s="31">
        <f>IF(AA38=0,0,VLOOKUP(AA38,FAC_TOTALS_APTA!$A$4:$BO$143,$L40,FALSE))</f>
        <v>563958.58164569596</v>
      </c>
      <c r="AB40" s="31">
        <f>IF(AB38=0,0,VLOOKUP(AB38,FAC_TOTALS_APTA!$A$4:$BO$143,$L40,FALSE))</f>
        <v>2957003.6268732999</v>
      </c>
      <c r="AC40" s="34">
        <f>SUM(M40:AB40)</f>
        <v>52110843.446862534</v>
      </c>
      <c r="AD40" s="35">
        <f>AC40/G54</f>
        <v>1.0959224694079723</v>
      </c>
    </row>
    <row r="41" spans="2:30" ht="15" x14ac:dyDescent="0.2">
      <c r="B41" s="28" t="s">
        <v>60</v>
      </c>
      <c r="C41" s="30" t="s">
        <v>24</v>
      </c>
      <c r="D41" s="9" t="s">
        <v>18</v>
      </c>
      <c r="E41" s="57">
        <v>-0.59099999999999997</v>
      </c>
      <c r="F41" s="9">
        <f>MATCH($D41,FAC_TOTALS_APTA!$A$2:$BO$2,)</f>
        <v>12</v>
      </c>
      <c r="G41" s="56">
        <f>VLOOKUP(G38,FAC_TOTALS_APTA!$A$4:$BO$143,$F41,FALSE)</f>
        <v>1.2225813885152299</v>
      </c>
      <c r="H41" s="56">
        <f>VLOOKUP(H38,FAC_TOTALS_APTA!$A$4:$BO$143,$F41,FALSE)</f>
        <v>1.26586607517489</v>
      </c>
      <c r="I41" s="32">
        <f t="shared" ref="I41:I51" si="7">IFERROR(H41/G41-1,"-")</f>
        <v>3.5404339593478884E-2</v>
      </c>
      <c r="J41" s="33" t="str">
        <f t="shared" ref="J41:J51" si="8">IF(C41="Log","_log","")</f>
        <v>_log</v>
      </c>
      <c r="K41" s="33" t="str">
        <f t="shared" ref="K41:K52" si="9">CONCATENATE(D41,J41,"_FAC")</f>
        <v>FARE_per_UPT_2018_log_FAC</v>
      </c>
      <c r="L41" s="9">
        <f>MATCH($K41,FAC_TOTALS_APTA!$A$2:$BM$2,)</f>
        <v>24</v>
      </c>
      <c r="M41" s="31">
        <f>IF(M38=0,0,VLOOKUP(M38,FAC_TOTALS_APTA!$A$4:$BO$143,$L41,FALSE))</f>
        <v>112344.207341749</v>
      </c>
      <c r="N41" s="31">
        <f>IF(N38=0,0,VLOOKUP(N38,FAC_TOTALS_APTA!$A$4:$BO$143,$L41,FALSE))</f>
        <v>121753.947389462</v>
      </c>
      <c r="O41" s="31">
        <f>IF(O38=0,0,VLOOKUP(O38,FAC_TOTALS_APTA!$A$4:$BO$143,$L41,FALSE))</f>
        <v>153821.66219331001</v>
      </c>
      <c r="P41" s="31">
        <f>IF(P38=0,0,VLOOKUP(P38,FAC_TOTALS_APTA!$A$4:$BO$143,$L41,FALSE))</f>
        <v>199991.34424435699</v>
      </c>
      <c r="Q41" s="31">
        <f>IF(Q38=0,0,VLOOKUP(Q38,FAC_TOTALS_APTA!$A$4:$BO$143,$L41,FALSE))</f>
        <v>62033.216724878999</v>
      </c>
      <c r="R41" s="31">
        <f>IF(R38=0,0,VLOOKUP(R38,FAC_TOTALS_APTA!$A$4:$BO$143,$L41,FALSE))</f>
        <v>13076.900705481599</v>
      </c>
      <c r="S41" s="31">
        <f>IF(S38=0,0,VLOOKUP(S38,FAC_TOTALS_APTA!$A$4:$BO$143,$L41,FALSE))</f>
        <v>-70798.243123188993</v>
      </c>
      <c r="T41" s="31">
        <f>IF(T38=0,0,VLOOKUP(T38,FAC_TOTALS_APTA!$A$4:$BO$143,$L41,FALSE))</f>
        <v>27954.133337589599</v>
      </c>
      <c r="U41" s="31">
        <f>IF(U38=0,0,VLOOKUP(U38,FAC_TOTALS_APTA!$A$4:$BO$143,$L41,FALSE))</f>
        <v>61948.181027614199</v>
      </c>
      <c r="V41" s="31">
        <f>IF(V38=0,0,VLOOKUP(V38,FAC_TOTALS_APTA!$A$4:$BO$143,$L41,FALSE))</f>
        <v>99094.142400688594</v>
      </c>
      <c r="W41" s="31">
        <f>IF(W38=0,0,VLOOKUP(W38,FAC_TOTALS_APTA!$A$4:$BO$143,$L41,FALSE))</f>
        <v>146764.53693312101</v>
      </c>
      <c r="X41" s="31">
        <f>IF(X38=0,0,VLOOKUP(X38,FAC_TOTALS_APTA!$A$4:$BO$143,$L41,FALSE))</f>
        <v>125847.19123918</v>
      </c>
      <c r="Y41" s="31">
        <f>IF(Y38=0,0,VLOOKUP(Y38,FAC_TOTALS_APTA!$A$4:$BO$143,$L41,FALSE))</f>
        <v>138823.14345878299</v>
      </c>
      <c r="Z41" s="31">
        <f>IF(Z38=0,0,VLOOKUP(Z38,FAC_TOTALS_APTA!$A$4:$BO$143,$L41,FALSE))</f>
        <v>121683.418641727</v>
      </c>
      <c r="AA41" s="31">
        <f>IF(AA38=0,0,VLOOKUP(AA38,FAC_TOTALS_APTA!$A$4:$BO$143,$L41,FALSE))</f>
        <v>126485.941296057</v>
      </c>
      <c r="AB41" s="31">
        <f>IF(AB38=0,0,VLOOKUP(AB38,FAC_TOTALS_APTA!$A$4:$BO$143,$L41,FALSE))</f>
        <v>112933.45801220799</v>
      </c>
      <c r="AC41" s="34">
        <f t="shared" ref="AC41:AC51" si="10">SUM(M41:AB41)</f>
        <v>1553757.181823018</v>
      </c>
      <c r="AD41" s="35">
        <f>AC41/G54</f>
        <v>3.2676450714143546E-2</v>
      </c>
    </row>
    <row r="42" spans="2:30" ht="15" x14ac:dyDescent="0.2">
      <c r="B42" s="28" t="s">
        <v>56</v>
      </c>
      <c r="C42" s="30" t="s">
        <v>24</v>
      </c>
      <c r="D42" s="9" t="s">
        <v>9</v>
      </c>
      <c r="E42" s="57">
        <v>0.37669999999999998</v>
      </c>
      <c r="F42" s="9">
        <f>MATCH($D42,FAC_TOTALS_APTA!$A$2:$BO$2,)</f>
        <v>13</v>
      </c>
      <c r="G42" s="31">
        <f>VLOOKUP(G38,FAC_TOTALS_APTA!$A$4:$BO$143,$F42,FALSE)</f>
        <v>2768260.23772333</v>
      </c>
      <c r="H42" s="31">
        <f>VLOOKUP(H38,FAC_TOTALS_APTA!$A$4:$BO$143,$F42,FALSE)</f>
        <v>3015744.4941639798</v>
      </c>
      <c r="I42" s="32">
        <f t="shared" si="7"/>
        <v>8.9400647044724835E-2</v>
      </c>
      <c r="J42" s="33" t="str">
        <f t="shared" si="8"/>
        <v>_log</v>
      </c>
      <c r="K42" s="33" t="str">
        <f t="shared" si="9"/>
        <v>POP_EMP_log_FAC</v>
      </c>
      <c r="L42" s="9">
        <f>MATCH($K42,FAC_TOTALS_APTA!$A$2:$BM$2,)</f>
        <v>25</v>
      </c>
      <c r="M42" s="31">
        <f>IF(M38=0,0,VLOOKUP(M38,FAC_TOTALS_APTA!$A$4:$BO$143,$L42,FALSE))</f>
        <v>3927853.03576602</v>
      </c>
      <c r="N42" s="31">
        <f>IF(N38=0,0,VLOOKUP(N38,FAC_TOTALS_APTA!$A$4:$BO$143,$L42,FALSE))</f>
        <v>1125616.9757997401</v>
      </c>
      <c r="O42" s="31">
        <f>IF(O38=0,0,VLOOKUP(O38,FAC_TOTALS_APTA!$A$4:$BO$143,$L42,FALSE))</f>
        <v>715552.57254254795</v>
      </c>
      <c r="P42" s="31">
        <f>IF(P38=0,0,VLOOKUP(P38,FAC_TOTALS_APTA!$A$4:$BO$143,$L42,FALSE))</f>
        <v>472362.23317437898</v>
      </c>
      <c r="Q42" s="31">
        <f>IF(Q38=0,0,VLOOKUP(Q38,FAC_TOTALS_APTA!$A$4:$BO$143,$L42,FALSE))</f>
        <v>-1391175.1367907601</v>
      </c>
      <c r="R42" s="31">
        <f>IF(R38=0,0,VLOOKUP(R38,FAC_TOTALS_APTA!$A$4:$BO$143,$L42,FALSE))</f>
        <v>-554935.39688432706</v>
      </c>
      <c r="S42" s="31">
        <f>IF(S38=0,0,VLOOKUP(S38,FAC_TOTALS_APTA!$A$4:$BO$143,$L42,FALSE))</f>
        <v>-4901541.5878754603</v>
      </c>
      <c r="T42" s="31">
        <f>IF(T38=0,0,VLOOKUP(T38,FAC_TOTALS_APTA!$A$4:$BO$143,$L42,FALSE))</f>
        <v>-471888.03371494001</v>
      </c>
      <c r="U42" s="31">
        <f>IF(U38=0,0,VLOOKUP(U38,FAC_TOTALS_APTA!$A$4:$BO$143,$L42,FALSE))</f>
        <v>-757364.27726363402</v>
      </c>
      <c r="V42" s="31">
        <f>IF(V38=0,0,VLOOKUP(V38,FAC_TOTALS_APTA!$A$4:$BO$143,$L42,FALSE))</f>
        <v>482316.24763179501</v>
      </c>
      <c r="W42" s="31">
        <f>IF(W38=0,0,VLOOKUP(W38,FAC_TOTALS_APTA!$A$4:$BO$143,$L42,FALSE))</f>
        <v>-1916453.63822453</v>
      </c>
      <c r="X42" s="31">
        <f>IF(X38=0,0,VLOOKUP(X38,FAC_TOTALS_APTA!$A$4:$BO$143,$L42,FALSE))</f>
        <v>130207.279957436</v>
      </c>
      <c r="Y42" s="31">
        <f>IF(Y38=0,0,VLOOKUP(Y38,FAC_TOTALS_APTA!$A$4:$BO$143,$L42,FALSE))</f>
        <v>-715312.020425044</v>
      </c>
      <c r="Z42" s="31">
        <f>IF(Z38=0,0,VLOOKUP(Z38,FAC_TOTALS_APTA!$A$4:$BO$143,$L42,FALSE))</f>
        <v>1333660.1008381599</v>
      </c>
      <c r="AA42" s="31">
        <f>IF(AA38=0,0,VLOOKUP(AA38,FAC_TOTALS_APTA!$A$4:$BO$143,$L42,FALSE))</f>
        <v>-170356.358695929</v>
      </c>
      <c r="AB42" s="31">
        <f>IF(AB38=0,0,VLOOKUP(AB38,FAC_TOTALS_APTA!$A$4:$BO$143,$L42,FALSE))</f>
        <v>610333.84591230506</v>
      </c>
      <c r="AC42" s="34">
        <f t="shared" si="10"/>
        <v>-2081124.1582522406</v>
      </c>
      <c r="AD42" s="35">
        <f>AC42/G54</f>
        <v>-4.3767296320622144E-2</v>
      </c>
    </row>
    <row r="43" spans="2:30" ht="15" x14ac:dyDescent="0.2">
      <c r="B43" s="28" t="s">
        <v>72</v>
      </c>
      <c r="C43" s="30" t="s">
        <v>24</v>
      </c>
      <c r="D43" s="9" t="s">
        <v>80</v>
      </c>
      <c r="E43" s="57">
        <v>5.4999999999999997E-3</v>
      </c>
      <c r="F43" s="9">
        <f>MATCH($D43,FAC_TOTALS_APTA!$A$2:$BO$2,)</f>
        <v>17</v>
      </c>
      <c r="G43" s="56">
        <f>VLOOKUP(G38,FAC_TOTALS_APTA!$A$4:$BO$143,$F43,FALSE)</f>
        <v>3833.3989061356601</v>
      </c>
      <c r="H43" s="56">
        <f>VLOOKUP(H38,FAC_TOTALS_APTA!$A$4:$BO$143,$F43,FALSE)</f>
        <v>3689.0853171654599</v>
      </c>
      <c r="I43" s="32">
        <f t="shared" si="7"/>
        <v>-3.7646379232595617E-2</v>
      </c>
      <c r="J43" s="33" t="str">
        <f t="shared" si="8"/>
        <v>_log</v>
      </c>
      <c r="K43" s="33" t="str">
        <f t="shared" si="9"/>
        <v>WEIGHTED_POP_DENSITY_log_FAC</v>
      </c>
      <c r="L43" s="9">
        <f>MATCH($K43,FAC_TOTALS_APTA!$A$2:$BM$2,)</f>
        <v>29</v>
      </c>
      <c r="M43" s="31">
        <f>IF(M38=0,0,VLOOKUP(M38,FAC_TOTALS_APTA!$A$4:$BO$143,$L43,FALSE))</f>
        <v>440.53371061033198</v>
      </c>
      <c r="N43" s="31">
        <f>IF(N38=0,0,VLOOKUP(N38,FAC_TOTALS_APTA!$A$4:$BO$143,$L43,FALSE))</f>
        <v>888.153973412337</v>
      </c>
      <c r="O43" s="31">
        <f>IF(O38=0,0,VLOOKUP(O38,FAC_TOTALS_APTA!$A$4:$BO$143,$L43,FALSE))</f>
        <v>-4786.0666434838604</v>
      </c>
      <c r="P43" s="31">
        <f>IF(P38=0,0,VLOOKUP(P38,FAC_TOTALS_APTA!$A$4:$BO$143,$L43,FALSE))</f>
        <v>12818.4374756131</v>
      </c>
      <c r="Q43" s="31">
        <f>IF(Q38=0,0,VLOOKUP(Q38,FAC_TOTALS_APTA!$A$4:$BO$143,$L43,FALSE))</f>
        <v>-16297.5995210651</v>
      </c>
      <c r="R43" s="31">
        <f>IF(R38=0,0,VLOOKUP(R38,FAC_TOTALS_APTA!$A$4:$BO$143,$L43,FALSE))</f>
        <v>-6784.4882482436396</v>
      </c>
      <c r="S43" s="31">
        <f>IF(S38=0,0,VLOOKUP(S38,FAC_TOTALS_APTA!$A$4:$BO$143,$L43,FALSE))</f>
        <v>127885.198881989</v>
      </c>
      <c r="T43" s="31">
        <f>IF(T38=0,0,VLOOKUP(T38,FAC_TOTALS_APTA!$A$4:$BO$143,$L43,FALSE))</f>
        <v>-78682.488226323199</v>
      </c>
      <c r="U43" s="31">
        <f>IF(U38=0,0,VLOOKUP(U38,FAC_TOTALS_APTA!$A$4:$BO$143,$L43,FALSE))</f>
        <v>178137.73577586</v>
      </c>
      <c r="V43" s="31">
        <f>IF(V38=0,0,VLOOKUP(V38,FAC_TOTALS_APTA!$A$4:$BO$143,$L43,FALSE))</f>
        <v>216693.79513183801</v>
      </c>
      <c r="W43" s="31">
        <f>IF(W38=0,0,VLOOKUP(W38,FAC_TOTALS_APTA!$A$4:$BO$143,$L43,FALSE))</f>
        <v>367677.01721392601</v>
      </c>
      <c r="X43" s="31">
        <f>IF(X38=0,0,VLOOKUP(X38,FAC_TOTALS_APTA!$A$4:$BO$143,$L43,FALSE))</f>
        <v>540974.40756613098</v>
      </c>
      <c r="Y43" s="31">
        <f>IF(Y38=0,0,VLOOKUP(Y38,FAC_TOTALS_APTA!$A$4:$BO$143,$L43,FALSE))</f>
        <v>570307.10811526806</v>
      </c>
      <c r="Z43" s="31">
        <f>IF(Z38=0,0,VLOOKUP(Z38,FAC_TOTALS_APTA!$A$4:$BO$143,$L43,FALSE))</f>
        <v>438325.76590956998</v>
      </c>
      <c r="AA43" s="31">
        <f>IF(AA38=0,0,VLOOKUP(AA38,FAC_TOTALS_APTA!$A$4:$BO$143,$L43,FALSE))</f>
        <v>387567.92820553901</v>
      </c>
      <c r="AB43" s="31">
        <f>IF(AB38=0,0,VLOOKUP(AB38,FAC_TOTALS_APTA!$A$4:$BO$143,$L43,FALSE))</f>
        <v>730118.43370465899</v>
      </c>
      <c r="AC43" s="34">
        <f t="shared" si="10"/>
        <v>3465283.8730252995</v>
      </c>
      <c r="AD43" s="35">
        <f>AC43/G54</f>
        <v>7.2877010006525952E-2</v>
      </c>
    </row>
    <row r="44" spans="2:30" ht="15" x14ac:dyDescent="0.2">
      <c r="B44" s="28" t="s">
        <v>57</v>
      </c>
      <c r="C44" s="30" t="s">
        <v>24</v>
      </c>
      <c r="D44" s="37" t="s">
        <v>17</v>
      </c>
      <c r="E44" s="57">
        <v>0.1762</v>
      </c>
      <c r="F44" s="9">
        <f>MATCH($D44,FAC_TOTALS_APTA!$A$2:$BO$2,)</f>
        <v>14</v>
      </c>
      <c r="G44" s="36">
        <f>VLOOKUP(G38,FAC_TOTALS_APTA!$A$4:$BO$143,$F44,FALSE)</f>
        <v>1.9579725613818899</v>
      </c>
      <c r="H44" s="36">
        <f>VLOOKUP(H38,FAC_TOTALS_APTA!$A$4:$BO$143,$F44,FALSE)</f>
        <v>2.8728320563110699</v>
      </c>
      <c r="I44" s="32">
        <f t="shared" si="7"/>
        <v>0.46724837363578486</v>
      </c>
      <c r="J44" s="33" t="str">
        <f t="shared" si="8"/>
        <v>_log</v>
      </c>
      <c r="K44" s="33" t="str">
        <f t="shared" si="9"/>
        <v>GAS_PRICE_2018_log_FAC</v>
      </c>
      <c r="L44" s="9">
        <f>MATCH($K44,FAC_TOTALS_APTA!$A$2:$BM$2,)</f>
        <v>26</v>
      </c>
      <c r="M44" s="31">
        <f>IF(M38=0,0,VLOOKUP(M38,FAC_TOTALS_APTA!$A$4:$BO$143,$L44,FALSE))</f>
        <v>980834.30880068697</v>
      </c>
      <c r="N44" s="31">
        <f>IF(N38=0,0,VLOOKUP(N38,FAC_TOTALS_APTA!$A$4:$BO$143,$L44,FALSE))</f>
        <v>1044602.96493249</v>
      </c>
      <c r="O44" s="31">
        <f>IF(O38=0,0,VLOOKUP(O38,FAC_TOTALS_APTA!$A$4:$BO$143,$L44,FALSE))</f>
        <v>1552271.9651045999</v>
      </c>
      <c r="P44" s="31">
        <f>IF(P38=0,0,VLOOKUP(P38,FAC_TOTALS_APTA!$A$4:$BO$143,$L44,FALSE))</f>
        <v>1001634.63381274</v>
      </c>
      <c r="Q44" s="31">
        <f>IF(Q38=0,0,VLOOKUP(Q38,FAC_TOTALS_APTA!$A$4:$BO$143,$L44,FALSE))</f>
        <v>762451.13097555097</v>
      </c>
      <c r="R44" s="31">
        <f>IF(R38=0,0,VLOOKUP(R38,FAC_TOTALS_APTA!$A$4:$BO$143,$L44,FALSE))</f>
        <v>1466423.49539806</v>
      </c>
      <c r="S44" s="31">
        <f>IF(S38=0,0,VLOOKUP(S38,FAC_TOTALS_APTA!$A$4:$BO$143,$L44,FALSE))</f>
        <v>-4949965.1288139196</v>
      </c>
      <c r="T44" s="31">
        <f>IF(T38=0,0,VLOOKUP(T38,FAC_TOTALS_APTA!$A$4:$BO$143,$L44,FALSE))</f>
        <v>2193205.2284946698</v>
      </c>
      <c r="U44" s="31">
        <f>IF(U38=0,0,VLOOKUP(U38,FAC_TOTALS_APTA!$A$4:$BO$143,$L44,FALSE))</f>
        <v>2819693.2495889799</v>
      </c>
      <c r="V44" s="31">
        <f>IF(V38=0,0,VLOOKUP(V38,FAC_TOTALS_APTA!$A$4:$BO$143,$L44,FALSE))</f>
        <v>46902.7311770046</v>
      </c>
      <c r="W44" s="31">
        <f>IF(W38=0,0,VLOOKUP(W38,FAC_TOTALS_APTA!$A$4:$BO$143,$L44,FALSE))</f>
        <v>-618656.19962897198</v>
      </c>
      <c r="X44" s="31">
        <f>IF(X38=0,0,VLOOKUP(X38,FAC_TOTALS_APTA!$A$4:$BO$143,$L44,FALSE))</f>
        <v>-923950.22718237899</v>
      </c>
      <c r="Y44" s="31">
        <f>IF(Y38=0,0,VLOOKUP(Y38,FAC_TOTALS_APTA!$A$4:$BO$143,$L44,FALSE))</f>
        <v>-4872960.7007863596</v>
      </c>
      <c r="Z44" s="31">
        <f>IF(Z38=0,0,VLOOKUP(Z38,FAC_TOTALS_APTA!$A$4:$BO$143,$L44,FALSE))</f>
        <v>-1813772.9506504899</v>
      </c>
      <c r="AA44" s="31">
        <f>IF(AA38=0,0,VLOOKUP(AA38,FAC_TOTALS_APTA!$A$4:$BO$143,$L44,FALSE))</f>
        <v>1323732.9883440901</v>
      </c>
      <c r="AB44" s="31">
        <f>IF(AB38=0,0,VLOOKUP(AB38,FAC_TOTALS_APTA!$A$4:$BO$143,$L44,FALSE))</f>
        <v>1648541.9176848901</v>
      </c>
      <c r="AC44" s="34">
        <f t="shared" si="10"/>
        <v>1660989.4072516437</v>
      </c>
      <c r="AD44" s="35">
        <f>AC44/G54</f>
        <v>3.4931609094216304E-2</v>
      </c>
    </row>
    <row r="45" spans="2:30" ht="15" x14ac:dyDescent="0.2">
      <c r="B45" s="28" t="s">
        <v>54</v>
      </c>
      <c r="C45" s="30" t="s">
        <v>24</v>
      </c>
      <c r="D45" s="9" t="s">
        <v>16</v>
      </c>
      <c r="E45" s="57">
        <v>-0.27529999999999999</v>
      </c>
      <c r="F45" s="9">
        <f>MATCH($D45,FAC_TOTALS_APTA!$A$2:$BO$2,)</f>
        <v>15</v>
      </c>
      <c r="G45" s="56">
        <f>VLOOKUP(G38,FAC_TOTALS_APTA!$A$4:$BO$143,$F45,FALSE)</f>
        <v>35534.3786964147</v>
      </c>
      <c r="H45" s="56">
        <f>VLOOKUP(H38,FAC_TOTALS_APTA!$A$4:$BO$143,$F45,FALSE)</f>
        <v>31758.584871931998</v>
      </c>
      <c r="I45" s="32">
        <f t="shared" si="7"/>
        <v>-0.10625748818463698</v>
      </c>
      <c r="J45" s="33" t="str">
        <f t="shared" si="8"/>
        <v>_log</v>
      </c>
      <c r="K45" s="33" t="str">
        <f t="shared" si="9"/>
        <v>TOTAL_MED_INC_INDIV_2018_log_FAC</v>
      </c>
      <c r="L45" s="9">
        <f>MATCH($K45,FAC_TOTALS_APTA!$A$2:$BM$2,)</f>
        <v>27</v>
      </c>
      <c r="M45" s="31">
        <f>IF(M38=0,0,VLOOKUP(M38,FAC_TOTALS_APTA!$A$4:$BO$143,$L45,FALSE))</f>
        <v>331452.92522801802</v>
      </c>
      <c r="N45" s="31">
        <f>IF(N38=0,0,VLOOKUP(N38,FAC_TOTALS_APTA!$A$4:$BO$143,$L45,FALSE))</f>
        <v>477365.49339249701</v>
      </c>
      <c r="O45" s="31">
        <f>IF(O38=0,0,VLOOKUP(O38,FAC_TOTALS_APTA!$A$4:$BO$143,$L45,FALSE))</f>
        <v>466532.77132063301</v>
      </c>
      <c r="P45" s="31">
        <f>IF(P38=0,0,VLOOKUP(P38,FAC_TOTALS_APTA!$A$4:$BO$143,$L45,FALSE))</f>
        <v>888022.49377670803</v>
      </c>
      <c r="Q45" s="31">
        <f>IF(Q38=0,0,VLOOKUP(Q38,FAC_TOTALS_APTA!$A$4:$BO$143,$L45,FALSE))</f>
        <v>-369071.84000906901</v>
      </c>
      <c r="R45" s="31">
        <f>IF(R38=0,0,VLOOKUP(R38,FAC_TOTALS_APTA!$A$4:$BO$143,$L45,FALSE))</f>
        <v>259703.68010804601</v>
      </c>
      <c r="S45" s="31">
        <f>IF(S38=0,0,VLOOKUP(S38,FAC_TOTALS_APTA!$A$4:$BO$143,$L45,FALSE))</f>
        <v>1241759.07948889</v>
      </c>
      <c r="T45" s="31">
        <f>IF(T38=0,0,VLOOKUP(T38,FAC_TOTALS_APTA!$A$4:$BO$143,$L45,FALSE))</f>
        <v>707701.58706391801</v>
      </c>
      <c r="U45" s="31">
        <f>IF(U38=0,0,VLOOKUP(U38,FAC_TOTALS_APTA!$A$4:$BO$143,$L45,FALSE))</f>
        <v>571372.586896352</v>
      </c>
      <c r="V45" s="31">
        <f>IF(V38=0,0,VLOOKUP(V38,FAC_TOTALS_APTA!$A$4:$BO$143,$L45,FALSE))</f>
        <v>390686.21588562097</v>
      </c>
      <c r="W45" s="31">
        <f>IF(W38=0,0,VLOOKUP(W38,FAC_TOTALS_APTA!$A$4:$BO$143,$L45,FALSE))</f>
        <v>-643343.97764964297</v>
      </c>
      <c r="X45" s="31">
        <f>IF(X38=0,0,VLOOKUP(X38,FAC_TOTALS_APTA!$A$4:$BO$143,$L45,FALSE))</f>
        <v>-70966.007317710595</v>
      </c>
      <c r="Y45" s="31">
        <f>IF(Y38=0,0,VLOOKUP(Y38,FAC_TOTALS_APTA!$A$4:$BO$143,$L45,FALSE))</f>
        <v>-1627092.10068639</v>
      </c>
      <c r="Z45" s="31">
        <f>IF(Z38=0,0,VLOOKUP(Z38,FAC_TOTALS_APTA!$A$4:$BO$143,$L45,FALSE))</f>
        <v>-645278.52282362396</v>
      </c>
      <c r="AA45" s="31">
        <f>IF(AA38=0,0,VLOOKUP(AA38,FAC_TOTALS_APTA!$A$4:$BO$143,$L45,FALSE))</f>
        <v>127174.950650456</v>
      </c>
      <c r="AB45" s="31">
        <f>IF(AB38=0,0,VLOOKUP(AB38,FAC_TOTALS_APTA!$A$4:$BO$143,$L45,FALSE))</f>
        <v>-187150.26607005001</v>
      </c>
      <c r="AC45" s="34">
        <f t="shared" si="10"/>
        <v>1918869.0692546519</v>
      </c>
      <c r="AD45" s="35">
        <f>AC45/G54</f>
        <v>4.0354973931529176E-2</v>
      </c>
    </row>
    <row r="46" spans="2:30" ht="15" x14ac:dyDescent="0.2">
      <c r="B46" s="28" t="s">
        <v>73</v>
      </c>
      <c r="C46" s="30"/>
      <c r="D46" s="9" t="s">
        <v>10</v>
      </c>
      <c r="E46" s="57">
        <v>6.8999999999999999E-3</v>
      </c>
      <c r="F46" s="9">
        <f>MATCH($D46,FAC_TOTALS_APTA!$A$2:$BO$2,)</f>
        <v>16</v>
      </c>
      <c r="G46" s="31">
        <f>VLOOKUP(G38,FAC_TOTALS_APTA!$A$4:$BO$143,$F46,FALSE)</f>
        <v>7.6732557818507896</v>
      </c>
      <c r="H46" s="31">
        <f>VLOOKUP(H38,FAC_TOTALS_APTA!$A$4:$BO$143,$F46,FALSE)</f>
        <v>7.0949716059104304</v>
      </c>
      <c r="I46" s="32">
        <f t="shared" si="7"/>
        <v>-7.5363599543775028E-2</v>
      </c>
      <c r="J46" s="33" t="str">
        <f t="shared" si="8"/>
        <v/>
      </c>
      <c r="K46" s="33" t="str">
        <f t="shared" si="9"/>
        <v>PCT_HH_NO_VEH_FAC</v>
      </c>
      <c r="L46" s="9">
        <f>MATCH($K46,FAC_TOTALS_APTA!$A$2:$BM$2,)</f>
        <v>28</v>
      </c>
      <c r="M46" s="31">
        <f>IF(M38=0,0,VLOOKUP(M38,FAC_TOTALS_APTA!$A$4:$BO$143,$L46,FALSE))</f>
        <v>15321.9268470183</v>
      </c>
      <c r="N46" s="31">
        <f>IF(N38=0,0,VLOOKUP(N38,FAC_TOTALS_APTA!$A$4:$BO$143,$L46,FALSE))</f>
        <v>16249.885410683701</v>
      </c>
      <c r="O46" s="31">
        <f>IF(O38=0,0,VLOOKUP(O38,FAC_TOTALS_APTA!$A$4:$BO$143,$L46,FALSE))</f>
        <v>8734.6326088278693</v>
      </c>
      <c r="P46" s="31">
        <f>IF(P38=0,0,VLOOKUP(P38,FAC_TOTALS_APTA!$A$4:$BO$143,$L46,FALSE))</f>
        <v>49318.849531346197</v>
      </c>
      <c r="Q46" s="31">
        <f>IF(Q38=0,0,VLOOKUP(Q38,FAC_TOTALS_APTA!$A$4:$BO$143,$L46,FALSE))</f>
        <v>-129545.093997776</v>
      </c>
      <c r="R46" s="31">
        <f>IF(R38=0,0,VLOOKUP(R38,FAC_TOTALS_APTA!$A$4:$BO$143,$L46,FALSE))</f>
        <v>86568.116582165705</v>
      </c>
      <c r="S46" s="31">
        <f>IF(S38=0,0,VLOOKUP(S38,FAC_TOTALS_APTA!$A$4:$BO$143,$L46,FALSE))</f>
        <v>214736.48606727601</v>
      </c>
      <c r="T46" s="31">
        <f>IF(T38=0,0,VLOOKUP(T38,FAC_TOTALS_APTA!$A$4:$BO$143,$L46,FALSE))</f>
        <v>26189.324979902201</v>
      </c>
      <c r="U46" s="31">
        <f>IF(U38=0,0,VLOOKUP(U38,FAC_TOTALS_APTA!$A$4:$BO$143,$L46,FALSE))</f>
        <v>258512.24093710701</v>
      </c>
      <c r="V46" s="31">
        <f>IF(V38=0,0,VLOOKUP(V38,FAC_TOTALS_APTA!$A$4:$BO$143,$L46,FALSE))</f>
        <v>2853.3209918615598</v>
      </c>
      <c r="W46" s="31">
        <f>IF(W38=0,0,VLOOKUP(W38,FAC_TOTALS_APTA!$A$4:$BO$143,$L46,FALSE))</f>
        <v>-104298.085609021</v>
      </c>
      <c r="X46" s="31">
        <f>IF(X38=0,0,VLOOKUP(X38,FAC_TOTALS_APTA!$A$4:$BO$143,$L46,FALSE))</f>
        <v>-5638.5932473160101</v>
      </c>
      <c r="Y46" s="31">
        <f>IF(Y38=0,0,VLOOKUP(Y38,FAC_TOTALS_APTA!$A$4:$BO$143,$L46,FALSE))</f>
        <v>-143071.154754021</v>
      </c>
      <c r="Z46" s="31">
        <f>IF(Z38=0,0,VLOOKUP(Z38,FAC_TOTALS_APTA!$A$4:$BO$143,$L46,FALSE))</f>
        <v>-206824.156440755</v>
      </c>
      <c r="AA46" s="31">
        <f>IF(AA38=0,0,VLOOKUP(AA38,FAC_TOTALS_APTA!$A$4:$BO$143,$L46,FALSE))</f>
        <v>-162129.24789470801</v>
      </c>
      <c r="AB46" s="31">
        <f>IF(AB38=0,0,VLOOKUP(AB38,FAC_TOTALS_APTA!$A$4:$BO$143,$L46,FALSE))</f>
        <v>-172075.40790978199</v>
      </c>
      <c r="AC46" s="34">
        <f t="shared" si="10"/>
        <v>-245096.95589719052</v>
      </c>
      <c r="AD46" s="35">
        <f>AC46/G54</f>
        <v>-5.1545368177570361E-3</v>
      </c>
    </row>
    <row r="47" spans="2:30" ht="15" x14ac:dyDescent="0.2">
      <c r="B47" s="28" t="s">
        <v>55</v>
      </c>
      <c r="C47" s="30"/>
      <c r="D47" s="9" t="s">
        <v>32</v>
      </c>
      <c r="E47" s="57">
        <v>-3.0000000000000001E-3</v>
      </c>
      <c r="F47" s="9">
        <f>MATCH($D47,FAC_TOTALS_APTA!$A$2:$BO$2,)</f>
        <v>18</v>
      </c>
      <c r="G47" s="36">
        <f>VLOOKUP(G38,FAC_TOTALS_APTA!$A$4:$BO$143,$F47,FALSE)</f>
        <v>3.5450752847825</v>
      </c>
      <c r="H47" s="36">
        <f>VLOOKUP(H38,FAC_TOTALS_APTA!$A$4:$BO$143,$F47,FALSE)</f>
        <v>5.79903350338535</v>
      </c>
      <c r="I47" s="32">
        <f t="shared" si="7"/>
        <v>0.63579981736301439</v>
      </c>
      <c r="J47" s="33" t="str">
        <f t="shared" si="8"/>
        <v/>
      </c>
      <c r="K47" s="33" t="str">
        <f t="shared" si="9"/>
        <v>JTW_HOME_PCT_FAC</v>
      </c>
      <c r="L47" s="9">
        <f>MATCH($K47,FAC_TOTALS_APTA!$A$2:$BM$2,)</f>
        <v>30</v>
      </c>
      <c r="M47" s="31">
        <f>IF(M38=0,0,VLOOKUP(M38,FAC_TOTALS_APTA!$A$4:$BO$143,$L47,FALSE))</f>
        <v>0</v>
      </c>
      <c r="N47" s="31">
        <f>IF(N38=0,0,VLOOKUP(N38,FAC_TOTALS_APTA!$A$4:$BO$143,$L47,FALSE))</f>
        <v>0</v>
      </c>
      <c r="O47" s="31">
        <f>IF(O38=0,0,VLOOKUP(O38,FAC_TOTALS_APTA!$A$4:$BO$143,$L47,FALSE))</f>
        <v>0</v>
      </c>
      <c r="P47" s="31">
        <f>IF(P38=0,0,VLOOKUP(P38,FAC_TOTALS_APTA!$A$4:$BO$143,$L47,FALSE))</f>
        <v>-1485.67111987556</v>
      </c>
      <c r="Q47" s="31">
        <f>IF(Q38=0,0,VLOOKUP(Q38,FAC_TOTALS_APTA!$A$4:$BO$143,$L47,FALSE))</f>
        <v>-8202.8486409129</v>
      </c>
      <c r="R47" s="31">
        <f>IF(R38=0,0,VLOOKUP(R38,FAC_TOTALS_APTA!$A$4:$BO$143,$L47,FALSE))</f>
        <v>350.426011181945</v>
      </c>
      <c r="S47" s="31">
        <f>IF(S38=0,0,VLOOKUP(S38,FAC_TOTALS_APTA!$A$4:$BO$143,$L47,FALSE))</f>
        <v>-2255.7500139349399</v>
      </c>
      <c r="T47" s="31">
        <f>IF(T38=0,0,VLOOKUP(T38,FAC_TOTALS_APTA!$A$4:$BO$143,$L47,FALSE))</f>
        <v>2145.8826925524399</v>
      </c>
      <c r="U47" s="31">
        <f>IF(U38=0,0,VLOOKUP(U38,FAC_TOTALS_APTA!$A$4:$BO$143,$L47,FALSE))</f>
        <v>-2572.6562593961298</v>
      </c>
      <c r="V47" s="31">
        <f>IF(V38=0,0,VLOOKUP(V38,FAC_TOTALS_APTA!$A$4:$BO$143,$L47,FALSE))</f>
        <v>-7862.9336939416298</v>
      </c>
      <c r="W47" s="31">
        <f>IF(W38=0,0,VLOOKUP(W38,FAC_TOTALS_APTA!$A$4:$BO$143,$L47,FALSE))</f>
        <v>-527.499963965343</v>
      </c>
      <c r="X47" s="31">
        <f>IF(X38=0,0,VLOOKUP(X38,FAC_TOTALS_APTA!$A$4:$BO$143,$L47,FALSE))</f>
        <v>-2136.3345465631501</v>
      </c>
      <c r="Y47" s="31">
        <f>IF(Y38=0,0,VLOOKUP(Y38,FAC_TOTALS_APTA!$A$4:$BO$143,$L47,FALSE))</f>
        <v>-5568.9009722443998</v>
      </c>
      <c r="Z47" s="31">
        <f>IF(Z38=0,0,VLOOKUP(Z38,FAC_TOTALS_APTA!$A$4:$BO$143,$L47,FALSE))</f>
        <v>-21139.221238334401</v>
      </c>
      <c r="AA47" s="31">
        <f>IF(AA38=0,0,VLOOKUP(AA38,FAC_TOTALS_APTA!$A$4:$BO$143,$L47,FALSE))</f>
        <v>-9971.4199438191499</v>
      </c>
      <c r="AB47" s="31">
        <f>IF(AB38=0,0,VLOOKUP(AB38,FAC_TOTALS_APTA!$A$4:$BO$143,$L47,FALSE))</f>
        <v>-12525.0031319512</v>
      </c>
      <c r="AC47" s="34">
        <f t="shared" si="10"/>
        <v>-71751.930821204412</v>
      </c>
      <c r="AD47" s="35">
        <f>AC47/G54</f>
        <v>-1.5089863838137268E-3</v>
      </c>
    </row>
    <row r="48" spans="2:30" ht="15" customHeight="1" x14ac:dyDescent="0.2">
      <c r="B48" s="28" t="s">
        <v>74</v>
      </c>
      <c r="C48" s="30"/>
      <c r="D48" s="14" t="s">
        <v>81</v>
      </c>
      <c r="E48" s="57">
        <v>-1.29E-2</v>
      </c>
      <c r="F48" s="9">
        <f>MATCH($D48,FAC_TOTALS_APTA!$A$2:$BO$2,)</f>
        <v>19</v>
      </c>
      <c r="G48" s="36">
        <f>VLOOKUP(G38,FAC_TOTALS_APTA!$A$4:$BO$143,$F48,FALSE)</f>
        <v>0</v>
      </c>
      <c r="H48" s="36">
        <f>VLOOKUP(H38,FAC_TOTALS_APTA!$A$4:$BO$143,$F48,FALSE)</f>
        <v>0</v>
      </c>
      <c r="I48" s="32" t="str">
        <f t="shared" si="7"/>
        <v>-</v>
      </c>
      <c r="J48" s="33" t="str">
        <f t="shared" si="8"/>
        <v/>
      </c>
      <c r="K48" s="33" t="str">
        <f t="shared" si="9"/>
        <v>YEARS_SINCE_TNC_BUS_FAC</v>
      </c>
      <c r="L48" s="9">
        <f>MATCH($K48,FAC_TOTALS_APTA!$A$2:$BM$2,)</f>
        <v>31</v>
      </c>
      <c r="M48" s="31">
        <f>IF(M38=0,0,VLOOKUP(M38,FAC_TOTALS_APTA!$A$4:$BO$143,$L48,FALSE))</f>
        <v>0</v>
      </c>
      <c r="N48" s="31">
        <f>IF(N38=0,0,VLOOKUP(N38,FAC_TOTALS_APTA!$A$4:$BO$143,$L48,FALSE))</f>
        <v>0</v>
      </c>
      <c r="O48" s="31">
        <f>IF(O38=0,0,VLOOKUP(O38,FAC_TOTALS_APTA!$A$4:$BO$143,$L48,FALSE))</f>
        <v>0</v>
      </c>
      <c r="P48" s="31">
        <f>IF(P38=0,0,VLOOKUP(P38,FAC_TOTALS_APTA!$A$4:$BO$143,$L48,FALSE))</f>
        <v>0</v>
      </c>
      <c r="Q48" s="31">
        <f>IF(Q38=0,0,VLOOKUP(Q38,FAC_TOTALS_APTA!$A$4:$BO$143,$L48,FALSE))</f>
        <v>0</v>
      </c>
      <c r="R48" s="31">
        <f>IF(R38=0,0,VLOOKUP(R38,FAC_TOTALS_APTA!$A$4:$BO$143,$L48,FALSE))</f>
        <v>0</v>
      </c>
      <c r="S48" s="31">
        <f>IF(S38=0,0,VLOOKUP(S38,FAC_TOTALS_APTA!$A$4:$BO$143,$L48,FALSE))</f>
        <v>0</v>
      </c>
      <c r="T48" s="31">
        <f>IF(T38=0,0,VLOOKUP(T38,FAC_TOTALS_APTA!$A$4:$BO$143,$L48,FALSE))</f>
        <v>0</v>
      </c>
      <c r="U48" s="31">
        <f>IF(U38=0,0,VLOOKUP(U38,FAC_TOTALS_APTA!$A$4:$BO$143,$L48,FALSE))</f>
        <v>0</v>
      </c>
      <c r="V48" s="31">
        <f>IF(V38=0,0,VLOOKUP(V38,FAC_TOTALS_APTA!$A$4:$BO$143,$L48,FALSE))</f>
        <v>0</v>
      </c>
      <c r="W48" s="31">
        <f>IF(W38=0,0,VLOOKUP(W38,FAC_TOTALS_APTA!$A$4:$BO$143,$L48,FALSE))</f>
        <v>0</v>
      </c>
      <c r="X48" s="31">
        <f>IF(X38=0,0,VLOOKUP(X38,FAC_TOTALS_APTA!$A$4:$BO$143,$L48,FALSE))</f>
        <v>0</v>
      </c>
      <c r="Y48" s="31">
        <f>IF(Y38=0,0,VLOOKUP(Y38,FAC_TOTALS_APTA!$A$4:$BO$143,$L48,FALSE))</f>
        <v>0</v>
      </c>
      <c r="Z48" s="31">
        <f>IF(Z38=0,0,VLOOKUP(Z38,FAC_TOTALS_APTA!$A$4:$BO$143,$L48,FALSE))</f>
        <v>0</v>
      </c>
      <c r="AA48" s="31">
        <f>IF(AA38=0,0,VLOOKUP(AA38,FAC_TOTALS_APTA!$A$4:$BO$143,$L48,FALSE))</f>
        <v>0</v>
      </c>
      <c r="AB48" s="31">
        <f>IF(AB38=0,0,VLOOKUP(AB38,FAC_TOTALS_APTA!$A$4:$BO$143,$L48,FALSE))</f>
        <v>0</v>
      </c>
      <c r="AC48" s="34">
        <f t="shared" si="10"/>
        <v>0</v>
      </c>
      <c r="AD48" s="35">
        <f>AC48/G54</f>
        <v>0</v>
      </c>
    </row>
    <row r="49" spans="1:31" ht="15" x14ac:dyDescent="0.2">
      <c r="B49" s="28" t="s">
        <v>74</v>
      </c>
      <c r="C49" s="30"/>
      <c r="D49" s="14" t="s">
        <v>82</v>
      </c>
      <c r="E49" s="57">
        <v>-2.5999999999999999E-3</v>
      </c>
      <c r="F49" s="9">
        <f>MATCH($D49,FAC_TOTALS_APTA!$A$2:$BO$2,)</f>
        <v>20</v>
      </c>
      <c r="G49" s="36">
        <f>VLOOKUP(G38,FAC_TOTALS_APTA!$A$4:$BO$143,$F49,FALSE)</f>
        <v>0</v>
      </c>
      <c r="H49" s="36">
        <f>VLOOKUP(H38,FAC_TOTALS_APTA!$A$4:$BO$143,$F49,FALSE)</f>
        <v>4.21441295951408</v>
      </c>
      <c r="I49" s="32" t="str">
        <f t="shared" si="7"/>
        <v>-</v>
      </c>
      <c r="J49" s="33" t="str">
        <f t="shared" si="8"/>
        <v/>
      </c>
      <c r="K49" s="33" t="str">
        <f t="shared" si="9"/>
        <v>YEARS_SINCE_TNC_RAIL_FAC</v>
      </c>
      <c r="L49" s="9">
        <f>MATCH($K49,FAC_TOTALS_APTA!$A$2:$BM$2,)</f>
        <v>32</v>
      </c>
      <c r="M49" s="31">
        <f>IF(M38=0,0,VLOOKUP(M38,FAC_TOTALS_APTA!$A$4:$BO$143,$L49,FALSE))</f>
        <v>0</v>
      </c>
      <c r="N49" s="31">
        <f>IF(N38=0,0,VLOOKUP(N38,FAC_TOTALS_APTA!$A$4:$BO$143,$L49,FALSE))</f>
        <v>0</v>
      </c>
      <c r="O49" s="31">
        <f>IF(O38=0,0,VLOOKUP(O38,FAC_TOTALS_APTA!$A$4:$BO$143,$L49,FALSE))</f>
        <v>0</v>
      </c>
      <c r="P49" s="31">
        <f>IF(P38=0,0,VLOOKUP(P38,FAC_TOTALS_APTA!$A$4:$BO$143,$L49,FALSE))</f>
        <v>0</v>
      </c>
      <c r="Q49" s="31">
        <f>IF(Q38=0,0,VLOOKUP(Q38,FAC_TOTALS_APTA!$A$4:$BO$143,$L49,FALSE))</f>
        <v>0</v>
      </c>
      <c r="R49" s="31">
        <f>IF(R38=0,0,VLOOKUP(R38,FAC_TOTALS_APTA!$A$4:$BO$143,$L49,FALSE))</f>
        <v>0</v>
      </c>
      <c r="S49" s="31">
        <f>IF(S38=0,0,VLOOKUP(S38,FAC_TOTALS_APTA!$A$4:$BO$143,$L49,FALSE))</f>
        <v>0</v>
      </c>
      <c r="T49" s="31">
        <f>IF(T38=0,0,VLOOKUP(T38,FAC_TOTALS_APTA!$A$4:$BO$143,$L49,FALSE))</f>
        <v>0</v>
      </c>
      <c r="U49" s="31">
        <f>IF(U38=0,0,VLOOKUP(U38,FAC_TOTALS_APTA!$A$4:$BO$143,$L49,FALSE))</f>
        <v>0</v>
      </c>
      <c r="V49" s="31">
        <f>IF(V38=0,0,VLOOKUP(V38,FAC_TOTALS_APTA!$A$4:$BO$143,$L49,FALSE))</f>
        <v>0</v>
      </c>
      <c r="W49" s="31">
        <f>IF(W38=0,0,VLOOKUP(W38,FAC_TOTALS_APTA!$A$4:$BO$143,$L49,FALSE))</f>
        <v>0</v>
      </c>
      <c r="X49" s="31">
        <f>IF(X38=0,0,VLOOKUP(X38,FAC_TOTALS_APTA!$A$4:$BO$143,$L49,FALSE))</f>
        <v>-212850.39155082699</v>
      </c>
      <c r="Y49" s="31">
        <f>IF(Y38=0,0,VLOOKUP(Y38,FAC_TOTALS_APTA!$A$4:$BO$143,$L49,FALSE))</f>
        <v>-856399.42096536898</v>
      </c>
      <c r="Z49" s="31">
        <f>IF(Z38=0,0,VLOOKUP(Z38,FAC_TOTALS_APTA!$A$4:$BO$143,$L49,FALSE))</f>
        <v>-943266.79728403303</v>
      </c>
      <c r="AA49" s="31">
        <f>IF(AA38=0,0,VLOOKUP(AA38,FAC_TOTALS_APTA!$A$4:$BO$143,$L49,FALSE))</f>
        <v>-926961.19946140796</v>
      </c>
      <c r="AB49" s="31">
        <f>IF(AB38=0,0,VLOOKUP(AB38,FAC_TOTALS_APTA!$A$4:$BO$143,$L49,FALSE))</f>
        <v>-922877.23825731606</v>
      </c>
      <c r="AC49" s="34">
        <f t="shared" si="10"/>
        <v>-3862355.0475189527</v>
      </c>
      <c r="AD49" s="35">
        <f>AC49/G54</f>
        <v>-8.1227656307723148E-2</v>
      </c>
    </row>
    <row r="50" spans="1:31" ht="15" customHeight="1" x14ac:dyDescent="0.2">
      <c r="B50" s="28" t="s">
        <v>75</v>
      </c>
      <c r="C50" s="30"/>
      <c r="D50" s="9" t="s">
        <v>49</v>
      </c>
      <c r="E50" s="57">
        <v>1.46E-2</v>
      </c>
      <c r="F50" s="9">
        <f>MATCH($D50,FAC_TOTALS_APTA!$A$2:$BO$2,)</f>
        <v>21</v>
      </c>
      <c r="G50" s="36">
        <f>VLOOKUP(G38,FAC_TOTALS_APTA!$A$4:$BO$143,$F50,FALSE)</f>
        <v>0.31426638102022397</v>
      </c>
      <c r="H50" s="36">
        <f>VLOOKUP(H38,FAC_TOTALS_APTA!$A$4:$BO$143,$F50,FALSE)</f>
        <v>0.84257587959054803</v>
      </c>
      <c r="I50" s="32">
        <f t="shared" si="7"/>
        <v>1.681088180209533</v>
      </c>
      <c r="J50" s="33" t="str">
        <f t="shared" si="8"/>
        <v/>
      </c>
      <c r="K50" s="33" t="str">
        <f t="shared" si="9"/>
        <v>BIKE_SHARE_FAC</v>
      </c>
      <c r="L50" s="9">
        <f>MATCH($K50,FAC_TOTALS_APTA!$A$2:$BM$2,)</f>
        <v>33</v>
      </c>
      <c r="M50" s="31">
        <f>IF(M38=0,0,VLOOKUP(M38,FAC_TOTALS_APTA!$A$4:$BO$143,$L50,FALSE))</f>
        <v>0</v>
      </c>
      <c r="N50" s="31">
        <f>IF(N38=0,0,VLOOKUP(N38,FAC_TOTALS_APTA!$A$4:$BO$143,$L50,FALSE))</f>
        <v>0</v>
      </c>
      <c r="O50" s="31">
        <f>IF(O38=0,0,VLOOKUP(O38,FAC_TOTALS_APTA!$A$4:$BO$143,$L50,FALSE))</f>
        <v>0</v>
      </c>
      <c r="P50" s="31">
        <f>IF(P38=0,0,VLOOKUP(P38,FAC_TOTALS_APTA!$A$4:$BO$143,$L50,FALSE))</f>
        <v>0</v>
      </c>
      <c r="Q50" s="31">
        <f>IF(Q38=0,0,VLOOKUP(Q38,FAC_TOTALS_APTA!$A$4:$BO$143,$L50,FALSE))</f>
        <v>0</v>
      </c>
      <c r="R50" s="31">
        <f>IF(R38=0,0,VLOOKUP(R38,FAC_TOTALS_APTA!$A$4:$BO$143,$L50,FALSE))</f>
        <v>0</v>
      </c>
      <c r="S50" s="31">
        <f>IF(S38=0,0,VLOOKUP(S38,FAC_TOTALS_APTA!$A$4:$BO$143,$L50,FALSE))</f>
        <v>0</v>
      </c>
      <c r="T50" s="31">
        <f>IF(T38=0,0,VLOOKUP(T38,FAC_TOTALS_APTA!$A$4:$BO$143,$L50,FALSE))</f>
        <v>0</v>
      </c>
      <c r="U50" s="31">
        <f>IF(U38=0,0,VLOOKUP(U38,FAC_TOTALS_APTA!$A$4:$BO$143,$L50,FALSE))</f>
        <v>0</v>
      </c>
      <c r="V50" s="31">
        <f>IF(V38=0,0,VLOOKUP(V38,FAC_TOTALS_APTA!$A$4:$BO$143,$L50,FALSE))</f>
        <v>23337.9115905896</v>
      </c>
      <c r="W50" s="31">
        <f>IF(W38=0,0,VLOOKUP(W38,FAC_TOTALS_APTA!$A$4:$BO$143,$L50,FALSE))</f>
        <v>106282.838334278</v>
      </c>
      <c r="X50" s="31">
        <f>IF(X38=0,0,VLOOKUP(X38,FAC_TOTALS_APTA!$A$4:$BO$143,$L50,FALSE))</f>
        <v>1603.40142001407</v>
      </c>
      <c r="Y50" s="31">
        <f>IF(Y38=0,0,VLOOKUP(Y38,FAC_TOTALS_APTA!$A$4:$BO$143,$L50,FALSE))</f>
        <v>55537.565906039199</v>
      </c>
      <c r="Z50" s="31">
        <f>IF(Z38=0,0,VLOOKUP(Z38,FAC_TOTALS_APTA!$A$4:$BO$143,$L50,FALSE))</f>
        <v>41187.927248176296</v>
      </c>
      <c r="AA50" s="31">
        <f>IF(AA38=0,0,VLOOKUP(AA38,FAC_TOTALS_APTA!$A$4:$BO$143,$L50,FALSE))</f>
        <v>54955.312079039897</v>
      </c>
      <c r="AB50" s="31">
        <f>IF(AB38=0,0,VLOOKUP(AB38,FAC_TOTALS_APTA!$A$4:$BO$143,$L50,FALSE))</f>
        <v>11737.579287591399</v>
      </c>
      <c r="AC50" s="34">
        <f t="shared" si="10"/>
        <v>294642.53586572851</v>
      </c>
      <c r="AD50" s="35">
        <f>AC50/G54</f>
        <v>6.1965102489247382E-3</v>
      </c>
    </row>
    <row r="51" spans="1:31" ht="30" customHeight="1" x14ac:dyDescent="0.2">
      <c r="B51" s="11" t="s">
        <v>76</v>
      </c>
      <c r="C51" s="29"/>
      <c r="D51" s="10" t="s">
        <v>50</v>
      </c>
      <c r="E51" s="58">
        <v>-4.8399999999999999E-2</v>
      </c>
      <c r="F51" s="10">
        <f>MATCH($D51,FAC_TOTALS_APTA!$A$2:$BO$2,)</f>
        <v>22</v>
      </c>
      <c r="G51" s="38">
        <f>VLOOKUP(G38,FAC_TOTALS_APTA!$A$4:$BO$143,$F51,FALSE)</f>
        <v>0</v>
      </c>
      <c r="H51" s="38">
        <f>VLOOKUP(H38,FAC_TOTALS_APTA!$A$4:$BO$143,$F51,FALSE)</f>
        <v>0.54244263891990796</v>
      </c>
      <c r="I51" s="39" t="str">
        <f t="shared" si="7"/>
        <v>-</v>
      </c>
      <c r="J51" s="40" t="str">
        <f t="shared" si="8"/>
        <v/>
      </c>
      <c r="K51" s="40" t="str">
        <f t="shared" si="9"/>
        <v>scooter_flag_FAC</v>
      </c>
      <c r="L51" s="10">
        <f>MATCH($K51,FAC_TOTALS_APTA!$A$2:$BM$2,)</f>
        <v>34</v>
      </c>
      <c r="M51" s="41">
        <f>IF($M$38=0,0,VLOOKUP($M$38,FAC_TOTALS_APTA!$A$4:$BO$143,$L51,FALSE))</f>
        <v>0</v>
      </c>
      <c r="N51" s="41">
        <f>IF(N38=0,0,VLOOKUP(N38,FAC_TOTALS_APTA!$A$4:$BO$143,$L51,FALSE))</f>
        <v>0</v>
      </c>
      <c r="O51" s="41">
        <f>IF(O38=0,0,VLOOKUP(O38,FAC_TOTALS_APTA!$A$4:$BO$143,$L51,FALSE))</f>
        <v>0</v>
      </c>
      <c r="P51" s="41">
        <f>IF(P38=0,0,VLOOKUP(P38,FAC_TOTALS_APTA!$A$4:$BO$143,$L51,FALSE))</f>
        <v>0</v>
      </c>
      <c r="Q51" s="41">
        <f>IF(Q38=0,0,VLOOKUP(Q38,FAC_TOTALS_APTA!$A$4:$BO$143,$L51,FALSE))</f>
        <v>0</v>
      </c>
      <c r="R51" s="41">
        <f>IF(R38=0,0,VLOOKUP(R38,FAC_TOTALS_APTA!$A$4:$BO$143,$L51,FALSE))</f>
        <v>0</v>
      </c>
      <c r="S51" s="41">
        <f>IF(S38=0,0,VLOOKUP(S38,FAC_TOTALS_APTA!$A$4:$BO$143,$L51,FALSE))</f>
        <v>0</v>
      </c>
      <c r="T51" s="41">
        <f>IF(T38=0,0,VLOOKUP(T38,FAC_TOTALS_APTA!$A$4:$BO$143,$L51,FALSE))</f>
        <v>0</v>
      </c>
      <c r="U51" s="41">
        <f>IF(U38=0,0,VLOOKUP(U38,FAC_TOTALS_APTA!$A$4:$BO$143,$L51,FALSE))</f>
        <v>0</v>
      </c>
      <c r="V51" s="41">
        <f>IF(V38=0,0,VLOOKUP(V38,FAC_TOTALS_APTA!$A$4:$BO$143,$L51,FALSE))</f>
        <v>0</v>
      </c>
      <c r="W51" s="41">
        <f>IF(W38=0,0,VLOOKUP(W38,FAC_TOTALS_APTA!$A$4:$BO$143,$L51,FALSE))</f>
        <v>0</v>
      </c>
      <c r="X51" s="41">
        <f>IF(X38=0,0,VLOOKUP(X38,FAC_TOTALS_APTA!$A$4:$BO$143,$L51,FALSE))</f>
        <v>0</v>
      </c>
      <c r="Y51" s="41">
        <f>IF(Y38=0,0,VLOOKUP(Y38,FAC_TOTALS_APTA!$A$4:$BO$143,$L51,FALSE))</f>
        <v>0</v>
      </c>
      <c r="Z51" s="41">
        <f>IF(Z38=0,0,VLOOKUP(Z38,FAC_TOTALS_APTA!$A$4:$BO$143,$L51,FALSE))</f>
        <v>0</v>
      </c>
      <c r="AA51" s="41">
        <f>IF(AA38=0,0,VLOOKUP(AA38,FAC_TOTALS_APTA!$A$4:$BO$143,$L51,FALSE))</f>
        <v>0</v>
      </c>
      <c r="AB51" s="41">
        <f>IF(AB38=0,0,VLOOKUP(AB38,FAC_TOTALS_APTA!$A$4:$BO$143,$L51,FALSE))</f>
        <v>-3068144.9924692302</v>
      </c>
      <c r="AC51" s="42">
        <f t="shared" si="10"/>
        <v>-3068144.9924692302</v>
      </c>
      <c r="AD51" s="43">
        <f>AC51/$G$27</f>
        <v>-2.3749398862760616E-3</v>
      </c>
    </row>
    <row r="52" spans="1:31" ht="15" x14ac:dyDescent="0.2">
      <c r="B52" s="44" t="s">
        <v>61</v>
      </c>
      <c r="C52" s="45"/>
      <c r="D52" s="44" t="s">
        <v>53</v>
      </c>
      <c r="E52" s="46"/>
      <c r="F52" s="47"/>
      <c r="G52" s="48"/>
      <c r="H52" s="48"/>
      <c r="I52" s="49"/>
      <c r="J52" s="50"/>
      <c r="K52" s="50" t="str">
        <f t="shared" si="9"/>
        <v>New_Reporter_FAC</v>
      </c>
      <c r="L52" s="47">
        <f>MATCH($K52,FAC_TOTALS_APTA!$A$2:$BM$2,)</f>
        <v>38</v>
      </c>
      <c r="M52" s="48">
        <f>IF(M38=0,0,VLOOKUP(M38,FAC_TOTALS_APTA!$A$4:$BO$143,$L52,FALSE))</f>
        <v>0</v>
      </c>
      <c r="N52" s="48">
        <f>IF(N38=0,0,VLOOKUP(N38,FAC_TOTALS_APTA!$A$4:$BO$143,$L52,FALSE))</f>
        <v>0</v>
      </c>
      <c r="O52" s="48">
        <f>IF(O38=0,0,VLOOKUP(O38,FAC_TOTALS_APTA!$A$4:$BO$143,$L52,FALSE))</f>
        <v>0</v>
      </c>
      <c r="P52" s="48">
        <f>IF(P38=0,0,VLOOKUP(P38,FAC_TOTALS_APTA!$A$4:$BO$143,$L52,FALSE))</f>
        <v>673108.99999999895</v>
      </c>
      <c r="Q52" s="48">
        <f>IF(Q38=0,0,VLOOKUP(Q38,FAC_TOTALS_APTA!$A$4:$BO$143,$L52,FALSE))</f>
        <v>1817976.4890000001</v>
      </c>
      <c r="R52" s="48">
        <f>IF(R38=0,0,VLOOKUP(R38,FAC_TOTALS_APTA!$A$4:$BO$143,$L52,FALSE))</f>
        <v>4486638.5929999901</v>
      </c>
      <c r="S52" s="48">
        <f>IF(S38=0,0,VLOOKUP(S38,FAC_TOTALS_APTA!$A$4:$BO$143,$L52,FALSE))</f>
        <v>1351087</v>
      </c>
      <c r="T52" s="48">
        <f>IF(T38=0,0,VLOOKUP(T38,FAC_TOTALS_APTA!$A$4:$BO$143,$L52,FALSE))</f>
        <v>0</v>
      </c>
      <c r="U52" s="48">
        <f>IF(U38=0,0,VLOOKUP(U38,FAC_TOTALS_APTA!$A$4:$BO$143,$L52,FALSE))</f>
        <v>469328</v>
      </c>
      <c r="V52" s="48">
        <f>IF(V38=0,0,VLOOKUP(V38,FAC_TOTALS_APTA!$A$4:$BO$143,$L52,FALSE))</f>
        <v>1651310</v>
      </c>
      <c r="W52" s="48">
        <f>IF(W38=0,0,VLOOKUP(W38,FAC_TOTALS_APTA!$A$4:$BO$143,$L52,FALSE))</f>
        <v>0</v>
      </c>
      <c r="X52" s="48">
        <f>IF(X38=0,0,VLOOKUP(X38,FAC_TOTALS_APTA!$A$4:$BO$143,$L52,FALSE))</f>
        <v>0</v>
      </c>
      <c r="Y52" s="48">
        <f>IF(Y38=0,0,VLOOKUP(Y38,FAC_TOTALS_APTA!$A$4:$BO$143,$L52,FALSE))</f>
        <v>1955601.15419999</v>
      </c>
      <c r="Z52" s="48">
        <f>IF(Z38=0,0,VLOOKUP(Z38,FAC_TOTALS_APTA!$A$4:$BO$143,$L52,FALSE))</f>
        <v>0</v>
      </c>
      <c r="AA52" s="48">
        <f>IF(AA38=0,0,VLOOKUP(AA38,FAC_TOTALS_APTA!$A$4:$BO$143,$L52,FALSE))</f>
        <v>2057323</v>
      </c>
      <c r="AB52" s="48">
        <f>IF(AB38=0,0,VLOOKUP(AB38,FAC_TOTALS_APTA!$A$4:$BO$143,$L52,FALSE))</f>
        <v>67552.984799999904</v>
      </c>
      <c r="AC52" s="51">
        <f>SUM(M52:AB52)</f>
        <v>14529926.220999978</v>
      </c>
      <c r="AD52" s="52">
        <f>AC52/G54</f>
        <v>0.30557311244964447</v>
      </c>
    </row>
    <row r="53" spans="1:31" ht="15" x14ac:dyDescent="0.2">
      <c r="B53" s="28" t="s">
        <v>77</v>
      </c>
      <c r="C53" s="30"/>
      <c r="D53" s="9" t="s">
        <v>6</v>
      </c>
      <c r="E53" s="57"/>
      <c r="F53" s="9">
        <f>MATCH($D53,FAC_TOTALS_APTA!$A$2:$BM$2,)</f>
        <v>9</v>
      </c>
      <c r="G53" s="76">
        <f>VLOOKUP(G38,FAC_TOTALS_APTA!$A$4:$BO$143,$F53,FALSE)</f>
        <v>40108651.841068998</v>
      </c>
      <c r="H53" s="76">
        <f>VLOOKUP(H38,FAC_TOTALS_APTA!$A$4:$BM$143,$F53,FALSE)</f>
        <v>101618162.08876801</v>
      </c>
      <c r="I53" s="78">
        <f t="shared" ref="I53:I54" si="11">H53/G53-1</f>
        <v>1.5335721203353123</v>
      </c>
      <c r="J53" s="33"/>
      <c r="K53" s="33"/>
      <c r="L53" s="9"/>
      <c r="M53" s="31">
        <f>SUM(M40:M45)</f>
        <v>6358482.9461234948</v>
      </c>
      <c r="N53" s="31">
        <f>SUM(N40:N45)</f>
        <v>4023246.4646720812</v>
      </c>
      <c r="O53" s="31">
        <f>SUM(O40:O45)</f>
        <v>6162639.2937825965</v>
      </c>
      <c r="P53" s="31">
        <f>SUM(P40:P45)</f>
        <v>5987320.7075280072</v>
      </c>
      <c r="Q53" s="31">
        <f>SUM(Q40:Q45)</f>
        <v>3744103.3526407862</v>
      </c>
      <c r="R53" s="31">
        <f>SUM(R40:R45)</f>
        <v>10531904.740792654</v>
      </c>
      <c r="S53" s="31">
        <f>SUM(S40:S45)</f>
        <v>-8090607.0367328767</v>
      </c>
      <c r="T53" s="31">
        <f>SUM(T40:T45)</f>
        <v>3053855.5523490361</v>
      </c>
      <c r="U53" s="31">
        <f>SUM(U40:U45)</f>
        <v>7425796.0545785725</v>
      </c>
      <c r="V53" s="31">
        <f>SUM(V40:V45)</f>
        <v>6724576.3866520263</v>
      </c>
      <c r="W53" s="31">
        <f>SUM(W40:W45)</f>
        <v>6461926.201992861</v>
      </c>
      <c r="X53" s="31">
        <f>SUM(X40:X45)</f>
        <v>1752643.7476606672</v>
      </c>
      <c r="Y53" s="31">
        <f>SUM(Y40:Y45)</f>
        <v>-5535088.2522204416</v>
      </c>
      <c r="Z53" s="31">
        <f>SUM(Z40:Z45)</f>
        <v>1797473.612582223</v>
      </c>
      <c r="AA53" s="31">
        <f>SUM(AA40:AA45)</f>
        <v>2358564.0314459088</v>
      </c>
      <c r="AB53" s="31">
        <f>SUM(AB40:AB45)</f>
        <v>5871781.016117312</v>
      </c>
      <c r="AC53" s="34">
        <f>H53-G53</f>
        <v>61509510.247699007</v>
      </c>
      <c r="AD53" s="35">
        <f>I53</f>
        <v>1.5335721203353123</v>
      </c>
    </row>
    <row r="54" spans="1:31" s="16" customFormat="1" ht="16" thickBot="1" x14ac:dyDescent="0.25">
      <c r="A54" s="9"/>
      <c r="B54" s="12" t="s">
        <v>58</v>
      </c>
      <c r="C54" s="26"/>
      <c r="D54" s="26" t="s">
        <v>4</v>
      </c>
      <c r="E54" s="26"/>
      <c r="F54" s="26">
        <f>MATCH($D54,FAC_TOTALS_APTA!$A$2:$BM$2,)</f>
        <v>7</v>
      </c>
      <c r="G54" s="77">
        <f>VLOOKUP(G38,FAC_TOTALS_APTA!$A$4:$BM$143,$F54,FALSE)</f>
        <v>47549753.656399898</v>
      </c>
      <c r="H54" s="77">
        <f>VLOOKUP(H38,FAC_TOTALS_APTA!$A$4:$BM$143,$F54,FALSE)</f>
        <v>86796528.468199894</v>
      </c>
      <c r="I54" s="79">
        <f t="shared" si="11"/>
        <v>0.82538334678664782</v>
      </c>
      <c r="J54" s="53"/>
      <c r="K54" s="53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54">
        <f>H54-G54</f>
        <v>39246774.811799996</v>
      </c>
      <c r="AD54" s="55">
        <f>I54</f>
        <v>0.82538334678664782</v>
      </c>
      <c r="AE54" s="9"/>
    </row>
    <row r="55" spans="1:31" s="16" customFormat="1" ht="17" thickTop="1" thickBot="1" x14ac:dyDescent="0.25">
      <c r="A55" s="9"/>
      <c r="B55" s="59" t="s">
        <v>78</v>
      </c>
      <c r="C55" s="60"/>
      <c r="D55" s="60"/>
      <c r="E55" s="61"/>
      <c r="F55" s="60"/>
      <c r="G55" s="60"/>
      <c r="H55" s="60"/>
      <c r="I55" s="62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55">
        <f>AD54-AD53</f>
        <v>-0.7081887735486645</v>
      </c>
      <c r="AE55" s="9"/>
    </row>
    <row r="56" spans="1:31" ht="15" thickTop="1" x14ac:dyDescent="0.2">
      <c r="B56" s="18"/>
      <c r="C56" s="13"/>
      <c r="D56" s="13"/>
      <c r="E56" s="9"/>
      <c r="F56" s="13"/>
      <c r="G56" s="13"/>
      <c r="H56" s="13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35"/>
    </row>
    <row r="57" spans="1:31" x14ac:dyDescent="0.2">
      <c r="B57" s="18"/>
      <c r="C57" s="13"/>
      <c r="D57" s="13"/>
      <c r="E57" s="9"/>
      <c r="F57" s="13"/>
      <c r="G57" s="13"/>
      <c r="H57" s="13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35"/>
    </row>
    <row r="58" spans="1:31" s="13" customFormat="1" ht="15" x14ac:dyDescent="0.2">
      <c r="B58" s="21" t="s">
        <v>28</v>
      </c>
      <c r="E58" s="9"/>
      <c r="I58" s="20"/>
    </row>
    <row r="59" spans="1:31" ht="15" x14ac:dyDescent="0.2">
      <c r="B59" s="18" t="s">
        <v>19</v>
      </c>
      <c r="C59" s="19" t="s">
        <v>20</v>
      </c>
      <c r="D59" s="13"/>
      <c r="E59" s="9"/>
      <c r="F59" s="13"/>
      <c r="G59" s="13"/>
      <c r="H59" s="13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1" x14ac:dyDescent="0.2">
      <c r="B60" s="18"/>
      <c r="C60" s="19"/>
      <c r="D60" s="13"/>
      <c r="E60" s="9"/>
      <c r="F60" s="13"/>
      <c r="G60" s="13"/>
      <c r="H60" s="13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1:31" ht="15" x14ac:dyDescent="0.2">
      <c r="B61" s="21" t="s">
        <v>87</v>
      </c>
      <c r="C61" s="22">
        <v>1</v>
      </c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1" ht="16" thickBot="1" x14ac:dyDescent="0.25">
      <c r="B62" s="23" t="s">
        <v>40</v>
      </c>
      <c r="C62" s="24">
        <v>3</v>
      </c>
      <c r="D62" s="25"/>
      <c r="E62" s="26"/>
      <c r="F62" s="25"/>
      <c r="G62" s="25"/>
      <c r="H62" s="25"/>
      <c r="I62" s="27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</row>
    <row r="63" spans="1:31" ht="15" thickTop="1" x14ac:dyDescent="0.2">
      <c r="B63" s="63"/>
      <c r="C63" s="64"/>
      <c r="D63" s="64"/>
      <c r="E63" s="64"/>
      <c r="F63" s="64"/>
      <c r="G63" s="83" t="s">
        <v>59</v>
      </c>
      <c r="H63" s="83"/>
      <c r="I63" s="83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3" t="s">
        <v>63</v>
      </c>
      <c r="AD63" s="83"/>
    </row>
    <row r="64" spans="1:31" ht="15" x14ac:dyDescent="0.2">
      <c r="B64" s="11" t="s">
        <v>21</v>
      </c>
      <c r="C64" s="29" t="s">
        <v>22</v>
      </c>
      <c r="D64" s="10" t="s">
        <v>23</v>
      </c>
      <c r="E64" s="10" t="s">
        <v>29</v>
      </c>
      <c r="F64" s="10"/>
      <c r="G64" s="29">
        <f>$C$1</f>
        <v>2002</v>
      </c>
      <c r="H64" s="29">
        <f>$C$2</f>
        <v>2018</v>
      </c>
      <c r="I64" s="29" t="s">
        <v>25</v>
      </c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 t="s">
        <v>27</v>
      </c>
      <c r="AD64" s="29" t="s">
        <v>25</v>
      </c>
    </row>
    <row r="65" spans="2:31" ht="13" customHeight="1" x14ac:dyDescent="0.2">
      <c r="B65" s="28"/>
      <c r="C65" s="30"/>
      <c r="D65" s="9"/>
      <c r="E65" s="9"/>
      <c r="F65" s="9"/>
      <c r="G65" s="9"/>
      <c r="H65" s="9"/>
      <c r="I65" s="30"/>
      <c r="J65" s="9"/>
      <c r="K65" s="9"/>
      <c r="L65" s="9"/>
      <c r="M65" s="9">
        <v>1</v>
      </c>
      <c r="N65" s="9">
        <v>2</v>
      </c>
      <c r="O65" s="9">
        <v>3</v>
      </c>
      <c r="P65" s="9">
        <v>4</v>
      </c>
      <c r="Q65" s="9">
        <v>5</v>
      </c>
      <c r="R65" s="9">
        <v>6</v>
      </c>
      <c r="S65" s="9">
        <v>7</v>
      </c>
      <c r="T65" s="9">
        <v>8</v>
      </c>
      <c r="U65" s="9">
        <v>9</v>
      </c>
      <c r="V65" s="9">
        <v>10</v>
      </c>
      <c r="W65" s="9">
        <v>11</v>
      </c>
      <c r="X65" s="9">
        <v>12</v>
      </c>
      <c r="Y65" s="9">
        <v>13</v>
      </c>
      <c r="Z65" s="9">
        <v>14</v>
      </c>
      <c r="AA65" s="9">
        <v>15</v>
      </c>
      <c r="AB65" s="9">
        <v>16</v>
      </c>
      <c r="AC65" s="9"/>
      <c r="AD65" s="9"/>
    </row>
    <row r="66" spans="2:31" ht="13" customHeight="1" x14ac:dyDescent="0.2">
      <c r="B66" s="28"/>
      <c r="C66" s="30"/>
      <c r="D66" s="9"/>
      <c r="E66" s="9"/>
      <c r="F66" s="9"/>
      <c r="G66" s="9" t="str">
        <f>CONCATENATE($C61,"_",$C62,"_",G64)</f>
        <v>1_3_2002</v>
      </c>
      <c r="H66" s="9" t="str">
        <f>CONCATENATE($C61,"_",$C62,"_",H64)</f>
        <v>1_3_2018</v>
      </c>
      <c r="I66" s="30"/>
      <c r="J66" s="9"/>
      <c r="K66" s="9"/>
      <c r="L66" s="9"/>
      <c r="M66" s="9" t="str">
        <f>IF($G64+M65&gt;$H64,0,CONCATENATE($C61,"_",$C62,"_",$G64+M65))</f>
        <v>1_3_2003</v>
      </c>
      <c r="N66" s="9" t="str">
        <f t="shared" ref="N66:AB66" si="12">IF($G64+N65&gt;$H64,0,CONCATENATE($C61,"_",$C62,"_",$G64+N65))</f>
        <v>1_3_2004</v>
      </c>
      <c r="O66" s="9" t="str">
        <f t="shared" si="12"/>
        <v>1_3_2005</v>
      </c>
      <c r="P66" s="9" t="str">
        <f t="shared" si="12"/>
        <v>1_3_2006</v>
      </c>
      <c r="Q66" s="9" t="str">
        <f t="shared" si="12"/>
        <v>1_3_2007</v>
      </c>
      <c r="R66" s="9" t="str">
        <f t="shared" si="12"/>
        <v>1_3_2008</v>
      </c>
      <c r="S66" s="9" t="str">
        <f t="shared" si="12"/>
        <v>1_3_2009</v>
      </c>
      <c r="T66" s="9" t="str">
        <f t="shared" si="12"/>
        <v>1_3_2010</v>
      </c>
      <c r="U66" s="9" t="str">
        <f t="shared" si="12"/>
        <v>1_3_2011</v>
      </c>
      <c r="V66" s="9" t="str">
        <f t="shared" si="12"/>
        <v>1_3_2012</v>
      </c>
      <c r="W66" s="9" t="str">
        <f t="shared" si="12"/>
        <v>1_3_2013</v>
      </c>
      <c r="X66" s="9" t="str">
        <f t="shared" si="12"/>
        <v>1_3_2014</v>
      </c>
      <c r="Y66" s="9" t="str">
        <f t="shared" si="12"/>
        <v>1_3_2015</v>
      </c>
      <c r="Z66" s="9" t="str">
        <f t="shared" si="12"/>
        <v>1_3_2016</v>
      </c>
      <c r="AA66" s="9" t="str">
        <f t="shared" si="12"/>
        <v>1_3_2017</v>
      </c>
      <c r="AB66" s="9" t="str">
        <f t="shared" si="12"/>
        <v>1_3_2018</v>
      </c>
      <c r="AC66" s="9"/>
      <c r="AD66" s="9"/>
    </row>
    <row r="67" spans="2:31" ht="13" customHeight="1" x14ac:dyDescent="0.2">
      <c r="B67" s="28"/>
      <c r="C67" s="30"/>
      <c r="D67" s="9"/>
      <c r="E67" s="9"/>
      <c r="F67" s="9" t="s">
        <v>26</v>
      </c>
      <c r="G67" s="31"/>
      <c r="H67" s="31"/>
      <c r="I67" s="30"/>
      <c r="J67" s="9"/>
      <c r="K67" s="9"/>
      <c r="L67" s="9" t="s">
        <v>26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2:31" ht="15" x14ac:dyDescent="0.2">
      <c r="B68" s="28" t="s">
        <v>37</v>
      </c>
      <c r="C68" s="30" t="s">
        <v>24</v>
      </c>
      <c r="D68" s="9" t="s">
        <v>8</v>
      </c>
      <c r="E68" s="57">
        <v>0.83279999999999998</v>
      </c>
      <c r="F68" s="9">
        <f>MATCH($D68,FAC_TOTALS_APTA!$A$2:$BO$2,)</f>
        <v>11</v>
      </c>
      <c r="G68" s="31">
        <f>VLOOKUP(G66,FAC_TOTALS_APTA!$A$4:$BO$143,$F68,FALSE)</f>
        <v>13624.4009482081</v>
      </c>
      <c r="H68" s="31">
        <f>VLOOKUP(H66,FAC_TOTALS_APTA!$A$4:$BO$143,$F68,FALSE)</f>
        <v>25700.075049190898</v>
      </c>
      <c r="I68" s="32">
        <f>IFERROR(H68/G68-1,"-")</f>
        <v>0.88632697664193505</v>
      </c>
      <c r="J68" s="33" t="str">
        <f>IF(C68="Log","_log","")</f>
        <v>_log</v>
      </c>
      <c r="K68" s="33" t="str">
        <f>CONCATENATE(D68,J68,"_FAC")</f>
        <v>VRM_ADJ_log_FAC</v>
      </c>
      <c r="L68" s="9">
        <f>MATCH($K68,FAC_TOTALS_APTA!$A$2:$BM$2,)</f>
        <v>23</v>
      </c>
      <c r="M68" s="31">
        <f>IF(M66=0,0,VLOOKUP(M66,FAC_TOTALS_APTA!$A$4:$BO$143,$L68,FALSE))</f>
        <v>-11024.6403136561</v>
      </c>
      <c r="N68" s="31">
        <f>IF(N66=0,0,VLOOKUP(N66,FAC_TOTALS_APTA!$A$4:$BO$143,$L68,FALSE))</f>
        <v>63245.895349090002</v>
      </c>
      <c r="O68" s="31">
        <f>IF(O66=0,0,VLOOKUP(O66,FAC_TOTALS_APTA!$A$4:$BO$143,$L68,FALSE))</f>
        <v>11107.8092140877</v>
      </c>
      <c r="P68" s="31">
        <f>IF(P66=0,0,VLOOKUP(P66,FAC_TOTALS_APTA!$A$4:$BO$143,$L68,FALSE))</f>
        <v>-37496.459756568001</v>
      </c>
      <c r="Q68" s="31">
        <f>IF(Q66=0,0,VLOOKUP(Q66,FAC_TOTALS_APTA!$A$4:$BO$143,$L68,FALSE))</f>
        <v>88439.144638695594</v>
      </c>
      <c r="R68" s="31">
        <f>IF(R66=0,0,VLOOKUP(R66,FAC_TOTALS_APTA!$A$4:$BO$143,$L68,FALSE))</f>
        <v>62997.7605391978</v>
      </c>
      <c r="S68" s="31">
        <f>IF(S66=0,0,VLOOKUP(S66,FAC_TOTALS_APTA!$A$4:$BO$143,$L68,FALSE))</f>
        <v>-100893.75071297299</v>
      </c>
      <c r="T68" s="31">
        <f>IF(T66=0,0,VLOOKUP(T66,FAC_TOTALS_APTA!$A$4:$BO$143,$L68,FALSE))</f>
        <v>54655.587370498499</v>
      </c>
      <c r="U68" s="31">
        <f>IF(U66=0,0,VLOOKUP(U66,FAC_TOTALS_APTA!$A$4:$BO$143,$L68,FALSE))</f>
        <v>-10384.601705274101</v>
      </c>
      <c r="V68" s="31">
        <f>IF(V66=0,0,VLOOKUP(V66,FAC_TOTALS_APTA!$A$4:$BO$143,$L68,FALSE))</f>
        <v>52328.108263956397</v>
      </c>
      <c r="W68" s="31">
        <f>IF(W66=0,0,VLOOKUP(W66,FAC_TOTALS_APTA!$A$4:$BO$143,$L68,FALSE))</f>
        <v>12878.7697054746</v>
      </c>
      <c r="X68" s="31">
        <f>IF(X66=0,0,VLOOKUP(X66,FAC_TOTALS_APTA!$A$4:$BO$143,$L68,FALSE))</f>
        <v>-21426.2423886627</v>
      </c>
      <c r="Y68" s="31">
        <f>IF(Y66=0,0,VLOOKUP(Y66,FAC_TOTALS_APTA!$A$4:$BO$143,$L68,FALSE))</f>
        <v>11482.6231641254</v>
      </c>
      <c r="Z68" s="31">
        <f>IF(Z66=0,0,VLOOKUP(Z66,FAC_TOTALS_APTA!$A$4:$BO$143,$L68,FALSE))</f>
        <v>8662.8203632741606</v>
      </c>
      <c r="AA68" s="31">
        <f>IF(AA66=0,0,VLOOKUP(AA66,FAC_TOTALS_APTA!$A$4:$BO$143,$L68,FALSE))</f>
        <v>27414.219867695301</v>
      </c>
      <c r="AB68" s="31">
        <f>IF(AB66=0,0,VLOOKUP(AB66,FAC_TOTALS_APTA!$A$4:$BO$143,$L68,FALSE))</f>
        <v>6221.4374629402801</v>
      </c>
      <c r="AC68" s="34">
        <f>SUM(M68:AB68)</f>
        <v>218208.48106190184</v>
      </c>
      <c r="AD68" s="35">
        <f>AC68/G82</f>
        <v>0.43067094945483536</v>
      </c>
      <c r="AE68" s="82"/>
    </row>
    <row r="69" spans="2:31" ht="15" x14ac:dyDescent="0.2">
      <c r="B69" s="28" t="s">
        <v>60</v>
      </c>
      <c r="C69" s="30" t="s">
        <v>24</v>
      </c>
      <c r="D69" s="9" t="s">
        <v>18</v>
      </c>
      <c r="E69" s="57">
        <v>-0.59099999999999997</v>
      </c>
      <c r="F69" s="9">
        <f>MATCH($D69,FAC_TOTALS_APTA!$A$2:$BO$2,)</f>
        <v>12</v>
      </c>
      <c r="G69" s="56">
        <f>VLOOKUP(G66,FAC_TOTALS_APTA!$A$4:$BO$143,$F69,FALSE)</f>
        <v>4.1241436058516499</v>
      </c>
      <c r="H69" s="56">
        <f>VLOOKUP(H66,FAC_TOTALS_APTA!$A$4:$BO$143,$F69,FALSE)</f>
        <v>4.63398847896757</v>
      </c>
      <c r="I69" s="32">
        <f t="shared" ref="I69:I79" si="13">IFERROR(H69/G69-1,"-")</f>
        <v>0.12362442287230579</v>
      </c>
      <c r="J69" s="33" t="str">
        <f t="shared" ref="J69:J79" si="14">IF(C69="Log","_log","")</f>
        <v>_log</v>
      </c>
      <c r="K69" s="33" t="str">
        <f t="shared" ref="K69:K80" si="15">CONCATENATE(D69,J69,"_FAC")</f>
        <v>FARE_per_UPT_2018_log_FAC</v>
      </c>
      <c r="L69" s="9">
        <f>MATCH($K69,FAC_TOTALS_APTA!$A$2:$BM$2,)</f>
        <v>24</v>
      </c>
      <c r="M69" s="31">
        <f>IF(M66=0,0,VLOOKUP(M66,FAC_TOTALS_APTA!$A$4:$BO$143,$L69,FALSE))</f>
        <v>2111.4142578610199</v>
      </c>
      <c r="N69" s="31">
        <f>IF(N66=0,0,VLOOKUP(N66,FAC_TOTALS_APTA!$A$4:$BO$143,$L69,FALSE))</f>
        <v>1749.70235787602</v>
      </c>
      <c r="O69" s="31">
        <f>IF(O66=0,0,VLOOKUP(O66,FAC_TOTALS_APTA!$A$4:$BO$143,$L69,FALSE))</f>
        <v>2081.2158323809899</v>
      </c>
      <c r="P69" s="31">
        <f>IF(P66=0,0,VLOOKUP(P66,FAC_TOTALS_APTA!$A$4:$BO$143,$L69,FALSE))</f>
        <v>3745.27876927643</v>
      </c>
      <c r="Q69" s="31">
        <f>IF(Q66=0,0,VLOOKUP(Q66,FAC_TOTALS_APTA!$A$4:$BO$143,$L69,FALSE))</f>
        <v>1770.7981233087901</v>
      </c>
      <c r="R69" s="31">
        <f>IF(R66=0,0,VLOOKUP(R66,FAC_TOTALS_APTA!$A$4:$BO$143,$L69,FALSE))</f>
        <v>-107.01618341908301</v>
      </c>
      <c r="S69" s="31">
        <f>IF(S66=0,0,VLOOKUP(S66,FAC_TOTALS_APTA!$A$4:$BO$143,$L69,FALSE))</f>
        <v>-787.62751363003599</v>
      </c>
      <c r="T69" s="31">
        <f>IF(T66=0,0,VLOOKUP(T66,FAC_TOTALS_APTA!$A$4:$BO$143,$L69,FALSE))</f>
        <v>621.65487625799994</v>
      </c>
      <c r="U69" s="31">
        <f>IF(U66=0,0,VLOOKUP(U66,FAC_TOTALS_APTA!$A$4:$BO$143,$L69,FALSE))</f>
        <v>338.95212335174199</v>
      </c>
      <c r="V69" s="31">
        <f>IF(V66=0,0,VLOOKUP(V66,FAC_TOTALS_APTA!$A$4:$BO$143,$L69,FALSE))</f>
        <v>650.62577012156396</v>
      </c>
      <c r="W69" s="31">
        <f>IF(W66=0,0,VLOOKUP(W66,FAC_TOTALS_APTA!$A$4:$BO$143,$L69,FALSE))</f>
        <v>-216.06629935131599</v>
      </c>
      <c r="X69" s="31">
        <f>IF(X66=0,0,VLOOKUP(X66,FAC_TOTALS_APTA!$A$4:$BO$143,$L69,FALSE))</f>
        <v>-143.196146782434</v>
      </c>
      <c r="Y69" s="31">
        <f>IF(Y66=0,0,VLOOKUP(Y66,FAC_TOTALS_APTA!$A$4:$BO$143,$L69,FALSE))</f>
        <v>647.203337132613</v>
      </c>
      <c r="Z69" s="31">
        <f>IF(Z66=0,0,VLOOKUP(Z66,FAC_TOTALS_APTA!$A$4:$BO$143,$L69,FALSE))</f>
        <v>972.12993395713204</v>
      </c>
      <c r="AA69" s="31">
        <f>IF(AA66=0,0,VLOOKUP(AA66,FAC_TOTALS_APTA!$A$4:$BO$143,$L69,FALSE))</f>
        <v>968.38933428681401</v>
      </c>
      <c r="AB69" s="31">
        <f>IF(AB66=0,0,VLOOKUP(AB66,FAC_TOTALS_APTA!$A$4:$BO$143,$L69,FALSE))</f>
        <v>884.43021450773801</v>
      </c>
      <c r="AC69" s="34">
        <f t="shared" ref="AC69:AC79" si="16">SUM(M69:AB69)</f>
        <v>15287.888787135986</v>
      </c>
      <c r="AD69" s="35">
        <f>AC69/G82</f>
        <v>3.0173206591580688E-2</v>
      </c>
      <c r="AE69" s="82"/>
    </row>
    <row r="70" spans="2:31" ht="15" x14ac:dyDescent="0.2">
      <c r="B70" s="28" t="s">
        <v>56</v>
      </c>
      <c r="C70" s="30" t="s">
        <v>24</v>
      </c>
      <c r="D70" s="9" t="s">
        <v>9</v>
      </c>
      <c r="E70" s="57">
        <v>0.37669999999999998</v>
      </c>
      <c r="F70" s="9">
        <f>MATCH($D70,FAC_TOTALS_APTA!$A$2:$BO$2,)</f>
        <v>13</v>
      </c>
      <c r="G70" s="31">
        <f>VLOOKUP(G66,FAC_TOTALS_APTA!$A$4:$BO$143,$F70,FALSE)</f>
        <v>582204.38510840503</v>
      </c>
      <c r="H70" s="31">
        <f>VLOOKUP(H66,FAC_TOTALS_APTA!$A$4:$BO$143,$F70,FALSE)</f>
        <v>813487.90422204102</v>
      </c>
      <c r="I70" s="32">
        <f t="shared" si="13"/>
        <v>0.39725485590523602</v>
      </c>
      <c r="J70" s="33" t="str">
        <f t="shared" si="14"/>
        <v>_log</v>
      </c>
      <c r="K70" s="33" t="str">
        <f t="shared" si="15"/>
        <v>POP_EMP_log_FAC</v>
      </c>
      <c r="L70" s="9">
        <f>MATCH($K70,FAC_TOTALS_APTA!$A$2:$BM$2,)</f>
        <v>25</v>
      </c>
      <c r="M70" s="31">
        <f>IF(M66=0,0,VLOOKUP(M66,FAC_TOTALS_APTA!$A$4:$BO$143,$L70,FALSE))</f>
        <v>-17424.076963219701</v>
      </c>
      <c r="N70" s="31">
        <f>IF(N66=0,0,VLOOKUP(N66,FAC_TOTALS_APTA!$A$4:$BO$143,$L70,FALSE))</f>
        <v>-3119.50800213208</v>
      </c>
      <c r="O70" s="31">
        <f>IF(O66=0,0,VLOOKUP(O66,FAC_TOTALS_APTA!$A$4:$BO$143,$L70,FALSE))</f>
        <v>-8693.7265311338197</v>
      </c>
      <c r="P70" s="31">
        <f>IF(P66=0,0,VLOOKUP(P66,FAC_TOTALS_APTA!$A$4:$BO$143,$L70,FALSE))</f>
        <v>-18471.1539848594</v>
      </c>
      <c r="Q70" s="31">
        <f>IF(Q66=0,0,VLOOKUP(Q66,FAC_TOTALS_APTA!$A$4:$BO$143,$L70,FALSE))</f>
        <v>-4218.6999174564298</v>
      </c>
      <c r="R70" s="31">
        <f>IF(R66=0,0,VLOOKUP(R66,FAC_TOTALS_APTA!$A$4:$BO$143,$L70,FALSE))</f>
        <v>-38060.412362597403</v>
      </c>
      <c r="S70" s="31">
        <f>IF(S66=0,0,VLOOKUP(S66,FAC_TOTALS_APTA!$A$4:$BO$143,$L70,FALSE))</f>
        <v>-14533.966272361</v>
      </c>
      <c r="T70" s="31">
        <f>IF(T66=0,0,VLOOKUP(T66,FAC_TOTALS_APTA!$A$4:$BO$143,$L70,FALSE))</f>
        <v>-6502.8135150552198</v>
      </c>
      <c r="U70" s="31">
        <f>IF(U66=0,0,VLOOKUP(U66,FAC_TOTALS_APTA!$A$4:$BO$143,$L70,FALSE))</f>
        <v>13247.5480455794</v>
      </c>
      <c r="V70" s="31">
        <f>IF(V66=0,0,VLOOKUP(V66,FAC_TOTALS_APTA!$A$4:$BO$143,$L70,FALSE))</f>
        <v>22056.114112531599</v>
      </c>
      <c r="W70" s="31">
        <f>IF(W66=0,0,VLOOKUP(W66,FAC_TOTALS_APTA!$A$4:$BO$143,$L70,FALSE))</f>
        <v>-19907.950360351399</v>
      </c>
      <c r="X70" s="31">
        <f>IF(X66=0,0,VLOOKUP(X66,FAC_TOTALS_APTA!$A$4:$BO$143,$L70,FALSE))</f>
        <v>-3962.8570549456599</v>
      </c>
      <c r="Y70" s="31">
        <f>IF(Y66=0,0,VLOOKUP(Y66,FAC_TOTALS_APTA!$A$4:$BO$143,$L70,FALSE))</f>
        <v>25127.1886265906</v>
      </c>
      <c r="Z70" s="31">
        <f>IF(Z66=0,0,VLOOKUP(Z66,FAC_TOTALS_APTA!$A$4:$BO$143,$L70,FALSE))</f>
        <v>-30746.612755412199</v>
      </c>
      <c r="AA70" s="31">
        <f>IF(AA66=0,0,VLOOKUP(AA66,FAC_TOTALS_APTA!$A$4:$BO$143,$L70,FALSE))</f>
        <v>32894.550576829803</v>
      </c>
      <c r="AB70" s="31">
        <f>IF(AB66=0,0,VLOOKUP(AB66,FAC_TOTALS_APTA!$A$4:$BO$143,$L70,FALSE))</f>
        <v>-12867.3546861661</v>
      </c>
      <c r="AC70" s="34">
        <f t="shared" si="16"/>
        <v>-85183.731044159023</v>
      </c>
      <c r="AD70" s="35">
        <f>AC70/G82</f>
        <v>-0.16812434671815574</v>
      </c>
    </row>
    <row r="71" spans="2:31" ht="15" x14ac:dyDescent="0.2">
      <c r="B71" s="28" t="s">
        <v>72</v>
      </c>
      <c r="C71" s="30" t="s">
        <v>24</v>
      </c>
      <c r="D71" s="9" t="s">
        <v>80</v>
      </c>
      <c r="E71" s="57">
        <v>5.4999999999999997E-3</v>
      </c>
      <c r="F71" s="9">
        <f>MATCH($D71,FAC_TOTALS_APTA!$A$2:$BO$2,)</f>
        <v>17</v>
      </c>
      <c r="G71" s="56">
        <f>VLOOKUP(G66,FAC_TOTALS_APTA!$A$4:$BO$143,$F71,FALSE)</f>
        <v>1154.2541700068</v>
      </c>
      <c r="H71" s="56">
        <f>VLOOKUP(H66,FAC_TOTALS_APTA!$A$4:$BO$143,$F71,FALSE)</f>
        <v>1267.1769366660001</v>
      </c>
      <c r="I71" s="32">
        <f t="shared" si="13"/>
        <v>9.7831803075517421E-2</v>
      </c>
      <c r="J71" s="33" t="str">
        <f t="shared" si="14"/>
        <v>_log</v>
      </c>
      <c r="K71" s="33" t="str">
        <f t="shared" si="15"/>
        <v>WEIGHTED_POP_DENSITY_log_FAC</v>
      </c>
      <c r="L71" s="9">
        <f>MATCH($K71,FAC_TOTALS_APTA!$A$2:$BM$2,)</f>
        <v>29</v>
      </c>
      <c r="M71" s="31">
        <f>IF(M66=0,0,VLOOKUP(M66,FAC_TOTALS_APTA!$A$4:$BO$143,$L71,FALSE))</f>
        <v>-9.4827675898041708</v>
      </c>
      <c r="N71" s="31">
        <f>IF(N66=0,0,VLOOKUP(N66,FAC_TOTALS_APTA!$A$4:$BO$143,$L71,FALSE))</f>
        <v>12.261266419603899</v>
      </c>
      <c r="O71" s="31">
        <f>IF(O66=0,0,VLOOKUP(O66,FAC_TOTALS_APTA!$A$4:$BO$143,$L71,FALSE))</f>
        <v>-0.92995962178196101</v>
      </c>
      <c r="P71" s="31">
        <f>IF(P66=0,0,VLOOKUP(P66,FAC_TOTALS_APTA!$A$4:$BO$143,$L71,FALSE))</f>
        <v>-58.002864614615298</v>
      </c>
      <c r="Q71" s="31">
        <f>IF(Q66=0,0,VLOOKUP(Q66,FAC_TOTALS_APTA!$A$4:$BO$143,$L71,FALSE))</f>
        <v>134.216693251549</v>
      </c>
      <c r="R71" s="31">
        <f>IF(R66=0,0,VLOOKUP(R66,FAC_TOTALS_APTA!$A$4:$BO$143,$L71,FALSE))</f>
        <v>-221.43614147085901</v>
      </c>
      <c r="S71" s="31">
        <f>IF(S66=0,0,VLOOKUP(S66,FAC_TOTALS_APTA!$A$4:$BO$143,$L71,FALSE))</f>
        <v>362.11876341728203</v>
      </c>
      <c r="T71" s="31">
        <f>IF(T66=0,0,VLOOKUP(T66,FAC_TOTALS_APTA!$A$4:$BO$143,$L71,FALSE))</f>
        <v>1025.2609271226499</v>
      </c>
      <c r="U71" s="31">
        <f>IF(U66=0,0,VLOOKUP(U66,FAC_TOTALS_APTA!$A$4:$BO$143,$L71,FALSE))</f>
        <v>-1707.3512061906299</v>
      </c>
      <c r="V71" s="31">
        <f>IF(V66=0,0,VLOOKUP(V66,FAC_TOTALS_APTA!$A$4:$BO$143,$L71,FALSE))</f>
        <v>4144.2201135190398</v>
      </c>
      <c r="W71" s="31">
        <f>IF(W66=0,0,VLOOKUP(W66,FAC_TOTALS_APTA!$A$4:$BO$143,$L71,FALSE))</f>
        <v>2163.1193428264601</v>
      </c>
      <c r="X71" s="31">
        <f>IF(X66=0,0,VLOOKUP(X66,FAC_TOTALS_APTA!$A$4:$BO$143,$L71,FALSE))</f>
        <v>8318.0529118786908</v>
      </c>
      <c r="Y71" s="31">
        <f>IF(Y66=0,0,VLOOKUP(Y66,FAC_TOTALS_APTA!$A$4:$BO$143,$L71,FALSE))</f>
        <v>5257.6104394077202</v>
      </c>
      <c r="Z71" s="31">
        <f>IF(Z66=0,0,VLOOKUP(Z66,FAC_TOTALS_APTA!$A$4:$BO$143,$L71,FALSE))</f>
        <v>6390.5957754186402</v>
      </c>
      <c r="AA71" s="31">
        <f>IF(AA66=0,0,VLOOKUP(AA66,FAC_TOTALS_APTA!$A$4:$BO$143,$L71,FALSE))</f>
        <v>883.93772199477598</v>
      </c>
      <c r="AB71" s="31">
        <f>IF(AB66=0,0,VLOOKUP(AB66,FAC_TOTALS_APTA!$A$4:$BO$143,$L71,FALSE))</f>
        <v>5410.1399957699095</v>
      </c>
      <c r="AC71" s="34">
        <f t="shared" si="16"/>
        <v>32104.33101153863</v>
      </c>
      <c r="AD71" s="35">
        <f>AC71/G82</f>
        <v>6.3363269159228297E-2</v>
      </c>
    </row>
    <row r="72" spans="2:31" ht="15" x14ac:dyDescent="0.2">
      <c r="B72" s="28" t="s">
        <v>57</v>
      </c>
      <c r="C72" s="30" t="s">
        <v>24</v>
      </c>
      <c r="D72" s="37" t="s">
        <v>17</v>
      </c>
      <c r="E72" s="57">
        <v>0.1762</v>
      </c>
      <c r="F72" s="9">
        <f>MATCH($D72,FAC_TOTALS_APTA!$A$2:$BO$2,)</f>
        <v>14</v>
      </c>
      <c r="G72" s="36">
        <f>VLOOKUP(G66,FAC_TOTALS_APTA!$A$4:$BO$143,$F72,FALSE)</f>
        <v>1.87878283559788</v>
      </c>
      <c r="H72" s="36">
        <f>VLOOKUP(H66,FAC_TOTALS_APTA!$A$4:$BO$143,$F72,FALSE)</f>
        <v>2.70281490365615</v>
      </c>
      <c r="I72" s="32">
        <f t="shared" si="13"/>
        <v>0.43859889096551208</v>
      </c>
      <c r="J72" s="33" t="str">
        <f t="shared" si="14"/>
        <v>_log</v>
      </c>
      <c r="K72" s="33" t="str">
        <f t="shared" si="15"/>
        <v>GAS_PRICE_2018_log_FAC</v>
      </c>
      <c r="L72" s="9">
        <f>MATCH($K72,FAC_TOTALS_APTA!$A$2:$BM$2,)</f>
        <v>26</v>
      </c>
      <c r="M72" s="31">
        <f>IF(M66=0,0,VLOOKUP(M66,FAC_TOTALS_APTA!$A$4:$BO$143,$L72,FALSE))</f>
        <v>9725.8485298935302</v>
      </c>
      <c r="N72" s="31">
        <f>IF(N66=0,0,VLOOKUP(N66,FAC_TOTALS_APTA!$A$4:$BO$143,$L72,FALSE))</f>
        <v>11772.480613694899</v>
      </c>
      <c r="O72" s="31">
        <f>IF(O66=0,0,VLOOKUP(O66,FAC_TOTALS_APTA!$A$4:$BO$143,$L72,FALSE))</f>
        <v>16367.9038999758</v>
      </c>
      <c r="P72" s="31">
        <f>IF(P66=0,0,VLOOKUP(P66,FAC_TOTALS_APTA!$A$4:$BO$143,$L72,FALSE))</f>
        <v>10997.0855450132</v>
      </c>
      <c r="Q72" s="31">
        <f>IF(Q66=0,0,VLOOKUP(Q66,FAC_TOTALS_APTA!$A$4:$BO$143,$L72,FALSE))</f>
        <v>4530.2081239281497</v>
      </c>
      <c r="R72" s="31">
        <f>IF(R66=0,0,VLOOKUP(R66,FAC_TOTALS_APTA!$A$4:$BO$143,$L72,FALSE))</f>
        <v>14790.101007286899</v>
      </c>
      <c r="S72" s="31">
        <f>IF(S66=0,0,VLOOKUP(S66,FAC_TOTALS_APTA!$A$4:$BO$143,$L72,FALSE))</f>
        <v>-34656.206366370403</v>
      </c>
      <c r="T72" s="31">
        <f>IF(T66=0,0,VLOOKUP(T66,FAC_TOTALS_APTA!$A$4:$BO$143,$L72,FALSE))</f>
        <v>15573.473263611</v>
      </c>
      <c r="U72" s="31">
        <f>IF(U66=0,0,VLOOKUP(U66,FAC_TOTALS_APTA!$A$4:$BO$143,$L72,FALSE))</f>
        <v>21434.482894272202</v>
      </c>
      <c r="V72" s="31">
        <f>IF(V66=0,0,VLOOKUP(V66,FAC_TOTALS_APTA!$A$4:$BO$143,$L72,FALSE))</f>
        <v>-102.383948539459</v>
      </c>
      <c r="W72" s="31">
        <f>IF(W66=0,0,VLOOKUP(W66,FAC_TOTALS_APTA!$A$4:$BO$143,$L72,FALSE))</f>
        <v>-3948.4649016491699</v>
      </c>
      <c r="X72" s="31">
        <f>IF(X66=0,0,VLOOKUP(X66,FAC_TOTALS_APTA!$A$4:$BO$143,$L72,FALSE))</f>
        <v>-5536.1570047313298</v>
      </c>
      <c r="Y72" s="31">
        <f>IF(Y66=0,0,VLOOKUP(Y66,FAC_TOTALS_APTA!$A$4:$BO$143,$L72,FALSE))</f>
        <v>-33334.8696883706</v>
      </c>
      <c r="Z72" s="31">
        <f>IF(Z66=0,0,VLOOKUP(Z66,FAC_TOTALS_APTA!$A$4:$BO$143,$L72,FALSE))</f>
        <v>-9729.6108715461905</v>
      </c>
      <c r="AA72" s="31">
        <f>IF(AA66=0,0,VLOOKUP(AA66,FAC_TOTALS_APTA!$A$4:$BO$143,$L72,FALSE))</f>
        <v>8325.2506855545307</v>
      </c>
      <c r="AB72" s="31">
        <f>IF(AB66=0,0,VLOOKUP(AB66,FAC_TOTALS_APTA!$A$4:$BO$143,$L72,FALSE))</f>
        <v>8909.9430362200001</v>
      </c>
      <c r="AC72" s="34">
        <f t="shared" si="16"/>
        <v>35119.084818243049</v>
      </c>
      <c r="AD72" s="35">
        <f>AC72/G82</f>
        <v>6.9313390245207759E-2</v>
      </c>
    </row>
    <row r="73" spans="2:31" ht="15" x14ac:dyDescent="0.2">
      <c r="B73" s="28" t="s">
        <v>54</v>
      </c>
      <c r="C73" s="30" t="s">
        <v>24</v>
      </c>
      <c r="D73" s="9" t="s">
        <v>16</v>
      </c>
      <c r="E73" s="57">
        <v>-0.27529999999999999</v>
      </c>
      <c r="F73" s="9">
        <f>MATCH($D73,FAC_TOTALS_APTA!$A$2:$BO$2,)</f>
        <v>15</v>
      </c>
      <c r="G73" s="56">
        <f>VLOOKUP(G66,FAC_TOTALS_APTA!$A$4:$BO$143,$F73,FALSE)</f>
        <v>33117.002644253596</v>
      </c>
      <c r="H73" s="56">
        <f>VLOOKUP(H66,FAC_TOTALS_APTA!$A$4:$BO$143,$F73,FALSE)</f>
        <v>28384.050607585399</v>
      </c>
      <c r="I73" s="32">
        <f t="shared" si="13"/>
        <v>-0.14291607509019089</v>
      </c>
      <c r="J73" s="33" t="str">
        <f t="shared" si="14"/>
        <v>_log</v>
      </c>
      <c r="K73" s="33" t="str">
        <f t="shared" si="15"/>
        <v>TOTAL_MED_INC_INDIV_2018_log_FAC</v>
      </c>
      <c r="L73" s="9">
        <f>MATCH($K73,FAC_TOTALS_APTA!$A$2:$BM$2,)</f>
        <v>27</v>
      </c>
      <c r="M73" s="31">
        <f>IF(M66=0,0,VLOOKUP(M66,FAC_TOTALS_APTA!$A$4:$BO$143,$L73,FALSE))</f>
        <v>8125.9558698057399</v>
      </c>
      <c r="N73" s="31">
        <f>IF(N66=0,0,VLOOKUP(N66,FAC_TOTALS_APTA!$A$4:$BO$143,$L73,FALSE))</f>
        <v>8681.7280529162108</v>
      </c>
      <c r="O73" s="31">
        <f>IF(O66=0,0,VLOOKUP(O66,FAC_TOTALS_APTA!$A$4:$BO$143,$L73,FALSE))</f>
        <v>9644.8440290134204</v>
      </c>
      <c r="P73" s="31">
        <f>IF(P66=0,0,VLOOKUP(P66,FAC_TOTALS_APTA!$A$4:$BO$143,$L73,FALSE))</f>
        <v>13828.9168265154</v>
      </c>
      <c r="Q73" s="31">
        <f>IF(Q66=0,0,VLOOKUP(Q66,FAC_TOTALS_APTA!$A$4:$BO$143,$L73,FALSE))</f>
        <v>5959.0041870791001</v>
      </c>
      <c r="R73" s="31">
        <f>IF(R66=0,0,VLOOKUP(R66,FAC_TOTALS_APTA!$A$4:$BO$143,$L73,FALSE))</f>
        <v>-3862.2976096099801</v>
      </c>
      <c r="S73" s="31">
        <f>IF(S66=0,0,VLOOKUP(S66,FAC_TOTALS_APTA!$A$4:$BO$143,$L73,FALSE))</f>
        <v>3961.9713526400001</v>
      </c>
      <c r="T73" s="31">
        <f>IF(T66=0,0,VLOOKUP(T66,FAC_TOTALS_APTA!$A$4:$BO$143,$L73,FALSE))</f>
        <v>2177.6079246098102</v>
      </c>
      <c r="U73" s="31">
        <f>IF(U66=0,0,VLOOKUP(U66,FAC_TOTALS_APTA!$A$4:$BO$143,$L73,FALSE))</f>
        <v>7878.8131112648998</v>
      </c>
      <c r="V73" s="31">
        <f>IF(V66=0,0,VLOOKUP(V66,FAC_TOTALS_APTA!$A$4:$BO$143,$L73,FALSE))</f>
        <v>1005.76638509847</v>
      </c>
      <c r="W73" s="31">
        <f>IF(W66=0,0,VLOOKUP(W66,FAC_TOTALS_APTA!$A$4:$BO$143,$L73,FALSE))</f>
        <v>-540.25915817640202</v>
      </c>
      <c r="X73" s="31">
        <f>IF(X66=0,0,VLOOKUP(X66,FAC_TOTALS_APTA!$A$4:$BO$143,$L73,FALSE))</f>
        <v>-882.74331496838295</v>
      </c>
      <c r="Y73" s="31">
        <f>IF(Y66=0,0,VLOOKUP(Y66,FAC_TOTALS_APTA!$A$4:$BO$143,$L73,FALSE))</f>
        <v>-7836.8912418629598</v>
      </c>
      <c r="Z73" s="31">
        <f>IF(Z66=0,0,VLOOKUP(Z66,FAC_TOTALS_APTA!$A$4:$BO$143,$L73,FALSE))</f>
        <v>-5277.1010994070703</v>
      </c>
      <c r="AA73" s="31">
        <f>IF(AA66=0,0,VLOOKUP(AA66,FAC_TOTALS_APTA!$A$4:$BO$143,$L73,FALSE))</f>
        <v>-5993.11874986154</v>
      </c>
      <c r="AB73" s="31">
        <f>IF(AB66=0,0,VLOOKUP(AB66,FAC_TOTALS_APTA!$A$4:$BO$143,$L73,FALSE))</f>
        <v>-6395.2272064585004</v>
      </c>
      <c r="AC73" s="34">
        <f t="shared" si="16"/>
        <v>30476.969358598213</v>
      </c>
      <c r="AD73" s="35">
        <f>AC73/G82</f>
        <v>6.0151398636288274E-2</v>
      </c>
    </row>
    <row r="74" spans="2:31" ht="15" x14ac:dyDescent="0.2">
      <c r="B74" s="28" t="s">
        <v>73</v>
      </c>
      <c r="C74" s="30"/>
      <c r="D74" s="9" t="s">
        <v>10</v>
      </c>
      <c r="E74" s="57">
        <v>6.8999999999999999E-3</v>
      </c>
      <c r="F74" s="9">
        <f>MATCH($D74,FAC_TOTALS_APTA!$A$2:$BO$2,)</f>
        <v>16</v>
      </c>
      <c r="G74" s="31">
        <f>VLOOKUP(G66,FAC_TOTALS_APTA!$A$4:$BO$143,$F74,FALSE)</f>
        <v>7.2110091952154098</v>
      </c>
      <c r="H74" s="31">
        <f>VLOOKUP(H66,FAC_TOTALS_APTA!$A$4:$BO$143,$F74,FALSE)</f>
        <v>5.74293740486819</v>
      </c>
      <c r="I74" s="32">
        <f t="shared" si="13"/>
        <v>-0.20358756321116644</v>
      </c>
      <c r="J74" s="33" t="str">
        <f t="shared" si="14"/>
        <v/>
      </c>
      <c r="K74" s="33" t="str">
        <f t="shared" si="15"/>
        <v>PCT_HH_NO_VEH_FAC</v>
      </c>
      <c r="L74" s="9">
        <f>MATCH($K74,FAC_TOTALS_APTA!$A$2:$BM$2,)</f>
        <v>28</v>
      </c>
      <c r="M74" s="31">
        <f>IF(M66=0,0,VLOOKUP(M66,FAC_TOTALS_APTA!$A$4:$BO$143,$L74,FALSE))</f>
        <v>-109.28774514160401</v>
      </c>
      <c r="N74" s="31">
        <f>IF(N66=0,0,VLOOKUP(N66,FAC_TOTALS_APTA!$A$4:$BO$143,$L74,FALSE))</f>
        <v>-131.933297452668</v>
      </c>
      <c r="O74" s="31">
        <f>IF(O66=0,0,VLOOKUP(O66,FAC_TOTALS_APTA!$A$4:$BO$143,$L74,FALSE))</f>
        <v>72.398592860647696</v>
      </c>
      <c r="P74" s="31">
        <f>IF(P66=0,0,VLOOKUP(P66,FAC_TOTALS_APTA!$A$4:$BO$143,$L74,FALSE))</f>
        <v>-1233.3309118080999</v>
      </c>
      <c r="Q74" s="31">
        <f>IF(Q66=0,0,VLOOKUP(Q66,FAC_TOTALS_APTA!$A$4:$BO$143,$L74,FALSE))</f>
        <v>2117.7541660001002</v>
      </c>
      <c r="R74" s="31">
        <f>IF(R66=0,0,VLOOKUP(R66,FAC_TOTALS_APTA!$A$4:$BO$143,$L74,FALSE))</f>
        <v>-75.046997758639606</v>
      </c>
      <c r="S74" s="31">
        <f>IF(S66=0,0,VLOOKUP(S66,FAC_TOTALS_APTA!$A$4:$BO$143,$L74,FALSE))</f>
        <v>563.57724518197301</v>
      </c>
      <c r="T74" s="31">
        <f>IF(T66=0,0,VLOOKUP(T66,FAC_TOTALS_APTA!$A$4:$BO$143,$L74,FALSE))</f>
        <v>-27.528271028000599</v>
      </c>
      <c r="U74" s="31">
        <f>IF(U66=0,0,VLOOKUP(U66,FAC_TOTALS_APTA!$A$4:$BO$143,$L74,FALSE))</f>
        <v>1227.1606157219001</v>
      </c>
      <c r="V74" s="31">
        <f>IF(V66=0,0,VLOOKUP(V66,FAC_TOTALS_APTA!$A$4:$BO$143,$L74,FALSE))</f>
        <v>-1010.82813914006</v>
      </c>
      <c r="W74" s="31">
        <f>IF(W66=0,0,VLOOKUP(W66,FAC_TOTALS_APTA!$A$4:$BO$143,$L74,FALSE))</f>
        <v>-1335.5514701462</v>
      </c>
      <c r="X74" s="31">
        <f>IF(X66=0,0,VLOOKUP(X66,FAC_TOTALS_APTA!$A$4:$BO$143,$L74,FALSE))</f>
        <v>-518.94444199759096</v>
      </c>
      <c r="Y74" s="31">
        <f>IF(Y66=0,0,VLOOKUP(Y66,FAC_TOTALS_APTA!$A$4:$BO$143,$L74,FALSE))</f>
        <v>482.01809752724398</v>
      </c>
      <c r="Z74" s="31">
        <f>IF(Z66=0,0,VLOOKUP(Z66,FAC_TOTALS_APTA!$A$4:$BO$143,$L74,FALSE))</f>
        <v>-2273.0463173845101</v>
      </c>
      <c r="AA74" s="31">
        <f>IF(AA66=0,0,VLOOKUP(AA66,FAC_TOTALS_APTA!$A$4:$BO$143,$L74,FALSE))</f>
        <v>-1369.4073066270601</v>
      </c>
      <c r="AB74" s="31">
        <f>IF(AB66=0,0,VLOOKUP(AB66,FAC_TOTALS_APTA!$A$4:$BO$143,$L74,FALSE))</f>
        <v>-1776.2947010522901</v>
      </c>
      <c r="AC74" s="34">
        <f t="shared" si="16"/>
        <v>-5398.2908822448589</v>
      </c>
      <c r="AD74" s="35">
        <f>AC74/G82</f>
        <v>-1.0654430333669045E-2</v>
      </c>
    </row>
    <row r="75" spans="2:31" ht="15" x14ac:dyDescent="0.2">
      <c r="B75" s="28" t="s">
        <v>55</v>
      </c>
      <c r="C75" s="30"/>
      <c r="D75" s="9" t="s">
        <v>32</v>
      </c>
      <c r="E75" s="57">
        <v>-3.0000000000000001E-3</v>
      </c>
      <c r="F75" s="9">
        <f>MATCH($D75,FAC_TOTALS_APTA!$A$2:$BO$2,)</f>
        <v>18</v>
      </c>
      <c r="G75" s="36">
        <f>VLOOKUP(G66,FAC_TOTALS_APTA!$A$4:$BO$143,$F75,FALSE)</f>
        <v>2.08501532535902</v>
      </c>
      <c r="H75" s="36">
        <f>VLOOKUP(H66,FAC_TOTALS_APTA!$A$4:$BO$143,$F75,FALSE)</f>
        <v>5.7151181503316604</v>
      </c>
      <c r="I75" s="32">
        <f t="shared" si="13"/>
        <v>1.741043713598398</v>
      </c>
      <c r="J75" s="33" t="str">
        <f t="shared" si="14"/>
        <v/>
      </c>
      <c r="K75" s="33" t="str">
        <f t="shared" si="15"/>
        <v>JTW_HOME_PCT_FAC</v>
      </c>
      <c r="L75" s="9">
        <f>MATCH($K75,FAC_TOTALS_APTA!$A$2:$BM$2,)</f>
        <v>30</v>
      </c>
      <c r="M75" s="31">
        <f>IF(M66=0,0,VLOOKUP(M66,FAC_TOTALS_APTA!$A$4:$BO$143,$L75,FALSE))</f>
        <v>0</v>
      </c>
      <c r="N75" s="31">
        <f>IF(N66=0,0,VLOOKUP(N66,FAC_TOTALS_APTA!$A$4:$BO$143,$L75,FALSE))</f>
        <v>0</v>
      </c>
      <c r="O75" s="31">
        <f>IF(O66=0,0,VLOOKUP(O66,FAC_TOTALS_APTA!$A$4:$BO$143,$L75,FALSE))</f>
        <v>0</v>
      </c>
      <c r="P75" s="31">
        <f>IF(P66=0,0,VLOOKUP(P66,FAC_TOTALS_APTA!$A$4:$BO$143,$L75,FALSE))</f>
        <v>-136.90907632948199</v>
      </c>
      <c r="Q75" s="31">
        <f>IF(Q66=0,0,VLOOKUP(Q66,FAC_TOTALS_APTA!$A$4:$BO$143,$L75,FALSE))</f>
        <v>-65.163697552047594</v>
      </c>
      <c r="R75" s="31">
        <f>IF(R66=0,0,VLOOKUP(R66,FAC_TOTALS_APTA!$A$4:$BO$143,$L75,FALSE))</f>
        <v>51.117314494747198</v>
      </c>
      <c r="S75" s="31">
        <f>IF(S66=0,0,VLOOKUP(S66,FAC_TOTALS_APTA!$A$4:$BO$143,$L75,FALSE))</f>
        <v>-24.085973895118801</v>
      </c>
      <c r="T75" s="31">
        <f>IF(T66=0,0,VLOOKUP(T66,FAC_TOTALS_APTA!$A$4:$BO$143,$L75,FALSE))</f>
        <v>-83.230206186072607</v>
      </c>
      <c r="U75" s="31">
        <f>IF(U66=0,0,VLOOKUP(U66,FAC_TOTALS_APTA!$A$4:$BO$143,$L75,FALSE))</f>
        <v>53.045490826562101</v>
      </c>
      <c r="V75" s="31">
        <f>IF(V66=0,0,VLOOKUP(V66,FAC_TOTALS_APTA!$A$4:$BO$143,$L75,FALSE))</f>
        <v>-51.6328361935755</v>
      </c>
      <c r="W75" s="31">
        <f>IF(W66=0,0,VLOOKUP(W66,FAC_TOTALS_APTA!$A$4:$BO$143,$L75,FALSE))</f>
        <v>-110.663701173082</v>
      </c>
      <c r="X75" s="31">
        <f>IF(X66=0,0,VLOOKUP(X66,FAC_TOTALS_APTA!$A$4:$BO$143,$L75,FALSE))</f>
        <v>65.726345126251502</v>
      </c>
      <c r="Y75" s="31">
        <f>IF(Y66=0,0,VLOOKUP(Y66,FAC_TOTALS_APTA!$A$4:$BO$143,$L75,FALSE))</f>
        <v>-67.586365502698001</v>
      </c>
      <c r="Z75" s="31">
        <f>IF(Z66=0,0,VLOOKUP(Z66,FAC_TOTALS_APTA!$A$4:$BO$143,$L75,FALSE))</f>
        <v>14.6103197787209</v>
      </c>
      <c r="AA75" s="31">
        <f>IF(AA66=0,0,VLOOKUP(AA66,FAC_TOTALS_APTA!$A$4:$BO$143,$L75,FALSE))</f>
        <v>-241.56121389831699</v>
      </c>
      <c r="AB75" s="31">
        <f>IF(AB66=0,0,VLOOKUP(AB66,FAC_TOTALS_APTA!$A$4:$BO$143,$L75,FALSE))</f>
        <v>-186.99815777953401</v>
      </c>
      <c r="AC75" s="34">
        <f t="shared" si="16"/>
        <v>-783.33175828364585</v>
      </c>
      <c r="AD75" s="35">
        <f>AC75/G82</f>
        <v>-1.5460362971980034E-3</v>
      </c>
    </row>
    <row r="76" spans="2:31" ht="15" x14ac:dyDescent="0.2">
      <c r="B76" s="28" t="s">
        <v>74</v>
      </c>
      <c r="C76" s="30"/>
      <c r="D76" s="14" t="s">
        <v>81</v>
      </c>
      <c r="E76" s="57">
        <v>-1.29E-2</v>
      </c>
      <c r="F76" s="9">
        <f>MATCH($D76,FAC_TOTALS_APTA!$A$2:$BO$2,)</f>
        <v>19</v>
      </c>
      <c r="G76" s="36">
        <f>VLOOKUP(G66,FAC_TOTALS_APTA!$A$4:$BO$143,$F76,FALSE)</f>
        <v>0</v>
      </c>
      <c r="H76" s="36">
        <f>VLOOKUP(H66,FAC_TOTALS_APTA!$A$4:$BO$143,$F76,FALSE)</f>
        <v>0</v>
      </c>
      <c r="I76" s="32" t="str">
        <f t="shared" si="13"/>
        <v>-</v>
      </c>
      <c r="J76" s="33" t="str">
        <f t="shared" si="14"/>
        <v/>
      </c>
      <c r="K76" s="33" t="str">
        <f t="shared" si="15"/>
        <v>YEARS_SINCE_TNC_BUS_FAC</v>
      </c>
      <c r="L76" s="9">
        <f>MATCH($K76,FAC_TOTALS_APTA!$A$2:$BM$2,)</f>
        <v>31</v>
      </c>
      <c r="M76" s="31">
        <f>IF(M66=0,0,VLOOKUP(M66,FAC_TOTALS_APTA!$A$4:$BO$143,$L76,FALSE))</f>
        <v>0</v>
      </c>
      <c r="N76" s="31">
        <f>IF(N66=0,0,VLOOKUP(N66,FAC_TOTALS_APTA!$A$4:$BO$143,$L76,FALSE))</f>
        <v>0</v>
      </c>
      <c r="O76" s="31">
        <f>IF(O66=0,0,VLOOKUP(O66,FAC_TOTALS_APTA!$A$4:$BO$143,$L76,FALSE))</f>
        <v>0</v>
      </c>
      <c r="P76" s="31">
        <f>IF(P66=0,0,VLOOKUP(P66,FAC_TOTALS_APTA!$A$4:$BO$143,$L76,FALSE))</f>
        <v>0</v>
      </c>
      <c r="Q76" s="31">
        <f>IF(Q66=0,0,VLOOKUP(Q66,FAC_TOTALS_APTA!$A$4:$BO$143,$L76,FALSE))</f>
        <v>0</v>
      </c>
      <c r="R76" s="31">
        <f>IF(R66=0,0,VLOOKUP(R66,FAC_TOTALS_APTA!$A$4:$BO$143,$L76,FALSE))</f>
        <v>0</v>
      </c>
      <c r="S76" s="31">
        <f>IF(S66=0,0,VLOOKUP(S66,FAC_TOTALS_APTA!$A$4:$BO$143,$L76,FALSE))</f>
        <v>0</v>
      </c>
      <c r="T76" s="31">
        <f>IF(T66=0,0,VLOOKUP(T66,FAC_TOTALS_APTA!$A$4:$BO$143,$L76,FALSE))</f>
        <v>0</v>
      </c>
      <c r="U76" s="31">
        <f>IF(U66=0,0,VLOOKUP(U66,FAC_TOTALS_APTA!$A$4:$BO$143,$L76,FALSE))</f>
        <v>0</v>
      </c>
      <c r="V76" s="31">
        <f>IF(V66=0,0,VLOOKUP(V66,FAC_TOTALS_APTA!$A$4:$BO$143,$L76,FALSE))</f>
        <v>0</v>
      </c>
      <c r="W76" s="31">
        <f>IF(W66=0,0,VLOOKUP(W66,FAC_TOTALS_APTA!$A$4:$BO$143,$L76,FALSE))</f>
        <v>0</v>
      </c>
      <c r="X76" s="31">
        <f>IF(X66=0,0,VLOOKUP(X66,FAC_TOTALS_APTA!$A$4:$BO$143,$L76,FALSE))</f>
        <v>0</v>
      </c>
      <c r="Y76" s="31">
        <f>IF(Y66=0,0,VLOOKUP(Y66,FAC_TOTALS_APTA!$A$4:$BO$143,$L76,FALSE))</f>
        <v>0</v>
      </c>
      <c r="Z76" s="31">
        <f>IF(Z66=0,0,VLOOKUP(Z66,FAC_TOTALS_APTA!$A$4:$BO$143,$L76,FALSE))</f>
        <v>0</v>
      </c>
      <c r="AA76" s="31">
        <f>IF(AA66=0,0,VLOOKUP(AA66,FAC_TOTALS_APTA!$A$4:$BO$143,$L76,FALSE))</f>
        <v>0</v>
      </c>
      <c r="AB76" s="31">
        <f>IF(AB66=0,0,VLOOKUP(AB66,FAC_TOTALS_APTA!$A$4:$BO$143,$L76,FALSE))</f>
        <v>0</v>
      </c>
      <c r="AC76" s="34">
        <f t="shared" si="16"/>
        <v>0</v>
      </c>
      <c r="AD76" s="35">
        <f>AC76/G82</f>
        <v>0</v>
      </c>
    </row>
    <row r="77" spans="2:31" ht="15" x14ac:dyDescent="0.2">
      <c r="B77" s="28" t="s">
        <v>74</v>
      </c>
      <c r="C77" s="30"/>
      <c r="D77" s="14" t="s">
        <v>82</v>
      </c>
      <c r="E77" s="57">
        <v>-2.5999999999999999E-3</v>
      </c>
      <c r="F77" s="9">
        <f>MATCH($D77,FAC_TOTALS_APTA!$A$2:$BO$2,)</f>
        <v>20</v>
      </c>
      <c r="G77" s="36">
        <f>VLOOKUP(G66,FAC_TOTALS_APTA!$A$4:$BO$143,$F77,FALSE)</f>
        <v>0</v>
      </c>
      <c r="H77" s="36">
        <f>VLOOKUP(H66,FAC_TOTALS_APTA!$A$4:$BO$143,$F77,FALSE)</f>
        <v>3.7720485221839302</v>
      </c>
      <c r="I77" s="32" t="str">
        <f t="shared" si="13"/>
        <v>-</v>
      </c>
      <c r="J77" s="33" t="str">
        <f t="shared" si="14"/>
        <v/>
      </c>
      <c r="K77" s="33" t="str">
        <f t="shared" si="15"/>
        <v>YEARS_SINCE_TNC_RAIL_FAC</v>
      </c>
      <c r="L77" s="9">
        <f>MATCH($K77,FAC_TOTALS_APTA!$A$2:$BM$2,)</f>
        <v>32</v>
      </c>
      <c r="M77" s="31">
        <f>IF(M66=0,0,VLOOKUP(M66,FAC_TOTALS_APTA!$A$4:$BO$143,$L77,FALSE))</f>
        <v>0</v>
      </c>
      <c r="N77" s="31">
        <f>IF(N66=0,0,VLOOKUP(N66,FAC_TOTALS_APTA!$A$4:$BO$143,$L77,FALSE))</f>
        <v>0</v>
      </c>
      <c r="O77" s="31">
        <f>IF(O66=0,0,VLOOKUP(O66,FAC_TOTALS_APTA!$A$4:$BO$143,$L77,FALSE))</f>
        <v>0</v>
      </c>
      <c r="P77" s="31">
        <f>IF(P66=0,0,VLOOKUP(P66,FAC_TOTALS_APTA!$A$4:$BO$143,$L77,FALSE))</f>
        <v>0</v>
      </c>
      <c r="Q77" s="31">
        <f>IF(Q66=0,0,VLOOKUP(Q66,FAC_TOTALS_APTA!$A$4:$BO$143,$L77,FALSE))</f>
        <v>0</v>
      </c>
      <c r="R77" s="31">
        <f>IF(R66=0,0,VLOOKUP(R66,FAC_TOTALS_APTA!$A$4:$BO$143,$L77,FALSE))</f>
        <v>0</v>
      </c>
      <c r="S77" s="31">
        <f>IF(S66=0,0,VLOOKUP(S66,FAC_TOTALS_APTA!$A$4:$BO$143,$L77,FALSE))</f>
        <v>0</v>
      </c>
      <c r="T77" s="31">
        <f>IF(T66=0,0,VLOOKUP(T66,FAC_TOTALS_APTA!$A$4:$BO$143,$L77,FALSE))</f>
        <v>0</v>
      </c>
      <c r="U77" s="31">
        <f>IF(U66=0,0,VLOOKUP(U66,FAC_TOTALS_APTA!$A$4:$BO$143,$L77,FALSE))</f>
        <v>0</v>
      </c>
      <c r="V77" s="31">
        <f>IF(V66=0,0,VLOOKUP(V66,FAC_TOTALS_APTA!$A$4:$BO$143,$L77,FALSE))</f>
        <v>0</v>
      </c>
      <c r="W77" s="31">
        <f>IF(W66=0,0,VLOOKUP(W66,FAC_TOTALS_APTA!$A$4:$BO$143,$L77,FALSE))</f>
        <v>0</v>
      </c>
      <c r="X77" s="31">
        <f>IF(X66=0,0,VLOOKUP(X66,FAC_TOTALS_APTA!$A$4:$BO$143,$L77,FALSE))</f>
        <v>0</v>
      </c>
      <c r="Y77" s="31">
        <f>IF(Y66=0,0,VLOOKUP(Y66,FAC_TOTALS_APTA!$A$4:$BO$143,$L77,FALSE))</f>
        <v>-5235.3469950331801</v>
      </c>
      <c r="Z77" s="31">
        <f>IF(Z66=0,0,VLOOKUP(Z66,FAC_TOTALS_APTA!$A$4:$BO$143,$L77,FALSE))</f>
        <v>-5626.5998265174003</v>
      </c>
      <c r="AA77" s="31">
        <f>IF(AA66=0,0,VLOOKUP(AA66,FAC_TOTALS_APTA!$A$4:$BO$143,$L77,FALSE))</f>
        <v>-6269.5800894136401</v>
      </c>
      <c r="AB77" s="31">
        <f>IF(AB66=0,0,VLOOKUP(AB66,FAC_TOTALS_APTA!$A$4:$BO$143,$L77,FALSE))</f>
        <v>-6759.7570472399602</v>
      </c>
      <c r="AC77" s="34">
        <f t="shared" si="16"/>
        <v>-23891.283958204182</v>
      </c>
      <c r="AD77" s="35">
        <f>AC77/G82</f>
        <v>-4.7153446538386323E-2</v>
      </c>
    </row>
    <row r="78" spans="2:31" ht="15" x14ac:dyDescent="0.2">
      <c r="B78" s="28" t="s">
        <v>75</v>
      </c>
      <c r="C78" s="30"/>
      <c r="D78" s="9" t="s">
        <v>49</v>
      </c>
      <c r="E78" s="57">
        <v>1.46E-2</v>
      </c>
      <c r="F78" s="9">
        <f>MATCH($D78,FAC_TOTALS_APTA!$A$2:$BO$2,)</f>
        <v>21</v>
      </c>
      <c r="G78" s="36">
        <f>VLOOKUP(G66,FAC_TOTALS_APTA!$A$4:$BO$143,$F78,FALSE)</f>
        <v>0</v>
      </c>
      <c r="H78" s="36">
        <f>VLOOKUP(H66,FAC_TOTALS_APTA!$A$4:$BO$143,$F78,FALSE)</f>
        <v>0.64663963405710301</v>
      </c>
      <c r="I78" s="32" t="str">
        <f t="shared" si="13"/>
        <v>-</v>
      </c>
      <c r="J78" s="33" t="str">
        <f t="shared" si="14"/>
        <v/>
      </c>
      <c r="K78" s="33" t="str">
        <f t="shared" si="15"/>
        <v>BIKE_SHARE_FAC</v>
      </c>
      <c r="L78" s="9">
        <f>MATCH($K78,FAC_TOTALS_APTA!$A$2:$BM$2,)</f>
        <v>33</v>
      </c>
      <c r="M78" s="31">
        <f>IF(M66=0,0,VLOOKUP(M66,FAC_TOTALS_APTA!$A$4:$BO$143,$L78,FALSE))</f>
        <v>0</v>
      </c>
      <c r="N78" s="31">
        <f>IF(N66=0,0,VLOOKUP(N66,FAC_TOTALS_APTA!$A$4:$BO$143,$L78,FALSE))</f>
        <v>0</v>
      </c>
      <c r="O78" s="31">
        <f>IF(O66=0,0,VLOOKUP(O66,FAC_TOTALS_APTA!$A$4:$BO$143,$L78,FALSE))</f>
        <v>0</v>
      </c>
      <c r="P78" s="31">
        <f>IF(P66=0,0,VLOOKUP(P66,FAC_TOTALS_APTA!$A$4:$BO$143,$L78,FALSE))</f>
        <v>0</v>
      </c>
      <c r="Q78" s="31">
        <f>IF(Q66=0,0,VLOOKUP(Q66,FAC_TOTALS_APTA!$A$4:$BO$143,$L78,FALSE))</f>
        <v>0</v>
      </c>
      <c r="R78" s="31">
        <f>IF(R66=0,0,VLOOKUP(R66,FAC_TOTALS_APTA!$A$4:$BO$143,$L78,FALSE))</f>
        <v>0</v>
      </c>
      <c r="S78" s="31">
        <f>IF(S66=0,0,VLOOKUP(S66,FAC_TOTALS_APTA!$A$4:$BO$143,$L78,FALSE))</f>
        <v>0</v>
      </c>
      <c r="T78" s="31">
        <f>IF(T66=0,0,VLOOKUP(T66,FAC_TOTALS_APTA!$A$4:$BO$143,$L78,FALSE))</f>
        <v>0</v>
      </c>
      <c r="U78" s="31">
        <f>IF(U66=0,0,VLOOKUP(U66,FAC_TOTALS_APTA!$A$4:$BO$143,$L78,FALSE))</f>
        <v>0</v>
      </c>
      <c r="V78" s="31">
        <f>IF(V66=0,0,VLOOKUP(V66,FAC_TOTALS_APTA!$A$4:$BO$143,$L78,FALSE))</f>
        <v>1922.89291854726</v>
      </c>
      <c r="W78" s="31">
        <f>IF(W66=0,0,VLOOKUP(W66,FAC_TOTALS_APTA!$A$4:$BO$143,$L78,FALSE))</f>
        <v>0</v>
      </c>
      <c r="X78" s="31">
        <f>IF(X66=0,0,VLOOKUP(X66,FAC_TOTALS_APTA!$A$4:$BO$143,$L78,FALSE))</f>
        <v>0</v>
      </c>
      <c r="Y78" s="31">
        <f>IF(Y66=0,0,VLOOKUP(Y66,FAC_TOTALS_APTA!$A$4:$BO$143,$L78,FALSE))</f>
        <v>0</v>
      </c>
      <c r="Z78" s="31">
        <f>IF(Z66=0,0,VLOOKUP(Z66,FAC_TOTALS_APTA!$A$4:$BO$143,$L78,FALSE))</f>
        <v>0</v>
      </c>
      <c r="AA78" s="31">
        <f>IF(AA66=0,0,VLOOKUP(AA66,FAC_TOTALS_APTA!$A$4:$BO$143,$L78,FALSE))</f>
        <v>0</v>
      </c>
      <c r="AB78" s="31">
        <f>IF(AB66=0,0,VLOOKUP(AB66,FAC_TOTALS_APTA!$A$4:$BO$143,$L78,FALSE))</f>
        <v>0</v>
      </c>
      <c r="AC78" s="34">
        <f t="shared" si="16"/>
        <v>1922.89291854726</v>
      </c>
      <c r="AD78" s="35">
        <f>AC78/G82</f>
        <v>3.7951509258515076E-3</v>
      </c>
    </row>
    <row r="79" spans="2:31" ht="15" x14ac:dyDescent="0.2">
      <c r="B79" s="11" t="s">
        <v>76</v>
      </c>
      <c r="C79" s="29"/>
      <c r="D79" s="10" t="s">
        <v>50</v>
      </c>
      <c r="E79" s="58">
        <v>-4.8399999999999999E-2</v>
      </c>
      <c r="F79" s="10">
        <f>MATCH($D79,FAC_TOTALS_APTA!$A$2:$BO$2,)</f>
        <v>22</v>
      </c>
      <c r="G79" s="38">
        <f>VLOOKUP(G66,FAC_TOTALS_APTA!$A$4:$BO$143,$F79,FALSE)</f>
        <v>0</v>
      </c>
      <c r="H79" s="38">
        <f>VLOOKUP(H66,FAC_TOTALS_APTA!$A$4:$BO$143,$F79,FALSE)</f>
        <v>0.23938462703486399</v>
      </c>
      <c r="I79" s="39" t="str">
        <f t="shared" si="13"/>
        <v>-</v>
      </c>
      <c r="J79" s="40" t="str">
        <f t="shared" si="14"/>
        <v/>
      </c>
      <c r="K79" s="40" t="str">
        <f t="shared" si="15"/>
        <v>scooter_flag_FAC</v>
      </c>
      <c r="L79" s="10">
        <f>MATCH($K79,FAC_TOTALS_APTA!$A$2:$BM$2,)</f>
        <v>34</v>
      </c>
      <c r="M79" s="41">
        <f>IF($M$66=0,0,VLOOKUP($M$66,FAC_TOTALS_APTA!$A$4:$BO$143,$L79,FALSE))</f>
        <v>0</v>
      </c>
      <c r="N79" s="41">
        <f>IF(N66=0,0,VLOOKUP(N66,FAC_TOTALS_APTA!$A$4:$BO$143,$L79,FALSE))</f>
        <v>0</v>
      </c>
      <c r="O79" s="41">
        <f>IF(O66=0,0,VLOOKUP(O66,FAC_TOTALS_APTA!$A$4:$BO$143,$L79,FALSE))</f>
        <v>0</v>
      </c>
      <c r="P79" s="41">
        <f>IF(P66=0,0,VLOOKUP(P66,FAC_TOTALS_APTA!$A$4:$BO$143,$L79,FALSE))</f>
        <v>0</v>
      </c>
      <c r="Q79" s="41">
        <f>IF(Q66=0,0,VLOOKUP(Q66,FAC_TOTALS_APTA!$A$4:$BO$143,$L79,FALSE))</f>
        <v>0</v>
      </c>
      <c r="R79" s="41">
        <f>IF(R66=0,0,VLOOKUP(R66,FAC_TOTALS_APTA!$A$4:$BO$143,$L79,FALSE))</f>
        <v>0</v>
      </c>
      <c r="S79" s="41">
        <f>IF(S66=0,0,VLOOKUP(S66,FAC_TOTALS_APTA!$A$4:$BO$143,$L79,FALSE))</f>
        <v>0</v>
      </c>
      <c r="T79" s="41">
        <f>IF(T66=0,0,VLOOKUP(T66,FAC_TOTALS_APTA!$A$4:$BO$143,$L79,FALSE))</f>
        <v>0</v>
      </c>
      <c r="U79" s="41">
        <f>IF(U66=0,0,VLOOKUP(U66,FAC_TOTALS_APTA!$A$4:$BO$143,$L79,FALSE))</f>
        <v>0</v>
      </c>
      <c r="V79" s="41">
        <f>IF(V66=0,0,VLOOKUP(V66,FAC_TOTALS_APTA!$A$4:$BO$143,$L79,FALSE))</f>
        <v>0</v>
      </c>
      <c r="W79" s="41">
        <f>IF(W66=0,0,VLOOKUP(W66,FAC_TOTALS_APTA!$A$4:$BO$143,$L79,FALSE))</f>
        <v>0</v>
      </c>
      <c r="X79" s="41">
        <f>IF(X66=0,0,VLOOKUP(X66,FAC_TOTALS_APTA!$A$4:$BO$143,$L79,FALSE))</f>
        <v>0</v>
      </c>
      <c r="Y79" s="41">
        <f>IF(Y66=0,0,VLOOKUP(Y66,FAC_TOTALS_APTA!$A$4:$BO$143,$L79,FALSE))</f>
        <v>0</v>
      </c>
      <c r="Z79" s="41">
        <f>IF(Z66=0,0,VLOOKUP(Z66,FAC_TOTALS_APTA!$A$4:$BO$143,$L79,FALSE))</f>
        <v>0</v>
      </c>
      <c r="AA79" s="41">
        <f>IF(AA66=0,0,VLOOKUP(AA66,FAC_TOTALS_APTA!$A$4:$BO$143,$L79,FALSE))</f>
        <v>0</v>
      </c>
      <c r="AB79" s="41">
        <f>IF(AB66=0,0,VLOOKUP(AB66,FAC_TOTALS_APTA!$A$4:$BO$143,$L79,FALSE))</f>
        <v>-5812.2965862578603</v>
      </c>
      <c r="AC79" s="42">
        <f t="shared" si="16"/>
        <v>-5812.2965862578603</v>
      </c>
      <c r="AD79" s="43">
        <f>AC79/$G$27</f>
        <v>-4.4990882202280474E-6</v>
      </c>
    </row>
    <row r="80" spans="2:31" ht="15" x14ac:dyDescent="0.2">
      <c r="B80" s="44" t="s">
        <v>61</v>
      </c>
      <c r="C80" s="45"/>
      <c r="D80" s="44" t="s">
        <v>53</v>
      </c>
      <c r="E80" s="46"/>
      <c r="F80" s="47"/>
      <c r="G80" s="48"/>
      <c r="H80" s="48"/>
      <c r="I80" s="49"/>
      <c r="J80" s="50"/>
      <c r="K80" s="50" t="str">
        <f t="shared" si="15"/>
        <v>New_Reporter_FAC</v>
      </c>
      <c r="L80" s="47">
        <f>MATCH($K80,FAC_TOTALS_APTA!$A$2:$BM$2,)</f>
        <v>38</v>
      </c>
      <c r="M80" s="48">
        <f>IF(M66=0,0,VLOOKUP(M66,FAC_TOTALS_APTA!$A$4:$BO$143,$L80,FALSE))</f>
        <v>0</v>
      </c>
      <c r="N80" s="48">
        <f>IF(N66=0,0,VLOOKUP(N66,FAC_TOTALS_APTA!$A$4:$BO$143,$L80,FALSE))</f>
        <v>0</v>
      </c>
      <c r="O80" s="48">
        <f>IF(O66=0,0,VLOOKUP(O66,FAC_TOTALS_APTA!$A$4:$BO$143,$L80,FALSE))</f>
        <v>159461.99999999901</v>
      </c>
      <c r="P80" s="48">
        <f>IF(P66=0,0,VLOOKUP(P66,FAC_TOTALS_APTA!$A$4:$BO$143,$L80,FALSE))</f>
        <v>0</v>
      </c>
      <c r="Q80" s="48">
        <f>IF(Q66=0,0,VLOOKUP(Q66,FAC_TOTALS_APTA!$A$4:$BO$143,$L80,FALSE))</f>
        <v>0</v>
      </c>
      <c r="R80" s="48">
        <f>IF(R66=0,0,VLOOKUP(R66,FAC_TOTALS_APTA!$A$4:$BO$143,$L80,FALSE))</f>
        <v>0</v>
      </c>
      <c r="S80" s="48">
        <f>IF(S66=0,0,VLOOKUP(S66,FAC_TOTALS_APTA!$A$4:$BO$143,$L80,FALSE))</f>
        <v>0</v>
      </c>
      <c r="T80" s="48">
        <f>IF(T66=0,0,VLOOKUP(T66,FAC_TOTALS_APTA!$A$4:$BO$143,$L80,FALSE))</f>
        <v>0</v>
      </c>
      <c r="U80" s="48">
        <f>IF(U66=0,0,VLOOKUP(U66,FAC_TOTALS_APTA!$A$4:$BO$143,$L80,FALSE))</f>
        <v>0</v>
      </c>
      <c r="V80" s="48">
        <f>IF(V66=0,0,VLOOKUP(V66,FAC_TOTALS_APTA!$A$4:$BO$143,$L80,FALSE))</f>
        <v>0</v>
      </c>
      <c r="W80" s="48">
        <f>IF(W66=0,0,VLOOKUP(W66,FAC_TOTALS_APTA!$A$4:$BO$143,$L80,FALSE))</f>
        <v>0</v>
      </c>
      <c r="X80" s="48">
        <f>IF(X66=0,0,VLOOKUP(X66,FAC_TOTALS_APTA!$A$4:$BO$143,$L80,FALSE))</f>
        <v>0</v>
      </c>
      <c r="Y80" s="48">
        <f>IF(Y66=0,0,VLOOKUP(Y66,FAC_TOTALS_APTA!$A$4:$BO$143,$L80,FALSE))</f>
        <v>0</v>
      </c>
      <c r="Z80" s="48">
        <f>IF(Z66=0,0,VLOOKUP(Z66,FAC_TOTALS_APTA!$A$4:$BO$143,$L80,FALSE))</f>
        <v>0</v>
      </c>
      <c r="AA80" s="48">
        <f>IF(AA66=0,0,VLOOKUP(AA66,FAC_TOTALS_APTA!$A$4:$BO$143,$L80,FALSE))</f>
        <v>0</v>
      </c>
      <c r="AB80" s="48">
        <f>IF(AB66=0,0,VLOOKUP(AB66,FAC_TOTALS_APTA!$A$4:$BO$143,$L80,FALSE))</f>
        <v>0</v>
      </c>
      <c r="AC80" s="51">
        <f>SUM(M80:AB80)</f>
        <v>159461.99999999901</v>
      </c>
      <c r="AD80" s="52">
        <f>AC80/G82</f>
        <v>0.31472493923132383</v>
      </c>
    </row>
    <row r="81" spans="1:31" ht="15" x14ac:dyDescent="0.2">
      <c r="B81" s="28" t="s">
        <v>77</v>
      </c>
      <c r="C81" s="30"/>
      <c r="D81" s="9" t="s">
        <v>6</v>
      </c>
      <c r="E81" s="57"/>
      <c r="F81" s="9">
        <f>MATCH($D81,FAC_TOTALS_APTA!$A$2:$BM$2,)</f>
        <v>9</v>
      </c>
      <c r="G81" s="76">
        <f>VLOOKUP(G66,FAC_TOTALS_APTA!$A$4:$BO$143,$F81,FALSE)</f>
        <v>418902.11840351502</v>
      </c>
      <c r="H81" s="76">
        <f>VLOOKUP(H66,FAC_TOTALS_APTA!$A$4:$BM$143,$F81,FALSE)</f>
        <v>612333.89984603203</v>
      </c>
      <c r="I81" s="78">
        <f t="shared" ref="I81:I82" si="17">H81/G81-1</f>
        <v>0.46175890009749332</v>
      </c>
      <c r="J81" s="33"/>
      <c r="K81" s="33"/>
      <c r="L81" s="9"/>
      <c r="M81" s="31">
        <f>SUM(M68:M73)</f>
        <v>-8494.9813869053141</v>
      </c>
      <c r="N81" s="31">
        <f>SUM(N68:N73)</f>
        <v>82342.559637864659</v>
      </c>
      <c r="O81" s="31">
        <f>SUM(O68:O73)</f>
        <v>30507.11648470231</v>
      </c>
      <c r="P81" s="31">
        <f>SUM(P68:P73)</f>
        <v>-27454.335465236989</v>
      </c>
      <c r="Q81" s="31">
        <f>SUM(Q68:Q73)</f>
        <v>96614.671848806771</v>
      </c>
      <c r="R81" s="31">
        <f>SUM(R68:R73)</f>
        <v>35536.699249387377</v>
      </c>
      <c r="S81" s="31">
        <f>SUM(S68:S73)</f>
        <v>-146547.46074927718</v>
      </c>
      <c r="T81" s="31">
        <f>SUM(T68:T73)</f>
        <v>67550.77084704474</v>
      </c>
      <c r="U81" s="31">
        <f>SUM(U68:U73)</f>
        <v>30807.843263003513</v>
      </c>
      <c r="V81" s="31">
        <f>SUM(V68:V73)</f>
        <v>80082.450696687607</v>
      </c>
      <c r="W81" s="31">
        <f>SUM(W68:W73)</f>
        <v>-9570.8516712272267</v>
      </c>
      <c r="X81" s="31">
        <f>SUM(X68:X73)</f>
        <v>-23633.142998211813</v>
      </c>
      <c r="Y81" s="31">
        <f>SUM(Y68:Y73)</f>
        <v>1342.8646370227752</v>
      </c>
      <c r="Z81" s="31">
        <f>SUM(Z68:Z73)</f>
        <v>-29727.77865371553</v>
      </c>
      <c r="AA81" s="31">
        <f>SUM(AA68:AA73)</f>
        <v>64493.229436499685</v>
      </c>
      <c r="AB81" s="31">
        <f>SUM(AB68:AB73)</f>
        <v>2163.3688168133276</v>
      </c>
      <c r="AC81" s="34">
        <f>H81-G81</f>
        <v>193431.78144251701</v>
      </c>
      <c r="AD81" s="35">
        <f>I81</f>
        <v>0.46175890009749332</v>
      </c>
    </row>
    <row r="82" spans="1:31" s="16" customFormat="1" ht="16" thickBot="1" x14ac:dyDescent="0.25">
      <c r="A82" s="9"/>
      <c r="B82" s="12" t="s">
        <v>58</v>
      </c>
      <c r="C82" s="26"/>
      <c r="D82" s="26" t="s">
        <v>4</v>
      </c>
      <c r="E82" s="26"/>
      <c r="F82" s="26">
        <f>MATCH($D82,FAC_TOTALS_APTA!$A$2:$BM$2,)</f>
        <v>7</v>
      </c>
      <c r="G82" s="77">
        <f>VLOOKUP(G66,FAC_TOTALS_APTA!$A$4:$BM$143,$F82,FALSE)</f>
        <v>506671.00099999999</v>
      </c>
      <c r="H82" s="77">
        <f>VLOOKUP(H66,FAC_TOTALS_APTA!$A$4:$BM$143,$F82,FALSE)</f>
        <v>581062.38399999996</v>
      </c>
      <c r="I82" s="79">
        <f t="shared" si="17"/>
        <v>0.14682384200630416</v>
      </c>
      <c r="J82" s="53"/>
      <c r="K82" s="53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54">
        <f>H82-G82</f>
        <v>74391.382999999973</v>
      </c>
      <c r="AD82" s="55">
        <f>I82</f>
        <v>0.14682384200630416</v>
      </c>
      <c r="AE82" s="9"/>
    </row>
    <row r="83" spans="1:31" s="16" customFormat="1" ht="17" thickTop="1" thickBot="1" x14ac:dyDescent="0.25">
      <c r="A83" s="9"/>
      <c r="B83" s="59" t="s">
        <v>78</v>
      </c>
      <c r="C83" s="60"/>
      <c r="D83" s="60"/>
      <c r="E83" s="61"/>
      <c r="F83" s="60"/>
      <c r="G83" s="60"/>
      <c r="H83" s="60"/>
      <c r="I83" s="62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55">
        <f>AD82-AD81</f>
        <v>-0.31493505809118916</v>
      </c>
      <c r="AE83" s="9"/>
    </row>
    <row r="84" spans="1:31" s="13" customFormat="1" ht="15" thickTop="1" x14ac:dyDescent="0.2">
      <c r="B84" s="21"/>
      <c r="E84" s="9"/>
      <c r="G84" s="81" t="e">
        <f>#REF!</f>
        <v>#REF!</v>
      </c>
      <c r="I84" s="20"/>
    </row>
    <row r="85" spans="1:31" x14ac:dyDescent="0.2">
      <c r="B85" s="18"/>
      <c r="C85" s="19"/>
      <c r="D85" s="13"/>
      <c r="E85" s="9"/>
      <c r="F85" s="13"/>
      <c r="G85" s="81" t="e">
        <f>#REF!</f>
        <v>#REF!</v>
      </c>
      <c r="H85" s="13"/>
      <c r="I85" s="20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1:31" s="13" customFormat="1" ht="15" x14ac:dyDescent="0.2">
      <c r="B86" s="21" t="s">
        <v>28</v>
      </c>
      <c r="E86" s="9"/>
      <c r="I86" s="20"/>
    </row>
    <row r="87" spans="1:31" ht="15" x14ac:dyDescent="0.2">
      <c r="B87" s="18" t="s">
        <v>19</v>
      </c>
      <c r="C87" s="19" t="s">
        <v>20</v>
      </c>
      <c r="D87" s="13"/>
      <c r="E87" s="9"/>
      <c r="F87" s="13"/>
      <c r="G87" s="13"/>
      <c r="H87" s="13"/>
      <c r="I87" s="2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1:31" x14ac:dyDescent="0.2">
      <c r="B88" s="18"/>
      <c r="C88" s="19"/>
      <c r="D88" s="13"/>
      <c r="E88" s="9"/>
      <c r="F88" s="13"/>
      <c r="G88" s="13"/>
      <c r="H88" s="13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1" ht="15" x14ac:dyDescent="0.2">
      <c r="B89" s="21" t="s">
        <v>87</v>
      </c>
      <c r="C89" s="22">
        <v>1</v>
      </c>
      <c r="D89" s="13"/>
      <c r="E89" s="9"/>
      <c r="F89" s="13"/>
      <c r="G89" s="13"/>
      <c r="H89" s="13"/>
      <c r="I89" s="20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1:31" ht="16" thickBot="1" x14ac:dyDescent="0.25">
      <c r="B90" s="23" t="s">
        <v>41</v>
      </c>
      <c r="C90" s="24">
        <v>10</v>
      </c>
      <c r="D90" s="25"/>
      <c r="E90" s="26"/>
      <c r="F90" s="25"/>
      <c r="G90" s="25"/>
      <c r="H90" s="25"/>
      <c r="I90" s="27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</row>
    <row r="91" spans="1:31" ht="15" thickTop="1" x14ac:dyDescent="0.2">
      <c r="B91" s="63"/>
      <c r="C91" s="64"/>
      <c r="D91" s="64"/>
      <c r="E91" s="64"/>
      <c r="F91" s="64"/>
      <c r="G91" s="83" t="s">
        <v>59</v>
      </c>
      <c r="H91" s="83"/>
      <c r="I91" s="83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3" t="s">
        <v>63</v>
      </c>
      <c r="AD91" s="83"/>
    </row>
    <row r="92" spans="1:31" ht="15" x14ac:dyDescent="0.2">
      <c r="B92" s="11" t="s">
        <v>21</v>
      </c>
      <c r="C92" s="29" t="s">
        <v>22</v>
      </c>
      <c r="D92" s="10" t="s">
        <v>23</v>
      </c>
      <c r="E92" s="10" t="s">
        <v>29</v>
      </c>
      <c r="F92" s="10"/>
      <c r="G92" s="29">
        <f>$C$1</f>
        <v>2002</v>
      </c>
      <c r="H92" s="29">
        <f>$C$2</f>
        <v>2018</v>
      </c>
      <c r="I92" s="29" t="s">
        <v>25</v>
      </c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 t="s">
        <v>27</v>
      </c>
      <c r="AD92" s="29" t="s">
        <v>25</v>
      </c>
    </row>
    <row r="93" spans="1:31" ht="13" customHeight="1" x14ac:dyDescent="0.2">
      <c r="B93" s="28"/>
      <c r="C93" s="30"/>
      <c r="D93" s="9"/>
      <c r="E93" s="9"/>
      <c r="F93" s="9"/>
      <c r="G93" s="9"/>
      <c r="H93" s="9"/>
      <c r="I93" s="30"/>
      <c r="J93" s="9"/>
      <c r="K93" s="9"/>
      <c r="L93" s="9"/>
      <c r="M93" s="9">
        <v>1</v>
      </c>
      <c r="N93" s="9">
        <v>2</v>
      </c>
      <c r="O93" s="9">
        <v>3</v>
      </c>
      <c r="P93" s="9">
        <v>4</v>
      </c>
      <c r="Q93" s="9">
        <v>5</v>
      </c>
      <c r="R93" s="9">
        <v>6</v>
      </c>
      <c r="S93" s="9">
        <v>7</v>
      </c>
      <c r="T93" s="9">
        <v>8</v>
      </c>
      <c r="U93" s="9">
        <v>9</v>
      </c>
      <c r="V93" s="9">
        <v>10</v>
      </c>
      <c r="W93" s="9">
        <v>11</v>
      </c>
      <c r="X93" s="9">
        <v>12</v>
      </c>
      <c r="Y93" s="9">
        <v>13</v>
      </c>
      <c r="Z93" s="9">
        <v>14</v>
      </c>
      <c r="AA93" s="9">
        <v>15</v>
      </c>
      <c r="AB93" s="9">
        <v>16</v>
      </c>
      <c r="AC93" s="9"/>
      <c r="AD93" s="9"/>
    </row>
    <row r="94" spans="1:31" ht="13" customHeight="1" x14ac:dyDescent="0.2">
      <c r="B94" s="28"/>
      <c r="C94" s="30"/>
      <c r="D94" s="9"/>
      <c r="E94" s="9"/>
      <c r="F94" s="9"/>
      <c r="G94" s="9" t="str">
        <f>CONCATENATE($C89,"_",$C90,"_",G92)</f>
        <v>1_10_2002</v>
      </c>
      <c r="H94" s="9" t="str">
        <f>CONCATENATE($C89,"_",$C90,"_",H92)</f>
        <v>1_10_2018</v>
      </c>
      <c r="I94" s="30"/>
      <c r="J94" s="9"/>
      <c r="K94" s="9"/>
      <c r="L94" s="9"/>
      <c r="M94" s="9" t="str">
        <f>IF($G92+M93&gt;$H92,0,CONCATENATE($C89,"_",$C90,"_",$G92+M93))</f>
        <v>1_10_2003</v>
      </c>
      <c r="N94" s="9" t="str">
        <f t="shared" ref="N94:AB94" si="18">IF($G92+N93&gt;$H92,0,CONCATENATE($C89,"_",$C90,"_",$G92+N93))</f>
        <v>1_10_2004</v>
      </c>
      <c r="O94" s="9" t="str">
        <f t="shared" si="18"/>
        <v>1_10_2005</v>
      </c>
      <c r="P94" s="9" t="str">
        <f t="shared" si="18"/>
        <v>1_10_2006</v>
      </c>
      <c r="Q94" s="9" t="str">
        <f t="shared" si="18"/>
        <v>1_10_2007</v>
      </c>
      <c r="R94" s="9" t="str">
        <f t="shared" si="18"/>
        <v>1_10_2008</v>
      </c>
      <c r="S94" s="9" t="str">
        <f t="shared" si="18"/>
        <v>1_10_2009</v>
      </c>
      <c r="T94" s="9" t="str">
        <f t="shared" si="18"/>
        <v>1_10_2010</v>
      </c>
      <c r="U94" s="9" t="str">
        <f t="shared" si="18"/>
        <v>1_10_2011</v>
      </c>
      <c r="V94" s="9" t="str">
        <f t="shared" si="18"/>
        <v>1_10_2012</v>
      </c>
      <c r="W94" s="9" t="str">
        <f t="shared" si="18"/>
        <v>1_10_2013</v>
      </c>
      <c r="X94" s="9" t="str">
        <f t="shared" si="18"/>
        <v>1_10_2014</v>
      </c>
      <c r="Y94" s="9" t="str">
        <f t="shared" si="18"/>
        <v>1_10_2015</v>
      </c>
      <c r="Z94" s="9" t="str">
        <f t="shared" si="18"/>
        <v>1_10_2016</v>
      </c>
      <c r="AA94" s="9" t="str">
        <f t="shared" si="18"/>
        <v>1_10_2017</v>
      </c>
      <c r="AB94" s="9" t="str">
        <f t="shared" si="18"/>
        <v>1_10_2018</v>
      </c>
      <c r="AC94" s="9"/>
      <c r="AD94" s="9"/>
    </row>
    <row r="95" spans="1:31" ht="13" customHeight="1" x14ac:dyDescent="0.2">
      <c r="B95" s="28"/>
      <c r="C95" s="30"/>
      <c r="D95" s="9"/>
      <c r="E95" s="9"/>
      <c r="F95" s="9" t="s">
        <v>26</v>
      </c>
      <c r="G95" s="31"/>
      <c r="H95" s="31"/>
      <c r="I95" s="30"/>
      <c r="J95" s="9"/>
      <c r="K95" s="9"/>
      <c r="L95" s="9" t="s">
        <v>26</v>
      </c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1" ht="15" x14ac:dyDescent="0.2">
      <c r="B96" s="28" t="s">
        <v>37</v>
      </c>
      <c r="C96" s="30" t="s">
        <v>24</v>
      </c>
      <c r="D96" s="9" t="s">
        <v>8</v>
      </c>
      <c r="E96" s="57">
        <v>0.83279999999999998</v>
      </c>
      <c r="F96" s="9">
        <f>MATCH($D96,FAC_TOTALS_APTA!$A$2:$BO$2,)</f>
        <v>11</v>
      </c>
      <c r="G96" s="31">
        <f>VLOOKUP(G94,FAC_TOTALS_APTA!$A$4:$BO$143,$F96,FALSE)</f>
        <v>474570591.5</v>
      </c>
      <c r="H96" s="31">
        <f>VLOOKUP(H94,FAC_TOTALS_APTA!$A$4:$BO$143,$F96,FALSE)</f>
        <v>560645667.79999995</v>
      </c>
      <c r="I96" s="32">
        <f>IFERROR(H96/G96-1,"-")</f>
        <v>0.18137465287922283</v>
      </c>
      <c r="J96" s="33" t="str">
        <f>IF(C96="Log","_log","")</f>
        <v>_log</v>
      </c>
      <c r="K96" s="33" t="str">
        <f>CONCATENATE(D96,J96,"_FAC")</f>
        <v>VRM_ADJ_log_FAC</v>
      </c>
      <c r="L96" s="9">
        <f>MATCH($K96,FAC_TOTALS_APTA!$A$2:$BM$2,)</f>
        <v>23</v>
      </c>
      <c r="M96" s="31">
        <f>IF(M94=0,0,VLOOKUP(M94,FAC_TOTALS_APTA!$A$4:$BO$143,$L96,FALSE))</f>
        <v>99237212.295411706</v>
      </c>
      <c r="N96" s="31">
        <f>IF(N94=0,0,VLOOKUP(N94,FAC_TOTALS_APTA!$A$4:$BO$143,$L96,FALSE))</f>
        <v>58381083.295668401</v>
      </c>
      <c r="O96" s="31">
        <f>IF(O94=0,0,VLOOKUP(O94,FAC_TOTALS_APTA!$A$4:$BO$143,$L96,FALSE))</f>
        <v>20024090.0183018</v>
      </c>
      <c r="P96" s="31">
        <f>IF(P94=0,0,VLOOKUP(P94,FAC_TOTALS_APTA!$A$4:$BO$143,$L96,FALSE))</f>
        <v>45674616.8739838</v>
      </c>
      <c r="Q96" s="31">
        <f>IF(Q94=0,0,VLOOKUP(Q94,FAC_TOTALS_APTA!$A$4:$BO$143,$L96,FALSE))</f>
        <v>12211297.073151801</v>
      </c>
      <c r="R96" s="31">
        <f>IF(R94=0,0,VLOOKUP(R94,FAC_TOTALS_APTA!$A$4:$BO$143,$L96,FALSE))</f>
        <v>62280457.747863904</v>
      </c>
      <c r="S96" s="31">
        <f>IF(S94=0,0,VLOOKUP(S94,FAC_TOTALS_APTA!$A$4:$BO$143,$L96,FALSE))</f>
        <v>15315870.7051528</v>
      </c>
      <c r="T96" s="31">
        <f>IF(T94=0,0,VLOOKUP(T94,FAC_TOTALS_APTA!$A$4:$BO$143,$L96,FALSE))</f>
        <v>-37931109.118934199</v>
      </c>
      <c r="U96" s="31">
        <f>IF(U94=0,0,VLOOKUP(U94,FAC_TOTALS_APTA!$A$4:$BO$143,$L96,FALSE))</f>
        <v>-39735518.268564999</v>
      </c>
      <c r="V96" s="31">
        <f>IF(V94=0,0,VLOOKUP(V94,FAC_TOTALS_APTA!$A$4:$BO$143,$L96,FALSE))</f>
        <v>-2017890.9568908999</v>
      </c>
      <c r="W96" s="31">
        <f>IF(W94=0,0,VLOOKUP(W94,FAC_TOTALS_APTA!$A$4:$BO$143,$L96,FALSE))</f>
        <v>52578542.403668202</v>
      </c>
      <c r="X96" s="31">
        <f>IF(X94=0,0,VLOOKUP(X94,FAC_TOTALS_APTA!$A$4:$BO$143,$L96,FALSE))</f>
        <v>30463639.927116599</v>
      </c>
      <c r="Y96" s="31">
        <f>IF(Y94=0,0,VLOOKUP(Y94,FAC_TOTALS_APTA!$A$4:$BO$143,$L96,FALSE))</f>
        <v>5377390.0655871397</v>
      </c>
      <c r="Z96" s="31">
        <f>IF(Z94=0,0,VLOOKUP(Z94,FAC_TOTALS_APTA!$A$4:$BO$143,$L96,FALSE))</f>
        <v>-2281548.4542413098</v>
      </c>
      <c r="AA96" s="31">
        <f>IF(AA94=0,0,VLOOKUP(AA94,FAC_TOTALS_APTA!$A$4:$BO$143,$L96,FALSE))</f>
        <v>14232576.531374</v>
      </c>
      <c r="AB96" s="31">
        <f>IF(AB94=0,0,VLOOKUP(AB94,FAC_TOTALS_APTA!$A$4:$BO$143,$L96,FALSE))</f>
        <v>-20326485.973376501</v>
      </c>
      <c r="AC96" s="34">
        <f>SUM(M96:AB96)</f>
        <v>313484224.16527218</v>
      </c>
      <c r="AD96" s="35">
        <f>AC96/G110</f>
        <v>0.15454308384764562</v>
      </c>
    </row>
    <row r="97" spans="1:31" ht="15" x14ac:dyDescent="0.2">
      <c r="B97" s="28" t="s">
        <v>60</v>
      </c>
      <c r="C97" s="30" t="s">
        <v>24</v>
      </c>
      <c r="D97" s="9" t="s">
        <v>18</v>
      </c>
      <c r="E97" s="57">
        <v>-0.59099999999999997</v>
      </c>
      <c r="F97" s="9">
        <f>MATCH($D97,FAC_TOTALS_APTA!$A$2:$BO$2,)</f>
        <v>12</v>
      </c>
      <c r="G97" s="56">
        <f>VLOOKUP(G94,FAC_TOTALS_APTA!$A$4:$BO$143,$F97,FALSE)</f>
        <v>1.7610024580000001</v>
      </c>
      <c r="H97" s="56">
        <f>VLOOKUP(H94,FAC_TOTALS_APTA!$A$4:$BO$143,$F97,FALSE)</f>
        <v>1.9555512669999999</v>
      </c>
      <c r="I97" s="32">
        <f t="shared" ref="I97:I107" si="19">IFERROR(H97/G97-1,"-")</f>
        <v>0.11047617118090347</v>
      </c>
      <c r="J97" s="33" t="str">
        <f t="shared" ref="J97:J107" si="20">IF(C97="Log","_log","")</f>
        <v>_log</v>
      </c>
      <c r="K97" s="33" t="str">
        <f t="shared" ref="K97:K108" si="21">CONCATENATE(D97,J97,"_FAC")</f>
        <v>FARE_per_UPT_2018_log_FAC</v>
      </c>
      <c r="L97" s="9">
        <f>MATCH($K97,FAC_TOTALS_APTA!$A$2:$BM$2,)</f>
        <v>24</v>
      </c>
      <c r="M97" s="31">
        <f>IF(M94=0,0,VLOOKUP(M94,FAC_TOTALS_APTA!$A$4:$BO$143,$L97,FALSE))</f>
        <v>3509996.3666895502</v>
      </c>
      <c r="N97" s="31">
        <f>IF(N94=0,0,VLOOKUP(N94,FAC_TOTALS_APTA!$A$4:$BO$143,$L97,FALSE))</f>
        <v>5151380.4478696696</v>
      </c>
      <c r="O97" s="31">
        <f>IF(O94=0,0,VLOOKUP(O94,FAC_TOTALS_APTA!$A$4:$BO$143,$L97,FALSE))</f>
        <v>5300214.94463614</v>
      </c>
      <c r="P97" s="31">
        <f>IF(P94=0,0,VLOOKUP(P94,FAC_TOTALS_APTA!$A$4:$BO$143,$L97,FALSE))</f>
        <v>6830270.1443183897</v>
      </c>
      <c r="Q97" s="31">
        <f>IF(Q94=0,0,VLOOKUP(Q94,FAC_TOTALS_APTA!$A$4:$BO$143,$L97,FALSE))</f>
        <v>721292.38367840101</v>
      </c>
      <c r="R97" s="31">
        <f>IF(R94=0,0,VLOOKUP(R94,FAC_TOTALS_APTA!$A$4:$BO$143,$L97,FALSE))</f>
        <v>3113544.0603372101</v>
      </c>
      <c r="S97" s="31">
        <f>IF(S94=0,0,VLOOKUP(S94,FAC_TOTALS_APTA!$A$4:$BO$143,$L97,FALSE))</f>
        <v>-2917450.7628645101</v>
      </c>
      <c r="T97" s="31">
        <f>IF(T94=0,0,VLOOKUP(T94,FAC_TOTALS_APTA!$A$4:$BO$143,$L97,FALSE))</f>
        <v>-2306515.3781192098</v>
      </c>
      <c r="U97" s="31">
        <f>IF(U94=0,0,VLOOKUP(U94,FAC_TOTALS_APTA!$A$4:$BO$143,$L97,FALSE))</f>
        <v>1705527.8055425701</v>
      </c>
      <c r="V97" s="31">
        <f>IF(V94=0,0,VLOOKUP(V94,FAC_TOTALS_APTA!$A$4:$BO$143,$L97,FALSE))</f>
        <v>3041266.0463610999</v>
      </c>
      <c r="W97" s="31">
        <f>IF(W94=0,0,VLOOKUP(W94,FAC_TOTALS_APTA!$A$4:$BO$143,$L97,FALSE))</f>
        <v>12206481.159393201</v>
      </c>
      <c r="X97" s="31">
        <f>IF(X94=0,0,VLOOKUP(X94,FAC_TOTALS_APTA!$A$4:$BO$143,$L97,FALSE))</f>
        <v>3971782.4447336299</v>
      </c>
      <c r="Y97" s="31">
        <f>IF(Y94=0,0,VLOOKUP(Y94,FAC_TOTALS_APTA!$A$4:$BO$143,$L97,FALSE))</f>
        <v>3728405.55193331</v>
      </c>
      <c r="Z97" s="31">
        <f>IF(Z94=0,0,VLOOKUP(Z94,FAC_TOTALS_APTA!$A$4:$BO$143,$L97,FALSE))</f>
        <v>799110.48319906497</v>
      </c>
      <c r="AA97" s="31">
        <f>IF(AA94=0,0,VLOOKUP(AA94,FAC_TOTALS_APTA!$A$4:$BO$143,$L97,FALSE))</f>
        <v>3113246.96953642</v>
      </c>
      <c r="AB97" s="31">
        <f>IF(AB94=0,0,VLOOKUP(AB94,FAC_TOTALS_APTA!$A$4:$BO$143,$L97,FALSE))</f>
        <v>1880608.22984963</v>
      </c>
      <c r="AC97" s="34">
        <f t="shared" ref="AC97:AC107" si="22">SUM(M97:AB97)</f>
        <v>49849160.897094555</v>
      </c>
      <c r="AD97" s="35">
        <f>AC97/G110</f>
        <v>2.457489869790996E-2</v>
      </c>
    </row>
    <row r="98" spans="1:31" ht="15" x14ac:dyDescent="0.2">
      <c r="B98" s="28" t="s">
        <v>56</v>
      </c>
      <c r="C98" s="30" t="s">
        <v>24</v>
      </c>
      <c r="D98" s="9" t="s">
        <v>9</v>
      </c>
      <c r="E98" s="57">
        <v>0.37669999999999998</v>
      </c>
      <c r="F98" s="9">
        <f>MATCH($D98,FAC_TOTALS_APTA!$A$2:$BO$2,)</f>
        <v>13</v>
      </c>
      <c r="G98" s="31">
        <f>VLOOKUP(G94,FAC_TOTALS_APTA!$A$4:$BO$143,$F98,FALSE)</f>
        <v>25697520.3899999</v>
      </c>
      <c r="H98" s="31">
        <f>VLOOKUP(H94,FAC_TOTALS_APTA!$A$4:$BO$143,$F98,FALSE)</f>
        <v>29807700.839999899</v>
      </c>
      <c r="I98" s="32">
        <f t="shared" si="19"/>
        <v>0.15994463230777156</v>
      </c>
      <c r="J98" s="33" t="str">
        <f t="shared" si="20"/>
        <v>_log</v>
      </c>
      <c r="K98" s="33" t="str">
        <f t="shared" si="21"/>
        <v>POP_EMP_log_FAC</v>
      </c>
      <c r="L98" s="9">
        <f>MATCH($K98,FAC_TOTALS_APTA!$A$2:$BM$2,)</f>
        <v>25</v>
      </c>
      <c r="M98" s="31">
        <f>IF(M94=0,0,VLOOKUP(M94,FAC_TOTALS_APTA!$A$4:$BO$143,$L98,FALSE))</f>
        <v>-76950471.711481497</v>
      </c>
      <c r="N98" s="31">
        <f>IF(N94=0,0,VLOOKUP(N94,FAC_TOTALS_APTA!$A$4:$BO$143,$L98,FALSE))</f>
        <v>12248157.051118299</v>
      </c>
      <c r="O98" s="31">
        <f>IF(O94=0,0,VLOOKUP(O94,FAC_TOTALS_APTA!$A$4:$BO$143,$L98,FALSE))</f>
        <v>152624156.29257599</v>
      </c>
      <c r="P98" s="31">
        <f>IF(P94=0,0,VLOOKUP(P94,FAC_TOTALS_APTA!$A$4:$BO$143,$L98,FALSE))</f>
        <v>13320357.109711301</v>
      </c>
      <c r="Q98" s="31">
        <f>IF(Q94=0,0,VLOOKUP(Q94,FAC_TOTALS_APTA!$A$4:$BO$143,$L98,FALSE))</f>
        <v>42792693.896821603</v>
      </c>
      <c r="R98" s="31">
        <f>IF(R94=0,0,VLOOKUP(R94,FAC_TOTALS_APTA!$A$4:$BO$143,$L98,FALSE))</f>
        <v>-17672567.480236199</v>
      </c>
      <c r="S98" s="31">
        <f>IF(S94=0,0,VLOOKUP(S94,FAC_TOTALS_APTA!$A$4:$BO$143,$L98,FALSE))</f>
        <v>-58832468.952993497</v>
      </c>
      <c r="T98" s="31">
        <f>IF(T94=0,0,VLOOKUP(T94,FAC_TOTALS_APTA!$A$4:$BO$143,$L98,FALSE))</f>
        <v>-985747.00576891599</v>
      </c>
      <c r="U98" s="31">
        <f>IF(U94=0,0,VLOOKUP(U94,FAC_TOTALS_APTA!$A$4:$BO$143,$L98,FALSE))</f>
        <v>-71214429.729424894</v>
      </c>
      <c r="V98" s="31">
        <f>IF(V94=0,0,VLOOKUP(V94,FAC_TOTALS_APTA!$A$4:$BO$143,$L98,FALSE))</f>
        <v>29780690.921248998</v>
      </c>
      <c r="W98" s="31">
        <f>IF(W94=0,0,VLOOKUP(W94,FAC_TOTALS_APTA!$A$4:$BO$143,$L98,FALSE))</f>
        <v>-42714673.438714303</v>
      </c>
      <c r="X98" s="31">
        <f>IF(X94=0,0,VLOOKUP(X94,FAC_TOTALS_APTA!$A$4:$BO$143,$L98,FALSE))</f>
        <v>6583517.7737040697</v>
      </c>
      <c r="Y98" s="31">
        <f>IF(Y94=0,0,VLOOKUP(Y94,FAC_TOTALS_APTA!$A$4:$BO$143,$L98,FALSE))</f>
        <v>-97178046.320473596</v>
      </c>
      <c r="Z98" s="31">
        <f>IF(Z94=0,0,VLOOKUP(Z94,FAC_TOTALS_APTA!$A$4:$BO$143,$L98,FALSE))</f>
        <v>-6776310.9545503501</v>
      </c>
      <c r="AA98" s="31">
        <f>IF(AA94=0,0,VLOOKUP(AA94,FAC_TOTALS_APTA!$A$4:$BO$143,$L98,FALSE))</f>
        <v>-2731811.28334824</v>
      </c>
      <c r="AB98" s="31">
        <f>IF(AB94=0,0,VLOOKUP(AB94,FAC_TOTALS_APTA!$A$4:$BO$143,$L98,FALSE))</f>
        <v>-39636545.757033497</v>
      </c>
      <c r="AC98" s="34">
        <f t="shared" si="22"/>
        <v>-157343499.58884475</v>
      </c>
      <c r="AD98" s="35">
        <f>AC98/G110</f>
        <v>-7.756801706557645E-2</v>
      </c>
    </row>
    <row r="99" spans="1:31" ht="15" x14ac:dyDescent="0.2">
      <c r="B99" s="28" t="s">
        <v>72</v>
      </c>
      <c r="C99" s="30" t="s">
        <v>24</v>
      </c>
      <c r="D99" s="9" t="s">
        <v>80</v>
      </c>
      <c r="E99" s="57">
        <v>5.4999999999999997E-3</v>
      </c>
      <c r="F99" s="9">
        <f>MATCH($D99,FAC_TOTALS_APTA!$A$2:$BO$2,)</f>
        <v>17</v>
      </c>
      <c r="G99" s="56">
        <f>VLOOKUP(G94,FAC_TOTALS_APTA!$A$4:$BO$143,$F99,FALSE)</f>
        <v>31155.962969999899</v>
      </c>
      <c r="H99" s="56">
        <f>VLOOKUP(H94,FAC_TOTALS_APTA!$A$4:$BO$143,$F99,FALSE)</f>
        <v>33405.500979999997</v>
      </c>
      <c r="I99" s="32">
        <f t="shared" si="19"/>
        <v>7.2202486957831491E-2</v>
      </c>
      <c r="J99" s="33" t="str">
        <f t="shared" si="20"/>
        <v>_log</v>
      </c>
      <c r="K99" s="33" t="str">
        <f t="shared" si="21"/>
        <v>WEIGHTED_POP_DENSITY_log_FAC</v>
      </c>
      <c r="L99" s="9">
        <f>MATCH($K99,FAC_TOTALS_APTA!$A$2:$BM$2,)</f>
        <v>29</v>
      </c>
      <c r="M99" s="31">
        <f>IF(M94=0,0,VLOOKUP(M94,FAC_TOTALS_APTA!$A$4:$BO$143,$L99,FALSE))</f>
        <v>-25703.439937810101</v>
      </c>
      <c r="N99" s="31">
        <f>IF(N94=0,0,VLOOKUP(N94,FAC_TOTALS_APTA!$A$4:$BO$143,$L99,FALSE))</f>
        <v>17116.040757061</v>
      </c>
      <c r="O99" s="31">
        <f>IF(O94=0,0,VLOOKUP(O94,FAC_TOTALS_APTA!$A$4:$BO$143,$L99,FALSE))</f>
        <v>57589.174636489399</v>
      </c>
      <c r="P99" s="31">
        <f>IF(P94=0,0,VLOOKUP(P94,FAC_TOTALS_APTA!$A$4:$BO$143,$L99,FALSE))</f>
        <v>-267204.34379165998</v>
      </c>
      <c r="Q99" s="31">
        <f>IF(Q94=0,0,VLOOKUP(Q94,FAC_TOTALS_APTA!$A$4:$BO$143,$L99,FALSE))</f>
        <v>589043.580562399</v>
      </c>
      <c r="R99" s="31">
        <f>IF(R94=0,0,VLOOKUP(R94,FAC_TOTALS_APTA!$A$4:$BO$143,$L99,FALSE))</f>
        <v>-605784.36932228005</v>
      </c>
      <c r="S99" s="31">
        <f>IF(S94=0,0,VLOOKUP(S94,FAC_TOTALS_APTA!$A$4:$BO$143,$L99,FALSE))</f>
        <v>581545.08144709596</v>
      </c>
      <c r="T99" s="31">
        <f>IF(T94=0,0,VLOOKUP(T94,FAC_TOTALS_APTA!$A$4:$BO$143,$L99,FALSE))</f>
        <v>7753510.7202844899</v>
      </c>
      <c r="U99" s="31">
        <f>IF(U94=0,0,VLOOKUP(U94,FAC_TOTALS_APTA!$A$4:$BO$143,$L99,FALSE))</f>
        <v>-9431071.5945856497</v>
      </c>
      <c r="V99" s="31">
        <f>IF(V94=0,0,VLOOKUP(V94,FAC_TOTALS_APTA!$A$4:$BO$143,$L99,FALSE))</f>
        <v>16442873.0251981</v>
      </c>
      <c r="W99" s="31">
        <f>IF(W94=0,0,VLOOKUP(W94,FAC_TOTALS_APTA!$A$4:$BO$143,$L99,FALSE))</f>
        <v>18137505.041788202</v>
      </c>
      <c r="X99" s="31">
        <f>IF(X94=0,0,VLOOKUP(X94,FAC_TOTALS_APTA!$A$4:$BO$143,$L99,FALSE))</f>
        <v>41772192.9512752</v>
      </c>
      <c r="Y99" s="31">
        <f>IF(Y94=0,0,VLOOKUP(Y94,FAC_TOTALS_APTA!$A$4:$BO$143,$L99,FALSE))</f>
        <v>37989948.062611498</v>
      </c>
      <c r="Z99" s="31">
        <f>IF(Z94=0,0,VLOOKUP(Z94,FAC_TOTALS_APTA!$A$4:$BO$143,$L99,FALSE))</f>
        <v>19673181.693063099</v>
      </c>
      <c r="AA99" s="31">
        <f>IF(AA94=0,0,VLOOKUP(AA94,FAC_TOTALS_APTA!$A$4:$BO$143,$L99,FALSE))</f>
        <v>42964605.0332876</v>
      </c>
      <c r="AB99" s="31">
        <f>IF(AB94=0,0,VLOOKUP(AB94,FAC_TOTALS_APTA!$A$4:$BO$143,$L99,FALSE))</f>
        <v>47552130.888484299</v>
      </c>
      <c r="AC99" s="34">
        <f t="shared" si="22"/>
        <v>223201477.54575813</v>
      </c>
      <c r="AD99" s="35">
        <f>AC99/G110</f>
        <v>0.11003502568948019</v>
      </c>
    </row>
    <row r="100" spans="1:31" ht="15" x14ac:dyDescent="0.2">
      <c r="B100" s="28" t="s">
        <v>57</v>
      </c>
      <c r="C100" s="30" t="s">
        <v>24</v>
      </c>
      <c r="D100" s="37" t="s">
        <v>17</v>
      </c>
      <c r="E100" s="57">
        <v>0.1762</v>
      </c>
      <c r="F100" s="9">
        <f>MATCH($D100,FAC_TOTALS_APTA!$A$2:$BO$2,)</f>
        <v>14</v>
      </c>
      <c r="G100" s="36">
        <f>VLOOKUP(G94,FAC_TOTALS_APTA!$A$4:$BO$143,$F100,FALSE)</f>
        <v>1.974</v>
      </c>
      <c r="H100" s="36">
        <f>VLOOKUP(H94,FAC_TOTALS_APTA!$A$4:$BO$143,$F100,FALSE)</f>
        <v>2.9199999999999902</v>
      </c>
      <c r="I100" s="32">
        <f t="shared" si="19"/>
        <v>0.4792299898682828</v>
      </c>
      <c r="J100" s="33" t="str">
        <f t="shared" si="20"/>
        <v>_log</v>
      </c>
      <c r="K100" s="33" t="str">
        <f t="shared" si="21"/>
        <v>GAS_PRICE_2018_log_FAC</v>
      </c>
      <c r="L100" s="9">
        <f>MATCH($K100,FAC_TOTALS_APTA!$A$2:$BM$2,)</f>
        <v>26</v>
      </c>
      <c r="M100" s="31">
        <f>IF(M94=0,0,VLOOKUP(M94,FAC_TOTALS_APTA!$A$4:$BO$143,$L100,FALSE))</f>
        <v>42758522.083970502</v>
      </c>
      <c r="N100" s="31">
        <f>IF(N94=0,0,VLOOKUP(N94,FAC_TOTALS_APTA!$A$4:$BO$143,$L100,FALSE))</f>
        <v>45198538.214952603</v>
      </c>
      <c r="O100" s="31">
        <f>IF(O94=0,0,VLOOKUP(O94,FAC_TOTALS_APTA!$A$4:$BO$143,$L100,FALSE))</f>
        <v>62462340.6520731</v>
      </c>
      <c r="P100" s="31">
        <f>IF(P94=0,0,VLOOKUP(P94,FAC_TOTALS_APTA!$A$4:$BO$143,$L100,FALSE))</f>
        <v>45725736.153101802</v>
      </c>
      <c r="Q100" s="31">
        <f>IF(Q94=0,0,VLOOKUP(Q94,FAC_TOTALS_APTA!$A$4:$BO$143,$L100,FALSE))</f>
        <v>15584519.8724162</v>
      </c>
      <c r="R100" s="31">
        <f>IF(R94=0,0,VLOOKUP(R94,FAC_TOTALS_APTA!$A$4:$BO$143,$L100,FALSE))</f>
        <v>64782598.198239699</v>
      </c>
      <c r="S100" s="31">
        <f>IF(S94=0,0,VLOOKUP(S94,FAC_TOTALS_APTA!$A$4:$BO$143,$L100,FALSE))</f>
        <v>-160672592.96331599</v>
      </c>
      <c r="T100" s="31">
        <f>IF(T94=0,0,VLOOKUP(T94,FAC_TOTALS_APTA!$A$4:$BO$143,$L100,FALSE))</f>
        <v>71832944.720539004</v>
      </c>
      <c r="U100" s="31">
        <f>IF(U94=0,0,VLOOKUP(U94,FAC_TOTALS_APTA!$A$4:$BO$143,$L100,FALSE))</f>
        <v>113492980.89447001</v>
      </c>
      <c r="V100" s="31">
        <f>IF(V94=0,0,VLOOKUP(V94,FAC_TOTALS_APTA!$A$4:$BO$143,$L100,FALSE))</f>
        <v>5876919.0163041102</v>
      </c>
      <c r="W100" s="31">
        <f>IF(W94=0,0,VLOOKUP(W94,FAC_TOTALS_APTA!$A$4:$BO$143,$L100,FALSE))</f>
        <v>-23090452.696088299</v>
      </c>
      <c r="X100" s="31">
        <f>IF(X94=0,0,VLOOKUP(X94,FAC_TOTALS_APTA!$A$4:$BO$143,$L100,FALSE))</f>
        <v>-28032263.088678099</v>
      </c>
      <c r="Y100" s="31">
        <f>IF(Y94=0,0,VLOOKUP(Y94,FAC_TOTALS_APTA!$A$4:$BO$143,$L100,FALSE))</f>
        <v>-180653890.10293499</v>
      </c>
      <c r="Z100" s="31">
        <f>IF(Z94=0,0,VLOOKUP(Z94,FAC_TOTALS_APTA!$A$4:$BO$143,$L100,FALSE))</f>
        <v>-55951197.605123103</v>
      </c>
      <c r="AA100" s="31">
        <f>IF(AA94=0,0,VLOOKUP(AA94,FAC_TOTALS_APTA!$A$4:$BO$143,$L100,FALSE))</f>
        <v>55363554.515462004</v>
      </c>
      <c r="AB100" s="31">
        <f>IF(AB94=0,0,VLOOKUP(AB94,FAC_TOTALS_APTA!$A$4:$BO$143,$L100,FALSE))</f>
        <v>44212758.555365101</v>
      </c>
      <c r="AC100" s="34">
        <f t="shared" si="22"/>
        <v>118891016.42075364</v>
      </c>
      <c r="AD100" s="35">
        <f>AC100/G110</f>
        <v>5.8611511849979057E-2</v>
      </c>
    </row>
    <row r="101" spans="1:31" ht="15" x14ac:dyDescent="0.2">
      <c r="B101" s="28" t="s">
        <v>54</v>
      </c>
      <c r="C101" s="30" t="s">
        <v>24</v>
      </c>
      <c r="D101" s="9" t="s">
        <v>16</v>
      </c>
      <c r="E101" s="57">
        <v>-0.27529999999999999</v>
      </c>
      <c r="F101" s="9">
        <f>MATCH($D101,FAC_TOTALS_APTA!$A$2:$BO$2,)</f>
        <v>15</v>
      </c>
      <c r="G101" s="56">
        <f>VLOOKUP(G94,FAC_TOTALS_APTA!$A$4:$BO$143,$F101,FALSE)</f>
        <v>42439.074999999903</v>
      </c>
      <c r="H101" s="56">
        <f>VLOOKUP(H94,FAC_TOTALS_APTA!$A$4:$BO$143,$F101,FALSE)</f>
        <v>36801.5</v>
      </c>
      <c r="I101" s="32">
        <f t="shared" si="19"/>
        <v>-0.13283925250491235</v>
      </c>
      <c r="J101" s="33" t="str">
        <f t="shared" si="20"/>
        <v>_log</v>
      </c>
      <c r="K101" s="33" t="str">
        <f t="shared" si="21"/>
        <v>TOTAL_MED_INC_INDIV_2018_log_FAC</v>
      </c>
      <c r="L101" s="9">
        <f>MATCH($K101,FAC_TOTALS_APTA!$A$2:$BM$2,)</f>
        <v>27</v>
      </c>
      <c r="M101" s="31">
        <f>IF(M94=0,0,VLOOKUP(M94,FAC_TOTALS_APTA!$A$4:$BO$143,$L101,FALSE))</f>
        <v>22717855.241781399</v>
      </c>
      <c r="N101" s="31">
        <f>IF(N94=0,0,VLOOKUP(N94,FAC_TOTALS_APTA!$A$4:$BO$143,$L101,FALSE))</f>
        <v>29127600.2365903</v>
      </c>
      <c r="O101" s="31">
        <f>IF(O94=0,0,VLOOKUP(O94,FAC_TOTALS_APTA!$A$4:$BO$143,$L101,FALSE))</f>
        <v>27984596.820680201</v>
      </c>
      <c r="P101" s="31">
        <f>IF(P94=0,0,VLOOKUP(P94,FAC_TOTALS_APTA!$A$4:$BO$143,$L101,FALSE))</f>
        <v>51470156.283787698</v>
      </c>
      <c r="Q101" s="31">
        <f>IF(Q94=0,0,VLOOKUP(Q94,FAC_TOTALS_APTA!$A$4:$BO$143,$L101,FALSE))</f>
        <v>-16274623.6201699</v>
      </c>
      <c r="R101" s="31">
        <f>IF(R94=0,0,VLOOKUP(R94,FAC_TOTALS_APTA!$A$4:$BO$143,$L101,FALSE))</f>
        <v>-1523812.8367357601</v>
      </c>
      <c r="S101" s="31">
        <f>IF(S94=0,0,VLOOKUP(S94,FAC_TOTALS_APTA!$A$4:$BO$143,$L101,FALSE))</f>
        <v>34640616.061304197</v>
      </c>
      <c r="T101" s="31">
        <f>IF(T94=0,0,VLOOKUP(T94,FAC_TOTALS_APTA!$A$4:$BO$143,$L101,FALSE))</f>
        <v>7809030.8052885504</v>
      </c>
      <c r="U101" s="31">
        <f>IF(U94=0,0,VLOOKUP(U94,FAC_TOTALS_APTA!$A$4:$BO$143,$L101,FALSE))</f>
        <v>31339621.310744599</v>
      </c>
      <c r="V101" s="31">
        <f>IF(V94=0,0,VLOOKUP(V94,FAC_TOTALS_APTA!$A$4:$BO$143,$L101,FALSE))</f>
        <v>5620262.4293429302</v>
      </c>
      <c r="W101" s="31">
        <f>IF(W94=0,0,VLOOKUP(W94,FAC_TOTALS_APTA!$A$4:$BO$143,$L101,FALSE))</f>
        <v>8225019.2244138997</v>
      </c>
      <c r="X101" s="31">
        <f>IF(X94=0,0,VLOOKUP(X94,FAC_TOTALS_APTA!$A$4:$BO$143,$L101,FALSE))</f>
        <v>3883604.5620651101</v>
      </c>
      <c r="Y101" s="31">
        <f>IF(Y94=0,0,VLOOKUP(Y94,FAC_TOTALS_APTA!$A$4:$BO$143,$L101,FALSE))</f>
        <v>-19730568.545481399</v>
      </c>
      <c r="Z101" s="31">
        <f>IF(Z94=0,0,VLOOKUP(Z94,FAC_TOTALS_APTA!$A$4:$BO$143,$L101,FALSE))</f>
        <v>-35537977.438364998</v>
      </c>
      <c r="AA101" s="31">
        <f>IF(AA94=0,0,VLOOKUP(AA94,FAC_TOTALS_APTA!$A$4:$BO$143,$L101,FALSE))</f>
        <v>-19960702.186273701</v>
      </c>
      <c r="AB101" s="31">
        <f>IF(AB94=0,0,VLOOKUP(AB94,FAC_TOTALS_APTA!$A$4:$BO$143,$L101,FALSE))</f>
        <v>-26136620.553491801</v>
      </c>
      <c r="AC101" s="34">
        <f t="shared" si="22"/>
        <v>103654057.79548135</v>
      </c>
      <c r="AD101" s="35">
        <f>AC101/G110</f>
        <v>5.109991671092956E-2</v>
      </c>
    </row>
    <row r="102" spans="1:31" ht="15" x14ac:dyDescent="0.2">
      <c r="B102" s="28" t="s">
        <v>73</v>
      </c>
      <c r="C102" s="30"/>
      <c r="D102" s="9" t="s">
        <v>10</v>
      </c>
      <c r="E102" s="57">
        <v>6.8999999999999999E-3</v>
      </c>
      <c r="F102" s="9">
        <f>MATCH($D102,FAC_TOTALS_APTA!$A$2:$BO$2,)</f>
        <v>16</v>
      </c>
      <c r="G102" s="31">
        <f>VLOOKUP(G94,FAC_TOTALS_APTA!$A$4:$BO$143,$F102,FALSE)</f>
        <v>31.71</v>
      </c>
      <c r="H102" s="31">
        <f>VLOOKUP(H94,FAC_TOTALS_APTA!$A$4:$BO$143,$F102,FALSE)</f>
        <v>30.01</v>
      </c>
      <c r="I102" s="32">
        <f t="shared" si="19"/>
        <v>-5.3610848312835024E-2</v>
      </c>
      <c r="J102" s="33" t="str">
        <f t="shared" si="20"/>
        <v/>
      </c>
      <c r="K102" s="33" t="str">
        <f t="shared" si="21"/>
        <v>PCT_HH_NO_VEH_FAC</v>
      </c>
      <c r="L102" s="9">
        <f>MATCH($K102,FAC_TOTALS_APTA!$A$2:$BM$2,)</f>
        <v>28</v>
      </c>
      <c r="M102" s="31">
        <f>IF(M94=0,0,VLOOKUP(M94,FAC_TOTALS_APTA!$A$4:$BO$143,$L102,FALSE))</f>
        <v>-5224341.3987400103</v>
      </c>
      <c r="N102" s="31">
        <f>IF(N94=0,0,VLOOKUP(N94,FAC_TOTALS_APTA!$A$4:$BO$143,$L102,FALSE))</f>
        <v>-5297628.2326545101</v>
      </c>
      <c r="O102" s="31">
        <f>IF(O94=0,0,VLOOKUP(O94,FAC_TOTALS_APTA!$A$4:$BO$143,$L102,FALSE))</f>
        <v>-4981237.2490453804</v>
      </c>
      <c r="P102" s="31">
        <f>IF(P94=0,0,VLOOKUP(P94,FAC_TOTALS_APTA!$A$4:$BO$143,$L102,FALSE))</f>
        <v>-9219739.9485374</v>
      </c>
      <c r="Q102" s="31">
        <f>IF(Q94=0,0,VLOOKUP(Q94,FAC_TOTALS_APTA!$A$4:$BO$143,$L102,FALSE))</f>
        <v>4223905.6744999904</v>
      </c>
      <c r="R102" s="31">
        <f>IF(R94=0,0,VLOOKUP(R94,FAC_TOTALS_APTA!$A$4:$BO$143,$L102,FALSE))</f>
        <v>405428.204094371</v>
      </c>
      <c r="S102" s="31">
        <f>IF(S94=0,0,VLOOKUP(S94,FAC_TOTALS_APTA!$A$4:$BO$143,$L102,FALSE))</f>
        <v>3948730.2199658998</v>
      </c>
      <c r="T102" s="31">
        <f>IF(T94=0,0,VLOOKUP(T94,FAC_TOTALS_APTA!$A$4:$BO$143,$L102,FALSE))</f>
        <v>6414340.7141620498</v>
      </c>
      <c r="U102" s="31">
        <f>IF(U94=0,0,VLOOKUP(U94,FAC_TOTALS_APTA!$A$4:$BO$143,$L102,FALSE))</f>
        <v>7678690.9403600805</v>
      </c>
      <c r="V102" s="31">
        <f>IF(V94=0,0,VLOOKUP(V94,FAC_TOTALS_APTA!$A$4:$BO$143,$L102,FALSE))</f>
        <v>4452692.5201388896</v>
      </c>
      <c r="W102" s="31">
        <f>IF(W94=0,0,VLOOKUP(W94,FAC_TOTALS_APTA!$A$4:$BO$143,$L102,FALSE))</f>
        <v>-33906462.874478102</v>
      </c>
      <c r="X102" s="31">
        <f>IF(X94=0,0,VLOOKUP(X94,FAC_TOTALS_APTA!$A$4:$BO$143,$L102,FALSE))</f>
        <v>6031340.5631469302</v>
      </c>
      <c r="Y102" s="31">
        <f>IF(Y94=0,0,VLOOKUP(Y94,FAC_TOTALS_APTA!$A$4:$BO$143,$L102,FALSE))</f>
        <v>-693422.93072265305</v>
      </c>
      <c r="Z102" s="31">
        <f>IF(Z94=0,0,VLOOKUP(Z94,FAC_TOTALS_APTA!$A$4:$BO$143,$L102,FALSE))</f>
        <v>-6510112.2989321304</v>
      </c>
      <c r="AA102" s="31">
        <f>IF(AA94=0,0,VLOOKUP(AA94,FAC_TOTALS_APTA!$A$4:$BO$143,$L102,FALSE))</f>
        <v>2717699.5266791899</v>
      </c>
      <c r="AB102" s="31">
        <f>IF(AB94=0,0,VLOOKUP(AB94,FAC_TOTALS_APTA!$A$4:$BO$143,$L102,FALSE))</f>
        <v>227929.44465615001</v>
      </c>
      <c r="AC102" s="34">
        <f t="shared" si="22"/>
        <v>-29732187.125406638</v>
      </c>
      <c r="AD102" s="35">
        <f>AC102/G110</f>
        <v>-1.4657528301880754E-2</v>
      </c>
    </row>
    <row r="103" spans="1:31" ht="15" x14ac:dyDescent="0.2">
      <c r="B103" s="28" t="s">
        <v>55</v>
      </c>
      <c r="C103" s="30"/>
      <c r="D103" s="9" t="s">
        <v>32</v>
      </c>
      <c r="E103" s="57">
        <v>-3.0000000000000001E-3</v>
      </c>
      <c r="F103" s="9">
        <f>MATCH($D103,FAC_TOTALS_APTA!$A$2:$BO$2,)</f>
        <v>18</v>
      </c>
      <c r="G103" s="36">
        <f>VLOOKUP(G94,FAC_TOTALS_APTA!$A$4:$BO$143,$F103,FALSE)</f>
        <v>3.5</v>
      </c>
      <c r="H103" s="36">
        <f>VLOOKUP(H94,FAC_TOTALS_APTA!$A$4:$BO$143,$F103,FALSE)</f>
        <v>4.5999999999999996</v>
      </c>
      <c r="I103" s="32">
        <f t="shared" si="19"/>
        <v>0.31428571428571428</v>
      </c>
      <c r="J103" s="33" t="str">
        <f t="shared" si="20"/>
        <v/>
      </c>
      <c r="K103" s="33" t="str">
        <f t="shared" si="21"/>
        <v>JTW_HOME_PCT_FAC</v>
      </c>
      <c r="L103" s="9">
        <f>MATCH($K103,FAC_TOTALS_APTA!$A$2:$BM$2,)</f>
        <v>30</v>
      </c>
      <c r="M103" s="31">
        <f>IF(M94=0,0,VLOOKUP(M94,FAC_TOTALS_APTA!$A$4:$BO$143,$L103,FALSE))</f>
        <v>0</v>
      </c>
      <c r="N103" s="31">
        <f>IF(N94=0,0,VLOOKUP(N94,FAC_TOTALS_APTA!$A$4:$BO$143,$L103,FALSE))</f>
        <v>0</v>
      </c>
      <c r="O103" s="31">
        <f>IF(O94=0,0,VLOOKUP(O94,FAC_TOTALS_APTA!$A$4:$BO$143,$L103,FALSE))</f>
        <v>0</v>
      </c>
      <c r="P103" s="31">
        <f>IF(P94=0,0,VLOOKUP(P94,FAC_TOTALS_APTA!$A$4:$BO$143,$L103,FALSE))</f>
        <v>-176864.76977687899</v>
      </c>
      <c r="Q103" s="31">
        <f>IF(Q94=0,0,VLOOKUP(Q94,FAC_TOTALS_APTA!$A$4:$BO$143,$L103,FALSE))</f>
        <v>91838.6305011855</v>
      </c>
      <c r="R103" s="31">
        <f>IF(R94=0,0,VLOOKUP(R94,FAC_TOTALS_APTA!$A$4:$BO$143,$L103,FALSE))</f>
        <v>-97033.691272788099</v>
      </c>
      <c r="S103" s="31">
        <f>IF(S94=0,0,VLOOKUP(S94,FAC_TOTALS_APTA!$A$4:$BO$143,$L103,FALSE))</f>
        <v>-198834.966247178</v>
      </c>
      <c r="T103" s="31">
        <f>IF(T94=0,0,VLOOKUP(T94,FAC_TOTALS_APTA!$A$4:$BO$143,$L103,FALSE))</f>
        <v>0</v>
      </c>
      <c r="U103" s="31">
        <f>IF(U94=0,0,VLOOKUP(U94,FAC_TOTALS_APTA!$A$4:$BO$143,$L103,FALSE))</f>
        <v>0</v>
      </c>
      <c r="V103" s="31">
        <f>IF(V94=0,0,VLOOKUP(V94,FAC_TOTALS_APTA!$A$4:$BO$143,$L103,FALSE))</f>
        <v>-202843.129117153</v>
      </c>
      <c r="W103" s="31">
        <f>IF(W94=0,0,VLOOKUP(W94,FAC_TOTALS_APTA!$A$4:$BO$143,$L103,FALSE))</f>
        <v>-103328.824490306</v>
      </c>
      <c r="X103" s="31">
        <f>IF(X94=0,0,VLOOKUP(X94,FAC_TOTALS_APTA!$A$4:$BO$143,$L103,FALSE))</f>
        <v>0</v>
      </c>
      <c r="Y103" s="31">
        <f>IF(Y94=0,0,VLOOKUP(Y94,FAC_TOTALS_APTA!$A$4:$BO$143,$L103,FALSE))</f>
        <v>110665.14358902301</v>
      </c>
      <c r="Z103" s="31">
        <f>IF(Z94=0,0,VLOOKUP(Z94,FAC_TOTALS_APTA!$A$4:$BO$143,$L103,FALSE))</f>
        <v>-430290.73500004399</v>
      </c>
      <c r="AA103" s="31">
        <f>IF(AA94=0,0,VLOOKUP(AA94,FAC_TOTALS_APTA!$A$4:$BO$143,$L103,FALSE))</f>
        <v>0</v>
      </c>
      <c r="AB103" s="31">
        <f>IF(AB94=0,0,VLOOKUP(AB94,FAC_TOTALS_APTA!$A$4:$BO$143,$L103,FALSE))</f>
        <v>-109107.605094782</v>
      </c>
      <c r="AC103" s="34">
        <f t="shared" si="22"/>
        <v>-1115799.9469089215</v>
      </c>
      <c r="AD103" s="35">
        <f>AC103/G110</f>
        <v>-5.5007286319273352E-4</v>
      </c>
    </row>
    <row r="104" spans="1:31" ht="15" x14ac:dyDescent="0.2">
      <c r="B104" s="28" t="s">
        <v>74</v>
      </c>
      <c r="C104" s="30"/>
      <c r="D104" s="14" t="s">
        <v>81</v>
      </c>
      <c r="E104" s="57">
        <v>-1.29E-2</v>
      </c>
      <c r="F104" s="9">
        <f>MATCH($D104,FAC_TOTALS_APTA!$A$2:$BO$2,)</f>
        <v>19</v>
      </c>
      <c r="G104" s="36">
        <f>VLOOKUP(G94,FAC_TOTALS_APTA!$A$4:$BO$143,$F104,FALSE)</f>
        <v>0</v>
      </c>
      <c r="H104" s="36">
        <f>VLOOKUP(H94,FAC_TOTALS_APTA!$A$4:$BO$143,$F104,FALSE)</f>
        <v>0</v>
      </c>
      <c r="I104" s="32" t="str">
        <f t="shared" si="19"/>
        <v>-</v>
      </c>
      <c r="J104" s="33" t="str">
        <f t="shared" si="20"/>
        <v/>
      </c>
      <c r="K104" s="33" t="str">
        <f t="shared" si="21"/>
        <v>YEARS_SINCE_TNC_BUS_FAC</v>
      </c>
      <c r="L104" s="9">
        <f>MATCH($K104,FAC_TOTALS_APTA!$A$2:$BM$2,)</f>
        <v>31</v>
      </c>
      <c r="M104" s="31">
        <f>IF(M94=0,0,VLOOKUP(M94,FAC_TOTALS_APTA!$A$4:$BO$143,$L104,FALSE))</f>
        <v>0</v>
      </c>
      <c r="N104" s="31">
        <f>IF(N94=0,0,VLOOKUP(N94,FAC_TOTALS_APTA!$A$4:$BO$143,$L104,FALSE))</f>
        <v>0</v>
      </c>
      <c r="O104" s="31">
        <f>IF(O94=0,0,VLOOKUP(O94,FAC_TOTALS_APTA!$A$4:$BO$143,$L104,FALSE))</f>
        <v>0</v>
      </c>
      <c r="P104" s="31">
        <f>IF(P94=0,0,VLOOKUP(P94,FAC_TOTALS_APTA!$A$4:$BO$143,$L104,FALSE))</f>
        <v>0</v>
      </c>
      <c r="Q104" s="31">
        <f>IF(Q94=0,0,VLOOKUP(Q94,FAC_TOTALS_APTA!$A$4:$BO$143,$L104,FALSE))</f>
        <v>0</v>
      </c>
      <c r="R104" s="31">
        <f>IF(R94=0,0,VLOOKUP(R94,FAC_TOTALS_APTA!$A$4:$BO$143,$L104,FALSE))</f>
        <v>0</v>
      </c>
      <c r="S104" s="31">
        <f>IF(S94=0,0,VLOOKUP(S94,FAC_TOTALS_APTA!$A$4:$BO$143,$L104,FALSE))</f>
        <v>0</v>
      </c>
      <c r="T104" s="31">
        <f>IF(T94=0,0,VLOOKUP(T94,FAC_TOTALS_APTA!$A$4:$BO$143,$L104,FALSE))</f>
        <v>0</v>
      </c>
      <c r="U104" s="31">
        <f>IF(U94=0,0,VLOOKUP(U94,FAC_TOTALS_APTA!$A$4:$BO$143,$L104,FALSE))</f>
        <v>0</v>
      </c>
      <c r="V104" s="31">
        <f>IF(V94=0,0,VLOOKUP(V94,FAC_TOTALS_APTA!$A$4:$BO$143,$L104,FALSE))</f>
        <v>0</v>
      </c>
      <c r="W104" s="31">
        <f>IF(W94=0,0,VLOOKUP(W94,FAC_TOTALS_APTA!$A$4:$BO$143,$L104,FALSE))</f>
        <v>0</v>
      </c>
      <c r="X104" s="31">
        <f>IF(X94=0,0,VLOOKUP(X94,FAC_TOTALS_APTA!$A$4:$BO$143,$L104,FALSE))</f>
        <v>0</v>
      </c>
      <c r="Y104" s="31">
        <f>IF(Y94=0,0,VLOOKUP(Y94,FAC_TOTALS_APTA!$A$4:$BO$143,$L104,FALSE))</f>
        <v>0</v>
      </c>
      <c r="Z104" s="31">
        <f>IF(Z94=0,0,VLOOKUP(Z94,FAC_TOTALS_APTA!$A$4:$BO$143,$L104,FALSE))</f>
        <v>0</v>
      </c>
      <c r="AA104" s="31">
        <f>IF(AA94=0,0,VLOOKUP(AA94,FAC_TOTALS_APTA!$A$4:$BO$143,$L104,FALSE))</f>
        <v>0</v>
      </c>
      <c r="AB104" s="31">
        <f>IF(AB94=0,0,VLOOKUP(AB94,FAC_TOTALS_APTA!$A$4:$BO$143,$L104,FALSE))</f>
        <v>0</v>
      </c>
      <c r="AC104" s="34">
        <f t="shared" si="22"/>
        <v>0</v>
      </c>
      <c r="AD104" s="35">
        <f>AC104/G110</f>
        <v>0</v>
      </c>
    </row>
    <row r="105" spans="1:31" ht="15" x14ac:dyDescent="0.2">
      <c r="B105" s="28" t="s">
        <v>74</v>
      </c>
      <c r="C105" s="30"/>
      <c r="D105" s="14" t="s">
        <v>82</v>
      </c>
      <c r="E105" s="57">
        <v>-2.5999999999999999E-3</v>
      </c>
      <c r="F105" s="9">
        <f>MATCH($D105,FAC_TOTALS_APTA!$A$2:$BO$2,)</f>
        <v>20</v>
      </c>
      <c r="G105" s="36">
        <f>VLOOKUP(G94,FAC_TOTALS_APTA!$A$4:$BO$143,$F105,FALSE)</f>
        <v>0</v>
      </c>
      <c r="H105" s="36">
        <f>VLOOKUP(H94,FAC_TOTALS_APTA!$A$4:$BO$143,$F105,FALSE)</f>
        <v>7</v>
      </c>
      <c r="I105" s="32" t="str">
        <f t="shared" si="19"/>
        <v>-</v>
      </c>
      <c r="J105" s="33" t="str">
        <f t="shared" si="20"/>
        <v/>
      </c>
      <c r="K105" s="33" t="str">
        <f t="shared" si="21"/>
        <v>YEARS_SINCE_TNC_RAIL_FAC</v>
      </c>
      <c r="L105" s="9">
        <f>MATCH($K105,FAC_TOTALS_APTA!$A$2:$BM$2,)</f>
        <v>32</v>
      </c>
      <c r="M105" s="31">
        <f>IF(M94=0,0,VLOOKUP(M94,FAC_TOTALS_APTA!$A$4:$BO$143,$L105,FALSE))</f>
        <v>0</v>
      </c>
      <c r="N105" s="31">
        <f>IF(N94=0,0,VLOOKUP(N94,FAC_TOTALS_APTA!$A$4:$BO$143,$L105,FALSE))</f>
        <v>0</v>
      </c>
      <c r="O105" s="31">
        <f>IF(O94=0,0,VLOOKUP(O94,FAC_TOTALS_APTA!$A$4:$BO$143,$L105,FALSE))</f>
        <v>0</v>
      </c>
      <c r="P105" s="31">
        <f>IF(P94=0,0,VLOOKUP(P94,FAC_TOTALS_APTA!$A$4:$BO$143,$L105,FALSE))</f>
        <v>0</v>
      </c>
      <c r="Q105" s="31">
        <f>IF(Q94=0,0,VLOOKUP(Q94,FAC_TOTALS_APTA!$A$4:$BO$143,$L105,FALSE))</f>
        <v>0</v>
      </c>
      <c r="R105" s="31">
        <f>IF(R94=0,0,VLOOKUP(R94,FAC_TOTALS_APTA!$A$4:$BO$143,$L105,FALSE))</f>
        <v>0</v>
      </c>
      <c r="S105" s="31">
        <f>IF(S94=0,0,VLOOKUP(S94,FAC_TOTALS_APTA!$A$4:$BO$143,$L105,FALSE))</f>
        <v>0</v>
      </c>
      <c r="T105" s="31">
        <f>IF(T94=0,0,VLOOKUP(T94,FAC_TOTALS_APTA!$A$4:$BO$143,$L105,FALSE))</f>
        <v>0</v>
      </c>
      <c r="U105" s="31">
        <f>IF(U94=0,0,VLOOKUP(U94,FAC_TOTALS_APTA!$A$4:$BO$143,$L105,FALSE))</f>
        <v>0</v>
      </c>
      <c r="V105" s="31">
        <f>IF(V94=0,0,VLOOKUP(V94,FAC_TOTALS_APTA!$A$4:$BO$143,$L105,FALSE))</f>
        <v>-30161097.135749999</v>
      </c>
      <c r="W105" s="31">
        <f>IF(W94=0,0,VLOOKUP(W94,FAC_TOTALS_APTA!$A$4:$BO$143,$L105,FALSE))</f>
        <v>-30727742.797496598</v>
      </c>
      <c r="X105" s="31">
        <f>IF(X94=0,0,VLOOKUP(X94,FAC_TOTALS_APTA!$A$4:$BO$143,$L105,FALSE))</f>
        <v>-31768578.699037898</v>
      </c>
      <c r="Y105" s="31">
        <f>IF(Y94=0,0,VLOOKUP(Y94,FAC_TOTALS_APTA!$A$4:$BO$143,$L105,FALSE))</f>
        <v>-32908243.601537701</v>
      </c>
      <c r="Z105" s="31">
        <f>IF(Z94=0,0,VLOOKUP(Z94,FAC_TOTALS_APTA!$A$4:$BO$143,$L105,FALSE))</f>
        <v>-31991466.702885099</v>
      </c>
      <c r="AA105" s="31">
        <f>IF(AA94=0,0,VLOOKUP(AA94,FAC_TOTALS_APTA!$A$4:$BO$143,$L105,FALSE))</f>
        <v>-32226114.297747601</v>
      </c>
      <c r="AB105" s="31">
        <f>IF(AB94=0,0,VLOOKUP(AB94,FAC_TOTALS_APTA!$A$4:$BO$143,$L105,FALSE))</f>
        <v>-32446226.337529302</v>
      </c>
      <c r="AC105" s="34">
        <f t="shared" si="22"/>
        <v>-222229469.5719842</v>
      </c>
      <c r="AD105" s="35">
        <f>AC105/G110</f>
        <v>-0.10955584014133493</v>
      </c>
    </row>
    <row r="106" spans="1:31" ht="15" x14ac:dyDescent="0.2">
      <c r="B106" s="28" t="s">
        <v>75</v>
      </c>
      <c r="C106" s="30"/>
      <c r="D106" s="9" t="s">
        <v>49</v>
      </c>
      <c r="E106" s="57">
        <v>1.46E-2</v>
      </c>
      <c r="F106" s="9">
        <f>MATCH($D106,FAC_TOTALS_APTA!$A$2:$BO$2,)</f>
        <v>21</v>
      </c>
      <c r="G106" s="36">
        <f>VLOOKUP(G94,FAC_TOTALS_APTA!$A$4:$BO$143,$F106,FALSE)</f>
        <v>0</v>
      </c>
      <c r="H106" s="36">
        <f>VLOOKUP(H94,FAC_TOTALS_APTA!$A$4:$BO$143,$F106,FALSE)</f>
        <v>1</v>
      </c>
      <c r="I106" s="32" t="str">
        <f t="shared" si="19"/>
        <v>-</v>
      </c>
      <c r="J106" s="33" t="str">
        <f t="shared" si="20"/>
        <v/>
      </c>
      <c r="K106" s="33" t="str">
        <f t="shared" si="21"/>
        <v>BIKE_SHARE_FAC</v>
      </c>
      <c r="L106" s="9">
        <f>MATCH($K106,FAC_TOTALS_APTA!$A$2:$BM$2,)</f>
        <v>33</v>
      </c>
      <c r="M106" s="31">
        <f>IF(M94=0,0,VLOOKUP(M94,FAC_TOTALS_APTA!$A$4:$BO$143,$L106,FALSE))</f>
        <v>0</v>
      </c>
      <c r="N106" s="31">
        <f>IF(N94=0,0,VLOOKUP(N94,FAC_TOTALS_APTA!$A$4:$BO$143,$L106,FALSE))</f>
        <v>0</v>
      </c>
      <c r="O106" s="31">
        <f>IF(O94=0,0,VLOOKUP(O94,FAC_TOTALS_APTA!$A$4:$BO$143,$L106,FALSE))</f>
        <v>0</v>
      </c>
      <c r="P106" s="31">
        <f>IF(P94=0,0,VLOOKUP(P94,FAC_TOTALS_APTA!$A$4:$BO$143,$L106,FALSE))</f>
        <v>0</v>
      </c>
      <c r="Q106" s="31">
        <f>IF(Q94=0,0,VLOOKUP(Q94,FAC_TOTALS_APTA!$A$4:$BO$143,$L106,FALSE))</f>
        <v>0</v>
      </c>
      <c r="R106" s="31">
        <f>IF(R94=0,0,VLOOKUP(R94,FAC_TOTALS_APTA!$A$4:$BO$143,$L106,FALSE))</f>
        <v>0</v>
      </c>
      <c r="S106" s="31">
        <f>IF(S94=0,0,VLOOKUP(S94,FAC_TOTALS_APTA!$A$4:$BO$143,$L106,FALSE))</f>
        <v>0</v>
      </c>
      <c r="T106" s="31">
        <f>IF(T94=0,0,VLOOKUP(T94,FAC_TOTALS_APTA!$A$4:$BO$143,$L106,FALSE))</f>
        <v>0</v>
      </c>
      <c r="U106" s="31">
        <f>IF(U94=0,0,VLOOKUP(U94,FAC_TOTALS_APTA!$A$4:$BO$143,$L106,FALSE))</f>
        <v>0</v>
      </c>
      <c r="V106" s="31">
        <f>IF(V94=0,0,VLOOKUP(V94,FAC_TOTALS_APTA!$A$4:$BO$143,$L106,FALSE))</f>
        <v>0</v>
      </c>
      <c r="W106" s="31">
        <f>IF(W94=0,0,VLOOKUP(W94,FAC_TOTALS_APTA!$A$4:$BO$143,$L106,FALSE))</f>
        <v>15829764.272901099</v>
      </c>
      <c r="X106" s="31">
        <f>IF(X94=0,0,VLOOKUP(X94,FAC_TOTALS_APTA!$A$4:$BO$143,$L106,FALSE))</f>
        <v>0</v>
      </c>
      <c r="Y106" s="31">
        <f>IF(Y94=0,0,VLOOKUP(Y94,FAC_TOTALS_APTA!$A$4:$BO$143,$L106,FALSE))</f>
        <v>0</v>
      </c>
      <c r="Z106" s="31">
        <f>IF(Z94=0,0,VLOOKUP(Z94,FAC_TOTALS_APTA!$A$4:$BO$143,$L106,FALSE))</f>
        <v>0</v>
      </c>
      <c r="AA106" s="31">
        <f>IF(AA94=0,0,VLOOKUP(AA94,FAC_TOTALS_APTA!$A$4:$BO$143,$L106,FALSE))</f>
        <v>0</v>
      </c>
      <c r="AB106" s="31">
        <f>IF(AB94=0,0,VLOOKUP(AB94,FAC_TOTALS_APTA!$A$4:$BO$143,$L106,FALSE))</f>
        <v>0</v>
      </c>
      <c r="AC106" s="34">
        <f t="shared" si="22"/>
        <v>15829764.272901099</v>
      </c>
      <c r="AD106" s="35">
        <f>AC106/G110</f>
        <v>7.8038395515101326E-3</v>
      </c>
    </row>
    <row r="107" spans="1:31" ht="15" x14ac:dyDescent="0.2">
      <c r="B107" s="11" t="s">
        <v>76</v>
      </c>
      <c r="C107" s="29"/>
      <c r="D107" s="10" t="s">
        <v>50</v>
      </c>
      <c r="E107" s="58">
        <v>-4.8399999999999999E-2</v>
      </c>
      <c r="F107" s="10">
        <f>MATCH($D107,FAC_TOTALS_APTA!$A$2:$BO$2,)</f>
        <v>22</v>
      </c>
      <c r="G107" s="38">
        <f>VLOOKUP(G94,FAC_TOTALS_APTA!$A$4:$BO$143,$F107,FALSE)</f>
        <v>0</v>
      </c>
      <c r="H107" s="38">
        <f>VLOOKUP(H94,FAC_TOTALS_APTA!$A$4:$BO$143,$F107,FALSE)</f>
        <v>1</v>
      </c>
      <c r="I107" s="39" t="str">
        <f t="shared" si="19"/>
        <v>-</v>
      </c>
      <c r="J107" s="40" t="str">
        <f t="shared" si="20"/>
        <v/>
      </c>
      <c r="K107" s="40" t="str">
        <f t="shared" si="21"/>
        <v>scooter_flag_FAC</v>
      </c>
      <c r="L107" s="10">
        <f>MATCH($K107,FAC_TOTALS_APTA!$A$2:$BM$2,)</f>
        <v>34</v>
      </c>
      <c r="M107" s="41">
        <f>IF($M$94=0,0,VLOOKUP($M$94,FAC_TOTALS_APTA!$A$4:$BO$143,$L107,FALSE))</f>
        <v>0</v>
      </c>
      <c r="N107" s="41">
        <f>IF(N94=0,0,VLOOKUP(N94,FAC_TOTALS_APTA!$A$4:$BO$143,$L107,FALSE))</f>
        <v>0</v>
      </c>
      <c r="O107" s="41">
        <f>IF(O94=0,0,VLOOKUP(O94,FAC_TOTALS_APTA!$A$4:$BO$143,$L107,FALSE))</f>
        <v>0</v>
      </c>
      <c r="P107" s="41">
        <f>IF(P94=0,0,VLOOKUP(P94,FAC_TOTALS_APTA!$A$4:$BO$143,$L107,FALSE))</f>
        <v>0</v>
      </c>
      <c r="Q107" s="41">
        <f>IF(Q94=0,0,VLOOKUP(Q94,FAC_TOTALS_APTA!$A$4:$BO$143,$L107,FALSE))</f>
        <v>0</v>
      </c>
      <c r="R107" s="41">
        <f>IF(R94=0,0,VLOOKUP(R94,FAC_TOTALS_APTA!$A$4:$BO$143,$L107,FALSE))</f>
        <v>0</v>
      </c>
      <c r="S107" s="41">
        <f>IF(S94=0,0,VLOOKUP(S94,FAC_TOTALS_APTA!$A$4:$BO$143,$L107,FALSE))</f>
        <v>0</v>
      </c>
      <c r="T107" s="41">
        <f>IF(T94=0,0,VLOOKUP(T94,FAC_TOTALS_APTA!$A$4:$BO$143,$L107,FALSE))</f>
        <v>0</v>
      </c>
      <c r="U107" s="41">
        <f>IF(U94=0,0,VLOOKUP(U94,FAC_TOTALS_APTA!$A$4:$BO$143,$L107,FALSE))</f>
        <v>0</v>
      </c>
      <c r="V107" s="41">
        <f>IF(V94=0,0,VLOOKUP(V94,FAC_TOTALS_APTA!$A$4:$BO$143,$L107,FALSE))</f>
        <v>0</v>
      </c>
      <c r="W107" s="41">
        <f>IF(W94=0,0,VLOOKUP(W94,FAC_TOTALS_APTA!$A$4:$BO$143,$L107,FALSE))</f>
        <v>0</v>
      </c>
      <c r="X107" s="41">
        <f>IF(X94=0,0,VLOOKUP(X94,FAC_TOTALS_APTA!$A$4:$BO$143,$L107,FALSE))</f>
        <v>0</v>
      </c>
      <c r="Y107" s="41">
        <f>IF(Y94=0,0,VLOOKUP(Y94,FAC_TOTALS_APTA!$A$4:$BO$143,$L107,FALSE))</f>
        <v>0</v>
      </c>
      <c r="Z107" s="41">
        <f>IF(Z94=0,0,VLOOKUP(Z94,FAC_TOTALS_APTA!$A$4:$BO$143,$L107,FALSE))</f>
        <v>0</v>
      </c>
      <c r="AA107" s="41">
        <f>IF(AA94=0,0,VLOOKUP(AA94,FAC_TOTALS_APTA!$A$4:$BO$143,$L107,FALSE))</f>
        <v>0</v>
      </c>
      <c r="AB107" s="41">
        <f>IF(AB94=0,0,VLOOKUP(AB94,FAC_TOTALS_APTA!$A$4:$BO$143,$L107,FALSE))</f>
        <v>-189021946.839286</v>
      </c>
      <c r="AC107" s="42">
        <f t="shared" si="22"/>
        <v>-189021946.839286</v>
      </c>
      <c r="AD107" s="43">
        <f>AC107/$G$27</f>
        <v>-0.146315041183529</v>
      </c>
    </row>
    <row r="108" spans="1:31" ht="15" x14ac:dyDescent="0.2">
      <c r="B108" s="44" t="s">
        <v>61</v>
      </c>
      <c r="C108" s="45"/>
      <c r="D108" s="44" t="s">
        <v>53</v>
      </c>
      <c r="E108" s="46"/>
      <c r="F108" s="47"/>
      <c r="G108" s="48"/>
      <c r="H108" s="48"/>
      <c r="I108" s="49"/>
      <c r="J108" s="50"/>
      <c r="K108" s="50" t="str">
        <f t="shared" si="21"/>
        <v>New_Reporter_FAC</v>
      </c>
      <c r="L108" s="47">
        <f>MATCH($K108,FAC_TOTALS_APTA!$A$2:$BM$2,)</f>
        <v>38</v>
      </c>
      <c r="M108" s="48">
        <f>IF(M94=0,0,VLOOKUP(M94,FAC_TOTALS_APTA!$A$4:$BO$143,$L108,FALSE))</f>
        <v>0</v>
      </c>
      <c r="N108" s="48">
        <f>IF(N94=0,0,VLOOKUP(N94,FAC_TOTALS_APTA!$A$4:$BO$143,$L108,FALSE))</f>
        <v>0</v>
      </c>
      <c r="O108" s="48">
        <f>IF(O94=0,0,VLOOKUP(O94,FAC_TOTALS_APTA!$A$4:$BO$143,$L108,FALSE))</f>
        <v>0</v>
      </c>
      <c r="P108" s="48">
        <f>IF(P94=0,0,VLOOKUP(P94,FAC_TOTALS_APTA!$A$4:$BO$143,$L108,FALSE))</f>
        <v>0</v>
      </c>
      <c r="Q108" s="48">
        <f>IF(Q94=0,0,VLOOKUP(Q94,FAC_TOTALS_APTA!$A$4:$BO$143,$L108,FALSE))</f>
        <v>0</v>
      </c>
      <c r="R108" s="48">
        <f>IF(R94=0,0,VLOOKUP(R94,FAC_TOTALS_APTA!$A$4:$BO$143,$L108,FALSE))</f>
        <v>0</v>
      </c>
      <c r="S108" s="48">
        <f>IF(S94=0,0,VLOOKUP(S94,FAC_TOTALS_APTA!$A$4:$BO$143,$L108,FALSE))</f>
        <v>0</v>
      </c>
      <c r="T108" s="48">
        <f>IF(T94=0,0,VLOOKUP(T94,FAC_TOTALS_APTA!$A$4:$BO$143,$L108,FALSE))</f>
        <v>0</v>
      </c>
      <c r="U108" s="48">
        <f>IF(U94=0,0,VLOOKUP(U94,FAC_TOTALS_APTA!$A$4:$BO$143,$L108,FALSE))</f>
        <v>0</v>
      </c>
      <c r="V108" s="48">
        <f>IF(V94=0,0,VLOOKUP(V94,FAC_TOTALS_APTA!$A$4:$BO$143,$L108,FALSE))</f>
        <v>0</v>
      </c>
      <c r="W108" s="48">
        <f>IF(W94=0,0,VLOOKUP(W94,FAC_TOTALS_APTA!$A$4:$BO$143,$L108,FALSE))</f>
        <v>0</v>
      </c>
      <c r="X108" s="48">
        <f>IF(X94=0,0,VLOOKUP(X94,FAC_TOTALS_APTA!$A$4:$BO$143,$L108,FALSE))</f>
        <v>0</v>
      </c>
      <c r="Y108" s="48">
        <f>IF(Y94=0,0,VLOOKUP(Y94,FAC_TOTALS_APTA!$A$4:$BO$143,$L108,FALSE))</f>
        <v>0</v>
      </c>
      <c r="Z108" s="48">
        <f>IF(Z94=0,0,VLOOKUP(Z94,FAC_TOTALS_APTA!$A$4:$BO$143,$L108,FALSE))</f>
        <v>0</v>
      </c>
      <c r="AA108" s="48">
        <f>IF(AA94=0,0,VLOOKUP(AA94,FAC_TOTALS_APTA!$A$4:$BO$143,$L108,FALSE))</f>
        <v>0</v>
      </c>
      <c r="AB108" s="48">
        <f>IF(AB94=0,0,VLOOKUP(AB94,FAC_TOTALS_APTA!$A$4:$BO$143,$L108,FALSE))</f>
        <v>0</v>
      </c>
      <c r="AC108" s="51">
        <f>SUM(M108:AB108)</f>
        <v>0</v>
      </c>
      <c r="AD108" s="52">
        <f>AC108/G110</f>
        <v>0</v>
      </c>
    </row>
    <row r="109" spans="1:31" ht="15" x14ac:dyDescent="0.2">
      <c r="B109" s="28" t="s">
        <v>77</v>
      </c>
      <c r="C109" s="30"/>
      <c r="D109" s="9" t="s">
        <v>6</v>
      </c>
      <c r="E109" s="57"/>
      <c r="F109" s="9">
        <f>MATCH($D109,FAC_TOTALS_APTA!$A$2:$BM$2,)</f>
        <v>9</v>
      </c>
      <c r="G109" s="76">
        <f>VLOOKUP(G94,FAC_TOTALS_APTA!$A$4:$BO$143,$F109,FALSE)</f>
        <v>2129167960.02899</v>
      </c>
      <c r="H109" s="76">
        <f>VLOOKUP(H94,FAC_TOTALS_APTA!$A$4:$BM$143,$F109,FALSE)</f>
        <v>2484872501.75806</v>
      </c>
      <c r="I109" s="78">
        <f t="shared" ref="I109:I110" si="23">H109/G109-1</f>
        <v>0.16706269698151321</v>
      </c>
      <c r="J109" s="33"/>
      <c r="K109" s="33"/>
      <c r="L109" s="9"/>
      <c r="M109" s="31">
        <f>SUM(M96:M101)</f>
        <v>91247410.836433843</v>
      </c>
      <c r="N109" s="31">
        <f>SUM(N96:N101)</f>
        <v>150123875.28695634</v>
      </c>
      <c r="O109" s="31">
        <f>SUM(O96:O101)</f>
        <v>268452987.90290374</v>
      </c>
      <c r="P109" s="31">
        <f>SUM(P96:P101)</f>
        <v>162753932.22111133</v>
      </c>
      <c r="Q109" s="31">
        <f>SUM(Q96:Q101)</f>
        <v>55624223.186460502</v>
      </c>
      <c r="R109" s="31">
        <f>SUM(R96:R101)</f>
        <v>110374435.32014659</v>
      </c>
      <c r="S109" s="31">
        <f>SUM(S96:S101)</f>
        <v>-171884480.83126992</v>
      </c>
      <c r="T109" s="31">
        <f>SUM(T96:T101)</f>
        <v>46172114.743289724</v>
      </c>
      <c r="U109" s="31">
        <f>SUM(U96:U101)</f>
        <v>26157110.418181643</v>
      </c>
      <c r="V109" s="31">
        <f>SUM(V96:V101)</f>
        <v>58744120.481564343</v>
      </c>
      <c r="W109" s="31">
        <f>SUM(W96:W101)</f>
        <v>25342421.694460899</v>
      </c>
      <c r="X109" s="31">
        <f>SUM(X96:X101)</f>
        <v>58642474.570216514</v>
      </c>
      <c r="Y109" s="31">
        <f>SUM(Y96:Y101)</f>
        <v>-250466761.28875804</v>
      </c>
      <c r="Z109" s="31">
        <f>SUM(Z96:Z101)</f>
        <v>-80074742.276017591</v>
      </c>
      <c r="AA109" s="31">
        <f>SUM(AA96:AA101)</f>
        <v>92981469.5800381</v>
      </c>
      <c r="AB109" s="31">
        <f>SUM(AB96:AB101)</f>
        <v>7545845.3897972256</v>
      </c>
      <c r="AC109" s="34">
        <f>H109-G109</f>
        <v>355704541.72906995</v>
      </c>
      <c r="AD109" s="35">
        <f>I109</f>
        <v>0.16706269698151321</v>
      </c>
    </row>
    <row r="110" spans="1:31" s="16" customFormat="1" ht="16" thickBot="1" x14ac:dyDescent="0.25">
      <c r="A110" s="9"/>
      <c r="B110" s="12" t="s">
        <v>58</v>
      </c>
      <c r="C110" s="26"/>
      <c r="D110" s="26" t="s">
        <v>4</v>
      </c>
      <c r="E110" s="26"/>
      <c r="F110" s="26">
        <f>MATCH($D110,FAC_TOTALS_APTA!$A$2:$BM$2,)</f>
        <v>7</v>
      </c>
      <c r="G110" s="77">
        <f>VLOOKUP(G94,FAC_TOTALS_APTA!$A$4:$BM$143,$F110,FALSE)</f>
        <v>2028458449</v>
      </c>
      <c r="H110" s="77">
        <f>VLOOKUP(H94,FAC_TOTALS_APTA!$A$4:$BM$143,$F110,FALSE)</f>
        <v>3028681761</v>
      </c>
      <c r="I110" s="79">
        <f t="shared" si="23"/>
        <v>0.49309529238476402</v>
      </c>
      <c r="J110" s="53"/>
      <c r="K110" s="53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54">
        <f>H110-G110</f>
        <v>1000223312</v>
      </c>
      <c r="AD110" s="55">
        <f>I110</f>
        <v>0.49309529238476402</v>
      </c>
      <c r="AE110" s="9"/>
    </row>
    <row r="111" spans="1:31" s="16" customFormat="1" ht="17" thickTop="1" thickBot="1" x14ac:dyDescent="0.25">
      <c r="A111" s="9"/>
      <c r="B111" s="59" t="s">
        <v>78</v>
      </c>
      <c r="C111" s="60"/>
      <c r="D111" s="60"/>
      <c r="E111" s="61"/>
      <c r="F111" s="60"/>
      <c r="G111" s="60"/>
      <c r="H111" s="60"/>
      <c r="I111" s="62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55">
        <f>AD110-AD109</f>
        <v>0.3260325954032508</v>
      </c>
      <c r="AE111" s="9"/>
    </row>
    <row r="112" spans="1:31" ht="15" thickTop="1" x14ac:dyDescent="0.2"/>
  </sheetData>
  <mergeCells count="8">
    <mergeCell ref="G91:I91"/>
    <mergeCell ref="AC91:AD91"/>
    <mergeCell ref="G8:I8"/>
    <mergeCell ref="AC8:AD8"/>
    <mergeCell ref="G35:I35"/>
    <mergeCell ref="AC35:AD35"/>
    <mergeCell ref="G63:I63"/>
    <mergeCell ref="AC63:AD6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3B59-CC9B-014C-8AA6-1FEC9287AB5C}">
  <dimension ref="A1:AE112"/>
  <sheetViews>
    <sheetView showGridLines="0" topLeftCell="A76" workbookViewId="0">
      <selection activeCell="AD21" sqref="AD21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customWidth="1"/>
    <col min="5" max="5" width="5.1640625" style="16" hidden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2012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87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3" t="s">
        <v>59</v>
      </c>
      <c r="H8" s="83"/>
      <c r="I8" s="83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3" t="s">
        <v>63</v>
      </c>
      <c r="AD8" s="83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2012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0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0.83279999999999998</v>
      </c>
      <c r="F13" s="9">
        <f>MATCH($D13,FAC_TOTALS_APTA!$A$2:$BO$2,)</f>
        <v>11</v>
      </c>
      <c r="G13" s="31">
        <f>VLOOKUP(G11,FAC_TOTALS_APTA!$A$4:$BO$143,$F13,FALSE)</f>
        <v>60457710.145095304</v>
      </c>
      <c r="H13" s="31">
        <f>VLOOKUP(H11,FAC_TOTALS_APTA!$A$4:$BO$143,$F13,FALSE)</f>
        <v>67555407.467289001</v>
      </c>
      <c r="I13" s="32">
        <f>IFERROR(H13/G13-1,"-")</f>
        <v>0.11739937396172628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MATCH($K13,FAC_TOTALS_APTA!$A$2:$BM$2,)</f>
        <v>23</v>
      </c>
      <c r="M13" s="31">
        <f>IF(M11=0,0,VLOOKUP(M11,FAC_TOTALS_APTA!$A$4:$BO$143,$L13,FALSE))</f>
        <v>37842126.375641301</v>
      </c>
      <c r="N13" s="31">
        <f>IF(N11=0,0,VLOOKUP(N11,FAC_TOTALS_APTA!$A$4:$BO$143,$L13,FALSE))</f>
        <v>52238233.437469304</v>
      </c>
      <c r="O13" s="31">
        <f>IF(O11=0,0,VLOOKUP(O11,FAC_TOTALS_APTA!$A$4:$BO$143,$L13,FALSE))</f>
        <v>26254864.127347499</v>
      </c>
      <c r="P13" s="31">
        <f>IF(P11=0,0,VLOOKUP(P11,FAC_TOTALS_APTA!$A$4:$BO$143,$L13,FALSE))</f>
        <v>33322209.683681</v>
      </c>
      <c r="Q13" s="31">
        <f>IF(Q11=0,0,VLOOKUP(Q11,FAC_TOTALS_APTA!$A$4:$BO$143,$L13,FALSE))</f>
        <v>42219591.551766299</v>
      </c>
      <c r="R13" s="31">
        <f>IF(R11=0,0,VLOOKUP(R11,FAC_TOTALS_APTA!$A$4:$BO$143,$L13,FALSE))</f>
        <v>15760527.1060578</v>
      </c>
      <c r="S13" s="31">
        <f>IF(S11=0,0,VLOOKUP(S11,FAC_TOTALS_APTA!$A$4:$BO$143,$L13,FALSE))</f>
        <v>0</v>
      </c>
      <c r="T13" s="31">
        <f>IF(T11=0,0,VLOOKUP(T11,FAC_TOTALS_APTA!$A$4:$BO$143,$L13,FALSE))</f>
        <v>0</v>
      </c>
      <c r="U13" s="31">
        <f>IF(U11=0,0,VLOOKUP(U11,FAC_TOTALS_APTA!$A$4:$BO$143,$L13,FALSE))</f>
        <v>0</v>
      </c>
      <c r="V13" s="31">
        <f>IF(V11=0,0,VLOOKUP(V11,FAC_TOTALS_APTA!$A$4:$BO$143,$L13,FALSE))</f>
        <v>0</v>
      </c>
      <c r="W13" s="31">
        <f>IF(W11=0,0,VLOOKUP(W11,FAC_TOTALS_APTA!$A$4:$BO$143,$L13,FALSE))</f>
        <v>0</v>
      </c>
      <c r="X13" s="31">
        <f>IF(X11=0,0,VLOOKUP(X11,FAC_TOTALS_APTA!$A$4:$BO$143,$L13,FALSE))</f>
        <v>0</v>
      </c>
      <c r="Y13" s="31">
        <f>IF(Y11=0,0,VLOOKUP(Y11,FAC_TOTALS_APTA!$A$4:$BO$143,$L13,FALSE))</f>
        <v>0</v>
      </c>
      <c r="Z13" s="31">
        <f>IF(Z11=0,0,VLOOKUP(Z11,FAC_TOTALS_APTA!$A$4:$BO$143,$L13,FALSE))</f>
        <v>0</v>
      </c>
      <c r="AA13" s="31">
        <f>IF(AA11=0,0,VLOOKUP(AA11,FAC_TOTALS_APTA!$A$4:$BO$143,$L13,FALSE))</f>
        <v>0</v>
      </c>
      <c r="AB13" s="31">
        <f>IF(AB11=0,0,VLOOKUP(AB11,FAC_TOTALS_APTA!$A$4:$BO$143,$L13,FALSE))</f>
        <v>0</v>
      </c>
      <c r="AC13" s="34">
        <f>SUM(M13:AB13)</f>
        <v>207637552.2819632</v>
      </c>
      <c r="AD13" s="35">
        <f>AC13/G27</f>
        <v>0.12327748126810854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-0.59099999999999997</v>
      </c>
      <c r="F14" s="9">
        <f>MATCH($D14,FAC_TOTALS_APTA!$A$2:$BO$2,)</f>
        <v>12</v>
      </c>
      <c r="G14" s="56">
        <f>VLOOKUP(G11,FAC_TOTALS_APTA!$A$4:$BO$143,$F14,FALSE)</f>
        <v>1.86685696165079</v>
      </c>
      <c r="H14" s="56">
        <f>VLOOKUP(H11,FAC_TOTALS_APTA!$A$4:$BO$143,$F14,FALSE)</f>
        <v>2.1052356139720998</v>
      </c>
      <c r="I14" s="32">
        <f t="shared" ref="I14:I24" si="1">IFERROR(H14/G14-1,"-")</f>
        <v>0.12768983227859132</v>
      </c>
      <c r="J14" s="33" t="str">
        <f t="shared" ref="J14:J24" si="2">IF(C14="Log","_log","")</f>
        <v>_log</v>
      </c>
      <c r="K14" s="33" t="str">
        <f t="shared" ref="K14:K25" si="3">CONCATENATE(D14,J14,"_FAC")</f>
        <v>FARE_per_UPT_2018_log_FAC</v>
      </c>
      <c r="L14" s="9">
        <f>MATCH($K14,FAC_TOTALS_APTA!$A$2:$BM$2,)</f>
        <v>24</v>
      </c>
      <c r="M14" s="31">
        <f>IF(M11=0,0,VLOOKUP(M11,FAC_TOTALS_APTA!$A$4:$BO$143,$L14,FALSE))</f>
        <v>2434220.6491924501</v>
      </c>
      <c r="N14" s="31">
        <f>IF(N11=0,0,VLOOKUP(N11,FAC_TOTALS_APTA!$A$4:$BO$143,$L14,FALSE))</f>
        <v>2872370.5027696998</v>
      </c>
      <c r="O14" s="31">
        <f>IF(O11=0,0,VLOOKUP(O11,FAC_TOTALS_APTA!$A$4:$BO$143,$L14,FALSE))</f>
        <v>2660264.8549259598</v>
      </c>
      <c r="P14" s="31">
        <f>IF(P11=0,0,VLOOKUP(P11,FAC_TOTALS_APTA!$A$4:$BO$143,$L14,FALSE))</f>
        <v>2004114.55421698</v>
      </c>
      <c r="Q14" s="31">
        <f>IF(Q11=0,0,VLOOKUP(Q11,FAC_TOTALS_APTA!$A$4:$BO$143,$L14,FALSE))</f>
        <v>2451958.2992527499</v>
      </c>
      <c r="R14" s="31">
        <f>IF(R11=0,0,VLOOKUP(R11,FAC_TOTALS_APTA!$A$4:$BO$143,$L14,FALSE))</f>
        <v>2139607.4188835402</v>
      </c>
      <c r="S14" s="31">
        <f>IF(S11=0,0,VLOOKUP(S11,FAC_TOTALS_APTA!$A$4:$BO$143,$L14,FALSE))</f>
        <v>0</v>
      </c>
      <c r="T14" s="31">
        <f>IF(T11=0,0,VLOOKUP(T11,FAC_TOTALS_APTA!$A$4:$BO$143,$L14,FALSE))</f>
        <v>0</v>
      </c>
      <c r="U14" s="31">
        <f>IF(U11=0,0,VLOOKUP(U11,FAC_TOTALS_APTA!$A$4:$BO$143,$L14,FALSE))</f>
        <v>0</v>
      </c>
      <c r="V14" s="31">
        <f>IF(V11=0,0,VLOOKUP(V11,FAC_TOTALS_APTA!$A$4:$BO$143,$L14,FALSE))</f>
        <v>0</v>
      </c>
      <c r="W14" s="31">
        <f>IF(W11=0,0,VLOOKUP(W11,FAC_TOTALS_APTA!$A$4:$BO$143,$L14,FALSE))</f>
        <v>0</v>
      </c>
      <c r="X14" s="31">
        <f>IF(X11=0,0,VLOOKUP(X11,FAC_TOTALS_APTA!$A$4:$BO$143,$L14,FALSE))</f>
        <v>0</v>
      </c>
      <c r="Y14" s="31">
        <f>IF(Y11=0,0,VLOOKUP(Y11,FAC_TOTALS_APTA!$A$4:$BO$143,$L14,FALSE))</f>
        <v>0</v>
      </c>
      <c r="Z14" s="31">
        <f>IF(Z11=0,0,VLOOKUP(Z11,FAC_TOTALS_APTA!$A$4:$BO$143,$L14,FALSE))</f>
        <v>0</v>
      </c>
      <c r="AA14" s="31">
        <f>IF(AA11=0,0,VLOOKUP(AA11,FAC_TOTALS_APTA!$A$4:$BO$143,$L14,FALSE))</f>
        <v>0</v>
      </c>
      <c r="AB14" s="31">
        <f>IF(AB11=0,0,VLOOKUP(AB11,FAC_TOTALS_APTA!$A$4:$BO$143,$L14,FALSE))</f>
        <v>0</v>
      </c>
      <c r="AC14" s="34">
        <f t="shared" ref="AC14:AC24" si="4">SUM(M14:AB14)</f>
        <v>14562536.279241381</v>
      </c>
      <c r="AD14" s="35">
        <f>AC14/G27</f>
        <v>8.6459928546185078E-3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0.37669999999999998</v>
      </c>
      <c r="F15" s="9">
        <f>MATCH($D15,FAC_TOTALS_APTA!$A$2:$BO$2,)</f>
        <v>13</v>
      </c>
      <c r="G15" s="31">
        <f>VLOOKUP(G11,FAC_TOTALS_APTA!$A$4:$BO$143,$F15,FALSE)</f>
        <v>9280436.2802527901</v>
      </c>
      <c r="H15" s="31">
        <f>VLOOKUP(H11,FAC_TOTALS_APTA!$A$4:$BO$143,$F15,FALSE)</f>
        <v>9837103.5106646009</v>
      </c>
      <c r="I15" s="32">
        <f t="shared" si="1"/>
        <v>5.9982872960003597E-2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MATCH($K15,FAC_TOTALS_APTA!$A$2:$BM$2,)</f>
        <v>25</v>
      </c>
      <c r="M15" s="31">
        <f>IF(M11=0,0,VLOOKUP(M11,FAC_TOTALS_APTA!$A$4:$BO$143,$L15,FALSE))</f>
        <v>-47416401.6185681</v>
      </c>
      <c r="N15" s="31">
        <f>IF(N11=0,0,VLOOKUP(N11,FAC_TOTALS_APTA!$A$4:$BO$143,$L15,FALSE))</f>
        <v>9374280.5824860204</v>
      </c>
      <c r="O15" s="31">
        <f>IF(O11=0,0,VLOOKUP(O11,FAC_TOTALS_APTA!$A$4:$BO$143,$L15,FALSE))</f>
        <v>-46375915.499250799</v>
      </c>
      <c r="P15" s="31">
        <f>IF(P11=0,0,VLOOKUP(P11,FAC_TOTALS_APTA!$A$4:$BO$143,$L15,FALSE))</f>
        <v>-14785825.5700332</v>
      </c>
      <c r="Q15" s="31">
        <f>IF(Q11=0,0,VLOOKUP(Q11,FAC_TOTALS_APTA!$A$4:$BO$143,$L15,FALSE))</f>
        <v>11216965.4963638</v>
      </c>
      <c r="R15" s="31">
        <f>IF(R11=0,0,VLOOKUP(R11,FAC_TOTALS_APTA!$A$4:$BO$143,$L15,FALSE))</f>
        <v>725283.53785220894</v>
      </c>
      <c r="S15" s="31">
        <f>IF(S11=0,0,VLOOKUP(S11,FAC_TOTALS_APTA!$A$4:$BO$143,$L15,FALSE))</f>
        <v>0</v>
      </c>
      <c r="T15" s="31">
        <f>IF(T11=0,0,VLOOKUP(T11,FAC_TOTALS_APTA!$A$4:$BO$143,$L15,FALSE))</f>
        <v>0</v>
      </c>
      <c r="U15" s="31">
        <f>IF(U11=0,0,VLOOKUP(U11,FAC_TOTALS_APTA!$A$4:$BO$143,$L15,FALSE))</f>
        <v>0</v>
      </c>
      <c r="V15" s="31">
        <f>IF(V11=0,0,VLOOKUP(V11,FAC_TOTALS_APTA!$A$4:$BO$143,$L15,FALSE))</f>
        <v>0</v>
      </c>
      <c r="W15" s="31">
        <f>IF(W11=0,0,VLOOKUP(W11,FAC_TOTALS_APTA!$A$4:$BO$143,$L15,FALSE))</f>
        <v>0</v>
      </c>
      <c r="X15" s="31">
        <f>IF(X11=0,0,VLOOKUP(X11,FAC_TOTALS_APTA!$A$4:$BO$143,$L15,FALSE))</f>
        <v>0</v>
      </c>
      <c r="Y15" s="31">
        <f>IF(Y11=0,0,VLOOKUP(Y11,FAC_TOTALS_APTA!$A$4:$BO$143,$L15,FALSE))</f>
        <v>0</v>
      </c>
      <c r="Z15" s="31">
        <f>IF(Z11=0,0,VLOOKUP(Z11,FAC_TOTALS_APTA!$A$4:$BO$143,$L15,FALSE))</f>
        <v>0</v>
      </c>
      <c r="AA15" s="31">
        <f>IF(AA11=0,0,VLOOKUP(AA11,FAC_TOTALS_APTA!$A$4:$BO$143,$L15,FALSE))</f>
        <v>0</v>
      </c>
      <c r="AB15" s="31">
        <f>IF(AB11=0,0,VLOOKUP(AB11,FAC_TOTALS_APTA!$A$4:$BO$143,$L15,FALSE))</f>
        <v>0</v>
      </c>
      <c r="AC15" s="34">
        <f t="shared" si="4"/>
        <v>-87261613.071150064</v>
      </c>
      <c r="AD15" s="35">
        <f>AC15/G27</f>
        <v>-5.1808508396378829E-2</v>
      </c>
      <c r="AE15" s="9"/>
    </row>
    <row r="16" spans="1:31" s="16" customFormat="1" ht="15" x14ac:dyDescent="0.2">
      <c r="A16" s="9"/>
      <c r="B16" s="28" t="s">
        <v>72</v>
      </c>
      <c r="C16" s="30" t="s">
        <v>24</v>
      </c>
      <c r="D16" s="9" t="s">
        <v>80</v>
      </c>
      <c r="E16" s="57">
        <v>5.4999999999999997E-3</v>
      </c>
      <c r="F16" s="9">
        <f>MATCH($D16,FAC_TOTALS_APTA!$A$2:$BO$2,)</f>
        <v>17</v>
      </c>
      <c r="G16" s="56">
        <f>VLOOKUP(G11,FAC_TOTALS_APTA!$A$4:$BO$143,$F16,FALSE)</f>
        <v>7797.3551193808698</v>
      </c>
      <c r="H16" s="56">
        <f>VLOOKUP(H11,FAC_TOTALS_APTA!$A$4:$BO$143,$F16,FALSE)</f>
        <v>8260.9519097184093</v>
      </c>
      <c r="I16" s="32">
        <f t="shared" si="1"/>
        <v>5.9455646592937228E-2</v>
      </c>
      <c r="J16" s="33" t="str">
        <f t="shared" si="2"/>
        <v>_log</v>
      </c>
      <c r="K16" s="33" t="str">
        <f t="shared" si="3"/>
        <v>WEIGHTED_POP_DENSITY_log_FAC</v>
      </c>
      <c r="L16" s="9">
        <f>MATCH($K16,FAC_TOTALS_APTA!$A$2:$BM$2,)</f>
        <v>29</v>
      </c>
      <c r="M16" s="31">
        <f>IF(M11=0,0,VLOOKUP(M11,FAC_TOTALS_APTA!$A$4:$BO$143,$L16,FALSE))</f>
        <v>19976206.817861799</v>
      </c>
      <c r="N16" s="31">
        <f>IF(N11=0,0,VLOOKUP(N11,FAC_TOTALS_APTA!$A$4:$BO$143,$L16,FALSE))</f>
        <v>21621812.444356501</v>
      </c>
      <c r="O16" s="31">
        <f>IF(O11=0,0,VLOOKUP(O11,FAC_TOTALS_APTA!$A$4:$BO$143,$L16,FALSE))</f>
        <v>20932274.879803799</v>
      </c>
      <c r="P16" s="31">
        <f>IF(P11=0,0,VLOOKUP(P11,FAC_TOTALS_APTA!$A$4:$BO$143,$L16,FALSE))</f>
        <v>9837865.2282698303</v>
      </c>
      <c r="Q16" s="31">
        <f>IF(Q11=0,0,VLOOKUP(Q11,FAC_TOTALS_APTA!$A$4:$BO$143,$L16,FALSE))</f>
        <v>17496226.080911901</v>
      </c>
      <c r="R16" s="31">
        <f>IF(R11=0,0,VLOOKUP(R11,FAC_TOTALS_APTA!$A$4:$BO$143,$L16,FALSE))</f>
        <v>20551414.200526401</v>
      </c>
      <c r="S16" s="31">
        <f>IF(S11=0,0,VLOOKUP(S11,FAC_TOTALS_APTA!$A$4:$BO$143,$L16,FALSE))</f>
        <v>0</v>
      </c>
      <c r="T16" s="31">
        <f>IF(T11=0,0,VLOOKUP(T11,FAC_TOTALS_APTA!$A$4:$BO$143,$L16,FALSE))</f>
        <v>0</v>
      </c>
      <c r="U16" s="31">
        <f>IF(U11=0,0,VLOOKUP(U11,FAC_TOTALS_APTA!$A$4:$BO$143,$L16,FALSE))</f>
        <v>0</v>
      </c>
      <c r="V16" s="31">
        <f>IF(V11=0,0,VLOOKUP(V11,FAC_TOTALS_APTA!$A$4:$BO$143,$L16,FALSE))</f>
        <v>0</v>
      </c>
      <c r="W16" s="31">
        <f>IF(W11=0,0,VLOOKUP(W11,FAC_TOTALS_APTA!$A$4:$BO$143,$L16,FALSE))</f>
        <v>0</v>
      </c>
      <c r="X16" s="31">
        <f>IF(X11=0,0,VLOOKUP(X11,FAC_TOTALS_APTA!$A$4:$BO$143,$L16,FALSE))</f>
        <v>0</v>
      </c>
      <c r="Y16" s="31">
        <f>IF(Y11=0,0,VLOOKUP(Y11,FAC_TOTALS_APTA!$A$4:$BO$143,$L16,FALSE))</f>
        <v>0</v>
      </c>
      <c r="Z16" s="31">
        <f>IF(Z11=0,0,VLOOKUP(Z11,FAC_TOTALS_APTA!$A$4:$BO$143,$L16,FALSE))</f>
        <v>0</v>
      </c>
      <c r="AA16" s="31">
        <f>IF(AA11=0,0,VLOOKUP(AA11,FAC_TOTALS_APTA!$A$4:$BO$143,$L16,FALSE))</f>
        <v>0</v>
      </c>
      <c r="AB16" s="31">
        <f>IF(AB11=0,0,VLOOKUP(AB11,FAC_TOTALS_APTA!$A$4:$BO$143,$L16,FALSE))</f>
        <v>0</v>
      </c>
      <c r="AC16" s="34">
        <f t="shared" si="4"/>
        <v>110415799.65173022</v>
      </c>
      <c r="AD16" s="35">
        <f>AC16/G27</f>
        <v>6.5555490919991022E-2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0.1762</v>
      </c>
      <c r="F17" s="9">
        <f>MATCH($D17,FAC_TOTALS_APTA!$A$2:$BO$2,)</f>
        <v>14</v>
      </c>
      <c r="G17" s="36">
        <f>VLOOKUP(G11,FAC_TOTALS_APTA!$A$4:$BO$143,$F17,FALSE)</f>
        <v>4.0846220299048097</v>
      </c>
      <c r="H17" s="36">
        <f>VLOOKUP(H11,FAC_TOTALS_APTA!$A$4:$BO$143,$F17,FALSE)</f>
        <v>2.9193672217640998</v>
      </c>
      <c r="I17" s="32">
        <f t="shared" si="1"/>
        <v>-0.28527849079046019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MATCH($K17,FAC_TOTALS_APTA!$A$2:$BM$2,)</f>
        <v>26</v>
      </c>
      <c r="M17" s="31">
        <f>IF(M11=0,0,VLOOKUP(M11,FAC_TOTALS_APTA!$A$4:$BO$143,$L17,FALSE))</f>
        <v>-12728532.5759311</v>
      </c>
      <c r="N17" s="31">
        <f>IF(N11=0,0,VLOOKUP(N11,FAC_TOTALS_APTA!$A$4:$BO$143,$L17,FALSE))</f>
        <v>-17456097.408289999</v>
      </c>
      <c r="O17" s="31">
        <f>IF(O11=0,0,VLOOKUP(O11,FAC_TOTALS_APTA!$A$4:$BO$143,$L17,FALSE))</f>
        <v>-92814496.864823207</v>
      </c>
      <c r="P17" s="31">
        <f>IF(P11=0,0,VLOOKUP(P11,FAC_TOTALS_APTA!$A$4:$BO$143,$L17,FALSE))</f>
        <v>-34583420.9601449</v>
      </c>
      <c r="Q17" s="31">
        <f>IF(Q11=0,0,VLOOKUP(Q11,FAC_TOTALS_APTA!$A$4:$BO$143,$L17,FALSE))</f>
        <v>24625559.357004501</v>
      </c>
      <c r="R17" s="31">
        <f>IF(R11=0,0,VLOOKUP(R11,FAC_TOTALS_APTA!$A$4:$BO$143,$L17,FALSE))</f>
        <v>29481606.423598301</v>
      </c>
      <c r="S17" s="31">
        <f>IF(S11=0,0,VLOOKUP(S11,FAC_TOTALS_APTA!$A$4:$BO$143,$L17,FALSE))</f>
        <v>0</v>
      </c>
      <c r="T17" s="31">
        <f>IF(T11=0,0,VLOOKUP(T11,FAC_TOTALS_APTA!$A$4:$BO$143,$L17,FALSE))</f>
        <v>0</v>
      </c>
      <c r="U17" s="31">
        <f>IF(U11=0,0,VLOOKUP(U11,FAC_TOTALS_APTA!$A$4:$BO$143,$L17,FALSE))</f>
        <v>0</v>
      </c>
      <c r="V17" s="31">
        <f>IF(V11=0,0,VLOOKUP(V11,FAC_TOTALS_APTA!$A$4:$BO$143,$L17,FALSE))</f>
        <v>0</v>
      </c>
      <c r="W17" s="31">
        <f>IF(W11=0,0,VLOOKUP(W11,FAC_TOTALS_APTA!$A$4:$BO$143,$L17,FALSE))</f>
        <v>0</v>
      </c>
      <c r="X17" s="31">
        <f>IF(X11=0,0,VLOOKUP(X11,FAC_TOTALS_APTA!$A$4:$BO$143,$L17,FALSE))</f>
        <v>0</v>
      </c>
      <c r="Y17" s="31">
        <f>IF(Y11=0,0,VLOOKUP(Y11,FAC_TOTALS_APTA!$A$4:$BO$143,$L17,FALSE))</f>
        <v>0</v>
      </c>
      <c r="Z17" s="31">
        <f>IF(Z11=0,0,VLOOKUP(Z11,FAC_TOTALS_APTA!$A$4:$BO$143,$L17,FALSE))</f>
        <v>0</v>
      </c>
      <c r="AA17" s="31">
        <f>IF(AA11=0,0,VLOOKUP(AA11,FAC_TOTALS_APTA!$A$4:$BO$143,$L17,FALSE))</f>
        <v>0</v>
      </c>
      <c r="AB17" s="31">
        <f>IF(AB11=0,0,VLOOKUP(AB11,FAC_TOTALS_APTA!$A$4:$BO$143,$L17,FALSE))</f>
        <v>0</v>
      </c>
      <c r="AC17" s="34">
        <f t="shared" si="4"/>
        <v>-103475382.0285864</v>
      </c>
      <c r="AD17" s="35">
        <f>AC17/G27</f>
        <v>-6.1434862478137217E-2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-0.27529999999999999</v>
      </c>
      <c r="F18" s="9">
        <f>MATCH($D18,FAC_TOTALS_APTA!$A$2:$BO$2,)</f>
        <v>15</v>
      </c>
      <c r="G18" s="56">
        <f>VLOOKUP(G11,FAC_TOTALS_APTA!$A$4:$BO$143,$F18,FALSE)</f>
        <v>35300.330813868</v>
      </c>
      <c r="H18" s="56">
        <f>VLOOKUP(H11,FAC_TOTALS_APTA!$A$4:$BO$143,$F18,FALSE)</f>
        <v>39343.2056730697</v>
      </c>
      <c r="I18" s="32">
        <f t="shared" si="1"/>
        <v>0.11452795954006834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MATCH($K18,FAC_TOTALS_APTA!$A$2:$BM$2,)</f>
        <v>27</v>
      </c>
      <c r="M18" s="31">
        <f>IF(M11=0,0,VLOOKUP(M11,FAC_TOTALS_APTA!$A$4:$BO$143,$L18,FALSE))</f>
        <v>-5225912.3267366895</v>
      </c>
      <c r="N18" s="31">
        <f>IF(N11=0,0,VLOOKUP(N11,FAC_TOTALS_APTA!$A$4:$BO$143,$L18,FALSE))</f>
        <v>-3159536.3112728298</v>
      </c>
      <c r="O18" s="31">
        <f>IF(O11=0,0,VLOOKUP(O11,FAC_TOTALS_APTA!$A$4:$BO$143,$L18,FALSE))</f>
        <v>-18295141.1271214</v>
      </c>
      <c r="P18" s="31">
        <f>IF(P11=0,0,VLOOKUP(P11,FAC_TOTALS_APTA!$A$4:$BO$143,$L18,FALSE))</f>
        <v>-13364297.7641038</v>
      </c>
      <c r="Q18" s="31">
        <f>IF(Q11=0,0,VLOOKUP(Q11,FAC_TOTALS_APTA!$A$4:$BO$143,$L18,FALSE))</f>
        <v>-13518987.1337815</v>
      </c>
      <c r="R18" s="31">
        <f>IF(R11=0,0,VLOOKUP(R11,FAC_TOTALS_APTA!$A$4:$BO$143,$L18,FALSE))</f>
        <v>-14287589.255275199</v>
      </c>
      <c r="S18" s="31">
        <f>IF(S11=0,0,VLOOKUP(S11,FAC_TOTALS_APTA!$A$4:$BO$143,$L18,FALSE))</f>
        <v>0</v>
      </c>
      <c r="T18" s="31">
        <f>IF(T11=0,0,VLOOKUP(T11,FAC_TOTALS_APTA!$A$4:$BO$143,$L18,FALSE))</f>
        <v>0</v>
      </c>
      <c r="U18" s="31">
        <f>IF(U11=0,0,VLOOKUP(U11,FAC_TOTALS_APTA!$A$4:$BO$143,$L18,FALSE))</f>
        <v>0</v>
      </c>
      <c r="V18" s="31">
        <f>IF(V11=0,0,VLOOKUP(V11,FAC_TOTALS_APTA!$A$4:$BO$143,$L18,FALSE))</f>
        <v>0</v>
      </c>
      <c r="W18" s="31">
        <f>IF(W11=0,0,VLOOKUP(W11,FAC_TOTALS_APTA!$A$4:$BO$143,$L18,FALSE))</f>
        <v>0</v>
      </c>
      <c r="X18" s="31">
        <f>IF(X11=0,0,VLOOKUP(X11,FAC_TOTALS_APTA!$A$4:$BO$143,$L18,FALSE))</f>
        <v>0</v>
      </c>
      <c r="Y18" s="31">
        <f>IF(Y11=0,0,VLOOKUP(Y11,FAC_TOTALS_APTA!$A$4:$BO$143,$L18,FALSE))</f>
        <v>0</v>
      </c>
      <c r="Z18" s="31">
        <f>IF(Z11=0,0,VLOOKUP(Z11,FAC_TOTALS_APTA!$A$4:$BO$143,$L18,FALSE))</f>
        <v>0</v>
      </c>
      <c r="AA18" s="31">
        <f>IF(AA11=0,0,VLOOKUP(AA11,FAC_TOTALS_APTA!$A$4:$BO$143,$L18,FALSE))</f>
        <v>0</v>
      </c>
      <c r="AB18" s="31">
        <f>IF(AB11=0,0,VLOOKUP(AB11,FAC_TOTALS_APTA!$A$4:$BO$143,$L18,FALSE))</f>
        <v>0</v>
      </c>
      <c r="AC18" s="34">
        <f t="shared" si="4"/>
        <v>-67851463.91829142</v>
      </c>
      <c r="AD18" s="35">
        <f>AC18/G27</f>
        <v>-4.0284416187117207E-2</v>
      </c>
      <c r="AE18" s="9"/>
    </row>
    <row r="19" spans="1:31" s="16" customFormat="1" ht="15" x14ac:dyDescent="0.2">
      <c r="A19" s="9"/>
      <c r="B19" s="28" t="s">
        <v>73</v>
      </c>
      <c r="C19" s="30"/>
      <c r="D19" s="9" t="s">
        <v>10</v>
      </c>
      <c r="E19" s="57">
        <v>6.8999999999999999E-3</v>
      </c>
      <c r="F19" s="9">
        <f>MATCH($D19,FAC_TOTALS_APTA!$A$2:$BO$2,)</f>
        <v>16</v>
      </c>
      <c r="G19" s="31">
        <f>VLOOKUP(G11,FAC_TOTALS_APTA!$A$4:$BO$143,$F19,FALSE)</f>
        <v>11.239722370376599</v>
      </c>
      <c r="H19" s="31">
        <f>VLOOKUP(H11,FAC_TOTALS_APTA!$A$4:$BO$143,$F19,FALSE)</f>
        <v>10.440060897175499</v>
      </c>
      <c r="I19" s="32">
        <f t="shared" si="1"/>
        <v>-7.1146016498475739E-2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MATCH($K19,FAC_TOTALS_APTA!$A$2:$BM$2,)</f>
        <v>28</v>
      </c>
      <c r="M19" s="31">
        <f>IF(M11=0,0,VLOOKUP(M11,FAC_TOTALS_APTA!$A$4:$BO$143,$L19,FALSE))</f>
        <v>-4135762.1739493101</v>
      </c>
      <c r="N19" s="31">
        <f>IF(N11=0,0,VLOOKUP(N11,FAC_TOTALS_APTA!$A$4:$BO$143,$L19,FALSE))</f>
        <v>-467254.30615582899</v>
      </c>
      <c r="O19" s="31">
        <f>IF(O11=0,0,VLOOKUP(O11,FAC_TOTALS_APTA!$A$4:$BO$143,$L19,FALSE))</f>
        <v>-153422.321562433</v>
      </c>
      <c r="P19" s="31">
        <f>IF(P11=0,0,VLOOKUP(P11,FAC_TOTALS_APTA!$A$4:$BO$143,$L19,FALSE))</f>
        <v>-1259442.31458913</v>
      </c>
      <c r="Q19" s="31">
        <f>IF(Q11=0,0,VLOOKUP(Q11,FAC_TOTALS_APTA!$A$4:$BO$143,$L19,FALSE))</f>
        <v>-2085986.4622893101</v>
      </c>
      <c r="R19" s="31">
        <f>IF(R11=0,0,VLOOKUP(R11,FAC_TOTALS_APTA!$A$4:$BO$143,$L19,FALSE))</f>
        <v>-1789821.25180004</v>
      </c>
      <c r="S19" s="31">
        <f>IF(S11=0,0,VLOOKUP(S11,FAC_TOTALS_APTA!$A$4:$BO$143,$L19,FALSE))</f>
        <v>0</v>
      </c>
      <c r="T19" s="31">
        <f>IF(T11=0,0,VLOOKUP(T11,FAC_TOTALS_APTA!$A$4:$BO$143,$L19,FALSE))</f>
        <v>0</v>
      </c>
      <c r="U19" s="31">
        <f>IF(U11=0,0,VLOOKUP(U11,FAC_TOTALS_APTA!$A$4:$BO$143,$L19,FALSE))</f>
        <v>0</v>
      </c>
      <c r="V19" s="31">
        <f>IF(V11=0,0,VLOOKUP(V11,FAC_TOTALS_APTA!$A$4:$BO$143,$L19,FALSE))</f>
        <v>0</v>
      </c>
      <c r="W19" s="31">
        <f>IF(W11=0,0,VLOOKUP(W11,FAC_TOTALS_APTA!$A$4:$BO$143,$L19,FALSE))</f>
        <v>0</v>
      </c>
      <c r="X19" s="31">
        <f>IF(X11=0,0,VLOOKUP(X11,FAC_TOTALS_APTA!$A$4:$BO$143,$L19,FALSE))</f>
        <v>0</v>
      </c>
      <c r="Y19" s="31">
        <f>IF(Y11=0,0,VLOOKUP(Y11,FAC_TOTALS_APTA!$A$4:$BO$143,$L19,FALSE))</f>
        <v>0</v>
      </c>
      <c r="Z19" s="31">
        <f>IF(Z11=0,0,VLOOKUP(Z11,FAC_TOTALS_APTA!$A$4:$BO$143,$L19,FALSE))</f>
        <v>0</v>
      </c>
      <c r="AA19" s="31">
        <f>IF(AA11=0,0,VLOOKUP(AA11,FAC_TOTALS_APTA!$A$4:$BO$143,$L19,FALSE))</f>
        <v>0</v>
      </c>
      <c r="AB19" s="31">
        <f>IF(AB11=0,0,VLOOKUP(AB11,FAC_TOTALS_APTA!$A$4:$BO$143,$L19,FALSE))</f>
        <v>0</v>
      </c>
      <c r="AC19" s="34">
        <f t="shared" si="4"/>
        <v>-9891688.8303460516</v>
      </c>
      <c r="AD19" s="35">
        <f>AC19/G27</f>
        <v>-5.8728417431786074E-3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-3.0000000000000001E-3</v>
      </c>
      <c r="F20" s="9">
        <f>MATCH($D20,FAC_TOTALS_APTA!$A$2:$BO$2,)</f>
        <v>18</v>
      </c>
      <c r="G20" s="36">
        <f>VLOOKUP(G11,FAC_TOTALS_APTA!$A$4:$BO$143,$F20,FALSE)</f>
        <v>4.8931325024612002</v>
      </c>
      <c r="H20" s="36">
        <f>VLOOKUP(H11,FAC_TOTALS_APTA!$A$4:$BO$143,$F20,FALSE)</f>
        <v>6.0667289042856396</v>
      </c>
      <c r="I20" s="32">
        <f t="shared" si="1"/>
        <v>0.23984562061912928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MATCH($K20,FAC_TOTALS_APTA!$A$2:$BM$2,)</f>
        <v>30</v>
      </c>
      <c r="M20" s="31">
        <f>IF(M11=0,0,VLOOKUP(M11,FAC_TOTALS_APTA!$A$4:$BO$143,$L20,FALSE))</f>
        <v>-1790.61640049063</v>
      </c>
      <c r="N20" s="31">
        <f>IF(N11=0,0,VLOOKUP(N11,FAC_TOTALS_APTA!$A$4:$BO$143,$L20,FALSE))</f>
        <v>-145288.729539038</v>
      </c>
      <c r="O20" s="31">
        <f>IF(O11=0,0,VLOOKUP(O11,FAC_TOTALS_APTA!$A$4:$BO$143,$L20,FALSE))</f>
        <v>-19213.118258870301</v>
      </c>
      <c r="P20" s="31">
        <f>IF(P11=0,0,VLOOKUP(P11,FAC_TOTALS_APTA!$A$4:$BO$143,$L20,FALSE))</f>
        <v>-303438.03381973901</v>
      </c>
      <c r="Q20" s="31">
        <f>IF(Q11=0,0,VLOOKUP(Q11,FAC_TOTALS_APTA!$A$4:$BO$143,$L20,FALSE))</f>
        <v>-89775.931821229999</v>
      </c>
      <c r="R20" s="31">
        <f>IF(R11=0,0,VLOOKUP(R11,FAC_TOTALS_APTA!$A$4:$BO$143,$L20,FALSE))</f>
        <v>-139486.218508244</v>
      </c>
      <c r="S20" s="31">
        <f>IF(S11=0,0,VLOOKUP(S11,FAC_TOTALS_APTA!$A$4:$BO$143,$L20,FALSE))</f>
        <v>0</v>
      </c>
      <c r="T20" s="31">
        <f>IF(T11=0,0,VLOOKUP(T11,FAC_TOTALS_APTA!$A$4:$BO$143,$L20,FALSE))</f>
        <v>0</v>
      </c>
      <c r="U20" s="31">
        <f>IF(U11=0,0,VLOOKUP(U11,FAC_TOTALS_APTA!$A$4:$BO$143,$L20,FALSE))</f>
        <v>0</v>
      </c>
      <c r="V20" s="31">
        <f>IF(V11=0,0,VLOOKUP(V11,FAC_TOTALS_APTA!$A$4:$BO$143,$L20,FALSE))</f>
        <v>0</v>
      </c>
      <c r="W20" s="31">
        <f>IF(W11=0,0,VLOOKUP(W11,FAC_TOTALS_APTA!$A$4:$BO$143,$L20,FALSE))</f>
        <v>0</v>
      </c>
      <c r="X20" s="31">
        <f>IF(X11=0,0,VLOOKUP(X11,FAC_TOTALS_APTA!$A$4:$BO$143,$L20,FALSE))</f>
        <v>0</v>
      </c>
      <c r="Y20" s="31">
        <f>IF(Y11=0,0,VLOOKUP(Y11,FAC_TOTALS_APTA!$A$4:$BO$143,$L20,FALSE))</f>
        <v>0</v>
      </c>
      <c r="Z20" s="31">
        <f>IF(Z11=0,0,VLOOKUP(Z11,FAC_TOTALS_APTA!$A$4:$BO$143,$L20,FALSE))</f>
        <v>0</v>
      </c>
      <c r="AA20" s="31">
        <f>IF(AA11=0,0,VLOOKUP(AA11,FAC_TOTALS_APTA!$A$4:$BO$143,$L20,FALSE))</f>
        <v>0</v>
      </c>
      <c r="AB20" s="31">
        <f>IF(AB11=0,0,VLOOKUP(AB11,FAC_TOTALS_APTA!$A$4:$BO$143,$L20,FALSE))</f>
        <v>0</v>
      </c>
      <c r="AC20" s="34">
        <f t="shared" si="4"/>
        <v>-698992.648347612</v>
      </c>
      <c r="AD20" s="35">
        <f>AC20/G27</f>
        <v>-4.1500225834006633E-4</v>
      </c>
      <c r="AE20" s="9"/>
    </row>
    <row r="21" spans="1:31" s="16" customFormat="1" ht="15" x14ac:dyDescent="0.2">
      <c r="A21" s="9"/>
      <c r="B21" s="28" t="s">
        <v>74</v>
      </c>
      <c r="C21" s="30"/>
      <c r="D21" s="14" t="s">
        <v>81</v>
      </c>
      <c r="E21" s="57">
        <v>-1.29E-2</v>
      </c>
      <c r="F21" s="9">
        <f>MATCH($D21,FAC_TOTALS_APTA!$A$2:$BO$2,)</f>
        <v>19</v>
      </c>
      <c r="G21" s="36">
        <f>VLOOKUP(G11,FAC_TOTALS_APTA!$A$4:$BO$143,$F21,FALSE)</f>
        <v>0</v>
      </c>
      <c r="H21" s="36">
        <f>VLOOKUP(H11,FAC_TOTALS_APTA!$A$4:$BO$143,$F21,FALSE)</f>
        <v>0</v>
      </c>
      <c r="I21" s="32" t="str">
        <f t="shared" si="1"/>
        <v>-</v>
      </c>
      <c r="J21" s="33" t="str">
        <f t="shared" si="2"/>
        <v/>
      </c>
      <c r="K21" s="33" t="str">
        <f t="shared" si="3"/>
        <v>YEARS_SINCE_TNC_BUS_FAC</v>
      </c>
      <c r="L21" s="9">
        <f>MATCH($K21,FAC_TOTALS_APTA!$A$2:$BM$2,)</f>
        <v>31</v>
      </c>
      <c r="M21" s="31">
        <f>IF(M11=0,0,VLOOKUP(M11,FAC_TOTALS_APTA!$A$4:$BO$143,$L21,FALSE))</f>
        <v>0</v>
      </c>
      <c r="N21" s="31">
        <f>IF(N11=0,0,VLOOKUP(N11,FAC_TOTALS_APTA!$A$4:$BO$143,$L21,FALSE))</f>
        <v>0</v>
      </c>
      <c r="O21" s="31">
        <f>IF(O11=0,0,VLOOKUP(O11,FAC_TOTALS_APTA!$A$4:$BO$143,$L21,FALSE))</f>
        <v>0</v>
      </c>
      <c r="P21" s="31">
        <f>IF(P11=0,0,VLOOKUP(P11,FAC_TOTALS_APTA!$A$4:$BO$143,$L21,FALSE))</f>
        <v>0</v>
      </c>
      <c r="Q21" s="31">
        <f>IF(Q11=0,0,VLOOKUP(Q11,FAC_TOTALS_APTA!$A$4:$BO$143,$L21,FALSE))</f>
        <v>0</v>
      </c>
      <c r="R21" s="31">
        <f>IF(R11=0,0,VLOOKUP(R11,FAC_TOTALS_APTA!$A$4:$BO$143,$L21,FALSE))</f>
        <v>0</v>
      </c>
      <c r="S21" s="31">
        <f>IF(S11=0,0,VLOOKUP(S11,FAC_TOTALS_APTA!$A$4:$BO$143,$L21,FALSE))</f>
        <v>0</v>
      </c>
      <c r="T21" s="31">
        <f>IF(T11=0,0,VLOOKUP(T11,FAC_TOTALS_APTA!$A$4:$BO$143,$L21,FALSE))</f>
        <v>0</v>
      </c>
      <c r="U21" s="31">
        <f>IF(U11=0,0,VLOOKUP(U11,FAC_TOTALS_APTA!$A$4:$BO$143,$L21,FALSE))</f>
        <v>0</v>
      </c>
      <c r="V21" s="31">
        <f>IF(V11=0,0,VLOOKUP(V11,FAC_TOTALS_APTA!$A$4:$BO$143,$L21,FALSE))</f>
        <v>0</v>
      </c>
      <c r="W21" s="31">
        <f>IF(W11=0,0,VLOOKUP(W11,FAC_TOTALS_APTA!$A$4:$BO$143,$L21,FALSE))</f>
        <v>0</v>
      </c>
      <c r="X21" s="31">
        <f>IF(X11=0,0,VLOOKUP(X11,FAC_TOTALS_APTA!$A$4:$BO$143,$L21,FALSE))</f>
        <v>0</v>
      </c>
      <c r="Y21" s="31">
        <f>IF(Y11=0,0,VLOOKUP(Y11,FAC_TOTALS_APTA!$A$4:$BO$143,$L21,FALSE))</f>
        <v>0</v>
      </c>
      <c r="Z21" s="31">
        <f>IF(Z11=0,0,VLOOKUP(Z11,FAC_TOTALS_APTA!$A$4:$BO$143,$L21,FALSE))</f>
        <v>0</v>
      </c>
      <c r="AA21" s="31">
        <f>IF(AA11=0,0,VLOOKUP(AA11,FAC_TOTALS_APTA!$A$4:$BO$143,$L21,FALSE))</f>
        <v>0</v>
      </c>
      <c r="AB21" s="31">
        <f>IF(AB11=0,0,VLOOKUP(AB11,FAC_TOTALS_APTA!$A$4:$BO$143,$L21,FALSE))</f>
        <v>0</v>
      </c>
      <c r="AC21" s="34">
        <f t="shared" si="4"/>
        <v>0</v>
      </c>
      <c r="AD21" s="35">
        <f>AC21/G27</f>
        <v>0</v>
      </c>
      <c r="AE21" s="9"/>
    </row>
    <row r="22" spans="1:31" s="16" customFormat="1" ht="15" x14ac:dyDescent="0.2">
      <c r="A22" s="9"/>
      <c r="B22" s="28" t="s">
        <v>74</v>
      </c>
      <c r="C22" s="30"/>
      <c r="D22" s="14" t="s">
        <v>82</v>
      </c>
      <c r="E22" s="57">
        <v>-2.5999999999999999E-3</v>
      </c>
      <c r="F22" s="9">
        <f>MATCH($D22,FAC_TOTALS_APTA!$A$2:$BO$2,)</f>
        <v>20</v>
      </c>
      <c r="G22" s="36">
        <f>VLOOKUP(G11,FAC_TOTALS_APTA!$A$4:$BO$143,$F22,FALSE)</f>
        <v>0.61550712606724201</v>
      </c>
      <c r="H22" s="36">
        <f>VLOOKUP(H11,FAC_TOTALS_APTA!$A$4:$BO$143,$F22,FALSE)</f>
        <v>6.4942185573278799</v>
      </c>
      <c r="I22" s="32">
        <f t="shared" si="1"/>
        <v>9.5510046631343286</v>
      </c>
      <c r="J22" s="33" t="str">
        <f t="shared" si="2"/>
        <v/>
      </c>
      <c r="K22" s="33" t="str">
        <f t="shared" si="3"/>
        <v>YEARS_SINCE_TNC_RAIL_FAC</v>
      </c>
      <c r="L22" s="9">
        <f>MATCH($K22,FAC_TOTALS_APTA!$A$2:$BM$2,)</f>
        <v>32</v>
      </c>
      <c r="M22" s="31">
        <f>IF(M11=0,0,VLOOKUP(M11,FAC_TOTALS_APTA!$A$4:$BO$143,$L22,FALSE))</f>
        <v>-16085734.402353</v>
      </c>
      <c r="N22" s="31">
        <f>IF(N11=0,0,VLOOKUP(N11,FAC_TOTALS_APTA!$A$4:$BO$143,$L22,FALSE))</f>
        <v>-16723342.993583599</v>
      </c>
      <c r="O22" s="31">
        <f>IF(O11=0,0,VLOOKUP(O11,FAC_TOTALS_APTA!$A$4:$BO$143,$L22,FALSE))</f>
        <v>-18262065.526864599</v>
      </c>
      <c r="P22" s="31">
        <f>IF(P11=0,0,VLOOKUP(P11,FAC_TOTALS_APTA!$A$4:$BO$143,$L22,FALSE))</f>
        <v>-18072365.5357945</v>
      </c>
      <c r="Q22" s="31">
        <f>IF(Q11=0,0,VLOOKUP(Q11,FAC_TOTALS_APTA!$A$4:$BO$143,$L22,FALSE))</f>
        <v>-17811270.4048425</v>
      </c>
      <c r="R22" s="31">
        <f>IF(R11=0,0,VLOOKUP(R11,FAC_TOTALS_APTA!$A$4:$BO$143,$L22,FALSE))</f>
        <v>-17481432.6094773</v>
      </c>
      <c r="S22" s="31">
        <f>IF(S11=0,0,VLOOKUP(S11,FAC_TOTALS_APTA!$A$4:$BO$143,$L22,FALSE))</f>
        <v>0</v>
      </c>
      <c r="T22" s="31">
        <f>IF(T11=0,0,VLOOKUP(T11,FAC_TOTALS_APTA!$A$4:$BO$143,$L22,FALSE))</f>
        <v>0</v>
      </c>
      <c r="U22" s="31">
        <f>IF(U11=0,0,VLOOKUP(U11,FAC_TOTALS_APTA!$A$4:$BO$143,$L22,FALSE))</f>
        <v>0</v>
      </c>
      <c r="V22" s="31">
        <f>IF(V11=0,0,VLOOKUP(V11,FAC_TOTALS_APTA!$A$4:$BO$143,$L22,FALSE))</f>
        <v>0</v>
      </c>
      <c r="W22" s="31">
        <f>IF(W11=0,0,VLOOKUP(W11,FAC_TOTALS_APTA!$A$4:$BO$143,$L22,FALSE))</f>
        <v>0</v>
      </c>
      <c r="X22" s="31">
        <f>IF(X11=0,0,VLOOKUP(X11,FAC_TOTALS_APTA!$A$4:$BO$143,$L22,FALSE))</f>
        <v>0</v>
      </c>
      <c r="Y22" s="31">
        <f>IF(Y11=0,0,VLOOKUP(Y11,FAC_TOTALS_APTA!$A$4:$BO$143,$L22,FALSE))</f>
        <v>0</v>
      </c>
      <c r="Z22" s="31">
        <f>IF(Z11=0,0,VLOOKUP(Z11,FAC_TOTALS_APTA!$A$4:$BO$143,$L22,FALSE))</f>
        <v>0</v>
      </c>
      <c r="AA22" s="31">
        <f>IF(AA11=0,0,VLOOKUP(AA11,FAC_TOTALS_APTA!$A$4:$BO$143,$L22,FALSE))</f>
        <v>0</v>
      </c>
      <c r="AB22" s="31">
        <f>IF(AB11=0,0,VLOOKUP(AB11,FAC_TOTALS_APTA!$A$4:$BO$143,$L22,FALSE))</f>
        <v>0</v>
      </c>
      <c r="AC22" s="34">
        <f t="shared" si="4"/>
        <v>-104436211.47291549</v>
      </c>
      <c r="AD22" s="35">
        <f>AC22/G27</f>
        <v>-6.2005321109166914E-2</v>
      </c>
      <c r="AE22" s="9"/>
    </row>
    <row r="23" spans="1:31" s="16" customFormat="1" ht="15" x14ac:dyDescent="0.2">
      <c r="A23" s="9"/>
      <c r="B23" s="28" t="s">
        <v>75</v>
      </c>
      <c r="C23" s="30"/>
      <c r="D23" s="9" t="s">
        <v>49</v>
      </c>
      <c r="E23" s="57">
        <v>1.46E-2</v>
      </c>
      <c r="F23" s="9">
        <f>MATCH($D23,FAC_TOTALS_APTA!$A$2:$BO$2,)</f>
        <v>21</v>
      </c>
      <c r="G23" s="36">
        <f>VLOOKUP(G11,FAC_TOTALS_APTA!$A$4:$BO$143,$F23,FALSE)</f>
        <v>0.36611505082859402</v>
      </c>
      <c r="H23" s="36">
        <f>VLOOKUP(H11,FAC_TOTALS_APTA!$A$4:$BO$143,$F23,FALSE)</f>
        <v>1</v>
      </c>
      <c r="I23" s="32">
        <f t="shared" si="1"/>
        <v>1.7313818367663205</v>
      </c>
      <c r="J23" s="33" t="str">
        <f t="shared" si="2"/>
        <v/>
      </c>
      <c r="K23" s="33" t="str">
        <f t="shared" si="3"/>
        <v>BIKE_SHARE_FAC</v>
      </c>
      <c r="L23" s="9">
        <f>MATCH($K23,FAC_TOTALS_APTA!$A$2:$BM$2,)</f>
        <v>33</v>
      </c>
      <c r="M23" s="31">
        <f>IF(M11=0,0,VLOOKUP(M11,FAC_TOTALS_APTA!$A$4:$BO$143,$L23,FALSE))</f>
        <v>0</v>
      </c>
      <c r="N23" s="31">
        <f>IF(N11=0,0,VLOOKUP(N11,FAC_TOTALS_APTA!$A$4:$BO$143,$L23,FALSE))</f>
        <v>2183192.4908954701</v>
      </c>
      <c r="O23" s="31">
        <f>IF(O11=0,0,VLOOKUP(O11,FAC_TOTALS_APTA!$A$4:$BO$143,$L23,FALSE))</f>
        <v>2794374.9844435002</v>
      </c>
      <c r="P23" s="31">
        <f>IF(P11=0,0,VLOOKUP(P11,FAC_TOTALS_APTA!$A$4:$BO$143,$L23,FALSE))</f>
        <v>1006830.40457984</v>
      </c>
      <c r="Q23" s="31">
        <f>IF(Q11=0,0,VLOOKUP(Q11,FAC_TOTALS_APTA!$A$4:$BO$143,$L23,FALSE))</f>
        <v>0</v>
      </c>
      <c r="R23" s="31">
        <f>IF(R11=0,0,VLOOKUP(R11,FAC_TOTALS_APTA!$A$4:$BO$143,$L23,FALSE))</f>
        <v>46775.099088033603</v>
      </c>
      <c r="S23" s="31">
        <f>IF(S11=0,0,VLOOKUP(S11,FAC_TOTALS_APTA!$A$4:$BO$143,$L23,FALSE))</f>
        <v>0</v>
      </c>
      <c r="T23" s="31">
        <f>IF(T11=0,0,VLOOKUP(T11,FAC_TOTALS_APTA!$A$4:$BO$143,$L23,FALSE))</f>
        <v>0</v>
      </c>
      <c r="U23" s="31">
        <f>IF(U11=0,0,VLOOKUP(U11,FAC_TOTALS_APTA!$A$4:$BO$143,$L23,FALSE))</f>
        <v>0</v>
      </c>
      <c r="V23" s="31">
        <f>IF(V11=0,0,VLOOKUP(V11,FAC_TOTALS_APTA!$A$4:$BO$143,$L23,FALSE))</f>
        <v>0</v>
      </c>
      <c r="W23" s="31">
        <f>IF(W11=0,0,VLOOKUP(W11,FAC_TOTALS_APTA!$A$4:$BO$143,$L23,FALSE))</f>
        <v>0</v>
      </c>
      <c r="X23" s="31">
        <f>IF(X11=0,0,VLOOKUP(X11,FAC_TOTALS_APTA!$A$4:$BO$143,$L23,FALSE))</f>
        <v>0</v>
      </c>
      <c r="Y23" s="31">
        <f>IF(Y11=0,0,VLOOKUP(Y11,FAC_TOTALS_APTA!$A$4:$BO$143,$L23,FALSE))</f>
        <v>0</v>
      </c>
      <c r="Z23" s="31">
        <f>IF(Z11=0,0,VLOOKUP(Z11,FAC_TOTALS_APTA!$A$4:$BO$143,$L23,FALSE))</f>
        <v>0</v>
      </c>
      <c r="AA23" s="31">
        <f>IF(AA11=0,0,VLOOKUP(AA11,FAC_TOTALS_APTA!$A$4:$BO$143,$L23,FALSE))</f>
        <v>0</v>
      </c>
      <c r="AB23" s="31">
        <f>IF(AB11=0,0,VLOOKUP(AB11,FAC_TOTALS_APTA!$A$4:$BO$143,$L23,FALSE))</f>
        <v>0</v>
      </c>
      <c r="AC23" s="34">
        <f t="shared" si="4"/>
        <v>6031172.9790068436</v>
      </c>
      <c r="AD23" s="35">
        <f>AC23/G27</f>
        <v>3.5807964685240835E-3</v>
      </c>
      <c r="AE23" s="9"/>
    </row>
    <row r="24" spans="1:31" s="16" customFormat="1" ht="15" x14ac:dyDescent="0.2">
      <c r="A24" s="9"/>
      <c r="B24" s="11" t="s">
        <v>76</v>
      </c>
      <c r="C24" s="29"/>
      <c r="D24" s="10" t="s">
        <v>50</v>
      </c>
      <c r="E24" s="58">
        <v>-4.8399999999999999E-2</v>
      </c>
      <c r="F24" s="10">
        <f>MATCH($D24,FAC_TOTALS_APTA!$A$2:$BO$2,)</f>
        <v>22</v>
      </c>
      <c r="G24" s="38">
        <f>VLOOKUP(G11,FAC_TOTALS_APTA!$A$4:$BO$143,$F24,FALSE)</f>
        <v>0</v>
      </c>
      <c r="H24" s="38">
        <f>VLOOKUP(H11,FAC_TOTALS_APTA!$A$4:$BO$143,$F24,FALSE)</f>
        <v>0.64240534603254695</v>
      </c>
      <c r="I24" s="39" t="str">
        <f t="shared" si="1"/>
        <v>-</v>
      </c>
      <c r="J24" s="40" t="str">
        <f t="shared" si="2"/>
        <v/>
      </c>
      <c r="K24" s="40" t="str">
        <f t="shared" si="3"/>
        <v>scooter_flag_FAC</v>
      </c>
      <c r="L24" s="10">
        <f>MATCH($K24,FAC_TOTALS_APTA!$A$2:$BM$2,)</f>
        <v>34</v>
      </c>
      <c r="M24" s="41">
        <f>IF($M$11=0,0,VLOOKUP($M$11,FAC_TOTALS_APTA!$A$4:$BO$143,$L24,FALSE))</f>
        <v>0</v>
      </c>
      <c r="N24" s="41">
        <f>IF(N11=0,0,VLOOKUP(N11,FAC_TOTALS_APTA!$A$4:$BO$143,$L24,FALSE))</f>
        <v>0</v>
      </c>
      <c r="O24" s="41">
        <f>IF(O11=0,0,VLOOKUP(O11,FAC_TOTALS_APTA!$A$4:$BO$143,$L24,FALSE))</f>
        <v>0</v>
      </c>
      <c r="P24" s="41">
        <f>IF(P11=0,0,VLOOKUP(P11,FAC_TOTALS_APTA!$A$4:$BO$143,$L24,FALSE))</f>
        <v>0</v>
      </c>
      <c r="Q24" s="41">
        <f>IF(Q11=0,0,VLOOKUP(Q11,FAC_TOTALS_APTA!$A$4:$BO$143,$L24,FALSE))</f>
        <v>0</v>
      </c>
      <c r="R24" s="41">
        <f>IF(R11=0,0,VLOOKUP(R11,FAC_TOTALS_APTA!$A$4:$BO$143,$L24,FALSE))</f>
        <v>-64206352.138348401</v>
      </c>
      <c r="S24" s="41">
        <f>IF(S11=0,0,VLOOKUP(S11,FAC_TOTALS_APTA!$A$4:$BO$143,$L24,FALSE))</f>
        <v>0</v>
      </c>
      <c r="T24" s="41">
        <f>IF(T11=0,0,VLOOKUP(T11,FAC_TOTALS_APTA!$A$4:$BO$143,$L24,FALSE))</f>
        <v>0</v>
      </c>
      <c r="U24" s="41">
        <f>IF(U11=0,0,VLOOKUP(U11,FAC_TOTALS_APTA!$A$4:$BO$143,$L24,FALSE))</f>
        <v>0</v>
      </c>
      <c r="V24" s="41">
        <f>IF(V11=0,0,VLOOKUP(V11,FAC_TOTALS_APTA!$A$4:$BO$143,$L24,FALSE))</f>
        <v>0</v>
      </c>
      <c r="W24" s="41">
        <f>IF(W11=0,0,VLOOKUP(W11,FAC_TOTALS_APTA!$A$4:$BO$143,$L24,FALSE))</f>
        <v>0</v>
      </c>
      <c r="X24" s="41">
        <f>IF(X11=0,0,VLOOKUP(X11,FAC_TOTALS_APTA!$A$4:$BO$143,$L24,FALSE))</f>
        <v>0</v>
      </c>
      <c r="Y24" s="41">
        <f>IF(Y11=0,0,VLOOKUP(Y11,FAC_TOTALS_APTA!$A$4:$BO$143,$L24,FALSE))</f>
        <v>0</v>
      </c>
      <c r="Z24" s="41">
        <f>IF(Z11=0,0,VLOOKUP(Z11,FAC_TOTALS_APTA!$A$4:$BO$143,$L24,FALSE))</f>
        <v>0</v>
      </c>
      <c r="AA24" s="41">
        <f>IF(AA11=0,0,VLOOKUP(AA11,FAC_TOTALS_APTA!$A$4:$BO$143,$L24,FALSE))</f>
        <v>0</v>
      </c>
      <c r="AB24" s="41">
        <f>IF(AB11=0,0,VLOOKUP(AB11,FAC_TOTALS_APTA!$A$4:$BO$143,$L24,FALSE))</f>
        <v>0</v>
      </c>
      <c r="AC24" s="42">
        <f t="shared" si="4"/>
        <v>-64206352.138348401</v>
      </c>
      <c r="AD24" s="43">
        <f>AC24/$G$27</f>
        <v>-3.8120259490828111E-2</v>
      </c>
      <c r="AE24" s="9"/>
    </row>
    <row r="25" spans="1:31" s="16" customFormat="1" ht="15" x14ac:dyDescent="0.2">
      <c r="A25" s="9"/>
      <c r="B25" s="44" t="s">
        <v>61</v>
      </c>
      <c r="C25" s="45"/>
      <c r="D25" s="44" t="s">
        <v>53</v>
      </c>
      <c r="E25" s="46"/>
      <c r="F25" s="47"/>
      <c r="G25" s="48"/>
      <c r="H25" s="48"/>
      <c r="I25" s="49"/>
      <c r="J25" s="50"/>
      <c r="K25" s="50" t="str">
        <f t="shared" si="3"/>
        <v>New_Reporter_FAC</v>
      </c>
      <c r="L25" s="47">
        <f>MATCH($K25,FAC_TOTALS_APTA!$A$2:$BM$2,)</f>
        <v>38</v>
      </c>
      <c r="M25" s="48">
        <f>IF(M11=0,0,VLOOKUP(M11,FAC_TOTALS_APTA!$A$4:$BO$143,$L25,FALSE))</f>
        <v>0</v>
      </c>
      <c r="N25" s="48">
        <f>IF(N11=0,0,VLOOKUP(N11,FAC_TOTALS_APTA!$A$4:$BO$143,$L25,FALSE))</f>
        <v>0</v>
      </c>
      <c r="O25" s="48">
        <f>IF(O11=0,0,VLOOKUP(O11,FAC_TOTALS_APTA!$A$4:$BO$143,$L25,FALSE))</f>
        <v>0</v>
      </c>
      <c r="P25" s="48">
        <f>IF(P11=0,0,VLOOKUP(P11,FAC_TOTALS_APTA!$A$4:$BO$143,$L25,FALSE))</f>
        <v>0</v>
      </c>
      <c r="Q25" s="48">
        <f>IF(Q11=0,0,VLOOKUP(Q11,FAC_TOTALS_APTA!$A$4:$BO$143,$L25,FALSE))</f>
        <v>0</v>
      </c>
      <c r="R25" s="48">
        <f>IF(R11=0,0,VLOOKUP(R11,FAC_TOTALS_APTA!$A$4:$BO$143,$L25,FALSE))</f>
        <v>0</v>
      </c>
      <c r="S25" s="48">
        <f>IF(S11=0,0,VLOOKUP(S11,FAC_TOTALS_APTA!$A$4:$BO$143,$L25,FALSE))</f>
        <v>0</v>
      </c>
      <c r="T25" s="48">
        <f>IF(T11=0,0,VLOOKUP(T11,FAC_TOTALS_APTA!$A$4:$BO$143,$L25,FALSE))</f>
        <v>0</v>
      </c>
      <c r="U25" s="48">
        <f>IF(U11=0,0,VLOOKUP(U11,FAC_TOTALS_APTA!$A$4:$BO$143,$L25,FALSE))</f>
        <v>0</v>
      </c>
      <c r="V25" s="48">
        <f>IF(V11=0,0,VLOOKUP(V11,FAC_TOTALS_APTA!$A$4:$BO$143,$L25,FALSE))</f>
        <v>0</v>
      </c>
      <c r="W25" s="48">
        <f>IF(W11=0,0,VLOOKUP(W11,FAC_TOTALS_APTA!$A$4:$BO$143,$L25,FALSE))</f>
        <v>0</v>
      </c>
      <c r="X25" s="48">
        <f>IF(X11=0,0,VLOOKUP(X11,FAC_TOTALS_APTA!$A$4:$BO$143,$L25,FALSE))</f>
        <v>0</v>
      </c>
      <c r="Y25" s="48">
        <f>IF(Y11=0,0,VLOOKUP(Y11,FAC_TOTALS_APTA!$A$4:$BO$143,$L25,FALSE))</f>
        <v>0</v>
      </c>
      <c r="Z25" s="48">
        <f>IF(Z11=0,0,VLOOKUP(Z11,FAC_TOTALS_APTA!$A$4:$BO$143,$L25,FALSE))</f>
        <v>0</v>
      </c>
      <c r="AA25" s="48">
        <f>IF(AA11=0,0,VLOOKUP(AA11,FAC_TOTALS_APTA!$A$4:$BO$143,$L25,FALSE))</f>
        <v>0</v>
      </c>
      <c r="AB25" s="48">
        <f>IF(AB11=0,0,VLOOKUP(AB11,FAC_TOTALS_APTA!$A$4:$BO$143,$L25,FALSE))</f>
        <v>0</v>
      </c>
      <c r="AC25" s="51">
        <f>SUM(M25:AB25)</f>
        <v>0</v>
      </c>
      <c r="AD25" s="52">
        <f>AC25/G27</f>
        <v>0</v>
      </c>
      <c r="AE25" s="9"/>
    </row>
    <row r="26" spans="1:31" s="75" customFormat="1" ht="15" x14ac:dyDescent="0.2">
      <c r="A26" s="74"/>
      <c r="B26" s="28" t="s">
        <v>77</v>
      </c>
      <c r="C26" s="30"/>
      <c r="D26" s="9" t="s">
        <v>6</v>
      </c>
      <c r="E26" s="57"/>
      <c r="F26" s="9">
        <f>MATCH($D26,FAC_TOTALS_APTA!$A$2:$BM$2,)</f>
        <v>9</v>
      </c>
      <c r="G26" s="76">
        <f>VLOOKUP(G11,FAC_TOTALS_APTA!$A$4:$BO$143,$F26,FALSE)</f>
        <v>1765529320.8255401</v>
      </c>
      <c r="H26" s="76">
        <f>VLOOKUP(H11,FAC_TOTALS_APTA!$A$4:$BM$143,$F26,FALSE)</f>
        <v>1661826511.2924299</v>
      </c>
      <c r="I26" s="78">
        <f t="shared" ref="I26:I27" si="5">H26/G26-1</f>
        <v>-5.8737517587428068E-2</v>
      </c>
      <c r="J26" s="33"/>
      <c r="K26" s="33"/>
      <c r="L26" s="9"/>
      <c r="M26" s="31">
        <f>SUM(M13:M18)</f>
        <v>-5118292.6785403369</v>
      </c>
      <c r="N26" s="31">
        <f>SUM(N13:N18)</f>
        <v>65491063.247518688</v>
      </c>
      <c r="O26" s="31">
        <f>SUM(O13:O18)</f>
        <v>-107638149.62911816</v>
      </c>
      <c r="P26" s="31">
        <f>SUM(P13:P18)</f>
        <v>-17569354.828114092</v>
      </c>
      <c r="Q26" s="31">
        <f>SUM(Q13:Q18)</f>
        <v>84491313.651517749</v>
      </c>
      <c r="R26" s="31">
        <f>SUM(R13:R18)</f>
        <v>54370849.431643061</v>
      </c>
      <c r="S26" s="31">
        <f>SUM(S13:S18)</f>
        <v>0</v>
      </c>
      <c r="T26" s="31">
        <f>SUM(T13:T18)</f>
        <v>0</v>
      </c>
      <c r="U26" s="31">
        <f>SUM(U13:U18)</f>
        <v>0</v>
      </c>
      <c r="V26" s="31">
        <f>SUM(V13:V18)</f>
        <v>0</v>
      </c>
      <c r="W26" s="31">
        <f>SUM(W13:W18)</f>
        <v>0</v>
      </c>
      <c r="X26" s="31">
        <f>SUM(X13:X18)</f>
        <v>0</v>
      </c>
      <c r="Y26" s="31">
        <f>SUM(Y13:Y18)</f>
        <v>0</v>
      </c>
      <c r="Z26" s="31">
        <f>SUM(Z13:Z18)</f>
        <v>0</v>
      </c>
      <c r="AA26" s="31">
        <f>SUM(AA13:AA18)</f>
        <v>0</v>
      </c>
      <c r="AB26" s="31">
        <f>SUM(AB13:AB18)</f>
        <v>0</v>
      </c>
      <c r="AC26" s="34">
        <f>H26-G26</f>
        <v>-103702809.53311014</v>
      </c>
      <c r="AD26" s="35">
        <f>I26</f>
        <v>-5.8737517587428068E-2</v>
      </c>
      <c r="AE26" s="74"/>
    </row>
    <row r="27" spans="1:31" ht="16" thickBot="1" x14ac:dyDescent="0.25">
      <c r="B27" s="12" t="s">
        <v>58</v>
      </c>
      <c r="C27" s="26"/>
      <c r="D27" s="26" t="s">
        <v>4</v>
      </c>
      <c r="E27" s="26"/>
      <c r="F27" s="26">
        <f>MATCH($D27,FAC_TOTALS_APTA!$A$2:$BM$2,)</f>
        <v>7</v>
      </c>
      <c r="G27" s="77">
        <f>VLOOKUP(G11,FAC_TOTALS_APTA!$A$4:$BM$143,$F27,FALSE)</f>
        <v>1684310468.9199901</v>
      </c>
      <c r="H27" s="77">
        <f>VLOOKUP(H11,FAC_TOTALS_APTA!$A$4:$BM$143,$F27,FALSE)</f>
        <v>1636184633.7979901</v>
      </c>
      <c r="I27" s="79">
        <f t="shared" si="5"/>
        <v>-2.8573019054414117E-2</v>
      </c>
      <c r="J27" s="53"/>
      <c r="K27" s="53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54">
        <f>H27-G27</f>
        <v>-48125835.121999979</v>
      </c>
      <c r="AD27" s="55">
        <f>I27</f>
        <v>-2.8573019054414117E-2</v>
      </c>
    </row>
    <row r="28" spans="1:31" ht="17" thickTop="1" thickBot="1" x14ac:dyDescent="0.25">
      <c r="B28" s="59" t="s">
        <v>78</v>
      </c>
      <c r="C28" s="60"/>
      <c r="D28" s="60"/>
      <c r="E28" s="61"/>
      <c r="F28" s="60"/>
      <c r="G28" s="60"/>
      <c r="H28" s="60"/>
      <c r="I28" s="62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55">
        <f>AD27-AD26</f>
        <v>3.016449853301395E-2</v>
      </c>
    </row>
    <row r="29" spans="1:31" ht="15" thickTop="1" x14ac:dyDescent="0.2"/>
    <row r="30" spans="1:31" s="13" customFormat="1" ht="15" x14ac:dyDescent="0.2">
      <c r="B30" s="21" t="s">
        <v>28</v>
      </c>
      <c r="E30" s="9"/>
      <c r="I30" s="20"/>
    </row>
    <row r="31" spans="1:31" ht="15" x14ac:dyDescent="0.2">
      <c r="B31" s="18" t="s">
        <v>19</v>
      </c>
      <c r="C31" s="19" t="s">
        <v>20</v>
      </c>
      <c r="D31" s="13"/>
      <c r="E31" s="9"/>
      <c r="F31" s="13"/>
      <c r="G31" s="13"/>
      <c r="H31" s="1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">
      <c r="B32" s="18"/>
      <c r="C32" s="19"/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5" x14ac:dyDescent="0.2">
      <c r="B33" s="21" t="s">
        <v>87</v>
      </c>
      <c r="C33" s="22">
        <v>1</v>
      </c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2:30" ht="16" thickBot="1" x14ac:dyDescent="0.25">
      <c r="B34" s="23" t="s">
        <v>39</v>
      </c>
      <c r="C34" s="24">
        <v>2</v>
      </c>
      <c r="D34" s="25"/>
      <c r="E34" s="26"/>
      <c r="F34" s="25"/>
      <c r="G34" s="25"/>
      <c r="H34" s="25"/>
      <c r="I34" s="27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</row>
    <row r="35" spans="2:30" ht="15" thickTop="1" x14ac:dyDescent="0.2">
      <c r="B35" s="63"/>
      <c r="C35" s="64"/>
      <c r="D35" s="64"/>
      <c r="E35" s="64"/>
      <c r="F35" s="64"/>
      <c r="G35" s="83" t="s">
        <v>59</v>
      </c>
      <c r="H35" s="83"/>
      <c r="I35" s="83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3" t="s">
        <v>63</v>
      </c>
      <c r="AD35" s="83"/>
    </row>
    <row r="36" spans="2:30" ht="15" x14ac:dyDescent="0.2">
      <c r="B36" s="11" t="s">
        <v>21</v>
      </c>
      <c r="C36" s="29" t="s">
        <v>22</v>
      </c>
      <c r="D36" s="10" t="s">
        <v>23</v>
      </c>
      <c r="E36" s="10" t="s">
        <v>29</v>
      </c>
      <c r="F36" s="10"/>
      <c r="G36" s="29">
        <f>$C$1</f>
        <v>2012</v>
      </c>
      <c r="H36" s="29">
        <f>$C$2</f>
        <v>2018</v>
      </c>
      <c r="I36" s="29" t="s">
        <v>25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 t="s">
        <v>27</v>
      </c>
      <c r="AD36" s="29" t="s">
        <v>25</v>
      </c>
    </row>
    <row r="37" spans="2:30" ht="13" customHeight="1" x14ac:dyDescent="0.2">
      <c r="B37" s="28"/>
      <c r="C37" s="30"/>
      <c r="D37" s="9"/>
      <c r="E37" s="9"/>
      <c r="F37" s="9"/>
      <c r="G37" s="9"/>
      <c r="H37" s="9"/>
      <c r="I37" s="30"/>
      <c r="J37" s="9"/>
      <c r="K37" s="9"/>
      <c r="L37" s="9"/>
      <c r="M37" s="9">
        <v>1</v>
      </c>
      <c r="N37" s="9">
        <v>2</v>
      </c>
      <c r="O37" s="9">
        <v>3</v>
      </c>
      <c r="P37" s="9">
        <v>4</v>
      </c>
      <c r="Q37" s="9">
        <v>5</v>
      </c>
      <c r="R37" s="9">
        <v>6</v>
      </c>
      <c r="S37" s="9">
        <v>7</v>
      </c>
      <c r="T37" s="9">
        <v>8</v>
      </c>
      <c r="U37" s="9">
        <v>9</v>
      </c>
      <c r="V37" s="9">
        <v>10</v>
      </c>
      <c r="W37" s="9">
        <v>11</v>
      </c>
      <c r="X37" s="9">
        <v>12</v>
      </c>
      <c r="Y37" s="9">
        <v>13</v>
      </c>
      <c r="Z37" s="9">
        <v>14</v>
      </c>
      <c r="AA37" s="9">
        <v>15</v>
      </c>
      <c r="AB37" s="9">
        <v>16</v>
      </c>
      <c r="AC37" s="9"/>
      <c r="AD37" s="9"/>
    </row>
    <row r="38" spans="2:30" ht="13" customHeight="1" x14ac:dyDescent="0.2">
      <c r="B38" s="28"/>
      <c r="C38" s="30"/>
      <c r="D38" s="9"/>
      <c r="E38" s="9"/>
      <c r="F38" s="9"/>
      <c r="G38" s="9" t="str">
        <f>CONCATENATE($C33,"_",$C34,"_",G36)</f>
        <v>1_2_2012</v>
      </c>
      <c r="H38" s="9" t="str">
        <f>CONCATENATE($C33,"_",$C34,"_",H36)</f>
        <v>1_2_2018</v>
      </c>
      <c r="I38" s="30"/>
      <c r="J38" s="9"/>
      <c r="K38" s="9"/>
      <c r="L38" s="9"/>
      <c r="M38" s="9" t="str">
        <f>IF($G36+M37&gt;$H36,0,CONCATENATE($C33,"_",$C34,"_",$G36+M37))</f>
        <v>1_2_2013</v>
      </c>
      <c r="N38" s="9" t="str">
        <f t="shared" ref="N38:AB38" si="6">IF($G36+N37&gt;$H36,0,CONCATENATE($C33,"_",$C34,"_",$G36+N37))</f>
        <v>1_2_2014</v>
      </c>
      <c r="O38" s="9" t="str">
        <f t="shared" si="6"/>
        <v>1_2_2015</v>
      </c>
      <c r="P38" s="9" t="str">
        <f t="shared" si="6"/>
        <v>1_2_2016</v>
      </c>
      <c r="Q38" s="9" t="str">
        <f t="shared" si="6"/>
        <v>1_2_2017</v>
      </c>
      <c r="R38" s="9" t="str">
        <f t="shared" si="6"/>
        <v>1_2_2018</v>
      </c>
      <c r="S38" s="9">
        <f t="shared" si="6"/>
        <v>0</v>
      </c>
      <c r="T38" s="9">
        <f t="shared" si="6"/>
        <v>0</v>
      </c>
      <c r="U38" s="9">
        <f t="shared" si="6"/>
        <v>0</v>
      </c>
      <c r="V38" s="9">
        <f t="shared" si="6"/>
        <v>0</v>
      </c>
      <c r="W38" s="9">
        <f t="shared" si="6"/>
        <v>0</v>
      </c>
      <c r="X38" s="9">
        <f t="shared" si="6"/>
        <v>0</v>
      </c>
      <c r="Y38" s="9">
        <f t="shared" si="6"/>
        <v>0</v>
      </c>
      <c r="Z38" s="9">
        <f t="shared" si="6"/>
        <v>0</v>
      </c>
      <c r="AA38" s="9">
        <f t="shared" si="6"/>
        <v>0</v>
      </c>
      <c r="AB38" s="9">
        <f t="shared" si="6"/>
        <v>0</v>
      </c>
      <c r="AC38" s="9"/>
      <c r="AD38" s="9"/>
    </row>
    <row r="39" spans="2:30" ht="13" customHeight="1" x14ac:dyDescent="0.2">
      <c r="B39" s="28"/>
      <c r="C39" s="30"/>
      <c r="D39" s="9"/>
      <c r="E39" s="9"/>
      <c r="F39" s="9" t="s">
        <v>26</v>
      </c>
      <c r="G39" s="31"/>
      <c r="H39" s="31"/>
      <c r="I39" s="30"/>
      <c r="J39" s="9"/>
      <c r="K39" s="9"/>
      <c r="L39" s="9" t="s">
        <v>26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2:30" ht="15" x14ac:dyDescent="0.2">
      <c r="B40" s="28" t="s">
        <v>37</v>
      </c>
      <c r="C40" s="30" t="s">
        <v>24</v>
      </c>
      <c r="D40" s="9" t="s">
        <v>8</v>
      </c>
      <c r="E40" s="57">
        <v>0.83279999999999998</v>
      </c>
      <c r="F40" s="9">
        <f>MATCH($D40,FAC_TOTALS_APTA!$A$2:$BO$2,)</f>
        <v>11</v>
      </c>
      <c r="G40" s="31">
        <f>VLOOKUP(G38,FAC_TOTALS_APTA!$A$4:$BO$143,$F40,FALSE)</f>
        <v>4088068.0343569699</v>
      </c>
      <c r="H40" s="31">
        <f>VLOOKUP(H38,FAC_TOTALS_APTA!$A$4:$BO$143,$F40,FALSE)</f>
        <v>4711448.7649383796</v>
      </c>
      <c r="I40" s="32">
        <f>IFERROR(H40/G40-1,"-")</f>
        <v>0.1524878562055203</v>
      </c>
      <c r="J40" s="33" t="str">
        <f>IF(C40="Log","_log","")</f>
        <v>_log</v>
      </c>
      <c r="K40" s="33" t="str">
        <f>CONCATENATE(D40,J40,"_FAC")</f>
        <v>VRM_ADJ_log_FAC</v>
      </c>
      <c r="L40" s="9">
        <f>MATCH($K40,FAC_TOTALS_APTA!$A$2:$BM$2,)</f>
        <v>23</v>
      </c>
      <c r="M40" s="31">
        <f>IF(M38=0,0,VLOOKUP(M38,FAC_TOTALS_APTA!$A$4:$BO$143,$L40,FALSE))</f>
        <v>9125938.4633489605</v>
      </c>
      <c r="N40" s="31">
        <f>IF(N38=0,0,VLOOKUP(N38,FAC_TOTALS_APTA!$A$4:$BO$143,$L40,FALSE))</f>
        <v>1950531.1033980099</v>
      </c>
      <c r="O40" s="31">
        <f>IF(O38=0,0,VLOOKUP(O38,FAC_TOTALS_APTA!$A$4:$BO$143,$L40,FALSE))</f>
        <v>971146.31810330099</v>
      </c>
      <c r="P40" s="31">
        <f>IF(P38=0,0,VLOOKUP(P38,FAC_TOTALS_APTA!$A$4:$BO$143,$L40,FALSE))</f>
        <v>2362855.8006668799</v>
      </c>
      <c r="Q40" s="31">
        <f>IF(Q38=0,0,VLOOKUP(Q38,FAC_TOTALS_APTA!$A$4:$BO$143,$L40,FALSE))</f>
        <v>563958.58164569596</v>
      </c>
      <c r="R40" s="31">
        <f>IF(R38=0,0,VLOOKUP(R38,FAC_TOTALS_APTA!$A$4:$BO$143,$L40,FALSE))</f>
        <v>2957003.6268732999</v>
      </c>
      <c r="S40" s="31">
        <f>IF(S38=0,0,VLOOKUP(S38,FAC_TOTALS_APTA!$A$4:$BO$143,$L40,FALSE))</f>
        <v>0</v>
      </c>
      <c r="T40" s="31">
        <f>IF(T38=0,0,VLOOKUP(T38,FAC_TOTALS_APTA!$A$4:$BO$143,$L40,FALSE))</f>
        <v>0</v>
      </c>
      <c r="U40" s="31">
        <f>IF(U38=0,0,VLOOKUP(U38,FAC_TOTALS_APTA!$A$4:$BO$143,$L40,FALSE))</f>
        <v>0</v>
      </c>
      <c r="V40" s="31">
        <f>IF(V38=0,0,VLOOKUP(V38,FAC_TOTALS_APTA!$A$4:$BO$143,$L40,FALSE))</f>
        <v>0</v>
      </c>
      <c r="W40" s="31">
        <f>IF(W38=0,0,VLOOKUP(W38,FAC_TOTALS_APTA!$A$4:$BO$143,$L40,FALSE))</f>
        <v>0</v>
      </c>
      <c r="X40" s="31">
        <f>IF(X38=0,0,VLOOKUP(X38,FAC_TOTALS_APTA!$A$4:$BO$143,$L40,FALSE))</f>
        <v>0</v>
      </c>
      <c r="Y40" s="31">
        <f>IF(Y38=0,0,VLOOKUP(Y38,FAC_TOTALS_APTA!$A$4:$BO$143,$L40,FALSE))</f>
        <v>0</v>
      </c>
      <c r="Z40" s="31">
        <f>IF(Z38=0,0,VLOOKUP(Z38,FAC_TOTALS_APTA!$A$4:$BO$143,$L40,FALSE))</f>
        <v>0</v>
      </c>
      <c r="AA40" s="31">
        <f>IF(AA38=0,0,VLOOKUP(AA38,FAC_TOTALS_APTA!$A$4:$BO$143,$L40,FALSE))</f>
        <v>0</v>
      </c>
      <c r="AB40" s="31">
        <f>IF(AB38=0,0,VLOOKUP(AB38,FAC_TOTALS_APTA!$A$4:$BO$143,$L40,FALSE))</f>
        <v>0</v>
      </c>
      <c r="AC40" s="34">
        <f>SUM(M40:AB40)</f>
        <v>17931433.894036148</v>
      </c>
      <c r="AD40" s="35">
        <f>AC40/G54</f>
        <v>0.20843607176829837</v>
      </c>
    </row>
    <row r="41" spans="2:30" ht="15" x14ac:dyDescent="0.2">
      <c r="B41" s="28" t="s">
        <v>60</v>
      </c>
      <c r="C41" s="30" t="s">
        <v>24</v>
      </c>
      <c r="D41" s="9" t="s">
        <v>18</v>
      </c>
      <c r="E41" s="57">
        <v>-0.59099999999999997</v>
      </c>
      <c r="F41" s="9">
        <f>MATCH($D41,FAC_TOTALS_APTA!$A$2:$BO$2,)</f>
        <v>12</v>
      </c>
      <c r="G41" s="56">
        <f>VLOOKUP(G38,FAC_TOTALS_APTA!$A$4:$BO$143,$F41,FALSE)</f>
        <v>1.2171979060267299</v>
      </c>
      <c r="H41" s="56">
        <f>VLOOKUP(H38,FAC_TOTALS_APTA!$A$4:$BO$143,$F41,FALSE)</f>
        <v>1.26586607517489</v>
      </c>
      <c r="I41" s="32">
        <f t="shared" ref="I41:I51" si="7">IFERROR(H41/G41-1,"-")</f>
        <v>3.9983776596384635E-2</v>
      </c>
      <c r="J41" s="33" t="str">
        <f t="shared" ref="J41:J51" si="8">IF(C41="Log","_log","")</f>
        <v>_log</v>
      </c>
      <c r="K41" s="33" t="str">
        <f t="shared" ref="K41:K52" si="9">CONCATENATE(D41,J41,"_FAC")</f>
        <v>FARE_per_UPT_2018_log_FAC</v>
      </c>
      <c r="L41" s="9">
        <f>MATCH($K41,FAC_TOTALS_APTA!$A$2:$BM$2,)</f>
        <v>24</v>
      </c>
      <c r="M41" s="31">
        <f>IF(M38=0,0,VLOOKUP(M38,FAC_TOTALS_APTA!$A$4:$BO$143,$L41,FALSE))</f>
        <v>146764.53693312101</v>
      </c>
      <c r="N41" s="31">
        <f>IF(N38=0,0,VLOOKUP(N38,FAC_TOTALS_APTA!$A$4:$BO$143,$L41,FALSE))</f>
        <v>125847.19123918</v>
      </c>
      <c r="O41" s="31">
        <f>IF(O38=0,0,VLOOKUP(O38,FAC_TOTALS_APTA!$A$4:$BO$143,$L41,FALSE))</f>
        <v>138823.14345878299</v>
      </c>
      <c r="P41" s="31">
        <f>IF(P38=0,0,VLOOKUP(P38,FAC_TOTALS_APTA!$A$4:$BO$143,$L41,FALSE))</f>
        <v>121683.418641727</v>
      </c>
      <c r="Q41" s="31">
        <f>IF(Q38=0,0,VLOOKUP(Q38,FAC_TOTALS_APTA!$A$4:$BO$143,$L41,FALSE))</f>
        <v>126485.941296057</v>
      </c>
      <c r="R41" s="31">
        <f>IF(R38=0,0,VLOOKUP(R38,FAC_TOTALS_APTA!$A$4:$BO$143,$L41,FALSE))</f>
        <v>112933.45801220799</v>
      </c>
      <c r="S41" s="31">
        <f>IF(S38=0,0,VLOOKUP(S38,FAC_TOTALS_APTA!$A$4:$BO$143,$L41,FALSE))</f>
        <v>0</v>
      </c>
      <c r="T41" s="31">
        <f>IF(T38=0,0,VLOOKUP(T38,FAC_TOTALS_APTA!$A$4:$BO$143,$L41,FALSE))</f>
        <v>0</v>
      </c>
      <c r="U41" s="31">
        <f>IF(U38=0,0,VLOOKUP(U38,FAC_TOTALS_APTA!$A$4:$BO$143,$L41,FALSE))</f>
        <v>0</v>
      </c>
      <c r="V41" s="31">
        <f>IF(V38=0,0,VLOOKUP(V38,FAC_TOTALS_APTA!$A$4:$BO$143,$L41,FALSE))</f>
        <v>0</v>
      </c>
      <c r="W41" s="31">
        <f>IF(W38=0,0,VLOOKUP(W38,FAC_TOTALS_APTA!$A$4:$BO$143,$L41,FALSE))</f>
        <v>0</v>
      </c>
      <c r="X41" s="31">
        <f>IF(X38=0,0,VLOOKUP(X38,FAC_TOTALS_APTA!$A$4:$BO$143,$L41,FALSE))</f>
        <v>0</v>
      </c>
      <c r="Y41" s="31">
        <f>IF(Y38=0,0,VLOOKUP(Y38,FAC_TOTALS_APTA!$A$4:$BO$143,$L41,FALSE))</f>
        <v>0</v>
      </c>
      <c r="Z41" s="31">
        <f>IF(Z38=0,0,VLOOKUP(Z38,FAC_TOTALS_APTA!$A$4:$BO$143,$L41,FALSE))</f>
        <v>0</v>
      </c>
      <c r="AA41" s="31">
        <f>IF(AA38=0,0,VLOOKUP(AA38,FAC_TOTALS_APTA!$A$4:$BO$143,$L41,FALSE))</f>
        <v>0</v>
      </c>
      <c r="AB41" s="31">
        <f>IF(AB38=0,0,VLOOKUP(AB38,FAC_TOTALS_APTA!$A$4:$BO$143,$L41,FALSE))</f>
        <v>0</v>
      </c>
      <c r="AC41" s="34">
        <f t="shared" ref="AC41:AC51" si="10">SUM(M41:AB41)</f>
        <v>772537.68958107592</v>
      </c>
      <c r="AD41" s="35">
        <f>AC41/G54</f>
        <v>8.9800248134529869E-3</v>
      </c>
    </row>
    <row r="42" spans="2:30" ht="15" x14ac:dyDescent="0.2">
      <c r="B42" s="28" t="s">
        <v>56</v>
      </c>
      <c r="C42" s="30" t="s">
        <v>24</v>
      </c>
      <c r="D42" s="9" t="s">
        <v>9</v>
      </c>
      <c r="E42" s="57">
        <v>0.37669999999999998</v>
      </c>
      <c r="F42" s="9">
        <f>MATCH($D42,FAC_TOTALS_APTA!$A$2:$BO$2,)</f>
        <v>13</v>
      </c>
      <c r="G42" s="31">
        <f>VLOOKUP(G38,FAC_TOTALS_APTA!$A$4:$BO$143,$F42,FALSE)</f>
        <v>2851080.6311976798</v>
      </c>
      <c r="H42" s="31">
        <f>VLOOKUP(H38,FAC_TOTALS_APTA!$A$4:$BO$143,$F42,FALSE)</f>
        <v>3015744.4941639798</v>
      </c>
      <c r="I42" s="32">
        <f t="shared" si="7"/>
        <v>5.7754895166584053E-2</v>
      </c>
      <c r="J42" s="33" t="str">
        <f t="shared" si="8"/>
        <v>_log</v>
      </c>
      <c r="K42" s="33" t="str">
        <f t="shared" si="9"/>
        <v>POP_EMP_log_FAC</v>
      </c>
      <c r="L42" s="9">
        <f>MATCH($K42,FAC_TOTALS_APTA!$A$2:$BM$2,)</f>
        <v>25</v>
      </c>
      <c r="M42" s="31">
        <f>IF(M38=0,0,VLOOKUP(M38,FAC_TOTALS_APTA!$A$4:$BO$143,$L42,FALSE))</f>
        <v>-1916453.63822453</v>
      </c>
      <c r="N42" s="31">
        <f>IF(N38=0,0,VLOOKUP(N38,FAC_TOTALS_APTA!$A$4:$BO$143,$L42,FALSE))</f>
        <v>130207.279957436</v>
      </c>
      <c r="O42" s="31">
        <f>IF(O38=0,0,VLOOKUP(O38,FAC_TOTALS_APTA!$A$4:$BO$143,$L42,FALSE))</f>
        <v>-715312.020425044</v>
      </c>
      <c r="P42" s="31">
        <f>IF(P38=0,0,VLOOKUP(P38,FAC_TOTALS_APTA!$A$4:$BO$143,$L42,FALSE))</f>
        <v>1333660.1008381599</v>
      </c>
      <c r="Q42" s="31">
        <f>IF(Q38=0,0,VLOOKUP(Q38,FAC_TOTALS_APTA!$A$4:$BO$143,$L42,FALSE))</f>
        <v>-170356.358695929</v>
      </c>
      <c r="R42" s="31">
        <f>IF(R38=0,0,VLOOKUP(R38,FAC_TOTALS_APTA!$A$4:$BO$143,$L42,FALSE))</f>
        <v>610333.84591230506</v>
      </c>
      <c r="S42" s="31">
        <f>IF(S38=0,0,VLOOKUP(S38,FAC_TOTALS_APTA!$A$4:$BO$143,$L42,FALSE))</f>
        <v>0</v>
      </c>
      <c r="T42" s="31">
        <f>IF(T38=0,0,VLOOKUP(T38,FAC_TOTALS_APTA!$A$4:$BO$143,$L42,FALSE))</f>
        <v>0</v>
      </c>
      <c r="U42" s="31">
        <f>IF(U38=0,0,VLOOKUP(U38,FAC_TOTALS_APTA!$A$4:$BO$143,$L42,FALSE))</f>
        <v>0</v>
      </c>
      <c r="V42" s="31">
        <f>IF(V38=0,0,VLOOKUP(V38,FAC_TOTALS_APTA!$A$4:$BO$143,$L42,FALSE))</f>
        <v>0</v>
      </c>
      <c r="W42" s="31">
        <f>IF(W38=0,0,VLOOKUP(W38,FAC_TOTALS_APTA!$A$4:$BO$143,$L42,FALSE))</f>
        <v>0</v>
      </c>
      <c r="X42" s="31">
        <f>IF(X38=0,0,VLOOKUP(X38,FAC_TOTALS_APTA!$A$4:$BO$143,$L42,FALSE))</f>
        <v>0</v>
      </c>
      <c r="Y42" s="31">
        <f>IF(Y38=0,0,VLOOKUP(Y38,FAC_TOTALS_APTA!$A$4:$BO$143,$L42,FALSE))</f>
        <v>0</v>
      </c>
      <c r="Z42" s="31">
        <f>IF(Z38=0,0,VLOOKUP(Z38,FAC_TOTALS_APTA!$A$4:$BO$143,$L42,FALSE))</f>
        <v>0</v>
      </c>
      <c r="AA42" s="31">
        <f>IF(AA38=0,0,VLOOKUP(AA38,FAC_TOTALS_APTA!$A$4:$BO$143,$L42,FALSE))</f>
        <v>0</v>
      </c>
      <c r="AB42" s="31">
        <f>IF(AB38=0,0,VLOOKUP(AB38,FAC_TOTALS_APTA!$A$4:$BO$143,$L42,FALSE))</f>
        <v>0</v>
      </c>
      <c r="AC42" s="34">
        <f t="shared" si="10"/>
        <v>-727920.79063760198</v>
      </c>
      <c r="AD42" s="35">
        <f>AC42/G54</f>
        <v>-8.4613952824730988E-3</v>
      </c>
    </row>
    <row r="43" spans="2:30" ht="15" x14ac:dyDescent="0.2">
      <c r="B43" s="28" t="s">
        <v>72</v>
      </c>
      <c r="C43" s="30" t="s">
        <v>24</v>
      </c>
      <c r="D43" s="9" t="s">
        <v>80</v>
      </c>
      <c r="E43" s="57">
        <v>5.4999999999999997E-3</v>
      </c>
      <c r="F43" s="9">
        <f>MATCH($D43,FAC_TOTALS_APTA!$A$2:$BO$2,)</f>
        <v>17</v>
      </c>
      <c r="G43" s="56">
        <f>VLOOKUP(G38,FAC_TOTALS_APTA!$A$4:$BO$143,$F43,FALSE)</f>
        <v>3660.9014958767102</v>
      </c>
      <c r="H43" s="56">
        <f>VLOOKUP(H38,FAC_TOTALS_APTA!$A$4:$BO$143,$F43,FALSE)</f>
        <v>3689.0853171654599</v>
      </c>
      <c r="I43" s="32">
        <f t="shared" si="7"/>
        <v>7.6986013746869197E-3</v>
      </c>
      <c r="J43" s="33" t="str">
        <f t="shared" si="8"/>
        <v>_log</v>
      </c>
      <c r="K43" s="33" t="str">
        <f t="shared" si="9"/>
        <v>WEIGHTED_POP_DENSITY_log_FAC</v>
      </c>
      <c r="L43" s="9">
        <f>MATCH($K43,FAC_TOTALS_APTA!$A$2:$BM$2,)</f>
        <v>29</v>
      </c>
      <c r="M43" s="31">
        <f>IF(M38=0,0,VLOOKUP(M38,FAC_TOTALS_APTA!$A$4:$BO$143,$L43,FALSE))</f>
        <v>367677.01721392601</v>
      </c>
      <c r="N43" s="31">
        <f>IF(N38=0,0,VLOOKUP(N38,FAC_TOTALS_APTA!$A$4:$BO$143,$L43,FALSE))</f>
        <v>540974.40756613098</v>
      </c>
      <c r="O43" s="31">
        <f>IF(O38=0,0,VLOOKUP(O38,FAC_TOTALS_APTA!$A$4:$BO$143,$L43,FALSE))</f>
        <v>570307.10811526806</v>
      </c>
      <c r="P43" s="31">
        <f>IF(P38=0,0,VLOOKUP(P38,FAC_TOTALS_APTA!$A$4:$BO$143,$L43,FALSE))</f>
        <v>438325.76590956998</v>
      </c>
      <c r="Q43" s="31">
        <f>IF(Q38=0,0,VLOOKUP(Q38,FAC_TOTALS_APTA!$A$4:$BO$143,$L43,FALSE))</f>
        <v>387567.92820553901</v>
      </c>
      <c r="R43" s="31">
        <f>IF(R38=0,0,VLOOKUP(R38,FAC_TOTALS_APTA!$A$4:$BO$143,$L43,FALSE))</f>
        <v>730118.43370465899</v>
      </c>
      <c r="S43" s="31">
        <f>IF(S38=0,0,VLOOKUP(S38,FAC_TOTALS_APTA!$A$4:$BO$143,$L43,FALSE))</f>
        <v>0</v>
      </c>
      <c r="T43" s="31">
        <f>IF(T38=0,0,VLOOKUP(T38,FAC_TOTALS_APTA!$A$4:$BO$143,$L43,FALSE))</f>
        <v>0</v>
      </c>
      <c r="U43" s="31">
        <f>IF(U38=0,0,VLOOKUP(U38,FAC_TOTALS_APTA!$A$4:$BO$143,$L43,FALSE))</f>
        <v>0</v>
      </c>
      <c r="V43" s="31">
        <f>IF(V38=0,0,VLOOKUP(V38,FAC_TOTALS_APTA!$A$4:$BO$143,$L43,FALSE))</f>
        <v>0</v>
      </c>
      <c r="W43" s="31">
        <f>IF(W38=0,0,VLOOKUP(W38,FAC_TOTALS_APTA!$A$4:$BO$143,$L43,FALSE))</f>
        <v>0</v>
      </c>
      <c r="X43" s="31">
        <f>IF(X38=0,0,VLOOKUP(X38,FAC_TOTALS_APTA!$A$4:$BO$143,$L43,FALSE))</f>
        <v>0</v>
      </c>
      <c r="Y43" s="31">
        <f>IF(Y38=0,0,VLOOKUP(Y38,FAC_TOTALS_APTA!$A$4:$BO$143,$L43,FALSE))</f>
        <v>0</v>
      </c>
      <c r="Z43" s="31">
        <f>IF(Z38=0,0,VLOOKUP(Z38,FAC_TOTALS_APTA!$A$4:$BO$143,$L43,FALSE))</f>
        <v>0</v>
      </c>
      <c r="AA43" s="31">
        <f>IF(AA38=0,0,VLOOKUP(AA38,FAC_TOTALS_APTA!$A$4:$BO$143,$L43,FALSE))</f>
        <v>0</v>
      </c>
      <c r="AB43" s="31">
        <f>IF(AB38=0,0,VLOOKUP(AB38,FAC_TOTALS_APTA!$A$4:$BO$143,$L43,FALSE))</f>
        <v>0</v>
      </c>
      <c r="AC43" s="34">
        <f t="shared" si="10"/>
        <v>3034970.6607150934</v>
      </c>
      <c r="AD43" s="35">
        <f>AC43/G54</f>
        <v>3.5278682462861373E-2</v>
      </c>
    </row>
    <row r="44" spans="2:30" ht="15" x14ac:dyDescent="0.2">
      <c r="B44" s="28" t="s">
        <v>57</v>
      </c>
      <c r="C44" s="30" t="s">
        <v>24</v>
      </c>
      <c r="D44" s="37" t="s">
        <v>17</v>
      </c>
      <c r="E44" s="57">
        <v>0.1762</v>
      </c>
      <c r="F44" s="9">
        <f>MATCH($D44,FAC_TOTALS_APTA!$A$2:$BO$2,)</f>
        <v>14</v>
      </c>
      <c r="G44" s="36">
        <f>VLOOKUP(G38,FAC_TOTALS_APTA!$A$4:$BO$143,$F44,FALSE)</f>
        <v>4.0069159149387801</v>
      </c>
      <c r="H44" s="36">
        <f>VLOOKUP(H38,FAC_TOTALS_APTA!$A$4:$BO$143,$F44,FALSE)</f>
        <v>2.8728320563110699</v>
      </c>
      <c r="I44" s="32">
        <f t="shared" si="7"/>
        <v>-0.28303160902367908</v>
      </c>
      <c r="J44" s="33" t="str">
        <f t="shared" si="8"/>
        <v>_log</v>
      </c>
      <c r="K44" s="33" t="str">
        <f t="shared" si="9"/>
        <v>GAS_PRICE_2018_log_FAC</v>
      </c>
      <c r="L44" s="9">
        <f>MATCH($K44,FAC_TOTALS_APTA!$A$2:$BM$2,)</f>
        <v>26</v>
      </c>
      <c r="M44" s="31">
        <f>IF(M38=0,0,VLOOKUP(M38,FAC_TOTALS_APTA!$A$4:$BO$143,$L44,FALSE))</f>
        <v>-618656.19962897198</v>
      </c>
      <c r="N44" s="31">
        <f>IF(N38=0,0,VLOOKUP(N38,FAC_TOTALS_APTA!$A$4:$BO$143,$L44,FALSE))</f>
        <v>-923950.22718237899</v>
      </c>
      <c r="O44" s="31">
        <f>IF(O38=0,0,VLOOKUP(O38,FAC_TOTALS_APTA!$A$4:$BO$143,$L44,FALSE))</f>
        <v>-4872960.7007863596</v>
      </c>
      <c r="P44" s="31">
        <f>IF(P38=0,0,VLOOKUP(P38,FAC_TOTALS_APTA!$A$4:$BO$143,$L44,FALSE))</f>
        <v>-1813772.9506504899</v>
      </c>
      <c r="Q44" s="31">
        <f>IF(Q38=0,0,VLOOKUP(Q38,FAC_TOTALS_APTA!$A$4:$BO$143,$L44,FALSE))</f>
        <v>1323732.9883440901</v>
      </c>
      <c r="R44" s="31">
        <f>IF(R38=0,0,VLOOKUP(R38,FAC_TOTALS_APTA!$A$4:$BO$143,$L44,FALSE))</f>
        <v>1648541.9176848901</v>
      </c>
      <c r="S44" s="31">
        <f>IF(S38=0,0,VLOOKUP(S38,FAC_TOTALS_APTA!$A$4:$BO$143,$L44,FALSE))</f>
        <v>0</v>
      </c>
      <c r="T44" s="31">
        <f>IF(T38=0,0,VLOOKUP(T38,FAC_TOTALS_APTA!$A$4:$BO$143,$L44,FALSE))</f>
        <v>0</v>
      </c>
      <c r="U44" s="31">
        <f>IF(U38=0,0,VLOOKUP(U38,FAC_TOTALS_APTA!$A$4:$BO$143,$L44,FALSE))</f>
        <v>0</v>
      </c>
      <c r="V44" s="31">
        <f>IF(V38=0,0,VLOOKUP(V38,FAC_TOTALS_APTA!$A$4:$BO$143,$L44,FALSE))</f>
        <v>0</v>
      </c>
      <c r="W44" s="31">
        <f>IF(W38=0,0,VLOOKUP(W38,FAC_TOTALS_APTA!$A$4:$BO$143,$L44,FALSE))</f>
        <v>0</v>
      </c>
      <c r="X44" s="31">
        <f>IF(X38=0,0,VLOOKUP(X38,FAC_TOTALS_APTA!$A$4:$BO$143,$L44,FALSE))</f>
        <v>0</v>
      </c>
      <c r="Y44" s="31">
        <f>IF(Y38=0,0,VLOOKUP(Y38,FAC_TOTALS_APTA!$A$4:$BO$143,$L44,FALSE))</f>
        <v>0</v>
      </c>
      <c r="Z44" s="31">
        <f>IF(Z38=0,0,VLOOKUP(Z38,FAC_TOTALS_APTA!$A$4:$BO$143,$L44,FALSE))</f>
        <v>0</v>
      </c>
      <c r="AA44" s="31">
        <f>IF(AA38=0,0,VLOOKUP(AA38,FAC_TOTALS_APTA!$A$4:$BO$143,$L44,FALSE))</f>
        <v>0</v>
      </c>
      <c r="AB44" s="31">
        <f>IF(AB38=0,0,VLOOKUP(AB38,FAC_TOTALS_APTA!$A$4:$BO$143,$L44,FALSE))</f>
        <v>0</v>
      </c>
      <c r="AC44" s="34">
        <f t="shared" si="10"/>
        <v>-5257065.1722192196</v>
      </c>
      <c r="AD44" s="35">
        <f>AC44/G54</f>
        <v>-6.1108443418557215E-2</v>
      </c>
    </row>
    <row r="45" spans="2:30" ht="15" x14ac:dyDescent="0.2">
      <c r="B45" s="28" t="s">
        <v>54</v>
      </c>
      <c r="C45" s="30" t="s">
        <v>24</v>
      </c>
      <c r="D45" s="9" t="s">
        <v>16</v>
      </c>
      <c r="E45" s="57">
        <v>-0.27529999999999999</v>
      </c>
      <c r="F45" s="9">
        <f>MATCH($D45,FAC_TOTALS_APTA!$A$2:$BO$2,)</f>
        <v>15</v>
      </c>
      <c r="G45" s="56">
        <f>VLOOKUP(G38,FAC_TOTALS_APTA!$A$4:$BO$143,$F45,FALSE)</f>
        <v>29030.290235902899</v>
      </c>
      <c r="H45" s="56">
        <f>VLOOKUP(H38,FAC_TOTALS_APTA!$A$4:$BO$143,$F45,FALSE)</f>
        <v>31758.584871931998</v>
      </c>
      <c r="I45" s="32">
        <f t="shared" si="7"/>
        <v>9.3980963120200212E-2</v>
      </c>
      <c r="J45" s="33" t="str">
        <f t="shared" si="8"/>
        <v>_log</v>
      </c>
      <c r="K45" s="33" t="str">
        <f t="shared" si="9"/>
        <v>TOTAL_MED_INC_INDIV_2018_log_FAC</v>
      </c>
      <c r="L45" s="9">
        <f>MATCH($K45,FAC_TOTALS_APTA!$A$2:$BM$2,)</f>
        <v>27</v>
      </c>
      <c r="M45" s="31">
        <f>IF(M38=0,0,VLOOKUP(M38,FAC_TOTALS_APTA!$A$4:$BO$143,$L45,FALSE))</f>
        <v>-643343.97764964297</v>
      </c>
      <c r="N45" s="31">
        <f>IF(N38=0,0,VLOOKUP(N38,FAC_TOTALS_APTA!$A$4:$BO$143,$L45,FALSE))</f>
        <v>-70966.007317710595</v>
      </c>
      <c r="O45" s="31">
        <f>IF(O38=0,0,VLOOKUP(O38,FAC_TOTALS_APTA!$A$4:$BO$143,$L45,FALSE))</f>
        <v>-1627092.10068639</v>
      </c>
      <c r="P45" s="31">
        <f>IF(P38=0,0,VLOOKUP(P38,FAC_TOTALS_APTA!$A$4:$BO$143,$L45,FALSE))</f>
        <v>-645278.52282362396</v>
      </c>
      <c r="Q45" s="31">
        <f>IF(Q38=0,0,VLOOKUP(Q38,FAC_TOTALS_APTA!$A$4:$BO$143,$L45,FALSE))</f>
        <v>127174.950650456</v>
      </c>
      <c r="R45" s="31">
        <f>IF(R38=0,0,VLOOKUP(R38,FAC_TOTALS_APTA!$A$4:$BO$143,$L45,FALSE))</f>
        <v>-187150.26607005001</v>
      </c>
      <c r="S45" s="31">
        <f>IF(S38=0,0,VLOOKUP(S38,FAC_TOTALS_APTA!$A$4:$BO$143,$L45,FALSE))</f>
        <v>0</v>
      </c>
      <c r="T45" s="31">
        <f>IF(T38=0,0,VLOOKUP(T38,FAC_TOTALS_APTA!$A$4:$BO$143,$L45,FALSE))</f>
        <v>0</v>
      </c>
      <c r="U45" s="31">
        <f>IF(U38=0,0,VLOOKUP(U38,FAC_TOTALS_APTA!$A$4:$BO$143,$L45,FALSE))</f>
        <v>0</v>
      </c>
      <c r="V45" s="31">
        <f>IF(V38=0,0,VLOOKUP(V38,FAC_TOTALS_APTA!$A$4:$BO$143,$L45,FALSE))</f>
        <v>0</v>
      </c>
      <c r="W45" s="31">
        <f>IF(W38=0,0,VLOOKUP(W38,FAC_TOTALS_APTA!$A$4:$BO$143,$L45,FALSE))</f>
        <v>0</v>
      </c>
      <c r="X45" s="31">
        <f>IF(X38=0,0,VLOOKUP(X38,FAC_TOTALS_APTA!$A$4:$BO$143,$L45,FALSE))</f>
        <v>0</v>
      </c>
      <c r="Y45" s="31">
        <f>IF(Y38=0,0,VLOOKUP(Y38,FAC_TOTALS_APTA!$A$4:$BO$143,$L45,FALSE))</f>
        <v>0</v>
      </c>
      <c r="Z45" s="31">
        <f>IF(Z38=0,0,VLOOKUP(Z38,FAC_TOTALS_APTA!$A$4:$BO$143,$L45,FALSE))</f>
        <v>0</v>
      </c>
      <c r="AA45" s="31">
        <f>IF(AA38=0,0,VLOOKUP(AA38,FAC_TOTALS_APTA!$A$4:$BO$143,$L45,FALSE))</f>
        <v>0</v>
      </c>
      <c r="AB45" s="31">
        <f>IF(AB38=0,0,VLOOKUP(AB38,FAC_TOTALS_APTA!$A$4:$BO$143,$L45,FALSE))</f>
        <v>0</v>
      </c>
      <c r="AC45" s="34">
        <f t="shared" si="10"/>
        <v>-3046655.9238969618</v>
      </c>
      <c r="AD45" s="35">
        <f>AC45/G54</f>
        <v>-3.5414512668610704E-2</v>
      </c>
    </row>
    <row r="46" spans="2:30" ht="15" x14ac:dyDescent="0.2">
      <c r="B46" s="28" t="s">
        <v>73</v>
      </c>
      <c r="C46" s="30"/>
      <c r="D46" s="9" t="s">
        <v>10</v>
      </c>
      <c r="E46" s="57">
        <v>6.8999999999999999E-3</v>
      </c>
      <c r="F46" s="9">
        <f>MATCH($D46,FAC_TOTALS_APTA!$A$2:$BO$2,)</f>
        <v>16</v>
      </c>
      <c r="G46" s="31">
        <f>VLOOKUP(G38,FAC_TOTALS_APTA!$A$4:$BO$143,$F46,FALSE)</f>
        <v>8.3433745771335595</v>
      </c>
      <c r="H46" s="31">
        <f>VLOOKUP(H38,FAC_TOTALS_APTA!$A$4:$BO$143,$F46,FALSE)</f>
        <v>7.0949716059104304</v>
      </c>
      <c r="I46" s="32">
        <f t="shared" si="7"/>
        <v>-0.14962806232439696</v>
      </c>
      <c r="J46" s="33" t="str">
        <f t="shared" si="8"/>
        <v/>
      </c>
      <c r="K46" s="33" t="str">
        <f t="shared" si="9"/>
        <v>PCT_HH_NO_VEH_FAC</v>
      </c>
      <c r="L46" s="9">
        <f>MATCH($K46,FAC_TOTALS_APTA!$A$2:$BM$2,)</f>
        <v>28</v>
      </c>
      <c r="M46" s="31">
        <f>IF(M38=0,0,VLOOKUP(M38,FAC_TOTALS_APTA!$A$4:$BO$143,$L46,FALSE))</f>
        <v>-104298.085609021</v>
      </c>
      <c r="N46" s="31">
        <f>IF(N38=0,0,VLOOKUP(N38,FAC_TOTALS_APTA!$A$4:$BO$143,$L46,FALSE))</f>
        <v>-5638.5932473160101</v>
      </c>
      <c r="O46" s="31">
        <f>IF(O38=0,0,VLOOKUP(O38,FAC_TOTALS_APTA!$A$4:$BO$143,$L46,FALSE))</f>
        <v>-143071.154754021</v>
      </c>
      <c r="P46" s="31">
        <f>IF(P38=0,0,VLOOKUP(P38,FAC_TOTALS_APTA!$A$4:$BO$143,$L46,FALSE))</f>
        <v>-206824.156440755</v>
      </c>
      <c r="Q46" s="31">
        <f>IF(Q38=0,0,VLOOKUP(Q38,FAC_TOTALS_APTA!$A$4:$BO$143,$L46,FALSE))</f>
        <v>-162129.24789470801</v>
      </c>
      <c r="R46" s="31">
        <f>IF(R38=0,0,VLOOKUP(R38,FAC_TOTALS_APTA!$A$4:$BO$143,$L46,FALSE))</f>
        <v>-172075.40790978199</v>
      </c>
      <c r="S46" s="31">
        <f>IF(S38=0,0,VLOOKUP(S38,FAC_TOTALS_APTA!$A$4:$BO$143,$L46,FALSE))</f>
        <v>0</v>
      </c>
      <c r="T46" s="31">
        <f>IF(T38=0,0,VLOOKUP(T38,FAC_TOTALS_APTA!$A$4:$BO$143,$L46,FALSE))</f>
        <v>0</v>
      </c>
      <c r="U46" s="31">
        <f>IF(U38=0,0,VLOOKUP(U38,FAC_TOTALS_APTA!$A$4:$BO$143,$L46,FALSE))</f>
        <v>0</v>
      </c>
      <c r="V46" s="31">
        <f>IF(V38=0,0,VLOOKUP(V38,FAC_TOTALS_APTA!$A$4:$BO$143,$L46,FALSE))</f>
        <v>0</v>
      </c>
      <c r="W46" s="31">
        <f>IF(W38=0,0,VLOOKUP(W38,FAC_TOTALS_APTA!$A$4:$BO$143,$L46,FALSE))</f>
        <v>0</v>
      </c>
      <c r="X46" s="31">
        <f>IF(X38=0,0,VLOOKUP(X38,FAC_TOTALS_APTA!$A$4:$BO$143,$L46,FALSE))</f>
        <v>0</v>
      </c>
      <c r="Y46" s="31">
        <f>IF(Y38=0,0,VLOOKUP(Y38,FAC_TOTALS_APTA!$A$4:$BO$143,$L46,FALSE))</f>
        <v>0</v>
      </c>
      <c r="Z46" s="31">
        <f>IF(Z38=0,0,VLOOKUP(Z38,FAC_TOTALS_APTA!$A$4:$BO$143,$L46,FALSE))</f>
        <v>0</v>
      </c>
      <c r="AA46" s="31">
        <f>IF(AA38=0,0,VLOOKUP(AA38,FAC_TOTALS_APTA!$A$4:$BO$143,$L46,FALSE))</f>
        <v>0</v>
      </c>
      <c r="AB46" s="31">
        <f>IF(AB38=0,0,VLOOKUP(AB38,FAC_TOTALS_APTA!$A$4:$BO$143,$L46,FALSE))</f>
        <v>0</v>
      </c>
      <c r="AC46" s="34">
        <f t="shared" si="10"/>
        <v>-794036.64585560304</v>
      </c>
      <c r="AD46" s="35">
        <f>AC46/G54</f>
        <v>-9.2299299810743706E-3</v>
      </c>
    </row>
    <row r="47" spans="2:30" ht="15" x14ac:dyDescent="0.2">
      <c r="B47" s="28" t="s">
        <v>55</v>
      </c>
      <c r="C47" s="30"/>
      <c r="D47" s="9" t="s">
        <v>32</v>
      </c>
      <c r="E47" s="57">
        <v>-3.0000000000000001E-3</v>
      </c>
      <c r="F47" s="9">
        <f>MATCH($D47,FAC_TOTALS_APTA!$A$2:$BO$2,)</f>
        <v>18</v>
      </c>
      <c r="G47" s="36">
        <f>VLOOKUP(G38,FAC_TOTALS_APTA!$A$4:$BO$143,$F47,FALSE)</f>
        <v>4.4038903254470103</v>
      </c>
      <c r="H47" s="36">
        <f>VLOOKUP(H38,FAC_TOTALS_APTA!$A$4:$BO$143,$F47,FALSE)</f>
        <v>5.79903350338535</v>
      </c>
      <c r="I47" s="32">
        <f t="shared" si="7"/>
        <v>0.31679789341636888</v>
      </c>
      <c r="J47" s="33" t="str">
        <f t="shared" si="8"/>
        <v/>
      </c>
      <c r="K47" s="33" t="str">
        <f t="shared" si="9"/>
        <v>JTW_HOME_PCT_FAC</v>
      </c>
      <c r="L47" s="9">
        <f>MATCH($K47,FAC_TOTALS_APTA!$A$2:$BM$2,)</f>
        <v>30</v>
      </c>
      <c r="M47" s="31">
        <f>IF(M38=0,0,VLOOKUP(M38,FAC_TOTALS_APTA!$A$4:$BO$143,$L47,FALSE))</f>
        <v>-527.499963965343</v>
      </c>
      <c r="N47" s="31">
        <f>IF(N38=0,0,VLOOKUP(N38,FAC_TOTALS_APTA!$A$4:$BO$143,$L47,FALSE))</f>
        <v>-2136.3345465631501</v>
      </c>
      <c r="O47" s="31">
        <f>IF(O38=0,0,VLOOKUP(O38,FAC_TOTALS_APTA!$A$4:$BO$143,$L47,FALSE))</f>
        <v>-5568.9009722443998</v>
      </c>
      <c r="P47" s="31">
        <f>IF(P38=0,0,VLOOKUP(P38,FAC_TOTALS_APTA!$A$4:$BO$143,$L47,FALSE))</f>
        <v>-21139.221238334401</v>
      </c>
      <c r="Q47" s="31">
        <f>IF(Q38=0,0,VLOOKUP(Q38,FAC_TOTALS_APTA!$A$4:$BO$143,$L47,FALSE))</f>
        <v>-9971.4199438191499</v>
      </c>
      <c r="R47" s="31">
        <f>IF(R38=0,0,VLOOKUP(R38,FAC_TOTALS_APTA!$A$4:$BO$143,$L47,FALSE))</f>
        <v>-12525.0031319512</v>
      </c>
      <c r="S47" s="31">
        <f>IF(S38=0,0,VLOOKUP(S38,FAC_TOTALS_APTA!$A$4:$BO$143,$L47,FALSE))</f>
        <v>0</v>
      </c>
      <c r="T47" s="31">
        <f>IF(T38=0,0,VLOOKUP(T38,FAC_TOTALS_APTA!$A$4:$BO$143,$L47,FALSE))</f>
        <v>0</v>
      </c>
      <c r="U47" s="31">
        <f>IF(U38=0,0,VLOOKUP(U38,FAC_TOTALS_APTA!$A$4:$BO$143,$L47,FALSE))</f>
        <v>0</v>
      </c>
      <c r="V47" s="31">
        <f>IF(V38=0,0,VLOOKUP(V38,FAC_TOTALS_APTA!$A$4:$BO$143,$L47,FALSE))</f>
        <v>0</v>
      </c>
      <c r="W47" s="31">
        <f>IF(W38=0,0,VLOOKUP(W38,FAC_TOTALS_APTA!$A$4:$BO$143,$L47,FALSE))</f>
        <v>0</v>
      </c>
      <c r="X47" s="31">
        <f>IF(X38=0,0,VLOOKUP(X38,FAC_TOTALS_APTA!$A$4:$BO$143,$L47,FALSE))</f>
        <v>0</v>
      </c>
      <c r="Y47" s="31">
        <f>IF(Y38=0,0,VLOOKUP(Y38,FAC_TOTALS_APTA!$A$4:$BO$143,$L47,FALSE))</f>
        <v>0</v>
      </c>
      <c r="Z47" s="31">
        <f>IF(Z38=0,0,VLOOKUP(Z38,FAC_TOTALS_APTA!$A$4:$BO$143,$L47,FALSE))</f>
        <v>0</v>
      </c>
      <c r="AA47" s="31">
        <f>IF(AA38=0,0,VLOOKUP(AA38,FAC_TOTALS_APTA!$A$4:$BO$143,$L47,FALSE))</f>
        <v>0</v>
      </c>
      <c r="AB47" s="31">
        <f>IF(AB38=0,0,VLOOKUP(AB38,FAC_TOTALS_APTA!$A$4:$BO$143,$L47,FALSE))</f>
        <v>0</v>
      </c>
      <c r="AC47" s="34">
        <f t="shared" si="10"/>
        <v>-51868.379796877642</v>
      </c>
      <c r="AD47" s="35">
        <f>AC47/G54</f>
        <v>-6.0292118286441542E-4</v>
      </c>
    </row>
    <row r="48" spans="2:30" ht="15" customHeight="1" x14ac:dyDescent="0.2">
      <c r="B48" s="28" t="s">
        <v>74</v>
      </c>
      <c r="C48" s="30"/>
      <c r="D48" s="14" t="s">
        <v>81</v>
      </c>
      <c r="E48" s="57">
        <v>-1.29E-2</v>
      </c>
      <c r="F48" s="9">
        <f>MATCH($D48,FAC_TOTALS_APTA!$A$2:$BO$2,)</f>
        <v>19</v>
      </c>
      <c r="G48" s="36">
        <f>VLOOKUP(G38,FAC_TOTALS_APTA!$A$4:$BO$143,$F48,FALSE)</f>
        <v>0</v>
      </c>
      <c r="H48" s="36">
        <f>VLOOKUP(H38,FAC_TOTALS_APTA!$A$4:$BO$143,$F48,FALSE)</f>
        <v>0</v>
      </c>
      <c r="I48" s="32" t="str">
        <f t="shared" si="7"/>
        <v>-</v>
      </c>
      <c r="J48" s="33" t="str">
        <f t="shared" si="8"/>
        <v/>
      </c>
      <c r="K48" s="33" t="str">
        <f t="shared" si="9"/>
        <v>YEARS_SINCE_TNC_BUS_FAC</v>
      </c>
      <c r="L48" s="9">
        <f>MATCH($K48,FAC_TOTALS_APTA!$A$2:$BM$2,)</f>
        <v>31</v>
      </c>
      <c r="M48" s="31">
        <f>IF(M38=0,0,VLOOKUP(M38,FAC_TOTALS_APTA!$A$4:$BO$143,$L48,FALSE))</f>
        <v>0</v>
      </c>
      <c r="N48" s="31">
        <f>IF(N38=0,0,VLOOKUP(N38,FAC_TOTALS_APTA!$A$4:$BO$143,$L48,FALSE))</f>
        <v>0</v>
      </c>
      <c r="O48" s="31">
        <f>IF(O38=0,0,VLOOKUP(O38,FAC_TOTALS_APTA!$A$4:$BO$143,$L48,FALSE))</f>
        <v>0</v>
      </c>
      <c r="P48" s="31">
        <f>IF(P38=0,0,VLOOKUP(P38,FAC_TOTALS_APTA!$A$4:$BO$143,$L48,FALSE))</f>
        <v>0</v>
      </c>
      <c r="Q48" s="31">
        <f>IF(Q38=0,0,VLOOKUP(Q38,FAC_TOTALS_APTA!$A$4:$BO$143,$L48,FALSE))</f>
        <v>0</v>
      </c>
      <c r="R48" s="31">
        <f>IF(R38=0,0,VLOOKUP(R38,FAC_TOTALS_APTA!$A$4:$BO$143,$L48,FALSE))</f>
        <v>0</v>
      </c>
      <c r="S48" s="31">
        <f>IF(S38=0,0,VLOOKUP(S38,FAC_TOTALS_APTA!$A$4:$BO$143,$L48,FALSE))</f>
        <v>0</v>
      </c>
      <c r="T48" s="31">
        <f>IF(T38=0,0,VLOOKUP(T38,FAC_TOTALS_APTA!$A$4:$BO$143,$L48,FALSE))</f>
        <v>0</v>
      </c>
      <c r="U48" s="31">
        <f>IF(U38=0,0,VLOOKUP(U38,FAC_TOTALS_APTA!$A$4:$BO$143,$L48,FALSE))</f>
        <v>0</v>
      </c>
      <c r="V48" s="31">
        <f>IF(V38=0,0,VLOOKUP(V38,FAC_TOTALS_APTA!$A$4:$BO$143,$L48,FALSE))</f>
        <v>0</v>
      </c>
      <c r="W48" s="31">
        <f>IF(W38=0,0,VLOOKUP(W38,FAC_TOTALS_APTA!$A$4:$BO$143,$L48,FALSE))</f>
        <v>0</v>
      </c>
      <c r="X48" s="31">
        <f>IF(X38=0,0,VLOOKUP(X38,FAC_TOTALS_APTA!$A$4:$BO$143,$L48,FALSE))</f>
        <v>0</v>
      </c>
      <c r="Y48" s="31">
        <f>IF(Y38=0,0,VLOOKUP(Y38,FAC_TOTALS_APTA!$A$4:$BO$143,$L48,FALSE))</f>
        <v>0</v>
      </c>
      <c r="Z48" s="31">
        <f>IF(Z38=0,0,VLOOKUP(Z38,FAC_TOTALS_APTA!$A$4:$BO$143,$L48,FALSE))</f>
        <v>0</v>
      </c>
      <c r="AA48" s="31">
        <f>IF(AA38=0,0,VLOOKUP(AA38,FAC_TOTALS_APTA!$A$4:$BO$143,$L48,FALSE))</f>
        <v>0</v>
      </c>
      <c r="AB48" s="31">
        <f>IF(AB38=0,0,VLOOKUP(AB38,FAC_TOTALS_APTA!$A$4:$BO$143,$L48,FALSE))</f>
        <v>0</v>
      </c>
      <c r="AC48" s="34">
        <f t="shared" si="10"/>
        <v>0</v>
      </c>
      <c r="AD48" s="35">
        <f>AC48/G54</f>
        <v>0</v>
      </c>
    </row>
    <row r="49" spans="1:31" ht="15" x14ac:dyDescent="0.2">
      <c r="B49" s="28" t="s">
        <v>74</v>
      </c>
      <c r="C49" s="30"/>
      <c r="D49" s="14" t="s">
        <v>82</v>
      </c>
      <c r="E49" s="57">
        <v>-2.5999999999999999E-3</v>
      </c>
      <c r="F49" s="9">
        <f>MATCH($D49,FAC_TOTALS_APTA!$A$2:$BO$2,)</f>
        <v>20</v>
      </c>
      <c r="G49" s="36">
        <f>VLOOKUP(G38,FAC_TOTALS_APTA!$A$4:$BO$143,$F49,FALSE)</f>
        <v>0</v>
      </c>
      <c r="H49" s="36">
        <f>VLOOKUP(H38,FAC_TOTALS_APTA!$A$4:$BO$143,$F49,FALSE)</f>
        <v>4.21441295951408</v>
      </c>
      <c r="I49" s="32" t="str">
        <f t="shared" si="7"/>
        <v>-</v>
      </c>
      <c r="J49" s="33" t="str">
        <f t="shared" si="8"/>
        <v/>
      </c>
      <c r="K49" s="33" t="str">
        <f t="shared" si="9"/>
        <v>YEARS_SINCE_TNC_RAIL_FAC</v>
      </c>
      <c r="L49" s="9">
        <f>MATCH($K49,FAC_TOTALS_APTA!$A$2:$BM$2,)</f>
        <v>32</v>
      </c>
      <c r="M49" s="31">
        <f>IF(M38=0,0,VLOOKUP(M38,FAC_TOTALS_APTA!$A$4:$BO$143,$L49,FALSE))</f>
        <v>0</v>
      </c>
      <c r="N49" s="31">
        <f>IF(N38=0,0,VLOOKUP(N38,FAC_TOTALS_APTA!$A$4:$BO$143,$L49,FALSE))</f>
        <v>-212850.39155082699</v>
      </c>
      <c r="O49" s="31">
        <f>IF(O38=0,0,VLOOKUP(O38,FAC_TOTALS_APTA!$A$4:$BO$143,$L49,FALSE))</f>
        <v>-856399.42096536898</v>
      </c>
      <c r="P49" s="31">
        <f>IF(P38=0,0,VLOOKUP(P38,FAC_TOTALS_APTA!$A$4:$BO$143,$L49,FALSE))</f>
        <v>-943266.79728403303</v>
      </c>
      <c r="Q49" s="31">
        <f>IF(Q38=0,0,VLOOKUP(Q38,FAC_TOTALS_APTA!$A$4:$BO$143,$L49,FALSE))</f>
        <v>-926961.19946140796</v>
      </c>
      <c r="R49" s="31">
        <f>IF(R38=0,0,VLOOKUP(R38,FAC_TOTALS_APTA!$A$4:$BO$143,$L49,FALSE))</f>
        <v>-922877.23825731606</v>
      </c>
      <c r="S49" s="31">
        <f>IF(S38=0,0,VLOOKUP(S38,FAC_TOTALS_APTA!$A$4:$BO$143,$L49,FALSE))</f>
        <v>0</v>
      </c>
      <c r="T49" s="31">
        <f>IF(T38=0,0,VLOOKUP(T38,FAC_TOTALS_APTA!$A$4:$BO$143,$L49,FALSE))</f>
        <v>0</v>
      </c>
      <c r="U49" s="31">
        <f>IF(U38=0,0,VLOOKUP(U38,FAC_TOTALS_APTA!$A$4:$BO$143,$L49,FALSE))</f>
        <v>0</v>
      </c>
      <c r="V49" s="31">
        <f>IF(V38=0,0,VLOOKUP(V38,FAC_TOTALS_APTA!$A$4:$BO$143,$L49,FALSE))</f>
        <v>0</v>
      </c>
      <c r="W49" s="31">
        <f>IF(W38=0,0,VLOOKUP(W38,FAC_TOTALS_APTA!$A$4:$BO$143,$L49,FALSE))</f>
        <v>0</v>
      </c>
      <c r="X49" s="31">
        <f>IF(X38=0,0,VLOOKUP(X38,FAC_TOTALS_APTA!$A$4:$BO$143,$L49,FALSE))</f>
        <v>0</v>
      </c>
      <c r="Y49" s="31">
        <f>IF(Y38=0,0,VLOOKUP(Y38,FAC_TOTALS_APTA!$A$4:$BO$143,$L49,FALSE))</f>
        <v>0</v>
      </c>
      <c r="Z49" s="31">
        <f>IF(Z38=0,0,VLOOKUP(Z38,FAC_TOTALS_APTA!$A$4:$BO$143,$L49,FALSE))</f>
        <v>0</v>
      </c>
      <c r="AA49" s="31">
        <f>IF(AA38=0,0,VLOOKUP(AA38,FAC_TOTALS_APTA!$A$4:$BO$143,$L49,FALSE))</f>
        <v>0</v>
      </c>
      <c r="AB49" s="31">
        <f>IF(AB38=0,0,VLOOKUP(AB38,FAC_TOTALS_APTA!$A$4:$BO$143,$L49,FALSE))</f>
        <v>0</v>
      </c>
      <c r="AC49" s="34">
        <f t="shared" si="10"/>
        <v>-3862355.0475189527</v>
      </c>
      <c r="AD49" s="35">
        <f>AC49/G54</f>
        <v>-4.4896248601014807E-2</v>
      </c>
    </row>
    <row r="50" spans="1:31" ht="15" customHeight="1" x14ac:dyDescent="0.2">
      <c r="B50" s="28" t="s">
        <v>75</v>
      </c>
      <c r="C50" s="30"/>
      <c r="D50" s="9" t="s">
        <v>49</v>
      </c>
      <c r="E50" s="57">
        <v>1.46E-2</v>
      </c>
      <c r="F50" s="9">
        <f>MATCH($D50,FAC_TOTALS_APTA!$A$2:$BO$2,)</f>
        <v>21</v>
      </c>
      <c r="G50" s="36">
        <f>VLOOKUP(G38,FAC_TOTALS_APTA!$A$4:$BO$143,$F50,FALSE)</f>
        <v>0.33500335652262098</v>
      </c>
      <c r="H50" s="36">
        <f>VLOOKUP(H38,FAC_TOTALS_APTA!$A$4:$BO$143,$F50,FALSE)</f>
        <v>0.84257587959054803</v>
      </c>
      <c r="I50" s="32">
        <f t="shared" si="7"/>
        <v>1.5151266791371789</v>
      </c>
      <c r="J50" s="33" t="str">
        <f t="shared" si="8"/>
        <v/>
      </c>
      <c r="K50" s="33" t="str">
        <f t="shared" si="9"/>
        <v>BIKE_SHARE_FAC</v>
      </c>
      <c r="L50" s="9">
        <f>MATCH($K50,FAC_TOTALS_APTA!$A$2:$BM$2,)</f>
        <v>33</v>
      </c>
      <c r="M50" s="31">
        <f>IF(M38=0,0,VLOOKUP(M38,FAC_TOTALS_APTA!$A$4:$BO$143,$L50,FALSE))</f>
        <v>106282.838334278</v>
      </c>
      <c r="N50" s="31">
        <f>IF(N38=0,0,VLOOKUP(N38,FAC_TOTALS_APTA!$A$4:$BO$143,$L50,FALSE))</f>
        <v>1603.40142001407</v>
      </c>
      <c r="O50" s="31">
        <f>IF(O38=0,0,VLOOKUP(O38,FAC_TOTALS_APTA!$A$4:$BO$143,$L50,FALSE))</f>
        <v>55537.565906039199</v>
      </c>
      <c r="P50" s="31">
        <f>IF(P38=0,0,VLOOKUP(P38,FAC_TOTALS_APTA!$A$4:$BO$143,$L50,FALSE))</f>
        <v>41187.927248176296</v>
      </c>
      <c r="Q50" s="31">
        <f>IF(Q38=0,0,VLOOKUP(Q38,FAC_TOTALS_APTA!$A$4:$BO$143,$L50,FALSE))</f>
        <v>54955.312079039897</v>
      </c>
      <c r="R50" s="31">
        <f>IF(R38=0,0,VLOOKUP(R38,FAC_TOTALS_APTA!$A$4:$BO$143,$L50,FALSE))</f>
        <v>11737.579287591399</v>
      </c>
      <c r="S50" s="31">
        <f>IF(S38=0,0,VLOOKUP(S38,FAC_TOTALS_APTA!$A$4:$BO$143,$L50,FALSE))</f>
        <v>0</v>
      </c>
      <c r="T50" s="31">
        <f>IF(T38=0,0,VLOOKUP(T38,FAC_TOTALS_APTA!$A$4:$BO$143,$L50,FALSE))</f>
        <v>0</v>
      </c>
      <c r="U50" s="31">
        <f>IF(U38=0,0,VLOOKUP(U38,FAC_TOTALS_APTA!$A$4:$BO$143,$L50,FALSE))</f>
        <v>0</v>
      </c>
      <c r="V50" s="31">
        <f>IF(V38=0,0,VLOOKUP(V38,FAC_TOTALS_APTA!$A$4:$BO$143,$L50,FALSE))</f>
        <v>0</v>
      </c>
      <c r="W50" s="31">
        <f>IF(W38=0,0,VLOOKUP(W38,FAC_TOTALS_APTA!$A$4:$BO$143,$L50,FALSE))</f>
        <v>0</v>
      </c>
      <c r="X50" s="31">
        <f>IF(X38=0,0,VLOOKUP(X38,FAC_TOTALS_APTA!$A$4:$BO$143,$L50,FALSE))</f>
        <v>0</v>
      </c>
      <c r="Y50" s="31">
        <f>IF(Y38=0,0,VLOOKUP(Y38,FAC_TOTALS_APTA!$A$4:$BO$143,$L50,FALSE))</f>
        <v>0</v>
      </c>
      <c r="Z50" s="31">
        <f>IF(Z38=0,0,VLOOKUP(Z38,FAC_TOTALS_APTA!$A$4:$BO$143,$L50,FALSE))</f>
        <v>0</v>
      </c>
      <c r="AA50" s="31">
        <f>IF(AA38=0,0,VLOOKUP(AA38,FAC_TOTALS_APTA!$A$4:$BO$143,$L50,FALSE))</f>
        <v>0</v>
      </c>
      <c r="AB50" s="31">
        <f>IF(AB38=0,0,VLOOKUP(AB38,FAC_TOTALS_APTA!$A$4:$BO$143,$L50,FALSE))</f>
        <v>0</v>
      </c>
      <c r="AC50" s="34">
        <f t="shared" si="10"/>
        <v>271304.62427513889</v>
      </c>
      <c r="AD50" s="35">
        <f>AC50/G54</f>
        <v>3.1536613564011767E-3</v>
      </c>
    </row>
    <row r="51" spans="1:31" ht="30" customHeight="1" x14ac:dyDescent="0.2">
      <c r="B51" s="11" t="s">
        <v>76</v>
      </c>
      <c r="C51" s="29"/>
      <c r="D51" s="10" t="s">
        <v>50</v>
      </c>
      <c r="E51" s="58">
        <v>-4.8399999999999999E-2</v>
      </c>
      <c r="F51" s="10">
        <f>MATCH($D51,FAC_TOTALS_APTA!$A$2:$BO$2,)</f>
        <v>22</v>
      </c>
      <c r="G51" s="38">
        <f>VLOOKUP(G38,FAC_TOTALS_APTA!$A$4:$BO$143,$F51,FALSE)</f>
        <v>0</v>
      </c>
      <c r="H51" s="38">
        <f>VLOOKUP(H38,FAC_TOTALS_APTA!$A$4:$BO$143,$F51,FALSE)</f>
        <v>0.54244263891990796</v>
      </c>
      <c r="I51" s="39" t="str">
        <f t="shared" si="7"/>
        <v>-</v>
      </c>
      <c r="J51" s="40" t="str">
        <f t="shared" si="8"/>
        <v/>
      </c>
      <c r="K51" s="40" t="str">
        <f t="shared" si="9"/>
        <v>scooter_flag_FAC</v>
      </c>
      <c r="L51" s="10">
        <f>MATCH($K51,FAC_TOTALS_APTA!$A$2:$BM$2,)</f>
        <v>34</v>
      </c>
      <c r="M51" s="41">
        <f>IF($M$38=0,0,VLOOKUP($M$38,FAC_TOTALS_APTA!$A$4:$BO$143,$L51,FALSE))</f>
        <v>0</v>
      </c>
      <c r="N51" s="41">
        <f>IF(N38=0,0,VLOOKUP(N38,FAC_TOTALS_APTA!$A$4:$BO$143,$L51,FALSE))</f>
        <v>0</v>
      </c>
      <c r="O51" s="41">
        <f>IF(O38=0,0,VLOOKUP(O38,FAC_TOTALS_APTA!$A$4:$BO$143,$L51,FALSE))</f>
        <v>0</v>
      </c>
      <c r="P51" s="41">
        <f>IF(P38=0,0,VLOOKUP(P38,FAC_TOTALS_APTA!$A$4:$BO$143,$L51,FALSE))</f>
        <v>0</v>
      </c>
      <c r="Q51" s="41">
        <f>IF(Q38=0,0,VLOOKUP(Q38,FAC_TOTALS_APTA!$A$4:$BO$143,$L51,FALSE))</f>
        <v>0</v>
      </c>
      <c r="R51" s="41">
        <f>IF(R38=0,0,VLOOKUP(R38,FAC_TOTALS_APTA!$A$4:$BO$143,$L51,FALSE))</f>
        <v>-3068144.9924692302</v>
      </c>
      <c r="S51" s="41">
        <f>IF(S38=0,0,VLOOKUP(S38,FAC_TOTALS_APTA!$A$4:$BO$143,$L51,FALSE))</f>
        <v>0</v>
      </c>
      <c r="T51" s="41">
        <f>IF(T38=0,0,VLOOKUP(T38,FAC_TOTALS_APTA!$A$4:$BO$143,$L51,FALSE))</f>
        <v>0</v>
      </c>
      <c r="U51" s="41">
        <f>IF(U38=0,0,VLOOKUP(U38,FAC_TOTALS_APTA!$A$4:$BO$143,$L51,FALSE))</f>
        <v>0</v>
      </c>
      <c r="V51" s="41">
        <f>IF(V38=0,0,VLOOKUP(V38,FAC_TOTALS_APTA!$A$4:$BO$143,$L51,FALSE))</f>
        <v>0</v>
      </c>
      <c r="W51" s="41">
        <f>IF(W38=0,0,VLOOKUP(W38,FAC_TOTALS_APTA!$A$4:$BO$143,$L51,FALSE))</f>
        <v>0</v>
      </c>
      <c r="X51" s="41">
        <f>IF(X38=0,0,VLOOKUP(X38,FAC_TOTALS_APTA!$A$4:$BO$143,$L51,FALSE))</f>
        <v>0</v>
      </c>
      <c r="Y51" s="41">
        <f>IF(Y38=0,0,VLOOKUP(Y38,FAC_TOTALS_APTA!$A$4:$BO$143,$L51,FALSE))</f>
        <v>0</v>
      </c>
      <c r="Z51" s="41">
        <f>IF(Z38=0,0,VLOOKUP(Z38,FAC_TOTALS_APTA!$A$4:$BO$143,$L51,FALSE))</f>
        <v>0</v>
      </c>
      <c r="AA51" s="41">
        <f>IF(AA38=0,0,VLOOKUP(AA38,FAC_TOTALS_APTA!$A$4:$BO$143,$L51,FALSE))</f>
        <v>0</v>
      </c>
      <c r="AB51" s="41">
        <f>IF(AB38=0,0,VLOOKUP(AB38,FAC_TOTALS_APTA!$A$4:$BO$143,$L51,FALSE))</f>
        <v>0</v>
      </c>
      <c r="AC51" s="42">
        <f t="shared" si="10"/>
        <v>-3068144.9924692302</v>
      </c>
      <c r="AD51" s="43">
        <f>AC51/$G$27</f>
        <v>-1.8216029936788194E-3</v>
      </c>
    </row>
    <row r="52" spans="1:31" ht="15" x14ac:dyDescent="0.2">
      <c r="B52" s="44" t="s">
        <v>61</v>
      </c>
      <c r="C52" s="45"/>
      <c r="D52" s="44" t="s">
        <v>53</v>
      </c>
      <c r="E52" s="46"/>
      <c r="F52" s="47"/>
      <c r="G52" s="48"/>
      <c r="H52" s="48"/>
      <c r="I52" s="49"/>
      <c r="J52" s="50"/>
      <c r="K52" s="50" t="str">
        <f t="shared" si="9"/>
        <v>New_Reporter_FAC</v>
      </c>
      <c r="L52" s="47">
        <f>MATCH($K52,FAC_TOTALS_APTA!$A$2:$BM$2,)</f>
        <v>38</v>
      </c>
      <c r="M52" s="48">
        <f>IF(M38=0,0,VLOOKUP(M38,FAC_TOTALS_APTA!$A$4:$BO$143,$L52,FALSE))</f>
        <v>0</v>
      </c>
      <c r="N52" s="48">
        <f>IF(N38=0,0,VLOOKUP(N38,FAC_TOTALS_APTA!$A$4:$BO$143,$L52,FALSE))</f>
        <v>0</v>
      </c>
      <c r="O52" s="48">
        <f>IF(O38=0,0,VLOOKUP(O38,FAC_TOTALS_APTA!$A$4:$BO$143,$L52,FALSE))</f>
        <v>1955601.15419999</v>
      </c>
      <c r="P52" s="48">
        <f>IF(P38=0,0,VLOOKUP(P38,FAC_TOTALS_APTA!$A$4:$BO$143,$L52,FALSE))</f>
        <v>0</v>
      </c>
      <c r="Q52" s="48">
        <f>IF(Q38=0,0,VLOOKUP(Q38,FAC_TOTALS_APTA!$A$4:$BO$143,$L52,FALSE))</f>
        <v>2057323</v>
      </c>
      <c r="R52" s="48">
        <f>IF(R38=0,0,VLOOKUP(R38,FAC_TOTALS_APTA!$A$4:$BO$143,$L52,FALSE))</f>
        <v>67552.984799999904</v>
      </c>
      <c r="S52" s="48">
        <f>IF(S38=0,0,VLOOKUP(S38,FAC_TOTALS_APTA!$A$4:$BO$143,$L52,FALSE))</f>
        <v>0</v>
      </c>
      <c r="T52" s="48">
        <f>IF(T38=0,0,VLOOKUP(T38,FAC_TOTALS_APTA!$A$4:$BO$143,$L52,FALSE))</f>
        <v>0</v>
      </c>
      <c r="U52" s="48">
        <f>IF(U38=0,0,VLOOKUP(U38,FAC_TOTALS_APTA!$A$4:$BO$143,$L52,FALSE))</f>
        <v>0</v>
      </c>
      <c r="V52" s="48">
        <f>IF(V38=0,0,VLOOKUP(V38,FAC_TOTALS_APTA!$A$4:$BO$143,$L52,FALSE))</f>
        <v>0</v>
      </c>
      <c r="W52" s="48">
        <f>IF(W38=0,0,VLOOKUP(W38,FAC_TOTALS_APTA!$A$4:$BO$143,$L52,FALSE))</f>
        <v>0</v>
      </c>
      <c r="X52" s="48">
        <f>IF(X38=0,0,VLOOKUP(X38,FAC_TOTALS_APTA!$A$4:$BO$143,$L52,FALSE))</f>
        <v>0</v>
      </c>
      <c r="Y52" s="48">
        <f>IF(Y38=0,0,VLOOKUP(Y38,FAC_TOTALS_APTA!$A$4:$BO$143,$L52,FALSE))</f>
        <v>0</v>
      </c>
      <c r="Z52" s="48">
        <f>IF(Z38=0,0,VLOOKUP(Z38,FAC_TOTALS_APTA!$A$4:$BO$143,$L52,FALSE))</f>
        <v>0</v>
      </c>
      <c r="AA52" s="48">
        <f>IF(AA38=0,0,VLOOKUP(AA38,FAC_TOTALS_APTA!$A$4:$BO$143,$L52,FALSE))</f>
        <v>0</v>
      </c>
      <c r="AB52" s="48">
        <f>IF(AB38=0,0,VLOOKUP(AB38,FAC_TOTALS_APTA!$A$4:$BO$143,$L52,FALSE))</f>
        <v>0</v>
      </c>
      <c r="AC52" s="51">
        <f>SUM(M52:AB52)</f>
        <v>4080477.1389999897</v>
      </c>
      <c r="AD52" s="52">
        <f>AC52/G54</f>
        <v>4.743171298065451E-2</v>
      </c>
    </row>
    <row r="53" spans="1:31" ht="15" x14ac:dyDescent="0.2">
      <c r="B53" s="28" t="s">
        <v>77</v>
      </c>
      <c r="C53" s="30"/>
      <c r="D53" s="9" t="s">
        <v>6</v>
      </c>
      <c r="E53" s="57"/>
      <c r="F53" s="9">
        <f>MATCH($D53,FAC_TOTALS_APTA!$A$2:$BM$2,)</f>
        <v>9</v>
      </c>
      <c r="G53" s="76">
        <f>VLOOKUP(G38,FAC_TOTALS_APTA!$A$4:$BO$143,$F53,FALSE)</f>
        <v>92209695.095623195</v>
      </c>
      <c r="H53" s="76">
        <f>VLOOKUP(H38,FAC_TOTALS_APTA!$A$4:$BM$143,$F53,FALSE)</f>
        <v>101618162.08876801</v>
      </c>
      <c r="I53" s="78">
        <f t="shared" ref="I53:I54" si="11">H53/G53-1</f>
        <v>0.10203338145070373</v>
      </c>
      <c r="J53" s="33"/>
      <c r="K53" s="33"/>
      <c r="L53" s="9"/>
      <c r="M53" s="31">
        <f>SUM(M40:M45)</f>
        <v>6461926.201992861</v>
      </c>
      <c r="N53" s="31">
        <f>SUM(N40:N45)</f>
        <v>1752643.7476606672</v>
      </c>
      <c r="O53" s="31">
        <f>SUM(O40:O45)</f>
        <v>-5535088.2522204416</v>
      </c>
      <c r="P53" s="31">
        <f>SUM(P40:P45)</f>
        <v>1797473.612582223</v>
      </c>
      <c r="Q53" s="31">
        <f>SUM(Q40:Q45)</f>
        <v>2358564.0314459088</v>
      </c>
      <c r="R53" s="31">
        <f>SUM(R40:R45)</f>
        <v>5871781.016117312</v>
      </c>
      <c r="S53" s="31">
        <f>SUM(S40:S45)</f>
        <v>0</v>
      </c>
      <c r="T53" s="31">
        <f>SUM(T40:T45)</f>
        <v>0</v>
      </c>
      <c r="U53" s="31">
        <f>SUM(U40:U45)</f>
        <v>0</v>
      </c>
      <c r="V53" s="31">
        <f>SUM(V40:V45)</f>
        <v>0</v>
      </c>
      <c r="W53" s="31">
        <f>SUM(W40:W45)</f>
        <v>0</v>
      </c>
      <c r="X53" s="31">
        <f>SUM(X40:X45)</f>
        <v>0</v>
      </c>
      <c r="Y53" s="31">
        <f>SUM(Y40:Y45)</f>
        <v>0</v>
      </c>
      <c r="Z53" s="31">
        <f>SUM(Z40:Z45)</f>
        <v>0</v>
      </c>
      <c r="AA53" s="31">
        <f>SUM(AA40:AA45)</f>
        <v>0</v>
      </c>
      <c r="AB53" s="31">
        <f>SUM(AB40:AB45)</f>
        <v>0</v>
      </c>
      <c r="AC53" s="34">
        <f>H53-G53</f>
        <v>9408466.9931448102</v>
      </c>
      <c r="AD53" s="35">
        <f>I53</f>
        <v>0.10203338145070373</v>
      </c>
    </row>
    <row r="54" spans="1:31" s="16" customFormat="1" ht="16" thickBot="1" x14ac:dyDescent="0.25">
      <c r="A54" s="9"/>
      <c r="B54" s="12" t="s">
        <v>58</v>
      </c>
      <c r="C54" s="26"/>
      <c r="D54" s="26" t="s">
        <v>4</v>
      </c>
      <c r="E54" s="26"/>
      <c r="F54" s="26">
        <f>MATCH($D54,FAC_TOTALS_APTA!$A$2:$BM$2,)</f>
        <v>7</v>
      </c>
      <c r="G54" s="77">
        <f>VLOOKUP(G38,FAC_TOTALS_APTA!$A$4:$BM$143,$F54,FALSE)</f>
        <v>86028458.231399998</v>
      </c>
      <c r="H54" s="77">
        <f>VLOOKUP(H38,FAC_TOTALS_APTA!$A$4:$BM$143,$F54,FALSE)</f>
        <v>86796528.468199894</v>
      </c>
      <c r="I54" s="79">
        <f t="shared" si="11"/>
        <v>8.9280948722099129E-3</v>
      </c>
      <c r="J54" s="53"/>
      <c r="K54" s="53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54">
        <f>H54-G54</f>
        <v>768070.23679989576</v>
      </c>
      <c r="AD54" s="55">
        <f>I54</f>
        <v>8.9280948722099129E-3</v>
      </c>
      <c r="AE54" s="9"/>
    </row>
    <row r="55" spans="1:31" s="16" customFormat="1" ht="17" thickTop="1" thickBot="1" x14ac:dyDescent="0.25">
      <c r="A55" s="9"/>
      <c r="B55" s="59" t="s">
        <v>78</v>
      </c>
      <c r="C55" s="60"/>
      <c r="D55" s="60"/>
      <c r="E55" s="61"/>
      <c r="F55" s="60"/>
      <c r="G55" s="60"/>
      <c r="H55" s="60"/>
      <c r="I55" s="62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55">
        <f>AD54-AD53</f>
        <v>-9.3105286578493818E-2</v>
      </c>
      <c r="AE55" s="9"/>
    </row>
    <row r="56" spans="1:31" ht="15" thickTop="1" x14ac:dyDescent="0.2">
      <c r="B56" s="18"/>
      <c r="C56" s="13"/>
      <c r="D56" s="13"/>
      <c r="E56" s="9"/>
      <c r="F56" s="13"/>
      <c r="G56" s="13"/>
      <c r="H56" s="13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35"/>
    </row>
    <row r="57" spans="1:31" x14ac:dyDescent="0.2">
      <c r="B57" s="18"/>
      <c r="C57" s="13"/>
      <c r="D57" s="13"/>
      <c r="E57" s="9"/>
      <c r="F57" s="13"/>
      <c r="G57" s="13"/>
      <c r="H57" s="13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35"/>
    </row>
    <row r="58" spans="1:31" s="13" customFormat="1" ht="15" x14ac:dyDescent="0.2">
      <c r="B58" s="21" t="s">
        <v>28</v>
      </c>
      <c r="E58" s="9"/>
      <c r="I58" s="20"/>
    </row>
    <row r="59" spans="1:31" ht="15" x14ac:dyDescent="0.2">
      <c r="B59" s="18" t="s">
        <v>19</v>
      </c>
      <c r="C59" s="19" t="s">
        <v>20</v>
      </c>
      <c r="D59" s="13"/>
      <c r="E59" s="9"/>
      <c r="F59" s="13"/>
      <c r="G59" s="13"/>
      <c r="H59" s="13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1" x14ac:dyDescent="0.2">
      <c r="B60" s="18"/>
      <c r="C60" s="19"/>
      <c r="D60" s="13"/>
      <c r="E60" s="9"/>
      <c r="F60" s="13"/>
      <c r="G60" s="13"/>
      <c r="H60" s="13"/>
      <c r="I60" s="20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1:31" ht="15" x14ac:dyDescent="0.2">
      <c r="B61" s="21" t="s">
        <v>87</v>
      </c>
      <c r="C61" s="22">
        <v>1</v>
      </c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1" ht="16" thickBot="1" x14ac:dyDescent="0.25">
      <c r="B62" s="23" t="s">
        <v>40</v>
      </c>
      <c r="C62" s="24">
        <v>3</v>
      </c>
      <c r="D62" s="25"/>
      <c r="E62" s="26"/>
      <c r="F62" s="25"/>
      <c r="G62" s="25"/>
      <c r="H62" s="25"/>
      <c r="I62" s="27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</row>
    <row r="63" spans="1:31" ht="15" thickTop="1" x14ac:dyDescent="0.2">
      <c r="B63" s="63"/>
      <c r="C63" s="64"/>
      <c r="D63" s="64"/>
      <c r="E63" s="64"/>
      <c r="F63" s="64"/>
      <c r="G63" s="83" t="s">
        <v>59</v>
      </c>
      <c r="H63" s="83"/>
      <c r="I63" s="83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3" t="s">
        <v>63</v>
      </c>
      <c r="AD63" s="83"/>
    </row>
    <row r="64" spans="1:31" ht="15" x14ac:dyDescent="0.2">
      <c r="B64" s="11" t="s">
        <v>21</v>
      </c>
      <c r="C64" s="29" t="s">
        <v>22</v>
      </c>
      <c r="D64" s="10" t="s">
        <v>23</v>
      </c>
      <c r="E64" s="10" t="s">
        <v>29</v>
      </c>
      <c r="F64" s="10"/>
      <c r="G64" s="29">
        <f>$C$1</f>
        <v>2012</v>
      </c>
      <c r="H64" s="29">
        <f>$C$2</f>
        <v>2018</v>
      </c>
      <c r="I64" s="29" t="s">
        <v>25</v>
      </c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 t="s">
        <v>27</v>
      </c>
      <c r="AD64" s="29" t="s">
        <v>25</v>
      </c>
    </row>
    <row r="65" spans="2:31" ht="13" customHeight="1" x14ac:dyDescent="0.2">
      <c r="B65" s="28"/>
      <c r="C65" s="30"/>
      <c r="D65" s="9"/>
      <c r="E65" s="9"/>
      <c r="F65" s="9"/>
      <c r="G65" s="9"/>
      <c r="H65" s="9"/>
      <c r="I65" s="30"/>
      <c r="J65" s="9"/>
      <c r="K65" s="9"/>
      <c r="L65" s="9"/>
      <c r="M65" s="9">
        <v>1</v>
      </c>
      <c r="N65" s="9">
        <v>2</v>
      </c>
      <c r="O65" s="9">
        <v>3</v>
      </c>
      <c r="P65" s="9">
        <v>4</v>
      </c>
      <c r="Q65" s="9">
        <v>5</v>
      </c>
      <c r="R65" s="9">
        <v>6</v>
      </c>
      <c r="S65" s="9">
        <v>7</v>
      </c>
      <c r="T65" s="9">
        <v>8</v>
      </c>
      <c r="U65" s="9">
        <v>9</v>
      </c>
      <c r="V65" s="9">
        <v>10</v>
      </c>
      <c r="W65" s="9">
        <v>11</v>
      </c>
      <c r="X65" s="9">
        <v>12</v>
      </c>
      <c r="Y65" s="9">
        <v>13</v>
      </c>
      <c r="Z65" s="9">
        <v>14</v>
      </c>
      <c r="AA65" s="9">
        <v>15</v>
      </c>
      <c r="AB65" s="9">
        <v>16</v>
      </c>
      <c r="AC65" s="9"/>
      <c r="AD65" s="9"/>
    </row>
    <row r="66" spans="2:31" ht="13" customHeight="1" x14ac:dyDescent="0.2">
      <c r="B66" s="28"/>
      <c r="C66" s="30"/>
      <c r="D66" s="9"/>
      <c r="E66" s="9"/>
      <c r="F66" s="9"/>
      <c r="G66" s="9" t="str">
        <f>CONCATENATE($C61,"_",$C62,"_",G64)</f>
        <v>1_3_2012</v>
      </c>
      <c r="H66" s="9" t="str">
        <f>CONCATENATE($C61,"_",$C62,"_",H64)</f>
        <v>1_3_2018</v>
      </c>
      <c r="I66" s="30"/>
      <c r="J66" s="9"/>
      <c r="K66" s="9"/>
      <c r="L66" s="9"/>
      <c r="M66" s="9" t="str">
        <f>IF($G64+M65&gt;$H64,0,CONCATENATE($C61,"_",$C62,"_",$G64+M65))</f>
        <v>1_3_2013</v>
      </c>
      <c r="N66" s="9" t="str">
        <f t="shared" ref="N66:AB66" si="12">IF($G64+N65&gt;$H64,0,CONCATENATE($C61,"_",$C62,"_",$G64+N65))</f>
        <v>1_3_2014</v>
      </c>
      <c r="O66" s="9" t="str">
        <f t="shared" si="12"/>
        <v>1_3_2015</v>
      </c>
      <c r="P66" s="9" t="str">
        <f t="shared" si="12"/>
        <v>1_3_2016</v>
      </c>
      <c r="Q66" s="9" t="str">
        <f t="shared" si="12"/>
        <v>1_3_2017</v>
      </c>
      <c r="R66" s="9" t="str">
        <f t="shared" si="12"/>
        <v>1_3_2018</v>
      </c>
      <c r="S66" s="9">
        <f t="shared" si="12"/>
        <v>0</v>
      </c>
      <c r="T66" s="9">
        <f t="shared" si="12"/>
        <v>0</v>
      </c>
      <c r="U66" s="9">
        <f t="shared" si="12"/>
        <v>0</v>
      </c>
      <c r="V66" s="9">
        <f t="shared" si="12"/>
        <v>0</v>
      </c>
      <c r="W66" s="9">
        <f t="shared" si="12"/>
        <v>0</v>
      </c>
      <c r="X66" s="9">
        <f t="shared" si="12"/>
        <v>0</v>
      </c>
      <c r="Y66" s="9">
        <f t="shared" si="12"/>
        <v>0</v>
      </c>
      <c r="Z66" s="9">
        <f t="shared" si="12"/>
        <v>0</v>
      </c>
      <c r="AA66" s="9">
        <f t="shared" si="12"/>
        <v>0</v>
      </c>
      <c r="AB66" s="9">
        <f t="shared" si="12"/>
        <v>0</v>
      </c>
      <c r="AC66" s="9"/>
      <c r="AD66" s="9"/>
    </row>
    <row r="67" spans="2:31" ht="13" customHeight="1" x14ac:dyDescent="0.2">
      <c r="B67" s="28"/>
      <c r="C67" s="30"/>
      <c r="D67" s="9"/>
      <c r="E67" s="9"/>
      <c r="F67" s="9" t="s">
        <v>26</v>
      </c>
      <c r="G67" s="31"/>
      <c r="H67" s="31"/>
      <c r="I67" s="30"/>
      <c r="J67" s="9"/>
      <c r="K67" s="9"/>
      <c r="L67" s="9" t="s">
        <v>26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2:31" ht="15" x14ac:dyDescent="0.2">
      <c r="B68" s="28" t="s">
        <v>37</v>
      </c>
      <c r="C68" s="30" t="s">
        <v>24</v>
      </c>
      <c r="D68" s="9" t="s">
        <v>8</v>
      </c>
      <c r="E68" s="57">
        <v>0.83279999999999998</v>
      </c>
      <c r="F68" s="9">
        <f>MATCH($D68,FAC_TOTALS_APTA!$A$2:$BO$2,)</f>
        <v>11</v>
      </c>
      <c r="G68" s="31">
        <f>VLOOKUP(G66,FAC_TOTALS_APTA!$A$4:$BO$143,$F68,FALSE)</f>
        <v>23893.9934768577</v>
      </c>
      <c r="H68" s="31">
        <f>VLOOKUP(H66,FAC_TOTALS_APTA!$A$4:$BO$143,$F68,FALSE)</f>
        <v>25700.075049190898</v>
      </c>
      <c r="I68" s="32">
        <f>IFERROR(H68/G68-1,"-")</f>
        <v>7.5587263137175453E-2</v>
      </c>
      <c r="J68" s="33" t="str">
        <f>IF(C68="Log","_log","")</f>
        <v>_log</v>
      </c>
      <c r="K68" s="33" t="str">
        <f>CONCATENATE(D68,J68,"_FAC")</f>
        <v>VRM_ADJ_log_FAC</v>
      </c>
      <c r="L68" s="9">
        <f>MATCH($K68,FAC_TOTALS_APTA!$A$2:$BM$2,)</f>
        <v>23</v>
      </c>
      <c r="M68" s="31">
        <f>IF(M66=0,0,VLOOKUP(M66,FAC_TOTALS_APTA!$A$4:$BO$143,$L68,FALSE))</f>
        <v>12878.7697054746</v>
      </c>
      <c r="N68" s="31">
        <f>IF(N66=0,0,VLOOKUP(N66,FAC_TOTALS_APTA!$A$4:$BO$143,$L68,FALSE))</f>
        <v>-21426.2423886627</v>
      </c>
      <c r="O68" s="31">
        <f>IF(O66=0,0,VLOOKUP(O66,FAC_TOTALS_APTA!$A$4:$BO$143,$L68,FALSE))</f>
        <v>11482.6231641254</v>
      </c>
      <c r="P68" s="31">
        <f>IF(P66=0,0,VLOOKUP(P66,FAC_TOTALS_APTA!$A$4:$BO$143,$L68,FALSE))</f>
        <v>8662.8203632741606</v>
      </c>
      <c r="Q68" s="31">
        <f>IF(Q66=0,0,VLOOKUP(Q66,FAC_TOTALS_APTA!$A$4:$BO$143,$L68,FALSE))</f>
        <v>27414.219867695301</v>
      </c>
      <c r="R68" s="31">
        <f>IF(R66=0,0,VLOOKUP(R66,FAC_TOTALS_APTA!$A$4:$BO$143,$L68,FALSE))</f>
        <v>6221.4374629402801</v>
      </c>
      <c r="S68" s="31">
        <f>IF(S66=0,0,VLOOKUP(S66,FAC_TOTALS_APTA!$A$4:$BO$143,$L68,FALSE))</f>
        <v>0</v>
      </c>
      <c r="T68" s="31">
        <f>IF(T66=0,0,VLOOKUP(T66,FAC_TOTALS_APTA!$A$4:$BO$143,$L68,FALSE))</f>
        <v>0</v>
      </c>
      <c r="U68" s="31">
        <f>IF(U66=0,0,VLOOKUP(U66,FAC_TOTALS_APTA!$A$4:$BO$143,$L68,FALSE))</f>
        <v>0</v>
      </c>
      <c r="V68" s="31">
        <f>IF(V66=0,0,VLOOKUP(V66,FAC_TOTALS_APTA!$A$4:$BO$143,$L68,FALSE))</f>
        <v>0</v>
      </c>
      <c r="W68" s="31">
        <f>IF(W66=0,0,VLOOKUP(W66,FAC_TOTALS_APTA!$A$4:$BO$143,$L68,FALSE))</f>
        <v>0</v>
      </c>
      <c r="X68" s="31">
        <f>IF(X66=0,0,VLOOKUP(X66,FAC_TOTALS_APTA!$A$4:$BO$143,$L68,FALSE))</f>
        <v>0</v>
      </c>
      <c r="Y68" s="31">
        <f>IF(Y66=0,0,VLOOKUP(Y66,FAC_TOTALS_APTA!$A$4:$BO$143,$L68,FALSE))</f>
        <v>0</v>
      </c>
      <c r="Z68" s="31">
        <f>IF(Z66=0,0,VLOOKUP(Z66,FAC_TOTALS_APTA!$A$4:$BO$143,$L68,FALSE))</f>
        <v>0</v>
      </c>
      <c r="AA68" s="31">
        <f>IF(AA66=0,0,VLOOKUP(AA66,FAC_TOTALS_APTA!$A$4:$BO$143,$L68,FALSE))</f>
        <v>0</v>
      </c>
      <c r="AB68" s="31">
        <f>IF(AB66=0,0,VLOOKUP(AB66,FAC_TOTALS_APTA!$A$4:$BO$143,$L68,FALSE))</f>
        <v>0</v>
      </c>
      <c r="AC68" s="34">
        <f>SUM(M68:AB68)</f>
        <v>45233.628174847043</v>
      </c>
      <c r="AD68" s="35">
        <f>AC68/G82</f>
        <v>8.0425584267579231E-2</v>
      </c>
      <c r="AE68" s="82"/>
    </row>
    <row r="69" spans="2:31" ht="15" x14ac:dyDescent="0.2">
      <c r="B69" s="28" t="s">
        <v>60</v>
      </c>
      <c r="C69" s="30" t="s">
        <v>24</v>
      </c>
      <c r="D69" s="9" t="s">
        <v>18</v>
      </c>
      <c r="E69" s="57">
        <v>-0.59099999999999997</v>
      </c>
      <c r="F69" s="9">
        <f>MATCH($D69,FAC_TOTALS_APTA!$A$2:$BO$2,)</f>
        <v>12</v>
      </c>
      <c r="G69" s="56">
        <f>VLOOKUP(G66,FAC_TOTALS_APTA!$A$4:$BO$143,$F69,FALSE)</f>
        <v>4.2334004323775396</v>
      </c>
      <c r="H69" s="56">
        <f>VLOOKUP(H66,FAC_TOTALS_APTA!$A$4:$BO$143,$F69,FALSE)</f>
        <v>4.63398847896757</v>
      </c>
      <c r="I69" s="32">
        <f t="shared" ref="I69:I79" si="13">IFERROR(H69/G69-1,"-")</f>
        <v>9.4625597788077442E-2</v>
      </c>
      <c r="J69" s="33" t="str">
        <f t="shared" ref="J69:J79" si="14">IF(C69="Log","_log","")</f>
        <v>_log</v>
      </c>
      <c r="K69" s="33" t="str">
        <f t="shared" ref="K69:K80" si="15">CONCATENATE(D69,J69,"_FAC")</f>
        <v>FARE_per_UPT_2018_log_FAC</v>
      </c>
      <c r="L69" s="9">
        <f>MATCH($K69,FAC_TOTALS_APTA!$A$2:$BM$2,)</f>
        <v>24</v>
      </c>
      <c r="M69" s="31">
        <f>IF(M66=0,0,VLOOKUP(M66,FAC_TOTALS_APTA!$A$4:$BO$143,$L69,FALSE))</f>
        <v>-216.06629935131599</v>
      </c>
      <c r="N69" s="31">
        <f>IF(N66=0,0,VLOOKUP(N66,FAC_TOTALS_APTA!$A$4:$BO$143,$L69,FALSE))</f>
        <v>-143.196146782434</v>
      </c>
      <c r="O69" s="31">
        <f>IF(O66=0,0,VLOOKUP(O66,FAC_TOTALS_APTA!$A$4:$BO$143,$L69,FALSE))</f>
        <v>647.203337132613</v>
      </c>
      <c r="P69" s="31">
        <f>IF(P66=0,0,VLOOKUP(P66,FAC_TOTALS_APTA!$A$4:$BO$143,$L69,FALSE))</f>
        <v>972.12993395713204</v>
      </c>
      <c r="Q69" s="31">
        <f>IF(Q66=0,0,VLOOKUP(Q66,FAC_TOTALS_APTA!$A$4:$BO$143,$L69,FALSE))</f>
        <v>968.38933428681401</v>
      </c>
      <c r="R69" s="31">
        <f>IF(R66=0,0,VLOOKUP(R66,FAC_TOTALS_APTA!$A$4:$BO$143,$L69,FALSE))</f>
        <v>884.43021450773801</v>
      </c>
      <c r="S69" s="31">
        <f>IF(S66=0,0,VLOOKUP(S66,FAC_TOTALS_APTA!$A$4:$BO$143,$L69,FALSE))</f>
        <v>0</v>
      </c>
      <c r="T69" s="31">
        <f>IF(T66=0,0,VLOOKUP(T66,FAC_TOTALS_APTA!$A$4:$BO$143,$L69,FALSE))</f>
        <v>0</v>
      </c>
      <c r="U69" s="31">
        <f>IF(U66=0,0,VLOOKUP(U66,FAC_TOTALS_APTA!$A$4:$BO$143,$L69,FALSE))</f>
        <v>0</v>
      </c>
      <c r="V69" s="31">
        <f>IF(V66=0,0,VLOOKUP(V66,FAC_TOTALS_APTA!$A$4:$BO$143,$L69,FALSE))</f>
        <v>0</v>
      </c>
      <c r="W69" s="31">
        <f>IF(W66=0,0,VLOOKUP(W66,FAC_TOTALS_APTA!$A$4:$BO$143,$L69,FALSE))</f>
        <v>0</v>
      </c>
      <c r="X69" s="31">
        <f>IF(X66=0,0,VLOOKUP(X66,FAC_TOTALS_APTA!$A$4:$BO$143,$L69,FALSE))</f>
        <v>0</v>
      </c>
      <c r="Y69" s="31">
        <f>IF(Y66=0,0,VLOOKUP(Y66,FAC_TOTALS_APTA!$A$4:$BO$143,$L69,FALSE))</f>
        <v>0</v>
      </c>
      <c r="Z69" s="31">
        <f>IF(Z66=0,0,VLOOKUP(Z66,FAC_TOTALS_APTA!$A$4:$BO$143,$L69,FALSE))</f>
        <v>0</v>
      </c>
      <c r="AA69" s="31">
        <f>IF(AA66=0,0,VLOOKUP(AA66,FAC_TOTALS_APTA!$A$4:$BO$143,$L69,FALSE))</f>
        <v>0</v>
      </c>
      <c r="AB69" s="31">
        <f>IF(AB66=0,0,VLOOKUP(AB66,FAC_TOTALS_APTA!$A$4:$BO$143,$L69,FALSE))</f>
        <v>0</v>
      </c>
      <c r="AC69" s="34">
        <f t="shared" ref="AC69:AC79" si="16">SUM(M69:AB69)</f>
        <v>3112.890373750547</v>
      </c>
      <c r="AD69" s="35">
        <f>AC69/G82</f>
        <v>5.5347323920619243E-3</v>
      </c>
      <c r="AE69" s="82"/>
    </row>
    <row r="70" spans="2:31" ht="15" x14ac:dyDescent="0.2">
      <c r="B70" s="28" t="s">
        <v>56</v>
      </c>
      <c r="C70" s="30" t="s">
        <v>24</v>
      </c>
      <c r="D70" s="9" t="s">
        <v>9</v>
      </c>
      <c r="E70" s="57">
        <v>0.37669999999999998</v>
      </c>
      <c r="F70" s="9">
        <f>MATCH($D70,FAC_TOTALS_APTA!$A$2:$BO$2,)</f>
        <v>13</v>
      </c>
      <c r="G70" s="31">
        <f>VLOOKUP(G66,FAC_TOTALS_APTA!$A$4:$BO$143,$F70,FALSE)</f>
        <v>776885.71285653603</v>
      </c>
      <c r="H70" s="31">
        <f>VLOOKUP(H66,FAC_TOTALS_APTA!$A$4:$BO$143,$F70,FALSE)</f>
        <v>813487.90422204102</v>
      </c>
      <c r="I70" s="32">
        <f t="shared" si="13"/>
        <v>4.7113997284004894E-2</v>
      </c>
      <c r="J70" s="33" t="str">
        <f t="shared" si="14"/>
        <v>_log</v>
      </c>
      <c r="K70" s="33" t="str">
        <f t="shared" si="15"/>
        <v>POP_EMP_log_FAC</v>
      </c>
      <c r="L70" s="9">
        <f>MATCH($K70,FAC_TOTALS_APTA!$A$2:$BM$2,)</f>
        <v>25</v>
      </c>
      <c r="M70" s="31">
        <f>IF(M66=0,0,VLOOKUP(M66,FAC_TOTALS_APTA!$A$4:$BO$143,$L70,FALSE))</f>
        <v>-19907.950360351399</v>
      </c>
      <c r="N70" s="31">
        <f>IF(N66=0,0,VLOOKUP(N66,FAC_TOTALS_APTA!$A$4:$BO$143,$L70,FALSE))</f>
        <v>-3962.8570549456599</v>
      </c>
      <c r="O70" s="31">
        <f>IF(O66=0,0,VLOOKUP(O66,FAC_TOTALS_APTA!$A$4:$BO$143,$L70,FALSE))</f>
        <v>25127.1886265906</v>
      </c>
      <c r="P70" s="31">
        <f>IF(P66=0,0,VLOOKUP(P66,FAC_TOTALS_APTA!$A$4:$BO$143,$L70,FALSE))</f>
        <v>-30746.612755412199</v>
      </c>
      <c r="Q70" s="31">
        <f>IF(Q66=0,0,VLOOKUP(Q66,FAC_TOTALS_APTA!$A$4:$BO$143,$L70,FALSE))</f>
        <v>32894.550576829803</v>
      </c>
      <c r="R70" s="31">
        <f>IF(R66=0,0,VLOOKUP(R66,FAC_TOTALS_APTA!$A$4:$BO$143,$L70,FALSE))</f>
        <v>-12867.3546861661</v>
      </c>
      <c r="S70" s="31">
        <f>IF(S66=0,0,VLOOKUP(S66,FAC_TOTALS_APTA!$A$4:$BO$143,$L70,FALSE))</f>
        <v>0</v>
      </c>
      <c r="T70" s="31">
        <f>IF(T66=0,0,VLOOKUP(T66,FAC_TOTALS_APTA!$A$4:$BO$143,$L70,FALSE))</f>
        <v>0</v>
      </c>
      <c r="U70" s="31">
        <f>IF(U66=0,0,VLOOKUP(U66,FAC_TOTALS_APTA!$A$4:$BO$143,$L70,FALSE))</f>
        <v>0</v>
      </c>
      <c r="V70" s="31">
        <f>IF(V66=0,0,VLOOKUP(V66,FAC_TOTALS_APTA!$A$4:$BO$143,$L70,FALSE))</f>
        <v>0</v>
      </c>
      <c r="W70" s="31">
        <f>IF(W66=0,0,VLOOKUP(W66,FAC_TOTALS_APTA!$A$4:$BO$143,$L70,FALSE))</f>
        <v>0</v>
      </c>
      <c r="X70" s="31">
        <f>IF(X66=0,0,VLOOKUP(X66,FAC_TOTALS_APTA!$A$4:$BO$143,$L70,FALSE))</f>
        <v>0</v>
      </c>
      <c r="Y70" s="31">
        <f>IF(Y66=0,0,VLOOKUP(Y66,FAC_TOTALS_APTA!$A$4:$BO$143,$L70,FALSE))</f>
        <v>0</v>
      </c>
      <c r="Z70" s="31">
        <f>IF(Z66=0,0,VLOOKUP(Z66,FAC_TOTALS_APTA!$A$4:$BO$143,$L70,FALSE))</f>
        <v>0</v>
      </c>
      <c r="AA70" s="31">
        <f>IF(AA66=0,0,VLOOKUP(AA66,FAC_TOTALS_APTA!$A$4:$BO$143,$L70,FALSE))</f>
        <v>0</v>
      </c>
      <c r="AB70" s="31">
        <f>IF(AB66=0,0,VLOOKUP(AB66,FAC_TOTALS_APTA!$A$4:$BO$143,$L70,FALSE))</f>
        <v>0</v>
      </c>
      <c r="AC70" s="34">
        <f t="shared" si="16"/>
        <v>-9463.0356534549555</v>
      </c>
      <c r="AD70" s="35">
        <f>AC70/G82</f>
        <v>-1.6825317846098729E-2</v>
      </c>
    </row>
    <row r="71" spans="2:31" ht="15" x14ac:dyDescent="0.2">
      <c r="B71" s="28" t="s">
        <v>72</v>
      </c>
      <c r="C71" s="30" t="s">
        <v>24</v>
      </c>
      <c r="D71" s="9" t="s">
        <v>80</v>
      </c>
      <c r="E71" s="57">
        <v>5.4999999999999997E-3</v>
      </c>
      <c r="F71" s="9">
        <f>MATCH($D71,FAC_TOTALS_APTA!$A$2:$BO$2,)</f>
        <v>17</v>
      </c>
      <c r="G71" s="56">
        <f>VLOOKUP(G66,FAC_TOTALS_APTA!$A$4:$BO$143,$F71,FALSE)</f>
        <v>1220.5726059875999</v>
      </c>
      <c r="H71" s="56">
        <f>VLOOKUP(H66,FAC_TOTALS_APTA!$A$4:$BO$143,$F71,FALSE)</f>
        <v>1267.1769366660001</v>
      </c>
      <c r="I71" s="32">
        <f t="shared" si="13"/>
        <v>3.818235019349081E-2</v>
      </c>
      <c r="J71" s="33" t="str">
        <f t="shared" si="14"/>
        <v>_log</v>
      </c>
      <c r="K71" s="33" t="str">
        <f t="shared" si="15"/>
        <v>WEIGHTED_POP_DENSITY_log_FAC</v>
      </c>
      <c r="L71" s="9">
        <f>MATCH($K71,FAC_TOTALS_APTA!$A$2:$BM$2,)</f>
        <v>29</v>
      </c>
      <c r="M71" s="31">
        <f>IF(M66=0,0,VLOOKUP(M66,FAC_TOTALS_APTA!$A$4:$BO$143,$L71,FALSE))</f>
        <v>2163.1193428264601</v>
      </c>
      <c r="N71" s="31">
        <f>IF(N66=0,0,VLOOKUP(N66,FAC_TOTALS_APTA!$A$4:$BO$143,$L71,FALSE))</f>
        <v>8318.0529118786908</v>
      </c>
      <c r="O71" s="31">
        <f>IF(O66=0,0,VLOOKUP(O66,FAC_TOTALS_APTA!$A$4:$BO$143,$L71,FALSE))</f>
        <v>5257.6104394077202</v>
      </c>
      <c r="P71" s="31">
        <f>IF(P66=0,0,VLOOKUP(P66,FAC_TOTALS_APTA!$A$4:$BO$143,$L71,FALSE))</f>
        <v>6390.5957754186402</v>
      </c>
      <c r="Q71" s="31">
        <f>IF(Q66=0,0,VLOOKUP(Q66,FAC_TOTALS_APTA!$A$4:$BO$143,$L71,FALSE))</f>
        <v>883.93772199477598</v>
      </c>
      <c r="R71" s="31">
        <f>IF(R66=0,0,VLOOKUP(R66,FAC_TOTALS_APTA!$A$4:$BO$143,$L71,FALSE))</f>
        <v>5410.1399957699095</v>
      </c>
      <c r="S71" s="31">
        <f>IF(S66=0,0,VLOOKUP(S66,FAC_TOTALS_APTA!$A$4:$BO$143,$L71,FALSE))</f>
        <v>0</v>
      </c>
      <c r="T71" s="31">
        <f>IF(T66=0,0,VLOOKUP(T66,FAC_TOTALS_APTA!$A$4:$BO$143,$L71,FALSE))</f>
        <v>0</v>
      </c>
      <c r="U71" s="31">
        <f>IF(U66=0,0,VLOOKUP(U66,FAC_TOTALS_APTA!$A$4:$BO$143,$L71,FALSE))</f>
        <v>0</v>
      </c>
      <c r="V71" s="31">
        <f>IF(V66=0,0,VLOOKUP(V66,FAC_TOTALS_APTA!$A$4:$BO$143,$L71,FALSE))</f>
        <v>0</v>
      </c>
      <c r="W71" s="31">
        <f>IF(W66=0,0,VLOOKUP(W66,FAC_TOTALS_APTA!$A$4:$BO$143,$L71,FALSE))</f>
        <v>0</v>
      </c>
      <c r="X71" s="31">
        <f>IF(X66=0,0,VLOOKUP(X66,FAC_TOTALS_APTA!$A$4:$BO$143,$L71,FALSE))</f>
        <v>0</v>
      </c>
      <c r="Y71" s="31">
        <f>IF(Y66=0,0,VLOOKUP(Y66,FAC_TOTALS_APTA!$A$4:$BO$143,$L71,FALSE))</f>
        <v>0</v>
      </c>
      <c r="Z71" s="31">
        <f>IF(Z66=0,0,VLOOKUP(Z66,FAC_TOTALS_APTA!$A$4:$BO$143,$L71,FALSE))</f>
        <v>0</v>
      </c>
      <c r="AA71" s="31">
        <f>IF(AA66=0,0,VLOOKUP(AA66,FAC_TOTALS_APTA!$A$4:$BO$143,$L71,FALSE))</f>
        <v>0</v>
      </c>
      <c r="AB71" s="31">
        <f>IF(AB66=0,0,VLOOKUP(AB66,FAC_TOTALS_APTA!$A$4:$BO$143,$L71,FALSE))</f>
        <v>0</v>
      </c>
      <c r="AC71" s="34">
        <f t="shared" si="16"/>
        <v>28423.456187296197</v>
      </c>
      <c r="AD71" s="35">
        <f>AC71/G82</f>
        <v>5.0537026610622232E-2</v>
      </c>
    </row>
    <row r="72" spans="2:31" ht="15" x14ac:dyDescent="0.2">
      <c r="B72" s="28" t="s">
        <v>57</v>
      </c>
      <c r="C72" s="30" t="s">
        <v>24</v>
      </c>
      <c r="D72" s="37" t="s">
        <v>17</v>
      </c>
      <c r="E72" s="57">
        <v>0.1762</v>
      </c>
      <c r="F72" s="9">
        <f>MATCH($D72,FAC_TOTALS_APTA!$A$2:$BO$2,)</f>
        <v>14</v>
      </c>
      <c r="G72" s="36">
        <f>VLOOKUP(G66,FAC_TOTALS_APTA!$A$4:$BO$143,$F72,FALSE)</f>
        <v>3.9305142316606201</v>
      </c>
      <c r="H72" s="36">
        <f>VLOOKUP(H66,FAC_TOTALS_APTA!$A$4:$BO$143,$F72,FALSE)</f>
        <v>2.70281490365615</v>
      </c>
      <c r="I72" s="32">
        <f t="shared" si="13"/>
        <v>-0.31235081611338522</v>
      </c>
      <c r="J72" s="33" t="str">
        <f t="shared" si="14"/>
        <v>_log</v>
      </c>
      <c r="K72" s="33" t="str">
        <f t="shared" si="15"/>
        <v>GAS_PRICE_2018_log_FAC</v>
      </c>
      <c r="L72" s="9">
        <f>MATCH($K72,FAC_TOTALS_APTA!$A$2:$BM$2,)</f>
        <v>26</v>
      </c>
      <c r="M72" s="31">
        <f>IF(M66=0,0,VLOOKUP(M66,FAC_TOTALS_APTA!$A$4:$BO$143,$L72,FALSE))</f>
        <v>-3948.4649016491699</v>
      </c>
      <c r="N72" s="31">
        <f>IF(N66=0,0,VLOOKUP(N66,FAC_TOTALS_APTA!$A$4:$BO$143,$L72,FALSE))</f>
        <v>-5536.1570047313298</v>
      </c>
      <c r="O72" s="31">
        <f>IF(O66=0,0,VLOOKUP(O66,FAC_TOTALS_APTA!$A$4:$BO$143,$L72,FALSE))</f>
        <v>-33334.8696883706</v>
      </c>
      <c r="P72" s="31">
        <f>IF(P66=0,0,VLOOKUP(P66,FAC_TOTALS_APTA!$A$4:$BO$143,$L72,FALSE))</f>
        <v>-9729.6108715461905</v>
      </c>
      <c r="Q72" s="31">
        <f>IF(Q66=0,0,VLOOKUP(Q66,FAC_TOTALS_APTA!$A$4:$BO$143,$L72,FALSE))</f>
        <v>8325.2506855545307</v>
      </c>
      <c r="R72" s="31">
        <f>IF(R66=0,0,VLOOKUP(R66,FAC_TOTALS_APTA!$A$4:$BO$143,$L72,FALSE))</f>
        <v>8909.9430362200001</v>
      </c>
      <c r="S72" s="31">
        <f>IF(S66=0,0,VLOOKUP(S66,FAC_TOTALS_APTA!$A$4:$BO$143,$L72,FALSE))</f>
        <v>0</v>
      </c>
      <c r="T72" s="31">
        <f>IF(T66=0,0,VLOOKUP(T66,FAC_TOTALS_APTA!$A$4:$BO$143,$L72,FALSE))</f>
        <v>0</v>
      </c>
      <c r="U72" s="31">
        <f>IF(U66=0,0,VLOOKUP(U66,FAC_TOTALS_APTA!$A$4:$BO$143,$L72,FALSE))</f>
        <v>0</v>
      </c>
      <c r="V72" s="31">
        <f>IF(V66=0,0,VLOOKUP(V66,FAC_TOTALS_APTA!$A$4:$BO$143,$L72,FALSE))</f>
        <v>0</v>
      </c>
      <c r="W72" s="31">
        <f>IF(W66=0,0,VLOOKUP(W66,FAC_TOTALS_APTA!$A$4:$BO$143,$L72,FALSE))</f>
        <v>0</v>
      </c>
      <c r="X72" s="31">
        <f>IF(X66=0,0,VLOOKUP(X66,FAC_TOTALS_APTA!$A$4:$BO$143,$L72,FALSE))</f>
        <v>0</v>
      </c>
      <c r="Y72" s="31">
        <f>IF(Y66=0,0,VLOOKUP(Y66,FAC_TOTALS_APTA!$A$4:$BO$143,$L72,FALSE))</f>
        <v>0</v>
      </c>
      <c r="Z72" s="31">
        <f>IF(Z66=0,0,VLOOKUP(Z66,FAC_TOTALS_APTA!$A$4:$BO$143,$L72,FALSE))</f>
        <v>0</v>
      </c>
      <c r="AA72" s="31">
        <f>IF(AA66=0,0,VLOOKUP(AA66,FAC_TOTALS_APTA!$A$4:$BO$143,$L72,FALSE))</f>
        <v>0</v>
      </c>
      <c r="AB72" s="31">
        <f>IF(AB66=0,0,VLOOKUP(AB66,FAC_TOTALS_APTA!$A$4:$BO$143,$L72,FALSE))</f>
        <v>0</v>
      </c>
      <c r="AC72" s="34">
        <f t="shared" si="16"/>
        <v>-35313.908744522763</v>
      </c>
      <c r="AD72" s="35">
        <f>AC72/G82</f>
        <v>-6.278828071389439E-2</v>
      </c>
    </row>
    <row r="73" spans="2:31" ht="15" x14ac:dyDescent="0.2">
      <c r="B73" s="28" t="s">
        <v>54</v>
      </c>
      <c r="C73" s="30" t="s">
        <v>24</v>
      </c>
      <c r="D73" s="9" t="s">
        <v>16</v>
      </c>
      <c r="E73" s="57">
        <v>-0.27529999999999999</v>
      </c>
      <c r="F73" s="9">
        <f>MATCH($D73,FAC_TOTALS_APTA!$A$2:$BO$2,)</f>
        <v>15</v>
      </c>
      <c r="G73" s="56">
        <f>VLOOKUP(G66,FAC_TOTALS_APTA!$A$4:$BO$143,$F73,FALSE)</f>
        <v>25251.2568444272</v>
      </c>
      <c r="H73" s="56">
        <f>VLOOKUP(H66,FAC_TOTALS_APTA!$A$4:$BO$143,$F73,FALSE)</f>
        <v>28384.050607585399</v>
      </c>
      <c r="I73" s="32">
        <f t="shared" si="13"/>
        <v>0.12406486467027422</v>
      </c>
      <c r="J73" s="33" t="str">
        <f t="shared" si="14"/>
        <v>_log</v>
      </c>
      <c r="K73" s="33" t="str">
        <f t="shared" si="15"/>
        <v>TOTAL_MED_INC_INDIV_2018_log_FAC</v>
      </c>
      <c r="L73" s="9">
        <f>MATCH($K73,FAC_TOTALS_APTA!$A$2:$BM$2,)</f>
        <v>27</v>
      </c>
      <c r="M73" s="31">
        <f>IF(M66=0,0,VLOOKUP(M66,FAC_TOTALS_APTA!$A$4:$BO$143,$L73,FALSE))</f>
        <v>-540.25915817640202</v>
      </c>
      <c r="N73" s="31">
        <f>IF(N66=0,0,VLOOKUP(N66,FAC_TOTALS_APTA!$A$4:$BO$143,$L73,FALSE))</f>
        <v>-882.74331496838295</v>
      </c>
      <c r="O73" s="31">
        <f>IF(O66=0,0,VLOOKUP(O66,FAC_TOTALS_APTA!$A$4:$BO$143,$L73,FALSE))</f>
        <v>-7836.8912418629598</v>
      </c>
      <c r="P73" s="31">
        <f>IF(P66=0,0,VLOOKUP(P66,FAC_TOTALS_APTA!$A$4:$BO$143,$L73,FALSE))</f>
        <v>-5277.1010994070703</v>
      </c>
      <c r="Q73" s="31">
        <f>IF(Q66=0,0,VLOOKUP(Q66,FAC_TOTALS_APTA!$A$4:$BO$143,$L73,FALSE))</f>
        <v>-5993.11874986154</v>
      </c>
      <c r="R73" s="31">
        <f>IF(R66=0,0,VLOOKUP(R66,FAC_TOTALS_APTA!$A$4:$BO$143,$L73,FALSE))</f>
        <v>-6395.2272064585004</v>
      </c>
      <c r="S73" s="31">
        <f>IF(S66=0,0,VLOOKUP(S66,FAC_TOTALS_APTA!$A$4:$BO$143,$L73,FALSE))</f>
        <v>0</v>
      </c>
      <c r="T73" s="31">
        <f>IF(T66=0,0,VLOOKUP(T66,FAC_TOTALS_APTA!$A$4:$BO$143,$L73,FALSE))</f>
        <v>0</v>
      </c>
      <c r="U73" s="31">
        <f>IF(U66=0,0,VLOOKUP(U66,FAC_TOTALS_APTA!$A$4:$BO$143,$L73,FALSE))</f>
        <v>0</v>
      </c>
      <c r="V73" s="31">
        <f>IF(V66=0,0,VLOOKUP(V66,FAC_TOTALS_APTA!$A$4:$BO$143,$L73,FALSE))</f>
        <v>0</v>
      </c>
      <c r="W73" s="31">
        <f>IF(W66=0,0,VLOOKUP(W66,FAC_TOTALS_APTA!$A$4:$BO$143,$L73,FALSE))</f>
        <v>0</v>
      </c>
      <c r="X73" s="31">
        <f>IF(X66=0,0,VLOOKUP(X66,FAC_TOTALS_APTA!$A$4:$BO$143,$L73,FALSE))</f>
        <v>0</v>
      </c>
      <c r="Y73" s="31">
        <f>IF(Y66=0,0,VLOOKUP(Y66,FAC_TOTALS_APTA!$A$4:$BO$143,$L73,FALSE))</f>
        <v>0</v>
      </c>
      <c r="Z73" s="31">
        <f>IF(Z66=0,0,VLOOKUP(Z66,FAC_TOTALS_APTA!$A$4:$BO$143,$L73,FALSE))</f>
        <v>0</v>
      </c>
      <c r="AA73" s="31">
        <f>IF(AA66=0,0,VLOOKUP(AA66,FAC_TOTALS_APTA!$A$4:$BO$143,$L73,FALSE))</f>
        <v>0</v>
      </c>
      <c r="AB73" s="31">
        <f>IF(AB66=0,0,VLOOKUP(AB66,FAC_TOTALS_APTA!$A$4:$BO$143,$L73,FALSE))</f>
        <v>0</v>
      </c>
      <c r="AC73" s="34">
        <f t="shared" si="16"/>
        <v>-26925.340770734856</v>
      </c>
      <c r="AD73" s="35">
        <f>AC73/G82</f>
        <v>-4.7873370995567842E-2</v>
      </c>
    </row>
    <row r="74" spans="2:31" ht="15" x14ac:dyDescent="0.2">
      <c r="B74" s="28" t="s">
        <v>73</v>
      </c>
      <c r="C74" s="30"/>
      <c r="D74" s="9" t="s">
        <v>10</v>
      </c>
      <c r="E74" s="57">
        <v>6.8999999999999999E-3</v>
      </c>
      <c r="F74" s="9">
        <f>MATCH($D74,FAC_TOTALS_APTA!$A$2:$BO$2,)</f>
        <v>16</v>
      </c>
      <c r="G74" s="31">
        <f>VLOOKUP(G66,FAC_TOTALS_APTA!$A$4:$BO$143,$F74,FALSE)</f>
        <v>7.3568172461703298</v>
      </c>
      <c r="H74" s="31">
        <f>VLOOKUP(H66,FAC_TOTALS_APTA!$A$4:$BO$143,$F74,FALSE)</f>
        <v>5.74293740486819</v>
      </c>
      <c r="I74" s="32">
        <f t="shared" si="13"/>
        <v>-0.21937201744983703</v>
      </c>
      <c r="J74" s="33" t="str">
        <f t="shared" si="14"/>
        <v/>
      </c>
      <c r="K74" s="33" t="str">
        <f t="shared" si="15"/>
        <v>PCT_HH_NO_VEH_FAC</v>
      </c>
      <c r="L74" s="9">
        <f>MATCH($K74,FAC_TOTALS_APTA!$A$2:$BM$2,)</f>
        <v>28</v>
      </c>
      <c r="M74" s="31">
        <f>IF(M66=0,0,VLOOKUP(M66,FAC_TOTALS_APTA!$A$4:$BO$143,$L74,FALSE))</f>
        <v>-1335.5514701462</v>
      </c>
      <c r="N74" s="31">
        <f>IF(N66=0,0,VLOOKUP(N66,FAC_TOTALS_APTA!$A$4:$BO$143,$L74,FALSE))</f>
        <v>-518.94444199759096</v>
      </c>
      <c r="O74" s="31">
        <f>IF(O66=0,0,VLOOKUP(O66,FAC_TOTALS_APTA!$A$4:$BO$143,$L74,FALSE))</f>
        <v>482.01809752724398</v>
      </c>
      <c r="P74" s="31">
        <f>IF(P66=0,0,VLOOKUP(P66,FAC_TOTALS_APTA!$A$4:$BO$143,$L74,FALSE))</f>
        <v>-2273.0463173845101</v>
      </c>
      <c r="Q74" s="31">
        <f>IF(Q66=0,0,VLOOKUP(Q66,FAC_TOTALS_APTA!$A$4:$BO$143,$L74,FALSE))</f>
        <v>-1369.4073066270601</v>
      </c>
      <c r="R74" s="31">
        <f>IF(R66=0,0,VLOOKUP(R66,FAC_TOTALS_APTA!$A$4:$BO$143,$L74,FALSE))</f>
        <v>-1776.2947010522901</v>
      </c>
      <c r="S74" s="31">
        <f>IF(S66=0,0,VLOOKUP(S66,FAC_TOTALS_APTA!$A$4:$BO$143,$L74,FALSE))</f>
        <v>0</v>
      </c>
      <c r="T74" s="31">
        <f>IF(T66=0,0,VLOOKUP(T66,FAC_TOTALS_APTA!$A$4:$BO$143,$L74,FALSE))</f>
        <v>0</v>
      </c>
      <c r="U74" s="31">
        <f>IF(U66=0,0,VLOOKUP(U66,FAC_TOTALS_APTA!$A$4:$BO$143,$L74,FALSE))</f>
        <v>0</v>
      </c>
      <c r="V74" s="31">
        <f>IF(V66=0,0,VLOOKUP(V66,FAC_TOTALS_APTA!$A$4:$BO$143,$L74,FALSE))</f>
        <v>0</v>
      </c>
      <c r="W74" s="31">
        <f>IF(W66=0,0,VLOOKUP(W66,FAC_TOTALS_APTA!$A$4:$BO$143,$L74,FALSE))</f>
        <v>0</v>
      </c>
      <c r="X74" s="31">
        <f>IF(X66=0,0,VLOOKUP(X66,FAC_TOTALS_APTA!$A$4:$BO$143,$L74,FALSE))</f>
        <v>0</v>
      </c>
      <c r="Y74" s="31">
        <f>IF(Y66=0,0,VLOOKUP(Y66,FAC_TOTALS_APTA!$A$4:$BO$143,$L74,FALSE))</f>
        <v>0</v>
      </c>
      <c r="Z74" s="31">
        <f>IF(Z66=0,0,VLOOKUP(Z66,FAC_TOTALS_APTA!$A$4:$BO$143,$L74,FALSE))</f>
        <v>0</v>
      </c>
      <c r="AA74" s="31">
        <f>IF(AA66=0,0,VLOOKUP(AA66,FAC_TOTALS_APTA!$A$4:$BO$143,$L74,FALSE))</f>
        <v>0</v>
      </c>
      <c r="AB74" s="31">
        <f>IF(AB66=0,0,VLOOKUP(AB66,FAC_TOTALS_APTA!$A$4:$BO$143,$L74,FALSE))</f>
        <v>0</v>
      </c>
      <c r="AC74" s="34">
        <f t="shared" si="16"/>
        <v>-6791.2261396804079</v>
      </c>
      <c r="AD74" s="35">
        <f>AC74/G82</f>
        <v>-1.2074829108684479E-2</v>
      </c>
    </row>
    <row r="75" spans="2:31" ht="15" x14ac:dyDescent="0.2">
      <c r="B75" s="28" t="s">
        <v>55</v>
      </c>
      <c r="C75" s="30"/>
      <c r="D75" s="9" t="s">
        <v>32</v>
      </c>
      <c r="E75" s="57">
        <v>-3.0000000000000001E-3</v>
      </c>
      <c r="F75" s="9">
        <f>MATCH($D75,FAC_TOTALS_APTA!$A$2:$BO$2,)</f>
        <v>18</v>
      </c>
      <c r="G75" s="36">
        <f>VLOOKUP(G66,FAC_TOTALS_APTA!$A$4:$BO$143,$F75,FALSE)</f>
        <v>3.2896517646030801</v>
      </c>
      <c r="H75" s="36">
        <f>VLOOKUP(H66,FAC_TOTALS_APTA!$A$4:$BO$143,$F75,FALSE)</f>
        <v>5.7151181503316604</v>
      </c>
      <c r="I75" s="32">
        <f t="shared" si="13"/>
        <v>0.73730186636372741</v>
      </c>
      <c r="J75" s="33" t="str">
        <f t="shared" si="14"/>
        <v/>
      </c>
      <c r="K75" s="33" t="str">
        <f t="shared" si="15"/>
        <v>JTW_HOME_PCT_FAC</v>
      </c>
      <c r="L75" s="9">
        <f>MATCH($K75,FAC_TOTALS_APTA!$A$2:$BM$2,)</f>
        <v>30</v>
      </c>
      <c r="M75" s="31">
        <f>IF(M66=0,0,VLOOKUP(M66,FAC_TOTALS_APTA!$A$4:$BO$143,$L75,FALSE))</f>
        <v>-110.663701173082</v>
      </c>
      <c r="N75" s="31">
        <f>IF(N66=0,0,VLOOKUP(N66,FAC_TOTALS_APTA!$A$4:$BO$143,$L75,FALSE))</f>
        <v>65.726345126251502</v>
      </c>
      <c r="O75" s="31">
        <f>IF(O66=0,0,VLOOKUP(O66,FAC_TOTALS_APTA!$A$4:$BO$143,$L75,FALSE))</f>
        <v>-67.586365502698001</v>
      </c>
      <c r="P75" s="31">
        <f>IF(P66=0,0,VLOOKUP(P66,FAC_TOTALS_APTA!$A$4:$BO$143,$L75,FALSE))</f>
        <v>14.6103197787209</v>
      </c>
      <c r="Q75" s="31">
        <f>IF(Q66=0,0,VLOOKUP(Q66,FAC_TOTALS_APTA!$A$4:$BO$143,$L75,FALSE))</f>
        <v>-241.56121389831699</v>
      </c>
      <c r="R75" s="31">
        <f>IF(R66=0,0,VLOOKUP(R66,FAC_TOTALS_APTA!$A$4:$BO$143,$L75,FALSE))</f>
        <v>-186.99815777953401</v>
      </c>
      <c r="S75" s="31">
        <f>IF(S66=0,0,VLOOKUP(S66,FAC_TOTALS_APTA!$A$4:$BO$143,$L75,FALSE))</f>
        <v>0</v>
      </c>
      <c r="T75" s="31">
        <f>IF(T66=0,0,VLOOKUP(T66,FAC_TOTALS_APTA!$A$4:$BO$143,$L75,FALSE))</f>
        <v>0</v>
      </c>
      <c r="U75" s="31">
        <f>IF(U66=0,0,VLOOKUP(U66,FAC_TOTALS_APTA!$A$4:$BO$143,$L75,FALSE))</f>
        <v>0</v>
      </c>
      <c r="V75" s="31">
        <f>IF(V66=0,0,VLOOKUP(V66,FAC_TOTALS_APTA!$A$4:$BO$143,$L75,FALSE))</f>
        <v>0</v>
      </c>
      <c r="W75" s="31">
        <f>IF(W66=0,0,VLOOKUP(W66,FAC_TOTALS_APTA!$A$4:$BO$143,$L75,FALSE))</f>
        <v>0</v>
      </c>
      <c r="X75" s="31">
        <f>IF(X66=0,0,VLOOKUP(X66,FAC_TOTALS_APTA!$A$4:$BO$143,$L75,FALSE))</f>
        <v>0</v>
      </c>
      <c r="Y75" s="31">
        <f>IF(Y66=0,0,VLOOKUP(Y66,FAC_TOTALS_APTA!$A$4:$BO$143,$L75,FALSE))</f>
        <v>0</v>
      </c>
      <c r="Z75" s="31">
        <f>IF(Z66=0,0,VLOOKUP(Z66,FAC_TOTALS_APTA!$A$4:$BO$143,$L75,FALSE))</f>
        <v>0</v>
      </c>
      <c r="AA75" s="31">
        <f>IF(AA66=0,0,VLOOKUP(AA66,FAC_TOTALS_APTA!$A$4:$BO$143,$L75,FALSE))</f>
        <v>0</v>
      </c>
      <c r="AB75" s="31">
        <f>IF(AB66=0,0,VLOOKUP(AB66,FAC_TOTALS_APTA!$A$4:$BO$143,$L75,FALSE))</f>
        <v>0</v>
      </c>
      <c r="AC75" s="34">
        <f t="shared" si="16"/>
        <v>-526.47277344865859</v>
      </c>
      <c r="AD75" s="35">
        <f>AC75/G82</f>
        <v>-9.3607084185049275E-4</v>
      </c>
    </row>
    <row r="76" spans="2:31" ht="15" x14ac:dyDescent="0.2">
      <c r="B76" s="28" t="s">
        <v>74</v>
      </c>
      <c r="C76" s="30"/>
      <c r="D76" s="14" t="s">
        <v>81</v>
      </c>
      <c r="E76" s="57">
        <v>-1.29E-2</v>
      </c>
      <c r="F76" s="9">
        <f>MATCH($D76,FAC_TOTALS_APTA!$A$2:$BO$2,)</f>
        <v>19</v>
      </c>
      <c r="G76" s="36">
        <f>VLOOKUP(G66,FAC_TOTALS_APTA!$A$4:$BO$143,$F76,FALSE)</f>
        <v>0</v>
      </c>
      <c r="H76" s="36">
        <f>VLOOKUP(H66,FAC_TOTALS_APTA!$A$4:$BO$143,$F76,FALSE)</f>
        <v>0</v>
      </c>
      <c r="I76" s="32" t="str">
        <f t="shared" si="13"/>
        <v>-</v>
      </c>
      <c r="J76" s="33" t="str">
        <f t="shared" si="14"/>
        <v/>
      </c>
      <c r="K76" s="33" t="str">
        <f t="shared" si="15"/>
        <v>YEARS_SINCE_TNC_BUS_FAC</v>
      </c>
      <c r="L76" s="9">
        <f>MATCH($K76,FAC_TOTALS_APTA!$A$2:$BM$2,)</f>
        <v>31</v>
      </c>
      <c r="M76" s="31">
        <f>IF(M66=0,0,VLOOKUP(M66,FAC_TOTALS_APTA!$A$4:$BO$143,$L76,FALSE))</f>
        <v>0</v>
      </c>
      <c r="N76" s="31">
        <f>IF(N66=0,0,VLOOKUP(N66,FAC_TOTALS_APTA!$A$4:$BO$143,$L76,FALSE))</f>
        <v>0</v>
      </c>
      <c r="O76" s="31">
        <f>IF(O66=0,0,VLOOKUP(O66,FAC_TOTALS_APTA!$A$4:$BO$143,$L76,FALSE))</f>
        <v>0</v>
      </c>
      <c r="P76" s="31">
        <f>IF(P66=0,0,VLOOKUP(P66,FAC_TOTALS_APTA!$A$4:$BO$143,$L76,FALSE))</f>
        <v>0</v>
      </c>
      <c r="Q76" s="31">
        <f>IF(Q66=0,0,VLOOKUP(Q66,FAC_TOTALS_APTA!$A$4:$BO$143,$L76,FALSE))</f>
        <v>0</v>
      </c>
      <c r="R76" s="31">
        <f>IF(R66=0,0,VLOOKUP(R66,FAC_TOTALS_APTA!$A$4:$BO$143,$L76,FALSE))</f>
        <v>0</v>
      </c>
      <c r="S76" s="31">
        <f>IF(S66=0,0,VLOOKUP(S66,FAC_TOTALS_APTA!$A$4:$BO$143,$L76,FALSE))</f>
        <v>0</v>
      </c>
      <c r="T76" s="31">
        <f>IF(T66=0,0,VLOOKUP(T66,FAC_TOTALS_APTA!$A$4:$BO$143,$L76,FALSE))</f>
        <v>0</v>
      </c>
      <c r="U76" s="31">
        <f>IF(U66=0,0,VLOOKUP(U66,FAC_TOTALS_APTA!$A$4:$BO$143,$L76,FALSE))</f>
        <v>0</v>
      </c>
      <c r="V76" s="31">
        <f>IF(V66=0,0,VLOOKUP(V66,FAC_TOTALS_APTA!$A$4:$BO$143,$L76,FALSE))</f>
        <v>0</v>
      </c>
      <c r="W76" s="31">
        <f>IF(W66=0,0,VLOOKUP(W66,FAC_TOTALS_APTA!$A$4:$BO$143,$L76,FALSE))</f>
        <v>0</v>
      </c>
      <c r="X76" s="31">
        <f>IF(X66=0,0,VLOOKUP(X66,FAC_TOTALS_APTA!$A$4:$BO$143,$L76,FALSE))</f>
        <v>0</v>
      </c>
      <c r="Y76" s="31">
        <f>IF(Y66=0,0,VLOOKUP(Y66,FAC_TOTALS_APTA!$A$4:$BO$143,$L76,FALSE))</f>
        <v>0</v>
      </c>
      <c r="Z76" s="31">
        <f>IF(Z66=0,0,VLOOKUP(Z66,FAC_TOTALS_APTA!$A$4:$BO$143,$L76,FALSE))</f>
        <v>0</v>
      </c>
      <c r="AA76" s="31">
        <f>IF(AA66=0,0,VLOOKUP(AA66,FAC_TOTALS_APTA!$A$4:$BO$143,$L76,FALSE))</f>
        <v>0</v>
      </c>
      <c r="AB76" s="31">
        <f>IF(AB66=0,0,VLOOKUP(AB66,FAC_TOTALS_APTA!$A$4:$BO$143,$L76,FALSE))</f>
        <v>0</v>
      </c>
      <c r="AC76" s="34">
        <f t="shared" si="16"/>
        <v>0</v>
      </c>
      <c r="AD76" s="35">
        <f>AC76/G82</f>
        <v>0</v>
      </c>
    </row>
    <row r="77" spans="2:31" ht="15" x14ac:dyDescent="0.2">
      <c r="B77" s="28" t="s">
        <v>74</v>
      </c>
      <c r="C77" s="30"/>
      <c r="D77" s="14" t="s">
        <v>82</v>
      </c>
      <c r="E77" s="57">
        <v>-2.5999999999999999E-3</v>
      </c>
      <c r="F77" s="9">
        <f>MATCH($D77,FAC_TOTALS_APTA!$A$2:$BO$2,)</f>
        <v>20</v>
      </c>
      <c r="G77" s="36">
        <f>VLOOKUP(G66,FAC_TOTALS_APTA!$A$4:$BO$143,$F77,FALSE)</f>
        <v>0</v>
      </c>
      <c r="H77" s="36">
        <f>VLOOKUP(H66,FAC_TOTALS_APTA!$A$4:$BO$143,$F77,FALSE)</f>
        <v>3.7720485221839302</v>
      </c>
      <c r="I77" s="32" t="str">
        <f t="shared" si="13"/>
        <v>-</v>
      </c>
      <c r="J77" s="33" t="str">
        <f t="shared" si="14"/>
        <v/>
      </c>
      <c r="K77" s="33" t="str">
        <f t="shared" si="15"/>
        <v>YEARS_SINCE_TNC_RAIL_FAC</v>
      </c>
      <c r="L77" s="9">
        <f>MATCH($K77,FAC_TOTALS_APTA!$A$2:$BM$2,)</f>
        <v>32</v>
      </c>
      <c r="M77" s="31">
        <f>IF(M66=0,0,VLOOKUP(M66,FAC_TOTALS_APTA!$A$4:$BO$143,$L77,FALSE))</f>
        <v>0</v>
      </c>
      <c r="N77" s="31">
        <f>IF(N66=0,0,VLOOKUP(N66,FAC_TOTALS_APTA!$A$4:$BO$143,$L77,FALSE))</f>
        <v>0</v>
      </c>
      <c r="O77" s="31">
        <f>IF(O66=0,0,VLOOKUP(O66,FAC_TOTALS_APTA!$A$4:$BO$143,$L77,FALSE))</f>
        <v>-5235.3469950331801</v>
      </c>
      <c r="P77" s="31">
        <f>IF(P66=0,0,VLOOKUP(P66,FAC_TOTALS_APTA!$A$4:$BO$143,$L77,FALSE))</f>
        <v>-5626.5998265174003</v>
      </c>
      <c r="Q77" s="31">
        <f>IF(Q66=0,0,VLOOKUP(Q66,FAC_TOTALS_APTA!$A$4:$BO$143,$L77,FALSE))</f>
        <v>-6269.5800894136401</v>
      </c>
      <c r="R77" s="31">
        <f>IF(R66=0,0,VLOOKUP(R66,FAC_TOTALS_APTA!$A$4:$BO$143,$L77,FALSE))</f>
        <v>-6759.7570472399602</v>
      </c>
      <c r="S77" s="31">
        <f>IF(S66=0,0,VLOOKUP(S66,FAC_TOTALS_APTA!$A$4:$BO$143,$L77,FALSE))</f>
        <v>0</v>
      </c>
      <c r="T77" s="31">
        <f>IF(T66=0,0,VLOOKUP(T66,FAC_TOTALS_APTA!$A$4:$BO$143,$L77,FALSE))</f>
        <v>0</v>
      </c>
      <c r="U77" s="31">
        <f>IF(U66=0,0,VLOOKUP(U66,FAC_TOTALS_APTA!$A$4:$BO$143,$L77,FALSE))</f>
        <v>0</v>
      </c>
      <c r="V77" s="31">
        <f>IF(V66=0,0,VLOOKUP(V66,FAC_TOTALS_APTA!$A$4:$BO$143,$L77,FALSE))</f>
        <v>0</v>
      </c>
      <c r="W77" s="31">
        <f>IF(W66=0,0,VLOOKUP(W66,FAC_TOTALS_APTA!$A$4:$BO$143,$L77,FALSE))</f>
        <v>0</v>
      </c>
      <c r="X77" s="31">
        <f>IF(X66=0,0,VLOOKUP(X66,FAC_TOTALS_APTA!$A$4:$BO$143,$L77,FALSE))</f>
        <v>0</v>
      </c>
      <c r="Y77" s="31">
        <f>IF(Y66=0,0,VLOOKUP(Y66,FAC_TOTALS_APTA!$A$4:$BO$143,$L77,FALSE))</f>
        <v>0</v>
      </c>
      <c r="Z77" s="31">
        <f>IF(Z66=0,0,VLOOKUP(Z66,FAC_TOTALS_APTA!$A$4:$BO$143,$L77,FALSE))</f>
        <v>0</v>
      </c>
      <c r="AA77" s="31">
        <f>IF(AA66=0,0,VLOOKUP(AA66,FAC_TOTALS_APTA!$A$4:$BO$143,$L77,FALSE))</f>
        <v>0</v>
      </c>
      <c r="AB77" s="31">
        <f>IF(AB66=0,0,VLOOKUP(AB66,FAC_TOTALS_APTA!$A$4:$BO$143,$L77,FALSE))</f>
        <v>0</v>
      </c>
      <c r="AC77" s="34">
        <f t="shared" si="16"/>
        <v>-23891.283958204182</v>
      </c>
      <c r="AD77" s="35">
        <f>AC77/G82</f>
        <v>-4.2478805012366484E-2</v>
      </c>
    </row>
    <row r="78" spans="2:31" ht="15" x14ac:dyDescent="0.2">
      <c r="B78" s="28" t="s">
        <v>75</v>
      </c>
      <c r="C78" s="30"/>
      <c r="D78" s="9" t="s">
        <v>49</v>
      </c>
      <c r="E78" s="57">
        <v>1.46E-2</v>
      </c>
      <c r="F78" s="9">
        <f>MATCH($D78,FAC_TOTALS_APTA!$A$2:$BO$2,)</f>
        <v>21</v>
      </c>
      <c r="G78" s="36">
        <f>VLOOKUP(G66,FAC_TOTALS_APTA!$A$4:$BO$143,$F78,FALSE)</f>
        <v>0.64663963405710301</v>
      </c>
      <c r="H78" s="36">
        <f>VLOOKUP(H66,FAC_TOTALS_APTA!$A$4:$BO$143,$F78,FALSE)</f>
        <v>0.64663963405710301</v>
      </c>
      <c r="I78" s="32">
        <f t="shared" si="13"/>
        <v>0</v>
      </c>
      <c r="J78" s="33" t="str">
        <f t="shared" si="14"/>
        <v/>
      </c>
      <c r="K78" s="33" t="str">
        <f t="shared" si="15"/>
        <v>BIKE_SHARE_FAC</v>
      </c>
      <c r="L78" s="9">
        <f>MATCH($K78,FAC_TOTALS_APTA!$A$2:$BM$2,)</f>
        <v>33</v>
      </c>
      <c r="M78" s="31">
        <f>IF(M66=0,0,VLOOKUP(M66,FAC_TOTALS_APTA!$A$4:$BO$143,$L78,FALSE))</f>
        <v>0</v>
      </c>
      <c r="N78" s="31">
        <f>IF(N66=0,0,VLOOKUP(N66,FAC_TOTALS_APTA!$A$4:$BO$143,$L78,FALSE))</f>
        <v>0</v>
      </c>
      <c r="O78" s="31">
        <f>IF(O66=0,0,VLOOKUP(O66,FAC_TOTALS_APTA!$A$4:$BO$143,$L78,FALSE))</f>
        <v>0</v>
      </c>
      <c r="P78" s="31">
        <f>IF(P66=0,0,VLOOKUP(P66,FAC_TOTALS_APTA!$A$4:$BO$143,$L78,FALSE))</f>
        <v>0</v>
      </c>
      <c r="Q78" s="31">
        <f>IF(Q66=0,0,VLOOKUP(Q66,FAC_TOTALS_APTA!$A$4:$BO$143,$L78,FALSE))</f>
        <v>0</v>
      </c>
      <c r="R78" s="31">
        <f>IF(R66=0,0,VLOOKUP(R66,FAC_TOTALS_APTA!$A$4:$BO$143,$L78,FALSE))</f>
        <v>0</v>
      </c>
      <c r="S78" s="31">
        <f>IF(S66=0,0,VLOOKUP(S66,FAC_TOTALS_APTA!$A$4:$BO$143,$L78,FALSE))</f>
        <v>0</v>
      </c>
      <c r="T78" s="31">
        <f>IF(T66=0,0,VLOOKUP(T66,FAC_TOTALS_APTA!$A$4:$BO$143,$L78,FALSE))</f>
        <v>0</v>
      </c>
      <c r="U78" s="31">
        <f>IF(U66=0,0,VLOOKUP(U66,FAC_TOTALS_APTA!$A$4:$BO$143,$L78,FALSE))</f>
        <v>0</v>
      </c>
      <c r="V78" s="31">
        <f>IF(V66=0,0,VLOOKUP(V66,FAC_TOTALS_APTA!$A$4:$BO$143,$L78,FALSE))</f>
        <v>0</v>
      </c>
      <c r="W78" s="31">
        <f>IF(W66=0,0,VLOOKUP(W66,FAC_TOTALS_APTA!$A$4:$BO$143,$L78,FALSE))</f>
        <v>0</v>
      </c>
      <c r="X78" s="31">
        <f>IF(X66=0,0,VLOOKUP(X66,FAC_TOTALS_APTA!$A$4:$BO$143,$L78,FALSE))</f>
        <v>0</v>
      </c>
      <c r="Y78" s="31">
        <f>IF(Y66=0,0,VLOOKUP(Y66,FAC_TOTALS_APTA!$A$4:$BO$143,$L78,FALSE))</f>
        <v>0</v>
      </c>
      <c r="Z78" s="31">
        <f>IF(Z66=0,0,VLOOKUP(Z66,FAC_TOTALS_APTA!$A$4:$BO$143,$L78,FALSE))</f>
        <v>0</v>
      </c>
      <c r="AA78" s="31">
        <f>IF(AA66=0,0,VLOOKUP(AA66,FAC_TOTALS_APTA!$A$4:$BO$143,$L78,FALSE))</f>
        <v>0</v>
      </c>
      <c r="AB78" s="31">
        <f>IF(AB66=0,0,VLOOKUP(AB66,FAC_TOTALS_APTA!$A$4:$BO$143,$L78,FALSE))</f>
        <v>0</v>
      </c>
      <c r="AC78" s="34">
        <f t="shared" si="16"/>
        <v>0</v>
      </c>
      <c r="AD78" s="35">
        <f>AC78/G82</f>
        <v>0</v>
      </c>
    </row>
    <row r="79" spans="2:31" ht="15" x14ac:dyDescent="0.2">
      <c r="B79" s="11" t="s">
        <v>76</v>
      </c>
      <c r="C79" s="29"/>
      <c r="D79" s="10" t="s">
        <v>50</v>
      </c>
      <c r="E79" s="58">
        <v>-4.8399999999999999E-2</v>
      </c>
      <c r="F79" s="10">
        <f>MATCH($D79,FAC_TOTALS_APTA!$A$2:$BO$2,)</f>
        <v>22</v>
      </c>
      <c r="G79" s="38">
        <f>VLOOKUP(G66,FAC_TOTALS_APTA!$A$4:$BO$143,$F79,FALSE)</f>
        <v>0</v>
      </c>
      <c r="H79" s="38">
        <f>VLOOKUP(H66,FAC_TOTALS_APTA!$A$4:$BO$143,$F79,FALSE)</f>
        <v>0.23938462703486399</v>
      </c>
      <c r="I79" s="39" t="str">
        <f t="shared" si="13"/>
        <v>-</v>
      </c>
      <c r="J79" s="40" t="str">
        <f t="shared" si="14"/>
        <v/>
      </c>
      <c r="K79" s="40" t="str">
        <f t="shared" si="15"/>
        <v>scooter_flag_FAC</v>
      </c>
      <c r="L79" s="10">
        <f>MATCH($K79,FAC_TOTALS_APTA!$A$2:$BM$2,)</f>
        <v>34</v>
      </c>
      <c r="M79" s="41">
        <f>IF($M$66=0,0,VLOOKUP($M$66,FAC_TOTALS_APTA!$A$4:$BO$143,$L79,FALSE))</f>
        <v>0</v>
      </c>
      <c r="N79" s="41">
        <f>IF(N66=0,0,VLOOKUP(N66,FAC_TOTALS_APTA!$A$4:$BO$143,$L79,FALSE))</f>
        <v>0</v>
      </c>
      <c r="O79" s="41">
        <f>IF(O66=0,0,VLOOKUP(O66,FAC_TOTALS_APTA!$A$4:$BO$143,$L79,FALSE))</f>
        <v>0</v>
      </c>
      <c r="P79" s="41">
        <f>IF(P66=0,0,VLOOKUP(P66,FAC_TOTALS_APTA!$A$4:$BO$143,$L79,FALSE))</f>
        <v>0</v>
      </c>
      <c r="Q79" s="41">
        <f>IF(Q66=0,0,VLOOKUP(Q66,FAC_TOTALS_APTA!$A$4:$BO$143,$L79,FALSE))</f>
        <v>0</v>
      </c>
      <c r="R79" s="41">
        <f>IF(R66=0,0,VLOOKUP(R66,FAC_TOTALS_APTA!$A$4:$BO$143,$L79,FALSE))</f>
        <v>-5812.2965862578603</v>
      </c>
      <c r="S79" s="41">
        <f>IF(S66=0,0,VLOOKUP(S66,FAC_TOTALS_APTA!$A$4:$BO$143,$L79,FALSE))</f>
        <v>0</v>
      </c>
      <c r="T79" s="41">
        <f>IF(T66=0,0,VLOOKUP(T66,FAC_TOTALS_APTA!$A$4:$BO$143,$L79,FALSE))</f>
        <v>0</v>
      </c>
      <c r="U79" s="41">
        <f>IF(U66=0,0,VLOOKUP(U66,FAC_TOTALS_APTA!$A$4:$BO$143,$L79,FALSE))</f>
        <v>0</v>
      </c>
      <c r="V79" s="41">
        <f>IF(V66=0,0,VLOOKUP(V66,FAC_TOTALS_APTA!$A$4:$BO$143,$L79,FALSE))</f>
        <v>0</v>
      </c>
      <c r="W79" s="41">
        <f>IF(W66=0,0,VLOOKUP(W66,FAC_TOTALS_APTA!$A$4:$BO$143,$L79,FALSE))</f>
        <v>0</v>
      </c>
      <c r="X79" s="41">
        <f>IF(X66=0,0,VLOOKUP(X66,FAC_TOTALS_APTA!$A$4:$BO$143,$L79,FALSE))</f>
        <v>0</v>
      </c>
      <c r="Y79" s="41">
        <f>IF(Y66=0,0,VLOOKUP(Y66,FAC_TOTALS_APTA!$A$4:$BO$143,$L79,FALSE))</f>
        <v>0</v>
      </c>
      <c r="Z79" s="41">
        <f>IF(Z66=0,0,VLOOKUP(Z66,FAC_TOTALS_APTA!$A$4:$BO$143,$L79,FALSE))</f>
        <v>0</v>
      </c>
      <c r="AA79" s="41">
        <f>IF(AA66=0,0,VLOOKUP(AA66,FAC_TOTALS_APTA!$A$4:$BO$143,$L79,FALSE))</f>
        <v>0</v>
      </c>
      <c r="AB79" s="41">
        <f>IF(AB66=0,0,VLOOKUP(AB66,FAC_TOTALS_APTA!$A$4:$BO$143,$L79,FALSE))</f>
        <v>0</v>
      </c>
      <c r="AC79" s="42">
        <f t="shared" si="16"/>
        <v>-5812.2965862578603</v>
      </c>
      <c r="AD79" s="43">
        <f>AC79/$G$27</f>
        <v>-3.4508463216908035E-6</v>
      </c>
    </row>
    <row r="80" spans="2:31" ht="15" x14ac:dyDescent="0.2">
      <c r="B80" s="44" t="s">
        <v>61</v>
      </c>
      <c r="C80" s="45"/>
      <c r="D80" s="44" t="s">
        <v>53</v>
      </c>
      <c r="E80" s="46"/>
      <c r="F80" s="47"/>
      <c r="G80" s="48"/>
      <c r="H80" s="48"/>
      <c r="I80" s="49"/>
      <c r="J80" s="50"/>
      <c r="K80" s="50" t="str">
        <f t="shared" si="15"/>
        <v>New_Reporter_FAC</v>
      </c>
      <c r="L80" s="47">
        <f>MATCH($K80,FAC_TOTALS_APTA!$A$2:$BM$2,)</f>
        <v>38</v>
      </c>
      <c r="M80" s="48">
        <f>IF(M66=0,0,VLOOKUP(M66,FAC_TOTALS_APTA!$A$4:$BO$143,$L80,FALSE))</f>
        <v>0</v>
      </c>
      <c r="N80" s="48">
        <f>IF(N66=0,0,VLOOKUP(N66,FAC_TOTALS_APTA!$A$4:$BO$143,$L80,FALSE))</f>
        <v>0</v>
      </c>
      <c r="O80" s="48">
        <f>IF(O66=0,0,VLOOKUP(O66,FAC_TOTALS_APTA!$A$4:$BO$143,$L80,FALSE))</f>
        <v>0</v>
      </c>
      <c r="P80" s="48">
        <f>IF(P66=0,0,VLOOKUP(P66,FAC_TOTALS_APTA!$A$4:$BO$143,$L80,FALSE))</f>
        <v>0</v>
      </c>
      <c r="Q80" s="48">
        <f>IF(Q66=0,0,VLOOKUP(Q66,FAC_TOTALS_APTA!$A$4:$BO$143,$L80,FALSE))</f>
        <v>0</v>
      </c>
      <c r="R80" s="48">
        <f>IF(R66=0,0,VLOOKUP(R66,FAC_TOTALS_APTA!$A$4:$BO$143,$L80,FALSE))</f>
        <v>0</v>
      </c>
      <c r="S80" s="48">
        <f>IF(S66=0,0,VLOOKUP(S66,FAC_TOTALS_APTA!$A$4:$BO$143,$L80,FALSE))</f>
        <v>0</v>
      </c>
      <c r="T80" s="48">
        <f>IF(T66=0,0,VLOOKUP(T66,FAC_TOTALS_APTA!$A$4:$BO$143,$L80,FALSE))</f>
        <v>0</v>
      </c>
      <c r="U80" s="48">
        <f>IF(U66=0,0,VLOOKUP(U66,FAC_TOTALS_APTA!$A$4:$BO$143,$L80,FALSE))</f>
        <v>0</v>
      </c>
      <c r="V80" s="48">
        <f>IF(V66=0,0,VLOOKUP(V66,FAC_TOTALS_APTA!$A$4:$BO$143,$L80,FALSE))</f>
        <v>0</v>
      </c>
      <c r="W80" s="48">
        <f>IF(W66=0,0,VLOOKUP(W66,FAC_TOTALS_APTA!$A$4:$BO$143,$L80,FALSE))</f>
        <v>0</v>
      </c>
      <c r="X80" s="48">
        <f>IF(X66=0,0,VLOOKUP(X66,FAC_TOTALS_APTA!$A$4:$BO$143,$L80,FALSE))</f>
        <v>0</v>
      </c>
      <c r="Y80" s="48">
        <f>IF(Y66=0,0,VLOOKUP(Y66,FAC_TOTALS_APTA!$A$4:$BO$143,$L80,FALSE))</f>
        <v>0</v>
      </c>
      <c r="Z80" s="48">
        <f>IF(Z66=0,0,VLOOKUP(Z66,FAC_TOTALS_APTA!$A$4:$BO$143,$L80,FALSE))</f>
        <v>0</v>
      </c>
      <c r="AA80" s="48">
        <f>IF(AA66=0,0,VLOOKUP(AA66,FAC_TOTALS_APTA!$A$4:$BO$143,$L80,FALSE))</f>
        <v>0</v>
      </c>
      <c r="AB80" s="48">
        <f>IF(AB66=0,0,VLOOKUP(AB66,FAC_TOTALS_APTA!$A$4:$BO$143,$L80,FALSE))</f>
        <v>0</v>
      </c>
      <c r="AC80" s="51">
        <f>SUM(M80:AB80)</f>
        <v>0</v>
      </c>
      <c r="AD80" s="52">
        <f>AC80/G82</f>
        <v>0</v>
      </c>
    </row>
    <row r="81" spans="1:31" ht="15" x14ac:dyDescent="0.2">
      <c r="B81" s="28" t="s">
        <v>77</v>
      </c>
      <c r="C81" s="30"/>
      <c r="D81" s="9" t="s">
        <v>6</v>
      </c>
      <c r="E81" s="57"/>
      <c r="F81" s="9">
        <f>MATCH($D81,FAC_TOTALS_APTA!$A$2:$BM$2,)</f>
        <v>9</v>
      </c>
      <c r="G81" s="76">
        <f>VLOOKUP(G66,FAC_TOTALS_APTA!$A$4:$BO$143,$F81,FALSE)</f>
        <v>653955.43492641905</v>
      </c>
      <c r="H81" s="76">
        <f>VLOOKUP(H66,FAC_TOTALS_APTA!$A$4:$BM$143,$F81,FALSE)</f>
        <v>612333.89984603203</v>
      </c>
      <c r="I81" s="78">
        <f t="shared" ref="I81:I82" si="17">H81/G81-1</f>
        <v>-6.3645827922616971E-2</v>
      </c>
      <c r="J81" s="33"/>
      <c r="K81" s="33"/>
      <c r="L81" s="9"/>
      <c r="M81" s="31">
        <f>SUM(M68:M73)</f>
        <v>-9570.8516712272267</v>
      </c>
      <c r="N81" s="31">
        <f>SUM(N68:N73)</f>
        <v>-23633.142998211813</v>
      </c>
      <c r="O81" s="31">
        <f>SUM(O68:O73)</f>
        <v>1342.8646370227752</v>
      </c>
      <c r="P81" s="31">
        <f>SUM(P68:P73)</f>
        <v>-29727.77865371553</v>
      </c>
      <c r="Q81" s="31">
        <f>SUM(Q68:Q73)</f>
        <v>64493.229436499685</v>
      </c>
      <c r="R81" s="31">
        <f>SUM(R68:R73)</f>
        <v>2163.3688168133276</v>
      </c>
      <c r="S81" s="31">
        <f>SUM(S68:S73)</f>
        <v>0</v>
      </c>
      <c r="T81" s="31">
        <f>SUM(T68:T73)</f>
        <v>0</v>
      </c>
      <c r="U81" s="31">
        <f>SUM(U68:U73)</f>
        <v>0</v>
      </c>
      <c r="V81" s="31">
        <f>SUM(V68:V73)</f>
        <v>0</v>
      </c>
      <c r="W81" s="31">
        <f>SUM(W68:W73)</f>
        <v>0</v>
      </c>
      <c r="X81" s="31">
        <f>SUM(X68:X73)</f>
        <v>0</v>
      </c>
      <c r="Y81" s="31">
        <f>SUM(Y68:Y73)</f>
        <v>0</v>
      </c>
      <c r="Z81" s="31">
        <f>SUM(Z68:Z73)</f>
        <v>0</v>
      </c>
      <c r="AA81" s="31">
        <f>SUM(AA68:AA73)</f>
        <v>0</v>
      </c>
      <c r="AB81" s="31">
        <f>SUM(AB68:AB73)</f>
        <v>0</v>
      </c>
      <c r="AC81" s="34">
        <f>H81-G81</f>
        <v>-41621.535080387024</v>
      </c>
      <c r="AD81" s="35">
        <f>I81</f>
        <v>-6.3645827922616971E-2</v>
      </c>
    </row>
    <row r="82" spans="1:31" s="16" customFormat="1" ht="16" thickBot="1" x14ac:dyDescent="0.25">
      <c r="A82" s="9"/>
      <c r="B82" s="12" t="s">
        <v>58</v>
      </c>
      <c r="C82" s="26"/>
      <c r="D82" s="26" t="s">
        <v>4</v>
      </c>
      <c r="E82" s="26"/>
      <c r="F82" s="26">
        <f>MATCH($D82,FAC_TOTALS_APTA!$A$2:$BM$2,)</f>
        <v>7</v>
      </c>
      <c r="G82" s="77">
        <f>VLOOKUP(G66,FAC_TOTALS_APTA!$A$4:$BM$143,$F82,FALSE)</f>
        <v>562428.34400000004</v>
      </c>
      <c r="H82" s="77">
        <f>VLOOKUP(H66,FAC_TOTALS_APTA!$A$4:$BM$143,$F82,FALSE)</f>
        <v>581062.38399999996</v>
      </c>
      <c r="I82" s="79">
        <f t="shared" si="17"/>
        <v>3.3131402780084418E-2</v>
      </c>
      <c r="J82" s="53"/>
      <c r="K82" s="53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54">
        <f>H82-G82</f>
        <v>18634.039999999921</v>
      </c>
      <c r="AD82" s="55">
        <f>I82</f>
        <v>3.3131402780084418E-2</v>
      </c>
      <c r="AE82" s="9"/>
    </row>
    <row r="83" spans="1:31" s="16" customFormat="1" ht="17" thickTop="1" thickBot="1" x14ac:dyDescent="0.25">
      <c r="A83" s="9"/>
      <c r="B83" s="59" t="s">
        <v>78</v>
      </c>
      <c r="C83" s="60"/>
      <c r="D83" s="60"/>
      <c r="E83" s="61"/>
      <c r="F83" s="60"/>
      <c r="G83" s="60"/>
      <c r="H83" s="60"/>
      <c r="I83" s="62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55">
        <f>AD82-AD81</f>
        <v>9.6777230702701389E-2</v>
      </c>
      <c r="AE83" s="9"/>
    </row>
    <row r="84" spans="1:31" s="13" customFormat="1" ht="15" thickTop="1" x14ac:dyDescent="0.2">
      <c r="B84" s="21"/>
      <c r="E84" s="9"/>
      <c r="G84" s="81" t="e">
        <f>#REF!</f>
        <v>#REF!</v>
      </c>
      <c r="I84" s="20"/>
    </row>
    <row r="85" spans="1:31" x14ac:dyDescent="0.2">
      <c r="B85" s="18"/>
      <c r="C85" s="19"/>
      <c r="D85" s="13"/>
      <c r="E85" s="9"/>
      <c r="F85" s="13"/>
      <c r="G85" s="81" t="e">
        <f>#REF!</f>
        <v>#REF!</v>
      </c>
      <c r="H85" s="13"/>
      <c r="I85" s="20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1:31" s="13" customFormat="1" ht="15" x14ac:dyDescent="0.2">
      <c r="B86" s="21" t="s">
        <v>28</v>
      </c>
      <c r="E86" s="9"/>
      <c r="I86" s="20"/>
    </row>
    <row r="87" spans="1:31" ht="15" x14ac:dyDescent="0.2">
      <c r="B87" s="18" t="s">
        <v>19</v>
      </c>
      <c r="C87" s="19" t="s">
        <v>20</v>
      </c>
      <c r="D87" s="13"/>
      <c r="E87" s="9"/>
      <c r="F87" s="13"/>
      <c r="G87" s="13"/>
      <c r="H87" s="13"/>
      <c r="I87" s="20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1:31" x14ac:dyDescent="0.2">
      <c r="B88" s="18"/>
      <c r="C88" s="19"/>
      <c r="D88" s="13"/>
      <c r="E88" s="9"/>
      <c r="F88" s="13"/>
      <c r="G88" s="13"/>
      <c r="H88" s="13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1" ht="15" x14ac:dyDescent="0.2">
      <c r="B89" s="21" t="s">
        <v>87</v>
      </c>
      <c r="C89" s="22">
        <v>1</v>
      </c>
      <c r="D89" s="13"/>
      <c r="E89" s="9"/>
      <c r="F89" s="13"/>
      <c r="G89" s="13"/>
      <c r="H89" s="13"/>
      <c r="I89" s="20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1:31" ht="16" thickBot="1" x14ac:dyDescent="0.25">
      <c r="B90" s="23" t="s">
        <v>41</v>
      </c>
      <c r="C90" s="24">
        <v>10</v>
      </c>
      <c r="D90" s="25"/>
      <c r="E90" s="26"/>
      <c r="F90" s="25"/>
      <c r="G90" s="25"/>
      <c r="H90" s="25"/>
      <c r="I90" s="27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</row>
    <row r="91" spans="1:31" ht="15" thickTop="1" x14ac:dyDescent="0.2">
      <c r="B91" s="63"/>
      <c r="C91" s="64"/>
      <c r="D91" s="64"/>
      <c r="E91" s="64"/>
      <c r="F91" s="64"/>
      <c r="G91" s="83" t="s">
        <v>59</v>
      </c>
      <c r="H91" s="83"/>
      <c r="I91" s="83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3" t="s">
        <v>63</v>
      </c>
      <c r="AD91" s="83"/>
    </row>
    <row r="92" spans="1:31" ht="15" x14ac:dyDescent="0.2">
      <c r="B92" s="11" t="s">
        <v>21</v>
      </c>
      <c r="C92" s="29" t="s">
        <v>22</v>
      </c>
      <c r="D92" s="10" t="s">
        <v>23</v>
      </c>
      <c r="E92" s="10" t="s">
        <v>29</v>
      </c>
      <c r="F92" s="10"/>
      <c r="G92" s="29">
        <f>$C$1</f>
        <v>2012</v>
      </c>
      <c r="H92" s="29">
        <f>$C$2</f>
        <v>2018</v>
      </c>
      <c r="I92" s="29" t="s">
        <v>25</v>
      </c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 t="s">
        <v>27</v>
      </c>
      <c r="AD92" s="29" t="s">
        <v>25</v>
      </c>
    </row>
    <row r="93" spans="1:31" ht="13" customHeight="1" x14ac:dyDescent="0.2">
      <c r="B93" s="28"/>
      <c r="C93" s="30"/>
      <c r="D93" s="9"/>
      <c r="E93" s="9"/>
      <c r="F93" s="9"/>
      <c r="G93" s="9"/>
      <c r="H93" s="9"/>
      <c r="I93" s="30"/>
      <c r="J93" s="9"/>
      <c r="K93" s="9"/>
      <c r="L93" s="9"/>
      <c r="M93" s="9">
        <v>1</v>
      </c>
      <c r="N93" s="9">
        <v>2</v>
      </c>
      <c r="O93" s="9">
        <v>3</v>
      </c>
      <c r="P93" s="9">
        <v>4</v>
      </c>
      <c r="Q93" s="9">
        <v>5</v>
      </c>
      <c r="R93" s="9">
        <v>6</v>
      </c>
      <c r="S93" s="9">
        <v>7</v>
      </c>
      <c r="T93" s="9">
        <v>8</v>
      </c>
      <c r="U93" s="9">
        <v>9</v>
      </c>
      <c r="V93" s="9">
        <v>10</v>
      </c>
      <c r="W93" s="9">
        <v>11</v>
      </c>
      <c r="X93" s="9">
        <v>12</v>
      </c>
      <c r="Y93" s="9">
        <v>13</v>
      </c>
      <c r="Z93" s="9">
        <v>14</v>
      </c>
      <c r="AA93" s="9">
        <v>15</v>
      </c>
      <c r="AB93" s="9">
        <v>16</v>
      </c>
      <c r="AC93" s="9"/>
      <c r="AD93" s="9"/>
    </row>
    <row r="94" spans="1:31" ht="13" customHeight="1" x14ac:dyDescent="0.2">
      <c r="B94" s="28"/>
      <c r="C94" s="30"/>
      <c r="D94" s="9"/>
      <c r="E94" s="9"/>
      <c r="F94" s="9"/>
      <c r="G94" s="9" t="str">
        <f>CONCATENATE($C89,"_",$C90,"_",G92)</f>
        <v>1_10_2012</v>
      </c>
      <c r="H94" s="9" t="str">
        <f>CONCATENATE($C89,"_",$C90,"_",H92)</f>
        <v>1_10_2018</v>
      </c>
      <c r="I94" s="30"/>
      <c r="J94" s="9"/>
      <c r="K94" s="9"/>
      <c r="L94" s="9"/>
      <c r="M94" s="9" t="str">
        <f>IF($G92+M93&gt;$H92,0,CONCATENATE($C89,"_",$C90,"_",$G92+M93))</f>
        <v>1_10_2013</v>
      </c>
      <c r="N94" s="9" t="str">
        <f t="shared" ref="N94:AB94" si="18">IF($G92+N93&gt;$H92,0,CONCATENATE($C89,"_",$C90,"_",$G92+N93))</f>
        <v>1_10_2014</v>
      </c>
      <c r="O94" s="9" t="str">
        <f t="shared" si="18"/>
        <v>1_10_2015</v>
      </c>
      <c r="P94" s="9" t="str">
        <f t="shared" si="18"/>
        <v>1_10_2016</v>
      </c>
      <c r="Q94" s="9" t="str">
        <f t="shared" si="18"/>
        <v>1_10_2017</v>
      </c>
      <c r="R94" s="9" t="str">
        <f t="shared" si="18"/>
        <v>1_10_2018</v>
      </c>
      <c r="S94" s="9">
        <f t="shared" si="18"/>
        <v>0</v>
      </c>
      <c r="T94" s="9">
        <f t="shared" si="18"/>
        <v>0</v>
      </c>
      <c r="U94" s="9">
        <f t="shared" si="18"/>
        <v>0</v>
      </c>
      <c r="V94" s="9">
        <f t="shared" si="18"/>
        <v>0</v>
      </c>
      <c r="W94" s="9">
        <f t="shared" si="18"/>
        <v>0</v>
      </c>
      <c r="X94" s="9">
        <f t="shared" si="18"/>
        <v>0</v>
      </c>
      <c r="Y94" s="9">
        <f t="shared" si="18"/>
        <v>0</v>
      </c>
      <c r="Z94" s="9">
        <f t="shared" si="18"/>
        <v>0</v>
      </c>
      <c r="AA94" s="9">
        <f t="shared" si="18"/>
        <v>0</v>
      </c>
      <c r="AB94" s="9">
        <f t="shared" si="18"/>
        <v>0</v>
      </c>
      <c r="AC94" s="9"/>
      <c r="AD94" s="9"/>
    </row>
    <row r="95" spans="1:31" ht="13" customHeight="1" x14ac:dyDescent="0.2">
      <c r="B95" s="28"/>
      <c r="C95" s="30"/>
      <c r="D95" s="9"/>
      <c r="E95" s="9"/>
      <c r="F95" s="9" t="s">
        <v>26</v>
      </c>
      <c r="G95" s="31"/>
      <c r="H95" s="31"/>
      <c r="I95" s="30"/>
      <c r="J95" s="9"/>
      <c r="K95" s="9"/>
      <c r="L95" s="9" t="s">
        <v>26</v>
      </c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1" ht="15" x14ac:dyDescent="0.2">
      <c r="B96" s="28" t="s">
        <v>37</v>
      </c>
      <c r="C96" s="30" t="s">
        <v>24</v>
      </c>
      <c r="D96" s="9" t="s">
        <v>8</v>
      </c>
      <c r="E96" s="57">
        <v>0.83279999999999998</v>
      </c>
      <c r="F96" s="9">
        <f>MATCH($D96,FAC_TOTALS_APTA!$A$2:$BO$2,)</f>
        <v>11</v>
      </c>
      <c r="G96" s="31">
        <f>VLOOKUP(G94,FAC_TOTALS_APTA!$A$4:$BO$143,$F96,FALSE)</f>
        <v>542311539.39999902</v>
      </c>
      <c r="H96" s="31">
        <f>VLOOKUP(H94,FAC_TOTALS_APTA!$A$4:$BO$143,$F96,FALSE)</f>
        <v>560645667.79999995</v>
      </c>
      <c r="I96" s="32">
        <f>IFERROR(H96/G96-1,"-")</f>
        <v>3.3807372825378934E-2</v>
      </c>
      <c r="J96" s="33" t="str">
        <f>IF(C96="Log","_log","")</f>
        <v>_log</v>
      </c>
      <c r="K96" s="33" t="str">
        <f>CONCATENATE(D96,J96,"_FAC")</f>
        <v>VRM_ADJ_log_FAC</v>
      </c>
      <c r="L96" s="9">
        <f>MATCH($K96,FAC_TOTALS_APTA!$A$2:$BM$2,)</f>
        <v>23</v>
      </c>
      <c r="M96" s="31">
        <f>IF(M94=0,0,VLOOKUP(M94,FAC_TOTALS_APTA!$A$4:$BO$143,$L96,FALSE))</f>
        <v>52578542.403668202</v>
      </c>
      <c r="N96" s="31">
        <f>IF(N94=0,0,VLOOKUP(N94,FAC_TOTALS_APTA!$A$4:$BO$143,$L96,FALSE))</f>
        <v>30463639.927116599</v>
      </c>
      <c r="O96" s="31">
        <f>IF(O94=0,0,VLOOKUP(O94,FAC_TOTALS_APTA!$A$4:$BO$143,$L96,FALSE))</f>
        <v>5377390.0655871397</v>
      </c>
      <c r="P96" s="31">
        <f>IF(P94=0,0,VLOOKUP(P94,FAC_TOTALS_APTA!$A$4:$BO$143,$L96,FALSE))</f>
        <v>-2281548.4542413098</v>
      </c>
      <c r="Q96" s="31">
        <f>IF(Q94=0,0,VLOOKUP(Q94,FAC_TOTALS_APTA!$A$4:$BO$143,$L96,FALSE))</f>
        <v>14232576.531374</v>
      </c>
      <c r="R96" s="31">
        <f>IF(R94=0,0,VLOOKUP(R94,FAC_TOTALS_APTA!$A$4:$BO$143,$L96,FALSE))</f>
        <v>-20326485.973376501</v>
      </c>
      <c r="S96" s="31">
        <f>IF(S94=0,0,VLOOKUP(S94,FAC_TOTALS_APTA!$A$4:$BO$143,$L96,FALSE))</f>
        <v>0</v>
      </c>
      <c r="T96" s="31">
        <f>IF(T94=0,0,VLOOKUP(T94,FAC_TOTALS_APTA!$A$4:$BO$143,$L96,FALSE))</f>
        <v>0</v>
      </c>
      <c r="U96" s="31">
        <f>IF(U94=0,0,VLOOKUP(U94,FAC_TOTALS_APTA!$A$4:$BO$143,$L96,FALSE))</f>
        <v>0</v>
      </c>
      <c r="V96" s="31">
        <f>IF(V94=0,0,VLOOKUP(V94,FAC_TOTALS_APTA!$A$4:$BO$143,$L96,FALSE))</f>
        <v>0</v>
      </c>
      <c r="W96" s="31">
        <f>IF(W94=0,0,VLOOKUP(W94,FAC_TOTALS_APTA!$A$4:$BO$143,$L96,FALSE))</f>
        <v>0</v>
      </c>
      <c r="X96" s="31">
        <f>IF(X94=0,0,VLOOKUP(X94,FAC_TOTALS_APTA!$A$4:$BO$143,$L96,FALSE))</f>
        <v>0</v>
      </c>
      <c r="Y96" s="31">
        <f>IF(Y94=0,0,VLOOKUP(Y94,FAC_TOTALS_APTA!$A$4:$BO$143,$L96,FALSE))</f>
        <v>0</v>
      </c>
      <c r="Z96" s="31">
        <f>IF(Z94=0,0,VLOOKUP(Z94,FAC_TOTALS_APTA!$A$4:$BO$143,$L96,FALSE))</f>
        <v>0</v>
      </c>
      <c r="AA96" s="31">
        <f>IF(AA94=0,0,VLOOKUP(AA94,FAC_TOTALS_APTA!$A$4:$BO$143,$L96,FALSE))</f>
        <v>0</v>
      </c>
      <c r="AB96" s="31">
        <f>IF(AB94=0,0,VLOOKUP(AB94,FAC_TOTALS_APTA!$A$4:$BO$143,$L96,FALSE))</f>
        <v>0</v>
      </c>
      <c r="AC96" s="34">
        <f>SUM(M96:AB96)</f>
        <v>80044114.500128135</v>
      </c>
      <c r="AD96" s="35">
        <f>AC96/G110</f>
        <v>2.7323464434880703E-2</v>
      </c>
    </row>
    <row r="97" spans="1:31" ht="15" x14ac:dyDescent="0.2">
      <c r="B97" s="28" t="s">
        <v>60</v>
      </c>
      <c r="C97" s="30" t="s">
        <v>24</v>
      </c>
      <c r="D97" s="9" t="s">
        <v>18</v>
      </c>
      <c r="E97" s="57">
        <v>-0.59099999999999997</v>
      </c>
      <c r="F97" s="9">
        <f>MATCH($D97,FAC_TOTALS_APTA!$A$2:$BO$2,)</f>
        <v>12</v>
      </c>
      <c r="G97" s="56">
        <f>VLOOKUP(G94,FAC_TOTALS_APTA!$A$4:$BO$143,$F97,FALSE)</f>
        <v>1.6964752679999999</v>
      </c>
      <c r="H97" s="56">
        <f>VLOOKUP(H94,FAC_TOTALS_APTA!$A$4:$BO$143,$F97,FALSE)</f>
        <v>1.9555512669999999</v>
      </c>
      <c r="I97" s="32">
        <f t="shared" ref="I97:I107" si="19">IFERROR(H97/G97-1,"-")</f>
        <v>0.15271427994669717</v>
      </c>
      <c r="J97" s="33" t="str">
        <f t="shared" ref="J97:J107" si="20">IF(C97="Log","_log","")</f>
        <v>_log</v>
      </c>
      <c r="K97" s="33" t="str">
        <f t="shared" ref="K97:K108" si="21">CONCATENATE(D97,J97,"_FAC")</f>
        <v>FARE_per_UPT_2018_log_FAC</v>
      </c>
      <c r="L97" s="9">
        <f>MATCH($K97,FAC_TOTALS_APTA!$A$2:$BM$2,)</f>
        <v>24</v>
      </c>
      <c r="M97" s="31">
        <f>IF(M94=0,0,VLOOKUP(M94,FAC_TOTALS_APTA!$A$4:$BO$143,$L97,FALSE))</f>
        <v>12206481.159393201</v>
      </c>
      <c r="N97" s="31">
        <f>IF(N94=0,0,VLOOKUP(N94,FAC_TOTALS_APTA!$A$4:$BO$143,$L97,FALSE))</f>
        <v>3971782.4447336299</v>
      </c>
      <c r="O97" s="31">
        <f>IF(O94=0,0,VLOOKUP(O94,FAC_TOTALS_APTA!$A$4:$BO$143,$L97,FALSE))</f>
        <v>3728405.55193331</v>
      </c>
      <c r="P97" s="31">
        <f>IF(P94=0,0,VLOOKUP(P94,FAC_TOTALS_APTA!$A$4:$BO$143,$L97,FALSE))</f>
        <v>799110.48319906497</v>
      </c>
      <c r="Q97" s="31">
        <f>IF(Q94=0,0,VLOOKUP(Q94,FAC_TOTALS_APTA!$A$4:$BO$143,$L97,FALSE))</f>
        <v>3113246.96953642</v>
      </c>
      <c r="R97" s="31">
        <f>IF(R94=0,0,VLOOKUP(R94,FAC_TOTALS_APTA!$A$4:$BO$143,$L97,FALSE))</f>
        <v>1880608.22984963</v>
      </c>
      <c r="S97" s="31">
        <f>IF(S94=0,0,VLOOKUP(S94,FAC_TOTALS_APTA!$A$4:$BO$143,$L97,FALSE))</f>
        <v>0</v>
      </c>
      <c r="T97" s="31">
        <f>IF(T94=0,0,VLOOKUP(T94,FAC_TOTALS_APTA!$A$4:$BO$143,$L97,FALSE))</f>
        <v>0</v>
      </c>
      <c r="U97" s="31">
        <f>IF(U94=0,0,VLOOKUP(U94,FAC_TOTALS_APTA!$A$4:$BO$143,$L97,FALSE))</f>
        <v>0</v>
      </c>
      <c r="V97" s="31">
        <f>IF(V94=0,0,VLOOKUP(V94,FAC_TOTALS_APTA!$A$4:$BO$143,$L97,FALSE))</f>
        <v>0</v>
      </c>
      <c r="W97" s="31">
        <f>IF(W94=0,0,VLOOKUP(W94,FAC_TOTALS_APTA!$A$4:$BO$143,$L97,FALSE))</f>
        <v>0</v>
      </c>
      <c r="X97" s="31">
        <f>IF(X94=0,0,VLOOKUP(X94,FAC_TOTALS_APTA!$A$4:$BO$143,$L97,FALSE))</f>
        <v>0</v>
      </c>
      <c r="Y97" s="31">
        <f>IF(Y94=0,0,VLOOKUP(Y94,FAC_TOTALS_APTA!$A$4:$BO$143,$L97,FALSE))</f>
        <v>0</v>
      </c>
      <c r="Z97" s="31">
        <f>IF(Z94=0,0,VLOOKUP(Z94,FAC_TOTALS_APTA!$A$4:$BO$143,$L97,FALSE))</f>
        <v>0</v>
      </c>
      <c r="AA97" s="31">
        <f>IF(AA94=0,0,VLOOKUP(AA94,FAC_TOTALS_APTA!$A$4:$BO$143,$L97,FALSE))</f>
        <v>0</v>
      </c>
      <c r="AB97" s="31">
        <f>IF(AB94=0,0,VLOOKUP(AB94,FAC_TOTALS_APTA!$A$4:$BO$143,$L97,FALSE))</f>
        <v>0</v>
      </c>
      <c r="AC97" s="34">
        <f t="shared" ref="AC97:AC107" si="22">SUM(M97:AB97)</f>
        <v>25699634.838645253</v>
      </c>
      <c r="AD97" s="35">
        <f>AC97/G110</f>
        <v>8.7727006899679123E-3</v>
      </c>
    </row>
    <row r="98" spans="1:31" ht="15" x14ac:dyDescent="0.2">
      <c r="B98" s="28" t="s">
        <v>56</v>
      </c>
      <c r="C98" s="30" t="s">
        <v>24</v>
      </c>
      <c r="D98" s="9" t="s">
        <v>9</v>
      </c>
      <c r="E98" s="57">
        <v>0.37669999999999998</v>
      </c>
      <c r="F98" s="9">
        <f>MATCH($D98,FAC_TOTALS_APTA!$A$2:$BO$2,)</f>
        <v>13</v>
      </c>
      <c r="G98" s="31">
        <f>VLOOKUP(G94,FAC_TOTALS_APTA!$A$4:$BO$143,$F98,FALSE)</f>
        <v>27909105.420000002</v>
      </c>
      <c r="H98" s="31">
        <f>VLOOKUP(H94,FAC_TOTALS_APTA!$A$4:$BO$143,$F98,FALSE)</f>
        <v>29807700.839999899</v>
      </c>
      <c r="I98" s="32">
        <f t="shared" si="19"/>
        <v>6.8027813555046501E-2</v>
      </c>
      <c r="J98" s="33" t="str">
        <f t="shared" si="20"/>
        <v>_log</v>
      </c>
      <c r="K98" s="33" t="str">
        <f t="shared" si="21"/>
        <v>POP_EMP_log_FAC</v>
      </c>
      <c r="L98" s="9">
        <f>MATCH($K98,FAC_TOTALS_APTA!$A$2:$BM$2,)</f>
        <v>25</v>
      </c>
      <c r="M98" s="31">
        <f>IF(M94=0,0,VLOOKUP(M94,FAC_TOTALS_APTA!$A$4:$BO$143,$L98,FALSE))</f>
        <v>-42714673.438714303</v>
      </c>
      <c r="N98" s="31">
        <f>IF(N94=0,0,VLOOKUP(N94,FAC_TOTALS_APTA!$A$4:$BO$143,$L98,FALSE))</f>
        <v>6583517.7737040697</v>
      </c>
      <c r="O98" s="31">
        <f>IF(O94=0,0,VLOOKUP(O94,FAC_TOTALS_APTA!$A$4:$BO$143,$L98,FALSE))</f>
        <v>-97178046.320473596</v>
      </c>
      <c r="P98" s="31">
        <f>IF(P94=0,0,VLOOKUP(P94,FAC_TOTALS_APTA!$A$4:$BO$143,$L98,FALSE))</f>
        <v>-6776310.9545503501</v>
      </c>
      <c r="Q98" s="31">
        <f>IF(Q94=0,0,VLOOKUP(Q94,FAC_TOTALS_APTA!$A$4:$BO$143,$L98,FALSE))</f>
        <v>-2731811.28334824</v>
      </c>
      <c r="R98" s="31">
        <f>IF(R94=0,0,VLOOKUP(R94,FAC_TOTALS_APTA!$A$4:$BO$143,$L98,FALSE))</f>
        <v>-39636545.757033497</v>
      </c>
      <c r="S98" s="31">
        <f>IF(S94=0,0,VLOOKUP(S94,FAC_TOTALS_APTA!$A$4:$BO$143,$L98,FALSE))</f>
        <v>0</v>
      </c>
      <c r="T98" s="31">
        <f>IF(T94=0,0,VLOOKUP(T94,FAC_TOTALS_APTA!$A$4:$BO$143,$L98,FALSE))</f>
        <v>0</v>
      </c>
      <c r="U98" s="31">
        <f>IF(U94=0,0,VLOOKUP(U94,FAC_TOTALS_APTA!$A$4:$BO$143,$L98,FALSE))</f>
        <v>0</v>
      </c>
      <c r="V98" s="31">
        <f>IF(V94=0,0,VLOOKUP(V94,FAC_TOTALS_APTA!$A$4:$BO$143,$L98,FALSE))</f>
        <v>0</v>
      </c>
      <c r="W98" s="31">
        <f>IF(W94=0,0,VLOOKUP(W94,FAC_TOTALS_APTA!$A$4:$BO$143,$L98,FALSE))</f>
        <v>0</v>
      </c>
      <c r="X98" s="31">
        <f>IF(X94=0,0,VLOOKUP(X94,FAC_TOTALS_APTA!$A$4:$BO$143,$L98,FALSE))</f>
        <v>0</v>
      </c>
      <c r="Y98" s="31">
        <f>IF(Y94=0,0,VLOOKUP(Y94,FAC_TOTALS_APTA!$A$4:$BO$143,$L98,FALSE))</f>
        <v>0</v>
      </c>
      <c r="Z98" s="31">
        <f>IF(Z94=0,0,VLOOKUP(Z94,FAC_TOTALS_APTA!$A$4:$BO$143,$L98,FALSE))</f>
        <v>0</v>
      </c>
      <c r="AA98" s="31">
        <f>IF(AA94=0,0,VLOOKUP(AA94,FAC_TOTALS_APTA!$A$4:$BO$143,$L98,FALSE))</f>
        <v>0</v>
      </c>
      <c r="AB98" s="31">
        <f>IF(AB94=0,0,VLOOKUP(AB94,FAC_TOTALS_APTA!$A$4:$BO$143,$L98,FALSE))</f>
        <v>0</v>
      </c>
      <c r="AC98" s="34">
        <f t="shared" si="22"/>
        <v>-182453869.98041591</v>
      </c>
      <c r="AD98" s="35">
        <f>AC98/G110</f>
        <v>-6.2281553847513195E-2</v>
      </c>
    </row>
    <row r="99" spans="1:31" ht="15" x14ac:dyDescent="0.2">
      <c r="B99" s="28" t="s">
        <v>72</v>
      </c>
      <c r="C99" s="30" t="s">
        <v>24</v>
      </c>
      <c r="D99" s="9" t="s">
        <v>80</v>
      </c>
      <c r="E99" s="57">
        <v>5.4999999999999997E-3</v>
      </c>
      <c r="F99" s="9">
        <f>MATCH($D99,FAC_TOTALS_APTA!$A$2:$BO$2,)</f>
        <v>17</v>
      </c>
      <c r="G99" s="56">
        <f>VLOOKUP(G94,FAC_TOTALS_APTA!$A$4:$BO$143,$F99,FALSE)</f>
        <v>31315.14242</v>
      </c>
      <c r="H99" s="56">
        <f>VLOOKUP(H94,FAC_TOTALS_APTA!$A$4:$BO$143,$F99,FALSE)</f>
        <v>33405.500979999997</v>
      </c>
      <c r="I99" s="32">
        <f t="shared" si="19"/>
        <v>6.6752324864566281E-2</v>
      </c>
      <c r="J99" s="33" t="str">
        <f t="shared" si="20"/>
        <v>_log</v>
      </c>
      <c r="K99" s="33" t="str">
        <f t="shared" si="21"/>
        <v>WEIGHTED_POP_DENSITY_log_FAC</v>
      </c>
      <c r="L99" s="9">
        <f>MATCH($K99,FAC_TOTALS_APTA!$A$2:$BM$2,)</f>
        <v>29</v>
      </c>
      <c r="M99" s="31">
        <f>IF(M94=0,0,VLOOKUP(M94,FAC_TOTALS_APTA!$A$4:$BO$143,$L99,FALSE))</f>
        <v>18137505.041788202</v>
      </c>
      <c r="N99" s="31">
        <f>IF(N94=0,0,VLOOKUP(N94,FAC_TOTALS_APTA!$A$4:$BO$143,$L99,FALSE))</f>
        <v>41772192.9512752</v>
      </c>
      <c r="O99" s="31">
        <f>IF(O94=0,0,VLOOKUP(O94,FAC_TOTALS_APTA!$A$4:$BO$143,$L99,FALSE))</f>
        <v>37989948.062611498</v>
      </c>
      <c r="P99" s="31">
        <f>IF(P94=0,0,VLOOKUP(P94,FAC_TOTALS_APTA!$A$4:$BO$143,$L99,FALSE))</f>
        <v>19673181.693063099</v>
      </c>
      <c r="Q99" s="31">
        <f>IF(Q94=0,0,VLOOKUP(Q94,FAC_TOTALS_APTA!$A$4:$BO$143,$L99,FALSE))</f>
        <v>42964605.0332876</v>
      </c>
      <c r="R99" s="31">
        <f>IF(R94=0,0,VLOOKUP(R94,FAC_TOTALS_APTA!$A$4:$BO$143,$L99,FALSE))</f>
        <v>47552130.888484299</v>
      </c>
      <c r="S99" s="31">
        <f>IF(S94=0,0,VLOOKUP(S94,FAC_TOTALS_APTA!$A$4:$BO$143,$L99,FALSE))</f>
        <v>0</v>
      </c>
      <c r="T99" s="31">
        <f>IF(T94=0,0,VLOOKUP(T94,FAC_TOTALS_APTA!$A$4:$BO$143,$L99,FALSE))</f>
        <v>0</v>
      </c>
      <c r="U99" s="31">
        <f>IF(U94=0,0,VLOOKUP(U94,FAC_TOTALS_APTA!$A$4:$BO$143,$L99,FALSE))</f>
        <v>0</v>
      </c>
      <c r="V99" s="31">
        <f>IF(V94=0,0,VLOOKUP(V94,FAC_TOTALS_APTA!$A$4:$BO$143,$L99,FALSE))</f>
        <v>0</v>
      </c>
      <c r="W99" s="31">
        <f>IF(W94=0,0,VLOOKUP(W94,FAC_TOTALS_APTA!$A$4:$BO$143,$L99,FALSE))</f>
        <v>0</v>
      </c>
      <c r="X99" s="31">
        <f>IF(X94=0,0,VLOOKUP(X94,FAC_TOTALS_APTA!$A$4:$BO$143,$L99,FALSE))</f>
        <v>0</v>
      </c>
      <c r="Y99" s="31">
        <f>IF(Y94=0,0,VLOOKUP(Y94,FAC_TOTALS_APTA!$A$4:$BO$143,$L99,FALSE))</f>
        <v>0</v>
      </c>
      <c r="Z99" s="31">
        <f>IF(Z94=0,0,VLOOKUP(Z94,FAC_TOTALS_APTA!$A$4:$BO$143,$L99,FALSE))</f>
        <v>0</v>
      </c>
      <c r="AA99" s="31">
        <f>IF(AA94=0,0,VLOOKUP(AA94,FAC_TOTALS_APTA!$A$4:$BO$143,$L99,FALSE))</f>
        <v>0</v>
      </c>
      <c r="AB99" s="31">
        <f>IF(AB94=0,0,VLOOKUP(AB94,FAC_TOTALS_APTA!$A$4:$BO$143,$L99,FALSE))</f>
        <v>0</v>
      </c>
      <c r="AC99" s="34">
        <f t="shared" si="22"/>
        <v>208089563.6705099</v>
      </c>
      <c r="AD99" s="35">
        <f>AC99/G110</f>
        <v>7.1032427902140385E-2</v>
      </c>
    </row>
    <row r="100" spans="1:31" ht="15" x14ac:dyDescent="0.2">
      <c r="B100" s="28" t="s">
        <v>57</v>
      </c>
      <c r="C100" s="30" t="s">
        <v>24</v>
      </c>
      <c r="D100" s="37" t="s">
        <v>17</v>
      </c>
      <c r="E100" s="57">
        <v>0.1762</v>
      </c>
      <c r="F100" s="9">
        <f>MATCH($D100,FAC_TOTALS_APTA!$A$2:$BO$2,)</f>
        <v>14</v>
      </c>
      <c r="G100" s="36">
        <f>VLOOKUP(G94,FAC_TOTALS_APTA!$A$4:$BO$143,$F100,FALSE)</f>
        <v>4.1093000000000002</v>
      </c>
      <c r="H100" s="36">
        <f>VLOOKUP(H94,FAC_TOTALS_APTA!$A$4:$BO$143,$F100,FALSE)</f>
        <v>2.9199999999999902</v>
      </c>
      <c r="I100" s="32">
        <f t="shared" si="19"/>
        <v>-0.28941668897379358</v>
      </c>
      <c r="J100" s="33" t="str">
        <f t="shared" si="20"/>
        <v>_log</v>
      </c>
      <c r="K100" s="33" t="str">
        <f t="shared" si="21"/>
        <v>GAS_PRICE_2018_log_FAC</v>
      </c>
      <c r="L100" s="9">
        <f>MATCH($K100,FAC_TOTALS_APTA!$A$2:$BM$2,)</f>
        <v>26</v>
      </c>
      <c r="M100" s="31">
        <f>IF(M94=0,0,VLOOKUP(M94,FAC_TOTALS_APTA!$A$4:$BO$143,$L100,FALSE))</f>
        <v>-23090452.696088299</v>
      </c>
      <c r="N100" s="31">
        <f>IF(N94=0,0,VLOOKUP(N94,FAC_TOTALS_APTA!$A$4:$BO$143,$L100,FALSE))</f>
        <v>-28032263.088678099</v>
      </c>
      <c r="O100" s="31">
        <f>IF(O94=0,0,VLOOKUP(O94,FAC_TOTALS_APTA!$A$4:$BO$143,$L100,FALSE))</f>
        <v>-180653890.10293499</v>
      </c>
      <c r="P100" s="31">
        <f>IF(P94=0,0,VLOOKUP(P94,FAC_TOTALS_APTA!$A$4:$BO$143,$L100,FALSE))</f>
        <v>-55951197.605123103</v>
      </c>
      <c r="Q100" s="31">
        <f>IF(Q94=0,0,VLOOKUP(Q94,FAC_TOTALS_APTA!$A$4:$BO$143,$L100,FALSE))</f>
        <v>55363554.515462004</v>
      </c>
      <c r="R100" s="31">
        <f>IF(R94=0,0,VLOOKUP(R94,FAC_TOTALS_APTA!$A$4:$BO$143,$L100,FALSE))</f>
        <v>44212758.555365101</v>
      </c>
      <c r="S100" s="31">
        <f>IF(S94=0,0,VLOOKUP(S94,FAC_TOTALS_APTA!$A$4:$BO$143,$L100,FALSE))</f>
        <v>0</v>
      </c>
      <c r="T100" s="31">
        <f>IF(T94=0,0,VLOOKUP(T94,FAC_TOTALS_APTA!$A$4:$BO$143,$L100,FALSE))</f>
        <v>0</v>
      </c>
      <c r="U100" s="31">
        <f>IF(U94=0,0,VLOOKUP(U94,FAC_TOTALS_APTA!$A$4:$BO$143,$L100,FALSE))</f>
        <v>0</v>
      </c>
      <c r="V100" s="31">
        <f>IF(V94=0,0,VLOOKUP(V94,FAC_TOTALS_APTA!$A$4:$BO$143,$L100,FALSE))</f>
        <v>0</v>
      </c>
      <c r="W100" s="31">
        <f>IF(W94=0,0,VLOOKUP(W94,FAC_TOTALS_APTA!$A$4:$BO$143,$L100,FALSE))</f>
        <v>0</v>
      </c>
      <c r="X100" s="31">
        <f>IF(X94=0,0,VLOOKUP(X94,FAC_TOTALS_APTA!$A$4:$BO$143,$L100,FALSE))</f>
        <v>0</v>
      </c>
      <c r="Y100" s="31">
        <f>IF(Y94=0,0,VLOOKUP(Y94,FAC_TOTALS_APTA!$A$4:$BO$143,$L100,FALSE))</f>
        <v>0</v>
      </c>
      <c r="Z100" s="31">
        <f>IF(Z94=0,0,VLOOKUP(Z94,FAC_TOTALS_APTA!$A$4:$BO$143,$L100,FALSE))</f>
        <v>0</v>
      </c>
      <c r="AA100" s="31">
        <f>IF(AA94=0,0,VLOOKUP(AA94,FAC_TOTALS_APTA!$A$4:$BO$143,$L100,FALSE))</f>
        <v>0</v>
      </c>
      <c r="AB100" s="31">
        <f>IF(AB94=0,0,VLOOKUP(AB94,FAC_TOTALS_APTA!$A$4:$BO$143,$L100,FALSE))</f>
        <v>0</v>
      </c>
      <c r="AC100" s="34">
        <f t="shared" si="22"/>
        <v>-188151490.42199737</v>
      </c>
      <c r="AD100" s="35">
        <f>AC100/G110</f>
        <v>-6.4226465481194275E-2</v>
      </c>
    </row>
    <row r="101" spans="1:31" ht="15" x14ac:dyDescent="0.2">
      <c r="B101" s="28" t="s">
        <v>54</v>
      </c>
      <c r="C101" s="30" t="s">
        <v>24</v>
      </c>
      <c r="D101" s="9" t="s">
        <v>16</v>
      </c>
      <c r="E101" s="57">
        <v>-0.27529999999999999</v>
      </c>
      <c r="F101" s="9">
        <f>MATCH($D101,FAC_TOTALS_APTA!$A$2:$BO$2,)</f>
        <v>15</v>
      </c>
      <c r="G101" s="56">
        <f>VLOOKUP(G94,FAC_TOTALS_APTA!$A$4:$BO$143,$F101,FALSE)</f>
        <v>33963.31</v>
      </c>
      <c r="H101" s="56">
        <f>VLOOKUP(H94,FAC_TOTALS_APTA!$A$4:$BO$143,$F101,FALSE)</f>
        <v>36801.5</v>
      </c>
      <c r="I101" s="32">
        <f t="shared" si="19"/>
        <v>8.3566354398319831E-2</v>
      </c>
      <c r="J101" s="33" t="str">
        <f t="shared" si="20"/>
        <v>_log</v>
      </c>
      <c r="K101" s="33" t="str">
        <f t="shared" si="21"/>
        <v>TOTAL_MED_INC_INDIV_2018_log_FAC</v>
      </c>
      <c r="L101" s="9">
        <f>MATCH($K101,FAC_TOTALS_APTA!$A$2:$BM$2,)</f>
        <v>27</v>
      </c>
      <c r="M101" s="31">
        <f>IF(M94=0,0,VLOOKUP(M94,FAC_TOTALS_APTA!$A$4:$BO$143,$L101,FALSE))</f>
        <v>8225019.2244138997</v>
      </c>
      <c r="N101" s="31">
        <f>IF(N94=0,0,VLOOKUP(N94,FAC_TOTALS_APTA!$A$4:$BO$143,$L101,FALSE))</f>
        <v>3883604.5620651101</v>
      </c>
      <c r="O101" s="31">
        <f>IF(O94=0,0,VLOOKUP(O94,FAC_TOTALS_APTA!$A$4:$BO$143,$L101,FALSE))</f>
        <v>-19730568.545481399</v>
      </c>
      <c r="P101" s="31">
        <f>IF(P94=0,0,VLOOKUP(P94,FAC_TOTALS_APTA!$A$4:$BO$143,$L101,FALSE))</f>
        <v>-35537977.438364998</v>
      </c>
      <c r="Q101" s="31">
        <f>IF(Q94=0,0,VLOOKUP(Q94,FAC_TOTALS_APTA!$A$4:$BO$143,$L101,FALSE))</f>
        <v>-19960702.186273701</v>
      </c>
      <c r="R101" s="31">
        <f>IF(R94=0,0,VLOOKUP(R94,FAC_TOTALS_APTA!$A$4:$BO$143,$L101,FALSE))</f>
        <v>-26136620.553491801</v>
      </c>
      <c r="S101" s="31">
        <f>IF(S94=0,0,VLOOKUP(S94,FAC_TOTALS_APTA!$A$4:$BO$143,$L101,FALSE))</f>
        <v>0</v>
      </c>
      <c r="T101" s="31">
        <f>IF(T94=0,0,VLOOKUP(T94,FAC_TOTALS_APTA!$A$4:$BO$143,$L101,FALSE))</f>
        <v>0</v>
      </c>
      <c r="U101" s="31">
        <f>IF(U94=0,0,VLOOKUP(U94,FAC_TOTALS_APTA!$A$4:$BO$143,$L101,FALSE))</f>
        <v>0</v>
      </c>
      <c r="V101" s="31">
        <f>IF(V94=0,0,VLOOKUP(V94,FAC_TOTALS_APTA!$A$4:$BO$143,$L101,FALSE))</f>
        <v>0</v>
      </c>
      <c r="W101" s="31">
        <f>IF(W94=0,0,VLOOKUP(W94,FAC_TOTALS_APTA!$A$4:$BO$143,$L101,FALSE))</f>
        <v>0</v>
      </c>
      <c r="X101" s="31">
        <f>IF(X94=0,0,VLOOKUP(X94,FAC_TOTALS_APTA!$A$4:$BO$143,$L101,FALSE))</f>
        <v>0</v>
      </c>
      <c r="Y101" s="31">
        <f>IF(Y94=0,0,VLOOKUP(Y94,FAC_TOTALS_APTA!$A$4:$BO$143,$L101,FALSE))</f>
        <v>0</v>
      </c>
      <c r="Z101" s="31">
        <f>IF(Z94=0,0,VLOOKUP(Z94,FAC_TOTALS_APTA!$A$4:$BO$143,$L101,FALSE))</f>
        <v>0</v>
      </c>
      <c r="AA101" s="31">
        <f>IF(AA94=0,0,VLOOKUP(AA94,FAC_TOTALS_APTA!$A$4:$BO$143,$L101,FALSE))</f>
        <v>0</v>
      </c>
      <c r="AB101" s="31">
        <f>IF(AB94=0,0,VLOOKUP(AB94,FAC_TOTALS_APTA!$A$4:$BO$143,$L101,FALSE))</f>
        <v>0</v>
      </c>
      <c r="AC101" s="34">
        <f t="shared" si="22"/>
        <v>-89257244.937132895</v>
      </c>
      <c r="AD101" s="35">
        <f>AC101/G110</f>
        <v>-3.0468413234695502E-2</v>
      </c>
    </row>
    <row r="102" spans="1:31" ht="15" x14ac:dyDescent="0.2">
      <c r="B102" s="28" t="s">
        <v>73</v>
      </c>
      <c r="C102" s="30"/>
      <c r="D102" s="9" t="s">
        <v>10</v>
      </c>
      <c r="E102" s="57">
        <v>6.8999999999999999E-3</v>
      </c>
      <c r="F102" s="9">
        <f>MATCH($D102,FAC_TOTALS_APTA!$A$2:$BO$2,)</f>
        <v>16</v>
      </c>
      <c r="G102" s="31">
        <f>VLOOKUP(G94,FAC_TOTALS_APTA!$A$4:$BO$143,$F102,FALSE)</f>
        <v>31.51</v>
      </c>
      <c r="H102" s="31">
        <f>VLOOKUP(H94,FAC_TOTALS_APTA!$A$4:$BO$143,$F102,FALSE)</f>
        <v>30.01</v>
      </c>
      <c r="I102" s="32">
        <f t="shared" si="19"/>
        <v>-4.7603935258648034E-2</v>
      </c>
      <c r="J102" s="33" t="str">
        <f t="shared" si="20"/>
        <v/>
      </c>
      <c r="K102" s="33" t="str">
        <f t="shared" si="21"/>
        <v>PCT_HH_NO_VEH_FAC</v>
      </c>
      <c r="L102" s="9">
        <f>MATCH($K102,FAC_TOTALS_APTA!$A$2:$BM$2,)</f>
        <v>28</v>
      </c>
      <c r="M102" s="31">
        <f>IF(M94=0,0,VLOOKUP(M94,FAC_TOTALS_APTA!$A$4:$BO$143,$L102,FALSE))</f>
        <v>-33906462.874478102</v>
      </c>
      <c r="N102" s="31">
        <f>IF(N94=0,0,VLOOKUP(N94,FAC_TOTALS_APTA!$A$4:$BO$143,$L102,FALSE))</f>
        <v>6031340.5631469302</v>
      </c>
      <c r="O102" s="31">
        <f>IF(O94=0,0,VLOOKUP(O94,FAC_TOTALS_APTA!$A$4:$BO$143,$L102,FALSE))</f>
        <v>-693422.93072265305</v>
      </c>
      <c r="P102" s="31">
        <f>IF(P94=0,0,VLOOKUP(P94,FAC_TOTALS_APTA!$A$4:$BO$143,$L102,FALSE))</f>
        <v>-6510112.2989321304</v>
      </c>
      <c r="Q102" s="31">
        <f>IF(Q94=0,0,VLOOKUP(Q94,FAC_TOTALS_APTA!$A$4:$BO$143,$L102,FALSE))</f>
        <v>2717699.5266791899</v>
      </c>
      <c r="R102" s="31">
        <f>IF(R94=0,0,VLOOKUP(R94,FAC_TOTALS_APTA!$A$4:$BO$143,$L102,FALSE))</f>
        <v>227929.44465615001</v>
      </c>
      <c r="S102" s="31">
        <f>IF(S94=0,0,VLOOKUP(S94,FAC_TOTALS_APTA!$A$4:$BO$143,$L102,FALSE))</f>
        <v>0</v>
      </c>
      <c r="T102" s="31">
        <f>IF(T94=0,0,VLOOKUP(T94,FAC_TOTALS_APTA!$A$4:$BO$143,$L102,FALSE))</f>
        <v>0</v>
      </c>
      <c r="U102" s="31">
        <f>IF(U94=0,0,VLOOKUP(U94,FAC_TOTALS_APTA!$A$4:$BO$143,$L102,FALSE))</f>
        <v>0</v>
      </c>
      <c r="V102" s="31">
        <f>IF(V94=0,0,VLOOKUP(V94,FAC_TOTALS_APTA!$A$4:$BO$143,$L102,FALSE))</f>
        <v>0</v>
      </c>
      <c r="W102" s="31">
        <f>IF(W94=0,0,VLOOKUP(W94,FAC_TOTALS_APTA!$A$4:$BO$143,$L102,FALSE))</f>
        <v>0</v>
      </c>
      <c r="X102" s="31">
        <f>IF(X94=0,0,VLOOKUP(X94,FAC_TOTALS_APTA!$A$4:$BO$143,$L102,FALSE))</f>
        <v>0</v>
      </c>
      <c r="Y102" s="31">
        <f>IF(Y94=0,0,VLOOKUP(Y94,FAC_TOTALS_APTA!$A$4:$BO$143,$L102,FALSE))</f>
        <v>0</v>
      </c>
      <c r="Z102" s="31">
        <f>IF(Z94=0,0,VLOOKUP(Z94,FAC_TOTALS_APTA!$A$4:$BO$143,$L102,FALSE))</f>
        <v>0</v>
      </c>
      <c r="AA102" s="31">
        <f>IF(AA94=0,0,VLOOKUP(AA94,FAC_TOTALS_APTA!$A$4:$BO$143,$L102,FALSE))</f>
        <v>0</v>
      </c>
      <c r="AB102" s="31">
        <f>IF(AB94=0,0,VLOOKUP(AB94,FAC_TOTALS_APTA!$A$4:$BO$143,$L102,FALSE))</f>
        <v>0</v>
      </c>
      <c r="AC102" s="34">
        <f t="shared" si="22"/>
        <v>-32133028.56965062</v>
      </c>
      <c r="AD102" s="35">
        <f>AC102/G110</f>
        <v>-1.0968772267528161E-2</v>
      </c>
    </row>
    <row r="103" spans="1:31" ht="15" x14ac:dyDescent="0.2">
      <c r="B103" s="28" t="s">
        <v>55</v>
      </c>
      <c r="C103" s="30"/>
      <c r="D103" s="9" t="s">
        <v>32</v>
      </c>
      <c r="E103" s="57">
        <v>-3.0000000000000001E-3</v>
      </c>
      <c r="F103" s="9">
        <f>MATCH($D103,FAC_TOTALS_APTA!$A$2:$BO$2,)</f>
        <v>18</v>
      </c>
      <c r="G103" s="36">
        <f>VLOOKUP(G94,FAC_TOTALS_APTA!$A$4:$BO$143,$F103,FALSE)</f>
        <v>4.0999999999999996</v>
      </c>
      <c r="H103" s="36">
        <f>VLOOKUP(H94,FAC_TOTALS_APTA!$A$4:$BO$143,$F103,FALSE)</f>
        <v>4.5999999999999996</v>
      </c>
      <c r="I103" s="32">
        <f t="shared" si="19"/>
        <v>0.12195121951219523</v>
      </c>
      <c r="J103" s="33" t="str">
        <f t="shared" si="20"/>
        <v/>
      </c>
      <c r="K103" s="33" t="str">
        <f t="shared" si="21"/>
        <v>JTW_HOME_PCT_FAC</v>
      </c>
      <c r="L103" s="9">
        <f>MATCH($K103,FAC_TOTALS_APTA!$A$2:$BM$2,)</f>
        <v>30</v>
      </c>
      <c r="M103" s="31">
        <f>IF(M94=0,0,VLOOKUP(M94,FAC_TOTALS_APTA!$A$4:$BO$143,$L103,FALSE))</f>
        <v>-103328.824490306</v>
      </c>
      <c r="N103" s="31">
        <f>IF(N94=0,0,VLOOKUP(N94,FAC_TOTALS_APTA!$A$4:$BO$143,$L103,FALSE))</f>
        <v>0</v>
      </c>
      <c r="O103" s="31">
        <f>IF(O94=0,0,VLOOKUP(O94,FAC_TOTALS_APTA!$A$4:$BO$143,$L103,FALSE))</f>
        <v>110665.14358902301</v>
      </c>
      <c r="P103" s="31">
        <f>IF(P94=0,0,VLOOKUP(P94,FAC_TOTALS_APTA!$A$4:$BO$143,$L103,FALSE))</f>
        <v>-430290.73500004399</v>
      </c>
      <c r="Q103" s="31">
        <f>IF(Q94=0,0,VLOOKUP(Q94,FAC_TOTALS_APTA!$A$4:$BO$143,$L103,FALSE))</f>
        <v>0</v>
      </c>
      <c r="R103" s="31">
        <f>IF(R94=0,0,VLOOKUP(R94,FAC_TOTALS_APTA!$A$4:$BO$143,$L103,FALSE))</f>
        <v>-109107.605094782</v>
      </c>
      <c r="S103" s="31">
        <f>IF(S94=0,0,VLOOKUP(S94,FAC_TOTALS_APTA!$A$4:$BO$143,$L103,FALSE))</f>
        <v>0</v>
      </c>
      <c r="T103" s="31">
        <f>IF(T94=0,0,VLOOKUP(T94,FAC_TOTALS_APTA!$A$4:$BO$143,$L103,FALSE))</f>
        <v>0</v>
      </c>
      <c r="U103" s="31">
        <f>IF(U94=0,0,VLOOKUP(U94,FAC_TOTALS_APTA!$A$4:$BO$143,$L103,FALSE))</f>
        <v>0</v>
      </c>
      <c r="V103" s="31">
        <f>IF(V94=0,0,VLOOKUP(V94,FAC_TOTALS_APTA!$A$4:$BO$143,$L103,FALSE))</f>
        <v>0</v>
      </c>
      <c r="W103" s="31">
        <f>IF(W94=0,0,VLOOKUP(W94,FAC_TOTALS_APTA!$A$4:$BO$143,$L103,FALSE))</f>
        <v>0</v>
      </c>
      <c r="X103" s="31">
        <f>IF(X94=0,0,VLOOKUP(X94,FAC_TOTALS_APTA!$A$4:$BO$143,$L103,FALSE))</f>
        <v>0</v>
      </c>
      <c r="Y103" s="31">
        <f>IF(Y94=0,0,VLOOKUP(Y94,FAC_TOTALS_APTA!$A$4:$BO$143,$L103,FALSE))</f>
        <v>0</v>
      </c>
      <c r="Z103" s="31">
        <f>IF(Z94=0,0,VLOOKUP(Z94,FAC_TOTALS_APTA!$A$4:$BO$143,$L103,FALSE))</f>
        <v>0</v>
      </c>
      <c r="AA103" s="31">
        <f>IF(AA94=0,0,VLOOKUP(AA94,FAC_TOTALS_APTA!$A$4:$BO$143,$L103,FALSE))</f>
        <v>0</v>
      </c>
      <c r="AB103" s="31">
        <f>IF(AB94=0,0,VLOOKUP(AB94,FAC_TOTALS_APTA!$A$4:$BO$143,$L103,FALSE))</f>
        <v>0</v>
      </c>
      <c r="AC103" s="34">
        <f t="shared" si="22"/>
        <v>-532062.020996109</v>
      </c>
      <c r="AD103" s="35">
        <f>AC103/G110</f>
        <v>-1.8162206926300198E-4</v>
      </c>
    </row>
    <row r="104" spans="1:31" ht="15" x14ac:dyDescent="0.2">
      <c r="B104" s="28" t="s">
        <v>74</v>
      </c>
      <c r="C104" s="30"/>
      <c r="D104" s="14" t="s">
        <v>81</v>
      </c>
      <c r="E104" s="57">
        <v>-1.29E-2</v>
      </c>
      <c r="F104" s="9">
        <f>MATCH($D104,FAC_TOTALS_APTA!$A$2:$BO$2,)</f>
        <v>19</v>
      </c>
      <c r="G104" s="36">
        <f>VLOOKUP(G94,FAC_TOTALS_APTA!$A$4:$BO$143,$F104,FALSE)</f>
        <v>0</v>
      </c>
      <c r="H104" s="36">
        <f>VLOOKUP(H94,FAC_TOTALS_APTA!$A$4:$BO$143,$F104,FALSE)</f>
        <v>0</v>
      </c>
      <c r="I104" s="32" t="str">
        <f t="shared" si="19"/>
        <v>-</v>
      </c>
      <c r="J104" s="33" t="str">
        <f t="shared" si="20"/>
        <v/>
      </c>
      <c r="K104" s="33" t="str">
        <f t="shared" si="21"/>
        <v>YEARS_SINCE_TNC_BUS_FAC</v>
      </c>
      <c r="L104" s="9">
        <f>MATCH($K104,FAC_TOTALS_APTA!$A$2:$BM$2,)</f>
        <v>31</v>
      </c>
      <c r="M104" s="31">
        <f>IF(M94=0,0,VLOOKUP(M94,FAC_TOTALS_APTA!$A$4:$BO$143,$L104,FALSE))</f>
        <v>0</v>
      </c>
      <c r="N104" s="31">
        <f>IF(N94=0,0,VLOOKUP(N94,FAC_TOTALS_APTA!$A$4:$BO$143,$L104,FALSE))</f>
        <v>0</v>
      </c>
      <c r="O104" s="31">
        <f>IF(O94=0,0,VLOOKUP(O94,FAC_TOTALS_APTA!$A$4:$BO$143,$L104,FALSE))</f>
        <v>0</v>
      </c>
      <c r="P104" s="31">
        <f>IF(P94=0,0,VLOOKUP(P94,FAC_TOTALS_APTA!$A$4:$BO$143,$L104,FALSE))</f>
        <v>0</v>
      </c>
      <c r="Q104" s="31">
        <f>IF(Q94=0,0,VLOOKUP(Q94,FAC_TOTALS_APTA!$A$4:$BO$143,$L104,FALSE))</f>
        <v>0</v>
      </c>
      <c r="R104" s="31">
        <f>IF(R94=0,0,VLOOKUP(R94,FAC_TOTALS_APTA!$A$4:$BO$143,$L104,FALSE))</f>
        <v>0</v>
      </c>
      <c r="S104" s="31">
        <f>IF(S94=0,0,VLOOKUP(S94,FAC_TOTALS_APTA!$A$4:$BO$143,$L104,FALSE))</f>
        <v>0</v>
      </c>
      <c r="T104" s="31">
        <f>IF(T94=0,0,VLOOKUP(T94,FAC_TOTALS_APTA!$A$4:$BO$143,$L104,FALSE))</f>
        <v>0</v>
      </c>
      <c r="U104" s="31">
        <f>IF(U94=0,0,VLOOKUP(U94,FAC_TOTALS_APTA!$A$4:$BO$143,$L104,FALSE))</f>
        <v>0</v>
      </c>
      <c r="V104" s="31">
        <f>IF(V94=0,0,VLOOKUP(V94,FAC_TOTALS_APTA!$A$4:$BO$143,$L104,FALSE))</f>
        <v>0</v>
      </c>
      <c r="W104" s="31">
        <f>IF(W94=0,0,VLOOKUP(W94,FAC_TOTALS_APTA!$A$4:$BO$143,$L104,FALSE))</f>
        <v>0</v>
      </c>
      <c r="X104" s="31">
        <f>IF(X94=0,0,VLOOKUP(X94,FAC_TOTALS_APTA!$A$4:$BO$143,$L104,FALSE))</f>
        <v>0</v>
      </c>
      <c r="Y104" s="31">
        <f>IF(Y94=0,0,VLOOKUP(Y94,FAC_TOTALS_APTA!$A$4:$BO$143,$L104,FALSE))</f>
        <v>0</v>
      </c>
      <c r="Z104" s="31">
        <f>IF(Z94=0,0,VLOOKUP(Z94,FAC_TOTALS_APTA!$A$4:$BO$143,$L104,FALSE))</f>
        <v>0</v>
      </c>
      <c r="AA104" s="31">
        <f>IF(AA94=0,0,VLOOKUP(AA94,FAC_TOTALS_APTA!$A$4:$BO$143,$L104,FALSE))</f>
        <v>0</v>
      </c>
      <c r="AB104" s="31">
        <f>IF(AB94=0,0,VLOOKUP(AB94,FAC_TOTALS_APTA!$A$4:$BO$143,$L104,FALSE))</f>
        <v>0</v>
      </c>
      <c r="AC104" s="34">
        <f t="shared" si="22"/>
        <v>0</v>
      </c>
      <c r="AD104" s="35">
        <f>AC104/G110</f>
        <v>0</v>
      </c>
    </row>
    <row r="105" spans="1:31" ht="15" x14ac:dyDescent="0.2">
      <c r="B105" s="28" t="s">
        <v>74</v>
      </c>
      <c r="C105" s="30"/>
      <c r="D105" s="14" t="s">
        <v>82</v>
      </c>
      <c r="E105" s="57">
        <v>-2.5999999999999999E-3</v>
      </c>
      <c r="F105" s="9">
        <f>MATCH($D105,FAC_TOTALS_APTA!$A$2:$BO$2,)</f>
        <v>20</v>
      </c>
      <c r="G105" s="36">
        <f>VLOOKUP(G94,FAC_TOTALS_APTA!$A$4:$BO$143,$F105,FALSE)</f>
        <v>1</v>
      </c>
      <c r="H105" s="36">
        <f>VLOOKUP(H94,FAC_TOTALS_APTA!$A$4:$BO$143,$F105,FALSE)</f>
        <v>7</v>
      </c>
      <c r="I105" s="32">
        <f t="shared" si="19"/>
        <v>6</v>
      </c>
      <c r="J105" s="33" t="str">
        <f t="shared" si="20"/>
        <v/>
      </c>
      <c r="K105" s="33" t="str">
        <f t="shared" si="21"/>
        <v>YEARS_SINCE_TNC_RAIL_FAC</v>
      </c>
      <c r="L105" s="9">
        <f>MATCH($K105,FAC_TOTALS_APTA!$A$2:$BM$2,)</f>
        <v>32</v>
      </c>
      <c r="M105" s="31">
        <f>IF(M94=0,0,VLOOKUP(M94,FAC_TOTALS_APTA!$A$4:$BO$143,$L105,FALSE))</f>
        <v>-30727742.797496598</v>
      </c>
      <c r="N105" s="31">
        <f>IF(N94=0,0,VLOOKUP(N94,FAC_TOTALS_APTA!$A$4:$BO$143,$L105,FALSE))</f>
        <v>-31768578.699037898</v>
      </c>
      <c r="O105" s="31">
        <f>IF(O94=0,0,VLOOKUP(O94,FAC_TOTALS_APTA!$A$4:$BO$143,$L105,FALSE))</f>
        <v>-32908243.601537701</v>
      </c>
      <c r="P105" s="31">
        <f>IF(P94=0,0,VLOOKUP(P94,FAC_TOTALS_APTA!$A$4:$BO$143,$L105,FALSE))</f>
        <v>-31991466.702885099</v>
      </c>
      <c r="Q105" s="31">
        <f>IF(Q94=0,0,VLOOKUP(Q94,FAC_TOTALS_APTA!$A$4:$BO$143,$L105,FALSE))</f>
        <v>-32226114.297747601</v>
      </c>
      <c r="R105" s="31">
        <f>IF(R94=0,0,VLOOKUP(R94,FAC_TOTALS_APTA!$A$4:$BO$143,$L105,FALSE))</f>
        <v>-32446226.337529302</v>
      </c>
      <c r="S105" s="31">
        <f>IF(S94=0,0,VLOOKUP(S94,FAC_TOTALS_APTA!$A$4:$BO$143,$L105,FALSE))</f>
        <v>0</v>
      </c>
      <c r="T105" s="31">
        <f>IF(T94=0,0,VLOOKUP(T94,FAC_TOTALS_APTA!$A$4:$BO$143,$L105,FALSE))</f>
        <v>0</v>
      </c>
      <c r="U105" s="31">
        <f>IF(U94=0,0,VLOOKUP(U94,FAC_TOTALS_APTA!$A$4:$BO$143,$L105,FALSE))</f>
        <v>0</v>
      </c>
      <c r="V105" s="31">
        <f>IF(V94=0,0,VLOOKUP(V94,FAC_TOTALS_APTA!$A$4:$BO$143,$L105,FALSE))</f>
        <v>0</v>
      </c>
      <c r="W105" s="31">
        <f>IF(W94=0,0,VLOOKUP(W94,FAC_TOTALS_APTA!$A$4:$BO$143,$L105,FALSE))</f>
        <v>0</v>
      </c>
      <c r="X105" s="31">
        <f>IF(X94=0,0,VLOOKUP(X94,FAC_TOTALS_APTA!$A$4:$BO$143,$L105,FALSE))</f>
        <v>0</v>
      </c>
      <c r="Y105" s="31">
        <f>IF(Y94=0,0,VLOOKUP(Y94,FAC_TOTALS_APTA!$A$4:$BO$143,$L105,FALSE))</f>
        <v>0</v>
      </c>
      <c r="Z105" s="31">
        <f>IF(Z94=0,0,VLOOKUP(Z94,FAC_TOTALS_APTA!$A$4:$BO$143,$L105,FALSE))</f>
        <v>0</v>
      </c>
      <c r="AA105" s="31">
        <f>IF(AA94=0,0,VLOOKUP(AA94,FAC_TOTALS_APTA!$A$4:$BO$143,$L105,FALSE))</f>
        <v>0</v>
      </c>
      <c r="AB105" s="31">
        <f>IF(AB94=0,0,VLOOKUP(AB94,FAC_TOTALS_APTA!$A$4:$BO$143,$L105,FALSE))</f>
        <v>0</v>
      </c>
      <c r="AC105" s="34">
        <f t="shared" si="22"/>
        <v>-192068372.43623421</v>
      </c>
      <c r="AD105" s="35">
        <f>AC105/G110</f>
        <v>-6.5563513021540953E-2</v>
      </c>
    </row>
    <row r="106" spans="1:31" ht="15" x14ac:dyDescent="0.2">
      <c r="B106" s="28" t="s">
        <v>75</v>
      </c>
      <c r="C106" s="30"/>
      <c r="D106" s="9" t="s">
        <v>49</v>
      </c>
      <c r="E106" s="57">
        <v>1.46E-2</v>
      </c>
      <c r="F106" s="9">
        <f>MATCH($D106,FAC_TOTALS_APTA!$A$2:$BO$2,)</f>
        <v>21</v>
      </c>
      <c r="G106" s="36">
        <f>VLOOKUP(G94,FAC_TOTALS_APTA!$A$4:$BO$143,$F106,FALSE)</f>
        <v>0</v>
      </c>
      <c r="H106" s="36">
        <f>VLOOKUP(H94,FAC_TOTALS_APTA!$A$4:$BO$143,$F106,FALSE)</f>
        <v>1</v>
      </c>
      <c r="I106" s="32" t="str">
        <f t="shared" si="19"/>
        <v>-</v>
      </c>
      <c r="J106" s="33" t="str">
        <f t="shared" si="20"/>
        <v/>
      </c>
      <c r="K106" s="33" t="str">
        <f t="shared" si="21"/>
        <v>BIKE_SHARE_FAC</v>
      </c>
      <c r="L106" s="9">
        <f>MATCH($K106,FAC_TOTALS_APTA!$A$2:$BM$2,)</f>
        <v>33</v>
      </c>
      <c r="M106" s="31">
        <f>IF(M94=0,0,VLOOKUP(M94,FAC_TOTALS_APTA!$A$4:$BO$143,$L106,FALSE))</f>
        <v>15829764.272901099</v>
      </c>
      <c r="N106" s="31">
        <f>IF(N94=0,0,VLOOKUP(N94,FAC_TOTALS_APTA!$A$4:$BO$143,$L106,FALSE))</f>
        <v>0</v>
      </c>
      <c r="O106" s="31">
        <f>IF(O94=0,0,VLOOKUP(O94,FAC_TOTALS_APTA!$A$4:$BO$143,$L106,FALSE))</f>
        <v>0</v>
      </c>
      <c r="P106" s="31">
        <f>IF(P94=0,0,VLOOKUP(P94,FAC_TOTALS_APTA!$A$4:$BO$143,$L106,FALSE))</f>
        <v>0</v>
      </c>
      <c r="Q106" s="31">
        <f>IF(Q94=0,0,VLOOKUP(Q94,FAC_TOTALS_APTA!$A$4:$BO$143,$L106,FALSE))</f>
        <v>0</v>
      </c>
      <c r="R106" s="31">
        <f>IF(R94=0,0,VLOOKUP(R94,FAC_TOTALS_APTA!$A$4:$BO$143,$L106,FALSE))</f>
        <v>0</v>
      </c>
      <c r="S106" s="31">
        <f>IF(S94=0,0,VLOOKUP(S94,FAC_TOTALS_APTA!$A$4:$BO$143,$L106,FALSE))</f>
        <v>0</v>
      </c>
      <c r="T106" s="31">
        <f>IF(T94=0,0,VLOOKUP(T94,FAC_TOTALS_APTA!$A$4:$BO$143,$L106,FALSE))</f>
        <v>0</v>
      </c>
      <c r="U106" s="31">
        <f>IF(U94=0,0,VLOOKUP(U94,FAC_TOTALS_APTA!$A$4:$BO$143,$L106,FALSE))</f>
        <v>0</v>
      </c>
      <c r="V106" s="31">
        <f>IF(V94=0,0,VLOOKUP(V94,FAC_TOTALS_APTA!$A$4:$BO$143,$L106,FALSE))</f>
        <v>0</v>
      </c>
      <c r="W106" s="31">
        <f>IF(W94=0,0,VLOOKUP(W94,FAC_TOTALS_APTA!$A$4:$BO$143,$L106,FALSE))</f>
        <v>0</v>
      </c>
      <c r="X106" s="31">
        <f>IF(X94=0,0,VLOOKUP(X94,FAC_TOTALS_APTA!$A$4:$BO$143,$L106,FALSE))</f>
        <v>0</v>
      </c>
      <c r="Y106" s="31">
        <f>IF(Y94=0,0,VLOOKUP(Y94,FAC_TOTALS_APTA!$A$4:$BO$143,$L106,FALSE))</f>
        <v>0</v>
      </c>
      <c r="Z106" s="31">
        <f>IF(Z94=0,0,VLOOKUP(Z94,FAC_TOTALS_APTA!$A$4:$BO$143,$L106,FALSE))</f>
        <v>0</v>
      </c>
      <c r="AA106" s="31">
        <f>IF(AA94=0,0,VLOOKUP(AA94,FAC_TOTALS_APTA!$A$4:$BO$143,$L106,FALSE))</f>
        <v>0</v>
      </c>
      <c r="AB106" s="31">
        <f>IF(AB94=0,0,VLOOKUP(AB94,FAC_TOTALS_APTA!$A$4:$BO$143,$L106,FALSE))</f>
        <v>0</v>
      </c>
      <c r="AC106" s="34">
        <f t="shared" si="22"/>
        <v>15829764.272901099</v>
      </c>
      <c r="AD106" s="35">
        <f>AC106/G110</f>
        <v>5.4035703164967358E-3</v>
      </c>
    </row>
    <row r="107" spans="1:31" ht="15" x14ac:dyDescent="0.2">
      <c r="B107" s="11" t="s">
        <v>76</v>
      </c>
      <c r="C107" s="29"/>
      <c r="D107" s="10" t="s">
        <v>50</v>
      </c>
      <c r="E107" s="58">
        <v>-4.8399999999999999E-2</v>
      </c>
      <c r="F107" s="10">
        <f>MATCH($D107,FAC_TOTALS_APTA!$A$2:$BO$2,)</f>
        <v>22</v>
      </c>
      <c r="G107" s="38">
        <f>VLOOKUP(G94,FAC_TOTALS_APTA!$A$4:$BO$143,$F107,FALSE)</f>
        <v>0</v>
      </c>
      <c r="H107" s="38">
        <f>VLOOKUP(H94,FAC_TOTALS_APTA!$A$4:$BO$143,$F107,FALSE)</f>
        <v>1</v>
      </c>
      <c r="I107" s="39" t="str">
        <f t="shared" si="19"/>
        <v>-</v>
      </c>
      <c r="J107" s="40" t="str">
        <f t="shared" si="20"/>
        <v/>
      </c>
      <c r="K107" s="40" t="str">
        <f t="shared" si="21"/>
        <v>scooter_flag_FAC</v>
      </c>
      <c r="L107" s="10">
        <f>MATCH($K107,FAC_TOTALS_APTA!$A$2:$BM$2,)</f>
        <v>34</v>
      </c>
      <c r="M107" s="41">
        <f>IF($M$94=0,0,VLOOKUP($M$94,FAC_TOTALS_APTA!$A$4:$BO$143,$L107,FALSE))</f>
        <v>0</v>
      </c>
      <c r="N107" s="41">
        <f>IF(N94=0,0,VLOOKUP(N94,FAC_TOTALS_APTA!$A$4:$BO$143,$L107,FALSE))</f>
        <v>0</v>
      </c>
      <c r="O107" s="41">
        <f>IF(O94=0,0,VLOOKUP(O94,FAC_TOTALS_APTA!$A$4:$BO$143,$L107,FALSE))</f>
        <v>0</v>
      </c>
      <c r="P107" s="41">
        <f>IF(P94=0,0,VLOOKUP(P94,FAC_TOTALS_APTA!$A$4:$BO$143,$L107,FALSE))</f>
        <v>0</v>
      </c>
      <c r="Q107" s="41">
        <f>IF(Q94=0,0,VLOOKUP(Q94,FAC_TOTALS_APTA!$A$4:$BO$143,$L107,FALSE))</f>
        <v>0</v>
      </c>
      <c r="R107" s="41">
        <f>IF(R94=0,0,VLOOKUP(R94,FAC_TOTALS_APTA!$A$4:$BO$143,$L107,FALSE))</f>
        <v>-189021946.839286</v>
      </c>
      <c r="S107" s="41">
        <f>IF(S94=0,0,VLOOKUP(S94,FAC_TOTALS_APTA!$A$4:$BO$143,$L107,FALSE))</f>
        <v>0</v>
      </c>
      <c r="T107" s="41">
        <f>IF(T94=0,0,VLOOKUP(T94,FAC_TOTALS_APTA!$A$4:$BO$143,$L107,FALSE))</f>
        <v>0</v>
      </c>
      <c r="U107" s="41">
        <f>IF(U94=0,0,VLOOKUP(U94,FAC_TOTALS_APTA!$A$4:$BO$143,$L107,FALSE))</f>
        <v>0</v>
      </c>
      <c r="V107" s="41">
        <f>IF(V94=0,0,VLOOKUP(V94,FAC_TOTALS_APTA!$A$4:$BO$143,$L107,FALSE))</f>
        <v>0</v>
      </c>
      <c r="W107" s="41">
        <f>IF(W94=0,0,VLOOKUP(W94,FAC_TOTALS_APTA!$A$4:$BO$143,$L107,FALSE))</f>
        <v>0</v>
      </c>
      <c r="X107" s="41">
        <f>IF(X94=0,0,VLOOKUP(X94,FAC_TOTALS_APTA!$A$4:$BO$143,$L107,FALSE))</f>
        <v>0</v>
      </c>
      <c r="Y107" s="41">
        <f>IF(Y94=0,0,VLOOKUP(Y94,FAC_TOTALS_APTA!$A$4:$BO$143,$L107,FALSE))</f>
        <v>0</v>
      </c>
      <c r="Z107" s="41">
        <f>IF(Z94=0,0,VLOOKUP(Z94,FAC_TOTALS_APTA!$A$4:$BO$143,$L107,FALSE))</f>
        <v>0</v>
      </c>
      <c r="AA107" s="41">
        <f>IF(AA94=0,0,VLOOKUP(AA94,FAC_TOTALS_APTA!$A$4:$BO$143,$L107,FALSE))</f>
        <v>0</v>
      </c>
      <c r="AB107" s="41">
        <f>IF(AB94=0,0,VLOOKUP(AB94,FAC_TOTALS_APTA!$A$4:$BO$143,$L107,FALSE))</f>
        <v>0</v>
      </c>
      <c r="AC107" s="42">
        <f t="shared" si="22"/>
        <v>-189021946.839286</v>
      </c>
      <c r="AD107" s="43">
        <f>AC107/$G$27</f>
        <v>-0.11222512139373583</v>
      </c>
    </row>
    <row r="108" spans="1:31" ht="15" x14ac:dyDescent="0.2">
      <c r="B108" s="44" t="s">
        <v>61</v>
      </c>
      <c r="C108" s="45"/>
      <c r="D108" s="44" t="s">
        <v>53</v>
      </c>
      <c r="E108" s="46"/>
      <c r="F108" s="47"/>
      <c r="G108" s="48"/>
      <c r="H108" s="48"/>
      <c r="I108" s="49"/>
      <c r="J108" s="50"/>
      <c r="K108" s="50" t="str">
        <f t="shared" si="21"/>
        <v>New_Reporter_FAC</v>
      </c>
      <c r="L108" s="47">
        <f>MATCH($K108,FAC_TOTALS_APTA!$A$2:$BM$2,)</f>
        <v>38</v>
      </c>
      <c r="M108" s="48">
        <f>IF(M94=0,0,VLOOKUP(M94,FAC_TOTALS_APTA!$A$4:$BO$143,$L108,FALSE))</f>
        <v>0</v>
      </c>
      <c r="N108" s="48">
        <f>IF(N94=0,0,VLOOKUP(N94,FAC_TOTALS_APTA!$A$4:$BO$143,$L108,FALSE))</f>
        <v>0</v>
      </c>
      <c r="O108" s="48">
        <f>IF(O94=0,0,VLOOKUP(O94,FAC_TOTALS_APTA!$A$4:$BO$143,$L108,FALSE))</f>
        <v>0</v>
      </c>
      <c r="P108" s="48">
        <f>IF(P94=0,0,VLOOKUP(P94,FAC_TOTALS_APTA!$A$4:$BO$143,$L108,FALSE))</f>
        <v>0</v>
      </c>
      <c r="Q108" s="48">
        <f>IF(Q94=0,0,VLOOKUP(Q94,FAC_TOTALS_APTA!$A$4:$BO$143,$L108,FALSE))</f>
        <v>0</v>
      </c>
      <c r="R108" s="48">
        <f>IF(R94=0,0,VLOOKUP(R94,FAC_TOTALS_APTA!$A$4:$BO$143,$L108,FALSE))</f>
        <v>0</v>
      </c>
      <c r="S108" s="48">
        <f>IF(S94=0,0,VLOOKUP(S94,FAC_TOTALS_APTA!$A$4:$BO$143,$L108,FALSE))</f>
        <v>0</v>
      </c>
      <c r="T108" s="48">
        <f>IF(T94=0,0,VLOOKUP(T94,FAC_TOTALS_APTA!$A$4:$BO$143,$L108,FALSE))</f>
        <v>0</v>
      </c>
      <c r="U108" s="48">
        <f>IF(U94=0,0,VLOOKUP(U94,FAC_TOTALS_APTA!$A$4:$BO$143,$L108,FALSE))</f>
        <v>0</v>
      </c>
      <c r="V108" s="48">
        <f>IF(V94=0,0,VLOOKUP(V94,FAC_TOTALS_APTA!$A$4:$BO$143,$L108,FALSE))</f>
        <v>0</v>
      </c>
      <c r="W108" s="48">
        <f>IF(W94=0,0,VLOOKUP(W94,FAC_TOTALS_APTA!$A$4:$BO$143,$L108,FALSE))</f>
        <v>0</v>
      </c>
      <c r="X108" s="48">
        <f>IF(X94=0,0,VLOOKUP(X94,FAC_TOTALS_APTA!$A$4:$BO$143,$L108,FALSE))</f>
        <v>0</v>
      </c>
      <c r="Y108" s="48">
        <f>IF(Y94=0,0,VLOOKUP(Y94,FAC_TOTALS_APTA!$A$4:$BO$143,$L108,FALSE))</f>
        <v>0</v>
      </c>
      <c r="Z108" s="48">
        <f>IF(Z94=0,0,VLOOKUP(Z94,FAC_TOTALS_APTA!$A$4:$BO$143,$L108,FALSE))</f>
        <v>0</v>
      </c>
      <c r="AA108" s="48">
        <f>IF(AA94=0,0,VLOOKUP(AA94,FAC_TOTALS_APTA!$A$4:$BO$143,$L108,FALSE))</f>
        <v>0</v>
      </c>
      <c r="AB108" s="48">
        <f>IF(AB94=0,0,VLOOKUP(AB94,FAC_TOTALS_APTA!$A$4:$BO$143,$L108,FALSE))</f>
        <v>0</v>
      </c>
      <c r="AC108" s="51">
        <f>SUM(M108:AB108)</f>
        <v>0</v>
      </c>
      <c r="AD108" s="52">
        <f>AC108/G110</f>
        <v>0</v>
      </c>
    </row>
    <row r="109" spans="1:31" ht="15" x14ac:dyDescent="0.2">
      <c r="B109" s="28" t="s">
        <v>77</v>
      </c>
      <c r="C109" s="30"/>
      <c r="D109" s="9" t="s">
        <v>6</v>
      </c>
      <c r="E109" s="57"/>
      <c r="F109" s="9">
        <f>MATCH($D109,FAC_TOTALS_APTA!$A$2:$BM$2,)</f>
        <v>9</v>
      </c>
      <c r="G109" s="76">
        <f>VLOOKUP(G94,FAC_TOTALS_APTA!$A$4:$BO$143,$F109,FALSE)</f>
        <v>2978716876.4602499</v>
      </c>
      <c r="H109" s="76">
        <f>VLOOKUP(H94,FAC_TOTALS_APTA!$A$4:$BM$143,$F109,FALSE)</f>
        <v>2484872501.75806</v>
      </c>
      <c r="I109" s="78">
        <f t="shared" ref="I109:I110" si="23">H109/G109-1</f>
        <v>-0.16579097483378435</v>
      </c>
      <c r="J109" s="33"/>
      <c r="K109" s="33"/>
      <c r="L109" s="9"/>
      <c r="M109" s="31">
        <f>SUM(M96:M101)</f>
        <v>25342421.694460899</v>
      </c>
      <c r="N109" s="31">
        <f>SUM(N96:N101)</f>
        <v>58642474.570216514</v>
      </c>
      <c r="O109" s="31">
        <f>SUM(O96:O101)</f>
        <v>-250466761.28875804</v>
      </c>
      <c r="P109" s="31">
        <f>SUM(P96:P101)</f>
        <v>-80074742.276017591</v>
      </c>
      <c r="Q109" s="31">
        <f>SUM(Q96:Q101)</f>
        <v>92981469.5800381</v>
      </c>
      <c r="R109" s="31">
        <f>SUM(R96:R101)</f>
        <v>7545845.3897972256</v>
      </c>
      <c r="S109" s="31">
        <f>SUM(S96:S101)</f>
        <v>0</v>
      </c>
      <c r="T109" s="31">
        <f>SUM(T96:T101)</f>
        <v>0</v>
      </c>
      <c r="U109" s="31">
        <f>SUM(U96:U101)</f>
        <v>0</v>
      </c>
      <c r="V109" s="31">
        <f>SUM(V96:V101)</f>
        <v>0</v>
      </c>
      <c r="W109" s="31">
        <f>SUM(W96:W101)</f>
        <v>0</v>
      </c>
      <c r="X109" s="31">
        <f>SUM(X96:X101)</f>
        <v>0</v>
      </c>
      <c r="Y109" s="31">
        <f>SUM(Y96:Y101)</f>
        <v>0</v>
      </c>
      <c r="Z109" s="31">
        <f>SUM(Z96:Z101)</f>
        <v>0</v>
      </c>
      <c r="AA109" s="31">
        <f>SUM(AA96:AA101)</f>
        <v>0</v>
      </c>
      <c r="AB109" s="31">
        <f>SUM(AB96:AB101)</f>
        <v>0</v>
      </c>
      <c r="AC109" s="34">
        <f>H109-G109</f>
        <v>-493844374.70218992</v>
      </c>
      <c r="AD109" s="35">
        <f>I109</f>
        <v>-0.16579097483378435</v>
      </c>
    </row>
    <row r="110" spans="1:31" s="16" customFormat="1" ht="16" thickBot="1" x14ac:dyDescent="0.25">
      <c r="A110" s="9"/>
      <c r="B110" s="12" t="s">
        <v>58</v>
      </c>
      <c r="C110" s="26"/>
      <c r="D110" s="26" t="s">
        <v>4</v>
      </c>
      <c r="E110" s="26"/>
      <c r="F110" s="26">
        <f>MATCH($D110,FAC_TOTALS_APTA!$A$2:$BM$2,)</f>
        <v>7</v>
      </c>
      <c r="G110" s="77">
        <f>VLOOKUP(G94,FAC_TOTALS_APTA!$A$4:$BM$143,$F110,FALSE)</f>
        <v>2929500930.99999</v>
      </c>
      <c r="H110" s="77">
        <f>VLOOKUP(H94,FAC_TOTALS_APTA!$A$4:$BM$143,$F110,FALSE)</f>
        <v>3028681761</v>
      </c>
      <c r="I110" s="79">
        <f t="shared" si="23"/>
        <v>3.3855879324180549E-2</v>
      </c>
      <c r="J110" s="53"/>
      <c r="K110" s="53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54">
        <f>H110-G110</f>
        <v>99180830.000010014</v>
      </c>
      <c r="AD110" s="55">
        <f>I110</f>
        <v>3.3855879324180549E-2</v>
      </c>
      <c r="AE110" s="9"/>
    </row>
    <row r="111" spans="1:31" s="16" customFormat="1" ht="17" thickTop="1" thickBot="1" x14ac:dyDescent="0.25">
      <c r="A111" s="9"/>
      <c r="B111" s="59" t="s">
        <v>78</v>
      </c>
      <c r="C111" s="60"/>
      <c r="D111" s="60"/>
      <c r="E111" s="61"/>
      <c r="F111" s="60"/>
      <c r="G111" s="60"/>
      <c r="H111" s="60"/>
      <c r="I111" s="62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55">
        <f>AD110-AD109</f>
        <v>0.1996468541579649</v>
      </c>
      <c r="AE111" s="9"/>
    </row>
    <row r="112" spans="1:31" ht="15" thickTop="1" x14ac:dyDescent="0.2"/>
  </sheetData>
  <mergeCells count="8">
    <mergeCell ref="G91:I91"/>
    <mergeCell ref="AC91:AD91"/>
    <mergeCell ref="G8:I8"/>
    <mergeCell ref="AC8:AD8"/>
    <mergeCell ref="G35:I35"/>
    <mergeCell ref="AC35:AD35"/>
    <mergeCell ref="G63:I63"/>
    <mergeCell ref="AC63:AD6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43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E97" sqref="AE97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2" bestFit="1" customWidth="1"/>
    <col min="8" max="8" width="15.33203125" style="2" bestFit="1" customWidth="1"/>
    <col min="9" max="9" width="16.1640625" style="2" bestFit="1" customWidth="1"/>
    <col min="10" max="10" width="15.33203125" style="2" bestFit="1" customWidth="1"/>
    <col min="11" max="11" width="14.6640625" style="2" bestFit="1" customWidth="1"/>
    <col min="12" max="12" width="15.1640625" style="4" bestFit="1" customWidth="1"/>
    <col min="13" max="13" width="13.6640625" style="2" bestFit="1" customWidth="1"/>
    <col min="14" max="14" width="12" style="4" bestFit="1" customWidth="1"/>
    <col min="15" max="15" width="17.6640625" style="4" bestFit="1" customWidth="1"/>
    <col min="16" max="16" width="14.6640625" style="4" bestFit="1" customWidth="1"/>
    <col min="17" max="17" width="23.33203125" style="4" customWidth="1"/>
    <col min="18" max="27" width="14.6640625" style="4" customWidth="1"/>
    <col min="28" max="28" width="18.6640625" style="2" bestFit="1" customWidth="1"/>
    <col min="29" max="29" width="22.6640625" bestFit="1" customWidth="1"/>
    <col min="30" max="30" width="22.6640625" style="2" bestFit="1" customWidth="1"/>
    <col min="31" max="31" width="27" bestFit="1" customWidth="1"/>
    <col min="32" max="32" width="18.6640625" style="2" bestFit="1" customWidth="1"/>
    <col min="33" max="33" width="22.83203125" bestFit="1" customWidth="1"/>
    <col min="34" max="34" width="17.6640625" style="2" bestFit="1" customWidth="1"/>
    <col min="35" max="35" width="22" bestFit="1" customWidth="1"/>
    <col min="36" max="37" width="22" customWidth="1"/>
    <col min="38" max="38" width="21.83203125" style="2" bestFit="1" customWidth="1"/>
    <col min="39" max="39" width="21.83203125" style="2" customWidth="1"/>
    <col min="40" max="59" width="23" customWidth="1"/>
    <col min="60" max="60" width="15.33203125" style="2" bestFit="1" customWidth="1"/>
    <col min="61" max="64" width="25.1640625" style="2" customWidth="1"/>
    <col min="65" max="65" width="17.5" style="2" bestFit="1" customWidth="1"/>
  </cols>
  <sheetData>
    <row r="1" spans="1:69" s="6" customFormat="1" x14ac:dyDescent="0.2">
      <c r="C1" s="72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R1" s="7"/>
      <c r="AS1" s="7"/>
      <c r="AT1" s="7"/>
      <c r="AU1" s="7"/>
      <c r="BH1" s="73"/>
      <c r="BI1" s="73"/>
      <c r="BJ1" s="73"/>
      <c r="BK1" s="73"/>
      <c r="BL1" s="73"/>
      <c r="BM1" s="73"/>
    </row>
    <row r="2" spans="1:69" s="6" customFormat="1" ht="34" x14ac:dyDescent="0.2">
      <c r="B2" s="6" t="s">
        <v>0</v>
      </c>
      <c r="C2" s="6" t="s">
        <v>2</v>
      </c>
      <c r="D2" s="6" t="s">
        <v>1</v>
      </c>
      <c r="E2" s="6" t="s">
        <v>62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18</v>
      </c>
      <c r="M2" s="6" t="s">
        <v>9</v>
      </c>
      <c r="N2" s="6" t="s">
        <v>17</v>
      </c>
      <c r="O2" s="6" t="s">
        <v>16</v>
      </c>
      <c r="P2" s="6" t="s">
        <v>10</v>
      </c>
      <c r="Q2" t="s">
        <v>80</v>
      </c>
      <c r="R2" s="6" t="s">
        <v>32</v>
      </c>
      <c r="S2" t="s">
        <v>81</v>
      </c>
      <c r="T2" t="s">
        <v>82</v>
      </c>
      <c r="U2" t="s">
        <v>49</v>
      </c>
      <c r="V2" t="s">
        <v>50</v>
      </c>
      <c r="W2" t="s">
        <v>11</v>
      </c>
      <c r="X2" t="s">
        <v>33</v>
      </c>
      <c r="Y2" t="s">
        <v>12</v>
      </c>
      <c r="Z2" t="s">
        <v>34</v>
      </c>
      <c r="AA2" t="s">
        <v>35</v>
      </c>
      <c r="AB2" t="s">
        <v>13</v>
      </c>
      <c r="AC2" t="s">
        <v>83</v>
      </c>
      <c r="AD2" t="s">
        <v>36</v>
      </c>
      <c r="AE2" t="s">
        <v>84</v>
      </c>
      <c r="AF2" t="s">
        <v>85</v>
      </c>
      <c r="AG2" t="s">
        <v>51</v>
      </c>
      <c r="AH2" t="s">
        <v>52</v>
      </c>
      <c r="AI2" t="s">
        <v>44</v>
      </c>
      <c r="AJ2" t="s">
        <v>45</v>
      </c>
      <c r="AK2" t="s">
        <v>46</v>
      </c>
      <c r="AL2" t="s">
        <v>47</v>
      </c>
      <c r="AM2" t="s">
        <v>48</v>
      </c>
      <c r="BI2" s="8"/>
      <c r="BJ2" s="8"/>
      <c r="BK2" s="8"/>
      <c r="BL2" s="8"/>
      <c r="BM2" s="8"/>
    </row>
    <row r="3" spans="1:69" x14ac:dyDescent="0.2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  <c r="AI3" s="5">
        <v>35</v>
      </c>
      <c r="AJ3" s="5">
        <v>36</v>
      </c>
      <c r="AK3" s="5">
        <v>37</v>
      </c>
      <c r="AL3" s="5">
        <v>38</v>
      </c>
      <c r="AM3" s="5">
        <v>39</v>
      </c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69" x14ac:dyDescent="0.2">
      <c r="A4" t="str">
        <f>CONCATENATE(B4,"_",C4,"_",D4)</f>
        <v>0_1_2002</v>
      </c>
      <c r="B4">
        <v>0</v>
      </c>
      <c r="C4">
        <v>1</v>
      </c>
      <c r="D4">
        <v>2002</v>
      </c>
      <c r="E4">
        <f>Sheet1!E3</f>
        <v>2217942122.3899899</v>
      </c>
      <c r="F4">
        <f>Sheet1!F3</f>
        <v>0</v>
      </c>
      <c r="G4">
        <f>Sheet1!G3</f>
        <v>2217942122.3899899</v>
      </c>
      <c r="H4">
        <f>Sheet1!H3</f>
        <v>0</v>
      </c>
      <c r="I4">
        <f>Sheet1!I3</f>
        <v>1988625586.6029799</v>
      </c>
      <c r="J4">
        <f>Sheet1!J3</f>
        <v>0</v>
      </c>
      <c r="K4">
        <f>Sheet1!K3</f>
        <v>69425793.985805601</v>
      </c>
      <c r="L4">
        <f>Sheet1!L3</f>
        <v>0.91030218199476698</v>
      </c>
      <c r="M4">
        <f>Sheet1!M3</f>
        <v>9573373.9250808805</v>
      </c>
      <c r="N4">
        <f>Sheet1!N3</f>
        <v>1.9989110857789401</v>
      </c>
      <c r="O4">
        <f>Sheet1!O3</f>
        <v>39382.399822425701</v>
      </c>
      <c r="P4">
        <f>Sheet1!P3</f>
        <v>9.9177819874271105</v>
      </c>
      <c r="Q4">
        <f>Sheet1!Q3</f>
        <v>8293.5298683101191</v>
      </c>
      <c r="R4">
        <f>Sheet1!R3</f>
        <v>3.9439076288082102</v>
      </c>
      <c r="S4">
        <f>Sheet1!S3</f>
        <v>0</v>
      </c>
      <c r="T4">
        <f>Sheet1!T3</f>
        <v>0</v>
      </c>
      <c r="U4">
        <f>Sheet1!U3</f>
        <v>0</v>
      </c>
      <c r="V4">
        <f>Sheet1!V3</f>
        <v>0</v>
      </c>
      <c r="W4">
        <f>Sheet1!W3</f>
        <v>0</v>
      </c>
      <c r="X4">
        <f>Sheet1!Y3</f>
        <v>0</v>
      </c>
      <c r="Y4">
        <f>Sheet1!X3</f>
        <v>0</v>
      </c>
      <c r="Z4">
        <f>Sheet1!Z3</f>
        <v>0</v>
      </c>
      <c r="AA4">
        <f>Sheet1!AA3</f>
        <v>0</v>
      </c>
      <c r="AB4">
        <f>Sheet1!AB3</f>
        <v>0</v>
      </c>
      <c r="AC4">
        <f>Sheet1!AC3</f>
        <v>0</v>
      </c>
      <c r="AD4">
        <f>Sheet1!AD3</f>
        <v>0</v>
      </c>
      <c r="AE4">
        <f>Sheet1!AE3</f>
        <v>0</v>
      </c>
      <c r="AF4">
        <f>Sheet1!AF3</f>
        <v>0</v>
      </c>
      <c r="AG4">
        <f>Sheet1!AG3</f>
        <v>0</v>
      </c>
      <c r="AH4">
        <f>Sheet1!AH3</f>
        <v>0</v>
      </c>
      <c r="AI4">
        <f>Sheet1!AI3</f>
        <v>0</v>
      </c>
      <c r="AJ4">
        <f>Sheet1!AJ3</f>
        <v>0</v>
      </c>
      <c r="AK4">
        <f>Sheet1!AK3</f>
        <v>0</v>
      </c>
      <c r="AL4">
        <f>Sheet1!AL3</f>
        <v>2217942122.3899899</v>
      </c>
      <c r="AM4">
        <f>Sheet1!AM3</f>
        <v>2217942122.3899899</v>
      </c>
      <c r="BH4"/>
      <c r="BI4"/>
      <c r="BJ4"/>
      <c r="BK4"/>
      <c r="BL4"/>
      <c r="BM4"/>
    </row>
    <row r="5" spans="1:69" x14ac:dyDescent="0.2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f>Sheet1!E4</f>
        <v>2217942122.3899899</v>
      </c>
      <c r="F5">
        <f>Sheet1!F4</f>
        <v>2217942122.3899899</v>
      </c>
      <c r="G5">
        <f>Sheet1!G4</f>
        <v>2150862965.5</v>
      </c>
      <c r="H5">
        <f>Sheet1!H4</f>
        <v>-67079156.889998399</v>
      </c>
      <c r="I5">
        <f>Sheet1!I4</f>
        <v>2061216227.7190399</v>
      </c>
      <c r="J5">
        <f>Sheet1!J4</f>
        <v>72590641.1160651</v>
      </c>
      <c r="K5">
        <f>Sheet1!K4</f>
        <v>69469690.080231398</v>
      </c>
      <c r="L5">
        <f>Sheet1!L4</f>
        <v>0.90543922972033897</v>
      </c>
      <c r="M5">
        <f>Sheet1!M4</f>
        <v>9715519.6487390306</v>
      </c>
      <c r="N5">
        <f>Sheet1!N4</f>
        <v>2.3076908828741498</v>
      </c>
      <c r="O5">
        <f>Sheet1!O4</f>
        <v>38482.403286893903</v>
      </c>
      <c r="P5">
        <f>Sheet1!P4</f>
        <v>9.8267191103104299</v>
      </c>
      <c r="Q5">
        <f>Sheet1!Q4</f>
        <v>8293.4030964244794</v>
      </c>
      <c r="R5">
        <f>Sheet1!R4</f>
        <v>3.9439076288082102</v>
      </c>
      <c r="S5">
        <f>Sheet1!S4</f>
        <v>0</v>
      </c>
      <c r="T5">
        <f>Sheet1!T4</f>
        <v>0</v>
      </c>
      <c r="U5">
        <f>Sheet1!U4</f>
        <v>0</v>
      </c>
      <c r="V5">
        <f>Sheet1!V4</f>
        <v>0</v>
      </c>
      <c r="W5">
        <f>Sheet1!W4</f>
        <v>-2297183.3246684801</v>
      </c>
      <c r="X5">
        <f>Sheet1!Y4</f>
        <v>4967043.1636180496</v>
      </c>
      <c r="Y5">
        <f>Sheet1!X4</f>
        <v>7471694.8430140102</v>
      </c>
      <c r="Z5">
        <f>Sheet1!Z4</f>
        <v>51826705.061532699</v>
      </c>
      <c r="AA5">
        <f>Sheet1!AA4</f>
        <v>17715914.787573099</v>
      </c>
      <c r="AB5">
        <f>Sheet1!AB4</f>
        <v>-1485223.0334395701</v>
      </c>
      <c r="AC5">
        <f>Sheet1!AC4</f>
        <v>-38342.953035136597</v>
      </c>
      <c r="AD5">
        <f>Sheet1!AD4</f>
        <v>0</v>
      </c>
      <c r="AE5">
        <f>Sheet1!AE4</f>
        <v>0</v>
      </c>
      <c r="AF5">
        <f>Sheet1!AF4</f>
        <v>0</v>
      </c>
      <c r="AG5">
        <f>Sheet1!AG4</f>
        <v>0</v>
      </c>
      <c r="AH5">
        <f>Sheet1!AH4</f>
        <v>0</v>
      </c>
      <c r="AI5">
        <f>Sheet1!AI4</f>
        <v>78160608.544594795</v>
      </c>
      <c r="AJ5">
        <f>Sheet1!AJ4</f>
        <v>80244956.109002098</v>
      </c>
      <c r="AK5">
        <f>Sheet1!AK4</f>
        <v>-147324112.99900001</v>
      </c>
      <c r="AL5">
        <f>Sheet1!AL4</f>
        <v>0</v>
      </c>
      <c r="AM5">
        <f>Sheet1!AM4</f>
        <v>-67079156.889998399</v>
      </c>
      <c r="AN5" s="3"/>
      <c r="AP5" s="3"/>
      <c r="AR5" s="3"/>
      <c r="AT5" s="3"/>
      <c r="AV5" s="3"/>
      <c r="AX5" s="3"/>
      <c r="AZ5" s="3"/>
      <c r="BC5" s="3"/>
      <c r="BE5" s="3"/>
      <c r="BG5" s="3"/>
      <c r="BH5"/>
      <c r="BI5"/>
      <c r="BJ5"/>
      <c r="BK5"/>
      <c r="BL5"/>
      <c r="BM5"/>
    </row>
    <row r="6" spans="1:69" x14ac:dyDescent="0.2">
      <c r="A6" t="str">
        <f t="shared" si="0"/>
        <v>0_1_2004</v>
      </c>
      <c r="B6">
        <v>0</v>
      </c>
      <c r="C6">
        <v>1</v>
      </c>
      <c r="D6">
        <v>2004</v>
      </c>
      <c r="E6">
        <f>Sheet1!E5</f>
        <v>2217942122.3899899</v>
      </c>
      <c r="F6">
        <f>Sheet1!F5</f>
        <v>2150862965.5</v>
      </c>
      <c r="G6">
        <f>Sheet1!G5</f>
        <v>2410970009.3499899</v>
      </c>
      <c r="H6">
        <f>Sheet1!H5</f>
        <v>260107043.84999901</v>
      </c>
      <c r="I6">
        <f>Sheet1!I5</f>
        <v>2329969047.10677</v>
      </c>
      <c r="J6">
        <f>Sheet1!J5</f>
        <v>268752819.38772601</v>
      </c>
      <c r="K6">
        <f>Sheet1!K5</f>
        <v>71833060.851415902</v>
      </c>
      <c r="L6">
        <f>Sheet1!L5</f>
        <v>0.88260829119094597</v>
      </c>
      <c r="M6">
        <f>Sheet1!M5</f>
        <v>9898787.4578955192</v>
      </c>
      <c r="N6">
        <f>Sheet1!N5</f>
        <v>2.6193220905132399</v>
      </c>
      <c r="O6">
        <f>Sheet1!O5</f>
        <v>37269.326950110997</v>
      </c>
      <c r="P6">
        <f>Sheet1!P5</f>
        <v>9.7382907287836193</v>
      </c>
      <c r="Q6">
        <f>Sheet1!Q5</f>
        <v>8293.5057259211499</v>
      </c>
      <c r="R6">
        <f>Sheet1!R5</f>
        <v>3.9439076288082102</v>
      </c>
      <c r="S6">
        <f>Sheet1!S5</f>
        <v>0</v>
      </c>
      <c r="T6">
        <f>Sheet1!T5</f>
        <v>0</v>
      </c>
      <c r="U6">
        <f>Sheet1!U5</f>
        <v>0</v>
      </c>
      <c r="V6">
        <f>Sheet1!V5</f>
        <v>0</v>
      </c>
      <c r="W6">
        <f>Sheet1!W5</f>
        <v>63410057.976920597</v>
      </c>
      <c r="X6">
        <f>Sheet1!Y5</f>
        <v>5897465.6431086101</v>
      </c>
      <c r="Y6">
        <f>Sheet1!X5</f>
        <v>17446347.4984967</v>
      </c>
      <c r="Z6">
        <f>Sheet1!Z5</f>
        <v>46788132.336854801</v>
      </c>
      <c r="AA6">
        <f>Sheet1!AA5</f>
        <v>24182546.397969302</v>
      </c>
      <c r="AB6">
        <f>Sheet1!AB5</f>
        <v>-1416989.01100565</v>
      </c>
      <c r="AC6">
        <f>Sheet1!AC5</f>
        <v>30120.440856805599</v>
      </c>
      <c r="AD6">
        <f>Sheet1!AD5</f>
        <v>0</v>
      </c>
      <c r="AE6">
        <f>Sheet1!AE5</f>
        <v>0</v>
      </c>
      <c r="AF6">
        <f>Sheet1!AF5</f>
        <v>0</v>
      </c>
      <c r="AG6">
        <f>Sheet1!AG5</f>
        <v>0</v>
      </c>
      <c r="AH6">
        <f>Sheet1!AH5</f>
        <v>0</v>
      </c>
      <c r="AI6">
        <f>Sheet1!AI5</f>
        <v>156337681.28320101</v>
      </c>
      <c r="AJ6">
        <f>Sheet1!AJ5</f>
        <v>160538880.73278499</v>
      </c>
      <c r="AK6">
        <f>Sheet1!AK5</f>
        <v>99568163.117213696</v>
      </c>
      <c r="AL6">
        <f>Sheet1!AL5</f>
        <v>0</v>
      </c>
      <c r="AM6">
        <f>Sheet1!AM5</f>
        <v>260107043.84999901</v>
      </c>
      <c r="AN6" s="3"/>
      <c r="AP6" s="3"/>
      <c r="AR6" s="3"/>
      <c r="AT6" s="3"/>
      <c r="AV6" s="3"/>
      <c r="AX6" s="3"/>
      <c r="AZ6" s="3"/>
      <c r="BC6" s="3"/>
      <c r="BE6" s="3"/>
      <c r="BG6" s="3"/>
      <c r="BH6"/>
      <c r="BI6"/>
      <c r="BJ6"/>
      <c r="BK6"/>
      <c r="BL6"/>
      <c r="BM6"/>
    </row>
    <row r="7" spans="1:69" x14ac:dyDescent="0.2">
      <c r="A7" t="str">
        <f t="shared" si="0"/>
        <v>0_1_2005</v>
      </c>
      <c r="B7">
        <v>0</v>
      </c>
      <c r="C7">
        <v>1</v>
      </c>
      <c r="D7">
        <v>2005</v>
      </c>
      <c r="E7">
        <f>Sheet1!E6</f>
        <v>2343609205.7899899</v>
      </c>
      <c r="F7">
        <f>Sheet1!F6</f>
        <v>2410970009.3499899</v>
      </c>
      <c r="G7">
        <f>Sheet1!G6</f>
        <v>2568753504.3599901</v>
      </c>
      <c r="H7">
        <f>Sheet1!H6</f>
        <v>32116411.609998599</v>
      </c>
      <c r="I7">
        <f>Sheet1!I6</f>
        <v>2549452723.1967902</v>
      </c>
      <c r="J7">
        <f>Sheet1!J6</f>
        <v>52157636.003059097</v>
      </c>
      <c r="K7">
        <f>Sheet1!K6</f>
        <v>71354507.718192995</v>
      </c>
      <c r="L7">
        <f>Sheet1!L6</f>
        <v>0.90650855938720198</v>
      </c>
      <c r="M7">
        <f>Sheet1!M6</f>
        <v>9805374.7820556704</v>
      </c>
      <c r="N7">
        <f>Sheet1!N6</f>
        <v>3.0702442742546601</v>
      </c>
      <c r="O7">
        <f>Sheet1!O6</f>
        <v>36363.4867346311</v>
      </c>
      <c r="P7">
        <f>Sheet1!P6</f>
        <v>9.5440517075920894</v>
      </c>
      <c r="Q7">
        <f>Sheet1!Q6</f>
        <v>8101.2194142539502</v>
      </c>
      <c r="R7">
        <f>Sheet1!R6</f>
        <v>3.9737259561197802</v>
      </c>
      <c r="S7">
        <f>Sheet1!S6</f>
        <v>0</v>
      </c>
      <c r="T7">
        <f>Sheet1!T6</f>
        <v>0</v>
      </c>
      <c r="U7">
        <f>Sheet1!U6</f>
        <v>0</v>
      </c>
      <c r="V7">
        <f>Sheet1!V6</f>
        <v>0</v>
      </c>
      <c r="W7">
        <f>Sheet1!W6</f>
        <v>-32193328.061194699</v>
      </c>
      <c r="X7">
        <f>Sheet1!Y6</f>
        <v>6804391.46891334</v>
      </c>
      <c r="Y7">
        <f>Sheet1!X6</f>
        <v>-12280046.444844499</v>
      </c>
      <c r="Z7">
        <f>Sheet1!Z6</f>
        <v>68312333.315704495</v>
      </c>
      <c r="AA7">
        <f>Sheet1!AA6</f>
        <v>23344729.5471792</v>
      </c>
      <c r="AB7">
        <f>Sheet1!AB6</f>
        <v>-2111075.4734676601</v>
      </c>
      <c r="AC7">
        <f>Sheet1!AC6</f>
        <v>99531.311472355505</v>
      </c>
      <c r="AD7">
        <f>Sheet1!AD6</f>
        <v>0</v>
      </c>
      <c r="AE7">
        <f>Sheet1!AE6</f>
        <v>0</v>
      </c>
      <c r="AF7">
        <f>Sheet1!AF6</f>
        <v>0</v>
      </c>
      <c r="AG7">
        <f>Sheet1!AG6</f>
        <v>0</v>
      </c>
      <c r="AH7">
        <f>Sheet1!AH6</f>
        <v>0</v>
      </c>
      <c r="AI7">
        <f>Sheet1!AI6</f>
        <v>51976535.663762599</v>
      </c>
      <c r="AJ7">
        <f>Sheet1!AJ6</f>
        <v>51163814.673201203</v>
      </c>
      <c r="AK7">
        <f>Sheet1!AK6</f>
        <v>-19047403.063202601</v>
      </c>
      <c r="AL7">
        <f>Sheet1!AL6</f>
        <v>125667083.39999899</v>
      </c>
      <c r="AM7">
        <f>Sheet1!AM6</f>
        <v>157783495.00999799</v>
      </c>
      <c r="AN7" s="3"/>
      <c r="AP7" s="3"/>
      <c r="AR7" s="3"/>
      <c r="AT7" s="3"/>
      <c r="AV7" s="3"/>
      <c r="AX7" s="3"/>
      <c r="AZ7" s="3"/>
      <c r="BC7" s="3"/>
      <c r="BE7" s="3"/>
      <c r="BG7" s="3"/>
      <c r="BH7"/>
      <c r="BI7"/>
      <c r="BJ7"/>
      <c r="BK7"/>
      <c r="BL7"/>
      <c r="BM7"/>
    </row>
    <row r="8" spans="1:69" x14ac:dyDescent="0.2">
      <c r="A8" t="str">
        <f t="shared" si="0"/>
        <v>0_1_2006</v>
      </c>
      <c r="B8">
        <v>0</v>
      </c>
      <c r="C8">
        <v>1</v>
      </c>
      <c r="D8">
        <v>2006</v>
      </c>
      <c r="E8">
        <f>Sheet1!E7</f>
        <v>2343609205.7899899</v>
      </c>
      <c r="F8">
        <f>Sheet1!F7</f>
        <v>2568753504.3599901</v>
      </c>
      <c r="G8">
        <f>Sheet1!G7</f>
        <v>2599108816.4200001</v>
      </c>
      <c r="H8">
        <f>Sheet1!H7</f>
        <v>30355312.0600021</v>
      </c>
      <c r="I8">
        <f>Sheet1!I7</f>
        <v>2643821275.5318899</v>
      </c>
      <c r="J8">
        <f>Sheet1!J7</f>
        <v>94368552.335098296</v>
      </c>
      <c r="K8">
        <f>Sheet1!K7</f>
        <v>71180597.506184995</v>
      </c>
      <c r="L8">
        <f>Sheet1!L7</f>
        <v>0.88503560322808805</v>
      </c>
      <c r="M8">
        <f>Sheet1!M7</f>
        <v>10051613.909526501</v>
      </c>
      <c r="N8">
        <f>Sheet1!N7</f>
        <v>3.3647209778419498</v>
      </c>
      <c r="O8">
        <f>Sheet1!O7</f>
        <v>34831.465633858599</v>
      </c>
      <c r="P8">
        <f>Sheet1!P7</f>
        <v>9.4391798419881798</v>
      </c>
      <c r="Q8">
        <f>Sheet1!Q7</f>
        <v>8100.2326630328498</v>
      </c>
      <c r="R8">
        <f>Sheet1!R7</f>
        <v>4.3169487047711996</v>
      </c>
      <c r="S8">
        <f>Sheet1!S7</f>
        <v>0</v>
      </c>
      <c r="T8">
        <f>Sheet1!T7</f>
        <v>0</v>
      </c>
      <c r="U8">
        <f>Sheet1!U7</f>
        <v>0</v>
      </c>
      <c r="V8">
        <f>Sheet1!V7</f>
        <v>0</v>
      </c>
      <c r="W8">
        <f>Sheet1!W7</f>
        <v>-7503694.87347777</v>
      </c>
      <c r="X8">
        <f>Sheet1!Y7</f>
        <v>9215417.0027600396</v>
      </c>
      <c r="Y8">
        <f>Sheet1!X7</f>
        <v>18549879.244911</v>
      </c>
      <c r="Z8">
        <f>Sheet1!Z7</f>
        <v>42878868.712863803</v>
      </c>
      <c r="AA8">
        <f>Sheet1!AA7</f>
        <v>37846291.374487497</v>
      </c>
      <c r="AB8">
        <f>Sheet1!AB7</f>
        <v>-2356382.1870141998</v>
      </c>
      <c r="AC8">
        <f>Sheet1!AC7</f>
        <v>-426343.767792414</v>
      </c>
      <c r="AD8">
        <f>Sheet1!AD7</f>
        <v>-284817.70499811397</v>
      </c>
      <c r="AE8">
        <f>Sheet1!AE7</f>
        <v>0</v>
      </c>
      <c r="AF8">
        <f>Sheet1!AF7</f>
        <v>0</v>
      </c>
      <c r="AG8">
        <f>Sheet1!AG7</f>
        <v>0</v>
      </c>
      <c r="AH8">
        <f>Sheet1!AH7</f>
        <v>0</v>
      </c>
      <c r="AI8">
        <f>Sheet1!AI7</f>
        <v>97919217.801739901</v>
      </c>
      <c r="AJ8">
        <f>Sheet1!AJ7</f>
        <v>98852326.912281901</v>
      </c>
      <c r="AK8">
        <f>Sheet1!AK7</f>
        <v>-68497014.852279797</v>
      </c>
      <c r="AL8">
        <f>Sheet1!AL7</f>
        <v>0</v>
      </c>
      <c r="AM8">
        <f>Sheet1!AM7</f>
        <v>30355312.0600021</v>
      </c>
      <c r="AN8" s="3"/>
      <c r="AP8" s="3"/>
      <c r="AR8" s="3"/>
      <c r="AT8" s="3"/>
      <c r="AV8" s="3"/>
      <c r="AX8" s="3"/>
      <c r="AZ8" s="3"/>
      <c r="BC8" s="3"/>
      <c r="BE8" s="3"/>
      <c r="BG8" s="3"/>
      <c r="BH8"/>
      <c r="BI8"/>
      <c r="BJ8"/>
      <c r="BK8"/>
      <c r="BL8"/>
      <c r="BM8"/>
    </row>
    <row r="9" spans="1:69" x14ac:dyDescent="0.2">
      <c r="A9" t="str">
        <f t="shared" si="0"/>
        <v>0_1_2007</v>
      </c>
      <c r="B9">
        <v>0</v>
      </c>
      <c r="C9">
        <v>1</v>
      </c>
      <c r="D9">
        <v>2007</v>
      </c>
      <c r="E9">
        <f>Sheet1!E8</f>
        <v>2343609205.7899899</v>
      </c>
      <c r="F9">
        <f>Sheet1!F8</f>
        <v>2599108816.4200001</v>
      </c>
      <c r="G9">
        <f>Sheet1!G8</f>
        <v>2608864140.5399899</v>
      </c>
      <c r="H9">
        <f>Sheet1!H8</f>
        <v>9755324.11999912</v>
      </c>
      <c r="I9">
        <f>Sheet1!I8</f>
        <v>2653399230.0799699</v>
      </c>
      <c r="J9">
        <f>Sheet1!J8</f>
        <v>9577954.5480801202</v>
      </c>
      <c r="K9">
        <f>Sheet1!K8</f>
        <v>71864024.855891794</v>
      </c>
      <c r="L9">
        <f>Sheet1!L8</f>
        <v>0.92129967486601805</v>
      </c>
      <c r="M9">
        <f>Sheet1!M8</f>
        <v>10100716.830613701</v>
      </c>
      <c r="N9">
        <f>Sheet1!N8</f>
        <v>3.5428551376135098</v>
      </c>
      <c r="O9">
        <f>Sheet1!O8</f>
        <v>35315.737379528298</v>
      </c>
      <c r="P9">
        <f>Sheet1!P8</f>
        <v>9.2758160165876706</v>
      </c>
      <c r="Q9">
        <f>Sheet1!Q8</f>
        <v>8102.4807148256496</v>
      </c>
      <c r="R9">
        <f>Sheet1!R8</f>
        <v>4.4295884406899697</v>
      </c>
      <c r="S9">
        <f>Sheet1!S8</f>
        <v>0</v>
      </c>
      <c r="T9">
        <f>Sheet1!T8</f>
        <v>0</v>
      </c>
      <c r="U9">
        <f>Sheet1!U8</f>
        <v>0</v>
      </c>
      <c r="V9">
        <f>Sheet1!V8</f>
        <v>0</v>
      </c>
      <c r="W9">
        <f>Sheet1!W8</f>
        <v>34772323.842496797</v>
      </c>
      <c r="X9">
        <f>Sheet1!Y8</f>
        <v>2541872.71474559</v>
      </c>
      <c r="Y9">
        <f>Sheet1!X8</f>
        <v>-30359294.241377398</v>
      </c>
      <c r="Z9">
        <f>Sheet1!Z8</f>
        <v>24465619.874543998</v>
      </c>
      <c r="AA9">
        <f>Sheet1!AA8</f>
        <v>-13018825.711449699</v>
      </c>
      <c r="AB9">
        <f>Sheet1!AB8</f>
        <v>-3130779.1741402098</v>
      </c>
      <c r="AC9">
        <f>Sheet1!AC8</f>
        <v>957950.53571842797</v>
      </c>
      <c r="AD9">
        <f>Sheet1!AD8</f>
        <v>-122669.57822142</v>
      </c>
      <c r="AE9">
        <f>Sheet1!AE8</f>
        <v>0</v>
      </c>
      <c r="AF9">
        <f>Sheet1!AF8</f>
        <v>0</v>
      </c>
      <c r="AG9">
        <f>Sheet1!AG8</f>
        <v>0</v>
      </c>
      <c r="AH9">
        <f>Sheet1!AH8</f>
        <v>0</v>
      </c>
      <c r="AI9">
        <f>Sheet1!AI8</f>
        <v>16106198.2623161</v>
      </c>
      <c r="AJ9">
        <f>Sheet1!AJ8</f>
        <v>15577486.8039572</v>
      </c>
      <c r="AK9">
        <f>Sheet1!AK8</f>
        <v>-5822162.6839581197</v>
      </c>
      <c r="AL9">
        <f>Sheet1!AL8</f>
        <v>0</v>
      </c>
      <c r="AM9">
        <f>Sheet1!AM8</f>
        <v>9755324.11999912</v>
      </c>
      <c r="AN9" s="3"/>
      <c r="AP9" s="3"/>
      <c r="AR9" s="3"/>
      <c r="AT9" s="3"/>
      <c r="AV9" s="3"/>
      <c r="AX9" s="3"/>
      <c r="AZ9" s="3"/>
      <c r="BC9" s="3"/>
      <c r="BE9" s="3"/>
      <c r="BG9" s="3"/>
      <c r="BH9"/>
      <c r="BI9"/>
      <c r="BJ9"/>
      <c r="BK9"/>
      <c r="BL9"/>
      <c r="BM9"/>
    </row>
    <row r="10" spans="1:69" x14ac:dyDescent="0.2">
      <c r="A10" t="str">
        <f t="shared" si="0"/>
        <v>0_1_2008</v>
      </c>
      <c r="B10">
        <v>0</v>
      </c>
      <c r="C10">
        <v>1</v>
      </c>
      <c r="D10">
        <v>2008</v>
      </c>
      <c r="E10">
        <f>Sheet1!E9</f>
        <v>2343609205.7899899</v>
      </c>
      <c r="F10">
        <f>Sheet1!F9</f>
        <v>2608864140.5399899</v>
      </c>
      <c r="G10">
        <f>Sheet1!G9</f>
        <v>2692308348.7999902</v>
      </c>
      <c r="H10">
        <f>Sheet1!H9</f>
        <v>83444208.260000005</v>
      </c>
      <c r="I10">
        <f>Sheet1!I9</f>
        <v>2750810420.8007398</v>
      </c>
      <c r="J10">
        <f>Sheet1!J9</f>
        <v>97411190.720771298</v>
      </c>
      <c r="K10">
        <f>Sheet1!K9</f>
        <v>72097724.367789</v>
      </c>
      <c r="L10">
        <f>Sheet1!L9</f>
        <v>0.90362653280368799</v>
      </c>
      <c r="M10">
        <f>Sheet1!M9</f>
        <v>10119006.050673099</v>
      </c>
      <c r="N10">
        <f>Sheet1!N9</f>
        <v>3.96267107223699</v>
      </c>
      <c r="O10">
        <f>Sheet1!O9</f>
        <v>35340.614543232499</v>
      </c>
      <c r="P10">
        <f>Sheet1!P9</f>
        <v>9.4627547210824403</v>
      </c>
      <c r="Q10">
        <f>Sheet1!Q9</f>
        <v>8099.9428656718501</v>
      </c>
      <c r="R10">
        <f>Sheet1!R9</f>
        <v>4.5017767961658004</v>
      </c>
      <c r="S10">
        <f>Sheet1!S9</f>
        <v>0</v>
      </c>
      <c r="T10">
        <f>Sheet1!T9</f>
        <v>0</v>
      </c>
      <c r="U10">
        <f>Sheet1!U9</f>
        <v>8.2155761943722704E-5</v>
      </c>
      <c r="V10">
        <f>Sheet1!V9</f>
        <v>0</v>
      </c>
      <c r="W10">
        <f>Sheet1!W9</f>
        <v>16626010.2788011</v>
      </c>
      <c r="X10">
        <f>Sheet1!Y9</f>
        <v>1680911.53086731</v>
      </c>
      <c r="Y10">
        <f>Sheet1!X9</f>
        <v>16590762.7755775</v>
      </c>
      <c r="Z10">
        <f>Sheet1!Z9</f>
        <v>56178492.473424397</v>
      </c>
      <c r="AA10">
        <f>Sheet1!AA9</f>
        <v>1244936.1349295201</v>
      </c>
      <c r="AB10">
        <f>Sheet1!AB9</f>
        <v>3093219.9627793701</v>
      </c>
      <c r="AC10">
        <f>Sheet1!AC9</f>
        <v>-1086196.0040041099</v>
      </c>
      <c r="AD10">
        <f>Sheet1!AD9</f>
        <v>-74487.383632988305</v>
      </c>
      <c r="AE10">
        <f>Sheet1!AE9</f>
        <v>0</v>
      </c>
      <c r="AF10">
        <f>Sheet1!AF9</f>
        <v>0</v>
      </c>
      <c r="AG10">
        <f>Sheet1!AG9</f>
        <v>978421.62790543796</v>
      </c>
      <c r="AH10">
        <f>Sheet1!AH9</f>
        <v>0</v>
      </c>
      <c r="AI10">
        <f>Sheet1!AI9</f>
        <v>95232071.396647602</v>
      </c>
      <c r="AJ10">
        <f>Sheet1!AJ9</f>
        <v>96609954.759003595</v>
      </c>
      <c r="AK10">
        <f>Sheet1!AK9</f>
        <v>-13165746.4990036</v>
      </c>
      <c r="AL10">
        <f>Sheet1!AL9</f>
        <v>0</v>
      </c>
      <c r="AM10">
        <f>Sheet1!AM9</f>
        <v>83444208.260000005</v>
      </c>
      <c r="AN10" s="3"/>
      <c r="AP10" s="3"/>
      <c r="AR10" s="3"/>
      <c r="AT10" s="3"/>
      <c r="AV10" s="3"/>
      <c r="AX10" s="3"/>
      <c r="AZ10" s="3"/>
      <c r="BC10" s="3"/>
      <c r="BE10" s="3"/>
      <c r="BG10" s="3"/>
      <c r="BH10"/>
      <c r="BI10"/>
      <c r="BJ10"/>
      <c r="BK10"/>
      <c r="BL10"/>
      <c r="BM10"/>
    </row>
    <row r="11" spans="1:69" x14ac:dyDescent="0.2">
      <c r="A11" t="str">
        <f t="shared" si="0"/>
        <v>0_1_2009</v>
      </c>
      <c r="B11">
        <v>0</v>
      </c>
      <c r="C11">
        <v>1</v>
      </c>
      <c r="D11">
        <v>2009</v>
      </c>
      <c r="E11">
        <f>Sheet1!E10</f>
        <v>2343609205.7899899</v>
      </c>
      <c r="F11">
        <f>Sheet1!F10</f>
        <v>2692308348.7999902</v>
      </c>
      <c r="G11">
        <f>Sheet1!G10</f>
        <v>2564111221.5099902</v>
      </c>
      <c r="H11">
        <f>Sheet1!H10</f>
        <v>-128197127.29000001</v>
      </c>
      <c r="I11">
        <f>Sheet1!I10</f>
        <v>2548968098.2568998</v>
      </c>
      <c r="J11">
        <f>Sheet1!J10</f>
        <v>-201842322.543836</v>
      </c>
      <c r="K11">
        <f>Sheet1!K10</f>
        <v>71142776.425222799</v>
      </c>
      <c r="L11">
        <f>Sheet1!L10</f>
        <v>0.99572041702216796</v>
      </c>
      <c r="M11">
        <f>Sheet1!M10</f>
        <v>10030424.125455599</v>
      </c>
      <c r="N11">
        <f>Sheet1!N10</f>
        <v>2.9215137193990302</v>
      </c>
      <c r="O11">
        <f>Sheet1!O10</f>
        <v>33595.648007738302</v>
      </c>
      <c r="P11">
        <f>Sheet1!P10</f>
        <v>9.5455153167277391</v>
      </c>
      <c r="Q11">
        <f>Sheet1!Q10</f>
        <v>8102.2171386570899</v>
      </c>
      <c r="R11">
        <f>Sheet1!R10</f>
        <v>4.7360965088006104</v>
      </c>
      <c r="S11">
        <f>Sheet1!S10</f>
        <v>0</v>
      </c>
      <c r="T11">
        <f>Sheet1!T10</f>
        <v>0</v>
      </c>
      <c r="U11">
        <f>Sheet1!U10</f>
        <v>8.2155761943722704E-5</v>
      </c>
      <c r="V11">
        <f>Sheet1!V10</f>
        <v>0</v>
      </c>
      <c r="W11">
        <f>Sheet1!W10</f>
        <v>-21864836.740418501</v>
      </c>
      <c r="X11">
        <f>Sheet1!Y10</f>
        <v>-1593092.4580137299</v>
      </c>
      <c r="Y11">
        <f>Sheet1!X10</f>
        <v>-81545269.542701304</v>
      </c>
      <c r="Z11">
        <f>Sheet1!Z10</f>
        <v>-147634147.710895</v>
      </c>
      <c r="AA11">
        <f>Sheet1!AA10</f>
        <v>48623561.379553497</v>
      </c>
      <c r="AB11">
        <f>Sheet1!AB10</f>
        <v>2198109.1707330099</v>
      </c>
      <c r="AC11">
        <f>Sheet1!AC10</f>
        <v>735143.86740599701</v>
      </c>
      <c r="AD11">
        <f>Sheet1!AD10</f>
        <v>-200132.190390465</v>
      </c>
      <c r="AE11">
        <f>Sheet1!AE10</f>
        <v>0</v>
      </c>
      <c r="AF11">
        <f>Sheet1!AF10</f>
        <v>0</v>
      </c>
      <c r="AG11">
        <f>Sheet1!AG10</f>
        <v>0</v>
      </c>
      <c r="AH11">
        <f>Sheet1!AH10</f>
        <v>0</v>
      </c>
      <c r="AI11">
        <f>Sheet1!AI10</f>
        <v>-201280664.224727</v>
      </c>
      <c r="AJ11">
        <f>Sheet1!AJ10</f>
        <v>-199513961.73974901</v>
      </c>
      <c r="AK11">
        <f>Sheet1!AK10</f>
        <v>71316834.449748799</v>
      </c>
      <c r="AL11">
        <f>Sheet1!AL10</f>
        <v>0</v>
      </c>
      <c r="AM11">
        <f>Sheet1!AM10</f>
        <v>-128197127.29000001</v>
      </c>
      <c r="AN11" s="3"/>
      <c r="AP11" s="3"/>
      <c r="AR11" s="3"/>
      <c r="AT11" s="3"/>
      <c r="AV11" s="3"/>
      <c r="AX11" s="3"/>
      <c r="AZ11" s="3"/>
      <c r="BC11" s="3"/>
      <c r="BE11" s="3"/>
      <c r="BG11" s="3"/>
      <c r="BH11"/>
      <c r="BI11"/>
      <c r="BJ11"/>
      <c r="BK11"/>
      <c r="BL11"/>
      <c r="BM11"/>
    </row>
    <row r="12" spans="1:69" x14ac:dyDescent="0.2">
      <c r="A12" t="str">
        <f t="shared" si="0"/>
        <v>0_1_2010</v>
      </c>
      <c r="B12">
        <v>0</v>
      </c>
      <c r="C12">
        <v>1</v>
      </c>
      <c r="D12">
        <v>2010</v>
      </c>
      <c r="E12">
        <f>Sheet1!E11</f>
        <v>2343609205.7899899</v>
      </c>
      <c r="F12">
        <f>Sheet1!F11</f>
        <v>2564111221.5099902</v>
      </c>
      <c r="G12">
        <f>Sheet1!G11</f>
        <v>2477369488.9499998</v>
      </c>
      <c r="H12">
        <f>Sheet1!H11</f>
        <v>-86741732.559998095</v>
      </c>
      <c r="I12">
        <f>Sheet1!I11</f>
        <v>2536904467.2686</v>
      </c>
      <c r="J12">
        <f>Sheet1!J11</f>
        <v>-12063630.9882998</v>
      </c>
      <c r="K12">
        <f>Sheet1!K11</f>
        <v>66984278.084927797</v>
      </c>
      <c r="L12">
        <f>Sheet1!L11</f>
        <v>1.0145631694083601</v>
      </c>
      <c r="M12">
        <f>Sheet1!M11</f>
        <v>9997355.9891370498</v>
      </c>
      <c r="N12">
        <f>Sheet1!N11</f>
        <v>3.3736869227456698</v>
      </c>
      <c r="O12">
        <f>Sheet1!O11</f>
        <v>32730.247843463301</v>
      </c>
      <c r="P12">
        <f>Sheet1!P11</f>
        <v>9.7722501870846301</v>
      </c>
      <c r="Q12">
        <f>Sheet1!Q11</f>
        <v>8126.21224842222</v>
      </c>
      <c r="R12">
        <f>Sheet1!R11</f>
        <v>4.9516347323747603</v>
      </c>
      <c r="S12">
        <f>Sheet1!S11</f>
        <v>0</v>
      </c>
      <c r="T12">
        <f>Sheet1!T11</f>
        <v>0</v>
      </c>
      <c r="U12">
        <f>Sheet1!U11</f>
        <v>6.10477283825877E-2</v>
      </c>
      <c r="V12">
        <f>Sheet1!V11</f>
        <v>0</v>
      </c>
      <c r="W12">
        <f>Sheet1!W11</f>
        <v>-95583134.249913499</v>
      </c>
      <c r="X12">
        <f>Sheet1!Y11</f>
        <v>179928.437146079</v>
      </c>
      <c r="Y12">
        <f>Sheet1!X11</f>
        <v>-14359288.874528101</v>
      </c>
      <c r="Z12">
        <f>Sheet1!Z11</f>
        <v>67677905.768645197</v>
      </c>
      <c r="AA12">
        <f>Sheet1!AA11</f>
        <v>23099940.174469899</v>
      </c>
      <c r="AB12">
        <f>Sheet1!AB11</f>
        <v>4099065.9627411198</v>
      </c>
      <c r="AC12">
        <f>Sheet1!AC11</f>
        <v>9465276.5270331092</v>
      </c>
      <c r="AD12">
        <f>Sheet1!AD11</f>
        <v>-206937.461844604</v>
      </c>
      <c r="AE12">
        <f>Sheet1!AE11</f>
        <v>0</v>
      </c>
      <c r="AF12">
        <f>Sheet1!AF11</f>
        <v>0</v>
      </c>
      <c r="AG12">
        <f>Sheet1!AG11</f>
        <v>834354.32175548305</v>
      </c>
      <c r="AH12">
        <f>Sheet1!AH11</f>
        <v>0</v>
      </c>
      <c r="AI12">
        <f>Sheet1!AI11</f>
        <v>-4792889.39449526</v>
      </c>
      <c r="AJ12">
        <f>Sheet1!AJ11</f>
        <v>-7009118.1688957904</v>
      </c>
      <c r="AK12">
        <f>Sheet1!AK11</f>
        <v>-79732614.391102299</v>
      </c>
      <c r="AL12">
        <f>Sheet1!AL11</f>
        <v>0</v>
      </c>
      <c r="AM12">
        <f>Sheet1!AM11</f>
        <v>-86741732.559998095</v>
      </c>
      <c r="AN12" s="3"/>
      <c r="AP12" s="3"/>
      <c r="AR12" s="3"/>
      <c r="AT12" s="3"/>
      <c r="AV12" s="3"/>
      <c r="AX12" s="3"/>
      <c r="AZ12" s="3"/>
      <c r="BC12" s="3"/>
      <c r="BE12" s="3"/>
      <c r="BG12" s="3"/>
      <c r="BH12"/>
      <c r="BI12"/>
      <c r="BJ12"/>
      <c r="BK12"/>
      <c r="BL12"/>
      <c r="BM12"/>
    </row>
    <row r="13" spans="1:69" x14ac:dyDescent="0.2">
      <c r="A13" t="str">
        <f t="shared" si="0"/>
        <v>0_1_2011</v>
      </c>
      <c r="B13">
        <v>0</v>
      </c>
      <c r="C13">
        <v>1</v>
      </c>
      <c r="D13">
        <v>2011</v>
      </c>
      <c r="E13">
        <f>Sheet1!E12</f>
        <v>2343609205.7899899</v>
      </c>
      <c r="F13">
        <f>Sheet1!F12</f>
        <v>2477369488.9499998</v>
      </c>
      <c r="G13">
        <f>Sheet1!G12</f>
        <v>2507911504.0700002</v>
      </c>
      <c r="H13">
        <f>Sheet1!H12</f>
        <v>30542015.120000102</v>
      </c>
      <c r="I13">
        <f>Sheet1!I12</f>
        <v>2552742354.6152701</v>
      </c>
      <c r="J13">
        <f>Sheet1!J12</f>
        <v>15837887.3466649</v>
      </c>
      <c r="K13">
        <f>Sheet1!K12</f>
        <v>64160286.680504501</v>
      </c>
      <c r="L13">
        <f>Sheet1!L12</f>
        <v>1.02690100441826</v>
      </c>
      <c r="M13">
        <f>Sheet1!M12</f>
        <v>10086446.8837827</v>
      </c>
      <c r="N13">
        <f>Sheet1!N12</f>
        <v>4.1035169797905704</v>
      </c>
      <c r="O13">
        <f>Sheet1!O12</f>
        <v>32037.281396698701</v>
      </c>
      <c r="P13">
        <f>Sheet1!P12</f>
        <v>10.0276536503227</v>
      </c>
      <c r="Q13">
        <f>Sheet1!Q12</f>
        <v>8092.8082765173103</v>
      </c>
      <c r="R13">
        <f>Sheet1!R12</f>
        <v>4.9175752369811603</v>
      </c>
      <c r="S13">
        <f>Sheet1!S12</f>
        <v>0.13451252364138699</v>
      </c>
      <c r="T13">
        <f>Sheet1!T12</f>
        <v>0</v>
      </c>
      <c r="U13">
        <f>Sheet1!U12</f>
        <v>0.105165342080536</v>
      </c>
      <c r="V13">
        <f>Sheet1!V12</f>
        <v>0</v>
      </c>
      <c r="W13">
        <f>Sheet1!W12</f>
        <v>-64060354.133683696</v>
      </c>
      <c r="X13">
        <f>Sheet1!Y12</f>
        <v>3359555.7793578799</v>
      </c>
      <c r="Y13">
        <f>Sheet1!X12</f>
        <v>-15954489.711048501</v>
      </c>
      <c r="Z13">
        <f>Sheet1!Z12</f>
        <v>93136108.658721104</v>
      </c>
      <c r="AA13">
        <f>Sheet1!AA12</f>
        <v>17990048.6448083</v>
      </c>
      <c r="AB13">
        <f>Sheet1!AB12</f>
        <v>5331510.3373643002</v>
      </c>
      <c r="AC13">
        <f>Sheet1!AC12</f>
        <v>-13797033.809018301</v>
      </c>
      <c r="AD13">
        <f>Sheet1!AD12</f>
        <v>48798.7672499295</v>
      </c>
      <c r="AE13">
        <f>Sheet1!AE12</f>
        <v>-6450562.6497904798</v>
      </c>
      <c r="AF13">
        <f>Sheet1!AF12</f>
        <v>0</v>
      </c>
      <c r="AG13">
        <f>Sheet1!AG12</f>
        <v>577675.13870947005</v>
      </c>
      <c r="AH13">
        <f>Sheet1!AH12</f>
        <v>0</v>
      </c>
      <c r="AI13">
        <f>Sheet1!AI12</f>
        <v>20181257.0226699</v>
      </c>
      <c r="AJ13">
        <f>Sheet1!AJ12</f>
        <v>17089992.202473201</v>
      </c>
      <c r="AK13">
        <f>Sheet1!AK12</f>
        <v>13452022.917526901</v>
      </c>
      <c r="AL13">
        <f>Sheet1!AL12</f>
        <v>0</v>
      </c>
      <c r="AM13">
        <f>Sheet1!AM12</f>
        <v>30542015.120000102</v>
      </c>
      <c r="AN13" s="3"/>
      <c r="AP13" s="3"/>
      <c r="AR13" s="3"/>
      <c r="AT13" s="3"/>
      <c r="AV13" s="3"/>
      <c r="AX13" s="3"/>
      <c r="AZ13" s="3"/>
      <c r="BC13" s="3"/>
      <c r="BE13" s="3"/>
      <c r="BG13" s="3"/>
      <c r="BH13"/>
      <c r="BI13"/>
      <c r="BJ13"/>
      <c r="BK13"/>
      <c r="BL13"/>
      <c r="BM13"/>
    </row>
    <row r="14" spans="1:69" x14ac:dyDescent="0.2">
      <c r="A14" t="str">
        <f t="shared" si="0"/>
        <v>0_1_2012</v>
      </c>
      <c r="B14">
        <v>0</v>
      </c>
      <c r="C14">
        <v>1</v>
      </c>
      <c r="D14">
        <v>2012</v>
      </c>
      <c r="E14">
        <f>Sheet1!E13</f>
        <v>2343609205.7899899</v>
      </c>
      <c r="F14">
        <f>Sheet1!F13</f>
        <v>2507911504.0700002</v>
      </c>
      <c r="G14">
        <f>Sheet1!G13</f>
        <v>2541057031.46</v>
      </c>
      <c r="H14">
        <f>Sheet1!H13</f>
        <v>33145527.389999099</v>
      </c>
      <c r="I14">
        <f>Sheet1!I13</f>
        <v>2542402577.26964</v>
      </c>
      <c r="J14">
        <f>Sheet1!J13</f>
        <v>-10339777.345624199</v>
      </c>
      <c r="K14">
        <f>Sheet1!K13</f>
        <v>63085771.140276298</v>
      </c>
      <c r="L14">
        <f>Sheet1!L13</f>
        <v>1.02861049898273</v>
      </c>
      <c r="M14">
        <f>Sheet1!M13</f>
        <v>10203922.0559735</v>
      </c>
      <c r="N14">
        <f>Sheet1!N13</f>
        <v>4.1550659252956903</v>
      </c>
      <c r="O14">
        <f>Sheet1!O13</f>
        <v>31961.890930849298</v>
      </c>
      <c r="P14">
        <f>Sheet1!P13</f>
        <v>9.9275389331294406</v>
      </c>
      <c r="Q14">
        <f>Sheet1!Q13</f>
        <v>8152.69366354866</v>
      </c>
      <c r="R14">
        <f>Sheet1!R13</f>
        <v>4.9863910146042203</v>
      </c>
      <c r="S14">
        <f>Sheet1!S13</f>
        <v>0.46718360343311799</v>
      </c>
      <c r="T14">
        <f>Sheet1!T13</f>
        <v>0</v>
      </c>
      <c r="U14">
        <f>Sheet1!U13</f>
        <v>0.14511544885119099</v>
      </c>
      <c r="V14">
        <f>Sheet1!V13</f>
        <v>0</v>
      </c>
      <c r="W14">
        <f>Sheet1!W13</f>
        <v>-24796270.6437346</v>
      </c>
      <c r="X14">
        <f>Sheet1!Y13</f>
        <v>4243188.0192703102</v>
      </c>
      <c r="Y14">
        <f>Sheet1!X13</f>
        <v>646014.987268675</v>
      </c>
      <c r="Z14">
        <f>Sheet1!Z13</f>
        <v>5316642.6317784404</v>
      </c>
      <c r="AA14">
        <f>Sheet1!AA13</f>
        <v>5437638.7461983096</v>
      </c>
      <c r="AB14">
        <f>Sheet1!AB13</f>
        <v>-2031274.30620501</v>
      </c>
      <c r="AC14">
        <f>Sheet1!AC13</f>
        <v>24704127.914645199</v>
      </c>
      <c r="AD14">
        <f>Sheet1!AD13</f>
        <v>-91346.451413447096</v>
      </c>
      <c r="AE14">
        <f>Sheet1!AE13</f>
        <v>-22486570.201892901</v>
      </c>
      <c r="AF14">
        <f>Sheet1!AF13</f>
        <v>0</v>
      </c>
      <c r="AG14">
        <f>Sheet1!AG13</f>
        <v>361332.84568636899</v>
      </c>
      <c r="AH14">
        <f>Sheet1!AH13</f>
        <v>0</v>
      </c>
      <c r="AI14">
        <f>Sheet1!AI13</f>
        <v>-8696516.45839867</v>
      </c>
      <c r="AJ14">
        <f>Sheet1!AJ13</f>
        <v>-8803280.8686298206</v>
      </c>
      <c r="AK14">
        <f>Sheet1!AK13</f>
        <v>41948808.258628897</v>
      </c>
      <c r="AL14">
        <f>Sheet1!AL13</f>
        <v>0</v>
      </c>
      <c r="AM14">
        <f>Sheet1!AM13</f>
        <v>33145527.389999099</v>
      </c>
      <c r="AN14" s="3"/>
      <c r="AP14" s="3"/>
      <c r="AR14" s="3"/>
      <c r="AT14" s="3"/>
      <c r="AV14" s="3"/>
      <c r="AX14" s="3"/>
      <c r="AZ14" s="3"/>
      <c r="BC14" s="3"/>
      <c r="BE14" s="3"/>
      <c r="BG14" s="3"/>
      <c r="BH14"/>
      <c r="BI14"/>
      <c r="BJ14"/>
      <c r="BK14"/>
      <c r="BL14"/>
      <c r="BM14"/>
    </row>
    <row r="15" spans="1:69" x14ac:dyDescent="0.2">
      <c r="A15" t="str">
        <f t="shared" si="0"/>
        <v>0_1_2013</v>
      </c>
      <c r="B15">
        <v>0</v>
      </c>
      <c r="C15">
        <v>1</v>
      </c>
      <c r="D15">
        <v>2013</v>
      </c>
      <c r="E15">
        <f>Sheet1!E14</f>
        <v>2343609205.7899899</v>
      </c>
      <c r="F15">
        <f>Sheet1!F14</f>
        <v>2541057031.46</v>
      </c>
      <c r="G15">
        <f>Sheet1!G14</f>
        <v>2538567549.7399902</v>
      </c>
      <c r="H15">
        <f>Sheet1!H14</f>
        <v>-2489481.7200006898</v>
      </c>
      <c r="I15">
        <f>Sheet1!I14</f>
        <v>2505029475.4046698</v>
      </c>
      <c r="J15">
        <f>Sheet1!J14</f>
        <v>-37373101.864975899</v>
      </c>
      <c r="K15">
        <f>Sheet1!K14</f>
        <v>63773720.658952199</v>
      </c>
      <c r="L15">
        <f>Sheet1!L14</f>
        <v>1.0456450344508299</v>
      </c>
      <c r="M15">
        <f>Sheet1!M14</f>
        <v>10311464.565676499</v>
      </c>
      <c r="N15">
        <f>Sheet1!N14</f>
        <v>3.97714709022181</v>
      </c>
      <c r="O15">
        <f>Sheet1!O14</f>
        <v>32194.009193920399</v>
      </c>
      <c r="P15">
        <f>Sheet1!P14</f>
        <v>9.6711525964837506</v>
      </c>
      <c r="Q15">
        <f>Sheet1!Q14</f>
        <v>8213.1331878146393</v>
      </c>
      <c r="R15">
        <f>Sheet1!R14</f>
        <v>4.9892661956558904</v>
      </c>
      <c r="S15">
        <f>Sheet1!S14</f>
        <v>1.2619157491630799</v>
      </c>
      <c r="T15">
        <f>Sheet1!T14</f>
        <v>0</v>
      </c>
      <c r="U15">
        <f>Sheet1!U14</f>
        <v>0.14511544885119099</v>
      </c>
      <c r="V15">
        <f>Sheet1!V14</f>
        <v>0</v>
      </c>
      <c r="W15">
        <f>Sheet1!W14</f>
        <v>27597854.686918799</v>
      </c>
      <c r="X15">
        <f>Sheet1!Y14</f>
        <v>3970409.3539804202</v>
      </c>
      <c r="Y15">
        <f>Sheet1!X14</f>
        <v>-13686231.9389155</v>
      </c>
      <c r="Z15">
        <f>Sheet1!Z14</f>
        <v>-20587727.946724199</v>
      </c>
      <c r="AA15">
        <f>Sheet1!AA14</f>
        <v>-5359185.5519899298</v>
      </c>
      <c r="AB15">
        <f>Sheet1!AB14</f>
        <v>-4757372.28655951</v>
      </c>
      <c r="AC15">
        <f>Sheet1!AC14</f>
        <v>26163266.162441</v>
      </c>
      <c r="AD15">
        <f>Sheet1!AD14</f>
        <v>-1481.9767567414001</v>
      </c>
      <c r="AE15">
        <f>Sheet1!AE14</f>
        <v>-49155933.299442999</v>
      </c>
      <c r="AF15">
        <f>Sheet1!AF14</f>
        <v>0</v>
      </c>
      <c r="AG15">
        <f>Sheet1!AG14</f>
        <v>0</v>
      </c>
      <c r="AH15">
        <f>Sheet1!AH14</f>
        <v>0</v>
      </c>
      <c r="AI15">
        <f>Sheet1!AI14</f>
        <v>-35816402.7970488</v>
      </c>
      <c r="AJ15">
        <f>Sheet1!AJ14</f>
        <v>-36096594.087614097</v>
      </c>
      <c r="AK15">
        <f>Sheet1!AK14</f>
        <v>33607112.367613398</v>
      </c>
      <c r="AL15">
        <f>Sheet1!AL14</f>
        <v>0</v>
      </c>
      <c r="AM15">
        <f>Sheet1!AM14</f>
        <v>-2489481.7200006898</v>
      </c>
      <c r="AN15" s="3"/>
      <c r="AP15" s="3"/>
      <c r="AR15" s="3"/>
      <c r="AT15" s="3"/>
      <c r="AV15" s="3"/>
      <c r="AX15" s="3"/>
      <c r="AZ15" s="3"/>
      <c r="BC15" s="3"/>
      <c r="BE15" s="3"/>
      <c r="BG15" s="3"/>
      <c r="BH15"/>
      <c r="BI15"/>
      <c r="BJ15"/>
      <c r="BK15"/>
      <c r="BL15"/>
      <c r="BM15"/>
    </row>
    <row r="16" spans="1:69" x14ac:dyDescent="0.2">
      <c r="A16" t="str">
        <f t="shared" si="0"/>
        <v>0_1_2014</v>
      </c>
      <c r="B16">
        <v>0</v>
      </c>
      <c r="C16">
        <v>1</v>
      </c>
      <c r="D16">
        <v>2014</v>
      </c>
      <c r="E16">
        <f>Sheet1!E15</f>
        <v>2343609205.7899899</v>
      </c>
      <c r="F16">
        <f>Sheet1!F15</f>
        <v>2538567549.7399902</v>
      </c>
      <c r="G16">
        <f>Sheet1!G15</f>
        <v>2510923486.29</v>
      </c>
      <c r="H16">
        <f>Sheet1!H15</f>
        <v>-27644063.449999802</v>
      </c>
      <c r="I16">
        <f>Sheet1!I15</f>
        <v>2458169020.7477999</v>
      </c>
      <c r="J16">
        <f>Sheet1!J15</f>
        <v>-46860454.6568726</v>
      </c>
      <c r="K16">
        <f>Sheet1!K15</f>
        <v>63820102.630738199</v>
      </c>
      <c r="L16">
        <f>Sheet1!L15</f>
        <v>1.0470341351127801</v>
      </c>
      <c r="M16">
        <f>Sheet1!M15</f>
        <v>10454115.4801029</v>
      </c>
      <c r="N16">
        <f>Sheet1!N15</f>
        <v>3.7685585642589801</v>
      </c>
      <c r="O16">
        <f>Sheet1!O15</f>
        <v>32542.0796210724</v>
      </c>
      <c r="P16">
        <f>Sheet1!P15</f>
        <v>9.6370579633437696</v>
      </c>
      <c r="Q16">
        <f>Sheet1!Q15</f>
        <v>8292.8981523648399</v>
      </c>
      <c r="R16">
        <f>Sheet1!R15</f>
        <v>5.1463151047183198</v>
      </c>
      <c r="S16">
        <f>Sheet1!S15</f>
        <v>2.1209643517356098</v>
      </c>
      <c r="T16">
        <f>Sheet1!T15</f>
        <v>0</v>
      </c>
      <c r="U16">
        <f>Sheet1!U15</f>
        <v>0.43179816230875301</v>
      </c>
      <c r="V16">
        <f>Sheet1!V15</f>
        <v>0</v>
      </c>
      <c r="W16">
        <f>Sheet1!W15</f>
        <v>5098904.1565553397</v>
      </c>
      <c r="X16">
        <f>Sheet1!Y15</f>
        <v>4712193.3907958604</v>
      </c>
      <c r="Y16">
        <f>Sheet1!X15</f>
        <v>-3809679.1479722802</v>
      </c>
      <c r="Z16">
        <f>Sheet1!Z15</f>
        <v>-25655632.240140699</v>
      </c>
      <c r="AA16">
        <f>Sheet1!AA15</f>
        <v>-7794412.6043467196</v>
      </c>
      <c r="AB16">
        <f>Sheet1!AB15</f>
        <v>-1172761.9787820801</v>
      </c>
      <c r="AC16">
        <f>Sheet1!AC15</f>
        <v>30704423.505586799</v>
      </c>
      <c r="AD16">
        <f>Sheet1!AD15</f>
        <v>-145169.88509991701</v>
      </c>
      <c r="AE16">
        <f>Sheet1!AE15</f>
        <v>-52616139.922730803</v>
      </c>
      <c r="AF16">
        <f>Sheet1!AF15</f>
        <v>0</v>
      </c>
      <c r="AG16">
        <f>Sheet1!AG15</f>
        <v>3906341.4492976698</v>
      </c>
      <c r="AH16">
        <f>Sheet1!AH15</f>
        <v>0</v>
      </c>
      <c r="AI16">
        <f>Sheet1!AI15</f>
        <v>-46771933.276836798</v>
      </c>
      <c r="AJ16">
        <f>Sheet1!AJ15</f>
        <v>-47061420.441853598</v>
      </c>
      <c r="AK16">
        <f>Sheet1!AK15</f>
        <v>19417356.991853699</v>
      </c>
      <c r="AL16">
        <f>Sheet1!AL15</f>
        <v>0</v>
      </c>
      <c r="AM16">
        <f>Sheet1!AM15</f>
        <v>-27644063.449999802</v>
      </c>
      <c r="AN16" s="3"/>
      <c r="AP16" s="3"/>
      <c r="AR16" s="3"/>
      <c r="AT16" s="3"/>
      <c r="AV16" s="3"/>
      <c r="AX16" s="3"/>
      <c r="AZ16" s="3"/>
      <c r="BC16" s="3"/>
      <c r="BE16" s="3"/>
      <c r="BG16" s="3"/>
      <c r="BH16"/>
      <c r="BI16"/>
      <c r="BJ16"/>
      <c r="BK16"/>
      <c r="BL16"/>
      <c r="BM16"/>
    </row>
    <row r="17" spans="1:65" x14ac:dyDescent="0.2">
      <c r="A17" t="str">
        <f t="shared" si="0"/>
        <v>0_1_2015</v>
      </c>
      <c r="B17">
        <v>0</v>
      </c>
      <c r="C17">
        <v>1</v>
      </c>
      <c r="D17">
        <v>2015</v>
      </c>
      <c r="E17">
        <f>Sheet1!E16</f>
        <v>2343609205.7899899</v>
      </c>
      <c r="F17">
        <f>Sheet1!F16</f>
        <v>2510923486.29</v>
      </c>
      <c r="G17">
        <f>Sheet1!G16</f>
        <v>2445688116.9099998</v>
      </c>
      <c r="H17">
        <f>Sheet1!H16</f>
        <v>-65235369.379999399</v>
      </c>
      <c r="I17">
        <f>Sheet1!I16</f>
        <v>2292014244.2827501</v>
      </c>
      <c r="J17">
        <f>Sheet1!J16</f>
        <v>-166154776.46504</v>
      </c>
      <c r="K17">
        <f>Sheet1!K16</f>
        <v>64711785.338932298</v>
      </c>
      <c r="L17">
        <f>Sheet1!L16</f>
        <v>1.0699448499050801</v>
      </c>
      <c r="M17">
        <f>Sheet1!M16</f>
        <v>10569667.2235143</v>
      </c>
      <c r="N17">
        <f>Sheet1!N16</f>
        <v>2.8808185232590402</v>
      </c>
      <c r="O17">
        <f>Sheet1!O16</f>
        <v>33732.328530223996</v>
      </c>
      <c r="P17">
        <f>Sheet1!P16</f>
        <v>9.4685522184892292</v>
      </c>
      <c r="Q17">
        <f>Sheet1!Q16</f>
        <v>8370.4662083333405</v>
      </c>
      <c r="R17">
        <f>Sheet1!R16</f>
        <v>5.29829576570482</v>
      </c>
      <c r="S17">
        <f>Sheet1!S16</f>
        <v>3.1209643517356098</v>
      </c>
      <c r="T17">
        <f>Sheet1!T16</f>
        <v>0</v>
      </c>
      <c r="U17">
        <f>Sheet1!U16</f>
        <v>0.70251818222612294</v>
      </c>
      <c r="V17">
        <f>Sheet1!V16</f>
        <v>0</v>
      </c>
      <c r="W17">
        <f>Sheet1!W16</f>
        <v>29128261.828850601</v>
      </c>
      <c r="X17">
        <f>Sheet1!Y16</f>
        <v>4067576.8341606101</v>
      </c>
      <c r="Y17">
        <f>Sheet1!X16</f>
        <v>-22632876.100667998</v>
      </c>
      <c r="Z17">
        <f>Sheet1!Z16</f>
        <v>-123552178.481583</v>
      </c>
      <c r="AA17">
        <f>Sheet1!AA16</f>
        <v>-30101403.491068199</v>
      </c>
      <c r="AB17">
        <f>Sheet1!AB16</f>
        <v>-2346628.6190328798</v>
      </c>
      <c r="AC17">
        <f>Sheet1!AC16</f>
        <v>29382070.0360201</v>
      </c>
      <c r="AD17">
        <f>Sheet1!AD16</f>
        <v>-119233.896161016</v>
      </c>
      <c r="AE17">
        <f>Sheet1!AE16</f>
        <v>-59458655.915786497</v>
      </c>
      <c r="AF17">
        <f>Sheet1!AF16</f>
        <v>0</v>
      </c>
      <c r="AG17">
        <f>Sheet1!AG16</f>
        <v>3341185.6177578899</v>
      </c>
      <c r="AH17">
        <f>Sheet1!AH16</f>
        <v>0</v>
      </c>
      <c r="AI17">
        <f>Sheet1!AI16</f>
        <v>-172291882.187511</v>
      </c>
      <c r="AJ17">
        <f>Sheet1!AJ16</f>
        <v>-170649270.08152401</v>
      </c>
      <c r="AK17">
        <f>Sheet1!AK16</f>
        <v>105413900.701524</v>
      </c>
      <c r="AL17">
        <f>Sheet1!AL16</f>
        <v>0</v>
      </c>
      <c r="AM17">
        <f>Sheet1!AM16</f>
        <v>-65235369.379999399</v>
      </c>
      <c r="AN17" s="3"/>
      <c r="AP17" s="3"/>
      <c r="AR17" s="3"/>
      <c r="AT17" s="3"/>
      <c r="AV17" s="3"/>
      <c r="AX17" s="3"/>
      <c r="AZ17" s="3"/>
      <c r="BC17" s="3"/>
      <c r="BE17" s="3"/>
      <c r="BG17" s="3"/>
      <c r="BH17"/>
      <c r="BI17"/>
      <c r="BJ17"/>
      <c r="BK17"/>
      <c r="BL17"/>
      <c r="BM17"/>
    </row>
    <row r="18" spans="1:65" x14ac:dyDescent="0.2">
      <c r="A18" t="str">
        <f t="shared" si="0"/>
        <v>0_1_2016</v>
      </c>
      <c r="B18">
        <v>0</v>
      </c>
      <c r="C18">
        <v>1</v>
      </c>
      <c r="D18">
        <v>2016</v>
      </c>
      <c r="E18">
        <f>Sheet1!E17</f>
        <v>2343609205.7899899</v>
      </c>
      <c r="F18">
        <f>Sheet1!F17</f>
        <v>2445688116.9099998</v>
      </c>
      <c r="G18">
        <f>Sheet1!G17</f>
        <v>2323506881.3599901</v>
      </c>
      <c r="H18">
        <f>Sheet1!H17</f>
        <v>-122181235.55</v>
      </c>
      <c r="I18">
        <f>Sheet1!I17</f>
        <v>2198572337.7827702</v>
      </c>
      <c r="J18">
        <f>Sheet1!J17</f>
        <v>-93441906.499987394</v>
      </c>
      <c r="K18">
        <f>Sheet1!K17</f>
        <v>65562722.746784396</v>
      </c>
      <c r="L18">
        <f>Sheet1!L17</f>
        <v>1.09285617601382</v>
      </c>
      <c r="M18">
        <f>Sheet1!M17</f>
        <v>10650570.694897899</v>
      </c>
      <c r="N18">
        <f>Sheet1!N17</f>
        <v>2.5337028326360298</v>
      </c>
      <c r="O18">
        <f>Sheet1!O17</f>
        <v>34524.7871843475</v>
      </c>
      <c r="P18">
        <f>Sheet1!P17</f>
        <v>9.3225335732380703</v>
      </c>
      <c r="Q18">
        <f>Sheet1!Q17</f>
        <v>8410.7904429072696</v>
      </c>
      <c r="R18">
        <f>Sheet1!R17</f>
        <v>5.7169910055177304</v>
      </c>
      <c r="S18">
        <f>Sheet1!S17</f>
        <v>4.1209643517356103</v>
      </c>
      <c r="T18">
        <f>Sheet1!T17</f>
        <v>0</v>
      </c>
      <c r="U18">
        <f>Sheet1!U17</f>
        <v>0.98145878092958205</v>
      </c>
      <c r="V18">
        <f>Sheet1!V17</f>
        <v>0</v>
      </c>
      <c r="W18">
        <f>Sheet1!W17</f>
        <v>27915859.752631601</v>
      </c>
      <c r="X18">
        <f>Sheet1!Y17</f>
        <v>3066674.1692669098</v>
      </c>
      <c r="Y18">
        <f>Sheet1!X17</f>
        <v>-17980894.7952292</v>
      </c>
      <c r="Z18">
        <f>Sheet1!Z17</f>
        <v>-52184559.569306202</v>
      </c>
      <c r="AA18">
        <f>Sheet1!AA17</f>
        <v>-19374852.281656001</v>
      </c>
      <c r="AB18">
        <f>Sheet1!AB17</f>
        <v>-2368184.5374910398</v>
      </c>
      <c r="AC18">
        <f>Sheet1!AC17</f>
        <v>16493381.9796531</v>
      </c>
      <c r="AD18">
        <f>Sheet1!AD17</f>
        <v>-374704.140053913</v>
      </c>
      <c r="AE18">
        <f>Sheet1!AE17</f>
        <v>-57913882.6868596</v>
      </c>
      <c r="AF18">
        <f>Sheet1!AF17</f>
        <v>0</v>
      </c>
      <c r="AG18">
        <f>Sheet1!AG17</f>
        <v>3241174.5005318699</v>
      </c>
      <c r="AH18">
        <f>Sheet1!AH17</f>
        <v>0</v>
      </c>
      <c r="AI18">
        <f>Sheet1!AI17</f>
        <v>-99479987.608512595</v>
      </c>
      <c r="AJ18">
        <f>Sheet1!AJ17</f>
        <v>-98784835.393054694</v>
      </c>
      <c r="AK18">
        <f>Sheet1!AK17</f>
        <v>-23396400.156946</v>
      </c>
      <c r="AL18">
        <f>Sheet1!AL17</f>
        <v>0</v>
      </c>
      <c r="AM18">
        <f>Sheet1!AM17</f>
        <v>-122181235.55</v>
      </c>
      <c r="AN18" s="3"/>
      <c r="AP18" s="3"/>
      <c r="AR18" s="3"/>
      <c r="AT18" s="3"/>
      <c r="AV18" s="3"/>
      <c r="AX18" s="3"/>
      <c r="AZ18" s="3"/>
      <c r="BC18" s="3"/>
      <c r="BE18" s="3"/>
      <c r="BG18" s="3"/>
      <c r="BH18"/>
      <c r="BI18"/>
      <c r="BJ18"/>
      <c r="BK18"/>
      <c r="BL18"/>
      <c r="BM18"/>
    </row>
    <row r="19" spans="1:65" x14ac:dyDescent="0.2">
      <c r="A19" t="str">
        <f t="shared" si="0"/>
        <v>0_1_2017</v>
      </c>
      <c r="B19">
        <v>0</v>
      </c>
      <c r="C19">
        <v>1</v>
      </c>
      <c r="D19">
        <v>2017</v>
      </c>
      <c r="E19">
        <f>Sheet1!E18</f>
        <v>2343609205.7899899</v>
      </c>
      <c r="F19">
        <f>Sheet1!F18</f>
        <v>2323506881.3599901</v>
      </c>
      <c r="G19">
        <f>Sheet1!G18</f>
        <v>2230802098.4200001</v>
      </c>
      <c r="H19">
        <f>Sheet1!H18</f>
        <v>-92704782.939998493</v>
      </c>
      <c r="I19">
        <f>Sheet1!I18</f>
        <v>2223377989.9972901</v>
      </c>
      <c r="J19">
        <f>Sheet1!J18</f>
        <v>24805652.214527201</v>
      </c>
      <c r="K19">
        <f>Sheet1!K18</f>
        <v>65759262.893413603</v>
      </c>
      <c r="L19">
        <f>Sheet1!L18</f>
        <v>1.0576880907299999</v>
      </c>
      <c r="M19">
        <f>Sheet1!M18</f>
        <v>10755315.1763843</v>
      </c>
      <c r="N19">
        <f>Sheet1!N18</f>
        <v>2.7568195859303701</v>
      </c>
      <c r="O19">
        <f>Sheet1!O18</f>
        <v>35266.145915163499</v>
      </c>
      <c r="P19">
        <f>Sheet1!P18</f>
        <v>9.2107918922561005</v>
      </c>
      <c r="Q19">
        <f>Sheet1!Q18</f>
        <v>8479.2421879901394</v>
      </c>
      <c r="R19">
        <f>Sheet1!R18</f>
        <v>5.87559457589657</v>
      </c>
      <c r="S19">
        <f>Sheet1!S18</f>
        <v>5.1209643517356103</v>
      </c>
      <c r="T19">
        <f>Sheet1!T18</f>
        <v>0</v>
      </c>
      <c r="U19">
        <f>Sheet1!U18</f>
        <v>0.98145878092958205</v>
      </c>
      <c r="V19">
        <f>Sheet1!V18</f>
        <v>0</v>
      </c>
      <c r="W19">
        <f>Sheet1!W18</f>
        <v>14291965.016370101</v>
      </c>
      <c r="X19">
        <f>Sheet1!Y18</f>
        <v>3560312.43235861</v>
      </c>
      <c r="Y19">
        <f>Sheet1!X18</f>
        <v>27606132.772211701</v>
      </c>
      <c r="Z19">
        <f>Sheet1!Z18</f>
        <v>33955269.543146297</v>
      </c>
      <c r="AA19">
        <f>Sheet1!AA18</f>
        <v>-19159467.178504098</v>
      </c>
      <c r="AB19">
        <f>Sheet1!AB18</f>
        <v>-2472077.85130083</v>
      </c>
      <c r="AC19">
        <f>Sheet1!AC18</f>
        <v>23330312.071415599</v>
      </c>
      <c r="AD19">
        <f>Sheet1!AD18</f>
        <v>-138172.690871895</v>
      </c>
      <c r="AE19">
        <f>Sheet1!AE18</f>
        <v>-55020631.624611102</v>
      </c>
      <c r="AF19">
        <f>Sheet1!AF18</f>
        <v>0</v>
      </c>
      <c r="AG19">
        <f>Sheet1!AG18</f>
        <v>0</v>
      </c>
      <c r="AH19">
        <f>Sheet1!AH18</f>
        <v>0</v>
      </c>
      <c r="AI19">
        <f>Sheet1!AI18</f>
        <v>25953642.4902144</v>
      </c>
      <c r="AJ19">
        <f>Sheet1!AJ18</f>
        <v>25032225.829420801</v>
      </c>
      <c r="AK19">
        <f>Sheet1!AK18</f>
        <v>-117737008.769419</v>
      </c>
      <c r="AL19">
        <f>Sheet1!AL18</f>
        <v>0</v>
      </c>
      <c r="AM19">
        <f>Sheet1!AM18</f>
        <v>-92704782.939998493</v>
      </c>
      <c r="AN19" s="3"/>
      <c r="AP19" s="3"/>
      <c r="AR19" s="3"/>
      <c r="AT19" s="3"/>
      <c r="AV19" s="3"/>
      <c r="AX19" s="3"/>
      <c r="AZ19" s="3"/>
      <c r="BC19" s="3"/>
      <c r="BE19" s="3"/>
      <c r="BG19" s="3"/>
      <c r="BH19"/>
      <c r="BI19"/>
      <c r="BJ19"/>
      <c r="BK19"/>
      <c r="BL19"/>
      <c r="BM19"/>
    </row>
    <row r="20" spans="1:65" x14ac:dyDescent="0.2">
      <c r="A20" t="str">
        <f t="shared" si="0"/>
        <v>0_1_2018</v>
      </c>
      <c r="B20">
        <v>0</v>
      </c>
      <c r="C20">
        <v>1</v>
      </c>
      <c r="D20">
        <v>2018</v>
      </c>
      <c r="E20">
        <f>Sheet1!E19</f>
        <v>2343609205.7899899</v>
      </c>
      <c r="F20">
        <f>Sheet1!F19</f>
        <v>2230802098.4200001</v>
      </c>
      <c r="G20">
        <f>Sheet1!G19</f>
        <v>2176386602.5599899</v>
      </c>
      <c r="H20">
        <f>Sheet1!H19</f>
        <v>-54415495.860001698</v>
      </c>
      <c r="I20">
        <f>Sheet1!I19</f>
        <v>2177168845.4805999</v>
      </c>
      <c r="J20">
        <f>Sheet1!J19</f>
        <v>-46209144.516692199</v>
      </c>
      <c r="K20">
        <f>Sheet1!K19</f>
        <v>65881301.870431103</v>
      </c>
      <c r="L20">
        <f>Sheet1!L19</f>
        <v>1.0269456277795199</v>
      </c>
      <c r="M20">
        <f>Sheet1!M19</f>
        <v>10831877.010582101</v>
      </c>
      <c r="N20">
        <f>Sheet1!N19</f>
        <v>3.0717382596775198</v>
      </c>
      <c r="O20">
        <f>Sheet1!O19</f>
        <v>36109.529790914799</v>
      </c>
      <c r="P20">
        <f>Sheet1!P19</f>
        <v>9.0960022520675992</v>
      </c>
      <c r="Q20">
        <f>Sheet1!Q19</f>
        <v>8566.0605880396197</v>
      </c>
      <c r="R20">
        <f>Sheet1!R19</f>
        <v>6.0992210636339204</v>
      </c>
      <c r="S20">
        <f>Sheet1!S19</f>
        <v>6.1209643517356103</v>
      </c>
      <c r="T20">
        <f>Sheet1!T19</f>
        <v>0</v>
      </c>
      <c r="U20">
        <f>Sheet1!U19</f>
        <v>1</v>
      </c>
      <c r="V20">
        <f>Sheet1!V19</f>
        <v>0.50036079538897105</v>
      </c>
      <c r="W20">
        <f>Sheet1!W19</f>
        <v>10976108.493857499</v>
      </c>
      <c r="X20">
        <f>Sheet1!Y19</f>
        <v>2756554.15088803</v>
      </c>
      <c r="Y20">
        <f>Sheet1!X19</f>
        <v>22677724.3352869</v>
      </c>
      <c r="Z20">
        <f>Sheet1!Z19</f>
        <v>41714657.529126301</v>
      </c>
      <c r="AA20">
        <f>Sheet1!AA19</f>
        <v>-19482746.250071101</v>
      </c>
      <c r="AB20">
        <f>Sheet1!AB19</f>
        <v>-2257030.71706163</v>
      </c>
      <c r="AC20">
        <f>Sheet1!AC19</f>
        <v>27765793.461216699</v>
      </c>
      <c r="AD20">
        <f>Sheet1!AD19</f>
        <v>-185678.88825560501</v>
      </c>
      <c r="AE20">
        <f>Sheet1!AE19</f>
        <v>-52825382.816483803</v>
      </c>
      <c r="AF20">
        <f>Sheet1!AF19</f>
        <v>0</v>
      </c>
      <c r="AG20">
        <f>Sheet1!AG19</f>
        <v>155726.928571681</v>
      </c>
      <c r="AH20">
        <f>Sheet1!AH19</f>
        <v>-77349094.175655201</v>
      </c>
      <c r="AI20">
        <f>Sheet1!AI19</f>
        <v>-46053367.948579997</v>
      </c>
      <c r="AJ20">
        <f>Sheet1!AJ19</f>
        <v>-48549338.872135997</v>
      </c>
      <c r="AK20">
        <f>Sheet1!AK19</f>
        <v>-5866156.9878656799</v>
      </c>
      <c r="AL20">
        <f>Sheet1!AL19</f>
        <v>0</v>
      </c>
      <c r="AM20">
        <f>Sheet1!AM19</f>
        <v>-54415495.860001698</v>
      </c>
      <c r="AN20" s="3"/>
      <c r="AP20" s="3"/>
      <c r="AR20" s="3"/>
      <c r="AT20" s="3"/>
      <c r="AV20" s="3"/>
      <c r="AX20" s="3"/>
      <c r="AZ20" s="3"/>
      <c r="BC20" s="3"/>
      <c r="BE20" s="3"/>
      <c r="BG20" s="3"/>
      <c r="BH20"/>
      <c r="BI20"/>
      <c r="BJ20"/>
      <c r="BK20"/>
      <c r="BL20"/>
      <c r="BM20"/>
    </row>
    <row r="21" spans="1:65" x14ac:dyDescent="0.2">
      <c r="A21" t="str">
        <f t="shared" si="0"/>
        <v>0_2_2002</v>
      </c>
      <c r="B21">
        <v>0</v>
      </c>
      <c r="C21">
        <v>2</v>
      </c>
      <c r="D21">
        <v>2002</v>
      </c>
      <c r="E21">
        <f>Sheet1!E20</f>
        <v>674260945.35999894</v>
      </c>
      <c r="F21">
        <f>Sheet1!F20</f>
        <v>0</v>
      </c>
      <c r="G21">
        <f>Sheet1!G20</f>
        <v>674260945.35999894</v>
      </c>
      <c r="H21">
        <f>Sheet1!H20</f>
        <v>0</v>
      </c>
      <c r="I21">
        <f>Sheet1!I20</f>
        <v>641380368.033059</v>
      </c>
      <c r="J21">
        <f>Sheet1!J20</f>
        <v>0</v>
      </c>
      <c r="K21">
        <f>Sheet1!K20</f>
        <v>12298795.930712299</v>
      </c>
      <c r="L21">
        <f>Sheet1!L20</f>
        <v>0.92331548562210097</v>
      </c>
      <c r="M21">
        <f>Sheet1!M20</f>
        <v>2339285.09696656</v>
      </c>
      <c r="N21">
        <f>Sheet1!N20</f>
        <v>1.9494380990215501</v>
      </c>
      <c r="O21">
        <f>Sheet1!O20</f>
        <v>35597.433175418097</v>
      </c>
      <c r="P21">
        <f>Sheet1!P20</f>
        <v>7.4648443721367199</v>
      </c>
      <c r="Q21">
        <f>Sheet1!Q20</f>
        <v>3596.4947644218801</v>
      </c>
      <c r="R21">
        <f>Sheet1!R20</f>
        <v>3.3255614214014599</v>
      </c>
      <c r="S21">
        <f>Sheet1!S20</f>
        <v>0</v>
      </c>
      <c r="T21">
        <f>Sheet1!T20</f>
        <v>0</v>
      </c>
      <c r="U21">
        <f>Sheet1!U20</f>
        <v>4.8703606854267202E-2</v>
      </c>
      <c r="V21">
        <f>Sheet1!V20</f>
        <v>0</v>
      </c>
      <c r="W21">
        <f>Sheet1!W20</f>
        <v>0</v>
      </c>
      <c r="X21">
        <f>Sheet1!Y20</f>
        <v>0</v>
      </c>
      <c r="Y21">
        <f>Sheet1!X20</f>
        <v>0</v>
      </c>
      <c r="Z21">
        <f>Sheet1!Z20</f>
        <v>0</v>
      </c>
      <c r="AA21">
        <f>Sheet1!AA20</f>
        <v>0</v>
      </c>
      <c r="AB21">
        <f>Sheet1!AB20</f>
        <v>0</v>
      </c>
      <c r="AC21">
        <f>Sheet1!AC20</f>
        <v>0</v>
      </c>
      <c r="AD21">
        <f>Sheet1!AD20</f>
        <v>0</v>
      </c>
      <c r="AE21">
        <f>Sheet1!AE20</f>
        <v>0</v>
      </c>
      <c r="AF21">
        <f>Sheet1!AF20</f>
        <v>0</v>
      </c>
      <c r="AG21">
        <f>Sheet1!AG20</f>
        <v>0</v>
      </c>
      <c r="AH21">
        <f>Sheet1!AH20</f>
        <v>0</v>
      </c>
      <c r="AI21">
        <f>Sheet1!AI20</f>
        <v>0</v>
      </c>
      <c r="AJ21">
        <f>Sheet1!AJ20</f>
        <v>0</v>
      </c>
      <c r="AK21">
        <f>Sheet1!AK20</f>
        <v>0</v>
      </c>
      <c r="AL21">
        <f>Sheet1!AL20</f>
        <v>674260945.35999894</v>
      </c>
      <c r="AM21">
        <f>Sheet1!AM20</f>
        <v>674260945.35999894</v>
      </c>
      <c r="AN21" s="3"/>
      <c r="AP21" s="3"/>
      <c r="AR21" s="3"/>
      <c r="AT21" s="3"/>
      <c r="AV21" s="3"/>
      <c r="AX21" s="3"/>
      <c r="AZ21" s="3"/>
      <c r="BC21" s="3"/>
      <c r="BE21" s="3"/>
      <c r="BG21" s="3"/>
      <c r="BH21"/>
      <c r="BI21"/>
      <c r="BJ21"/>
      <c r="BK21"/>
      <c r="BL21"/>
      <c r="BM21"/>
    </row>
    <row r="22" spans="1:65" x14ac:dyDescent="0.2">
      <c r="A22" t="str">
        <f t="shared" si="0"/>
        <v>0_2_2003</v>
      </c>
      <c r="B22">
        <v>0</v>
      </c>
      <c r="C22">
        <v>2</v>
      </c>
      <c r="D22">
        <v>2003</v>
      </c>
      <c r="E22">
        <f>Sheet1!E21</f>
        <v>709267130.35999894</v>
      </c>
      <c r="F22">
        <f>Sheet1!F21</f>
        <v>674260945.35999894</v>
      </c>
      <c r="G22">
        <f>Sheet1!G21</f>
        <v>725430146.02999997</v>
      </c>
      <c r="H22">
        <f>Sheet1!H21</f>
        <v>16163015.669999899</v>
      </c>
      <c r="I22">
        <f>Sheet1!I21</f>
        <v>708058218.23217797</v>
      </c>
      <c r="J22">
        <f>Sheet1!J21</f>
        <v>32781754.339996301</v>
      </c>
      <c r="K22">
        <f>Sheet1!K21</f>
        <v>12509046.8749745</v>
      </c>
      <c r="L22">
        <f>Sheet1!L21</f>
        <v>0.88571504762998099</v>
      </c>
      <c r="M22">
        <f>Sheet1!M21</f>
        <v>2370118.4079501601</v>
      </c>
      <c r="N22">
        <f>Sheet1!N21</f>
        <v>2.2113140564589999</v>
      </c>
      <c r="O22">
        <f>Sheet1!O21</f>
        <v>34987.079425811397</v>
      </c>
      <c r="P22">
        <f>Sheet1!P21</f>
        <v>7.3982259474449101</v>
      </c>
      <c r="Q22">
        <f>Sheet1!Q21</f>
        <v>3573.7102683131902</v>
      </c>
      <c r="R22">
        <f>Sheet1!R21</f>
        <v>3.40820405933649</v>
      </c>
      <c r="S22">
        <f>Sheet1!S21</f>
        <v>0</v>
      </c>
      <c r="T22">
        <f>Sheet1!T21</f>
        <v>0</v>
      </c>
      <c r="U22">
        <f>Sheet1!U21</f>
        <v>4.6299819340749698E-2</v>
      </c>
      <c r="V22">
        <f>Sheet1!V21</f>
        <v>0</v>
      </c>
      <c r="W22">
        <f>Sheet1!W21</f>
        <v>90771383.193327799</v>
      </c>
      <c r="X22">
        <f>Sheet1!Y21</f>
        <v>2315447.9091737401</v>
      </c>
      <c r="Y22">
        <f>Sheet1!X21</f>
        <v>-1446719.49254751</v>
      </c>
      <c r="Z22">
        <f>Sheet1!Z21</f>
        <v>14065009.5495898</v>
      </c>
      <c r="AA22">
        <f>Sheet1!AA21</f>
        <v>5161670.0684245098</v>
      </c>
      <c r="AB22">
        <f>Sheet1!AB21</f>
        <v>-76803.016840617798</v>
      </c>
      <c r="AC22">
        <f>Sheet1!AC21</f>
        <v>2793.2495989744298</v>
      </c>
      <c r="AD22">
        <f>Sheet1!AD21</f>
        <v>0</v>
      </c>
      <c r="AE22">
        <f>Sheet1!AE21</f>
        <v>0</v>
      </c>
      <c r="AF22">
        <f>Sheet1!AF21</f>
        <v>0</v>
      </c>
      <c r="AG22">
        <f>Sheet1!AG21</f>
        <v>0</v>
      </c>
      <c r="AH22">
        <f>Sheet1!AH21</f>
        <v>0</v>
      </c>
      <c r="AI22">
        <f>Sheet1!AI21</f>
        <v>110792781.46072599</v>
      </c>
      <c r="AJ22">
        <f>Sheet1!AJ21</f>
        <v>107940303.08570699</v>
      </c>
      <c r="AK22">
        <f>Sheet1!AK21</f>
        <v>-91777287.415707007</v>
      </c>
      <c r="AL22">
        <f>Sheet1!AL21</f>
        <v>35006185</v>
      </c>
      <c r="AM22">
        <f>Sheet1!AM21</f>
        <v>51169200.669999897</v>
      </c>
      <c r="AN22" s="3"/>
      <c r="AP22" s="3"/>
      <c r="AR22" s="3"/>
      <c r="AT22" s="3"/>
      <c r="AV22" s="3"/>
      <c r="AX22" s="3"/>
      <c r="AZ22" s="3"/>
      <c r="BC22" s="3"/>
      <c r="BE22" s="3"/>
      <c r="BG22" s="3"/>
      <c r="BH22"/>
      <c r="BI22"/>
      <c r="BJ22"/>
      <c r="BK22"/>
      <c r="BL22"/>
      <c r="BM22"/>
    </row>
    <row r="23" spans="1:65" x14ac:dyDescent="0.2">
      <c r="A23" t="str">
        <f t="shared" si="0"/>
        <v>0_2_2004</v>
      </c>
      <c r="B23">
        <v>0</v>
      </c>
      <c r="C23">
        <v>2</v>
      </c>
      <c r="D23">
        <v>2004</v>
      </c>
      <c r="E23">
        <f>Sheet1!E22</f>
        <v>736842324.33599997</v>
      </c>
      <c r="F23">
        <f>Sheet1!F22</f>
        <v>725430146.02999997</v>
      </c>
      <c r="G23">
        <f>Sheet1!G22</f>
        <v>767702315.424999</v>
      </c>
      <c r="H23">
        <f>Sheet1!H22</f>
        <v>14696975.418999899</v>
      </c>
      <c r="I23">
        <f>Sheet1!I22</f>
        <v>764807132.47176194</v>
      </c>
      <c r="J23">
        <f>Sheet1!J22</f>
        <v>32483944.936910801</v>
      </c>
      <c r="K23">
        <f>Sheet1!K22</f>
        <v>11992429.793737</v>
      </c>
      <c r="L23">
        <f>Sheet1!L22</f>
        <v>0.86519093149090498</v>
      </c>
      <c r="M23">
        <f>Sheet1!M22</f>
        <v>2375074.5034157801</v>
      </c>
      <c r="N23">
        <f>Sheet1!N22</f>
        <v>2.5347267034494201</v>
      </c>
      <c r="O23">
        <f>Sheet1!O22</f>
        <v>34011.280170616403</v>
      </c>
      <c r="P23">
        <f>Sheet1!P22</f>
        <v>7.3121074224626899</v>
      </c>
      <c r="Q23">
        <f>Sheet1!Q22</f>
        <v>3590.5491128889798</v>
      </c>
      <c r="R23">
        <f>Sheet1!R22</f>
        <v>3.4379856250924798</v>
      </c>
      <c r="S23">
        <f>Sheet1!S22</f>
        <v>0</v>
      </c>
      <c r="T23">
        <f>Sheet1!T22</f>
        <v>0</v>
      </c>
      <c r="U23">
        <f>Sheet1!U22</f>
        <v>4.4567119606752401E-2</v>
      </c>
      <c r="V23">
        <f>Sheet1!V22</f>
        <v>0</v>
      </c>
      <c r="W23">
        <f>Sheet1!W22</f>
        <v>-543889.80356539099</v>
      </c>
      <c r="X23">
        <f>Sheet1!Y22</f>
        <v>2823213.1908460199</v>
      </c>
      <c r="Y23">
        <f>Sheet1!X22</f>
        <v>6427860.8576291399</v>
      </c>
      <c r="Z23">
        <f>Sheet1!Z22</f>
        <v>16447197.5462931</v>
      </c>
      <c r="AA23">
        <f>Sheet1!AA22</f>
        <v>8151883.5276394496</v>
      </c>
      <c r="AB23">
        <f>Sheet1!AB22</f>
        <v>-203761.78366067301</v>
      </c>
      <c r="AC23">
        <f>Sheet1!AC22</f>
        <v>19735.849786312901</v>
      </c>
      <c r="AD23">
        <f>Sheet1!AD22</f>
        <v>0</v>
      </c>
      <c r="AE23">
        <f>Sheet1!AE22</f>
        <v>0</v>
      </c>
      <c r="AF23">
        <f>Sheet1!AF22</f>
        <v>0</v>
      </c>
      <c r="AG23">
        <f>Sheet1!AG22</f>
        <v>0</v>
      </c>
      <c r="AH23">
        <f>Sheet1!AH22</f>
        <v>0</v>
      </c>
      <c r="AI23">
        <f>Sheet1!AI22</f>
        <v>33122239.384968001</v>
      </c>
      <c r="AJ23">
        <f>Sheet1!AJ22</f>
        <v>33469203.0287228</v>
      </c>
      <c r="AK23">
        <f>Sheet1!AK22</f>
        <v>-18772227.609722901</v>
      </c>
      <c r="AL23">
        <f>Sheet1!AL22</f>
        <v>27575193.976</v>
      </c>
      <c r="AM23">
        <f>Sheet1!AM22</f>
        <v>42272169.394999899</v>
      </c>
      <c r="AN23" s="3"/>
      <c r="AP23" s="3"/>
      <c r="AR23" s="3"/>
      <c r="AT23" s="3"/>
      <c r="AV23" s="3"/>
      <c r="AX23" s="3"/>
      <c r="AZ23" s="3"/>
      <c r="BC23" s="3"/>
      <c r="BE23" s="3"/>
      <c r="BG23" s="3"/>
      <c r="BH23"/>
      <c r="BI23"/>
      <c r="BJ23"/>
      <c r="BK23"/>
      <c r="BL23"/>
      <c r="BM23"/>
    </row>
    <row r="24" spans="1:65" x14ac:dyDescent="0.2">
      <c r="A24" t="str">
        <f t="shared" si="0"/>
        <v>0_2_2005</v>
      </c>
      <c r="B24">
        <v>0</v>
      </c>
      <c r="C24">
        <v>2</v>
      </c>
      <c r="D24">
        <v>2005</v>
      </c>
      <c r="E24">
        <f>Sheet1!E23</f>
        <v>750740416.33599997</v>
      </c>
      <c r="F24">
        <f>Sheet1!F23</f>
        <v>767702315.424999</v>
      </c>
      <c r="G24">
        <f>Sheet1!G23</f>
        <v>810479331.84699905</v>
      </c>
      <c r="H24">
        <f>Sheet1!H23</f>
        <v>28878924.4220003</v>
      </c>
      <c r="I24">
        <f>Sheet1!I23</f>
        <v>819733172.440534</v>
      </c>
      <c r="J24">
        <f>Sheet1!J23</f>
        <v>40017697.472114198</v>
      </c>
      <c r="K24">
        <f>Sheet1!K23</f>
        <v>11853625.628571499</v>
      </c>
      <c r="L24">
        <f>Sheet1!L23</f>
        <v>0.865593348760756</v>
      </c>
      <c r="M24">
        <f>Sheet1!M23</f>
        <v>2445539.5046130698</v>
      </c>
      <c r="N24">
        <f>Sheet1!N23</f>
        <v>2.9926741447803602</v>
      </c>
      <c r="O24">
        <f>Sheet1!O23</f>
        <v>33066.4475260498</v>
      </c>
      <c r="P24">
        <f>Sheet1!P23</f>
        <v>7.2615637140306699</v>
      </c>
      <c r="Q24">
        <f>Sheet1!Q23</f>
        <v>3567.3537585528502</v>
      </c>
      <c r="R24">
        <f>Sheet1!R23</f>
        <v>3.4465386723882698</v>
      </c>
      <c r="S24">
        <f>Sheet1!S23</f>
        <v>0</v>
      </c>
      <c r="T24">
        <f>Sheet1!T23</f>
        <v>0</v>
      </c>
      <c r="U24">
        <f>Sheet1!U23</f>
        <v>4.3742070208862498E-2</v>
      </c>
      <c r="V24">
        <f>Sheet1!V23</f>
        <v>0</v>
      </c>
      <c r="W24">
        <f>Sheet1!W23</f>
        <v>2918442.61730969</v>
      </c>
      <c r="X24">
        <f>Sheet1!Y23</f>
        <v>2931878.6787671698</v>
      </c>
      <c r="Y24">
        <f>Sheet1!X23</f>
        <v>-266918.47300810099</v>
      </c>
      <c r="Z24">
        <f>Sheet1!Z23</f>
        <v>22689273.969881099</v>
      </c>
      <c r="AA24">
        <f>Sheet1!AA23</f>
        <v>7935337.3844453804</v>
      </c>
      <c r="AB24">
        <f>Sheet1!AB23</f>
        <v>-153027.76690518201</v>
      </c>
      <c r="AC24">
        <f>Sheet1!AC23</f>
        <v>-48488.3825208774</v>
      </c>
      <c r="AD24">
        <f>Sheet1!AD23</f>
        <v>0</v>
      </c>
      <c r="AE24">
        <f>Sheet1!AE23</f>
        <v>0</v>
      </c>
      <c r="AF24">
        <f>Sheet1!AF23</f>
        <v>0</v>
      </c>
      <c r="AG24">
        <f>Sheet1!AG23</f>
        <v>0</v>
      </c>
      <c r="AH24">
        <f>Sheet1!AH23</f>
        <v>0</v>
      </c>
      <c r="AI24">
        <f>Sheet1!AI23</f>
        <v>36006498.0279691</v>
      </c>
      <c r="AJ24">
        <f>Sheet1!AJ23</f>
        <v>36358158.395360298</v>
      </c>
      <c r="AK24">
        <f>Sheet1!AK23</f>
        <v>-7479233.9733600197</v>
      </c>
      <c r="AL24">
        <f>Sheet1!AL23</f>
        <v>13898091.999999899</v>
      </c>
      <c r="AM24">
        <f>Sheet1!AM23</f>
        <v>42777016.422000296</v>
      </c>
      <c r="AN24" s="3"/>
      <c r="AP24" s="3"/>
      <c r="AR24" s="3"/>
      <c r="AT24" s="3"/>
      <c r="AV24" s="3"/>
      <c r="AX24" s="3"/>
      <c r="AZ24" s="3"/>
      <c r="BC24" s="3"/>
      <c r="BE24" s="3"/>
      <c r="BG24" s="3"/>
      <c r="BH24"/>
      <c r="BI24"/>
      <c r="BJ24"/>
      <c r="BK24"/>
      <c r="BL24"/>
      <c r="BM24"/>
    </row>
    <row r="25" spans="1:65" x14ac:dyDescent="0.2">
      <c r="A25" t="str">
        <f t="shared" si="0"/>
        <v>0_2_2006</v>
      </c>
      <c r="B25">
        <v>0</v>
      </c>
      <c r="C25">
        <v>2</v>
      </c>
      <c r="D25">
        <v>2006</v>
      </c>
      <c r="E25">
        <f>Sheet1!E24</f>
        <v>766487680.33599997</v>
      </c>
      <c r="F25">
        <f>Sheet1!F24</f>
        <v>810479331.84699905</v>
      </c>
      <c r="G25">
        <f>Sheet1!G24</f>
        <v>870033225.71099997</v>
      </c>
      <c r="H25">
        <f>Sheet1!H24</f>
        <v>43806629.863999799</v>
      </c>
      <c r="I25">
        <f>Sheet1!I24</f>
        <v>881411546.35193896</v>
      </c>
      <c r="J25">
        <f>Sheet1!J24</f>
        <v>44633475.741380699</v>
      </c>
      <c r="K25">
        <f>Sheet1!K24</f>
        <v>11826504.497719901</v>
      </c>
      <c r="L25">
        <f>Sheet1!L24</f>
        <v>0.85530549068614004</v>
      </c>
      <c r="M25">
        <f>Sheet1!M24</f>
        <v>2503665.38962872</v>
      </c>
      <c r="N25">
        <f>Sheet1!N24</f>
        <v>3.2755580783176699</v>
      </c>
      <c r="O25">
        <f>Sheet1!O24</f>
        <v>31598.405610027799</v>
      </c>
      <c r="P25">
        <f>Sheet1!P24</f>
        <v>7.2859233774796603</v>
      </c>
      <c r="Q25">
        <f>Sheet1!Q24</f>
        <v>3548.3528427408601</v>
      </c>
      <c r="R25">
        <f>Sheet1!R24</f>
        <v>3.6430767145026</v>
      </c>
      <c r="S25">
        <f>Sheet1!S24</f>
        <v>0</v>
      </c>
      <c r="T25">
        <f>Sheet1!T24</f>
        <v>0</v>
      </c>
      <c r="U25">
        <f>Sheet1!U24</f>
        <v>4.2843402239165301E-2</v>
      </c>
      <c r="V25">
        <f>Sheet1!V24</f>
        <v>0</v>
      </c>
      <c r="W25">
        <f>Sheet1!W24</f>
        <v>6482330.4765552301</v>
      </c>
      <c r="X25">
        <f>Sheet1!Y24</f>
        <v>3521715.4957002499</v>
      </c>
      <c r="Y25">
        <f>Sheet1!X24</f>
        <v>7132138.7285436504</v>
      </c>
      <c r="Z25">
        <f>Sheet1!Z24</f>
        <v>13400911.0082146</v>
      </c>
      <c r="AA25">
        <f>Sheet1!AA24</f>
        <v>13305357.255775301</v>
      </c>
      <c r="AB25">
        <f>Sheet1!AB24</f>
        <v>-9178.1909762357209</v>
      </c>
      <c r="AC25">
        <f>Sheet1!AC24</f>
        <v>127613.609180652</v>
      </c>
      <c r="AD25">
        <f>Sheet1!AD24</f>
        <v>-64598.565041638802</v>
      </c>
      <c r="AE25">
        <f>Sheet1!AE24</f>
        <v>0</v>
      </c>
      <c r="AF25">
        <f>Sheet1!AF24</f>
        <v>0</v>
      </c>
      <c r="AG25">
        <f>Sheet1!AG24</f>
        <v>0</v>
      </c>
      <c r="AH25">
        <f>Sheet1!AH24</f>
        <v>0</v>
      </c>
      <c r="AI25">
        <f>Sheet1!AI24</f>
        <v>43896289.817951903</v>
      </c>
      <c r="AJ25">
        <f>Sheet1!AJ24</f>
        <v>45490168.3711982</v>
      </c>
      <c r="AK25">
        <f>Sheet1!AK24</f>
        <v>-1683538.5071984101</v>
      </c>
      <c r="AL25">
        <f>Sheet1!AL24</f>
        <v>15747264</v>
      </c>
      <c r="AM25">
        <f>Sheet1!AM24</f>
        <v>59553893.863999799</v>
      </c>
      <c r="AN25" s="3"/>
      <c r="AP25" s="3"/>
      <c r="AR25" s="3"/>
      <c r="AT25" s="3"/>
      <c r="AV25" s="3"/>
      <c r="AX25" s="3"/>
      <c r="AZ25" s="3"/>
      <c r="BC25" s="3"/>
      <c r="BE25" s="3"/>
      <c r="BG25" s="3"/>
      <c r="BH25"/>
      <c r="BI25"/>
      <c r="BJ25"/>
      <c r="BK25"/>
      <c r="BL25"/>
      <c r="BM25"/>
    </row>
    <row r="26" spans="1:65" x14ac:dyDescent="0.2">
      <c r="A26" t="str">
        <f t="shared" si="0"/>
        <v>0_2_2007</v>
      </c>
      <c r="B26">
        <v>0</v>
      </c>
      <c r="C26">
        <v>2</v>
      </c>
      <c r="D26">
        <v>2007</v>
      </c>
      <c r="E26">
        <f>Sheet1!E25</f>
        <v>775175948.33500004</v>
      </c>
      <c r="F26">
        <f>Sheet1!F25</f>
        <v>870033225.71099997</v>
      </c>
      <c r="G26">
        <f>Sheet1!G25</f>
        <v>885259382.30599904</v>
      </c>
      <c r="H26">
        <f>Sheet1!H25</f>
        <v>6537888.5959999496</v>
      </c>
      <c r="I26">
        <f>Sheet1!I25</f>
        <v>888663847.69907498</v>
      </c>
      <c r="J26">
        <f>Sheet1!J25</f>
        <v>-1274285.60486944</v>
      </c>
      <c r="K26">
        <f>Sheet1!K25</f>
        <v>11803100.918584799</v>
      </c>
      <c r="L26">
        <f>Sheet1!L25</f>
        <v>0.88571585124769003</v>
      </c>
      <c r="M26">
        <f>Sheet1!M25</f>
        <v>2518539.2376958602</v>
      </c>
      <c r="N26">
        <f>Sheet1!N25</f>
        <v>3.4596631296120499</v>
      </c>
      <c r="O26">
        <f>Sheet1!O25</f>
        <v>31909.856972240399</v>
      </c>
      <c r="P26">
        <f>Sheet1!P25</f>
        <v>7.2123055745098803</v>
      </c>
      <c r="Q26">
        <f>Sheet1!Q25</f>
        <v>3556.0499390621499</v>
      </c>
      <c r="R26">
        <f>Sheet1!R25</f>
        <v>3.80673300013656</v>
      </c>
      <c r="S26">
        <f>Sheet1!S25</f>
        <v>0</v>
      </c>
      <c r="T26">
        <f>Sheet1!T25</f>
        <v>0</v>
      </c>
      <c r="U26">
        <f>Sheet1!U25</f>
        <v>4.2363208082674297E-2</v>
      </c>
      <c r="V26">
        <f>Sheet1!V25</f>
        <v>0</v>
      </c>
      <c r="W26">
        <f>Sheet1!W25</f>
        <v>8740704.1605795603</v>
      </c>
      <c r="X26">
        <f>Sheet1!Y25</f>
        <v>1381201.31141633</v>
      </c>
      <c r="Y26">
        <f>Sheet1!X25</f>
        <v>-11643576.122206699</v>
      </c>
      <c r="Z26">
        <f>Sheet1!Z25</f>
        <v>8746454.7193400301</v>
      </c>
      <c r="AA26">
        <f>Sheet1!AA25</f>
        <v>-3859624.360905</v>
      </c>
      <c r="AB26">
        <f>Sheet1!AB25</f>
        <v>-427622.64844860602</v>
      </c>
      <c r="AC26">
        <f>Sheet1!AC25</f>
        <v>-70097.111845835796</v>
      </c>
      <c r="AD26">
        <f>Sheet1!AD25</f>
        <v>-57070.867702580901</v>
      </c>
      <c r="AE26">
        <f>Sheet1!AE25</f>
        <v>0</v>
      </c>
      <c r="AF26">
        <f>Sheet1!AF25</f>
        <v>0</v>
      </c>
      <c r="AG26">
        <f>Sheet1!AG25</f>
        <v>0</v>
      </c>
      <c r="AH26">
        <f>Sheet1!AH25</f>
        <v>0</v>
      </c>
      <c r="AI26">
        <f>Sheet1!AI25</f>
        <v>2810369.0802271599</v>
      </c>
      <c r="AJ26">
        <f>Sheet1!AJ25</f>
        <v>2753732.8633735999</v>
      </c>
      <c r="AK26">
        <f>Sheet1!AK25</f>
        <v>3784155.7326263399</v>
      </c>
      <c r="AL26">
        <f>Sheet1!AL25</f>
        <v>8688267.9989999998</v>
      </c>
      <c r="AM26">
        <f>Sheet1!AM25</f>
        <v>15226156.5949999</v>
      </c>
      <c r="AN26" s="3"/>
      <c r="AP26" s="3"/>
      <c r="AR26" s="3"/>
      <c r="AT26" s="3"/>
      <c r="AV26" s="3"/>
      <c r="AX26" s="3"/>
      <c r="AZ26" s="3"/>
      <c r="BC26" s="3"/>
      <c r="BE26" s="3"/>
      <c r="BG26" s="3"/>
      <c r="BH26"/>
      <c r="BI26"/>
      <c r="BJ26"/>
      <c r="BK26"/>
      <c r="BL26"/>
      <c r="BM26"/>
    </row>
    <row r="27" spans="1:65" x14ac:dyDescent="0.2">
      <c r="A27" t="str">
        <f t="shared" si="0"/>
        <v>0_2_2008</v>
      </c>
      <c r="B27">
        <v>0</v>
      </c>
      <c r="C27">
        <v>2</v>
      </c>
      <c r="D27">
        <v>2008</v>
      </c>
      <c r="E27">
        <f>Sheet1!E26</f>
        <v>775175948.33500004</v>
      </c>
      <c r="F27">
        <f>Sheet1!F26</f>
        <v>885259382.30599904</v>
      </c>
      <c r="G27">
        <f>Sheet1!G26</f>
        <v>949307503.07599998</v>
      </c>
      <c r="H27">
        <f>Sheet1!H26</f>
        <v>64048120.770000301</v>
      </c>
      <c r="I27">
        <f>Sheet1!I26</f>
        <v>927656533.50124896</v>
      </c>
      <c r="J27">
        <f>Sheet1!J26</f>
        <v>38992685.802174099</v>
      </c>
      <c r="K27">
        <f>Sheet1!K26</f>
        <v>11990769.0779054</v>
      </c>
      <c r="L27">
        <f>Sheet1!L26</f>
        <v>0.88510893588294204</v>
      </c>
      <c r="M27">
        <f>Sheet1!M26</f>
        <v>2524515.6391758001</v>
      </c>
      <c r="N27">
        <f>Sheet1!N26</f>
        <v>3.87254242696988</v>
      </c>
      <c r="O27">
        <f>Sheet1!O26</f>
        <v>31686.704638310101</v>
      </c>
      <c r="P27">
        <f>Sheet1!P26</f>
        <v>7.4487178792293696</v>
      </c>
      <c r="Q27">
        <f>Sheet1!Q26</f>
        <v>3555.3631834829298</v>
      </c>
      <c r="R27">
        <f>Sheet1!R26</f>
        <v>3.8813452381020501</v>
      </c>
      <c r="S27">
        <f>Sheet1!S26</f>
        <v>0</v>
      </c>
      <c r="T27">
        <f>Sheet1!T26</f>
        <v>0</v>
      </c>
      <c r="U27">
        <f>Sheet1!U26</f>
        <v>4.2363208082674297E-2</v>
      </c>
      <c r="V27">
        <f>Sheet1!V26</f>
        <v>0</v>
      </c>
      <c r="W27">
        <f>Sheet1!W26</f>
        <v>13553652.8464651</v>
      </c>
      <c r="X27">
        <f>Sheet1!Y26</f>
        <v>668344.77888112701</v>
      </c>
      <c r="Y27">
        <f>Sheet1!X26</f>
        <v>1982184.2518247999</v>
      </c>
      <c r="Z27">
        <f>Sheet1!Z26</f>
        <v>18976889.6230487</v>
      </c>
      <c r="AA27">
        <f>Sheet1!AA26</f>
        <v>2408954.0365005601</v>
      </c>
      <c r="AB27">
        <f>Sheet1!AB26</f>
        <v>1468941.5631111199</v>
      </c>
      <c r="AC27">
        <f>Sheet1!AC26</f>
        <v>-146435.89314818601</v>
      </c>
      <c r="AD27">
        <f>Sheet1!AD26</f>
        <v>-12068.199532430701</v>
      </c>
      <c r="AE27">
        <f>Sheet1!AE26</f>
        <v>0</v>
      </c>
      <c r="AF27">
        <f>Sheet1!AF26</f>
        <v>0</v>
      </c>
      <c r="AG27">
        <f>Sheet1!AG26</f>
        <v>0</v>
      </c>
      <c r="AH27">
        <f>Sheet1!AH26</f>
        <v>0</v>
      </c>
      <c r="AI27">
        <f>Sheet1!AI26</f>
        <v>38900463.007150903</v>
      </c>
      <c r="AJ27">
        <f>Sheet1!AJ26</f>
        <v>39871673.642188102</v>
      </c>
      <c r="AK27">
        <f>Sheet1!AK26</f>
        <v>24176447.127812199</v>
      </c>
      <c r="AL27">
        <f>Sheet1!AL26</f>
        <v>0</v>
      </c>
      <c r="AM27">
        <f>Sheet1!AM26</f>
        <v>64048120.770000301</v>
      </c>
      <c r="AN27" s="3"/>
      <c r="AP27" s="3"/>
      <c r="AR27" s="3"/>
      <c r="AT27" s="3"/>
      <c r="AV27" s="3"/>
      <c r="AX27" s="3"/>
      <c r="AZ27" s="3"/>
      <c r="BC27" s="3"/>
      <c r="BE27" s="3"/>
      <c r="BG27" s="3"/>
      <c r="BH27"/>
      <c r="BI27"/>
      <c r="BJ27"/>
      <c r="BK27"/>
      <c r="BL27"/>
      <c r="BM27"/>
    </row>
    <row r="28" spans="1:65" x14ac:dyDescent="0.2">
      <c r="A28" t="str">
        <f t="shared" si="0"/>
        <v>0_2_2009</v>
      </c>
      <c r="B28">
        <v>0</v>
      </c>
      <c r="C28">
        <v>2</v>
      </c>
      <c r="D28">
        <v>2009</v>
      </c>
      <c r="E28">
        <f>Sheet1!E27</f>
        <v>775175948.33500004</v>
      </c>
      <c r="F28">
        <f>Sheet1!F27</f>
        <v>949307503.07599998</v>
      </c>
      <c r="G28">
        <f>Sheet1!G27</f>
        <v>873899031.60299897</v>
      </c>
      <c r="H28">
        <f>Sheet1!H27</f>
        <v>-75408471.473000601</v>
      </c>
      <c r="I28">
        <f>Sheet1!I27</f>
        <v>847307968.24741006</v>
      </c>
      <c r="J28">
        <f>Sheet1!J27</f>
        <v>-80348565.253838703</v>
      </c>
      <c r="K28">
        <f>Sheet1!K27</f>
        <v>11652351.168357899</v>
      </c>
      <c r="L28">
        <f>Sheet1!L27</f>
        <v>1.00970324039434</v>
      </c>
      <c r="M28">
        <f>Sheet1!M27</f>
        <v>2506071.6673826599</v>
      </c>
      <c r="N28">
        <f>Sheet1!N27</f>
        <v>2.8180487917262398</v>
      </c>
      <c r="O28">
        <f>Sheet1!O27</f>
        <v>30076.983072993498</v>
      </c>
      <c r="P28">
        <f>Sheet1!P27</f>
        <v>7.5244101989603802</v>
      </c>
      <c r="Q28">
        <f>Sheet1!Q27</f>
        <v>3560.8509176451998</v>
      </c>
      <c r="R28">
        <f>Sheet1!R27</f>
        <v>4.0851410579336997</v>
      </c>
      <c r="S28">
        <f>Sheet1!S27</f>
        <v>0</v>
      </c>
      <c r="T28">
        <f>Sheet1!T27</f>
        <v>0</v>
      </c>
      <c r="U28">
        <f>Sheet1!U27</f>
        <v>4.2363208082674297E-2</v>
      </c>
      <c r="V28">
        <f>Sheet1!V27</f>
        <v>0</v>
      </c>
      <c r="W28">
        <f>Sheet1!W27</f>
        <v>-10835726.9083765</v>
      </c>
      <c r="X28">
        <f>Sheet1!Y27</f>
        <v>-577569.580875154</v>
      </c>
      <c r="Y28">
        <f>Sheet1!X27</f>
        <v>-37968427.260475397</v>
      </c>
      <c r="Z28">
        <f>Sheet1!Z27</f>
        <v>-53472805.593411297</v>
      </c>
      <c r="AA28">
        <f>Sheet1!AA27</f>
        <v>17669344.202034999</v>
      </c>
      <c r="AB28">
        <f>Sheet1!AB27</f>
        <v>431215.98917290702</v>
      </c>
      <c r="AC28">
        <f>Sheet1!AC27</f>
        <v>1032680.74807141</v>
      </c>
      <c r="AD28">
        <f>Sheet1!AD27</f>
        <v>-72417.119582561994</v>
      </c>
      <c r="AE28">
        <f>Sheet1!AE27</f>
        <v>0</v>
      </c>
      <c r="AF28">
        <f>Sheet1!AF27</f>
        <v>0</v>
      </c>
      <c r="AG28">
        <f>Sheet1!AG27</f>
        <v>0</v>
      </c>
      <c r="AH28">
        <f>Sheet1!AH27</f>
        <v>0</v>
      </c>
      <c r="AI28">
        <f>Sheet1!AI27</f>
        <v>-83793705.523441702</v>
      </c>
      <c r="AJ28">
        <f>Sheet1!AJ27</f>
        <v>-81849603.846399203</v>
      </c>
      <c r="AK28">
        <f>Sheet1!AK27</f>
        <v>6441132.3733985797</v>
      </c>
      <c r="AL28">
        <f>Sheet1!AL27</f>
        <v>0</v>
      </c>
      <c r="AM28">
        <f>Sheet1!AM27</f>
        <v>-75408471.473000601</v>
      </c>
      <c r="AN28" s="3"/>
      <c r="AP28" s="3"/>
      <c r="AR28" s="3"/>
      <c r="AT28" s="3"/>
      <c r="AV28" s="3"/>
      <c r="AX28" s="3"/>
      <c r="AZ28" s="3"/>
      <c r="BC28" s="3"/>
      <c r="BE28" s="3"/>
      <c r="BG28" s="3"/>
      <c r="BH28"/>
      <c r="BI28"/>
      <c r="BJ28"/>
      <c r="BK28"/>
      <c r="BL28"/>
      <c r="BM28"/>
    </row>
    <row r="29" spans="1:65" x14ac:dyDescent="0.2">
      <c r="A29" t="str">
        <f t="shared" si="0"/>
        <v>0_2_2010</v>
      </c>
      <c r="B29">
        <v>0</v>
      </c>
      <c r="C29">
        <v>2</v>
      </c>
      <c r="D29">
        <v>2010</v>
      </c>
      <c r="E29">
        <f>Sheet1!E28</f>
        <v>775175948.33500004</v>
      </c>
      <c r="F29">
        <f>Sheet1!F28</f>
        <v>873899031.60299897</v>
      </c>
      <c r="G29">
        <f>Sheet1!G28</f>
        <v>863582743.12199903</v>
      </c>
      <c r="H29">
        <f>Sheet1!H28</f>
        <v>-10316288.4809996</v>
      </c>
      <c r="I29">
        <f>Sheet1!I28</f>
        <v>870480507.00276804</v>
      </c>
      <c r="J29">
        <f>Sheet1!J28</f>
        <v>23172538.755357701</v>
      </c>
      <c r="K29">
        <f>Sheet1!K28</f>
        <v>11402112.1592</v>
      </c>
      <c r="L29">
        <f>Sheet1!L28</f>
        <v>1.00857738019136</v>
      </c>
      <c r="M29">
        <f>Sheet1!M28</f>
        <v>2525060.0599148101</v>
      </c>
      <c r="N29">
        <f>Sheet1!N28</f>
        <v>3.2766467522681899</v>
      </c>
      <c r="O29">
        <f>Sheet1!O28</f>
        <v>29582.618535540001</v>
      </c>
      <c r="P29">
        <f>Sheet1!P28</f>
        <v>7.7373517996320702</v>
      </c>
      <c r="Q29">
        <f>Sheet1!Q28</f>
        <v>3558.31143290403</v>
      </c>
      <c r="R29">
        <f>Sheet1!R28</f>
        <v>4.0943064690558497</v>
      </c>
      <c r="S29">
        <f>Sheet1!S28</f>
        <v>0</v>
      </c>
      <c r="T29">
        <f>Sheet1!T28</f>
        <v>0</v>
      </c>
      <c r="U29">
        <f>Sheet1!U28</f>
        <v>4.2363208082674297E-2</v>
      </c>
      <c r="V29">
        <f>Sheet1!V28</f>
        <v>0</v>
      </c>
      <c r="W29">
        <f>Sheet1!W28</f>
        <v>-9321507.0937206205</v>
      </c>
      <c r="X29">
        <f>Sheet1!Y28</f>
        <v>1122975.13358461</v>
      </c>
      <c r="Y29">
        <f>Sheet1!X28</f>
        <v>1553694.9187510901</v>
      </c>
      <c r="Z29">
        <f>Sheet1!Z28</f>
        <v>23812548.966966402</v>
      </c>
      <c r="AA29">
        <f>Sheet1!AA28</f>
        <v>5131030.9356460003</v>
      </c>
      <c r="AB29">
        <f>Sheet1!AB28</f>
        <v>1635880.82066539</v>
      </c>
      <c r="AC29">
        <f>Sheet1!AC28</f>
        <v>353710.79000174499</v>
      </c>
      <c r="AD29">
        <f>Sheet1!AD28</f>
        <v>3234.8568026614598</v>
      </c>
      <c r="AE29">
        <f>Sheet1!AE28</f>
        <v>0</v>
      </c>
      <c r="AF29">
        <f>Sheet1!AF28</f>
        <v>0</v>
      </c>
      <c r="AG29">
        <f>Sheet1!AG28</f>
        <v>0</v>
      </c>
      <c r="AH29">
        <f>Sheet1!AH28</f>
        <v>0</v>
      </c>
      <c r="AI29">
        <f>Sheet1!AI28</f>
        <v>24291569.328697301</v>
      </c>
      <c r="AJ29">
        <f>Sheet1!AJ28</f>
        <v>24870036.5415872</v>
      </c>
      <c r="AK29">
        <f>Sheet1!AK28</f>
        <v>-35186325.0225868</v>
      </c>
      <c r="AL29">
        <f>Sheet1!AL28</f>
        <v>0</v>
      </c>
      <c r="AM29">
        <f>Sheet1!AM28</f>
        <v>-10316288.4809996</v>
      </c>
      <c r="AN29" s="3"/>
      <c r="AP29" s="3"/>
      <c r="AR29" s="3"/>
      <c r="AT29" s="3"/>
      <c r="AV29" s="3"/>
      <c r="AX29" s="3"/>
      <c r="AZ29" s="3"/>
      <c r="BC29" s="3"/>
      <c r="BE29" s="3"/>
      <c r="BG29" s="3"/>
      <c r="BH29"/>
      <c r="BI29"/>
      <c r="BJ29"/>
      <c r="BK29"/>
      <c r="BL29"/>
      <c r="BM29"/>
    </row>
    <row r="30" spans="1:65" x14ac:dyDescent="0.2">
      <c r="A30" t="str">
        <f t="shared" si="0"/>
        <v>0_2_2011</v>
      </c>
      <c r="B30">
        <v>0</v>
      </c>
      <c r="C30">
        <v>2</v>
      </c>
      <c r="D30">
        <v>2011</v>
      </c>
      <c r="E30">
        <f>Sheet1!E29</f>
        <v>775175948.33500004</v>
      </c>
      <c r="F30">
        <f>Sheet1!F29</f>
        <v>863582743.12199903</v>
      </c>
      <c r="G30">
        <f>Sheet1!G29</f>
        <v>900330012.94000006</v>
      </c>
      <c r="H30">
        <f>Sheet1!H29</f>
        <v>36747269.817999899</v>
      </c>
      <c r="I30">
        <f>Sheet1!I29</f>
        <v>909615813.08991396</v>
      </c>
      <c r="J30">
        <f>Sheet1!J29</f>
        <v>39135306.087145597</v>
      </c>
      <c r="K30">
        <f>Sheet1!K29</f>
        <v>11216496.1127399</v>
      </c>
      <c r="L30">
        <f>Sheet1!L29</f>
        <v>0.99059085302774497</v>
      </c>
      <c r="M30">
        <f>Sheet1!M29</f>
        <v>2545345.65903477</v>
      </c>
      <c r="N30">
        <f>Sheet1!N29</f>
        <v>4.0160869281929497</v>
      </c>
      <c r="O30">
        <f>Sheet1!O29</f>
        <v>28997.761706933801</v>
      </c>
      <c r="P30">
        <f>Sheet1!P29</f>
        <v>7.9540233023117404</v>
      </c>
      <c r="Q30">
        <f>Sheet1!Q29</f>
        <v>3568.7456516564498</v>
      </c>
      <c r="R30">
        <f>Sheet1!R29</f>
        <v>4.1803631452570196</v>
      </c>
      <c r="S30">
        <f>Sheet1!S29</f>
        <v>0</v>
      </c>
      <c r="T30">
        <f>Sheet1!T29</f>
        <v>0</v>
      </c>
      <c r="U30">
        <f>Sheet1!U29</f>
        <v>5.6283948300657097E-2</v>
      </c>
      <c r="V30">
        <f>Sheet1!V29</f>
        <v>0</v>
      </c>
      <c r="W30">
        <f>Sheet1!W29</f>
        <v>-9207975.6362144295</v>
      </c>
      <c r="X30">
        <f>Sheet1!Y29</f>
        <v>895960.09989217098</v>
      </c>
      <c r="Y30">
        <f>Sheet1!X29</f>
        <v>4304055.4316953504</v>
      </c>
      <c r="Z30">
        <f>Sheet1!Z29</f>
        <v>33359322.209170599</v>
      </c>
      <c r="AA30">
        <f>Sheet1!AA29</f>
        <v>6294487.4485234702</v>
      </c>
      <c r="AB30">
        <f>Sheet1!AB29</f>
        <v>1363347.9835629601</v>
      </c>
      <c r="AC30">
        <f>Sheet1!AC29</f>
        <v>1669839.53888821</v>
      </c>
      <c r="AD30">
        <f>Sheet1!AD29</f>
        <v>-36608.075787775299</v>
      </c>
      <c r="AE30">
        <f>Sheet1!AE29</f>
        <v>0</v>
      </c>
      <c r="AF30">
        <f>Sheet1!AF29</f>
        <v>0</v>
      </c>
      <c r="AG30">
        <f>Sheet1!AG29</f>
        <v>73418.417961647399</v>
      </c>
      <c r="AH30">
        <f>Sheet1!AH29</f>
        <v>0</v>
      </c>
      <c r="AI30">
        <f>Sheet1!AI29</f>
        <v>38715847.417692199</v>
      </c>
      <c r="AJ30">
        <f>Sheet1!AJ29</f>
        <v>38675604.431910597</v>
      </c>
      <c r="AK30">
        <f>Sheet1!AK29</f>
        <v>-1928334.61391074</v>
      </c>
      <c r="AL30">
        <f>Sheet1!AL29</f>
        <v>0</v>
      </c>
      <c r="AM30">
        <f>Sheet1!AM29</f>
        <v>36747269.817999899</v>
      </c>
      <c r="AN30" s="3"/>
      <c r="AP30" s="3"/>
      <c r="AR30" s="3"/>
      <c r="AT30" s="3"/>
      <c r="AV30" s="3"/>
      <c r="AX30" s="3"/>
      <c r="AZ30" s="3"/>
      <c r="BC30" s="3"/>
      <c r="BE30" s="3"/>
      <c r="BG30" s="3"/>
      <c r="BH30"/>
      <c r="BI30"/>
      <c r="BJ30"/>
      <c r="BK30"/>
      <c r="BL30"/>
      <c r="BM30"/>
    </row>
    <row r="31" spans="1:65" x14ac:dyDescent="0.2">
      <c r="A31" t="str">
        <f t="shared" si="0"/>
        <v>0_2_2012</v>
      </c>
      <c r="B31">
        <v>0</v>
      </c>
      <c r="C31">
        <v>2</v>
      </c>
      <c r="D31">
        <v>2012</v>
      </c>
      <c r="E31">
        <f>Sheet1!E30</f>
        <v>775175948.33500004</v>
      </c>
      <c r="F31">
        <f>Sheet1!F30</f>
        <v>900330012.94000006</v>
      </c>
      <c r="G31">
        <f>Sheet1!G30</f>
        <v>924998751.34399998</v>
      </c>
      <c r="H31">
        <f>Sheet1!H30</f>
        <v>24668738.403999701</v>
      </c>
      <c r="I31">
        <f>Sheet1!I30</f>
        <v>910787556.85449505</v>
      </c>
      <c r="J31">
        <f>Sheet1!J30</f>
        <v>1171743.764581</v>
      </c>
      <c r="K31">
        <f>Sheet1!K30</f>
        <v>10989630.6519417</v>
      </c>
      <c r="L31">
        <f>Sheet1!L30</f>
        <v>0.98725304276916004</v>
      </c>
      <c r="M31">
        <f>Sheet1!M30</f>
        <v>2572905.8684102199</v>
      </c>
      <c r="N31">
        <f>Sheet1!N30</f>
        <v>4.0333011705785804</v>
      </c>
      <c r="O31">
        <f>Sheet1!O30</f>
        <v>28718.186125593402</v>
      </c>
      <c r="P31">
        <f>Sheet1!P30</f>
        <v>8.0076317765982701</v>
      </c>
      <c r="Q31">
        <f>Sheet1!Q30</f>
        <v>3575.8000936405801</v>
      </c>
      <c r="R31">
        <f>Sheet1!R30</f>
        <v>4.2063880939601299</v>
      </c>
      <c r="S31">
        <f>Sheet1!S30</f>
        <v>0</v>
      </c>
      <c r="T31">
        <f>Sheet1!T30</f>
        <v>0</v>
      </c>
      <c r="U31">
        <f>Sheet1!U30</f>
        <v>9.6175395831271604E-2</v>
      </c>
      <c r="V31">
        <f>Sheet1!V30</f>
        <v>0</v>
      </c>
      <c r="W31">
        <f>Sheet1!W30</f>
        <v>-6426967.4492206099</v>
      </c>
      <c r="X31">
        <f>Sheet1!Y30</f>
        <v>1237545.06098771</v>
      </c>
      <c r="Y31">
        <f>Sheet1!X30</f>
        <v>-844989.11615150201</v>
      </c>
      <c r="Z31">
        <f>Sheet1!Z30</f>
        <v>746324.00059396401</v>
      </c>
      <c r="AA31">
        <f>Sheet1!AA30</f>
        <v>3627900.8708336102</v>
      </c>
      <c r="AB31">
        <f>Sheet1!AB30</f>
        <v>278709.93373776798</v>
      </c>
      <c r="AC31">
        <f>Sheet1!AC30</f>
        <v>2462485.4321844098</v>
      </c>
      <c r="AD31">
        <f>Sheet1!AD30</f>
        <v>-3017.6704381927598</v>
      </c>
      <c r="AE31">
        <f>Sheet1!AE30</f>
        <v>0</v>
      </c>
      <c r="AF31">
        <f>Sheet1!AF30</f>
        <v>0</v>
      </c>
      <c r="AG31">
        <f>Sheet1!AG30</f>
        <v>210803.10135912299</v>
      </c>
      <c r="AH31">
        <f>Sheet1!AH30</f>
        <v>0</v>
      </c>
      <c r="AI31">
        <f>Sheet1!AI30</f>
        <v>1288794.16388628</v>
      </c>
      <c r="AJ31">
        <f>Sheet1!AJ30</f>
        <v>1453218.1838837101</v>
      </c>
      <c r="AK31">
        <f>Sheet1!AK30</f>
        <v>23215520.220116001</v>
      </c>
      <c r="AL31">
        <f>Sheet1!AL30</f>
        <v>0</v>
      </c>
      <c r="AM31">
        <f>Sheet1!AM30</f>
        <v>24668738.403999701</v>
      </c>
      <c r="AN31" s="3"/>
      <c r="AP31" s="3"/>
      <c r="AR31" s="3"/>
      <c r="AT31" s="3"/>
      <c r="AV31" s="3"/>
      <c r="AX31" s="3"/>
      <c r="AZ31" s="3"/>
      <c r="BC31" s="3"/>
      <c r="BE31" s="3"/>
      <c r="BG31" s="3"/>
      <c r="BH31"/>
      <c r="BI31"/>
      <c r="BJ31"/>
      <c r="BK31"/>
      <c r="BL31"/>
      <c r="BM31"/>
    </row>
    <row r="32" spans="1:65" x14ac:dyDescent="0.2">
      <c r="A32" t="str">
        <f t="shared" si="0"/>
        <v>0_2_2013</v>
      </c>
      <c r="B32">
        <v>0</v>
      </c>
      <c r="C32">
        <v>2</v>
      </c>
      <c r="D32">
        <v>2013</v>
      </c>
      <c r="E32">
        <f>Sheet1!E31</f>
        <v>775175948.33500004</v>
      </c>
      <c r="F32">
        <f>Sheet1!F31</f>
        <v>924998751.34399998</v>
      </c>
      <c r="G32">
        <f>Sheet1!G31</f>
        <v>901293466.89699996</v>
      </c>
      <c r="H32">
        <f>Sheet1!H31</f>
        <v>-14705768.0779997</v>
      </c>
      <c r="I32">
        <f>Sheet1!I31</f>
        <v>894151483.62902105</v>
      </c>
      <c r="J32">
        <f>Sheet1!J31</f>
        <v>-5876268.2855084101</v>
      </c>
      <c r="K32">
        <f>Sheet1!K31</f>
        <v>10974008.557176599</v>
      </c>
      <c r="L32">
        <f>Sheet1!L31</f>
        <v>1.0012309524552701</v>
      </c>
      <c r="M32">
        <f>Sheet1!M31</f>
        <v>2604001.6821166398</v>
      </c>
      <c r="N32">
        <f>Sheet1!N31</f>
        <v>3.8448609384878201</v>
      </c>
      <c r="O32">
        <f>Sheet1!O31</f>
        <v>28694.584507299998</v>
      </c>
      <c r="P32">
        <f>Sheet1!P31</f>
        <v>7.82212800017441</v>
      </c>
      <c r="Q32">
        <f>Sheet1!Q31</f>
        <v>3535.0718698082701</v>
      </c>
      <c r="R32">
        <f>Sheet1!R31</f>
        <v>4.2344136820606897</v>
      </c>
      <c r="S32">
        <f>Sheet1!S31</f>
        <v>0</v>
      </c>
      <c r="T32">
        <f>Sheet1!T31</f>
        <v>0</v>
      </c>
      <c r="U32">
        <f>Sheet1!U31</f>
        <v>0.16141851909719501</v>
      </c>
      <c r="V32">
        <f>Sheet1!V31</f>
        <v>0</v>
      </c>
      <c r="W32">
        <f>Sheet1!W31</f>
        <v>5686884.9254232096</v>
      </c>
      <c r="X32">
        <f>Sheet1!Y31</f>
        <v>2095067.7351742799</v>
      </c>
      <c r="Y32">
        <f>Sheet1!X31</f>
        <v>-7583228.7048372999</v>
      </c>
      <c r="Z32">
        <f>Sheet1!Z31</f>
        <v>-6932975.74496656</v>
      </c>
      <c r="AA32">
        <f>Sheet1!AA31</f>
        <v>-1637773.3532485301</v>
      </c>
      <c r="AB32">
        <f>Sheet1!AB31</f>
        <v>-922684.62173686095</v>
      </c>
      <c r="AC32">
        <f>Sheet1!AC31</f>
        <v>3057782.8475045501</v>
      </c>
      <c r="AD32">
        <f>Sheet1!AD31</f>
        <v>-18068.4334879819</v>
      </c>
      <c r="AE32">
        <f>Sheet1!AE31</f>
        <v>0</v>
      </c>
      <c r="AF32">
        <f>Sheet1!AF31</f>
        <v>0</v>
      </c>
      <c r="AG32">
        <f>Sheet1!AG31</f>
        <v>325290.74561032199</v>
      </c>
      <c r="AH32">
        <f>Sheet1!AH31</f>
        <v>0</v>
      </c>
      <c r="AI32">
        <f>Sheet1!AI31</f>
        <v>-5929704.6045648698</v>
      </c>
      <c r="AJ32">
        <f>Sheet1!AJ31</f>
        <v>-5904578.9990068302</v>
      </c>
      <c r="AK32">
        <f>Sheet1!AK31</f>
        <v>-8801189.0789929405</v>
      </c>
      <c r="AL32">
        <f>Sheet1!AL31</f>
        <v>0</v>
      </c>
      <c r="AM32">
        <f>Sheet1!AM31</f>
        <v>-14705768.0779997</v>
      </c>
      <c r="AN32" s="3"/>
      <c r="AP32" s="3"/>
      <c r="AR32" s="3"/>
      <c r="AT32" s="3"/>
      <c r="AV32" s="3"/>
      <c r="AX32" s="3"/>
      <c r="AZ32" s="3"/>
      <c r="BC32" s="3"/>
      <c r="BE32" s="3"/>
      <c r="BG32" s="3"/>
      <c r="BH32"/>
      <c r="BI32"/>
      <c r="BJ32"/>
      <c r="BK32"/>
      <c r="BL32"/>
      <c r="BM32"/>
    </row>
    <row r="33" spans="1:65" x14ac:dyDescent="0.2">
      <c r="A33" t="str">
        <f t="shared" si="0"/>
        <v>0_2_2014</v>
      </c>
      <c r="B33">
        <v>0</v>
      </c>
      <c r="C33">
        <v>2</v>
      </c>
      <c r="D33">
        <v>2014</v>
      </c>
      <c r="E33">
        <f>Sheet1!E32</f>
        <v>775175948.33500004</v>
      </c>
      <c r="F33">
        <f>Sheet1!F32</f>
        <v>901293466.89699996</v>
      </c>
      <c r="G33">
        <f>Sheet1!G32</f>
        <v>898301472.86099994</v>
      </c>
      <c r="H33">
        <f>Sheet1!H32</f>
        <v>-2991994.0359997698</v>
      </c>
      <c r="I33">
        <f>Sheet1!I32</f>
        <v>901870170.47626197</v>
      </c>
      <c r="J33">
        <f>Sheet1!J32</f>
        <v>7718686.8472408503</v>
      </c>
      <c r="K33">
        <f>Sheet1!K32</f>
        <v>11133178.653367501</v>
      </c>
      <c r="L33">
        <f>Sheet1!L32</f>
        <v>0.98321751685335601</v>
      </c>
      <c r="M33">
        <f>Sheet1!M32</f>
        <v>2638903.2912990199</v>
      </c>
      <c r="N33">
        <f>Sheet1!N32</f>
        <v>3.62764495121798</v>
      </c>
      <c r="O33">
        <f>Sheet1!O32</f>
        <v>28785.9701014233</v>
      </c>
      <c r="P33">
        <f>Sheet1!P32</f>
        <v>7.8399068014612903</v>
      </c>
      <c r="Q33">
        <f>Sheet1!Q32</f>
        <v>3551.0141955126101</v>
      </c>
      <c r="R33">
        <f>Sheet1!R32</f>
        <v>4.31157083527303</v>
      </c>
      <c r="S33">
        <f>Sheet1!S32</f>
        <v>0.174009511278988</v>
      </c>
      <c r="T33">
        <f>Sheet1!T32</f>
        <v>0</v>
      </c>
      <c r="U33">
        <f>Sheet1!U32</f>
        <v>0.22216570314121001</v>
      </c>
      <c r="V33">
        <f>Sheet1!V32</f>
        <v>0</v>
      </c>
      <c r="W33">
        <f>Sheet1!W32</f>
        <v>11520129.2814459</v>
      </c>
      <c r="X33">
        <f>Sheet1!Y32</f>
        <v>1571833.1857851199</v>
      </c>
      <c r="Y33">
        <f>Sheet1!X32</f>
        <v>3675566.4170855</v>
      </c>
      <c r="Z33">
        <f>Sheet1!Z32</f>
        <v>-9712630.4529624395</v>
      </c>
      <c r="AA33">
        <f>Sheet1!AA32</f>
        <v>-1101466.84107771</v>
      </c>
      <c r="AB33">
        <f>Sheet1!AB32</f>
        <v>89737.194873489905</v>
      </c>
      <c r="AC33">
        <f>Sheet1!AC32</f>
        <v>4976709.4375402201</v>
      </c>
      <c r="AD33">
        <f>Sheet1!AD32</f>
        <v>-27045.484681659</v>
      </c>
      <c r="AE33">
        <f>Sheet1!AE32</f>
        <v>-3338280.67791592</v>
      </c>
      <c r="AF33">
        <f>Sheet1!AF32</f>
        <v>0</v>
      </c>
      <c r="AG33">
        <f>Sheet1!AG32</f>
        <v>271282.00053344999</v>
      </c>
      <c r="AH33">
        <f>Sheet1!AH32</f>
        <v>0</v>
      </c>
      <c r="AI33">
        <f>Sheet1!AI32</f>
        <v>7925834.0606260402</v>
      </c>
      <c r="AJ33">
        <f>Sheet1!AJ32</f>
        <v>7819535.7194682499</v>
      </c>
      <c r="AK33">
        <f>Sheet1!AK32</f>
        <v>-10811529.755468</v>
      </c>
      <c r="AL33">
        <f>Sheet1!AL32</f>
        <v>0</v>
      </c>
      <c r="AM33">
        <f>Sheet1!AM32</f>
        <v>-2991994.0359997698</v>
      </c>
      <c r="AN33" s="3"/>
      <c r="AP33" s="3"/>
      <c r="AR33" s="3"/>
      <c r="AT33" s="3"/>
      <c r="AV33" s="3"/>
      <c r="AX33" s="3"/>
      <c r="AZ33" s="3"/>
      <c r="BC33" s="3"/>
      <c r="BE33" s="3"/>
      <c r="BG33" s="3"/>
      <c r="BH33"/>
      <c r="BI33"/>
      <c r="BJ33"/>
      <c r="BK33"/>
      <c r="BL33"/>
      <c r="BM33"/>
    </row>
    <row r="34" spans="1:65" x14ac:dyDescent="0.2">
      <c r="A34" t="str">
        <f t="shared" si="0"/>
        <v>0_2_2015</v>
      </c>
      <c r="B34">
        <v>0</v>
      </c>
      <c r="C34">
        <v>2</v>
      </c>
      <c r="D34">
        <v>2015</v>
      </c>
      <c r="E34">
        <f>Sheet1!E33</f>
        <v>775175948.33500004</v>
      </c>
      <c r="F34">
        <f>Sheet1!F33</f>
        <v>898301472.86099994</v>
      </c>
      <c r="G34">
        <f>Sheet1!G33</f>
        <v>874386371.77100003</v>
      </c>
      <c r="H34">
        <f>Sheet1!H33</f>
        <v>-23915101.09</v>
      </c>
      <c r="I34">
        <f>Sheet1!I33</f>
        <v>848258703.292225</v>
      </c>
      <c r="J34">
        <f>Sheet1!J33</f>
        <v>-53611467.184036098</v>
      </c>
      <c r="K34">
        <f>Sheet1!K33</f>
        <v>11438945.188183</v>
      </c>
      <c r="L34">
        <f>Sheet1!L33</f>
        <v>0.99270475287368398</v>
      </c>
      <c r="M34">
        <f>Sheet1!M33</f>
        <v>2674970.8782925499</v>
      </c>
      <c r="N34">
        <f>Sheet1!N33</f>
        <v>2.67122973694245</v>
      </c>
      <c r="O34">
        <f>Sheet1!O33</f>
        <v>29920.840542581602</v>
      </c>
      <c r="P34">
        <f>Sheet1!P33</f>
        <v>7.6621974793553003</v>
      </c>
      <c r="Q34">
        <f>Sheet1!Q33</f>
        <v>3573.8683643589102</v>
      </c>
      <c r="R34">
        <f>Sheet1!R33</f>
        <v>4.4716025363999199</v>
      </c>
      <c r="S34">
        <f>Sheet1!S33</f>
        <v>1.0051284668732801</v>
      </c>
      <c r="T34">
        <f>Sheet1!T33</f>
        <v>0</v>
      </c>
      <c r="U34">
        <f>Sheet1!U33</f>
        <v>0.459779362031978</v>
      </c>
      <c r="V34">
        <f>Sheet1!V33</f>
        <v>0</v>
      </c>
      <c r="W34">
        <f>Sheet1!W33</f>
        <v>21323631.538345199</v>
      </c>
      <c r="X34">
        <f>Sheet1!Y33</f>
        <v>1550577.47191627</v>
      </c>
      <c r="Y34">
        <f>Sheet1!X33</f>
        <v>-3209640.9095009901</v>
      </c>
      <c r="Z34">
        <f>Sheet1!Z33</f>
        <v>-48539249.565797098</v>
      </c>
      <c r="AA34">
        <f>Sheet1!AA33</f>
        <v>-12196415.0203225</v>
      </c>
      <c r="AB34">
        <f>Sheet1!AB33</f>
        <v>-1304088.94854057</v>
      </c>
      <c r="AC34">
        <f>Sheet1!AC33</f>
        <v>6641547.0843112301</v>
      </c>
      <c r="AD34">
        <f>Sheet1!AD33</f>
        <v>-49595.373735626803</v>
      </c>
      <c r="AE34">
        <f>Sheet1!AE33</f>
        <v>-17083207.054958198</v>
      </c>
      <c r="AF34">
        <f>Sheet1!AF33</f>
        <v>0</v>
      </c>
      <c r="AG34">
        <f>Sheet1!AG33</f>
        <v>1088203.84708044</v>
      </c>
      <c r="AH34">
        <f>Sheet1!AH33</f>
        <v>0</v>
      </c>
      <c r="AI34">
        <f>Sheet1!AI33</f>
        <v>-51778236.931201898</v>
      </c>
      <c r="AJ34">
        <f>Sheet1!AJ33</f>
        <v>-52176764.856306702</v>
      </c>
      <c r="AK34">
        <f>Sheet1!AK33</f>
        <v>28261663.766306698</v>
      </c>
      <c r="AL34">
        <f>Sheet1!AL33</f>
        <v>0</v>
      </c>
      <c r="AM34">
        <f>Sheet1!AM33</f>
        <v>-23915101.09</v>
      </c>
      <c r="AN34" s="3"/>
      <c r="AP34" s="3"/>
      <c r="AR34" s="3"/>
      <c r="AT34" s="3"/>
      <c r="AV34" s="3"/>
      <c r="AX34" s="3"/>
      <c r="AZ34" s="3"/>
      <c r="BC34" s="3"/>
      <c r="BE34" s="3"/>
      <c r="BG34" s="3"/>
      <c r="BH34"/>
      <c r="BI34"/>
      <c r="BJ34"/>
      <c r="BK34"/>
      <c r="BL34"/>
      <c r="BM34"/>
    </row>
    <row r="35" spans="1:65" x14ac:dyDescent="0.2">
      <c r="A35" t="str">
        <f t="shared" si="0"/>
        <v>0_2_2016</v>
      </c>
      <c r="B35">
        <v>0</v>
      </c>
      <c r="C35">
        <v>2</v>
      </c>
      <c r="D35">
        <v>2016</v>
      </c>
      <c r="E35">
        <f>Sheet1!E34</f>
        <v>775175948.33500004</v>
      </c>
      <c r="F35">
        <f>Sheet1!F34</f>
        <v>874386371.77100003</v>
      </c>
      <c r="G35">
        <f>Sheet1!G34</f>
        <v>831101604.76499999</v>
      </c>
      <c r="H35">
        <f>Sheet1!H34</f>
        <v>-43284767.006000102</v>
      </c>
      <c r="I35">
        <f>Sheet1!I34</f>
        <v>827130702.44345605</v>
      </c>
      <c r="J35">
        <f>Sheet1!J34</f>
        <v>-21128000.848769002</v>
      </c>
      <c r="K35">
        <f>Sheet1!K34</f>
        <v>11826026.435773799</v>
      </c>
      <c r="L35">
        <f>Sheet1!L34</f>
        <v>1.0152434784279001</v>
      </c>
      <c r="M35">
        <f>Sheet1!M34</f>
        <v>2709702.8414624399</v>
      </c>
      <c r="N35">
        <f>Sheet1!N34</f>
        <v>2.3662495991230101</v>
      </c>
      <c r="O35">
        <f>Sheet1!O34</f>
        <v>30761.736169879699</v>
      </c>
      <c r="P35">
        <f>Sheet1!P34</f>
        <v>7.45219367819226</v>
      </c>
      <c r="Q35">
        <f>Sheet1!Q34</f>
        <v>3593.3864979170698</v>
      </c>
      <c r="R35">
        <f>Sheet1!R34</f>
        <v>4.9950832739236901</v>
      </c>
      <c r="S35">
        <f>Sheet1!S34</f>
        <v>1.9350523657304599</v>
      </c>
      <c r="T35">
        <f>Sheet1!T34</f>
        <v>0</v>
      </c>
      <c r="U35">
        <f>Sheet1!U34</f>
        <v>0.61337811209090498</v>
      </c>
      <c r="V35">
        <f>Sheet1!V34</f>
        <v>0</v>
      </c>
      <c r="W35">
        <f>Sheet1!W34</f>
        <v>21943392.387065999</v>
      </c>
      <c r="X35">
        <f>Sheet1!Y34</f>
        <v>1448867.89116668</v>
      </c>
      <c r="Y35">
        <f>Sheet1!X34</f>
        <v>-5618968.40196703</v>
      </c>
      <c r="Z35">
        <f>Sheet1!Z34</f>
        <v>-17607936.8962426</v>
      </c>
      <c r="AA35">
        <f>Sheet1!AA34</f>
        <v>-7911370.9545898903</v>
      </c>
      <c r="AB35">
        <f>Sheet1!AB34</f>
        <v>-937855.48774157604</v>
      </c>
      <c r="AC35">
        <f>Sheet1!AC34</f>
        <v>5519103.3864274099</v>
      </c>
      <c r="AD35">
        <f>Sheet1!AD34</f>
        <v>-159543.14448815299</v>
      </c>
      <c r="AE35">
        <f>Sheet1!AE34</f>
        <v>-19007285.392873999</v>
      </c>
      <c r="AF35">
        <f>Sheet1!AF34</f>
        <v>0</v>
      </c>
      <c r="AG35">
        <f>Sheet1!AG34</f>
        <v>702608.43851859402</v>
      </c>
      <c r="AH35">
        <f>Sheet1!AH34</f>
        <v>0</v>
      </c>
      <c r="AI35">
        <f>Sheet1!AI34</f>
        <v>-21628988.174724601</v>
      </c>
      <c r="AJ35">
        <f>Sheet1!AJ34</f>
        <v>-21851368.450958099</v>
      </c>
      <c r="AK35">
        <f>Sheet1!AK34</f>
        <v>-21433398.555042099</v>
      </c>
      <c r="AL35">
        <f>Sheet1!AL34</f>
        <v>0</v>
      </c>
      <c r="AM35">
        <f>Sheet1!AM34</f>
        <v>-43284767.006000102</v>
      </c>
      <c r="AN35" s="3"/>
      <c r="AP35" s="3"/>
      <c r="AR35" s="3"/>
      <c r="AT35" s="3"/>
      <c r="AV35" s="3"/>
      <c r="AX35" s="3"/>
      <c r="AZ35" s="3"/>
      <c r="BC35" s="3"/>
      <c r="BE35" s="3"/>
      <c r="BG35" s="3"/>
      <c r="BH35"/>
      <c r="BI35"/>
      <c r="BJ35"/>
      <c r="BK35"/>
      <c r="BL35"/>
      <c r="BM35"/>
    </row>
    <row r="36" spans="1:65" x14ac:dyDescent="0.2">
      <c r="A36" t="str">
        <f t="shared" si="0"/>
        <v>0_2_2017</v>
      </c>
      <c r="B36">
        <v>0</v>
      </c>
      <c r="C36">
        <v>2</v>
      </c>
      <c r="D36">
        <v>2017</v>
      </c>
      <c r="E36">
        <f>Sheet1!E35</f>
        <v>775175948.33500004</v>
      </c>
      <c r="F36">
        <f>Sheet1!F35</f>
        <v>831101604.76499999</v>
      </c>
      <c r="G36">
        <f>Sheet1!G35</f>
        <v>796946299.074</v>
      </c>
      <c r="H36">
        <f>Sheet1!H35</f>
        <v>-34155305.690999903</v>
      </c>
      <c r="I36">
        <f>Sheet1!I35</f>
        <v>837092852.01761496</v>
      </c>
      <c r="J36">
        <f>Sheet1!J35</f>
        <v>9962149.5741593</v>
      </c>
      <c r="K36">
        <f>Sheet1!K35</f>
        <v>11978443.460959701</v>
      </c>
      <c r="L36">
        <f>Sheet1!L35</f>
        <v>1.0010605889681301</v>
      </c>
      <c r="M36">
        <f>Sheet1!M35</f>
        <v>2748222.91276713</v>
      </c>
      <c r="N36">
        <f>Sheet1!N35</f>
        <v>2.57644369482035</v>
      </c>
      <c r="O36">
        <f>Sheet1!O35</f>
        <v>30890.803533521601</v>
      </c>
      <c r="P36">
        <f>Sheet1!P35</f>
        <v>7.1956067726721198</v>
      </c>
      <c r="Q36">
        <f>Sheet1!Q35</f>
        <v>3611.83882213058</v>
      </c>
      <c r="R36">
        <f>Sheet1!R35</f>
        <v>5.1738730810595897</v>
      </c>
      <c r="S36">
        <f>Sheet1!S35</f>
        <v>2.8716101520825399</v>
      </c>
      <c r="T36">
        <f>Sheet1!T35</f>
        <v>0</v>
      </c>
      <c r="U36">
        <f>Sheet1!U35</f>
        <v>0.71453789367266296</v>
      </c>
      <c r="V36">
        <f>Sheet1!V35</f>
        <v>0</v>
      </c>
      <c r="W36">
        <f>Sheet1!W35</f>
        <v>7439242.7547815302</v>
      </c>
      <c r="X36">
        <f>Sheet1!Y35</f>
        <v>1463514.78877855</v>
      </c>
      <c r="Y36">
        <f>Sheet1!X35</f>
        <v>4857020.2097411901</v>
      </c>
      <c r="Z36">
        <f>Sheet1!Z35</f>
        <v>12098932.0283673</v>
      </c>
      <c r="AA36">
        <f>Sheet1!AA35</f>
        <v>-1529014.3448019701</v>
      </c>
      <c r="AB36">
        <f>Sheet1!AB35</f>
        <v>-1708345.4921528399</v>
      </c>
      <c r="AC36">
        <f>Sheet1!AC35</f>
        <v>5161222.0073773302</v>
      </c>
      <c r="AD36">
        <f>Sheet1!AD35</f>
        <v>-59620.295280960498</v>
      </c>
      <c r="AE36">
        <f>Sheet1!AE35</f>
        <v>-18174574.165065799</v>
      </c>
      <c r="AF36">
        <f>Sheet1!AF35</f>
        <v>0</v>
      </c>
      <c r="AG36">
        <f>Sheet1!AG35</f>
        <v>507068.44524560502</v>
      </c>
      <c r="AH36">
        <f>Sheet1!AH35</f>
        <v>0</v>
      </c>
      <c r="AI36">
        <f>Sheet1!AI35</f>
        <v>10055445.9369899</v>
      </c>
      <c r="AJ36">
        <f>Sheet1!AJ35</f>
        <v>9697945.0441898294</v>
      </c>
      <c r="AK36">
        <f>Sheet1!AK35</f>
        <v>-43853250.735189699</v>
      </c>
      <c r="AL36">
        <f>Sheet1!AL35</f>
        <v>0</v>
      </c>
      <c r="AM36">
        <f>Sheet1!AM35</f>
        <v>-34155305.690999903</v>
      </c>
      <c r="AN36" s="3"/>
      <c r="AP36" s="3"/>
      <c r="AR36" s="3"/>
      <c r="AT36" s="3"/>
      <c r="AV36" s="3"/>
      <c r="AX36" s="3"/>
      <c r="AZ36" s="3"/>
      <c r="BC36" s="3"/>
      <c r="BE36" s="3"/>
      <c r="BG36" s="3"/>
      <c r="BH36"/>
      <c r="BI36"/>
      <c r="BJ36"/>
      <c r="BK36"/>
      <c r="BL36"/>
      <c r="BM36"/>
    </row>
    <row r="37" spans="1:65" x14ac:dyDescent="0.2">
      <c r="A37" t="str">
        <f t="shared" si="0"/>
        <v>0_2_2018</v>
      </c>
      <c r="B37">
        <v>0</v>
      </c>
      <c r="C37">
        <v>2</v>
      </c>
      <c r="D37">
        <v>2018</v>
      </c>
      <c r="E37">
        <f>Sheet1!E36</f>
        <v>775175948.33500004</v>
      </c>
      <c r="F37">
        <f>Sheet1!F36</f>
        <v>796946299.074</v>
      </c>
      <c r="G37">
        <f>Sheet1!G36</f>
        <v>779101994.59799898</v>
      </c>
      <c r="H37">
        <f>Sheet1!H36</f>
        <v>-17844304.475999799</v>
      </c>
      <c r="I37">
        <f>Sheet1!I36</f>
        <v>836104022.74342096</v>
      </c>
      <c r="J37">
        <f>Sheet1!J36</f>
        <v>-988829.274194506</v>
      </c>
      <c r="K37">
        <f>Sheet1!K36</f>
        <v>12322329.4230967</v>
      </c>
      <c r="L37">
        <f>Sheet1!L36</f>
        <v>0.98533916269850497</v>
      </c>
      <c r="M37">
        <f>Sheet1!M36</f>
        <v>2781939.65294956</v>
      </c>
      <c r="N37">
        <f>Sheet1!N36</f>
        <v>2.8552461162335998</v>
      </c>
      <c r="O37">
        <f>Sheet1!O36</f>
        <v>31293.679821101199</v>
      </c>
      <c r="P37">
        <f>Sheet1!P36</f>
        <v>6.9559527905738099</v>
      </c>
      <c r="Q37">
        <f>Sheet1!Q36</f>
        <v>3643.7721310097299</v>
      </c>
      <c r="R37">
        <f>Sheet1!R36</f>
        <v>5.4388356207924602</v>
      </c>
      <c r="S37">
        <f>Sheet1!S36</f>
        <v>3.85366182152754</v>
      </c>
      <c r="T37">
        <f>Sheet1!T36</f>
        <v>0</v>
      </c>
      <c r="U37">
        <f>Sheet1!U36</f>
        <v>0.81557939193281104</v>
      </c>
      <c r="V37">
        <f>Sheet1!V36</f>
        <v>0.441898028354414</v>
      </c>
      <c r="W37">
        <f>Sheet1!W36</f>
        <v>12544403.9553729</v>
      </c>
      <c r="X37">
        <f>Sheet1!Y36</f>
        <v>1280551.149252</v>
      </c>
      <c r="Y37">
        <f>Sheet1!X36</f>
        <v>5718250.9590303702</v>
      </c>
      <c r="Z37">
        <f>Sheet1!Z36</f>
        <v>14126289.9424561</v>
      </c>
      <c r="AA37">
        <f>Sheet1!AA36</f>
        <v>-3647845.5716173402</v>
      </c>
      <c r="AB37">
        <f>Sheet1!AB36</f>
        <v>-1418699.6574601</v>
      </c>
      <c r="AC37">
        <f>Sheet1!AC36</f>
        <v>7864439.7726960201</v>
      </c>
      <c r="AD37">
        <f>Sheet1!AD36</f>
        <v>-78965.224053708007</v>
      </c>
      <c r="AE37">
        <f>Sheet1!AE36</f>
        <v>-18630678.816868201</v>
      </c>
      <c r="AF37">
        <f>Sheet1!AF36</f>
        <v>0</v>
      </c>
      <c r="AG37">
        <f>Sheet1!AG36</f>
        <v>485043.656125988</v>
      </c>
      <c r="AH37">
        <f>Sheet1!AH36</f>
        <v>-19590448.518356401</v>
      </c>
      <c r="AI37">
        <f>Sheet1!AI36</f>
        <v>-1347658.35342236</v>
      </c>
      <c r="AJ37">
        <f>Sheet1!AJ36</f>
        <v>-2095049.53605971</v>
      </c>
      <c r="AK37">
        <f>Sheet1!AK36</f>
        <v>-15749254.939940101</v>
      </c>
      <c r="AL37">
        <f>Sheet1!AL36</f>
        <v>0</v>
      </c>
      <c r="AM37">
        <f>Sheet1!AM36</f>
        <v>-17844304.475999799</v>
      </c>
      <c r="AN37" s="3"/>
      <c r="AP37" s="3"/>
      <c r="AR37" s="3"/>
      <c r="AT37" s="3"/>
      <c r="AV37" s="3"/>
      <c r="AX37" s="3"/>
      <c r="AZ37" s="3"/>
      <c r="BC37" s="3"/>
      <c r="BE37" s="3"/>
      <c r="BG37" s="3"/>
      <c r="BH37"/>
      <c r="BI37"/>
      <c r="BJ37"/>
      <c r="BK37"/>
      <c r="BL37"/>
      <c r="BM37"/>
    </row>
    <row r="38" spans="1:65" x14ac:dyDescent="0.2">
      <c r="A38" t="str">
        <f t="shared" si="0"/>
        <v>0_3_2002</v>
      </c>
      <c r="B38">
        <v>0</v>
      </c>
      <c r="C38">
        <v>3</v>
      </c>
      <c r="D38">
        <v>2002</v>
      </c>
      <c r="E38">
        <f>Sheet1!E37</f>
        <v>102852225.8883</v>
      </c>
      <c r="F38">
        <f>Sheet1!F37</f>
        <v>0</v>
      </c>
      <c r="G38">
        <f>Sheet1!G37</f>
        <v>102852225.8883</v>
      </c>
      <c r="H38">
        <f>Sheet1!H37</f>
        <v>0</v>
      </c>
      <c r="I38">
        <f>Sheet1!I37</f>
        <v>97366447.266611397</v>
      </c>
      <c r="J38">
        <f>Sheet1!J37</f>
        <v>0</v>
      </c>
      <c r="K38">
        <f>Sheet1!K37</f>
        <v>2333532.5857476802</v>
      </c>
      <c r="L38">
        <f>Sheet1!L37</f>
        <v>0.88714904878723899</v>
      </c>
      <c r="M38">
        <f>Sheet1!M37</f>
        <v>603153.58803816303</v>
      </c>
      <c r="N38">
        <f>Sheet1!N37</f>
        <v>1.92769950466068</v>
      </c>
      <c r="O38">
        <f>Sheet1!O37</f>
        <v>33560.363321321798</v>
      </c>
      <c r="P38">
        <f>Sheet1!P37</f>
        <v>6.3177204151112996</v>
      </c>
      <c r="Q38">
        <f>Sheet1!Q37</f>
        <v>2431.66375045317</v>
      </c>
      <c r="R38">
        <f>Sheet1!R37</f>
        <v>3.3377334784743899</v>
      </c>
      <c r="S38">
        <f>Sheet1!S37</f>
        <v>0</v>
      </c>
      <c r="T38">
        <f>Sheet1!T37</f>
        <v>0</v>
      </c>
      <c r="U38">
        <f>Sheet1!U37</f>
        <v>2.75700012859183E-2</v>
      </c>
      <c r="V38">
        <f>Sheet1!V37</f>
        <v>0</v>
      </c>
      <c r="W38">
        <f>Sheet1!W37</f>
        <v>0</v>
      </c>
      <c r="X38">
        <f>Sheet1!Y37</f>
        <v>0</v>
      </c>
      <c r="Y38">
        <f>Sheet1!X37</f>
        <v>0</v>
      </c>
      <c r="Z38">
        <f>Sheet1!Z37</f>
        <v>0</v>
      </c>
      <c r="AA38">
        <f>Sheet1!AA37</f>
        <v>0</v>
      </c>
      <c r="AB38">
        <f>Sheet1!AB37</f>
        <v>0</v>
      </c>
      <c r="AC38">
        <f>Sheet1!AC37</f>
        <v>0</v>
      </c>
      <c r="AD38">
        <f>Sheet1!AD37</f>
        <v>0</v>
      </c>
      <c r="AE38">
        <f>Sheet1!AE37</f>
        <v>0</v>
      </c>
      <c r="AF38">
        <f>Sheet1!AF37</f>
        <v>0</v>
      </c>
      <c r="AG38">
        <f>Sheet1!AG37</f>
        <v>0</v>
      </c>
      <c r="AH38">
        <f>Sheet1!AH37</f>
        <v>0</v>
      </c>
      <c r="AI38">
        <f>Sheet1!AI37</f>
        <v>0</v>
      </c>
      <c r="AJ38">
        <f>Sheet1!AJ37</f>
        <v>0</v>
      </c>
      <c r="AK38">
        <f>Sheet1!AK37</f>
        <v>0</v>
      </c>
      <c r="AL38">
        <f>Sheet1!AL37</f>
        <v>102852225.8883</v>
      </c>
      <c r="AM38">
        <f>Sheet1!AM37</f>
        <v>102852225.8883</v>
      </c>
      <c r="AN38" s="3"/>
      <c r="AP38" s="3"/>
      <c r="AR38" s="3"/>
      <c r="AT38" s="3"/>
      <c r="AV38" s="3"/>
      <c r="AX38" s="3"/>
      <c r="AZ38" s="3"/>
      <c r="BC38" s="3"/>
      <c r="BE38" s="3"/>
      <c r="BG38" s="3"/>
      <c r="BH38"/>
      <c r="BI38"/>
      <c r="BJ38"/>
      <c r="BK38"/>
      <c r="BL38"/>
      <c r="BM38"/>
    </row>
    <row r="39" spans="1:65" x14ac:dyDescent="0.2">
      <c r="A39" t="str">
        <f t="shared" si="0"/>
        <v>0_3_2003</v>
      </c>
      <c r="B39">
        <v>0</v>
      </c>
      <c r="C39">
        <v>3</v>
      </c>
      <c r="D39">
        <v>2003</v>
      </c>
      <c r="E39">
        <f>Sheet1!E38</f>
        <v>123716227.4886</v>
      </c>
      <c r="F39">
        <f>Sheet1!F38</f>
        <v>102852225.8883</v>
      </c>
      <c r="G39">
        <f>Sheet1!G38</f>
        <v>128187371.3487</v>
      </c>
      <c r="H39">
        <f>Sheet1!H38</f>
        <v>4471143.8601000104</v>
      </c>
      <c r="I39">
        <f>Sheet1!I38</f>
        <v>124498065.66678099</v>
      </c>
      <c r="J39">
        <f>Sheet1!J38</f>
        <v>7648618.7424327303</v>
      </c>
      <c r="K39">
        <f>Sheet1!K38</f>
        <v>2111545.3714053901</v>
      </c>
      <c r="L39">
        <f>Sheet1!L38</f>
        <v>0.82263540208610697</v>
      </c>
      <c r="M39">
        <f>Sheet1!M38</f>
        <v>569244.01112078805</v>
      </c>
      <c r="N39">
        <f>Sheet1!N38</f>
        <v>2.16772328097949</v>
      </c>
      <c r="O39">
        <f>Sheet1!O38</f>
        <v>32748.3344504079</v>
      </c>
      <c r="P39">
        <f>Sheet1!P38</f>
        <v>6.3227943148585002</v>
      </c>
      <c r="Q39">
        <f>Sheet1!Q38</f>
        <v>2401.3957594854201</v>
      </c>
      <c r="R39">
        <f>Sheet1!R38</f>
        <v>3.2444361461756999</v>
      </c>
      <c r="S39">
        <f>Sheet1!S38</f>
        <v>0</v>
      </c>
      <c r="T39">
        <f>Sheet1!T38</f>
        <v>0</v>
      </c>
      <c r="U39">
        <f>Sheet1!U38</f>
        <v>2.2920485514006501E-2</v>
      </c>
      <c r="V39">
        <f>Sheet1!V38</f>
        <v>0</v>
      </c>
      <c r="W39">
        <f>Sheet1!W38</f>
        <v>1779968.8946966601</v>
      </c>
      <c r="X39">
        <f>Sheet1!Y38</f>
        <v>408170.720951055</v>
      </c>
      <c r="Y39">
        <f>Sheet1!X38</f>
        <v>2037004.5790297301</v>
      </c>
      <c r="Z39">
        <f>Sheet1!Z38</f>
        <v>1995089.10869084</v>
      </c>
      <c r="AA39">
        <f>Sheet1!AA38</f>
        <v>1163456.9775004101</v>
      </c>
      <c r="AB39">
        <f>Sheet1!AB38</f>
        <v>123657.71070774901</v>
      </c>
      <c r="AC39">
        <f>Sheet1!AC38</f>
        <v>1457.01703163349</v>
      </c>
      <c r="AD39">
        <f>Sheet1!AD38</f>
        <v>0</v>
      </c>
      <c r="AE39">
        <f>Sheet1!AE38</f>
        <v>0</v>
      </c>
      <c r="AF39">
        <f>Sheet1!AF38</f>
        <v>0</v>
      </c>
      <c r="AG39">
        <f>Sheet1!AG38</f>
        <v>0</v>
      </c>
      <c r="AH39">
        <f>Sheet1!AH38</f>
        <v>0</v>
      </c>
      <c r="AI39">
        <f>Sheet1!AI38</f>
        <v>7508805.0086081</v>
      </c>
      <c r="AJ39">
        <f>Sheet1!AJ38</f>
        <v>8008659.3608156797</v>
      </c>
      <c r="AK39">
        <f>Sheet1!AK38</f>
        <v>-3537515.5007156599</v>
      </c>
      <c r="AL39">
        <f>Sheet1!AL38</f>
        <v>20864001.600299899</v>
      </c>
      <c r="AM39">
        <f>Sheet1!AM38</f>
        <v>25335145.4604</v>
      </c>
      <c r="AN39" s="3"/>
      <c r="AP39" s="3"/>
      <c r="AR39" s="3"/>
      <c r="AT39" s="3"/>
      <c r="AV39" s="3"/>
      <c r="AX39" s="3"/>
      <c r="AZ39" s="3"/>
      <c r="BC39" s="3"/>
      <c r="BE39" s="3"/>
      <c r="BG39" s="3"/>
      <c r="BH39"/>
      <c r="BI39"/>
      <c r="BJ39"/>
      <c r="BK39"/>
      <c r="BL39"/>
      <c r="BM39"/>
    </row>
    <row r="40" spans="1:65" x14ac:dyDescent="0.2">
      <c r="A40" t="str">
        <f t="shared" si="0"/>
        <v>0_3_2004</v>
      </c>
      <c r="B40">
        <v>0</v>
      </c>
      <c r="C40">
        <v>3</v>
      </c>
      <c r="D40">
        <v>2004</v>
      </c>
      <c r="E40">
        <f>Sheet1!E39</f>
        <v>160122136.7958</v>
      </c>
      <c r="F40">
        <f>Sheet1!F39</f>
        <v>128187371.3487</v>
      </c>
      <c r="G40">
        <f>Sheet1!G39</f>
        <v>167462529.73980001</v>
      </c>
      <c r="H40">
        <f>Sheet1!H39</f>
        <v>2869249.0838999799</v>
      </c>
      <c r="I40">
        <f>Sheet1!I39</f>
        <v>168094894.917099</v>
      </c>
      <c r="J40">
        <f>Sheet1!J39</f>
        <v>9636816.1661088206</v>
      </c>
      <c r="K40">
        <f>Sheet1!K39</f>
        <v>2202443.9487997801</v>
      </c>
      <c r="L40">
        <f>Sheet1!L39</f>
        <v>0.84543301670430904</v>
      </c>
      <c r="M40">
        <f>Sheet1!M39</f>
        <v>588390.19553966902</v>
      </c>
      <c r="N40">
        <f>Sheet1!N39</f>
        <v>2.4948619195655901</v>
      </c>
      <c r="O40">
        <f>Sheet1!O39</f>
        <v>30486.574695054402</v>
      </c>
      <c r="P40">
        <f>Sheet1!P39</f>
        <v>6.7794926592215301</v>
      </c>
      <c r="Q40">
        <f>Sheet1!Q39</f>
        <v>2443.3479618095598</v>
      </c>
      <c r="R40">
        <f>Sheet1!R39</f>
        <v>3.1387305167831898</v>
      </c>
      <c r="S40">
        <f>Sheet1!S39</f>
        <v>0</v>
      </c>
      <c r="T40">
        <f>Sheet1!T39</f>
        <v>0</v>
      </c>
      <c r="U40">
        <f>Sheet1!U39</f>
        <v>1.7709206589069E-2</v>
      </c>
      <c r="V40">
        <f>Sheet1!V39</f>
        <v>0</v>
      </c>
      <c r="W40">
        <f>Sheet1!W39</f>
        <v>2168915.6188107799</v>
      </c>
      <c r="X40">
        <f>Sheet1!Y39</f>
        <v>606986.265896786</v>
      </c>
      <c r="Y40">
        <f>Sheet1!X39</f>
        <v>-780088.61631584796</v>
      </c>
      <c r="Z40">
        <f>Sheet1!Z39</f>
        <v>2977142.2254713099</v>
      </c>
      <c r="AA40">
        <f>Sheet1!AA39</f>
        <v>2026595.7886481001</v>
      </c>
      <c r="AB40">
        <f>Sheet1!AB39</f>
        <v>147439.88144410599</v>
      </c>
      <c r="AC40">
        <f>Sheet1!AC39</f>
        <v>2872.1497362483201</v>
      </c>
      <c r="AD40">
        <f>Sheet1!AD39</f>
        <v>0</v>
      </c>
      <c r="AE40">
        <f>Sheet1!AE39</f>
        <v>0</v>
      </c>
      <c r="AF40">
        <f>Sheet1!AF39</f>
        <v>0</v>
      </c>
      <c r="AG40">
        <f>Sheet1!AG39</f>
        <v>0</v>
      </c>
      <c r="AH40">
        <f>Sheet1!AH39</f>
        <v>0</v>
      </c>
      <c r="AI40">
        <f>Sheet1!AI39</f>
        <v>7149863.3136914903</v>
      </c>
      <c r="AJ40">
        <f>Sheet1!AJ39</f>
        <v>7563439.6820209697</v>
      </c>
      <c r="AK40">
        <f>Sheet1!AK39</f>
        <v>-4694190.5981209902</v>
      </c>
      <c r="AL40">
        <f>Sheet1!AL39</f>
        <v>36405909.3072</v>
      </c>
      <c r="AM40">
        <f>Sheet1!AM39</f>
        <v>39275158.3910999</v>
      </c>
      <c r="AN40" s="3"/>
      <c r="AP40" s="3"/>
      <c r="AR40" s="3"/>
      <c r="AT40" s="3"/>
      <c r="AV40" s="3"/>
      <c r="AX40" s="3"/>
      <c r="AZ40" s="3"/>
      <c r="BC40" s="3"/>
      <c r="BE40" s="3"/>
      <c r="BG40" s="3"/>
      <c r="BH40"/>
      <c r="BI40"/>
      <c r="BJ40"/>
      <c r="BK40"/>
      <c r="BL40"/>
      <c r="BM40"/>
    </row>
    <row r="41" spans="1:65" x14ac:dyDescent="0.2">
      <c r="A41" t="str">
        <f t="shared" si="0"/>
        <v>0_3_2005</v>
      </c>
      <c r="B41">
        <v>0</v>
      </c>
      <c r="C41">
        <v>3</v>
      </c>
      <c r="D41">
        <v>2005</v>
      </c>
      <c r="E41">
        <f>Sheet1!E40</f>
        <v>182830167.34999999</v>
      </c>
      <c r="F41">
        <f>Sheet1!F40</f>
        <v>167462529.73980001</v>
      </c>
      <c r="G41">
        <f>Sheet1!G40</f>
        <v>193159928.45570001</v>
      </c>
      <c r="H41">
        <f>Sheet1!H40</f>
        <v>2989368.1617000001</v>
      </c>
      <c r="I41">
        <f>Sheet1!I40</f>
        <v>199677491.166511</v>
      </c>
      <c r="J41">
        <f>Sheet1!J40</f>
        <v>8394554.7048466001</v>
      </c>
      <c r="K41">
        <f>Sheet1!K40</f>
        <v>2043216.72238343</v>
      </c>
      <c r="L41">
        <f>Sheet1!L40</f>
        <v>0.81055849619153797</v>
      </c>
      <c r="M41">
        <f>Sheet1!M40</f>
        <v>607534.11425218196</v>
      </c>
      <c r="N41">
        <f>Sheet1!N40</f>
        <v>2.9644755358270798</v>
      </c>
      <c r="O41">
        <f>Sheet1!O40</f>
        <v>29204.142558729902</v>
      </c>
      <c r="P41">
        <f>Sheet1!P40</f>
        <v>6.9376636540761201</v>
      </c>
      <c r="Q41">
        <f>Sheet1!Q40</f>
        <v>2349.6687492231299</v>
      </c>
      <c r="R41">
        <f>Sheet1!R40</f>
        <v>3.14478167819611</v>
      </c>
      <c r="S41">
        <f>Sheet1!S40</f>
        <v>0</v>
      </c>
      <c r="T41">
        <f>Sheet1!T40</f>
        <v>0</v>
      </c>
      <c r="U41">
        <f>Sheet1!U40</f>
        <v>1.5509672397617E-2</v>
      </c>
      <c r="V41">
        <f>Sheet1!V40</f>
        <v>0</v>
      </c>
      <c r="W41">
        <f>Sheet1!W40</f>
        <v>-808148.86808449903</v>
      </c>
      <c r="X41">
        <f>Sheet1!Y40</f>
        <v>834018.66568969202</v>
      </c>
      <c r="Y41">
        <f>Sheet1!X40</f>
        <v>374967.56055735302</v>
      </c>
      <c r="Z41">
        <f>Sheet1!Z40</f>
        <v>5141670.3802896598</v>
      </c>
      <c r="AA41">
        <f>Sheet1!AA40</f>
        <v>2519336.45868325</v>
      </c>
      <c r="AB41">
        <f>Sheet1!AB40</f>
        <v>241390.92100576</v>
      </c>
      <c r="AC41">
        <f>Sheet1!AC40</f>
        <v>-23938.762595693701</v>
      </c>
      <c r="AD41">
        <f>Sheet1!AD40</f>
        <v>0</v>
      </c>
      <c r="AE41">
        <f>Sheet1!AE40</f>
        <v>0</v>
      </c>
      <c r="AF41">
        <f>Sheet1!AF40</f>
        <v>0</v>
      </c>
      <c r="AG41">
        <f>Sheet1!AG40</f>
        <v>0</v>
      </c>
      <c r="AH41">
        <f>Sheet1!AH40</f>
        <v>0</v>
      </c>
      <c r="AI41">
        <f>Sheet1!AI40</f>
        <v>8279296.3555455301</v>
      </c>
      <c r="AJ41">
        <f>Sheet1!AJ40</f>
        <v>8894010.1367665306</v>
      </c>
      <c r="AK41">
        <f>Sheet1!AK40</f>
        <v>-5904641.9750665296</v>
      </c>
      <c r="AL41">
        <f>Sheet1!AL40</f>
        <v>22708030.5541999</v>
      </c>
      <c r="AM41">
        <f>Sheet1!AM40</f>
        <v>25697398.7159</v>
      </c>
      <c r="AN41" s="3"/>
      <c r="AP41" s="3"/>
      <c r="AR41" s="3"/>
      <c r="AT41" s="3"/>
      <c r="AV41" s="3"/>
      <c r="AX41" s="3"/>
      <c r="AZ41" s="3"/>
      <c r="BC41" s="3"/>
      <c r="BE41" s="3"/>
      <c r="BG41" s="3"/>
      <c r="BH41"/>
      <c r="BI41"/>
      <c r="BJ41"/>
      <c r="BK41"/>
      <c r="BL41"/>
      <c r="BM41"/>
    </row>
    <row r="42" spans="1:65" x14ac:dyDescent="0.2">
      <c r="A42" t="str">
        <f t="shared" si="0"/>
        <v>0_3_2006</v>
      </c>
      <c r="B42">
        <v>0</v>
      </c>
      <c r="C42">
        <v>3</v>
      </c>
      <c r="D42">
        <v>2006</v>
      </c>
      <c r="E42">
        <f>Sheet1!E41</f>
        <v>212198754.3599</v>
      </c>
      <c r="F42">
        <f>Sheet1!F41</f>
        <v>193159928.45570001</v>
      </c>
      <c r="G42">
        <f>Sheet1!G41</f>
        <v>237101146.00529999</v>
      </c>
      <c r="H42">
        <f>Sheet1!H41</f>
        <v>15036240.5397</v>
      </c>
      <c r="I42">
        <f>Sheet1!I41</f>
        <v>247294673.87888399</v>
      </c>
      <c r="J42">
        <f>Sheet1!J41</f>
        <v>17525278.126859199</v>
      </c>
      <c r="K42">
        <f>Sheet1!K41</f>
        <v>1940857.1112156301</v>
      </c>
      <c r="L42">
        <f>Sheet1!L41</f>
        <v>0.83441966601123396</v>
      </c>
      <c r="M42">
        <f>Sheet1!M41</f>
        <v>607128.97113355203</v>
      </c>
      <c r="N42">
        <f>Sheet1!N41</f>
        <v>3.2493771200654402</v>
      </c>
      <c r="O42">
        <f>Sheet1!O41</f>
        <v>27652.318672021</v>
      </c>
      <c r="P42">
        <f>Sheet1!P41</f>
        <v>6.9432357721279301</v>
      </c>
      <c r="Q42">
        <f>Sheet1!Q41</f>
        <v>2317.4543701284101</v>
      </c>
      <c r="R42">
        <f>Sheet1!R41</f>
        <v>3.58241031644399</v>
      </c>
      <c r="S42">
        <f>Sheet1!S41</f>
        <v>0</v>
      </c>
      <c r="T42">
        <f>Sheet1!T41</f>
        <v>0</v>
      </c>
      <c r="U42">
        <f>Sheet1!U41</f>
        <v>1.33631133158803E-2</v>
      </c>
      <c r="V42">
        <f>Sheet1!V41</f>
        <v>0</v>
      </c>
      <c r="W42">
        <f>Sheet1!W41</f>
        <v>7004373.1808415698</v>
      </c>
      <c r="X42">
        <f>Sheet1!Y41</f>
        <v>1022423.55435048</v>
      </c>
      <c r="Y42">
        <f>Sheet1!X41</f>
        <v>-193594.90322865901</v>
      </c>
      <c r="Z42">
        <f>Sheet1!Z41</f>
        <v>3187336.6532826</v>
      </c>
      <c r="AA42">
        <f>Sheet1!AA41</f>
        <v>4175795.3112508599</v>
      </c>
      <c r="AB42">
        <f>Sheet1!AB41</f>
        <v>227420.63604920299</v>
      </c>
      <c r="AC42">
        <f>Sheet1!AC41</f>
        <v>57718.391515016498</v>
      </c>
      <c r="AD42">
        <f>Sheet1!AD41</f>
        <v>-23797.9541051624</v>
      </c>
      <c r="AE42">
        <f>Sheet1!AE41</f>
        <v>0</v>
      </c>
      <c r="AF42">
        <f>Sheet1!AF41</f>
        <v>0</v>
      </c>
      <c r="AG42">
        <f>Sheet1!AG41</f>
        <v>0</v>
      </c>
      <c r="AH42">
        <f>Sheet1!AH41</f>
        <v>0</v>
      </c>
      <c r="AI42">
        <f>Sheet1!AI41</f>
        <v>15457674.869955899</v>
      </c>
      <c r="AJ42">
        <f>Sheet1!AJ41</f>
        <v>16110060.276928</v>
      </c>
      <c r="AK42">
        <f>Sheet1!AK41</f>
        <v>-1073819.7372280799</v>
      </c>
      <c r="AL42">
        <f>Sheet1!AL41</f>
        <v>29368587.009899899</v>
      </c>
      <c r="AM42">
        <f>Sheet1!AM41</f>
        <v>44404827.549599998</v>
      </c>
      <c r="AN42" s="3"/>
      <c r="AP42" s="3"/>
      <c r="AR42" s="3"/>
      <c r="AT42" s="3"/>
      <c r="AV42" s="3"/>
      <c r="AX42" s="3"/>
      <c r="AZ42" s="3"/>
      <c r="BC42" s="3"/>
      <c r="BE42" s="3"/>
      <c r="BG42" s="3"/>
      <c r="BH42"/>
      <c r="BI42"/>
      <c r="BJ42"/>
      <c r="BK42"/>
      <c r="BL42"/>
      <c r="BM42"/>
    </row>
    <row r="43" spans="1:65" x14ac:dyDescent="0.2">
      <c r="A43" t="str">
        <f t="shared" si="0"/>
        <v>0_3_2007</v>
      </c>
      <c r="B43">
        <v>0</v>
      </c>
      <c r="C43">
        <v>3</v>
      </c>
      <c r="D43">
        <v>2007</v>
      </c>
      <c r="E43">
        <f>Sheet1!E42</f>
        <v>224382304.11320001</v>
      </c>
      <c r="F43">
        <f>Sheet1!F42</f>
        <v>237101146.00529999</v>
      </c>
      <c r="G43">
        <f>Sheet1!G42</f>
        <v>259434200.52419999</v>
      </c>
      <c r="H43">
        <f>Sheet1!H42</f>
        <v>9678740.7655999791</v>
      </c>
      <c r="I43">
        <f>Sheet1!I42</f>
        <v>269914418.45555001</v>
      </c>
      <c r="J43">
        <f>Sheet1!J42</f>
        <v>9329599.33127141</v>
      </c>
      <c r="K43">
        <f>Sheet1!K42</f>
        <v>1960097.37857107</v>
      </c>
      <c r="L43">
        <f>Sheet1!L42</f>
        <v>0.84524490232604099</v>
      </c>
      <c r="M43">
        <f>Sheet1!M42</f>
        <v>606495.98669565003</v>
      </c>
      <c r="N43">
        <f>Sheet1!N42</f>
        <v>3.4350938224481098</v>
      </c>
      <c r="O43">
        <f>Sheet1!O42</f>
        <v>27961.720738617099</v>
      </c>
      <c r="P43">
        <f>Sheet1!P42</f>
        <v>7.09696715493574</v>
      </c>
      <c r="Q43">
        <f>Sheet1!Q42</f>
        <v>2316.0157985501601</v>
      </c>
      <c r="R43">
        <f>Sheet1!R42</f>
        <v>3.6679166818942699</v>
      </c>
      <c r="S43">
        <f>Sheet1!S42</f>
        <v>0</v>
      </c>
      <c r="T43">
        <f>Sheet1!T42</f>
        <v>0</v>
      </c>
      <c r="U43">
        <f>Sheet1!U42</f>
        <v>1.26375206423115E-2</v>
      </c>
      <c r="V43">
        <f>Sheet1!V42</f>
        <v>0</v>
      </c>
      <c r="W43">
        <f>Sheet1!W42</f>
        <v>6880323.1734711397</v>
      </c>
      <c r="X43">
        <f>Sheet1!Y42</f>
        <v>425261.698863458</v>
      </c>
      <c r="Y43">
        <f>Sheet1!X42</f>
        <v>171230.600618917</v>
      </c>
      <c r="Z43">
        <f>Sheet1!Z42</f>
        <v>2342541.9347635298</v>
      </c>
      <c r="AA43">
        <f>Sheet1!AA42</f>
        <v>-931376.348535873</v>
      </c>
      <c r="AB43">
        <f>Sheet1!AB42</f>
        <v>135238.426604657</v>
      </c>
      <c r="AC43">
        <f>Sheet1!AC42</f>
        <v>-98115.026049096501</v>
      </c>
      <c r="AD43">
        <f>Sheet1!AD42</f>
        <v>-8876.8433734899809</v>
      </c>
      <c r="AE43">
        <f>Sheet1!AE42</f>
        <v>0</v>
      </c>
      <c r="AF43">
        <f>Sheet1!AF42</f>
        <v>0</v>
      </c>
      <c r="AG43">
        <f>Sheet1!AG42</f>
        <v>0</v>
      </c>
      <c r="AH43">
        <f>Sheet1!AH42</f>
        <v>0</v>
      </c>
      <c r="AI43">
        <f>Sheet1!AI42</f>
        <v>8916227.6163632497</v>
      </c>
      <c r="AJ43">
        <f>Sheet1!AJ42</f>
        <v>8961929.6092378609</v>
      </c>
      <c r="AK43">
        <f>Sheet1!AK42</f>
        <v>716811.15636211901</v>
      </c>
      <c r="AL43">
        <f>Sheet1!AL42</f>
        <v>12183549.7533</v>
      </c>
      <c r="AM43">
        <f>Sheet1!AM42</f>
        <v>21862290.518899899</v>
      </c>
      <c r="AN43" s="3"/>
      <c r="AP43" s="3"/>
      <c r="AR43" s="3"/>
      <c r="AT43" s="3"/>
      <c r="AV43" s="3"/>
      <c r="AX43" s="3"/>
      <c r="AZ43" s="3"/>
      <c r="BC43" s="3"/>
      <c r="BE43" s="3"/>
      <c r="BG43" s="3"/>
      <c r="BH43"/>
      <c r="BI43"/>
      <c r="BJ43"/>
      <c r="BK43"/>
      <c r="BL43"/>
      <c r="BM43"/>
    </row>
    <row r="44" spans="1:65" x14ac:dyDescent="0.2">
      <c r="A44" t="str">
        <f t="shared" si="0"/>
        <v>0_3_2008</v>
      </c>
      <c r="B44">
        <v>0</v>
      </c>
      <c r="C44">
        <v>3</v>
      </c>
      <c r="D44">
        <v>2008</v>
      </c>
      <c r="E44">
        <f>Sheet1!E43</f>
        <v>224382304.11320001</v>
      </c>
      <c r="F44">
        <f>Sheet1!F43</f>
        <v>259434200.52419999</v>
      </c>
      <c r="G44">
        <f>Sheet1!G43</f>
        <v>279267294.39189899</v>
      </c>
      <c r="H44">
        <f>Sheet1!H43</f>
        <v>19833093.867699999</v>
      </c>
      <c r="I44">
        <f>Sheet1!I43</f>
        <v>280589835.12449801</v>
      </c>
      <c r="J44">
        <f>Sheet1!J43</f>
        <v>10675416.668948799</v>
      </c>
      <c r="K44">
        <f>Sheet1!K43</f>
        <v>1981005.5694478999</v>
      </c>
      <c r="L44">
        <f>Sheet1!L43</f>
        <v>0.83118123139408495</v>
      </c>
      <c r="M44">
        <f>Sheet1!M43</f>
        <v>609090.02586122695</v>
      </c>
      <c r="N44">
        <f>Sheet1!N43</f>
        <v>3.85607637335178</v>
      </c>
      <c r="O44">
        <f>Sheet1!O43</f>
        <v>28146.457964559599</v>
      </c>
      <c r="P44">
        <f>Sheet1!P43</f>
        <v>7.0838475956117799</v>
      </c>
      <c r="Q44">
        <f>Sheet1!Q43</f>
        <v>2315.9173239525899</v>
      </c>
      <c r="R44">
        <f>Sheet1!R43</f>
        <v>3.70503163559462</v>
      </c>
      <c r="S44">
        <f>Sheet1!S43</f>
        <v>0</v>
      </c>
      <c r="T44">
        <f>Sheet1!T43</f>
        <v>0</v>
      </c>
      <c r="U44">
        <f>Sheet1!U43</f>
        <v>1.26375206423115E-2</v>
      </c>
      <c r="V44">
        <f>Sheet1!V43</f>
        <v>0</v>
      </c>
      <c r="W44">
        <f>Sheet1!W43</f>
        <v>2969225.4837430199</v>
      </c>
      <c r="X44">
        <f>Sheet1!Y43</f>
        <v>159743.76278310301</v>
      </c>
      <c r="Y44">
        <f>Sheet1!X43</f>
        <v>1591744.7196039199</v>
      </c>
      <c r="Z44">
        <f>Sheet1!Z43</f>
        <v>5652582.7652827799</v>
      </c>
      <c r="AA44">
        <f>Sheet1!AA43</f>
        <v>-563042.862421097</v>
      </c>
      <c r="AB44">
        <f>Sheet1!AB43</f>
        <v>8671.6076095293793</v>
      </c>
      <c r="AC44">
        <f>Sheet1!AC43</f>
        <v>-14160.4378344339</v>
      </c>
      <c r="AD44">
        <f>Sheet1!AD43</f>
        <v>-277.31550729324402</v>
      </c>
      <c r="AE44">
        <f>Sheet1!AE43</f>
        <v>0</v>
      </c>
      <c r="AF44">
        <f>Sheet1!AF43</f>
        <v>0</v>
      </c>
      <c r="AG44">
        <f>Sheet1!AG43</f>
        <v>0</v>
      </c>
      <c r="AH44">
        <f>Sheet1!AH43</f>
        <v>0</v>
      </c>
      <c r="AI44">
        <f>Sheet1!AI43</f>
        <v>9804487.7232595403</v>
      </c>
      <c r="AJ44">
        <f>Sheet1!AJ43</f>
        <v>10101917.911122</v>
      </c>
      <c r="AK44">
        <f>Sheet1!AK43</f>
        <v>9731175.9565779306</v>
      </c>
      <c r="AL44">
        <f>Sheet1!AL43</f>
        <v>0</v>
      </c>
      <c r="AM44">
        <f>Sheet1!AM43</f>
        <v>19833093.867699999</v>
      </c>
      <c r="AN44" s="3"/>
      <c r="AP44" s="3"/>
      <c r="AR44" s="3"/>
      <c r="AT44" s="3"/>
      <c r="AV44" s="3"/>
      <c r="AX44" s="3"/>
      <c r="AZ44" s="3"/>
      <c r="BC44" s="3"/>
      <c r="BE44" s="3"/>
      <c r="BG44" s="3"/>
      <c r="BH44"/>
      <c r="BI44"/>
      <c r="BJ44"/>
      <c r="BK44"/>
      <c r="BL44"/>
      <c r="BM44"/>
    </row>
    <row r="45" spans="1:65" x14ac:dyDescent="0.2">
      <c r="A45" t="str">
        <f t="shared" si="0"/>
        <v>0_3_2009</v>
      </c>
      <c r="B45">
        <v>0</v>
      </c>
      <c r="C45">
        <v>3</v>
      </c>
      <c r="D45">
        <v>2009</v>
      </c>
      <c r="E45">
        <f>Sheet1!E44</f>
        <v>235672221.97319999</v>
      </c>
      <c r="F45">
        <f>Sheet1!F44</f>
        <v>279267294.39189899</v>
      </c>
      <c r="G45">
        <f>Sheet1!G44</f>
        <v>283924143.32739902</v>
      </c>
      <c r="H45">
        <f>Sheet1!H44</f>
        <v>-6107751.9245000202</v>
      </c>
      <c r="I45">
        <f>Sheet1!I44</f>
        <v>279476626.42361999</v>
      </c>
      <c r="J45">
        <f>Sheet1!J44</f>
        <v>-10696301.237165499</v>
      </c>
      <c r="K45">
        <f>Sheet1!K44</f>
        <v>1968125.95136289</v>
      </c>
      <c r="L45">
        <f>Sheet1!L44</f>
        <v>0.86708605072709699</v>
      </c>
      <c r="M45">
        <f>Sheet1!M44</f>
        <v>591260.08394359099</v>
      </c>
      <c r="N45">
        <f>Sheet1!N44</f>
        <v>2.78392585255208</v>
      </c>
      <c r="O45">
        <f>Sheet1!O44</f>
        <v>26476.987853431801</v>
      </c>
      <c r="P45">
        <f>Sheet1!P44</f>
        <v>7.1446270107732497</v>
      </c>
      <c r="Q45">
        <f>Sheet1!Q44</f>
        <v>2282.8178631474998</v>
      </c>
      <c r="R45">
        <f>Sheet1!R44</f>
        <v>3.69804786707369</v>
      </c>
      <c r="S45">
        <f>Sheet1!S44</f>
        <v>0</v>
      </c>
      <c r="T45">
        <f>Sheet1!T44</f>
        <v>0</v>
      </c>
      <c r="U45">
        <f>Sheet1!U44</f>
        <v>1.2032118067450699E-2</v>
      </c>
      <c r="V45">
        <f>Sheet1!V44</f>
        <v>0</v>
      </c>
      <c r="W45">
        <f>Sheet1!W44</f>
        <v>4977078.9969494501</v>
      </c>
      <c r="X45">
        <f>Sheet1!Y44</f>
        <v>-130506.889401429</v>
      </c>
      <c r="Y45">
        <f>Sheet1!X44</f>
        <v>-4903064.49107162</v>
      </c>
      <c r="Z45">
        <f>Sheet1!Z44</f>
        <v>-15965521.4995855</v>
      </c>
      <c r="AA45">
        <f>Sheet1!AA44</f>
        <v>5405007.7370596696</v>
      </c>
      <c r="AB45">
        <f>Sheet1!AB44</f>
        <v>156876.33479053399</v>
      </c>
      <c r="AC45">
        <f>Sheet1!AC44</f>
        <v>761106.72585986799</v>
      </c>
      <c r="AD45">
        <f>Sheet1!AD44</f>
        <v>4278.3416951045601</v>
      </c>
      <c r="AE45">
        <f>Sheet1!AE44</f>
        <v>0</v>
      </c>
      <c r="AF45">
        <f>Sheet1!AF44</f>
        <v>0</v>
      </c>
      <c r="AG45">
        <f>Sheet1!AG44</f>
        <v>0</v>
      </c>
      <c r="AH45">
        <f>Sheet1!AH44</f>
        <v>0</v>
      </c>
      <c r="AI45">
        <f>Sheet1!AI44</f>
        <v>-9694744.7437040005</v>
      </c>
      <c r="AJ45">
        <f>Sheet1!AJ44</f>
        <v>-9737895.5376377106</v>
      </c>
      <c r="AK45">
        <f>Sheet1!AK44</f>
        <v>3630143.6131376899</v>
      </c>
      <c r="AL45">
        <f>Sheet1!AL44</f>
        <v>11289917.859999999</v>
      </c>
      <c r="AM45">
        <f>Sheet1!AM44</f>
        <v>5182165.9354999801</v>
      </c>
      <c r="AN45" s="3"/>
      <c r="AP45" s="3"/>
      <c r="AR45" s="3"/>
      <c r="AT45" s="3"/>
      <c r="AV45" s="3"/>
      <c r="AX45" s="3"/>
      <c r="AZ45" s="3"/>
      <c r="BC45" s="3"/>
      <c r="BE45" s="3"/>
      <c r="BG45" s="3"/>
      <c r="BH45"/>
      <c r="BI45"/>
      <c r="BJ45"/>
      <c r="BK45"/>
      <c r="BL45"/>
      <c r="BM45"/>
    </row>
    <row r="46" spans="1:65" x14ac:dyDescent="0.2">
      <c r="A46" t="str">
        <f t="shared" si="0"/>
        <v>0_3_2010</v>
      </c>
      <c r="B46">
        <v>0</v>
      </c>
      <c r="C46">
        <v>3</v>
      </c>
      <c r="D46">
        <v>2010</v>
      </c>
      <c r="E46">
        <f>Sheet1!E45</f>
        <v>236443202.97319999</v>
      </c>
      <c r="F46">
        <f>Sheet1!F45</f>
        <v>283924143.32739902</v>
      </c>
      <c r="G46">
        <f>Sheet1!G45</f>
        <v>287477942.9192</v>
      </c>
      <c r="H46">
        <f>Sheet1!H45</f>
        <v>3149786.5918000001</v>
      </c>
      <c r="I46">
        <f>Sheet1!I45</f>
        <v>288216482.92168498</v>
      </c>
      <c r="J46">
        <f>Sheet1!J45</f>
        <v>8650772.7416196801</v>
      </c>
      <c r="K46">
        <f>Sheet1!K45</f>
        <v>1932981.2884092799</v>
      </c>
      <c r="L46">
        <f>Sheet1!L45</f>
        <v>0.85513847914263497</v>
      </c>
      <c r="M46">
        <f>Sheet1!M45</f>
        <v>595881.81729993504</v>
      </c>
      <c r="N46">
        <f>Sheet1!N45</f>
        <v>3.2359010474339698</v>
      </c>
      <c r="O46">
        <f>Sheet1!O45</f>
        <v>26468.458416179099</v>
      </c>
      <c r="P46">
        <f>Sheet1!P45</f>
        <v>7.3410235015412004</v>
      </c>
      <c r="Q46">
        <f>Sheet1!Q45</f>
        <v>2267.72038025641</v>
      </c>
      <c r="R46">
        <f>Sheet1!R45</f>
        <v>4.0706216337414096</v>
      </c>
      <c r="S46">
        <f>Sheet1!S45</f>
        <v>0</v>
      </c>
      <c r="T46">
        <f>Sheet1!T45</f>
        <v>0</v>
      </c>
      <c r="U46">
        <f>Sheet1!U45</f>
        <v>2.8510309940117301E-2</v>
      </c>
      <c r="V46">
        <f>Sheet1!V45</f>
        <v>0</v>
      </c>
      <c r="W46">
        <f>Sheet1!W45</f>
        <v>1324465.5240037299</v>
      </c>
      <c r="X46">
        <f>Sheet1!Y45</f>
        <v>336277.69332004798</v>
      </c>
      <c r="Y46">
        <f>Sheet1!X45</f>
        <v>1555808.89484285</v>
      </c>
      <c r="Z46">
        <f>Sheet1!Z45</f>
        <v>7787394.5698833195</v>
      </c>
      <c r="AA46">
        <f>Sheet1!AA45</f>
        <v>-366067.93740972201</v>
      </c>
      <c r="AB46">
        <f>Sheet1!AB45</f>
        <v>483199.55086150102</v>
      </c>
      <c r="AC46">
        <f>Sheet1!AC45</f>
        <v>-2158265.4832851901</v>
      </c>
      <c r="AD46">
        <f>Sheet1!AD45</f>
        <v>-29881.3006665473</v>
      </c>
      <c r="AE46">
        <f>Sheet1!AE45</f>
        <v>0</v>
      </c>
      <c r="AF46">
        <f>Sheet1!AF45</f>
        <v>0</v>
      </c>
      <c r="AG46">
        <f>Sheet1!AG45</f>
        <v>22760.281265850201</v>
      </c>
      <c r="AH46">
        <f>Sheet1!AH45</f>
        <v>0</v>
      </c>
      <c r="AI46">
        <f>Sheet1!AI45</f>
        <v>8955691.7928158399</v>
      </c>
      <c r="AJ46">
        <f>Sheet1!AJ45</f>
        <v>8974843.5027472805</v>
      </c>
      <c r="AK46">
        <f>Sheet1!AK45</f>
        <v>-5825056.91094728</v>
      </c>
      <c r="AL46">
        <f>Sheet1!AL45</f>
        <v>770981</v>
      </c>
      <c r="AM46">
        <f>Sheet1!AM45</f>
        <v>3920767.5918000001</v>
      </c>
      <c r="AN46" s="3"/>
      <c r="AP46" s="3"/>
      <c r="AR46" s="3"/>
      <c r="AT46" s="3"/>
      <c r="AV46" s="3"/>
      <c r="AX46" s="3"/>
      <c r="AZ46" s="3"/>
      <c r="BC46" s="3"/>
      <c r="BE46" s="3"/>
      <c r="BG46" s="3"/>
      <c r="BH46"/>
      <c r="BI46"/>
      <c r="BJ46"/>
      <c r="BK46"/>
      <c r="BL46"/>
      <c r="BM46"/>
    </row>
    <row r="47" spans="1:65" x14ac:dyDescent="0.2">
      <c r="A47" t="str">
        <f t="shared" si="0"/>
        <v>0_3_2011</v>
      </c>
      <c r="B47">
        <v>0</v>
      </c>
      <c r="C47">
        <v>3</v>
      </c>
      <c r="D47">
        <v>2011</v>
      </c>
      <c r="E47">
        <f>Sheet1!E46</f>
        <v>237276984.8813</v>
      </c>
      <c r="F47">
        <f>Sheet1!F46</f>
        <v>287477942.9192</v>
      </c>
      <c r="G47">
        <f>Sheet1!G46</f>
        <v>306766044.13559997</v>
      </c>
      <c r="H47">
        <f>Sheet1!H46</f>
        <v>17465211.3083</v>
      </c>
      <c r="I47">
        <f>Sheet1!I46</f>
        <v>311375718.53896201</v>
      </c>
      <c r="J47">
        <f>Sheet1!J46</f>
        <v>21232175.209326498</v>
      </c>
      <c r="K47">
        <f>Sheet1!K46</f>
        <v>1909923.3824233999</v>
      </c>
      <c r="L47">
        <f>Sheet1!L46</f>
        <v>0.81448490239813298</v>
      </c>
      <c r="M47">
        <f>Sheet1!M46</f>
        <v>598648.98910822498</v>
      </c>
      <c r="N47">
        <f>Sheet1!N46</f>
        <v>3.9916963864609101</v>
      </c>
      <c r="O47">
        <f>Sheet1!O46</f>
        <v>26287.977245744802</v>
      </c>
      <c r="P47">
        <f>Sheet1!P46</f>
        <v>7.4817220729488003</v>
      </c>
      <c r="Q47">
        <f>Sheet1!Q46</f>
        <v>2300.8896013236799</v>
      </c>
      <c r="R47">
        <f>Sheet1!R46</f>
        <v>3.90326543036872</v>
      </c>
      <c r="S47">
        <f>Sheet1!S46</f>
        <v>0</v>
      </c>
      <c r="T47">
        <f>Sheet1!T46</f>
        <v>0</v>
      </c>
      <c r="U47">
        <f>Sheet1!U46</f>
        <v>2.8410125842471701E-2</v>
      </c>
      <c r="V47">
        <f>Sheet1!V46</f>
        <v>0</v>
      </c>
      <c r="W47">
        <f>Sheet1!W46</f>
        <v>-157157.048712238</v>
      </c>
      <c r="X47">
        <f>Sheet1!Y46</f>
        <v>225218.00077455601</v>
      </c>
      <c r="Y47">
        <f>Sheet1!X46</f>
        <v>4499243.5654605497</v>
      </c>
      <c r="Z47">
        <f>Sheet1!Z46</f>
        <v>11257629.7200331</v>
      </c>
      <c r="AA47">
        <f>Sheet1!AA46</f>
        <v>811755.61589562905</v>
      </c>
      <c r="AB47">
        <f>Sheet1!AB46</f>
        <v>334163.34790043399</v>
      </c>
      <c r="AC47">
        <f>Sheet1!AC46</f>
        <v>4469964.8904409604</v>
      </c>
      <c r="AD47">
        <f>Sheet1!AD46</f>
        <v>7257.14280064985</v>
      </c>
      <c r="AE47">
        <f>Sheet1!AE46</f>
        <v>0</v>
      </c>
      <c r="AF47">
        <f>Sheet1!AF46</f>
        <v>0</v>
      </c>
      <c r="AG47">
        <f>Sheet1!AG46</f>
        <v>0</v>
      </c>
      <c r="AH47">
        <f>Sheet1!AH46</f>
        <v>0</v>
      </c>
      <c r="AI47">
        <f>Sheet1!AI46</f>
        <v>21448075.234593701</v>
      </c>
      <c r="AJ47">
        <f>Sheet1!AJ46</f>
        <v>22000048.482020698</v>
      </c>
      <c r="AK47">
        <f>Sheet1!AK46</f>
        <v>-4534837.1737207798</v>
      </c>
      <c r="AL47">
        <f>Sheet1!AL46</f>
        <v>833781.90809999895</v>
      </c>
      <c r="AM47">
        <f>Sheet1!AM46</f>
        <v>18298993.216400001</v>
      </c>
      <c r="AN47" s="3"/>
      <c r="AP47" s="3"/>
      <c r="AR47" s="3"/>
      <c r="AT47" s="3"/>
      <c r="AV47" s="3"/>
      <c r="AX47" s="3"/>
      <c r="AZ47" s="3"/>
      <c r="BC47" s="3"/>
      <c r="BE47" s="3"/>
      <c r="BG47" s="3"/>
      <c r="BH47"/>
      <c r="BI47"/>
      <c r="BJ47"/>
      <c r="BK47"/>
      <c r="BL47"/>
      <c r="BM47"/>
    </row>
    <row r="48" spans="1:65" x14ac:dyDescent="0.2">
      <c r="A48" t="str">
        <f t="shared" si="0"/>
        <v>0_3_2012</v>
      </c>
      <c r="B48">
        <v>0</v>
      </c>
      <c r="C48">
        <v>3</v>
      </c>
      <c r="D48">
        <v>2012</v>
      </c>
      <c r="E48">
        <f>Sheet1!E47</f>
        <v>237702386.8813</v>
      </c>
      <c r="F48">
        <f>Sheet1!F47</f>
        <v>306766044.13559997</v>
      </c>
      <c r="G48">
        <f>Sheet1!G47</f>
        <v>316137858.08679903</v>
      </c>
      <c r="H48">
        <f>Sheet1!H47</f>
        <v>8946411.9511999208</v>
      </c>
      <c r="I48">
        <f>Sheet1!I47</f>
        <v>308521650.76519698</v>
      </c>
      <c r="J48">
        <f>Sheet1!J47</f>
        <v>-3276712.81652766</v>
      </c>
      <c r="K48">
        <f>Sheet1!K47</f>
        <v>1916327.8809747701</v>
      </c>
      <c r="L48">
        <f>Sheet1!L47</f>
        <v>0.84402678227622996</v>
      </c>
      <c r="M48">
        <f>Sheet1!M47</f>
        <v>603171.17727812403</v>
      </c>
      <c r="N48">
        <f>Sheet1!N47</f>
        <v>4.00041638431279</v>
      </c>
      <c r="O48">
        <f>Sheet1!O47</f>
        <v>25842.772528506699</v>
      </c>
      <c r="P48">
        <f>Sheet1!P47</f>
        <v>7.3290573113309501</v>
      </c>
      <c r="Q48">
        <f>Sheet1!Q47</f>
        <v>2287.5025379152498</v>
      </c>
      <c r="R48">
        <f>Sheet1!R47</f>
        <v>3.7971252852835198</v>
      </c>
      <c r="S48">
        <f>Sheet1!S47</f>
        <v>0</v>
      </c>
      <c r="T48">
        <f>Sheet1!T47</f>
        <v>0</v>
      </c>
      <c r="U48">
        <f>Sheet1!U47</f>
        <v>3.9812650281571403E-2</v>
      </c>
      <c r="V48">
        <f>Sheet1!V47</f>
        <v>0</v>
      </c>
      <c r="W48">
        <f>Sheet1!W47</f>
        <v>893782.325998949</v>
      </c>
      <c r="X48">
        <f>Sheet1!Y47</f>
        <v>310050.39981652499</v>
      </c>
      <c r="Y48">
        <f>Sheet1!X47</f>
        <v>-3043621.8606302398</v>
      </c>
      <c r="Z48">
        <f>Sheet1!Z47</f>
        <v>114056.34072861999</v>
      </c>
      <c r="AA48">
        <f>Sheet1!AA47</f>
        <v>1779456.4066781499</v>
      </c>
      <c r="AB48">
        <f>Sheet1!AB47</f>
        <v>-331503.48014676099</v>
      </c>
      <c r="AC48">
        <f>Sheet1!AC47</f>
        <v>-1517596.67963349</v>
      </c>
      <c r="AD48">
        <f>Sheet1!AD47</f>
        <v>11179.7850522383</v>
      </c>
      <c r="AE48">
        <f>Sheet1!AE47</f>
        <v>0</v>
      </c>
      <c r="AF48">
        <f>Sheet1!AF47</f>
        <v>0</v>
      </c>
      <c r="AG48">
        <f>Sheet1!AG47</f>
        <v>14776.9059874297</v>
      </c>
      <c r="AH48">
        <f>Sheet1!AH47</f>
        <v>0</v>
      </c>
      <c r="AI48">
        <f>Sheet1!AI47</f>
        <v>-1769419.8561485801</v>
      </c>
      <c r="AJ48">
        <f>Sheet1!AJ47</f>
        <v>-1604279.0390627701</v>
      </c>
      <c r="AK48">
        <f>Sheet1!AK47</f>
        <v>10550690.9902627</v>
      </c>
      <c r="AL48">
        <f>Sheet1!AL47</f>
        <v>425401.99999999901</v>
      </c>
      <c r="AM48">
        <f>Sheet1!AM47</f>
        <v>9371813.9511999208</v>
      </c>
      <c r="AN48" s="3"/>
      <c r="AP48" s="3"/>
      <c r="AR48" s="3"/>
      <c r="AT48" s="3"/>
      <c r="AV48" s="3"/>
      <c r="AX48" s="3"/>
      <c r="AZ48" s="3"/>
      <c r="BC48" s="3"/>
      <c r="BE48" s="3"/>
      <c r="BG48" s="3"/>
      <c r="BH48"/>
      <c r="BI48"/>
      <c r="BJ48"/>
      <c r="BK48"/>
      <c r="BL48"/>
      <c r="BM48"/>
    </row>
    <row r="49" spans="1:65" x14ac:dyDescent="0.2">
      <c r="A49" t="str">
        <f t="shared" si="0"/>
        <v>0_3_2013</v>
      </c>
      <c r="B49">
        <v>0</v>
      </c>
      <c r="C49">
        <v>3</v>
      </c>
      <c r="D49">
        <v>2013</v>
      </c>
      <c r="E49">
        <f>Sheet1!E48</f>
        <v>239160627.06529999</v>
      </c>
      <c r="F49">
        <f>Sheet1!F48</f>
        <v>316137858.08679903</v>
      </c>
      <c r="G49">
        <f>Sheet1!G48</f>
        <v>311980827.61510003</v>
      </c>
      <c r="H49">
        <f>Sheet1!H48</f>
        <v>-3282601.7769999099</v>
      </c>
      <c r="I49">
        <f>Sheet1!I48</f>
        <v>300382580.027349</v>
      </c>
      <c r="J49">
        <f>Sheet1!J48</f>
        <v>-7438622.5941203404</v>
      </c>
      <c r="K49">
        <f>Sheet1!K48</f>
        <v>1916547.6196574899</v>
      </c>
      <c r="L49">
        <f>Sheet1!L48</f>
        <v>0.90253906116041105</v>
      </c>
      <c r="M49">
        <f>Sheet1!M48</f>
        <v>610874.245424625</v>
      </c>
      <c r="N49">
        <f>Sheet1!N48</f>
        <v>3.8283298568874899</v>
      </c>
      <c r="O49">
        <f>Sheet1!O48</f>
        <v>25787.915505409801</v>
      </c>
      <c r="P49">
        <f>Sheet1!P48</f>
        <v>7.2870174047945202</v>
      </c>
      <c r="Q49">
        <f>Sheet1!Q48</f>
        <v>2274.9122550511702</v>
      </c>
      <c r="R49">
        <f>Sheet1!R48</f>
        <v>3.7316207509898498</v>
      </c>
      <c r="S49">
        <f>Sheet1!S48</f>
        <v>0</v>
      </c>
      <c r="T49">
        <f>Sheet1!T48</f>
        <v>0</v>
      </c>
      <c r="U49">
        <f>Sheet1!U48</f>
        <v>3.9569899594785997E-2</v>
      </c>
      <c r="V49">
        <f>Sheet1!V48</f>
        <v>0</v>
      </c>
      <c r="W49">
        <f>Sheet1!W48</f>
        <v>1665073.5088670601</v>
      </c>
      <c r="X49">
        <f>Sheet1!Y48</f>
        <v>490279.99271765299</v>
      </c>
      <c r="Y49">
        <f>Sheet1!X48</f>
        <v>-7152046.9704410201</v>
      </c>
      <c r="Z49">
        <f>Sheet1!Z48</f>
        <v>-2263592.0749855801</v>
      </c>
      <c r="AA49">
        <f>Sheet1!AA48</f>
        <v>-12257.0688342212</v>
      </c>
      <c r="AB49">
        <f>Sheet1!AB48</f>
        <v>108720.516070782</v>
      </c>
      <c r="AC49">
        <f>Sheet1!AC48</f>
        <v>-140321.425955126</v>
      </c>
      <c r="AD49">
        <f>Sheet1!AD48</f>
        <v>9053.1975561686595</v>
      </c>
      <c r="AE49">
        <f>Sheet1!AE48</f>
        <v>0</v>
      </c>
      <c r="AF49">
        <f>Sheet1!AF48</f>
        <v>0</v>
      </c>
      <c r="AG49">
        <f>Sheet1!AG48</f>
        <v>0</v>
      </c>
      <c r="AH49">
        <f>Sheet1!AH48</f>
        <v>0</v>
      </c>
      <c r="AI49">
        <f>Sheet1!AI48</f>
        <v>-7295090.3250042796</v>
      </c>
      <c r="AJ49">
        <f>Sheet1!AJ48</f>
        <v>-7293640.2883485397</v>
      </c>
      <c r="AK49">
        <f>Sheet1!AK48</f>
        <v>4011038.5113486298</v>
      </c>
      <c r="AL49">
        <f>Sheet1!AL48</f>
        <v>1458240.1839999901</v>
      </c>
      <c r="AM49">
        <f>Sheet1!AM48</f>
        <v>-1824361.59299991</v>
      </c>
      <c r="AN49" s="3"/>
      <c r="AP49" s="3"/>
      <c r="AR49" s="3"/>
      <c r="AT49" s="3"/>
      <c r="AV49" s="3"/>
      <c r="AX49" s="3"/>
      <c r="AZ49" s="3"/>
      <c r="BC49" s="3"/>
      <c r="BE49" s="3"/>
      <c r="BG49" s="3"/>
      <c r="BH49"/>
      <c r="BI49"/>
      <c r="BJ49"/>
      <c r="BK49"/>
      <c r="BL49"/>
      <c r="BM49"/>
    </row>
    <row r="50" spans="1:65" x14ac:dyDescent="0.2">
      <c r="A50" t="str">
        <f t="shared" si="0"/>
        <v>0_3_2014</v>
      </c>
      <c r="B50">
        <v>0</v>
      </c>
      <c r="C50">
        <v>3</v>
      </c>
      <c r="D50">
        <v>2014</v>
      </c>
      <c r="E50">
        <f>Sheet1!E49</f>
        <v>239160627.06529999</v>
      </c>
      <c r="F50">
        <f>Sheet1!F49</f>
        <v>311980827.61510003</v>
      </c>
      <c r="G50">
        <f>Sheet1!G49</f>
        <v>312845374.99229997</v>
      </c>
      <c r="H50">
        <f>Sheet1!H49</f>
        <v>-342804.622800029</v>
      </c>
      <c r="I50">
        <f>Sheet1!I49</f>
        <v>304869825.45238698</v>
      </c>
      <c r="J50">
        <f>Sheet1!J49</f>
        <v>3167569.4638823899</v>
      </c>
      <c r="K50">
        <f>Sheet1!K49</f>
        <v>1949381.2902840101</v>
      </c>
      <c r="L50">
        <f>Sheet1!L49</f>
        <v>0.89919810546067702</v>
      </c>
      <c r="M50">
        <f>Sheet1!M49</f>
        <v>616124.11885924195</v>
      </c>
      <c r="N50">
        <f>Sheet1!N49</f>
        <v>3.6318182585003602</v>
      </c>
      <c r="O50">
        <f>Sheet1!O49</f>
        <v>26220.050410555501</v>
      </c>
      <c r="P50">
        <f>Sheet1!P49</f>
        <v>7.42674518410902</v>
      </c>
      <c r="Q50">
        <f>Sheet1!Q49</f>
        <v>2292.3285328030602</v>
      </c>
      <c r="R50">
        <f>Sheet1!R49</f>
        <v>3.8777923567699899</v>
      </c>
      <c r="S50">
        <f>Sheet1!S49</f>
        <v>0</v>
      </c>
      <c r="T50">
        <f>Sheet1!T49</f>
        <v>0</v>
      </c>
      <c r="U50">
        <f>Sheet1!U49</f>
        <v>5.5232440063778997E-2</v>
      </c>
      <c r="V50">
        <f>Sheet1!V49</f>
        <v>0</v>
      </c>
      <c r="W50">
        <f>Sheet1!W49</f>
        <v>5924380.7943936801</v>
      </c>
      <c r="X50">
        <f>Sheet1!Y49</f>
        <v>314212.15549534699</v>
      </c>
      <c r="Y50">
        <f>Sheet1!X49</f>
        <v>365808.20638789999</v>
      </c>
      <c r="Z50">
        <f>Sheet1!Z49</f>
        <v>-3323958.7002551402</v>
      </c>
      <c r="AA50">
        <f>Sheet1!AA49</f>
        <v>-1553964.79770655</v>
      </c>
      <c r="AB50">
        <f>Sheet1!AB49</f>
        <v>63586.616742785402</v>
      </c>
      <c r="AC50">
        <f>Sheet1!AC49</f>
        <v>1743624.5319491299</v>
      </c>
      <c r="AD50">
        <f>Sheet1!AD49</f>
        <v>-17745.2498955913</v>
      </c>
      <c r="AE50">
        <f>Sheet1!AE49</f>
        <v>0</v>
      </c>
      <c r="AF50">
        <f>Sheet1!AF49</f>
        <v>0</v>
      </c>
      <c r="AG50">
        <f>Sheet1!AG49</f>
        <v>34111.583043996099</v>
      </c>
      <c r="AH50">
        <f>Sheet1!AH49</f>
        <v>0</v>
      </c>
      <c r="AI50">
        <f>Sheet1!AI49</f>
        <v>3550055.1401555599</v>
      </c>
      <c r="AJ50">
        <f>Sheet1!AJ49</f>
        <v>3712513.5368629098</v>
      </c>
      <c r="AK50">
        <f>Sheet1!AK49</f>
        <v>-4055318.1596629401</v>
      </c>
      <c r="AL50">
        <f>Sheet1!AL49</f>
        <v>0</v>
      </c>
      <c r="AM50">
        <f>Sheet1!AM49</f>
        <v>-342804.622800029</v>
      </c>
      <c r="AN50" s="3"/>
      <c r="AP50" s="3"/>
      <c r="AR50" s="3"/>
      <c r="AT50" s="3"/>
      <c r="AV50" s="3"/>
      <c r="AX50" s="3"/>
      <c r="AZ50" s="3"/>
      <c r="BC50" s="3"/>
      <c r="BE50" s="3"/>
      <c r="BG50" s="3"/>
      <c r="BH50"/>
      <c r="BI50"/>
      <c r="BJ50"/>
      <c r="BK50"/>
      <c r="BL50"/>
      <c r="BM50"/>
    </row>
    <row r="51" spans="1:65" x14ac:dyDescent="0.2">
      <c r="A51" t="str">
        <f t="shared" si="0"/>
        <v>0_3_2015</v>
      </c>
      <c r="B51">
        <v>0</v>
      </c>
      <c r="C51">
        <v>3</v>
      </c>
      <c r="D51">
        <v>2015</v>
      </c>
      <c r="E51">
        <f>Sheet1!E50</f>
        <v>239160627.06529999</v>
      </c>
      <c r="F51">
        <f>Sheet1!F50</f>
        <v>312845374.99229997</v>
      </c>
      <c r="G51">
        <f>Sheet1!G50</f>
        <v>300692598.58679998</v>
      </c>
      <c r="H51">
        <f>Sheet1!H50</f>
        <v>-12393546.6091999</v>
      </c>
      <c r="I51">
        <f>Sheet1!I50</f>
        <v>284178583.66036499</v>
      </c>
      <c r="J51">
        <f>Sheet1!J50</f>
        <v>-20786519.880862601</v>
      </c>
      <c r="K51">
        <f>Sheet1!K50</f>
        <v>2002994.1462795299</v>
      </c>
      <c r="L51">
        <f>Sheet1!L50</f>
        <v>0.92183280714582305</v>
      </c>
      <c r="M51">
        <f>Sheet1!M50</f>
        <v>621471.85561905697</v>
      </c>
      <c r="N51">
        <f>Sheet1!N50</f>
        <v>2.6358654823614698</v>
      </c>
      <c r="O51">
        <f>Sheet1!O50</f>
        <v>27083.248592067099</v>
      </c>
      <c r="P51">
        <f>Sheet1!P50</f>
        <v>7.2396612608015696</v>
      </c>
      <c r="Q51">
        <f>Sheet1!Q50</f>
        <v>2295.56082424649</v>
      </c>
      <c r="R51">
        <f>Sheet1!R50</f>
        <v>3.93841763677815</v>
      </c>
      <c r="S51">
        <f>Sheet1!S50</f>
        <v>0.56551187732156205</v>
      </c>
      <c r="T51">
        <f>Sheet1!T50</f>
        <v>0</v>
      </c>
      <c r="U51">
        <f>Sheet1!U50</f>
        <v>0.117339132763428</v>
      </c>
      <c r="V51">
        <f>Sheet1!V50</f>
        <v>0</v>
      </c>
      <c r="W51">
        <f>Sheet1!W50</f>
        <v>5115991.7867868701</v>
      </c>
      <c r="X51">
        <f>Sheet1!Y50</f>
        <v>365414.07528126502</v>
      </c>
      <c r="Y51">
        <f>Sheet1!X50</f>
        <v>-2242651.0480130198</v>
      </c>
      <c r="Z51">
        <f>Sheet1!Z50</f>
        <v>-17605419.960933901</v>
      </c>
      <c r="AA51">
        <f>Sheet1!AA50</f>
        <v>-3527886.4568781899</v>
      </c>
      <c r="AB51">
        <f>Sheet1!AB50</f>
        <v>-378791.83740586601</v>
      </c>
      <c r="AC51">
        <f>Sheet1!AC50</f>
        <v>942447.77947752399</v>
      </c>
      <c r="AD51">
        <f>Sheet1!AD50</f>
        <v>-1543.3584825638</v>
      </c>
      <c r="AE51">
        <f>Sheet1!AE50</f>
        <v>-4052321.0418666299</v>
      </c>
      <c r="AF51">
        <f>Sheet1!AF50</f>
        <v>0</v>
      </c>
      <c r="AG51">
        <f>Sheet1!AG50</f>
        <v>85138.351728263398</v>
      </c>
      <c r="AH51">
        <f>Sheet1!AH50</f>
        <v>0</v>
      </c>
      <c r="AI51">
        <f>Sheet1!AI50</f>
        <v>-21299621.710306201</v>
      </c>
      <c r="AJ51">
        <f>Sheet1!AJ50</f>
        <v>-21222918.961968102</v>
      </c>
      <c r="AK51">
        <f>Sheet1!AK50</f>
        <v>8829372.3527681306</v>
      </c>
      <c r="AL51">
        <f>Sheet1!AL50</f>
        <v>0</v>
      </c>
      <c r="AM51">
        <f>Sheet1!AM50</f>
        <v>-12393546.6091999</v>
      </c>
      <c r="AN51" s="3"/>
      <c r="AP51" s="3"/>
      <c r="AR51" s="3"/>
      <c r="AT51" s="3"/>
      <c r="AV51" s="3"/>
      <c r="AX51" s="3"/>
      <c r="AZ51" s="3"/>
      <c r="BC51" s="3"/>
      <c r="BE51" s="3"/>
      <c r="BG51" s="3"/>
      <c r="BH51"/>
      <c r="BI51"/>
      <c r="BJ51"/>
      <c r="BK51"/>
      <c r="BL51"/>
      <c r="BM51"/>
    </row>
    <row r="52" spans="1:65" x14ac:dyDescent="0.2">
      <c r="A52" t="str">
        <f t="shared" si="0"/>
        <v>0_3_2016</v>
      </c>
      <c r="B52">
        <v>0</v>
      </c>
      <c r="C52">
        <v>3</v>
      </c>
      <c r="D52">
        <v>2016</v>
      </c>
      <c r="E52">
        <f>Sheet1!E51</f>
        <v>239160627.06529999</v>
      </c>
      <c r="F52">
        <f>Sheet1!F51</f>
        <v>300692598.58679998</v>
      </c>
      <c r="G52">
        <f>Sheet1!G51</f>
        <v>281586223.76699901</v>
      </c>
      <c r="H52">
        <f>Sheet1!H51</f>
        <v>-18823400.978199899</v>
      </c>
      <c r="I52">
        <f>Sheet1!I51</f>
        <v>271564416.597251</v>
      </c>
      <c r="J52">
        <f>Sheet1!J51</f>
        <v>-12359043.3753391</v>
      </c>
      <c r="K52">
        <f>Sheet1!K51</f>
        <v>2048037.9517926399</v>
      </c>
      <c r="L52">
        <f>Sheet1!L51</f>
        <v>0.98350973074892301</v>
      </c>
      <c r="M52">
        <f>Sheet1!M51</f>
        <v>625889.18734268204</v>
      </c>
      <c r="N52">
        <f>Sheet1!N51</f>
        <v>2.3472589202772198</v>
      </c>
      <c r="O52">
        <f>Sheet1!O51</f>
        <v>27453.8381079022</v>
      </c>
      <c r="P52">
        <f>Sheet1!P51</f>
        <v>7.0587345778471997</v>
      </c>
      <c r="Q52">
        <f>Sheet1!Q51</f>
        <v>2299.6128422872998</v>
      </c>
      <c r="R52">
        <f>Sheet1!R51</f>
        <v>4.4434159612819304</v>
      </c>
      <c r="S52">
        <f>Sheet1!S51</f>
        <v>1.3434361666424</v>
      </c>
      <c r="T52">
        <f>Sheet1!T51</f>
        <v>0</v>
      </c>
      <c r="U52">
        <f>Sheet1!U51</f>
        <v>0.19872578018046</v>
      </c>
      <c r="V52">
        <f>Sheet1!V51</f>
        <v>0</v>
      </c>
      <c r="W52">
        <f>Sheet1!W51</f>
        <v>3863144.8181412201</v>
      </c>
      <c r="X52">
        <f>Sheet1!Y51</f>
        <v>332565.128233761</v>
      </c>
      <c r="Y52">
        <f>Sheet1!X51</f>
        <v>-5272398.4692553803</v>
      </c>
      <c r="Z52">
        <f>Sheet1!Z51</f>
        <v>-5753194.6861789199</v>
      </c>
      <c r="AA52">
        <f>Sheet1!AA51</f>
        <v>-1350287.187534</v>
      </c>
      <c r="AB52">
        <f>Sheet1!AB51</f>
        <v>-262441.67877945001</v>
      </c>
      <c r="AC52">
        <f>Sheet1!AC51</f>
        <v>1256307.73694059</v>
      </c>
      <c r="AD52">
        <f>Sheet1!AD51</f>
        <v>-58129.539934087203</v>
      </c>
      <c r="AE52">
        <f>Sheet1!AE51</f>
        <v>-5440382.57359441</v>
      </c>
      <c r="AF52">
        <f>Sheet1!AF51</f>
        <v>0</v>
      </c>
      <c r="AG52">
        <f>Sheet1!AG51</f>
        <v>134865.681170317</v>
      </c>
      <c r="AH52">
        <f>Sheet1!AH51</f>
        <v>0</v>
      </c>
      <c r="AI52">
        <f>Sheet1!AI51</f>
        <v>-12549950.770790299</v>
      </c>
      <c r="AJ52">
        <f>Sheet1!AJ51</f>
        <v>-12288900.1686245</v>
      </c>
      <c r="AK52">
        <f>Sheet1!AK51</f>
        <v>-6534500.8095754199</v>
      </c>
      <c r="AL52">
        <f>Sheet1!AL51</f>
        <v>0</v>
      </c>
      <c r="AM52">
        <f>Sheet1!AM51</f>
        <v>-18823400.978199899</v>
      </c>
      <c r="AN52" s="3"/>
      <c r="AP52" s="3"/>
      <c r="AR52" s="3"/>
      <c r="AT52" s="3"/>
      <c r="AV52" s="3"/>
      <c r="AX52" s="3"/>
      <c r="AZ52" s="3"/>
      <c r="BC52" s="3"/>
      <c r="BE52" s="3"/>
      <c r="BG52" s="3"/>
      <c r="BH52"/>
      <c r="BI52"/>
      <c r="BJ52"/>
      <c r="BK52"/>
      <c r="BL52"/>
      <c r="BM52"/>
    </row>
    <row r="53" spans="1:65" x14ac:dyDescent="0.2">
      <c r="A53" t="str">
        <f t="shared" si="0"/>
        <v>0_3_2017</v>
      </c>
      <c r="B53">
        <v>0</v>
      </c>
      <c r="C53">
        <v>3</v>
      </c>
      <c r="D53">
        <v>2017</v>
      </c>
      <c r="E53">
        <f>Sheet1!E52</f>
        <v>239160627.06529999</v>
      </c>
      <c r="F53">
        <f>Sheet1!F52</f>
        <v>281586223.76699901</v>
      </c>
      <c r="G53">
        <f>Sheet1!G52</f>
        <v>272852981.11199898</v>
      </c>
      <c r="H53">
        <f>Sheet1!H52</f>
        <v>-8559887.9451999795</v>
      </c>
      <c r="I53">
        <f>Sheet1!I52</f>
        <v>272482226.84068298</v>
      </c>
      <c r="J53">
        <f>Sheet1!J52</f>
        <v>1039415.18922223</v>
      </c>
      <c r="K53">
        <f>Sheet1!K52</f>
        <v>2071173.60477885</v>
      </c>
      <c r="L53">
        <f>Sheet1!L52</f>
        <v>0.97493473158419597</v>
      </c>
      <c r="M53">
        <f>Sheet1!M52</f>
        <v>630508.54224155005</v>
      </c>
      <c r="N53">
        <f>Sheet1!N52</f>
        <v>2.5608443727302599</v>
      </c>
      <c r="O53">
        <f>Sheet1!O52</f>
        <v>27691.210913663999</v>
      </c>
      <c r="P53">
        <f>Sheet1!P52</f>
        <v>7.0545929230916897</v>
      </c>
      <c r="Q53">
        <f>Sheet1!Q52</f>
        <v>2298.7170227814399</v>
      </c>
      <c r="R53">
        <f>Sheet1!R52</f>
        <v>4.7319875208237399</v>
      </c>
      <c r="S53">
        <f>Sheet1!S52</f>
        <v>2.22393339209918</v>
      </c>
      <c r="T53">
        <f>Sheet1!T52</f>
        <v>0</v>
      </c>
      <c r="U53">
        <f>Sheet1!U52</f>
        <v>0.40715299819318801</v>
      </c>
      <c r="V53">
        <f>Sheet1!V52</f>
        <v>0</v>
      </c>
      <c r="W53">
        <f>Sheet1!W52</f>
        <v>2841455.3844686202</v>
      </c>
      <c r="X53">
        <f>Sheet1!Y52</f>
        <v>284195.67021758098</v>
      </c>
      <c r="Y53">
        <f>Sheet1!X52</f>
        <v>694865.571529062</v>
      </c>
      <c r="Z53">
        <f>Sheet1!Z52</f>
        <v>4147862.8029519999</v>
      </c>
      <c r="AA53">
        <f>Sheet1!AA52</f>
        <v>-1128608.4461952201</v>
      </c>
      <c r="AB53">
        <f>Sheet1!AB52</f>
        <v>-91078.939817791994</v>
      </c>
      <c r="AC53">
        <f>Sheet1!AC52</f>
        <v>251804.851275364</v>
      </c>
      <c r="AD53">
        <f>Sheet1!AD52</f>
        <v>-29048.952164227801</v>
      </c>
      <c r="AE53">
        <f>Sheet1!AE52</f>
        <v>-5910351.55264269</v>
      </c>
      <c r="AF53">
        <f>Sheet1!AF52</f>
        <v>0</v>
      </c>
      <c r="AG53">
        <f>Sheet1!AG52</f>
        <v>316616.83462032297</v>
      </c>
      <c r="AH53">
        <f>Sheet1!AH52</f>
        <v>0</v>
      </c>
      <c r="AI53">
        <f>Sheet1!AI52</f>
        <v>1377713.22424303</v>
      </c>
      <c r="AJ53">
        <f>Sheet1!AJ52</f>
        <v>1257027.8348052599</v>
      </c>
      <c r="AK53">
        <f>Sheet1!AK52</f>
        <v>-9816915.7800052501</v>
      </c>
      <c r="AL53">
        <f>Sheet1!AL52</f>
        <v>0</v>
      </c>
      <c r="AM53">
        <f>Sheet1!AM52</f>
        <v>-8559887.9451999795</v>
      </c>
      <c r="AN53" s="3"/>
      <c r="AP53" s="3"/>
      <c r="AR53" s="3"/>
      <c r="AT53" s="3"/>
      <c r="AV53" s="3"/>
      <c r="AX53" s="3"/>
      <c r="AZ53" s="3"/>
      <c r="BC53" s="3"/>
      <c r="BE53" s="3"/>
      <c r="BG53" s="3"/>
      <c r="BH53"/>
      <c r="BI53"/>
      <c r="BJ53"/>
      <c r="BK53"/>
      <c r="BL53"/>
      <c r="BM53"/>
    </row>
    <row r="54" spans="1:65" x14ac:dyDescent="0.2">
      <c r="A54" t="str">
        <f t="shared" si="0"/>
        <v>0_3_2018</v>
      </c>
      <c r="B54">
        <v>0</v>
      </c>
      <c r="C54">
        <v>3</v>
      </c>
      <c r="D54">
        <v>2018</v>
      </c>
      <c r="E54">
        <f>Sheet1!E53</f>
        <v>239160627.06529999</v>
      </c>
      <c r="F54">
        <f>Sheet1!F53</f>
        <v>272852981.11199898</v>
      </c>
      <c r="G54">
        <f>Sheet1!G53</f>
        <v>269214239.45120001</v>
      </c>
      <c r="H54">
        <f>Sheet1!H53</f>
        <v>-3274810.98880004</v>
      </c>
      <c r="I54">
        <f>Sheet1!I53</f>
        <v>272947412.52989697</v>
      </c>
      <c r="J54">
        <f>Sheet1!J53</f>
        <v>910326.28621338296</v>
      </c>
      <c r="K54">
        <f>Sheet1!K53</f>
        <v>2086274.64037764</v>
      </c>
      <c r="L54">
        <f>Sheet1!L53</f>
        <v>0.97063782863270298</v>
      </c>
      <c r="M54">
        <f>Sheet1!M53</f>
        <v>635574.109485058</v>
      </c>
      <c r="N54">
        <f>Sheet1!N53</f>
        <v>2.8135945087261902</v>
      </c>
      <c r="O54">
        <f>Sheet1!O53</f>
        <v>28019.195689784199</v>
      </c>
      <c r="P54">
        <f>Sheet1!P53</f>
        <v>7.0020420962509196</v>
      </c>
      <c r="Q54">
        <f>Sheet1!Q53</f>
        <v>2303.55701285539</v>
      </c>
      <c r="R54">
        <f>Sheet1!R53</f>
        <v>5.0710035760858201</v>
      </c>
      <c r="S54">
        <f>Sheet1!S53</f>
        <v>3.2060702426342198</v>
      </c>
      <c r="T54">
        <f>Sheet1!T53</f>
        <v>0</v>
      </c>
      <c r="U54">
        <f>Sheet1!U53</f>
        <v>0.55514429250659603</v>
      </c>
      <c r="V54">
        <f>Sheet1!V53</f>
        <v>5.5370600899889301E-2</v>
      </c>
      <c r="W54">
        <f>Sheet1!W53</f>
        <v>2284219.05300831</v>
      </c>
      <c r="X54">
        <f>Sheet1!Y53</f>
        <v>296470.10345884803</v>
      </c>
      <c r="Y54">
        <f>Sheet1!X53</f>
        <v>886391.09430870798</v>
      </c>
      <c r="Z54">
        <f>Sheet1!Z53</f>
        <v>4555597.6506193997</v>
      </c>
      <c r="AA54">
        <f>Sheet1!AA53</f>
        <v>-1324220.24865879</v>
      </c>
      <c r="AB54">
        <f>Sheet1!AB53</f>
        <v>-113407.92887237</v>
      </c>
      <c r="AC54">
        <f>Sheet1!AC53</f>
        <v>1364738.5367722099</v>
      </c>
      <c r="AD54">
        <f>Sheet1!AD53</f>
        <v>-35124.192321176299</v>
      </c>
      <c r="AE54">
        <f>Sheet1!AE53</f>
        <v>-6375394.5796446102</v>
      </c>
      <c r="AF54">
        <f>Sheet1!AF53</f>
        <v>0</v>
      </c>
      <c r="AG54">
        <f>Sheet1!AG53</f>
        <v>219133.856277671</v>
      </c>
      <c r="AH54">
        <f>Sheet1!AH53</f>
        <v>-1213113.74423793</v>
      </c>
      <c r="AI54">
        <f>Sheet1!AI53</f>
        <v>545289.60071025905</v>
      </c>
      <c r="AJ54">
        <f>Sheet1!AJ53</f>
        <v>536171.32568430202</v>
      </c>
      <c r="AK54">
        <f>Sheet1!AK53</f>
        <v>-3810982.3144843401</v>
      </c>
      <c r="AL54">
        <f>Sheet1!AL53</f>
        <v>0</v>
      </c>
      <c r="AM54">
        <f>Sheet1!AM53</f>
        <v>-3274810.98880004</v>
      </c>
      <c r="AN54" s="3"/>
      <c r="AP54" s="3"/>
      <c r="AR54" s="3"/>
      <c r="AT54" s="3"/>
      <c r="AV54" s="3"/>
      <c r="AX54" s="3"/>
      <c r="AZ54" s="3"/>
      <c r="BC54" s="3"/>
      <c r="BE54" s="3"/>
      <c r="BG54" s="3"/>
      <c r="BH54"/>
      <c r="BI54"/>
      <c r="BJ54"/>
      <c r="BK54"/>
      <c r="BL54"/>
      <c r="BM54"/>
    </row>
    <row r="55" spans="1:65" x14ac:dyDescent="0.2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f>Sheet1!E54</f>
        <v>1201007994</v>
      </c>
      <c r="F55">
        <f>Sheet1!F54</f>
        <v>0</v>
      </c>
      <c r="G55">
        <f>Sheet1!G54</f>
        <v>1201007994</v>
      </c>
      <c r="H55">
        <f>Sheet1!H54</f>
        <v>0</v>
      </c>
      <c r="I55">
        <f>Sheet1!I54</f>
        <v>1148480139.4354899</v>
      </c>
      <c r="J55">
        <f>Sheet1!J54</f>
        <v>0</v>
      </c>
      <c r="K55">
        <f>Sheet1!K54</f>
        <v>253905652.09999999</v>
      </c>
      <c r="L55">
        <f>Sheet1!L54</f>
        <v>0.97956348500000001</v>
      </c>
      <c r="M55">
        <f>Sheet1!M54</f>
        <v>25697520.3899999</v>
      </c>
      <c r="N55">
        <f>Sheet1!N54</f>
        <v>1.974</v>
      </c>
      <c r="O55">
        <f>Sheet1!O54</f>
        <v>42439.074999999903</v>
      </c>
      <c r="P55">
        <f>Sheet1!P54</f>
        <v>31.709999999999901</v>
      </c>
      <c r="Q55">
        <f>Sheet1!Q54</f>
        <v>31155.962969999899</v>
      </c>
      <c r="R55">
        <f>Sheet1!R54</f>
        <v>3.5</v>
      </c>
      <c r="S55">
        <f>Sheet1!S54</f>
        <v>0</v>
      </c>
      <c r="T55">
        <f>Sheet1!T54</f>
        <v>0</v>
      </c>
      <c r="U55">
        <f>Sheet1!U54</f>
        <v>0</v>
      </c>
      <c r="V55">
        <f>Sheet1!V54</f>
        <v>0</v>
      </c>
      <c r="W55">
        <f>Sheet1!W54</f>
        <v>0</v>
      </c>
      <c r="X55">
        <f>Sheet1!Y54</f>
        <v>0</v>
      </c>
      <c r="Y55">
        <f>Sheet1!X54</f>
        <v>0</v>
      </c>
      <c r="Z55">
        <f>Sheet1!Z54</f>
        <v>0</v>
      </c>
      <c r="AA55">
        <f>Sheet1!AA54</f>
        <v>0</v>
      </c>
      <c r="AB55">
        <f>Sheet1!AB54</f>
        <v>0</v>
      </c>
      <c r="AC55">
        <f>Sheet1!AC54</f>
        <v>0</v>
      </c>
      <c r="AD55">
        <f>Sheet1!AD54</f>
        <v>0</v>
      </c>
      <c r="AE55">
        <f>Sheet1!AE54</f>
        <v>0</v>
      </c>
      <c r="AF55">
        <f>Sheet1!AF54</f>
        <v>0</v>
      </c>
      <c r="AG55">
        <f>Sheet1!AG54</f>
        <v>0</v>
      </c>
      <c r="AH55">
        <f>Sheet1!AH54</f>
        <v>0</v>
      </c>
      <c r="AI55">
        <f>Sheet1!AI54</f>
        <v>0</v>
      </c>
      <c r="AJ55">
        <f>Sheet1!AJ54</f>
        <v>0</v>
      </c>
      <c r="AK55">
        <f>Sheet1!AK54</f>
        <v>0</v>
      </c>
      <c r="AL55">
        <f>Sheet1!AL54</f>
        <v>1201007994</v>
      </c>
      <c r="AM55">
        <f>Sheet1!AM54</f>
        <v>1201007994</v>
      </c>
      <c r="AN55" s="3"/>
      <c r="AP55" s="3"/>
      <c r="AR55" s="3"/>
      <c r="AT55" s="3"/>
      <c r="AV55" s="3"/>
      <c r="AX55" s="3"/>
      <c r="AZ55" s="3"/>
      <c r="BC55" s="3"/>
      <c r="BE55" s="3"/>
      <c r="BG55" s="3"/>
      <c r="BH55"/>
      <c r="BI55"/>
      <c r="BJ55"/>
      <c r="BK55"/>
      <c r="BL55"/>
      <c r="BM55"/>
    </row>
    <row r="56" spans="1:65" x14ac:dyDescent="0.2">
      <c r="A56" t="str">
        <f t="shared" si="1"/>
        <v>0_10_2003</v>
      </c>
      <c r="B56">
        <v>0</v>
      </c>
      <c r="C56">
        <v>10</v>
      </c>
      <c r="D56">
        <v>2003</v>
      </c>
      <c r="E56">
        <f>Sheet1!E55</f>
        <v>1201007994</v>
      </c>
      <c r="F56">
        <f>Sheet1!F55</f>
        <v>1201007994</v>
      </c>
      <c r="G56">
        <f>Sheet1!G55</f>
        <v>1127691152.99999</v>
      </c>
      <c r="H56">
        <f>Sheet1!H55</f>
        <v>-73316841.000001594</v>
      </c>
      <c r="I56">
        <f>Sheet1!I55</f>
        <v>1045351966.19954</v>
      </c>
      <c r="J56">
        <f>Sheet1!J55</f>
        <v>-103128173.23594999</v>
      </c>
      <c r="K56">
        <f>Sheet1!K55</f>
        <v>232535029.09999901</v>
      </c>
      <c r="L56">
        <f>Sheet1!L55</f>
        <v>1.1512130359999899</v>
      </c>
      <c r="M56">
        <f>Sheet1!M55</f>
        <v>26042245.269999899</v>
      </c>
      <c r="N56">
        <f>Sheet1!N55</f>
        <v>2.2467999999999901</v>
      </c>
      <c r="O56">
        <f>Sheet1!O55</f>
        <v>41148.635000000002</v>
      </c>
      <c r="P56">
        <f>Sheet1!P55</f>
        <v>31.36</v>
      </c>
      <c r="Q56">
        <f>Sheet1!Q55</f>
        <v>31155.5849099999</v>
      </c>
      <c r="R56">
        <f>Sheet1!R55</f>
        <v>3.5</v>
      </c>
      <c r="S56">
        <f>Sheet1!S55</f>
        <v>0</v>
      </c>
      <c r="T56">
        <f>Sheet1!T55</f>
        <v>0</v>
      </c>
      <c r="U56">
        <f>Sheet1!U55</f>
        <v>0</v>
      </c>
      <c r="V56">
        <f>Sheet1!V55</f>
        <v>0</v>
      </c>
      <c r="W56">
        <f>Sheet1!W55</f>
        <v>-82139262.427501395</v>
      </c>
      <c r="X56">
        <f>Sheet1!Y55</f>
        <v>2078195.7339985401</v>
      </c>
      <c r="Y56">
        <f>Sheet1!X55</f>
        <v>-63564073.837456197</v>
      </c>
      <c r="Z56">
        <f>Sheet1!Z55</f>
        <v>25316430.247703899</v>
      </c>
      <c r="AA56">
        <f>Sheet1!AA55</f>
        <v>13450768.866064301</v>
      </c>
      <c r="AB56">
        <f>Sheet1!AB55</f>
        <v>-3093223.7169388998</v>
      </c>
      <c r="AC56">
        <f>Sheet1!AC55</f>
        <v>-15218.471373582899</v>
      </c>
      <c r="AD56">
        <f>Sheet1!AD55</f>
        <v>0</v>
      </c>
      <c r="AE56">
        <f>Sheet1!AE55</f>
        <v>0</v>
      </c>
      <c r="AF56">
        <f>Sheet1!AF55</f>
        <v>0</v>
      </c>
      <c r="AG56">
        <f>Sheet1!AG55</f>
        <v>0</v>
      </c>
      <c r="AH56">
        <f>Sheet1!AH55</f>
        <v>0</v>
      </c>
      <c r="AI56">
        <f>Sheet1!AI55</f>
        <v>-107966383.60550299</v>
      </c>
      <c r="AJ56">
        <f>Sheet1!AJ55</f>
        <v>-107844930.190845</v>
      </c>
      <c r="AK56">
        <f>Sheet1!AK55</f>
        <v>34528089.190843403</v>
      </c>
      <c r="AL56">
        <f>Sheet1!AL55</f>
        <v>0</v>
      </c>
      <c r="AM56">
        <f>Sheet1!AM55</f>
        <v>-73316841.000001594</v>
      </c>
      <c r="AN56" s="3"/>
      <c r="AP56" s="3"/>
      <c r="AR56" s="3"/>
      <c r="AT56" s="3"/>
      <c r="AV56" s="3"/>
      <c r="AX56" s="3"/>
      <c r="AZ56" s="3"/>
      <c r="BC56" s="3"/>
      <c r="BE56" s="3"/>
      <c r="BG56" s="3"/>
      <c r="BH56"/>
      <c r="BI56"/>
      <c r="BJ56"/>
      <c r="BK56"/>
      <c r="BL56"/>
      <c r="BM56"/>
    </row>
    <row r="57" spans="1:65" x14ac:dyDescent="0.2">
      <c r="A57" t="str">
        <f t="shared" si="1"/>
        <v>0_10_2004</v>
      </c>
      <c r="B57">
        <v>0</v>
      </c>
      <c r="C57">
        <v>10</v>
      </c>
      <c r="D57">
        <v>2004</v>
      </c>
      <c r="E57">
        <f>Sheet1!E56</f>
        <v>1201007994</v>
      </c>
      <c r="F57">
        <f>Sheet1!F56</f>
        <v>1127691152.99999</v>
      </c>
      <c r="G57">
        <f>Sheet1!G56</f>
        <v>1109237034</v>
      </c>
      <c r="H57">
        <f>Sheet1!H56</f>
        <v>-18454118.999998</v>
      </c>
      <c r="I57">
        <f>Sheet1!I56</f>
        <v>1105699653.86849</v>
      </c>
      <c r="J57">
        <f>Sheet1!J56</f>
        <v>60347687.668944597</v>
      </c>
      <c r="K57">
        <f>Sheet1!K56</f>
        <v>243107287.39999899</v>
      </c>
      <c r="L57">
        <f>Sheet1!L56</f>
        <v>1.20597552</v>
      </c>
      <c r="M57">
        <f>Sheet1!M56</f>
        <v>26563773.749999899</v>
      </c>
      <c r="N57">
        <f>Sheet1!N56</f>
        <v>2.5669</v>
      </c>
      <c r="O57">
        <f>Sheet1!O56</f>
        <v>39531.589999999997</v>
      </c>
      <c r="P57">
        <f>Sheet1!P56</f>
        <v>31</v>
      </c>
      <c r="Q57">
        <f>Sheet1!Q56</f>
        <v>31155.840259999899</v>
      </c>
      <c r="R57">
        <f>Sheet1!R56</f>
        <v>3.5</v>
      </c>
      <c r="S57">
        <f>Sheet1!S56</f>
        <v>0</v>
      </c>
      <c r="T57">
        <f>Sheet1!T56</f>
        <v>0</v>
      </c>
      <c r="U57">
        <f>Sheet1!U56</f>
        <v>0</v>
      </c>
      <c r="V57">
        <f>Sheet1!V56</f>
        <v>0</v>
      </c>
      <c r="W57">
        <f>Sheet1!W56</f>
        <v>41132215.4891828</v>
      </c>
      <c r="X57">
        <f>Sheet1!Y56</f>
        <v>2904799.8781388002</v>
      </c>
      <c r="Y57">
        <f>Sheet1!X56</f>
        <v>-18385875.4611318</v>
      </c>
      <c r="Z57">
        <f>Sheet1!Z56</f>
        <v>25486898.051403299</v>
      </c>
      <c r="AA57">
        <f>Sheet1!AA56</f>
        <v>16424694.4045287</v>
      </c>
      <c r="AB57">
        <f>Sheet1!AB56</f>
        <v>-2987267.1996112</v>
      </c>
      <c r="AC57">
        <f>Sheet1!AC56</f>
        <v>9651.5242095719896</v>
      </c>
      <c r="AD57">
        <f>Sheet1!AD56</f>
        <v>0</v>
      </c>
      <c r="AE57">
        <f>Sheet1!AE56</f>
        <v>0</v>
      </c>
      <c r="AF57">
        <f>Sheet1!AF56</f>
        <v>0</v>
      </c>
      <c r="AG57">
        <f>Sheet1!AG56</f>
        <v>0</v>
      </c>
      <c r="AH57">
        <f>Sheet1!AH56</f>
        <v>0</v>
      </c>
      <c r="AI57">
        <f>Sheet1!AI56</f>
        <v>64585116.686720103</v>
      </c>
      <c r="AJ57">
        <f>Sheet1!AJ56</f>
        <v>65101091.009269997</v>
      </c>
      <c r="AK57">
        <f>Sheet1!AK56</f>
        <v>-83555210.009268105</v>
      </c>
      <c r="AL57">
        <f>Sheet1!AL56</f>
        <v>0</v>
      </c>
      <c r="AM57">
        <f>Sheet1!AM56</f>
        <v>-18454118.9999981</v>
      </c>
      <c r="AN57" s="3"/>
      <c r="AP57" s="3"/>
      <c r="AR57" s="3"/>
      <c r="AT57" s="3"/>
      <c r="AV57" s="3"/>
      <c r="AX57" s="3"/>
      <c r="AZ57" s="3"/>
      <c r="BC57" s="3"/>
      <c r="BE57" s="3"/>
      <c r="BG57" s="3"/>
      <c r="BH57"/>
      <c r="BI57"/>
      <c r="BJ57"/>
      <c r="BK57"/>
      <c r="BL57"/>
      <c r="BM57"/>
    </row>
    <row r="58" spans="1:65" x14ac:dyDescent="0.2">
      <c r="A58" t="str">
        <f t="shared" si="1"/>
        <v>0_10_2005</v>
      </c>
      <c r="B58">
        <v>0</v>
      </c>
      <c r="C58">
        <v>10</v>
      </c>
      <c r="D58">
        <v>2005</v>
      </c>
      <c r="E58">
        <f>Sheet1!E57</f>
        <v>1201007994</v>
      </c>
      <c r="F58">
        <f>Sheet1!F57</f>
        <v>1109237034</v>
      </c>
      <c r="G58">
        <f>Sheet1!G57</f>
        <v>1185413968.99999</v>
      </c>
      <c r="H58">
        <f>Sheet1!H57</f>
        <v>76176934.999997601</v>
      </c>
      <c r="I58">
        <f>Sheet1!I57</f>
        <v>1208241102.40148</v>
      </c>
      <c r="J58">
        <f>Sheet1!J57</f>
        <v>102541448.532996</v>
      </c>
      <c r="K58">
        <f>Sheet1!K57</f>
        <v>254087771.40000001</v>
      </c>
      <c r="L58">
        <f>Sheet1!L57</f>
        <v>1.1702642379999899</v>
      </c>
      <c r="M58">
        <f>Sheet1!M57</f>
        <v>27081157.499999899</v>
      </c>
      <c r="N58">
        <f>Sheet1!N57</f>
        <v>3.0314999999999901</v>
      </c>
      <c r="O58">
        <f>Sheet1!O57</f>
        <v>38116.919999999896</v>
      </c>
      <c r="P58">
        <f>Sheet1!P57</f>
        <v>30.68</v>
      </c>
      <c r="Q58">
        <f>Sheet1!Q57</f>
        <v>31156.652590000002</v>
      </c>
      <c r="R58">
        <f>Sheet1!R57</f>
        <v>3.5</v>
      </c>
      <c r="S58">
        <f>Sheet1!S57</f>
        <v>0</v>
      </c>
      <c r="T58">
        <f>Sheet1!T57</f>
        <v>0</v>
      </c>
      <c r="U58">
        <f>Sheet1!U57</f>
        <v>0</v>
      </c>
      <c r="V58">
        <f>Sheet1!V57</f>
        <v>0</v>
      </c>
      <c r="W58">
        <f>Sheet1!W57</f>
        <v>40195052.496533997</v>
      </c>
      <c r="X58">
        <f>Sheet1!Y57</f>
        <v>2779559.4211812699</v>
      </c>
      <c r="Y58">
        <f>Sheet1!X57</f>
        <v>11901921.492033999</v>
      </c>
      <c r="Z58">
        <f>Sheet1!Z57</f>
        <v>32756744.630556099</v>
      </c>
      <c r="AA58">
        <f>Sheet1!AA57</f>
        <v>14675791.5581518</v>
      </c>
      <c r="AB58">
        <f>Sheet1!AB57</f>
        <v>-2612279.8922966402</v>
      </c>
      <c r="AC58">
        <f>Sheet1!AC57</f>
        <v>30201.139876582201</v>
      </c>
      <c r="AD58">
        <f>Sheet1!AD57</f>
        <v>0</v>
      </c>
      <c r="AE58">
        <f>Sheet1!AE57</f>
        <v>0</v>
      </c>
      <c r="AF58">
        <f>Sheet1!AF57</f>
        <v>0</v>
      </c>
      <c r="AG58">
        <f>Sheet1!AG57</f>
        <v>0</v>
      </c>
      <c r="AH58">
        <f>Sheet1!AH57</f>
        <v>0</v>
      </c>
      <c r="AI58">
        <f>Sheet1!AI57</f>
        <v>99726990.846037194</v>
      </c>
      <c r="AJ58">
        <f>Sheet1!AJ57</f>
        <v>102869501.527702</v>
      </c>
      <c r="AK58">
        <f>Sheet1!AK57</f>
        <v>-26692566.5277052</v>
      </c>
      <c r="AL58">
        <f>Sheet1!AL57</f>
        <v>0</v>
      </c>
      <c r="AM58">
        <f>Sheet1!AM57</f>
        <v>76176934.999997601</v>
      </c>
      <c r="AN58" s="3"/>
      <c r="AP58" s="3"/>
      <c r="AR58" s="3"/>
      <c r="AT58" s="3"/>
      <c r="AV58" s="3"/>
      <c r="AX58" s="3"/>
      <c r="AZ58" s="3"/>
      <c r="BC58" s="3"/>
      <c r="BE58" s="3"/>
      <c r="BG58" s="3"/>
      <c r="BH58"/>
      <c r="BI58"/>
      <c r="BJ58"/>
      <c r="BK58"/>
      <c r="BL58"/>
      <c r="BM58"/>
    </row>
    <row r="59" spans="1:65" x14ac:dyDescent="0.2">
      <c r="A59" t="str">
        <f t="shared" si="1"/>
        <v>0_10_2006</v>
      </c>
      <c r="B59">
        <v>0</v>
      </c>
      <c r="C59">
        <v>10</v>
      </c>
      <c r="D59">
        <v>2006</v>
      </c>
      <c r="E59">
        <f>Sheet1!E58</f>
        <v>1201007994</v>
      </c>
      <c r="F59">
        <f>Sheet1!F58</f>
        <v>1185413968.99999</v>
      </c>
      <c r="G59">
        <f>Sheet1!G58</f>
        <v>1159540668.99999</v>
      </c>
      <c r="H59">
        <f>Sheet1!H58</f>
        <v>-25873299.999999501</v>
      </c>
      <c r="I59">
        <f>Sheet1!I58</f>
        <v>862032382.81153595</v>
      </c>
      <c r="J59">
        <f>Sheet1!J58</f>
        <v>-346208719.58995301</v>
      </c>
      <c r="K59">
        <f>Sheet1!K58</f>
        <v>252268420.80000001</v>
      </c>
      <c r="L59">
        <f>Sheet1!L58</f>
        <v>2.8162655390000002</v>
      </c>
      <c r="M59">
        <f>Sheet1!M58</f>
        <v>27655014.75</v>
      </c>
      <c r="N59">
        <f>Sheet1!N58</f>
        <v>3.3499999999999899</v>
      </c>
      <c r="O59">
        <f>Sheet1!O58</f>
        <v>36028.75</v>
      </c>
      <c r="P59">
        <f>Sheet1!P58</f>
        <v>30.18</v>
      </c>
      <c r="Q59">
        <f>Sheet1!Q58</f>
        <v>31153.4728</v>
      </c>
      <c r="R59">
        <f>Sheet1!R58</f>
        <v>3.7</v>
      </c>
      <c r="S59">
        <f>Sheet1!S58</f>
        <v>0</v>
      </c>
      <c r="T59">
        <f>Sheet1!T58</f>
        <v>0</v>
      </c>
      <c r="U59">
        <f>Sheet1!U58</f>
        <v>0</v>
      </c>
      <c r="V59">
        <f>Sheet1!V58</f>
        <v>0</v>
      </c>
      <c r="W59">
        <f>Sheet1!W58</f>
        <v>-6843936.9135630904</v>
      </c>
      <c r="X59">
        <f>Sheet1!Y58</f>
        <v>3229362.31645437</v>
      </c>
      <c r="Y59">
        <f>Sheet1!X58</f>
        <v>-365863705.79837</v>
      </c>
      <c r="Z59">
        <f>Sheet1!Z58</f>
        <v>21619198.9635715</v>
      </c>
      <c r="AA59">
        <f>Sheet1!AA58</f>
        <v>24335169.7096701</v>
      </c>
      <c r="AB59">
        <f>Sheet1!AB58</f>
        <v>-4359107.3454221003</v>
      </c>
      <c r="AC59">
        <f>Sheet1!AC58</f>
        <v>-126334.628118843</v>
      </c>
      <c r="AD59">
        <f>Sheet1!AD58</f>
        <v>-83621.937428190606</v>
      </c>
      <c r="AE59">
        <f>Sheet1!AE58</f>
        <v>0</v>
      </c>
      <c r="AF59">
        <f>Sheet1!AF58</f>
        <v>0</v>
      </c>
      <c r="AG59">
        <f>Sheet1!AG58</f>
        <v>0</v>
      </c>
      <c r="AH59">
        <f>Sheet1!AH58</f>
        <v>0</v>
      </c>
      <c r="AI59">
        <f>Sheet1!AI58</f>
        <v>-328092975.63320601</v>
      </c>
      <c r="AJ59">
        <f>Sheet1!AJ58</f>
        <v>-339667845.74355602</v>
      </c>
      <c r="AK59">
        <f>Sheet1!AK58</f>
        <v>313794545.74355698</v>
      </c>
      <c r="AL59">
        <f>Sheet1!AL58</f>
        <v>0</v>
      </c>
      <c r="AM59">
        <f>Sheet1!AM58</f>
        <v>-25873299.999999501</v>
      </c>
      <c r="AN59" s="3"/>
      <c r="AP59" s="3"/>
      <c r="AR59" s="3"/>
      <c r="AT59" s="3"/>
      <c r="AV59" s="3"/>
      <c r="AX59" s="3"/>
      <c r="AZ59" s="3"/>
      <c r="BC59" s="3"/>
      <c r="BE59" s="3"/>
      <c r="BG59" s="3"/>
      <c r="BH59"/>
      <c r="BI59"/>
      <c r="BJ59"/>
      <c r="BK59"/>
      <c r="BL59"/>
      <c r="BM59"/>
    </row>
    <row r="60" spans="1:65" x14ac:dyDescent="0.2">
      <c r="A60" t="str">
        <f t="shared" si="0"/>
        <v>0_10_2007</v>
      </c>
      <c r="B60">
        <v>0</v>
      </c>
      <c r="C60">
        <v>10</v>
      </c>
      <c r="D60">
        <v>2007</v>
      </c>
      <c r="E60">
        <f>Sheet1!E59</f>
        <v>1201007994</v>
      </c>
      <c r="F60">
        <f>Sheet1!F59</f>
        <v>1159540668.99999</v>
      </c>
      <c r="G60">
        <f>Sheet1!G59</f>
        <v>1100711966.99999</v>
      </c>
      <c r="H60">
        <f>Sheet1!H59</f>
        <v>-58828702.000000402</v>
      </c>
      <c r="I60">
        <f>Sheet1!I59</f>
        <v>1242463447.0020599</v>
      </c>
      <c r="J60">
        <f>Sheet1!J59</f>
        <v>380431064.19052601</v>
      </c>
      <c r="K60">
        <f>Sheet1!K59</f>
        <v>256261700.59999999</v>
      </c>
      <c r="L60">
        <f>Sheet1!L59</f>
        <v>1.2309854979999999</v>
      </c>
      <c r="M60">
        <f>Sheet1!M59</f>
        <v>27714120</v>
      </c>
      <c r="N60">
        <f>Sheet1!N59</f>
        <v>3.4605999999999901</v>
      </c>
      <c r="O60">
        <f>Sheet1!O59</f>
        <v>36660.58</v>
      </c>
      <c r="P60">
        <f>Sheet1!P59</f>
        <v>30.4</v>
      </c>
      <c r="Q60">
        <f>Sheet1!Q59</f>
        <v>31160.222179999899</v>
      </c>
      <c r="R60">
        <f>Sheet1!R59</f>
        <v>3.6</v>
      </c>
      <c r="S60">
        <f>Sheet1!S59</f>
        <v>0</v>
      </c>
      <c r="T60">
        <f>Sheet1!T59</f>
        <v>0</v>
      </c>
      <c r="U60">
        <f>Sheet1!U59</f>
        <v>0</v>
      </c>
      <c r="V60">
        <f>Sheet1!V59</f>
        <v>0</v>
      </c>
      <c r="W60">
        <f>Sheet1!W59</f>
        <v>14766900.149475399</v>
      </c>
      <c r="X60">
        <f>Sheet1!Y59</f>
        <v>321229.26194003201</v>
      </c>
      <c r="Y60">
        <f>Sheet1!X59</f>
        <v>487649288.85121799</v>
      </c>
      <c r="Z60">
        <f>Sheet1!Z59</f>
        <v>6940602.6315926602</v>
      </c>
      <c r="AA60">
        <f>Sheet1!AA59</f>
        <v>-7247941.9610646497</v>
      </c>
      <c r="AB60">
        <f>Sheet1!AB59</f>
        <v>1881126.34075575</v>
      </c>
      <c r="AC60">
        <f>Sheet1!AC59</f>
        <v>262331.94598508201</v>
      </c>
      <c r="AD60">
        <f>Sheet1!AD59</f>
        <v>40900.550402363297</v>
      </c>
      <c r="AE60">
        <f>Sheet1!AE59</f>
        <v>0</v>
      </c>
      <c r="AF60">
        <f>Sheet1!AF59</f>
        <v>0</v>
      </c>
      <c r="AG60">
        <f>Sheet1!AG59</f>
        <v>0</v>
      </c>
      <c r="AH60">
        <f>Sheet1!AH59</f>
        <v>0</v>
      </c>
      <c r="AI60">
        <f>Sheet1!AI59</f>
        <v>504614437.77030498</v>
      </c>
      <c r="AJ60">
        <f>Sheet1!AJ59</f>
        <v>511727052.80644399</v>
      </c>
      <c r="AK60">
        <f>Sheet1!AK59</f>
        <v>-570555754.806445</v>
      </c>
      <c r="AL60">
        <f>Sheet1!AL59</f>
        <v>0</v>
      </c>
      <c r="AM60">
        <f>Sheet1!AM59</f>
        <v>-58828702.000000402</v>
      </c>
      <c r="AN60" s="3"/>
      <c r="AP60" s="3"/>
      <c r="AR60" s="3"/>
      <c r="AT60" s="3"/>
      <c r="AV60" s="3"/>
      <c r="AX60" s="3"/>
      <c r="AZ60" s="3"/>
      <c r="BC60" s="3"/>
      <c r="BE60" s="3"/>
      <c r="BG60" s="3"/>
      <c r="BH60"/>
      <c r="BI60"/>
      <c r="BJ60"/>
      <c r="BK60"/>
      <c r="BL60"/>
      <c r="BM60"/>
    </row>
    <row r="61" spans="1:65" x14ac:dyDescent="0.2">
      <c r="A61" t="str">
        <f t="shared" si="0"/>
        <v>0_10_2008</v>
      </c>
      <c r="B61">
        <v>0</v>
      </c>
      <c r="C61">
        <v>10</v>
      </c>
      <c r="D61">
        <v>2008</v>
      </c>
      <c r="E61">
        <f>Sheet1!E60</f>
        <v>1201007994</v>
      </c>
      <c r="F61">
        <f>Sheet1!F60</f>
        <v>1100711966.99999</v>
      </c>
      <c r="G61">
        <f>Sheet1!G60</f>
        <v>1112567173.99999</v>
      </c>
      <c r="H61">
        <f>Sheet1!H60</f>
        <v>11855207.0000004</v>
      </c>
      <c r="I61">
        <f>Sheet1!I60</f>
        <v>1286812574.9029801</v>
      </c>
      <c r="J61">
        <f>Sheet1!J60</f>
        <v>44349127.900919199</v>
      </c>
      <c r="K61">
        <f>Sheet1!K60</f>
        <v>260943220.69999999</v>
      </c>
      <c r="L61">
        <f>Sheet1!L60</f>
        <v>1.2421328030000001</v>
      </c>
      <c r="M61">
        <f>Sheet1!M60</f>
        <v>27956797.669999901</v>
      </c>
      <c r="N61">
        <f>Sheet1!N60</f>
        <v>3.91949999999999</v>
      </c>
      <c r="O61">
        <f>Sheet1!O60</f>
        <v>36716.94</v>
      </c>
      <c r="P61">
        <f>Sheet1!P60</f>
        <v>30.42</v>
      </c>
      <c r="Q61">
        <f>Sheet1!Q60</f>
        <v>31153.651349999898</v>
      </c>
      <c r="R61">
        <f>Sheet1!R60</f>
        <v>3.7</v>
      </c>
      <c r="S61">
        <f>Sheet1!S60</f>
        <v>0</v>
      </c>
      <c r="T61">
        <f>Sheet1!T60</f>
        <v>0</v>
      </c>
      <c r="U61">
        <f>Sheet1!U60</f>
        <v>0</v>
      </c>
      <c r="V61">
        <f>Sheet1!V60</f>
        <v>0</v>
      </c>
      <c r="W61">
        <f>Sheet1!W60</f>
        <v>16173786.530293001</v>
      </c>
      <c r="X61">
        <f>Sheet1!Y60</f>
        <v>1245758.9031326501</v>
      </c>
      <c r="Y61">
        <f>Sheet1!X60</f>
        <v>-3581670.93902248</v>
      </c>
      <c r="Z61">
        <f>Sheet1!Z60</f>
        <v>25920140.1713202</v>
      </c>
      <c r="AA61">
        <f>Sheet1!AA60</f>
        <v>-609692.16149964998</v>
      </c>
      <c r="AB61">
        <f>Sheet1!AB60</f>
        <v>162215.72107026499</v>
      </c>
      <c r="AC61">
        <f>Sheet1!AC60</f>
        <v>-242380.148421633</v>
      </c>
      <c r="AD61">
        <f>Sheet1!AD60</f>
        <v>-38824.112479014897</v>
      </c>
      <c r="AE61">
        <f>Sheet1!AE60</f>
        <v>0</v>
      </c>
      <c r="AF61">
        <f>Sheet1!AF60</f>
        <v>0</v>
      </c>
      <c r="AG61">
        <f>Sheet1!AG60</f>
        <v>0</v>
      </c>
      <c r="AH61">
        <f>Sheet1!AH60</f>
        <v>0</v>
      </c>
      <c r="AI61">
        <f>Sheet1!AI60</f>
        <v>39029333.9643934</v>
      </c>
      <c r="AJ61">
        <f>Sheet1!AJ60</f>
        <v>39289377.827848703</v>
      </c>
      <c r="AK61">
        <f>Sheet1!AK60</f>
        <v>-27434170.8278482</v>
      </c>
      <c r="AL61">
        <f>Sheet1!AL60</f>
        <v>0</v>
      </c>
      <c r="AM61">
        <f>Sheet1!AM60</f>
        <v>11855207.0000004</v>
      </c>
      <c r="AN61" s="3"/>
      <c r="AP61" s="3"/>
      <c r="AR61" s="3"/>
      <c r="AT61" s="3"/>
      <c r="AV61" s="3"/>
      <c r="AX61" s="3"/>
      <c r="AZ61" s="3"/>
      <c r="BC61" s="3"/>
      <c r="BE61" s="3"/>
      <c r="BG61" s="3"/>
      <c r="BH61"/>
      <c r="BI61"/>
      <c r="BJ61"/>
      <c r="BK61"/>
      <c r="BL61"/>
      <c r="BM61"/>
    </row>
    <row r="62" spans="1:65" x14ac:dyDescent="0.2">
      <c r="A62" t="str">
        <f t="shared" si="0"/>
        <v>0_10_2009</v>
      </c>
      <c r="B62">
        <v>0</v>
      </c>
      <c r="C62">
        <v>10</v>
      </c>
      <c r="D62">
        <v>2009</v>
      </c>
      <c r="E62">
        <f>Sheet1!E61</f>
        <v>1201007994</v>
      </c>
      <c r="F62">
        <f>Sheet1!F61</f>
        <v>1112567173.99999</v>
      </c>
      <c r="G62">
        <f>Sheet1!G61</f>
        <v>1079011273.99999</v>
      </c>
      <c r="H62">
        <f>Sheet1!H61</f>
        <v>-33555900.000001401</v>
      </c>
      <c r="I62">
        <f>Sheet1!I61</f>
        <v>1210190298.4154601</v>
      </c>
      <c r="J62">
        <f>Sheet1!J61</f>
        <v>-76622276.487514496</v>
      </c>
      <c r="K62">
        <f>Sheet1!K61</f>
        <v>261208990.799999</v>
      </c>
      <c r="L62">
        <f>Sheet1!L61</f>
        <v>1.298489488</v>
      </c>
      <c r="M62">
        <f>Sheet1!M61</f>
        <v>27734538</v>
      </c>
      <c r="N62">
        <f>Sheet1!N61</f>
        <v>2.84309999999999</v>
      </c>
      <c r="O62">
        <f>Sheet1!O61</f>
        <v>35494.29</v>
      </c>
      <c r="P62">
        <f>Sheet1!P61</f>
        <v>30.61</v>
      </c>
      <c r="Q62">
        <f>Sheet1!Q61</f>
        <v>31159.806549999899</v>
      </c>
      <c r="R62">
        <f>Sheet1!R61</f>
        <v>3.8999999999999901</v>
      </c>
      <c r="S62">
        <f>Sheet1!S61</f>
        <v>0</v>
      </c>
      <c r="T62">
        <f>Sheet1!T61</f>
        <v>0</v>
      </c>
      <c r="U62">
        <f>Sheet1!U61</f>
        <v>0</v>
      </c>
      <c r="V62">
        <f>Sheet1!V61</f>
        <v>0</v>
      </c>
      <c r="W62">
        <f>Sheet1!W61</f>
        <v>912943.56933986105</v>
      </c>
      <c r="X62">
        <f>Sheet1!Y61</f>
        <v>-1151561.67358345</v>
      </c>
      <c r="Y62">
        <f>Sheet1!X61</f>
        <v>-17915026.922027901</v>
      </c>
      <c r="Z62">
        <f>Sheet1!Z61</f>
        <v>-63419887.803064004</v>
      </c>
      <c r="AA62">
        <f>Sheet1!AA61</f>
        <v>13673171.9051705</v>
      </c>
      <c r="AB62">
        <f>Sheet1!AB61</f>
        <v>1558623.1783287399</v>
      </c>
      <c r="AC62">
        <f>Sheet1!AC61</f>
        <v>229544.58590345201</v>
      </c>
      <c r="AD62">
        <f>Sheet1!AD61</f>
        <v>-78483.150225882695</v>
      </c>
      <c r="AE62">
        <f>Sheet1!AE61</f>
        <v>0</v>
      </c>
      <c r="AF62">
        <f>Sheet1!AF61</f>
        <v>0</v>
      </c>
      <c r="AG62">
        <f>Sheet1!AG61</f>
        <v>0</v>
      </c>
      <c r="AH62">
        <f>Sheet1!AH61</f>
        <v>0</v>
      </c>
      <c r="AI62">
        <f>Sheet1!AI61</f>
        <v>-66190676.3101587</v>
      </c>
      <c r="AJ62">
        <f>Sheet1!AJ61</f>
        <v>-66246966.558892801</v>
      </c>
      <c r="AK62">
        <f>Sheet1!AK61</f>
        <v>32691066.5588913</v>
      </c>
      <c r="AL62">
        <f>Sheet1!AL61</f>
        <v>0</v>
      </c>
      <c r="AM62">
        <f>Sheet1!AM61</f>
        <v>-33555900.000001401</v>
      </c>
      <c r="AN62" s="3"/>
      <c r="AP62" s="3"/>
      <c r="AR62" s="3"/>
      <c r="AT62" s="3"/>
      <c r="AV62" s="3"/>
      <c r="AX62" s="3"/>
      <c r="AZ62" s="3"/>
      <c r="BC62" s="3"/>
      <c r="BE62" s="3"/>
      <c r="BG62" s="3"/>
      <c r="BH62"/>
      <c r="BI62"/>
      <c r="BJ62"/>
      <c r="BK62"/>
      <c r="BL62"/>
      <c r="BM62"/>
    </row>
    <row r="63" spans="1:65" x14ac:dyDescent="0.2">
      <c r="A63" t="str">
        <f t="shared" si="0"/>
        <v>0_10_2010</v>
      </c>
      <c r="B63">
        <v>0</v>
      </c>
      <c r="C63">
        <v>10</v>
      </c>
      <c r="D63">
        <v>2010</v>
      </c>
      <c r="E63">
        <f>Sheet1!E62</f>
        <v>1201007994</v>
      </c>
      <c r="F63">
        <f>Sheet1!F62</f>
        <v>1079011273.99999</v>
      </c>
      <c r="G63">
        <f>Sheet1!G62</f>
        <v>1055804062.99999</v>
      </c>
      <c r="H63">
        <f>Sheet1!H62</f>
        <v>-23207211.000000101</v>
      </c>
      <c r="I63">
        <f>Sheet1!I62</f>
        <v>1135726892.6201301</v>
      </c>
      <c r="J63">
        <f>Sheet1!J62</f>
        <v>-74463405.795335501</v>
      </c>
      <c r="K63">
        <f>Sheet1!K62</f>
        <v>234440206.99999899</v>
      </c>
      <c r="L63">
        <f>Sheet1!L62</f>
        <v>1.332862524</v>
      </c>
      <c r="M63">
        <f>Sheet1!M62</f>
        <v>27553600.749999899</v>
      </c>
      <c r="N63">
        <f>Sheet1!N62</f>
        <v>3.2889999999999899</v>
      </c>
      <c r="O63">
        <f>Sheet1!O62</f>
        <v>35213</v>
      </c>
      <c r="P63">
        <f>Sheet1!P62</f>
        <v>30.93</v>
      </c>
      <c r="Q63">
        <f>Sheet1!Q62</f>
        <v>31244.945540000001</v>
      </c>
      <c r="R63">
        <f>Sheet1!R62</f>
        <v>3.8999999999999901</v>
      </c>
      <c r="S63">
        <f>Sheet1!S62</f>
        <v>0</v>
      </c>
      <c r="T63">
        <f>Sheet1!T62</f>
        <v>0</v>
      </c>
      <c r="U63">
        <f>Sheet1!U62</f>
        <v>0</v>
      </c>
      <c r="V63">
        <f>Sheet1!V62</f>
        <v>0</v>
      </c>
      <c r="W63">
        <f>Sheet1!W62</f>
        <v>-90022992.052309602</v>
      </c>
      <c r="X63">
        <f>Sheet1!Y62</f>
        <v>-915903.33172154601</v>
      </c>
      <c r="Y63">
        <f>Sheet1!X62</f>
        <v>-10423104.621406799</v>
      </c>
      <c r="Z63">
        <f>Sheet1!Z62</f>
        <v>28524428.677583501</v>
      </c>
      <c r="AA63">
        <f>Sheet1!AA62</f>
        <v>3100918.9879809599</v>
      </c>
      <c r="AB63">
        <f>Sheet1!AB62</f>
        <v>2547095.9728387799</v>
      </c>
      <c r="AC63">
        <f>Sheet1!AC62</f>
        <v>3078872.2974125398</v>
      </c>
      <c r="AD63">
        <f>Sheet1!AD62</f>
        <v>0</v>
      </c>
      <c r="AE63">
        <f>Sheet1!AE62</f>
        <v>0</v>
      </c>
      <c r="AF63">
        <f>Sheet1!AF62</f>
        <v>0</v>
      </c>
      <c r="AG63">
        <f>Sheet1!AG62</f>
        <v>0</v>
      </c>
      <c r="AH63">
        <f>Sheet1!AH62</f>
        <v>0</v>
      </c>
      <c r="AI63">
        <f>Sheet1!AI62</f>
        <v>-64110684.069622003</v>
      </c>
      <c r="AJ63">
        <f>Sheet1!AJ62</f>
        <v>-66391917.418941401</v>
      </c>
      <c r="AK63">
        <f>Sheet1!AK62</f>
        <v>43184706.418941297</v>
      </c>
      <c r="AL63">
        <f>Sheet1!AL62</f>
        <v>0</v>
      </c>
      <c r="AM63">
        <f>Sheet1!AM62</f>
        <v>-23207211.000000101</v>
      </c>
      <c r="AN63" s="3"/>
      <c r="AP63" s="3"/>
      <c r="AR63" s="3"/>
      <c r="AT63" s="3"/>
      <c r="AV63" s="3"/>
      <c r="AX63" s="3"/>
      <c r="AZ63" s="3"/>
      <c r="BC63" s="3"/>
      <c r="BE63" s="3"/>
      <c r="BG63" s="3"/>
      <c r="BH63"/>
      <c r="BI63"/>
      <c r="BJ63"/>
      <c r="BK63"/>
      <c r="BL63"/>
      <c r="BM63"/>
    </row>
    <row r="64" spans="1:65" x14ac:dyDescent="0.2">
      <c r="A64" t="str">
        <f t="shared" si="0"/>
        <v>0_10_2011</v>
      </c>
      <c r="B64">
        <v>0</v>
      </c>
      <c r="C64">
        <v>10</v>
      </c>
      <c r="D64">
        <v>2011</v>
      </c>
      <c r="E64">
        <f>Sheet1!E63</f>
        <v>1201007994</v>
      </c>
      <c r="F64">
        <f>Sheet1!F63</f>
        <v>1055804062.99999</v>
      </c>
      <c r="G64">
        <f>Sheet1!G63</f>
        <v>1024067732.99999</v>
      </c>
      <c r="H64">
        <f>Sheet1!H63</f>
        <v>-31736329.9999988</v>
      </c>
      <c r="I64">
        <f>Sheet1!I63</f>
        <v>1145549380.6770999</v>
      </c>
      <c r="J64">
        <f>Sheet1!J63</f>
        <v>9822488.0569710694</v>
      </c>
      <c r="K64">
        <f>Sheet1!K63</f>
        <v>228510747.49999899</v>
      </c>
      <c r="L64">
        <f>Sheet1!L63</f>
        <v>1.4103132359999999</v>
      </c>
      <c r="M64">
        <f>Sheet1!M63</f>
        <v>27682634.670000002</v>
      </c>
      <c r="N64">
        <f>Sheet1!N63</f>
        <v>4.0655999999999999</v>
      </c>
      <c r="O64">
        <f>Sheet1!O63</f>
        <v>34147.68</v>
      </c>
      <c r="P64">
        <f>Sheet1!P63</f>
        <v>31.299999999999901</v>
      </c>
      <c r="Q64">
        <f>Sheet1!Q63</f>
        <v>31144.615750000001</v>
      </c>
      <c r="R64">
        <f>Sheet1!R63</f>
        <v>3.8999999999999901</v>
      </c>
      <c r="S64">
        <f>Sheet1!S63</f>
        <v>0</v>
      </c>
      <c r="T64">
        <f>Sheet1!T63</f>
        <v>0</v>
      </c>
      <c r="U64">
        <f>Sheet1!U63</f>
        <v>0</v>
      </c>
      <c r="V64">
        <f>Sheet1!V63</f>
        <v>0</v>
      </c>
      <c r="W64">
        <f>Sheet1!W63</f>
        <v>-21569658.480799001</v>
      </c>
      <c r="X64">
        <f>Sheet1!Y63</f>
        <v>640185.81942025397</v>
      </c>
      <c r="Y64">
        <f>Sheet1!X63</f>
        <v>-22310421.1006286</v>
      </c>
      <c r="Z64">
        <f>Sheet1!Z63</f>
        <v>42600652.265097402</v>
      </c>
      <c r="AA64">
        <f>Sheet1!AA63</f>
        <v>11763620.0851951</v>
      </c>
      <c r="AB64">
        <f>Sheet1!AB63</f>
        <v>2882268.4894107901</v>
      </c>
      <c r="AC64">
        <f>Sheet1!AC63</f>
        <v>-3540040.9639584599</v>
      </c>
      <c r="AD64">
        <f>Sheet1!AD63</f>
        <v>0</v>
      </c>
      <c r="AE64">
        <f>Sheet1!AE63</f>
        <v>0</v>
      </c>
      <c r="AF64">
        <f>Sheet1!AF63</f>
        <v>0</v>
      </c>
      <c r="AG64">
        <f>Sheet1!AG63</f>
        <v>0</v>
      </c>
      <c r="AH64">
        <f>Sheet1!AH63</f>
        <v>0</v>
      </c>
      <c r="AI64">
        <f>Sheet1!AI63</f>
        <v>10466606.113737499</v>
      </c>
      <c r="AJ64">
        <f>Sheet1!AJ63</f>
        <v>9131264.6259470303</v>
      </c>
      <c r="AK64">
        <f>Sheet1!AK63</f>
        <v>-40867594.625945799</v>
      </c>
      <c r="AL64">
        <f>Sheet1!AL63</f>
        <v>0</v>
      </c>
      <c r="AM64">
        <f>Sheet1!AM63</f>
        <v>-31736329.9999988</v>
      </c>
      <c r="AN64" s="3"/>
      <c r="AP64" s="3"/>
      <c r="AR64" s="3"/>
      <c r="AT64" s="3"/>
      <c r="AV64" s="3"/>
      <c r="AX64" s="3"/>
      <c r="AZ64" s="3"/>
      <c r="BC64" s="3"/>
      <c r="BE64" s="3"/>
      <c r="BG64" s="3"/>
      <c r="BH64"/>
      <c r="BI64"/>
      <c r="BJ64"/>
      <c r="BK64"/>
      <c r="BL64"/>
      <c r="BM64"/>
    </row>
    <row r="65" spans="1:65" x14ac:dyDescent="0.2">
      <c r="A65" t="str">
        <f t="shared" si="0"/>
        <v>0_10_2012</v>
      </c>
      <c r="B65">
        <v>0</v>
      </c>
      <c r="C65">
        <v>10</v>
      </c>
      <c r="D65">
        <v>2012</v>
      </c>
      <c r="E65">
        <f>Sheet1!E64</f>
        <v>1201007994</v>
      </c>
      <c r="F65">
        <f>Sheet1!F64</f>
        <v>1024067732.99999</v>
      </c>
      <c r="G65">
        <f>Sheet1!G64</f>
        <v>1032661299</v>
      </c>
      <c r="H65">
        <f>Sheet1!H64</f>
        <v>8593566.0000015497</v>
      </c>
      <c r="I65">
        <f>Sheet1!I64</f>
        <v>1142799833.60271</v>
      </c>
      <c r="J65">
        <f>Sheet1!J64</f>
        <v>-2749547.0743837301</v>
      </c>
      <c r="K65">
        <f>Sheet1!K64</f>
        <v>227959423.99999899</v>
      </c>
      <c r="L65">
        <f>Sheet1!L64</f>
        <v>1.369100306</v>
      </c>
      <c r="M65">
        <f>Sheet1!M64</f>
        <v>27909105.420000002</v>
      </c>
      <c r="N65">
        <f>Sheet1!N64</f>
        <v>4.1093000000000002</v>
      </c>
      <c r="O65">
        <f>Sheet1!O64</f>
        <v>33963.31</v>
      </c>
      <c r="P65">
        <f>Sheet1!P64</f>
        <v>31.51</v>
      </c>
      <c r="Q65">
        <f>Sheet1!Q64</f>
        <v>31315.142419999898</v>
      </c>
      <c r="R65">
        <f>Sheet1!R64</f>
        <v>4.0999999999999996</v>
      </c>
      <c r="S65">
        <f>Sheet1!S64</f>
        <v>1</v>
      </c>
      <c r="T65">
        <f>Sheet1!T64</f>
        <v>0</v>
      </c>
      <c r="U65">
        <f>Sheet1!U64</f>
        <v>0</v>
      </c>
      <c r="V65">
        <f>Sheet1!V64</f>
        <v>0</v>
      </c>
      <c r="W65">
        <f>Sheet1!W64</f>
        <v>-1991273.64777683</v>
      </c>
      <c r="X65">
        <f>Sheet1!Y64</f>
        <v>1083111.03106901</v>
      </c>
      <c r="Y65">
        <f>Sheet1!X64</f>
        <v>11614719.935463101</v>
      </c>
      <c r="Z65">
        <f>Sheet1!Z64</f>
        <v>2092995.3901515501</v>
      </c>
      <c r="AA65">
        <f>Sheet1!AA64</f>
        <v>2001590.1739368101</v>
      </c>
      <c r="AB65">
        <f>Sheet1!AB64</f>
        <v>1585773.9221109501</v>
      </c>
      <c r="AC65">
        <f>Sheet1!AC64</f>
        <v>5855935.2863483597</v>
      </c>
      <c r="AD65">
        <f>Sheet1!AD64</f>
        <v>-72240.187926412895</v>
      </c>
      <c r="AE65">
        <f>Sheet1!AE64</f>
        <v>-24249918.9255956</v>
      </c>
      <c r="AF65">
        <f>Sheet1!AF64</f>
        <v>0</v>
      </c>
      <c r="AG65">
        <f>Sheet1!AG64</f>
        <v>0</v>
      </c>
      <c r="AH65">
        <f>Sheet1!AH64</f>
        <v>0</v>
      </c>
      <c r="AI65">
        <f>Sheet1!AI64</f>
        <v>-2079307.02221906</v>
      </c>
      <c r="AJ65">
        <f>Sheet1!AJ64</f>
        <v>-2457966.88186116</v>
      </c>
      <c r="AK65">
        <f>Sheet1!AK64</f>
        <v>11051532.8818627</v>
      </c>
      <c r="AL65">
        <f>Sheet1!AL64</f>
        <v>0</v>
      </c>
      <c r="AM65">
        <f>Sheet1!AM64</f>
        <v>8593566.0000015497</v>
      </c>
      <c r="AN65" s="3"/>
      <c r="AP65" s="3"/>
      <c r="AR65" s="3"/>
      <c r="AT65" s="3"/>
      <c r="AV65" s="3"/>
      <c r="AX65" s="3"/>
      <c r="AZ65" s="3"/>
      <c r="BC65" s="3"/>
      <c r="BE65" s="3"/>
      <c r="BG65" s="3"/>
      <c r="BH65"/>
      <c r="BI65"/>
      <c r="BJ65"/>
      <c r="BK65"/>
      <c r="BL65"/>
      <c r="BM65"/>
    </row>
    <row r="66" spans="1:65" x14ac:dyDescent="0.2">
      <c r="A66" t="str">
        <f t="shared" si="0"/>
        <v>0_10_2013</v>
      </c>
      <c r="B66">
        <v>0</v>
      </c>
      <c r="C66">
        <v>10</v>
      </c>
      <c r="D66">
        <v>2013</v>
      </c>
      <c r="E66">
        <f>Sheet1!E65</f>
        <v>1201007994</v>
      </c>
      <c r="F66">
        <f>Sheet1!F65</f>
        <v>1032661299</v>
      </c>
      <c r="G66">
        <f>Sheet1!G65</f>
        <v>1031511812</v>
      </c>
      <c r="H66">
        <f>Sheet1!H65</f>
        <v>-1149486.9999998801</v>
      </c>
      <c r="I66">
        <f>Sheet1!I65</f>
        <v>1055490581.89505</v>
      </c>
      <c r="J66">
        <f>Sheet1!J65</f>
        <v>-87309251.707665294</v>
      </c>
      <c r="K66">
        <f>Sheet1!K65</f>
        <v>232024741.19999999</v>
      </c>
      <c r="L66">
        <f>Sheet1!L65</f>
        <v>1.6314814630000001</v>
      </c>
      <c r="M66">
        <f>Sheet1!M65</f>
        <v>28818049.079999998</v>
      </c>
      <c r="N66">
        <f>Sheet1!N65</f>
        <v>3.9420000000000002</v>
      </c>
      <c r="O66">
        <f>Sheet1!O65</f>
        <v>33700.32</v>
      </c>
      <c r="P66">
        <f>Sheet1!P65</f>
        <v>29.93</v>
      </c>
      <c r="Q66">
        <f>Sheet1!Q65</f>
        <v>31500.784159999999</v>
      </c>
      <c r="R66">
        <f>Sheet1!R65</f>
        <v>4.2</v>
      </c>
      <c r="S66">
        <f>Sheet1!S65</f>
        <v>2</v>
      </c>
      <c r="T66">
        <f>Sheet1!T65</f>
        <v>0</v>
      </c>
      <c r="U66">
        <f>Sheet1!U65</f>
        <v>1</v>
      </c>
      <c r="V66">
        <f>Sheet1!V65</f>
        <v>0</v>
      </c>
      <c r="W66">
        <f>Sheet1!W65</f>
        <v>14813160.8289726</v>
      </c>
      <c r="X66">
        <f>Sheet1!Y65</f>
        <v>4302835.5297280103</v>
      </c>
      <c r="Y66">
        <f>Sheet1!X65</f>
        <v>-68548587.077161998</v>
      </c>
      <c r="Z66">
        <f>Sheet1!Z65</f>
        <v>-8139480.9004212301</v>
      </c>
      <c r="AA66">
        <f>Sheet1!AA65</f>
        <v>2899353.5884229601</v>
      </c>
      <c r="AB66">
        <f>Sheet1!AB65</f>
        <v>-11952169.608801501</v>
      </c>
      <c r="AC66">
        <f>Sheet1!AC65</f>
        <v>6393546.1903671604</v>
      </c>
      <c r="AD66">
        <f>Sheet1!AD65</f>
        <v>-36423.841683463499</v>
      </c>
      <c r="AE66">
        <f>Sheet1!AE65</f>
        <v>-24453414.5265861</v>
      </c>
      <c r="AF66">
        <f>Sheet1!AF65</f>
        <v>0</v>
      </c>
      <c r="AG66">
        <f>Sheet1!AG65</f>
        <v>5580057.9422713704</v>
      </c>
      <c r="AH66">
        <f>Sheet1!AH65</f>
        <v>0</v>
      </c>
      <c r="AI66">
        <f>Sheet1!AI65</f>
        <v>-79141121.874892205</v>
      </c>
      <c r="AJ66">
        <f>Sheet1!AJ65</f>
        <v>-78894730.846188605</v>
      </c>
      <c r="AK66">
        <f>Sheet1!AK65</f>
        <v>77745243.846188694</v>
      </c>
      <c r="AL66">
        <f>Sheet1!AL65</f>
        <v>0</v>
      </c>
      <c r="AM66">
        <f>Sheet1!AM65</f>
        <v>-1149486.9999998801</v>
      </c>
      <c r="AN66" s="3"/>
      <c r="AP66" s="3"/>
      <c r="AR66" s="3"/>
      <c r="AT66" s="3"/>
      <c r="AV66" s="3"/>
      <c r="AX66" s="3"/>
      <c r="AZ66" s="3"/>
      <c r="BC66" s="3"/>
      <c r="BE66" s="3"/>
      <c r="BG66" s="3"/>
      <c r="BH66"/>
      <c r="BI66"/>
      <c r="BJ66"/>
      <c r="BK66"/>
      <c r="BL66"/>
      <c r="BM66"/>
    </row>
    <row r="67" spans="1:65" x14ac:dyDescent="0.2">
      <c r="A67" t="str">
        <f t="shared" si="0"/>
        <v>0_10_2014</v>
      </c>
      <c r="B67">
        <v>0</v>
      </c>
      <c r="C67">
        <v>10</v>
      </c>
      <c r="D67">
        <v>2014</v>
      </c>
      <c r="E67">
        <f>Sheet1!E66</f>
        <v>1201007994</v>
      </c>
      <c r="F67">
        <f>Sheet1!F66</f>
        <v>1031511812</v>
      </c>
      <c r="G67">
        <f>Sheet1!G66</f>
        <v>1020949725.99999</v>
      </c>
      <c r="H67">
        <f>Sheet1!H66</f>
        <v>-10562086.0000026</v>
      </c>
      <c r="I67">
        <f>Sheet1!I66</f>
        <v>1040712634.45287</v>
      </c>
      <c r="J67">
        <f>Sheet1!J66</f>
        <v>-14777947.442178</v>
      </c>
      <c r="K67">
        <f>Sheet1!K66</f>
        <v>232003465.09999901</v>
      </c>
      <c r="L67">
        <f>Sheet1!L66</f>
        <v>1.627628074</v>
      </c>
      <c r="M67">
        <f>Sheet1!M66</f>
        <v>29110612.079999998</v>
      </c>
      <c r="N67">
        <f>Sheet1!N66</f>
        <v>3.75239999999999</v>
      </c>
      <c r="O67">
        <f>Sheet1!O66</f>
        <v>33580.799999999901</v>
      </c>
      <c r="P67">
        <f>Sheet1!P66</f>
        <v>30.2</v>
      </c>
      <c r="Q67">
        <f>Sheet1!Q66</f>
        <v>31916.709709999901</v>
      </c>
      <c r="R67">
        <f>Sheet1!R66</f>
        <v>4.2</v>
      </c>
      <c r="S67">
        <f>Sheet1!S66</f>
        <v>3</v>
      </c>
      <c r="T67">
        <f>Sheet1!T66</f>
        <v>0</v>
      </c>
      <c r="U67">
        <f>Sheet1!U66</f>
        <v>1</v>
      </c>
      <c r="V67">
        <f>Sheet1!V66</f>
        <v>0</v>
      </c>
      <c r="W67">
        <f>Sheet1!W66</f>
        <v>-76214.277221204597</v>
      </c>
      <c r="X67">
        <f>Sheet1!Y66</f>
        <v>1352691.90401405</v>
      </c>
      <c r="Y67">
        <f>Sheet1!X66</f>
        <v>988945.06461814197</v>
      </c>
      <c r="Z67">
        <f>Sheet1!Z66</f>
        <v>-9547102.8080920093</v>
      </c>
      <c r="AA67">
        <f>Sheet1!AA66</f>
        <v>1322660.6750485899</v>
      </c>
      <c r="AB67">
        <f>Sheet1!AB66</f>
        <v>2054126.9980530301</v>
      </c>
      <c r="AC67">
        <f>Sheet1!AC66</f>
        <v>14226586.6784887</v>
      </c>
      <c r="AD67">
        <f>Sheet1!AD66</f>
        <v>0</v>
      </c>
      <c r="AE67">
        <f>Sheet1!AE66</f>
        <v>-24426194.680029299</v>
      </c>
      <c r="AF67">
        <f>Sheet1!AF66</f>
        <v>0</v>
      </c>
      <c r="AG67">
        <f>Sheet1!AG66</f>
        <v>0</v>
      </c>
      <c r="AH67">
        <f>Sheet1!AH66</f>
        <v>0</v>
      </c>
      <c r="AI67">
        <f>Sheet1!AI66</f>
        <v>-14104500.445119999</v>
      </c>
      <c r="AJ67">
        <f>Sheet1!AJ66</f>
        <v>-14442220.1440708</v>
      </c>
      <c r="AK67">
        <f>Sheet1!AK66</f>
        <v>3880134.1440681801</v>
      </c>
      <c r="AL67">
        <f>Sheet1!AL66</f>
        <v>0</v>
      </c>
      <c r="AM67">
        <f>Sheet1!AM66</f>
        <v>-10562086.0000026</v>
      </c>
      <c r="AN67" s="3"/>
      <c r="AP67" s="3"/>
      <c r="AR67" s="3"/>
      <c r="AT67" s="3"/>
      <c r="AV67" s="3"/>
      <c r="AX67" s="3"/>
      <c r="AZ67" s="3"/>
      <c r="BC67" s="3"/>
      <c r="BE67" s="3"/>
      <c r="BG67" s="3"/>
      <c r="BH67"/>
      <c r="BI67"/>
      <c r="BJ67"/>
      <c r="BK67"/>
      <c r="BL67"/>
      <c r="BM67"/>
    </row>
    <row r="68" spans="1:65" x14ac:dyDescent="0.2">
      <c r="A68" t="str">
        <f t="shared" si="0"/>
        <v>0_10_2015</v>
      </c>
      <c r="B68">
        <v>0</v>
      </c>
      <c r="C68">
        <v>10</v>
      </c>
      <c r="D68">
        <v>2015</v>
      </c>
      <c r="E68">
        <f>Sheet1!E67</f>
        <v>1201007994</v>
      </c>
      <c r="F68">
        <f>Sheet1!F67</f>
        <v>1020949725.99999</v>
      </c>
      <c r="G68">
        <f>Sheet1!G67</f>
        <v>997331165.700001</v>
      </c>
      <c r="H68">
        <f>Sheet1!H67</f>
        <v>-23618560.299997199</v>
      </c>
      <c r="I68">
        <f>Sheet1!I67</f>
        <v>953900561.24368596</v>
      </c>
      <c r="J68">
        <f>Sheet1!J67</f>
        <v>-86812073.209189102</v>
      </c>
      <c r="K68">
        <f>Sheet1!K67</f>
        <v>232760764.59999999</v>
      </c>
      <c r="L68">
        <f>Sheet1!L67</f>
        <v>1.6811518780000001</v>
      </c>
      <c r="M68">
        <f>Sheet1!M67</f>
        <v>29378317.829999901</v>
      </c>
      <c r="N68">
        <f>Sheet1!N67</f>
        <v>2.7029999999999998</v>
      </c>
      <c r="O68">
        <f>Sheet1!O67</f>
        <v>34173.339999999902</v>
      </c>
      <c r="P68">
        <f>Sheet1!P67</f>
        <v>30.169999999999899</v>
      </c>
      <c r="Q68">
        <f>Sheet1!Q67</f>
        <v>32286.70998</v>
      </c>
      <c r="R68">
        <f>Sheet1!R67</f>
        <v>4.0999999999999996</v>
      </c>
      <c r="S68">
        <f>Sheet1!S67</f>
        <v>4</v>
      </c>
      <c r="T68">
        <f>Sheet1!T67</f>
        <v>0</v>
      </c>
      <c r="U68">
        <f>Sheet1!U67</f>
        <v>1</v>
      </c>
      <c r="V68">
        <f>Sheet1!V67</f>
        <v>0</v>
      </c>
      <c r="W68">
        <f>Sheet1!W67</f>
        <v>2684358.7904576901</v>
      </c>
      <c r="X68">
        <f>Sheet1!Y67</f>
        <v>1213276.59003368</v>
      </c>
      <c r="Y68">
        <f>Sheet1!X67</f>
        <v>-13374274.151218999</v>
      </c>
      <c r="Z68">
        <f>Sheet1!Z67</f>
        <v>-58787364.386032298</v>
      </c>
      <c r="AA68">
        <f>Sheet1!AA67</f>
        <v>-6420609.7193141105</v>
      </c>
      <c r="AB68">
        <f>Sheet1!AB67</f>
        <v>-225649.757549067</v>
      </c>
      <c r="AC68">
        <f>Sheet1!AC67</f>
        <v>12362473.4484857</v>
      </c>
      <c r="AD68">
        <f>Sheet1!AD67</f>
        <v>36012.023418336801</v>
      </c>
      <c r="AE68">
        <f>Sheet1!AE67</f>
        <v>-24176084.535034399</v>
      </c>
      <c r="AF68">
        <f>Sheet1!AF67</f>
        <v>0</v>
      </c>
      <c r="AG68">
        <f>Sheet1!AG67</f>
        <v>0</v>
      </c>
      <c r="AH68">
        <f>Sheet1!AH67</f>
        <v>0</v>
      </c>
      <c r="AI68">
        <f>Sheet1!AI67</f>
        <v>-86687861.696753606</v>
      </c>
      <c r="AJ68">
        <f>Sheet1!AJ67</f>
        <v>-85163530.663782597</v>
      </c>
      <c r="AK68">
        <f>Sheet1!AK67</f>
        <v>61544970.363785401</v>
      </c>
      <c r="AL68">
        <f>Sheet1!AL67</f>
        <v>0</v>
      </c>
      <c r="AM68">
        <f>Sheet1!AM67</f>
        <v>-23618560.299997199</v>
      </c>
      <c r="AN68" s="3"/>
      <c r="AP68" s="3"/>
      <c r="AR68" s="3"/>
      <c r="AT68" s="3"/>
      <c r="AV68" s="3"/>
      <c r="AX68" s="3"/>
      <c r="AZ68" s="3"/>
      <c r="BC68" s="3"/>
      <c r="BE68" s="3"/>
      <c r="BG68" s="3"/>
      <c r="BH68"/>
      <c r="BI68"/>
      <c r="BJ68"/>
      <c r="BK68"/>
      <c r="BL68"/>
      <c r="BM68"/>
    </row>
    <row r="69" spans="1:65" x14ac:dyDescent="0.2">
      <c r="A69" t="str">
        <f t="shared" si="0"/>
        <v>0_10_2016</v>
      </c>
      <c r="B69">
        <v>0</v>
      </c>
      <c r="C69">
        <v>10</v>
      </c>
      <c r="D69">
        <v>2016</v>
      </c>
      <c r="E69">
        <f>Sheet1!E68</f>
        <v>1201007994</v>
      </c>
      <c r="F69">
        <f>Sheet1!F68</f>
        <v>997331165.700001</v>
      </c>
      <c r="G69">
        <f>Sheet1!G68</f>
        <v>999255569.69999897</v>
      </c>
      <c r="H69">
        <f>Sheet1!H68</f>
        <v>1924403.9999979699</v>
      </c>
      <c r="I69">
        <f>Sheet1!I68</f>
        <v>904105633.28297997</v>
      </c>
      <c r="J69">
        <f>Sheet1!J68</f>
        <v>-49794927.960705698</v>
      </c>
      <c r="K69">
        <f>Sheet1!K68</f>
        <v>232107589.30000001</v>
      </c>
      <c r="L69">
        <f>Sheet1!L68</f>
        <v>1.687565261</v>
      </c>
      <c r="M69">
        <f>Sheet1!M68</f>
        <v>29437697.499999899</v>
      </c>
      <c r="N69">
        <f>Sheet1!N68</f>
        <v>2.4255</v>
      </c>
      <c r="O69">
        <f>Sheet1!O68</f>
        <v>35302.049999999901</v>
      </c>
      <c r="P69">
        <f>Sheet1!P68</f>
        <v>29.8799999999999</v>
      </c>
      <c r="Q69">
        <f>Sheet1!Q68</f>
        <v>32486.114870000001</v>
      </c>
      <c r="R69">
        <f>Sheet1!R68</f>
        <v>4.5</v>
      </c>
      <c r="S69">
        <f>Sheet1!S68</f>
        <v>5</v>
      </c>
      <c r="T69">
        <f>Sheet1!T68</f>
        <v>0</v>
      </c>
      <c r="U69">
        <f>Sheet1!U68</f>
        <v>1</v>
      </c>
      <c r="V69">
        <f>Sheet1!V68</f>
        <v>0</v>
      </c>
      <c r="W69">
        <f>Sheet1!W68</f>
        <v>-2255684.6751604099</v>
      </c>
      <c r="X69">
        <f>Sheet1!Y68</f>
        <v>261305.821761236</v>
      </c>
      <c r="Y69">
        <f>Sheet1!X68</f>
        <v>-1556955.43029874</v>
      </c>
      <c r="Z69">
        <f>Sheet1!Z68</f>
        <v>-18295810.124030001</v>
      </c>
      <c r="AA69">
        <f>Sheet1!AA68</f>
        <v>-11620771.5872887</v>
      </c>
      <c r="AB69">
        <f>Sheet1!AB68</f>
        <v>-2128779.78677026</v>
      </c>
      <c r="AC69">
        <f>Sheet1!AC68</f>
        <v>6433049.0176830599</v>
      </c>
      <c r="AD69">
        <f>Sheet1!AD68</f>
        <v>-140703.29005735699</v>
      </c>
      <c r="AE69">
        <f>Sheet1!AE68</f>
        <v>-23616797.142259799</v>
      </c>
      <c r="AF69">
        <f>Sheet1!AF68</f>
        <v>0</v>
      </c>
      <c r="AG69">
        <f>Sheet1!AG68</f>
        <v>0</v>
      </c>
      <c r="AH69">
        <f>Sheet1!AH68</f>
        <v>0</v>
      </c>
      <c r="AI69">
        <f>Sheet1!AI68</f>
        <v>-52921147.196420997</v>
      </c>
      <c r="AJ69">
        <f>Sheet1!AJ68</f>
        <v>-52062065.551412798</v>
      </c>
      <c r="AK69">
        <f>Sheet1!AK68</f>
        <v>53986469.551410802</v>
      </c>
      <c r="AL69">
        <f>Sheet1!AL68</f>
        <v>0</v>
      </c>
      <c r="AM69">
        <f>Sheet1!AM68</f>
        <v>1924403.9999979699</v>
      </c>
      <c r="AN69" s="3"/>
      <c r="AP69" s="3"/>
      <c r="AR69" s="3"/>
      <c r="AT69" s="3"/>
      <c r="AV69" s="3"/>
      <c r="AX69" s="3"/>
      <c r="AZ69" s="3"/>
      <c r="BC69" s="3"/>
      <c r="BE69" s="3"/>
      <c r="BG69" s="3"/>
      <c r="BH69"/>
      <c r="BI69"/>
      <c r="BJ69"/>
      <c r="BK69"/>
      <c r="BL69"/>
      <c r="BM69"/>
    </row>
    <row r="70" spans="1:65" x14ac:dyDescent="0.2">
      <c r="A70" t="str">
        <f t="shared" si="0"/>
        <v>0_10_2017</v>
      </c>
      <c r="B70">
        <v>0</v>
      </c>
      <c r="C70">
        <v>10</v>
      </c>
      <c r="D70">
        <v>2017</v>
      </c>
      <c r="E70">
        <f>Sheet1!E69</f>
        <v>1201007994</v>
      </c>
      <c r="F70">
        <f>Sheet1!F69</f>
        <v>999255569.69999897</v>
      </c>
      <c r="G70">
        <f>Sheet1!G69</f>
        <v>942661585.60000002</v>
      </c>
      <c r="H70">
        <f>Sheet1!H69</f>
        <v>-56593984.099998802</v>
      </c>
      <c r="I70">
        <f>Sheet1!I69</f>
        <v>893257730.16840696</v>
      </c>
      <c r="J70">
        <f>Sheet1!J69</f>
        <v>-10847903.114573101</v>
      </c>
      <c r="K70">
        <f>Sheet1!K69</f>
        <v>230935447.40000001</v>
      </c>
      <c r="L70">
        <f>Sheet1!L69</f>
        <v>1.7337943709999999</v>
      </c>
      <c r="M70">
        <f>Sheet1!M69</f>
        <v>29668394.669999901</v>
      </c>
      <c r="N70">
        <f>Sheet1!N69</f>
        <v>2.6928000000000001</v>
      </c>
      <c r="O70">
        <f>Sheet1!O69</f>
        <v>35945.819999999898</v>
      </c>
      <c r="P70">
        <f>Sheet1!P69</f>
        <v>30</v>
      </c>
      <c r="Q70">
        <f>Sheet1!Q69</f>
        <v>32921.028709999999</v>
      </c>
      <c r="R70">
        <f>Sheet1!R69</f>
        <v>4.5</v>
      </c>
      <c r="S70">
        <f>Sheet1!S69</f>
        <v>6</v>
      </c>
      <c r="T70">
        <f>Sheet1!T69</f>
        <v>0</v>
      </c>
      <c r="U70">
        <f>Sheet1!U69</f>
        <v>1</v>
      </c>
      <c r="V70">
        <f>Sheet1!V69</f>
        <v>0</v>
      </c>
      <c r="W70">
        <f>Sheet1!W69</f>
        <v>-4068003.82742337</v>
      </c>
      <c r="X70">
        <f>Sheet1!Y69</f>
        <v>1012556.40965932</v>
      </c>
      <c r="Y70">
        <f>Sheet1!X69</f>
        <v>-11082405.911737099</v>
      </c>
      <c r="Z70">
        <f>Sheet1!Z69</f>
        <v>18006512.986183599</v>
      </c>
      <c r="AA70">
        <f>Sheet1!AA69</f>
        <v>-6492044.2026550705</v>
      </c>
      <c r="AB70">
        <f>Sheet1!AB69</f>
        <v>883908.05554269406</v>
      </c>
      <c r="AC70">
        <f>Sheet1!AC69</f>
        <v>13973862.8642797</v>
      </c>
      <c r="AD70">
        <f>Sheet1!AD69</f>
        <v>0</v>
      </c>
      <c r="AE70">
        <f>Sheet1!AE69</f>
        <v>-23662367.019599199</v>
      </c>
      <c r="AF70">
        <f>Sheet1!AF69</f>
        <v>0</v>
      </c>
      <c r="AG70">
        <f>Sheet1!AG69</f>
        <v>0</v>
      </c>
      <c r="AH70">
        <f>Sheet1!AH69</f>
        <v>0</v>
      </c>
      <c r="AI70">
        <f>Sheet1!AI69</f>
        <v>-11427980.645749301</v>
      </c>
      <c r="AJ70">
        <f>Sheet1!AJ69</f>
        <v>-11989558.750388101</v>
      </c>
      <c r="AK70">
        <f>Sheet1!AK69</f>
        <v>-44604425.349610597</v>
      </c>
      <c r="AL70">
        <f>Sheet1!AL69</f>
        <v>0</v>
      </c>
      <c r="AM70">
        <f>Sheet1!AM69</f>
        <v>-56593984.099998802</v>
      </c>
      <c r="AN70" s="3"/>
      <c r="AP70" s="3"/>
      <c r="AR70" s="3"/>
      <c r="AT70" s="3"/>
      <c r="AV70" s="3"/>
      <c r="AX70" s="3"/>
      <c r="AZ70" s="3"/>
      <c r="BC70" s="3"/>
      <c r="BE70" s="3"/>
      <c r="BG70" s="3"/>
      <c r="BH70"/>
      <c r="BI70"/>
      <c r="BJ70"/>
      <c r="BK70"/>
      <c r="BL70"/>
      <c r="BM70"/>
    </row>
    <row r="71" spans="1:65" x14ac:dyDescent="0.2">
      <c r="A71" t="str">
        <f t="shared" si="0"/>
        <v>0_10_2018</v>
      </c>
      <c r="B71">
        <v>0</v>
      </c>
      <c r="C71">
        <v>10</v>
      </c>
      <c r="D71">
        <v>2018</v>
      </c>
      <c r="E71">
        <f>Sheet1!E70</f>
        <v>1201007994</v>
      </c>
      <c r="F71">
        <f>Sheet1!F70</f>
        <v>942661585.60000002</v>
      </c>
      <c r="G71">
        <f>Sheet1!G70</f>
        <v>935808062.59999895</v>
      </c>
      <c r="H71">
        <f>Sheet1!H70</f>
        <v>-6853523.0000007097</v>
      </c>
      <c r="I71">
        <f>Sheet1!I70</f>
        <v>838019814.50844002</v>
      </c>
      <c r="J71">
        <f>Sheet1!J70</f>
        <v>-55237915.659966797</v>
      </c>
      <c r="K71">
        <f>Sheet1!K70</f>
        <v>230662401.5</v>
      </c>
      <c r="L71">
        <f>Sheet1!L70</f>
        <v>1.7232403279999999</v>
      </c>
      <c r="M71">
        <f>Sheet1!M70</f>
        <v>29807700.839999899</v>
      </c>
      <c r="N71">
        <f>Sheet1!N70</f>
        <v>2.9199999999999902</v>
      </c>
      <c r="O71">
        <f>Sheet1!O70</f>
        <v>36801.5</v>
      </c>
      <c r="P71">
        <f>Sheet1!P70</f>
        <v>30.01</v>
      </c>
      <c r="Q71">
        <f>Sheet1!Q70</f>
        <v>33405.500979999997</v>
      </c>
      <c r="R71">
        <f>Sheet1!R70</f>
        <v>4.5999999999999996</v>
      </c>
      <c r="S71">
        <f>Sheet1!S70</f>
        <v>7</v>
      </c>
      <c r="T71">
        <f>Sheet1!T70</f>
        <v>0</v>
      </c>
      <c r="U71">
        <f>Sheet1!U70</f>
        <v>1</v>
      </c>
      <c r="V71">
        <f>Sheet1!V70</f>
        <v>1</v>
      </c>
      <c r="W71">
        <f>Sheet1!W70</f>
        <v>-898155.01245763805</v>
      </c>
      <c r="X71">
        <f>Sheet1!Y70</f>
        <v>573095.45867723995</v>
      </c>
      <c r="Y71">
        <f>Sheet1!X70</f>
        <v>2387410.0213853698</v>
      </c>
      <c r="Z71">
        <f>Sheet1!Z70</f>
        <v>13473370.339179499</v>
      </c>
      <c r="AA71">
        <f>Sheet1!AA70</f>
        <v>-7964858.5530086802</v>
      </c>
      <c r="AB71">
        <f>Sheet1!AB70</f>
        <v>69459.086458272606</v>
      </c>
      <c r="AC71">
        <f>Sheet1!AC70</f>
        <v>14491008.7226381</v>
      </c>
      <c r="AD71">
        <f>Sheet1!AD70</f>
        <v>-33249.388147136298</v>
      </c>
      <c r="AE71">
        <f>Sheet1!AE70</f>
        <v>-22322221.751979999</v>
      </c>
      <c r="AF71">
        <f>Sheet1!AF70</f>
        <v>0</v>
      </c>
      <c r="AG71">
        <f>Sheet1!AG70</f>
        <v>0</v>
      </c>
      <c r="AH71">
        <f>Sheet1!AH70</f>
        <v>-57602438.192343198</v>
      </c>
      <c r="AI71">
        <f>Sheet1!AI70</f>
        <v>-57826579.269598201</v>
      </c>
      <c r="AJ71">
        <f>Sheet1!AJ70</f>
        <v>-58292986.898021497</v>
      </c>
      <c r="AK71">
        <f>Sheet1!AK70</f>
        <v>51439463.898020796</v>
      </c>
      <c r="AL71">
        <f>Sheet1!AL70</f>
        <v>0</v>
      </c>
      <c r="AM71">
        <f>Sheet1!AM70</f>
        <v>-6853523.0000007097</v>
      </c>
      <c r="AN71" s="3"/>
      <c r="AP71" s="3"/>
      <c r="AR71" s="3"/>
      <c r="AT71" s="3"/>
      <c r="AV71" s="3"/>
      <c r="AX71" s="3"/>
      <c r="AZ71" s="3"/>
      <c r="BC71" s="3"/>
      <c r="BE71" s="3"/>
      <c r="BG71" s="3"/>
      <c r="BH71"/>
      <c r="BI71"/>
      <c r="BJ71"/>
      <c r="BK71"/>
      <c r="BL71"/>
      <c r="BM71"/>
    </row>
    <row r="72" spans="1:65" x14ac:dyDescent="0.2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D72"/>
      <c r="AF72"/>
      <c r="AH72"/>
      <c r="AL72"/>
      <c r="AM72"/>
      <c r="AN72" s="3"/>
      <c r="AP72" s="3"/>
      <c r="AR72" s="3"/>
      <c r="AT72" s="3"/>
      <c r="AV72" s="3"/>
      <c r="AX72" s="3"/>
      <c r="AZ72" s="3"/>
      <c r="BC72" s="3"/>
      <c r="BE72" s="3"/>
      <c r="BG72" s="3"/>
      <c r="BH72"/>
      <c r="BI72"/>
      <c r="BJ72"/>
      <c r="BK72"/>
      <c r="BL72"/>
      <c r="BM72"/>
    </row>
    <row r="73" spans="1:65" x14ac:dyDescent="0.2">
      <c r="F73"/>
      <c r="G73"/>
      <c r="H73"/>
      <c r="I73"/>
      <c r="J73"/>
      <c r="K73"/>
      <c r="L73"/>
      <c r="M73"/>
      <c r="N73"/>
      <c r="O73"/>
      <c r="P73"/>
      <c r="Q73"/>
      <c r="AC73" s="3"/>
      <c r="AE73" s="3"/>
      <c r="AG73" s="3"/>
      <c r="AI73" s="3"/>
      <c r="AJ73" s="3"/>
      <c r="AK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C73" s="3"/>
      <c r="BE73" s="3"/>
      <c r="BG73" s="3"/>
      <c r="BH73"/>
      <c r="BI73"/>
      <c r="BJ73"/>
      <c r="BK73"/>
      <c r="BL73"/>
    </row>
    <row r="74" spans="1:65" x14ac:dyDescent="0.2">
      <c r="C74" s="1" t="s">
        <v>15</v>
      </c>
      <c r="F74"/>
      <c r="G74"/>
      <c r="H74"/>
      <c r="I74"/>
      <c r="J74"/>
      <c r="K74"/>
      <c r="L74"/>
      <c r="M74"/>
      <c r="N74"/>
      <c r="O74"/>
      <c r="P74"/>
      <c r="Q74"/>
      <c r="AC74" s="3"/>
      <c r="AE74" s="3"/>
      <c r="AG74" s="3"/>
      <c r="AI74" s="3"/>
      <c r="AJ74" s="3"/>
      <c r="AK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C74" s="3"/>
      <c r="BE74" s="3"/>
      <c r="BG74" s="3"/>
      <c r="BH74"/>
      <c r="BI74"/>
      <c r="BJ74"/>
      <c r="BK74"/>
      <c r="BL74"/>
    </row>
    <row r="75" spans="1:65" s="6" customFormat="1" ht="34" x14ac:dyDescent="0.2">
      <c r="B75" s="6" t="s">
        <v>0</v>
      </c>
      <c r="C75" s="6" t="s">
        <v>2</v>
      </c>
      <c r="D75" s="6" t="s">
        <v>1</v>
      </c>
      <c r="E75" s="6" t="s">
        <v>62</v>
      </c>
      <c r="F75" s="6" t="s">
        <v>3</v>
      </c>
      <c r="G75" s="6" t="s">
        <v>4</v>
      </c>
      <c r="H75" s="6" t="s">
        <v>5</v>
      </c>
      <c r="I75" s="6" t="s">
        <v>6</v>
      </c>
      <c r="J75" s="6" t="s">
        <v>7</v>
      </c>
      <c r="K75" s="6" t="s">
        <v>8</v>
      </c>
      <c r="L75" s="6" t="s">
        <v>18</v>
      </c>
      <c r="M75" s="6" t="s">
        <v>9</v>
      </c>
      <c r="N75" s="6" t="s">
        <v>17</v>
      </c>
      <c r="O75" s="6" t="s">
        <v>16</v>
      </c>
      <c r="P75" s="6" t="s">
        <v>10</v>
      </c>
      <c r="Q75" t="s">
        <v>80</v>
      </c>
      <c r="R75" s="6" t="s">
        <v>32</v>
      </c>
      <c r="S75" t="s">
        <v>81</v>
      </c>
      <c r="T75" t="s">
        <v>82</v>
      </c>
      <c r="U75" t="s">
        <v>49</v>
      </c>
      <c r="V75" t="s">
        <v>50</v>
      </c>
      <c r="W75" t="s">
        <v>11</v>
      </c>
      <c r="X75" t="s">
        <v>33</v>
      </c>
      <c r="Y75" t="s">
        <v>12</v>
      </c>
      <c r="Z75" t="s">
        <v>34</v>
      </c>
      <c r="AA75" t="s">
        <v>35</v>
      </c>
      <c r="AB75" t="s">
        <v>13</v>
      </c>
      <c r="AC75" t="s">
        <v>83</v>
      </c>
      <c r="AD75" t="s">
        <v>36</v>
      </c>
      <c r="AE75" t="s">
        <v>84</v>
      </c>
      <c r="AF75" t="s">
        <v>85</v>
      </c>
      <c r="AG75" t="s">
        <v>51</v>
      </c>
      <c r="AH75" t="s">
        <v>52</v>
      </c>
      <c r="AI75" t="s">
        <v>44</v>
      </c>
      <c r="AJ75" t="s">
        <v>45</v>
      </c>
      <c r="AK75" t="s">
        <v>46</v>
      </c>
      <c r="AL75" t="s">
        <v>47</v>
      </c>
      <c r="AM75" t="s">
        <v>48</v>
      </c>
      <c r="BI75" s="8"/>
      <c r="BJ75" s="8"/>
      <c r="BK75" s="8"/>
      <c r="BL75" s="8"/>
      <c r="BM75" s="8"/>
    </row>
    <row r="76" spans="1:65" x14ac:dyDescent="0.2">
      <c r="A76" t="str">
        <f t="shared" ref="A76:A143" si="2">CONCATENATE(B76,"_",C76,"_",D76)</f>
        <v>1_1_2002</v>
      </c>
      <c r="B76">
        <v>1</v>
      </c>
      <c r="C76">
        <v>1</v>
      </c>
      <c r="D76">
        <v>2002</v>
      </c>
      <c r="E76">
        <f>Sheet1!E75</f>
        <v>1291883222.0549901</v>
      </c>
      <c r="F76">
        <f>Sheet1!F75</f>
        <v>0</v>
      </c>
      <c r="G76">
        <f>Sheet1!G75</f>
        <v>1291883222.0549901</v>
      </c>
      <c r="H76">
        <f>Sheet1!H75</f>
        <v>0</v>
      </c>
      <c r="I76">
        <f>Sheet1!I75</f>
        <v>1158336993.3836901</v>
      </c>
      <c r="J76">
        <f>Sheet1!J75</f>
        <v>0</v>
      </c>
      <c r="K76">
        <f>Sheet1!K75</f>
        <v>49905531.055268899</v>
      </c>
      <c r="L76">
        <f>Sheet1!L75</f>
        <v>1.6551250194207501</v>
      </c>
      <c r="M76">
        <f>Sheet1!M75</f>
        <v>8442209.1902026497</v>
      </c>
      <c r="N76">
        <f>Sheet1!N75</f>
        <v>1.95407472589529</v>
      </c>
      <c r="O76">
        <f>Sheet1!O75</f>
        <v>43649.385696203601</v>
      </c>
      <c r="P76">
        <f>Sheet1!P75</f>
        <v>11.214954234020199</v>
      </c>
      <c r="Q76">
        <f>Sheet1!Q75</f>
        <v>7844.3641470167204</v>
      </c>
      <c r="R76">
        <f>Sheet1!R75</f>
        <v>3.8878278728014601</v>
      </c>
      <c r="S76">
        <f>Sheet1!S75</f>
        <v>0</v>
      </c>
      <c r="T76">
        <f>Sheet1!T75</f>
        <v>0</v>
      </c>
      <c r="U76">
        <f>Sheet1!U75</f>
        <v>0</v>
      </c>
      <c r="V76">
        <f>Sheet1!V75</f>
        <v>0</v>
      </c>
      <c r="W76">
        <f>Sheet1!W75</f>
        <v>0</v>
      </c>
      <c r="X76">
        <f>Sheet1!Y75</f>
        <v>0</v>
      </c>
      <c r="Y76">
        <f>Sheet1!X75</f>
        <v>0</v>
      </c>
      <c r="Z76">
        <f>Sheet1!Z75</f>
        <v>0</v>
      </c>
      <c r="AA76">
        <f>Sheet1!AA75</f>
        <v>0</v>
      </c>
      <c r="AB76">
        <f>Sheet1!AB75</f>
        <v>0</v>
      </c>
      <c r="AC76">
        <f>Sheet1!AC75</f>
        <v>0</v>
      </c>
      <c r="AD76">
        <f>Sheet1!AD75</f>
        <v>0</v>
      </c>
      <c r="AE76">
        <f>Sheet1!AE75</f>
        <v>0</v>
      </c>
      <c r="AF76">
        <f>Sheet1!AF75</f>
        <v>0</v>
      </c>
      <c r="AG76">
        <f>Sheet1!AG75</f>
        <v>0</v>
      </c>
      <c r="AH76">
        <f>Sheet1!AH75</f>
        <v>0</v>
      </c>
      <c r="AI76">
        <f>Sheet1!AI75</f>
        <v>0</v>
      </c>
      <c r="AJ76">
        <f>Sheet1!AJ75</f>
        <v>0</v>
      </c>
      <c r="AK76">
        <f>Sheet1!AK75</f>
        <v>0</v>
      </c>
      <c r="AL76">
        <f>Sheet1!AL75</f>
        <v>1291883222.0549901</v>
      </c>
      <c r="AM76">
        <f>Sheet1!AM75</f>
        <v>1291883222.0549901</v>
      </c>
      <c r="BH76"/>
      <c r="BI76"/>
      <c r="BJ76"/>
      <c r="BK76"/>
      <c r="BL76"/>
      <c r="BM76"/>
    </row>
    <row r="77" spans="1:65" x14ac:dyDescent="0.2">
      <c r="A77" t="str">
        <f t="shared" si="2"/>
        <v>1_1_2003</v>
      </c>
      <c r="B77">
        <v>1</v>
      </c>
      <c r="C77">
        <v>1</v>
      </c>
      <c r="D77">
        <v>2003</v>
      </c>
      <c r="E77">
        <f>Sheet1!E76</f>
        <v>1291883222.0549901</v>
      </c>
      <c r="F77">
        <f>Sheet1!F76</f>
        <v>1291883222.0549901</v>
      </c>
      <c r="G77">
        <f>Sheet1!G76</f>
        <v>1280048422.5409999</v>
      </c>
      <c r="H77">
        <f>Sheet1!H76</f>
        <v>-11834799.513999101</v>
      </c>
      <c r="I77">
        <f>Sheet1!I76</f>
        <v>1256318370.5353301</v>
      </c>
      <c r="J77">
        <f>Sheet1!J76</f>
        <v>97981377.151637003</v>
      </c>
      <c r="K77">
        <f>Sheet1!K76</f>
        <v>53571402.2184515</v>
      </c>
      <c r="L77">
        <f>Sheet1!L76</f>
        <v>1.6421884260644299</v>
      </c>
      <c r="M77">
        <f>Sheet1!M76</f>
        <v>8583985.8389438298</v>
      </c>
      <c r="N77">
        <f>Sheet1!N76</f>
        <v>2.2297529786491501</v>
      </c>
      <c r="O77">
        <f>Sheet1!O76</f>
        <v>42659.874080798698</v>
      </c>
      <c r="P77">
        <f>Sheet1!P76</f>
        <v>11.1212196196819</v>
      </c>
      <c r="Q77">
        <f>Sheet1!Q76</f>
        <v>7844.1677758678798</v>
      </c>
      <c r="R77">
        <f>Sheet1!R76</f>
        <v>3.8878278728014601</v>
      </c>
      <c r="S77">
        <f>Sheet1!S76</f>
        <v>0</v>
      </c>
      <c r="T77">
        <f>Sheet1!T76</f>
        <v>0</v>
      </c>
      <c r="U77">
        <f>Sheet1!U76</f>
        <v>0</v>
      </c>
      <c r="V77">
        <f>Sheet1!V76</f>
        <v>0</v>
      </c>
      <c r="W77">
        <f>Sheet1!W76</f>
        <v>66194196.518098503</v>
      </c>
      <c r="X77">
        <f>Sheet1!Y76</f>
        <v>3010036.6836736999</v>
      </c>
      <c r="Y77">
        <f>Sheet1!X76</f>
        <v>3109928.8315911698</v>
      </c>
      <c r="Z77">
        <f>Sheet1!Z76</f>
        <v>27511543.274582099</v>
      </c>
      <c r="AA77">
        <f>Sheet1!AA76</f>
        <v>10890142.436912499</v>
      </c>
      <c r="AB77">
        <f>Sheet1!AB76</f>
        <v>-890235.57109259302</v>
      </c>
      <c r="AC77">
        <f>Sheet1!AC76</f>
        <v>-36211.2869182668</v>
      </c>
      <c r="AD77">
        <f>Sheet1!AD76</f>
        <v>0</v>
      </c>
      <c r="AE77">
        <f>Sheet1!AE76</f>
        <v>0</v>
      </c>
      <c r="AF77">
        <f>Sheet1!AF76</f>
        <v>0</v>
      </c>
      <c r="AG77">
        <f>Sheet1!AG76</f>
        <v>0</v>
      </c>
      <c r="AH77">
        <f>Sheet1!AH76</f>
        <v>0</v>
      </c>
      <c r="AI77">
        <f>Sheet1!AI76</f>
        <v>109789400.886847</v>
      </c>
      <c r="AJ77">
        <f>Sheet1!AJ76</f>
        <v>112100167.11597501</v>
      </c>
      <c r="AK77">
        <f>Sheet1!AK76</f>
        <v>-123934966.62997399</v>
      </c>
      <c r="AL77">
        <f>Sheet1!AL76</f>
        <v>0</v>
      </c>
      <c r="AM77">
        <f>Sheet1!AM76</f>
        <v>-11834799.513999101</v>
      </c>
      <c r="AN77" s="3"/>
      <c r="AP77" s="3"/>
      <c r="AR77" s="3"/>
      <c r="AT77" s="3"/>
      <c r="AV77" s="3"/>
      <c r="AX77" s="3"/>
      <c r="AZ77" s="3"/>
      <c r="BC77" s="3"/>
      <c r="BE77" s="3"/>
      <c r="BG77" s="3"/>
      <c r="BH77"/>
      <c r="BI77"/>
      <c r="BJ77"/>
      <c r="BK77"/>
      <c r="BL77"/>
      <c r="BM77"/>
    </row>
    <row r="78" spans="1:65" x14ac:dyDescent="0.2">
      <c r="A78" t="str">
        <f t="shared" si="2"/>
        <v>1_1_2004</v>
      </c>
      <c r="B78">
        <v>1</v>
      </c>
      <c r="C78">
        <v>1</v>
      </c>
      <c r="D78">
        <v>2004</v>
      </c>
      <c r="E78">
        <f>Sheet1!E77</f>
        <v>1299579109.0549901</v>
      </c>
      <c r="F78">
        <f>Sheet1!F77</f>
        <v>1280048422.5409999</v>
      </c>
      <c r="G78">
        <f>Sheet1!G77</f>
        <v>1353575032.98</v>
      </c>
      <c r="H78">
        <f>Sheet1!H77</f>
        <v>65830723.439000197</v>
      </c>
      <c r="I78">
        <f>Sheet1!I77</f>
        <v>1338615553.2949901</v>
      </c>
      <c r="J78">
        <f>Sheet1!J77</f>
        <v>74870799.469156995</v>
      </c>
      <c r="K78">
        <f>Sheet1!K77</f>
        <v>53708990.877048902</v>
      </c>
      <c r="L78">
        <f>Sheet1!L77</f>
        <v>1.6209756981252199</v>
      </c>
      <c r="M78">
        <f>Sheet1!M77</f>
        <v>8753941.6085100099</v>
      </c>
      <c r="N78">
        <f>Sheet1!N77</f>
        <v>2.55218295349896</v>
      </c>
      <c r="O78">
        <f>Sheet1!O77</f>
        <v>41272.428166142003</v>
      </c>
      <c r="P78">
        <f>Sheet1!P77</f>
        <v>11.007380663765399</v>
      </c>
      <c r="Q78">
        <f>Sheet1!Q77</f>
        <v>7821.9953923264702</v>
      </c>
      <c r="R78">
        <f>Sheet1!R77</f>
        <v>3.8819781237315101</v>
      </c>
      <c r="S78">
        <f>Sheet1!S77</f>
        <v>0</v>
      </c>
      <c r="T78">
        <f>Sheet1!T77</f>
        <v>0</v>
      </c>
      <c r="U78">
        <f>Sheet1!U77</f>
        <v>0</v>
      </c>
      <c r="V78">
        <f>Sheet1!V77</f>
        <v>0</v>
      </c>
      <c r="W78">
        <f>Sheet1!W77</f>
        <v>22823192.7612793</v>
      </c>
      <c r="X78">
        <f>Sheet1!Y77</f>
        <v>3611938.8794863899</v>
      </c>
      <c r="Y78">
        <f>Sheet1!X77</f>
        <v>9911386.8331551608</v>
      </c>
      <c r="Z78">
        <f>Sheet1!Z77</f>
        <v>29491950.2930214</v>
      </c>
      <c r="AA78">
        <f>Sheet1!AA77</f>
        <v>14884101.4345937</v>
      </c>
      <c r="AB78">
        <f>Sheet1!AB77</f>
        <v>-876219.326443895</v>
      </c>
      <c r="AC78">
        <f>Sheet1!AC77</f>
        <v>12337.7005321575</v>
      </c>
      <c r="AD78">
        <f>Sheet1!AD77</f>
        <v>0</v>
      </c>
      <c r="AE78">
        <f>Sheet1!AE77</f>
        <v>0</v>
      </c>
      <c r="AF78">
        <f>Sheet1!AF77</f>
        <v>0</v>
      </c>
      <c r="AG78">
        <f>Sheet1!AG77</f>
        <v>0</v>
      </c>
      <c r="AH78">
        <f>Sheet1!AH77</f>
        <v>0</v>
      </c>
      <c r="AI78">
        <f>Sheet1!AI77</f>
        <v>79858688.575624302</v>
      </c>
      <c r="AJ78">
        <f>Sheet1!AJ77</f>
        <v>82704292.428598896</v>
      </c>
      <c r="AK78">
        <f>Sheet1!AK77</f>
        <v>-16873568.989598699</v>
      </c>
      <c r="AL78">
        <f>Sheet1!AL77</f>
        <v>7695887</v>
      </c>
      <c r="AM78">
        <f>Sheet1!AM77</f>
        <v>73526610.439000204</v>
      </c>
      <c r="AN78" s="3"/>
      <c r="AP78" s="3"/>
      <c r="AR78" s="3"/>
      <c r="AT78" s="3"/>
      <c r="AV78" s="3"/>
      <c r="AX78" s="3"/>
      <c r="AZ78" s="3"/>
      <c r="BC78" s="3"/>
      <c r="BE78" s="3"/>
      <c r="BG78" s="3"/>
      <c r="BH78"/>
      <c r="BI78"/>
      <c r="BJ78"/>
      <c r="BK78"/>
      <c r="BL78"/>
      <c r="BM78"/>
    </row>
    <row r="79" spans="1:65" x14ac:dyDescent="0.2">
      <c r="A79" t="str">
        <f t="shared" si="2"/>
        <v>1_1_2005</v>
      </c>
      <c r="B79">
        <v>1</v>
      </c>
      <c r="C79">
        <v>1</v>
      </c>
      <c r="D79">
        <v>2005</v>
      </c>
      <c r="E79">
        <f>Sheet1!E78</f>
        <v>1341098432.0549901</v>
      </c>
      <c r="F79">
        <f>Sheet1!F78</f>
        <v>1353575032.98</v>
      </c>
      <c r="G79">
        <f>Sheet1!G78</f>
        <v>1433053203.59899</v>
      </c>
      <c r="H79">
        <f>Sheet1!H78</f>
        <v>37958847.618998297</v>
      </c>
      <c r="I79">
        <f>Sheet1!I78</f>
        <v>1423051947.70066</v>
      </c>
      <c r="J79">
        <f>Sheet1!J78</f>
        <v>44251806.122328602</v>
      </c>
      <c r="K79">
        <f>Sheet1!K78</f>
        <v>52595806.487788796</v>
      </c>
      <c r="L79">
        <f>Sheet1!L78</f>
        <v>1.62945560439069</v>
      </c>
      <c r="M79">
        <f>Sheet1!M78</f>
        <v>8799450.8021006603</v>
      </c>
      <c r="N79">
        <f>Sheet1!N78</f>
        <v>3.0171280724625702</v>
      </c>
      <c r="O79">
        <f>Sheet1!O78</f>
        <v>40030.664589436601</v>
      </c>
      <c r="P79">
        <f>Sheet1!P78</f>
        <v>10.753021047411099</v>
      </c>
      <c r="Q79">
        <f>Sheet1!Q78</f>
        <v>7772.8001080817803</v>
      </c>
      <c r="R79">
        <f>Sheet1!R78</f>
        <v>3.8993440000498998</v>
      </c>
      <c r="S79">
        <f>Sheet1!S78</f>
        <v>0</v>
      </c>
      <c r="T79">
        <f>Sheet1!T78</f>
        <v>0</v>
      </c>
      <c r="U79">
        <f>Sheet1!U78</f>
        <v>0</v>
      </c>
      <c r="V79">
        <f>Sheet1!V78</f>
        <v>0</v>
      </c>
      <c r="W79">
        <f>Sheet1!W78</f>
        <v>-2723982.51933794</v>
      </c>
      <c r="X79">
        <f>Sheet1!Y78</f>
        <v>3931766.26884312</v>
      </c>
      <c r="Y79">
        <f>Sheet1!X78</f>
        <v>-7487771.2209044499</v>
      </c>
      <c r="Z79">
        <f>Sheet1!Z78</f>
        <v>39880231.172131598</v>
      </c>
      <c r="AA79">
        <f>Sheet1!AA78</f>
        <v>14475804.727139199</v>
      </c>
      <c r="AB79">
        <f>Sheet1!AB78</f>
        <v>-998557.67467756895</v>
      </c>
      <c r="AC79">
        <f>Sheet1!AC78</f>
        <v>115812.525135904</v>
      </c>
      <c r="AD79">
        <f>Sheet1!AD78</f>
        <v>0</v>
      </c>
      <c r="AE79">
        <f>Sheet1!AE78</f>
        <v>0</v>
      </c>
      <c r="AF79">
        <f>Sheet1!AF78</f>
        <v>0</v>
      </c>
      <c r="AG79">
        <f>Sheet1!AG78</f>
        <v>0</v>
      </c>
      <c r="AH79">
        <f>Sheet1!AH78</f>
        <v>0</v>
      </c>
      <c r="AI79">
        <f>Sheet1!AI78</f>
        <v>47193303.278329797</v>
      </c>
      <c r="AJ79">
        <f>Sheet1!AJ78</f>
        <v>47545689.954598501</v>
      </c>
      <c r="AK79">
        <f>Sheet1!AK78</f>
        <v>-9586842.3356001992</v>
      </c>
      <c r="AL79">
        <f>Sheet1!AL78</f>
        <v>41519322.999999903</v>
      </c>
      <c r="AM79">
        <f>Sheet1!AM78</f>
        <v>79478170.6189982</v>
      </c>
      <c r="AN79" s="3"/>
      <c r="AP79" s="3"/>
      <c r="AR79" s="3"/>
      <c r="AT79" s="3"/>
      <c r="AV79" s="3"/>
      <c r="AX79" s="3"/>
      <c r="AZ79" s="3"/>
      <c r="BC79" s="3"/>
      <c r="BE79" s="3"/>
      <c r="BG79" s="3"/>
      <c r="BH79"/>
      <c r="BI79"/>
      <c r="BJ79"/>
      <c r="BK79"/>
      <c r="BL79"/>
      <c r="BM79"/>
    </row>
    <row r="80" spans="1:65" x14ac:dyDescent="0.2">
      <c r="A80" t="str">
        <f t="shared" si="2"/>
        <v>1_1_2006</v>
      </c>
      <c r="B80">
        <v>1</v>
      </c>
      <c r="C80">
        <v>1</v>
      </c>
      <c r="D80">
        <v>2006</v>
      </c>
      <c r="E80">
        <f>Sheet1!E79</f>
        <v>1341098432.0549901</v>
      </c>
      <c r="F80">
        <f>Sheet1!F79</f>
        <v>1433053203.59899</v>
      </c>
      <c r="G80">
        <f>Sheet1!G79</f>
        <v>1493228483.316</v>
      </c>
      <c r="H80">
        <f>Sheet1!H79</f>
        <v>60175279.717001699</v>
      </c>
      <c r="I80">
        <f>Sheet1!I79</f>
        <v>1501878626.2169499</v>
      </c>
      <c r="J80">
        <f>Sheet1!J79</f>
        <v>78826678.516295299</v>
      </c>
      <c r="K80">
        <f>Sheet1!K79</f>
        <v>54277702.861450501</v>
      </c>
      <c r="L80">
        <f>Sheet1!L79</f>
        <v>1.6849911104270401</v>
      </c>
      <c r="M80">
        <f>Sheet1!M79</f>
        <v>9046881.8744128495</v>
      </c>
      <c r="N80">
        <f>Sheet1!N79</f>
        <v>3.3093459412878699</v>
      </c>
      <c r="O80">
        <f>Sheet1!O79</f>
        <v>38265.967128227901</v>
      </c>
      <c r="P80">
        <f>Sheet1!P79</f>
        <v>10.6900390645171</v>
      </c>
      <c r="Q80">
        <f>Sheet1!Q79</f>
        <v>7770.6723869650004</v>
      </c>
      <c r="R80">
        <f>Sheet1!R79</f>
        <v>4.1688265003285103</v>
      </c>
      <c r="S80">
        <f>Sheet1!S79</f>
        <v>0</v>
      </c>
      <c r="T80">
        <f>Sheet1!T79</f>
        <v>0</v>
      </c>
      <c r="U80">
        <f>Sheet1!U79</f>
        <v>0</v>
      </c>
      <c r="V80">
        <f>Sheet1!V79</f>
        <v>0</v>
      </c>
      <c r="W80">
        <f>Sheet1!W79</f>
        <v>48937766.250300601</v>
      </c>
      <c r="X80">
        <f>Sheet1!Y79</f>
        <v>5319339.9670794299</v>
      </c>
      <c r="Y80">
        <f>Sheet1!X79</f>
        <v>-19057957.932264399</v>
      </c>
      <c r="Z80">
        <f>Sheet1!Z79</f>
        <v>24135126.002567299</v>
      </c>
      <c r="AA80">
        <f>Sheet1!AA79</f>
        <v>23781753.159212999</v>
      </c>
      <c r="AB80">
        <f>Sheet1!AB79</f>
        <v>-703136.158457577</v>
      </c>
      <c r="AC80">
        <f>Sheet1!AC79</f>
        <v>-404968.18238094001</v>
      </c>
      <c r="AD80">
        <f>Sheet1!AD79</f>
        <v>-133244.855129031</v>
      </c>
      <c r="AE80">
        <f>Sheet1!AE79</f>
        <v>0</v>
      </c>
      <c r="AF80">
        <f>Sheet1!AF79</f>
        <v>0</v>
      </c>
      <c r="AG80">
        <f>Sheet1!AG79</f>
        <v>0</v>
      </c>
      <c r="AH80">
        <f>Sheet1!AH79</f>
        <v>0</v>
      </c>
      <c r="AI80">
        <f>Sheet1!AI79</f>
        <v>81874678.250928402</v>
      </c>
      <c r="AJ80">
        <f>Sheet1!AJ79</f>
        <v>82683507.396080494</v>
      </c>
      <c r="AK80">
        <f>Sheet1!AK79</f>
        <v>-22508227.679078698</v>
      </c>
      <c r="AL80">
        <f>Sheet1!AL79</f>
        <v>0</v>
      </c>
      <c r="AM80">
        <f>Sheet1!AM79</f>
        <v>60175279.717001699</v>
      </c>
      <c r="AN80" s="3"/>
      <c r="AP80" s="3"/>
      <c r="AR80" s="3"/>
      <c r="AT80" s="3"/>
      <c r="AV80" s="3"/>
      <c r="AX80" s="3"/>
      <c r="AZ80" s="3"/>
      <c r="BC80" s="3"/>
      <c r="BE80" s="3"/>
      <c r="BG80" s="3"/>
      <c r="BH80"/>
      <c r="BI80"/>
      <c r="BJ80"/>
      <c r="BK80"/>
      <c r="BL80"/>
      <c r="BM80"/>
    </row>
    <row r="81" spans="1:65" x14ac:dyDescent="0.2">
      <c r="A81" t="str">
        <f t="shared" si="2"/>
        <v>1_1_2007</v>
      </c>
      <c r="B81">
        <v>1</v>
      </c>
      <c r="C81">
        <v>1</v>
      </c>
      <c r="D81">
        <v>2007</v>
      </c>
      <c r="E81">
        <f>Sheet1!E80</f>
        <v>1341098432.0549901</v>
      </c>
      <c r="F81">
        <f>Sheet1!F80</f>
        <v>1493228483.316</v>
      </c>
      <c r="G81">
        <f>Sheet1!G80</f>
        <v>1522929524.6889999</v>
      </c>
      <c r="H81">
        <f>Sheet1!H80</f>
        <v>29701041.372999702</v>
      </c>
      <c r="I81">
        <f>Sheet1!I80</f>
        <v>1579752368.85095</v>
      </c>
      <c r="J81">
        <f>Sheet1!J80</f>
        <v>77873742.633998901</v>
      </c>
      <c r="K81">
        <f>Sheet1!K80</f>
        <v>57873478.259721197</v>
      </c>
      <c r="L81">
        <f>Sheet1!L80</f>
        <v>1.67561025691993</v>
      </c>
      <c r="M81">
        <f>Sheet1!M80</f>
        <v>9110061.8865757305</v>
      </c>
      <c r="N81">
        <f>Sheet1!N80</f>
        <v>3.4731413117012502</v>
      </c>
      <c r="O81">
        <f>Sheet1!O80</f>
        <v>38787.438934300902</v>
      </c>
      <c r="P81">
        <f>Sheet1!P80</f>
        <v>10.535005361204</v>
      </c>
      <c r="Q81">
        <f>Sheet1!Q80</f>
        <v>7774.4503916150597</v>
      </c>
      <c r="R81">
        <f>Sheet1!R80</f>
        <v>4.3767636164683603</v>
      </c>
      <c r="S81">
        <f>Sheet1!S80</f>
        <v>0</v>
      </c>
      <c r="T81">
        <f>Sheet1!T80</f>
        <v>0</v>
      </c>
      <c r="U81">
        <f>Sheet1!U80</f>
        <v>0</v>
      </c>
      <c r="V81">
        <f>Sheet1!V80</f>
        <v>0</v>
      </c>
      <c r="W81">
        <f>Sheet1!W80</f>
        <v>72268514.368733004</v>
      </c>
      <c r="X81">
        <f>Sheet1!Y80</f>
        <v>1520669.84568156</v>
      </c>
      <c r="Y81">
        <f>Sheet1!X80</f>
        <v>5700022.5532142902</v>
      </c>
      <c r="Z81">
        <f>Sheet1!Z80</f>
        <v>13257029.1229115</v>
      </c>
      <c r="AA81">
        <f>Sheet1!AA80</f>
        <v>-7074572.6376815503</v>
      </c>
      <c r="AB81">
        <f>Sheet1!AB80</f>
        <v>-1666952.3064542201</v>
      </c>
      <c r="AC81">
        <f>Sheet1!AC80</f>
        <v>785067.79340742296</v>
      </c>
      <c r="AD81">
        <f>Sheet1!AD80</f>
        <v>-111874.18287515</v>
      </c>
      <c r="AE81">
        <f>Sheet1!AE80</f>
        <v>0</v>
      </c>
      <c r="AF81">
        <f>Sheet1!AF80</f>
        <v>0</v>
      </c>
      <c r="AG81">
        <f>Sheet1!AG80</f>
        <v>0</v>
      </c>
      <c r="AH81">
        <f>Sheet1!AH80</f>
        <v>0</v>
      </c>
      <c r="AI81">
        <f>Sheet1!AI80</f>
        <v>84677904.556936905</v>
      </c>
      <c r="AJ81">
        <f>Sheet1!AJ80</f>
        <v>84327365.797755599</v>
      </c>
      <c r="AK81">
        <f>Sheet1!AK80</f>
        <v>-54626324.424755797</v>
      </c>
      <c r="AL81">
        <f>Sheet1!AL80</f>
        <v>0</v>
      </c>
      <c r="AM81">
        <f>Sheet1!AM80</f>
        <v>29701041.372999702</v>
      </c>
      <c r="AN81" s="3"/>
      <c r="AP81" s="3"/>
      <c r="AR81" s="3"/>
      <c r="AT81" s="3"/>
      <c r="AV81" s="3"/>
      <c r="AX81" s="3"/>
      <c r="AZ81" s="3"/>
      <c r="BC81" s="3"/>
      <c r="BE81" s="3"/>
      <c r="BG81" s="3"/>
      <c r="BH81"/>
      <c r="BI81"/>
      <c r="BJ81"/>
      <c r="BK81"/>
      <c r="BL81"/>
      <c r="BM81"/>
    </row>
    <row r="82" spans="1:65" x14ac:dyDescent="0.2">
      <c r="A82" t="str">
        <f t="shared" si="2"/>
        <v>1_1_2008</v>
      </c>
      <c r="B82">
        <v>1</v>
      </c>
      <c r="C82">
        <v>1</v>
      </c>
      <c r="D82">
        <v>2008</v>
      </c>
      <c r="E82">
        <f>Sheet1!E81</f>
        <v>1341098432.0549901</v>
      </c>
      <c r="F82">
        <f>Sheet1!F81</f>
        <v>1522929524.6889999</v>
      </c>
      <c r="G82">
        <f>Sheet1!G81</f>
        <v>1598394722.8410001</v>
      </c>
      <c r="H82">
        <f>Sheet1!H81</f>
        <v>75465198.152000204</v>
      </c>
      <c r="I82">
        <f>Sheet1!I81</f>
        <v>1635298024.31125</v>
      </c>
      <c r="J82">
        <f>Sheet1!J81</f>
        <v>55545655.460298598</v>
      </c>
      <c r="K82">
        <f>Sheet1!K81</f>
        <v>59190978.788533904</v>
      </c>
      <c r="L82">
        <f>Sheet1!L81</f>
        <v>1.7264680452275001</v>
      </c>
      <c r="M82">
        <f>Sheet1!M81</f>
        <v>9152958.6189814992</v>
      </c>
      <c r="N82">
        <f>Sheet1!N81</f>
        <v>3.9066050504493899</v>
      </c>
      <c r="O82">
        <f>Sheet1!O81</f>
        <v>38713.036862410103</v>
      </c>
      <c r="P82">
        <f>Sheet1!P81</f>
        <v>10.675637985237101</v>
      </c>
      <c r="Q82">
        <f>Sheet1!Q81</f>
        <v>7771.8949608857502</v>
      </c>
      <c r="R82">
        <f>Sheet1!R81</f>
        <v>4.46207958046302</v>
      </c>
      <c r="S82">
        <f>Sheet1!S81</f>
        <v>0</v>
      </c>
      <c r="T82">
        <f>Sheet1!T81</f>
        <v>0</v>
      </c>
      <c r="U82">
        <f>Sheet1!U81</f>
        <v>0.18429850225181901</v>
      </c>
      <c r="V82">
        <f>Sheet1!V81</f>
        <v>0</v>
      </c>
      <c r="W82">
        <f>Sheet1!W81</f>
        <v>36563619.290664896</v>
      </c>
      <c r="X82">
        <f>Sheet1!Y81</f>
        <v>1276118.02783556</v>
      </c>
      <c r="Y82">
        <f>Sheet1!X81</f>
        <v>-20113861.5782593</v>
      </c>
      <c r="Z82">
        <f>Sheet1!Z81</f>
        <v>33908382.7201095</v>
      </c>
      <c r="AA82">
        <f>Sheet1!AA81</f>
        <v>518188.56627392903</v>
      </c>
      <c r="AB82">
        <f>Sheet1!AB81</f>
        <v>1615305.67359952</v>
      </c>
      <c r="AC82">
        <f>Sheet1!AC81</f>
        <v>-654717.36989384599</v>
      </c>
      <c r="AD82">
        <f>Sheet1!AD81</f>
        <v>-44646.1291486021</v>
      </c>
      <c r="AE82">
        <f>Sheet1!AE81</f>
        <v>0</v>
      </c>
      <c r="AF82">
        <f>Sheet1!AF81</f>
        <v>0</v>
      </c>
      <c r="AG82">
        <f>Sheet1!AG81</f>
        <v>1535938.1758514701</v>
      </c>
      <c r="AH82">
        <f>Sheet1!AH81</f>
        <v>0</v>
      </c>
      <c r="AI82">
        <f>Sheet1!AI81</f>
        <v>54604327.377033196</v>
      </c>
      <c r="AJ82">
        <f>Sheet1!AJ81</f>
        <v>54495171.653868802</v>
      </c>
      <c r="AK82">
        <f>Sheet1!AK81</f>
        <v>20970026.498131301</v>
      </c>
      <c r="AL82">
        <f>Sheet1!AL81</f>
        <v>0</v>
      </c>
      <c r="AM82">
        <f>Sheet1!AM81</f>
        <v>75465198.152000204</v>
      </c>
      <c r="AN82" s="3"/>
      <c r="AP82" s="3"/>
      <c r="AR82" s="3"/>
      <c r="AT82" s="3"/>
      <c r="AV82" s="3"/>
      <c r="AX82" s="3"/>
      <c r="AZ82" s="3"/>
      <c r="BC82" s="3"/>
      <c r="BE82" s="3"/>
      <c r="BG82" s="3"/>
      <c r="BH82"/>
      <c r="BI82"/>
      <c r="BJ82"/>
      <c r="BK82"/>
      <c r="BL82"/>
      <c r="BM82"/>
    </row>
    <row r="83" spans="1:65" x14ac:dyDescent="0.2">
      <c r="A83" t="str">
        <f t="shared" si="2"/>
        <v>1_1_2009</v>
      </c>
      <c r="B83">
        <v>1</v>
      </c>
      <c r="C83">
        <v>1</v>
      </c>
      <c r="D83">
        <v>2009</v>
      </c>
      <c r="E83">
        <f>Sheet1!E82</f>
        <v>1352446773.0549901</v>
      </c>
      <c r="F83">
        <f>Sheet1!F82</f>
        <v>1598394722.8410001</v>
      </c>
      <c r="G83">
        <f>Sheet1!G82</f>
        <v>1579728635.783</v>
      </c>
      <c r="H83">
        <f>Sheet1!H82</f>
        <v>-30014428.057999998</v>
      </c>
      <c r="I83">
        <f>Sheet1!I82</f>
        <v>1550475696.52513</v>
      </c>
      <c r="J83">
        <f>Sheet1!J82</f>
        <v>-101099660.271365</v>
      </c>
      <c r="K83">
        <f>Sheet1!K82</f>
        <v>58729717.331041999</v>
      </c>
      <c r="L83">
        <f>Sheet1!L82</f>
        <v>1.83130309619847</v>
      </c>
      <c r="M83">
        <f>Sheet1!M82</f>
        <v>9087561.7619733401</v>
      </c>
      <c r="N83">
        <f>Sheet1!N82</f>
        <v>2.8481788583910701</v>
      </c>
      <c r="O83">
        <f>Sheet1!O82</f>
        <v>37098.473637609102</v>
      </c>
      <c r="P83">
        <f>Sheet1!P82</f>
        <v>10.7838941830476</v>
      </c>
      <c r="Q83">
        <f>Sheet1!Q82</f>
        <v>7740.2836149090699</v>
      </c>
      <c r="R83">
        <f>Sheet1!R82</f>
        <v>4.6371391157330599</v>
      </c>
      <c r="S83">
        <f>Sheet1!S82</f>
        <v>0</v>
      </c>
      <c r="T83">
        <f>Sheet1!T82</f>
        <v>0</v>
      </c>
      <c r="U83">
        <f>Sheet1!U82</f>
        <v>0.18275205895289501</v>
      </c>
      <c r="V83">
        <f>Sheet1!V82</f>
        <v>0</v>
      </c>
      <c r="W83">
        <f>Sheet1!W82</f>
        <v>9917627.7670747098</v>
      </c>
      <c r="X83">
        <f>Sheet1!Y82</f>
        <v>-418986.03959170397</v>
      </c>
      <c r="Y83">
        <f>Sheet1!X82</f>
        <v>-44179742.507257499</v>
      </c>
      <c r="Z83">
        <f>Sheet1!Z82</f>
        <v>-89956876.549428999</v>
      </c>
      <c r="AA83">
        <f>Sheet1!AA82</f>
        <v>25258987.361790799</v>
      </c>
      <c r="AB83">
        <f>Sheet1!AB82</f>
        <v>1560980.1046039099</v>
      </c>
      <c r="AC83">
        <f>Sheet1!AC82</f>
        <v>-520229.54458533699</v>
      </c>
      <c r="AD83">
        <f>Sheet1!AD82</f>
        <v>-98268.821897307207</v>
      </c>
      <c r="AE83">
        <f>Sheet1!AE82</f>
        <v>0</v>
      </c>
      <c r="AF83">
        <f>Sheet1!AF82</f>
        <v>0</v>
      </c>
      <c r="AG83">
        <f>Sheet1!AG82</f>
        <v>0</v>
      </c>
      <c r="AH83">
        <f>Sheet1!AH82</f>
        <v>0</v>
      </c>
      <c r="AI83">
        <f>Sheet1!AI82</f>
        <v>-98436508.229291394</v>
      </c>
      <c r="AJ83">
        <f>Sheet1!AJ82</f>
        <v>-98560625.257515401</v>
      </c>
      <c r="AK83">
        <f>Sheet1!AK82</f>
        <v>68546197.199515298</v>
      </c>
      <c r="AL83">
        <f>Sheet1!AL82</f>
        <v>11348341</v>
      </c>
      <c r="AM83">
        <f>Sheet1!AM82</f>
        <v>-18666087.057999998</v>
      </c>
      <c r="AN83" s="3"/>
      <c r="AP83" s="3"/>
      <c r="AR83" s="3"/>
      <c r="AT83" s="3"/>
      <c r="AV83" s="3"/>
      <c r="AX83" s="3"/>
      <c r="AZ83" s="3"/>
      <c r="BC83" s="3"/>
      <c r="BE83" s="3"/>
      <c r="BG83" s="3"/>
      <c r="BH83"/>
      <c r="BI83"/>
      <c r="BJ83"/>
      <c r="BK83"/>
      <c r="BL83"/>
      <c r="BM83"/>
    </row>
    <row r="84" spans="1:65" x14ac:dyDescent="0.2">
      <c r="A84" t="str">
        <f t="shared" si="2"/>
        <v>1_1_2010</v>
      </c>
      <c r="B84">
        <v>1</v>
      </c>
      <c r="C84">
        <v>1</v>
      </c>
      <c r="D84">
        <v>2010</v>
      </c>
      <c r="E84">
        <f>Sheet1!E83</f>
        <v>1352446773.0549901</v>
      </c>
      <c r="F84">
        <f>Sheet1!F83</f>
        <v>1579728635.783</v>
      </c>
      <c r="G84">
        <f>Sheet1!G83</f>
        <v>1584263531.9619999</v>
      </c>
      <c r="H84">
        <f>Sheet1!H83</f>
        <v>4534896.1789996196</v>
      </c>
      <c r="I84">
        <f>Sheet1!I83</f>
        <v>1641583383.2685399</v>
      </c>
      <c r="J84">
        <f>Sheet1!J83</f>
        <v>91107686.743414804</v>
      </c>
      <c r="K84">
        <f>Sheet1!K83</f>
        <v>58766157.962850101</v>
      </c>
      <c r="L84">
        <f>Sheet1!L83</f>
        <v>1.83686211191097</v>
      </c>
      <c r="M84">
        <f>Sheet1!M83</f>
        <v>9090353.4927182402</v>
      </c>
      <c r="N84">
        <f>Sheet1!N83</f>
        <v>3.3046400405793301</v>
      </c>
      <c r="O84">
        <f>Sheet1!O83</f>
        <v>36240.309160410798</v>
      </c>
      <c r="P84">
        <f>Sheet1!P83</f>
        <v>11.0561481221603</v>
      </c>
      <c r="Q84">
        <f>Sheet1!Q83</f>
        <v>7782.4430658197298</v>
      </c>
      <c r="R84">
        <f>Sheet1!R83</f>
        <v>4.8682917914714396</v>
      </c>
      <c r="S84">
        <f>Sheet1!S83</f>
        <v>0</v>
      </c>
      <c r="T84">
        <f>Sheet1!T83</f>
        <v>0</v>
      </c>
      <c r="U84">
        <f>Sheet1!U83</f>
        <v>0.196301561694955</v>
      </c>
      <c r="V84">
        <f>Sheet1!V83</f>
        <v>0</v>
      </c>
      <c r="W84">
        <f>Sheet1!W83</f>
        <v>53056391.7538094</v>
      </c>
      <c r="X84">
        <f>Sheet1!Y83</f>
        <v>566392.29778152204</v>
      </c>
      <c r="Y84">
        <f>Sheet1!X83</f>
        <v>-1313592.9441796099</v>
      </c>
      <c r="Z84">
        <f>Sheet1!Z83</f>
        <v>42671355.089845099</v>
      </c>
      <c r="AA84">
        <f>Sheet1!AA83</f>
        <v>13807262.320479499</v>
      </c>
      <c r="AB84">
        <f>Sheet1!AB83</f>
        <v>3246712.9574632202</v>
      </c>
      <c r="AC84">
        <f>Sheet1!AC83</f>
        <v>8768928.0371211097</v>
      </c>
      <c r="AD84">
        <f>Sheet1!AD83</f>
        <v>-128867.137439201</v>
      </c>
      <c r="AE84">
        <f>Sheet1!AE83</f>
        <v>0</v>
      </c>
      <c r="AF84">
        <f>Sheet1!AF83</f>
        <v>0</v>
      </c>
      <c r="AG84">
        <f>Sheet1!AG83</f>
        <v>160447.448100073</v>
      </c>
      <c r="AH84">
        <f>Sheet1!AH83</f>
        <v>0</v>
      </c>
      <c r="AI84">
        <f>Sheet1!AI83</f>
        <v>120835029.822981</v>
      </c>
      <c r="AJ84">
        <f>Sheet1!AJ83</f>
        <v>122007030.05513699</v>
      </c>
      <c r="AK84">
        <f>Sheet1!AK83</f>
        <v>-117472133.876138</v>
      </c>
      <c r="AL84">
        <f>Sheet1!AL83</f>
        <v>0</v>
      </c>
      <c r="AM84">
        <f>Sheet1!AM83</f>
        <v>4534896.1789996196</v>
      </c>
      <c r="AN84" s="3"/>
      <c r="AP84" s="3"/>
      <c r="AR84" s="3"/>
      <c r="AT84" s="3"/>
      <c r="AV84" s="3"/>
      <c r="AX84" s="3"/>
      <c r="AZ84" s="3"/>
      <c r="BC84" s="3"/>
      <c r="BE84" s="3"/>
      <c r="BG84" s="3"/>
      <c r="BH84"/>
      <c r="BI84"/>
      <c r="BJ84"/>
      <c r="BK84"/>
      <c r="BL84"/>
      <c r="BM84"/>
    </row>
    <row r="85" spans="1:65" x14ac:dyDescent="0.2">
      <c r="A85" t="str">
        <f t="shared" si="2"/>
        <v>1_1_2011</v>
      </c>
      <c r="B85">
        <v>1</v>
      </c>
      <c r="C85">
        <v>1</v>
      </c>
      <c r="D85">
        <v>2011</v>
      </c>
      <c r="E85">
        <f>Sheet1!E84</f>
        <v>1352446773.0549901</v>
      </c>
      <c r="F85">
        <f>Sheet1!F84</f>
        <v>1584263531.9619999</v>
      </c>
      <c r="G85">
        <f>Sheet1!G84</f>
        <v>1649966415.23</v>
      </c>
      <c r="H85">
        <f>Sheet1!H84</f>
        <v>65702883.268000901</v>
      </c>
      <c r="I85">
        <f>Sheet1!I84</f>
        <v>1709467604.08076</v>
      </c>
      <c r="J85">
        <f>Sheet1!J84</f>
        <v>67884220.812217295</v>
      </c>
      <c r="K85">
        <f>Sheet1!K84</f>
        <v>58871399.713951498</v>
      </c>
      <c r="L85">
        <f>Sheet1!L84</f>
        <v>1.8525560539485499</v>
      </c>
      <c r="M85">
        <f>Sheet1!M84</f>
        <v>9174485.1065771803</v>
      </c>
      <c r="N85">
        <f>Sheet1!N84</f>
        <v>4.0558707133596004</v>
      </c>
      <c r="O85">
        <f>Sheet1!O84</f>
        <v>35638.5353588414</v>
      </c>
      <c r="P85">
        <f>Sheet1!P84</f>
        <v>11.3528151050376</v>
      </c>
      <c r="Q85">
        <f>Sheet1!Q84</f>
        <v>7719.5612787950904</v>
      </c>
      <c r="R85">
        <f>Sheet1!R84</f>
        <v>4.8350640760996999</v>
      </c>
      <c r="S85">
        <f>Sheet1!S84</f>
        <v>0</v>
      </c>
      <c r="T85">
        <f>Sheet1!T84</f>
        <v>0.12133579081734799</v>
      </c>
      <c r="U85">
        <f>Sheet1!U84</f>
        <v>0.36042470710984198</v>
      </c>
      <c r="V85">
        <f>Sheet1!V84</f>
        <v>0</v>
      </c>
      <c r="W85">
        <f>Sheet1!W84</f>
        <v>6554399.3785422798</v>
      </c>
      <c r="X85">
        <f>Sheet1!Y84</f>
        <v>2118120.68309718</v>
      </c>
      <c r="Y85">
        <f>Sheet1!X84</f>
        <v>-5704913.4233661396</v>
      </c>
      <c r="Z85">
        <f>Sheet1!Z84</f>
        <v>61607691.888922296</v>
      </c>
      <c r="AA85">
        <f>Sheet1!AA84</f>
        <v>9623329.1690186001</v>
      </c>
      <c r="AB85">
        <f>Sheet1!AB84</f>
        <v>3491603.9260298801</v>
      </c>
      <c r="AC85">
        <f>Sheet1!AC84</f>
        <v>-13337347.2473557</v>
      </c>
      <c r="AD85">
        <f>Sheet1!AD84</f>
        <v>21672.645054505101</v>
      </c>
      <c r="AE85">
        <f>Sheet1!AE84</f>
        <v>0</v>
      </c>
      <c r="AF85">
        <f>Sheet1!AF84</f>
        <v>-1938670.41127909</v>
      </c>
      <c r="AG85">
        <f>Sheet1!AG84</f>
        <v>1282451.2406425199</v>
      </c>
      <c r="AH85">
        <f>Sheet1!AH84</f>
        <v>0</v>
      </c>
      <c r="AI85">
        <f>Sheet1!AI84</f>
        <v>63718337.849306397</v>
      </c>
      <c r="AJ85">
        <f>Sheet1!AJ84</f>
        <v>64275139.955388397</v>
      </c>
      <c r="AK85">
        <f>Sheet1!AK84</f>
        <v>1427743.3126125401</v>
      </c>
      <c r="AL85">
        <f>Sheet1!AL84</f>
        <v>0</v>
      </c>
      <c r="AM85">
        <f>Sheet1!AM84</f>
        <v>65702883.268000901</v>
      </c>
      <c r="AN85" s="3"/>
      <c r="AP85" s="3"/>
      <c r="AR85" s="3"/>
      <c r="AT85" s="3"/>
      <c r="AV85" s="3"/>
      <c r="AX85" s="3"/>
      <c r="AZ85" s="3"/>
      <c r="BC85" s="3"/>
      <c r="BE85" s="3"/>
      <c r="BG85" s="3"/>
      <c r="BH85"/>
      <c r="BI85"/>
      <c r="BJ85"/>
      <c r="BK85"/>
      <c r="BL85"/>
      <c r="BM85"/>
    </row>
    <row r="86" spans="1:65" x14ac:dyDescent="0.2">
      <c r="A86" t="str">
        <f t="shared" si="2"/>
        <v>1_1_2012</v>
      </c>
      <c r="B86">
        <v>1</v>
      </c>
      <c r="C86">
        <v>1</v>
      </c>
      <c r="D86">
        <v>2012</v>
      </c>
      <c r="E86">
        <f>Sheet1!E85</f>
        <v>1352446773.0549901</v>
      </c>
      <c r="F86">
        <f>Sheet1!F85</f>
        <v>1649966415.23</v>
      </c>
      <c r="G86">
        <f>Sheet1!G85</f>
        <v>1684310468.9199901</v>
      </c>
      <c r="H86">
        <f>Sheet1!H85</f>
        <v>34344053.689999297</v>
      </c>
      <c r="I86">
        <f>Sheet1!I85</f>
        <v>1765529320.8255401</v>
      </c>
      <c r="J86">
        <f>Sheet1!J85</f>
        <v>56061716.744781204</v>
      </c>
      <c r="K86">
        <f>Sheet1!K85</f>
        <v>60457710.145095304</v>
      </c>
      <c r="L86">
        <f>Sheet1!L85</f>
        <v>1.86685696165079</v>
      </c>
      <c r="M86">
        <f>Sheet1!M85</f>
        <v>9280436.2802527901</v>
      </c>
      <c r="N86">
        <f>Sheet1!N85</f>
        <v>4.0846220299048097</v>
      </c>
      <c r="O86">
        <f>Sheet1!O85</f>
        <v>35300.330813868</v>
      </c>
      <c r="P86">
        <f>Sheet1!P85</f>
        <v>11.239722370376599</v>
      </c>
      <c r="Q86">
        <f>Sheet1!Q85</f>
        <v>7797.3551193808698</v>
      </c>
      <c r="R86">
        <f>Sheet1!R85</f>
        <v>4.8931325024612002</v>
      </c>
      <c r="S86">
        <f>Sheet1!S85</f>
        <v>0</v>
      </c>
      <c r="T86">
        <f>Sheet1!T85</f>
        <v>0.61550712606724201</v>
      </c>
      <c r="U86">
        <f>Sheet1!U85</f>
        <v>0.36611505082859402</v>
      </c>
      <c r="V86">
        <f>Sheet1!V85</f>
        <v>0</v>
      </c>
      <c r="W86">
        <f>Sheet1!W85</f>
        <v>40621282.942021601</v>
      </c>
      <c r="X86">
        <f>Sheet1!Y85</f>
        <v>2686650.8707950502</v>
      </c>
      <c r="Y86">
        <f>Sheet1!X85</f>
        <v>-3587914.0746959401</v>
      </c>
      <c r="Z86">
        <f>Sheet1!Z85</f>
        <v>2271694.97044031</v>
      </c>
      <c r="AA86">
        <f>Sheet1!AA85</f>
        <v>5471715.4821292497</v>
      </c>
      <c r="AB86">
        <f>Sheet1!AB85</f>
        <v>-1372415.5591661299</v>
      </c>
      <c r="AC86">
        <f>Sheet1!AC85</f>
        <v>19207731.222509298</v>
      </c>
      <c r="AD86">
        <f>Sheet1!AD85</f>
        <v>-35074.515509507401</v>
      </c>
      <c r="AE86">
        <f>Sheet1!AE85</f>
        <v>0</v>
      </c>
      <c r="AF86">
        <f>Sheet1!AF85</f>
        <v>-8377573.7756530698</v>
      </c>
      <c r="AG86">
        <f>Sheet1!AG85</f>
        <v>58293.154603053998</v>
      </c>
      <c r="AH86">
        <f>Sheet1!AH85</f>
        <v>0</v>
      </c>
      <c r="AI86">
        <f>Sheet1!AI85</f>
        <v>56944390.717473999</v>
      </c>
      <c r="AJ86">
        <f>Sheet1!AJ85</f>
        <v>58070321.436944403</v>
      </c>
      <c r="AK86">
        <f>Sheet1!AK85</f>
        <v>-23726267.746945102</v>
      </c>
      <c r="AL86">
        <f>Sheet1!AL85</f>
        <v>0</v>
      </c>
      <c r="AM86">
        <f>Sheet1!AM85</f>
        <v>34344053.689999297</v>
      </c>
      <c r="AN86" s="3"/>
      <c r="AP86" s="3"/>
      <c r="AR86" s="3"/>
      <c r="AT86" s="3"/>
      <c r="AV86" s="3"/>
      <c r="AX86" s="3"/>
      <c r="AZ86" s="3"/>
      <c r="BC86" s="3"/>
      <c r="BE86" s="3"/>
      <c r="BG86" s="3"/>
      <c r="BH86"/>
      <c r="BI86"/>
      <c r="BJ86"/>
      <c r="BK86"/>
      <c r="BL86"/>
      <c r="BM86"/>
    </row>
    <row r="87" spans="1:65" x14ac:dyDescent="0.2">
      <c r="A87" t="str">
        <f t="shared" si="2"/>
        <v>1_1_2013</v>
      </c>
      <c r="B87">
        <v>1</v>
      </c>
      <c r="C87">
        <v>1</v>
      </c>
      <c r="D87">
        <v>2013</v>
      </c>
      <c r="E87">
        <f>Sheet1!E86</f>
        <v>1352446773.0549901</v>
      </c>
      <c r="F87">
        <f>Sheet1!F86</f>
        <v>1684310468.9199901</v>
      </c>
      <c r="G87">
        <f>Sheet1!G86</f>
        <v>1692923428.03</v>
      </c>
      <c r="H87">
        <f>Sheet1!H86</f>
        <v>8612959.1100002695</v>
      </c>
      <c r="I87">
        <f>Sheet1!I86</f>
        <v>1736517352.21682</v>
      </c>
      <c r="J87">
        <f>Sheet1!J86</f>
        <v>-29011968.608719599</v>
      </c>
      <c r="K87">
        <f>Sheet1!K86</f>
        <v>61750753.687796503</v>
      </c>
      <c r="L87">
        <f>Sheet1!L86</f>
        <v>1.99817449263749</v>
      </c>
      <c r="M87">
        <f>Sheet1!M86</f>
        <v>9375046.1577417199</v>
      </c>
      <c r="N87">
        <f>Sheet1!N86</f>
        <v>3.9260880509517402</v>
      </c>
      <c r="O87">
        <f>Sheet1!O86</f>
        <v>35592.932854747</v>
      </c>
      <c r="P87">
        <f>Sheet1!P86</f>
        <v>10.9029917325373</v>
      </c>
      <c r="Q87">
        <f>Sheet1!Q86</f>
        <v>7877.3610778309603</v>
      </c>
      <c r="R87">
        <f>Sheet1!R86</f>
        <v>4.8943213567804502</v>
      </c>
      <c r="S87">
        <f>Sheet1!S86</f>
        <v>0</v>
      </c>
      <c r="T87">
        <f>Sheet1!T86</f>
        <v>1.54140067318732</v>
      </c>
      <c r="U87">
        <f>Sheet1!U86</f>
        <v>0.36611505082859402</v>
      </c>
      <c r="V87">
        <f>Sheet1!V86</f>
        <v>0</v>
      </c>
      <c r="W87">
        <f>Sheet1!W86</f>
        <v>37842126.375641301</v>
      </c>
      <c r="X87">
        <f>Sheet1!Y86</f>
        <v>2434220.6491924501</v>
      </c>
      <c r="Y87">
        <f>Sheet1!X86</f>
        <v>-47416401.6185681</v>
      </c>
      <c r="Z87">
        <f>Sheet1!Z86</f>
        <v>-12728532.5759311</v>
      </c>
      <c r="AA87">
        <f>Sheet1!AA86</f>
        <v>-5225912.3267366895</v>
      </c>
      <c r="AB87">
        <f>Sheet1!AB86</f>
        <v>-4135762.1739493101</v>
      </c>
      <c r="AC87">
        <f>Sheet1!AC86</f>
        <v>19976206.817861799</v>
      </c>
      <c r="AD87">
        <f>Sheet1!AD86</f>
        <v>-1790.61640049063</v>
      </c>
      <c r="AE87">
        <f>Sheet1!AE86</f>
        <v>0</v>
      </c>
      <c r="AF87">
        <f>Sheet1!AF86</f>
        <v>-16085734.402353</v>
      </c>
      <c r="AG87">
        <f>Sheet1!AG86</f>
        <v>0</v>
      </c>
      <c r="AH87">
        <f>Sheet1!AH86</f>
        <v>0</v>
      </c>
      <c r="AI87">
        <f>Sheet1!AI86</f>
        <v>-25341579.871243302</v>
      </c>
      <c r="AJ87">
        <f>Sheet1!AJ86</f>
        <v>-26239973.5366247</v>
      </c>
      <c r="AK87">
        <f>Sheet1!AK86</f>
        <v>34852932.646624997</v>
      </c>
      <c r="AL87">
        <f>Sheet1!AL86</f>
        <v>0</v>
      </c>
      <c r="AM87">
        <f>Sheet1!AM86</f>
        <v>8612959.1100002695</v>
      </c>
      <c r="AN87" s="3"/>
      <c r="AP87" s="3"/>
      <c r="AR87" s="3"/>
      <c r="AT87" s="3"/>
      <c r="AV87" s="3"/>
      <c r="AX87" s="3"/>
      <c r="AZ87" s="3"/>
      <c r="BC87" s="3"/>
      <c r="BE87" s="3"/>
      <c r="BG87" s="3"/>
      <c r="BH87"/>
      <c r="BI87"/>
      <c r="BJ87"/>
      <c r="BK87"/>
      <c r="BL87"/>
      <c r="BM87"/>
    </row>
    <row r="88" spans="1:65" x14ac:dyDescent="0.2">
      <c r="A88" t="str">
        <f t="shared" si="2"/>
        <v>1_1_2014</v>
      </c>
      <c r="B88">
        <v>1</v>
      </c>
      <c r="C88">
        <v>1</v>
      </c>
      <c r="D88">
        <v>2014</v>
      </c>
      <c r="E88">
        <f>Sheet1!E87</f>
        <v>1352446773.0549901</v>
      </c>
      <c r="F88">
        <f>Sheet1!F87</f>
        <v>1692923428.03</v>
      </c>
      <c r="G88">
        <f>Sheet1!G87</f>
        <v>1741056553.21</v>
      </c>
      <c r="H88">
        <f>Sheet1!H87</f>
        <v>48133125.180000402</v>
      </c>
      <c r="I88">
        <f>Sheet1!I87</f>
        <v>1787113916.2605901</v>
      </c>
      <c r="J88">
        <f>Sheet1!J87</f>
        <v>50596564.043770902</v>
      </c>
      <c r="K88">
        <f>Sheet1!K87</f>
        <v>63643197.214240097</v>
      </c>
      <c r="L88">
        <f>Sheet1!L87</f>
        <v>1.9699236247613701</v>
      </c>
      <c r="M88">
        <f>Sheet1!M87</f>
        <v>9486730.7810444497</v>
      </c>
      <c r="N88">
        <f>Sheet1!N87</f>
        <v>3.7155834704962198</v>
      </c>
      <c r="O88">
        <f>Sheet1!O87</f>
        <v>35727.235499377202</v>
      </c>
      <c r="P88">
        <f>Sheet1!P87</f>
        <v>10.871178702156399</v>
      </c>
      <c r="Q88">
        <f>Sheet1!Q87</f>
        <v>7968.4080383221599</v>
      </c>
      <c r="R88">
        <f>Sheet1!R87</f>
        <v>5.15235585135727</v>
      </c>
      <c r="S88">
        <f>Sheet1!S87</f>
        <v>0</v>
      </c>
      <c r="T88">
        <f>Sheet1!T87</f>
        <v>2.4942185573278799</v>
      </c>
      <c r="U88">
        <f>Sheet1!U87</f>
        <v>0.59418621828107898</v>
      </c>
      <c r="V88">
        <f>Sheet1!V87</f>
        <v>0</v>
      </c>
      <c r="W88">
        <f>Sheet1!W87</f>
        <v>52238233.437469304</v>
      </c>
      <c r="X88">
        <f>Sheet1!Y87</f>
        <v>2872370.5027696998</v>
      </c>
      <c r="Y88">
        <f>Sheet1!X87</f>
        <v>9374280.5824860204</v>
      </c>
      <c r="Z88">
        <f>Sheet1!Z87</f>
        <v>-17456097.408289999</v>
      </c>
      <c r="AA88">
        <f>Sheet1!AA87</f>
        <v>-3159536.3112728298</v>
      </c>
      <c r="AB88">
        <f>Sheet1!AB87</f>
        <v>-467254.30615582899</v>
      </c>
      <c r="AC88">
        <f>Sheet1!AC87</f>
        <v>21621812.444356501</v>
      </c>
      <c r="AD88">
        <f>Sheet1!AD87</f>
        <v>-145288.729539038</v>
      </c>
      <c r="AE88">
        <f>Sheet1!AE87</f>
        <v>0</v>
      </c>
      <c r="AF88">
        <f>Sheet1!AF87</f>
        <v>-16723342.993583599</v>
      </c>
      <c r="AG88">
        <f>Sheet1!AG87</f>
        <v>2183192.4908954701</v>
      </c>
      <c r="AH88">
        <f>Sheet1!AH87</f>
        <v>0</v>
      </c>
      <c r="AI88">
        <f>Sheet1!AI87</f>
        <v>50338369.709135599</v>
      </c>
      <c r="AJ88">
        <f>Sheet1!AJ87</f>
        <v>50704756.504864603</v>
      </c>
      <c r="AK88">
        <f>Sheet1!AK87</f>
        <v>-2571631.3248641999</v>
      </c>
      <c r="AL88">
        <f>Sheet1!AL87</f>
        <v>0</v>
      </c>
      <c r="AM88">
        <f>Sheet1!AM87</f>
        <v>48133125.180000402</v>
      </c>
      <c r="AN88" s="3"/>
      <c r="AP88" s="3"/>
      <c r="AR88" s="3"/>
      <c r="AT88" s="3"/>
      <c r="AV88" s="3"/>
      <c r="AX88" s="3"/>
      <c r="AZ88" s="3"/>
      <c r="BC88" s="3"/>
      <c r="BE88" s="3"/>
      <c r="BG88" s="3"/>
      <c r="BH88"/>
      <c r="BI88"/>
      <c r="BJ88"/>
      <c r="BK88"/>
      <c r="BL88"/>
      <c r="BM88"/>
    </row>
    <row r="89" spans="1:65" x14ac:dyDescent="0.2">
      <c r="A89" t="str">
        <f t="shared" si="2"/>
        <v>1_1_2015</v>
      </c>
      <c r="B89">
        <v>1</v>
      </c>
      <c r="C89">
        <v>1</v>
      </c>
      <c r="D89">
        <v>2015</v>
      </c>
      <c r="E89">
        <f>Sheet1!E88</f>
        <v>1352446773.0549901</v>
      </c>
      <c r="F89">
        <f>Sheet1!F88</f>
        <v>1741056553.21</v>
      </c>
      <c r="G89">
        <f>Sheet1!G88</f>
        <v>1722971062.70999</v>
      </c>
      <c r="H89">
        <f>Sheet1!H88</f>
        <v>-18085490.500001099</v>
      </c>
      <c r="I89">
        <f>Sheet1!I88</f>
        <v>1664049513.93261</v>
      </c>
      <c r="J89">
        <f>Sheet1!J88</f>
        <v>-123064402.32798401</v>
      </c>
      <c r="K89">
        <f>Sheet1!K88</f>
        <v>64308996.304082103</v>
      </c>
      <c r="L89">
        <f>Sheet1!L88</f>
        <v>2.1113343213137798</v>
      </c>
      <c r="M89">
        <f>Sheet1!M88</f>
        <v>9584601.0229667798</v>
      </c>
      <c r="N89">
        <f>Sheet1!N88</f>
        <v>2.7354857578667202</v>
      </c>
      <c r="O89">
        <f>Sheet1!O88</f>
        <v>36739.747455789198</v>
      </c>
      <c r="P89">
        <f>Sheet1!P88</f>
        <v>10.876404079247299</v>
      </c>
      <c r="Q89">
        <f>Sheet1!Q88</f>
        <v>8055.1645609878997</v>
      </c>
      <c r="R89">
        <f>Sheet1!R88</f>
        <v>5.1711515696144001</v>
      </c>
      <c r="S89">
        <f>Sheet1!S88</f>
        <v>0</v>
      </c>
      <c r="T89">
        <f>Sheet1!T88</f>
        <v>3.4942185573278799</v>
      </c>
      <c r="U89">
        <f>Sheet1!U88</f>
        <v>0.90308819816181396</v>
      </c>
      <c r="V89">
        <f>Sheet1!V88</f>
        <v>0</v>
      </c>
      <c r="W89">
        <f>Sheet1!W88</f>
        <v>26254864.127347499</v>
      </c>
      <c r="X89">
        <f>Sheet1!Y88</f>
        <v>2660264.8549259598</v>
      </c>
      <c r="Y89">
        <f>Sheet1!X88</f>
        <v>-46375915.499250799</v>
      </c>
      <c r="Z89">
        <f>Sheet1!Z88</f>
        <v>-92814496.864823207</v>
      </c>
      <c r="AA89">
        <f>Sheet1!AA88</f>
        <v>-18295141.1271214</v>
      </c>
      <c r="AB89">
        <f>Sheet1!AB88</f>
        <v>-153422.321562433</v>
      </c>
      <c r="AC89">
        <f>Sheet1!AC88</f>
        <v>20932274.879803799</v>
      </c>
      <c r="AD89">
        <f>Sheet1!AD88</f>
        <v>-19213.118258870301</v>
      </c>
      <c r="AE89">
        <f>Sheet1!AE88</f>
        <v>0</v>
      </c>
      <c r="AF89">
        <f>Sheet1!AF88</f>
        <v>-18262065.526864599</v>
      </c>
      <c r="AG89">
        <f>Sheet1!AG88</f>
        <v>2794374.9844435002</v>
      </c>
      <c r="AH89">
        <f>Sheet1!AH88</f>
        <v>0</v>
      </c>
      <c r="AI89">
        <f>Sheet1!AI88</f>
        <v>-123278475.61136</v>
      </c>
      <c r="AJ89">
        <f>Sheet1!AJ88</f>
        <v>-122017201.617035</v>
      </c>
      <c r="AK89">
        <f>Sheet1!AK88</f>
        <v>103931711.117034</v>
      </c>
      <c r="AL89">
        <f>Sheet1!AL88</f>
        <v>0</v>
      </c>
      <c r="AM89">
        <f>Sheet1!AM88</f>
        <v>-18085490.500001099</v>
      </c>
      <c r="AN89" s="3"/>
      <c r="AP89" s="3"/>
      <c r="AR89" s="3"/>
      <c r="AT89" s="3"/>
      <c r="AV89" s="3"/>
      <c r="AX89" s="3"/>
      <c r="AZ89" s="3"/>
      <c r="BC89" s="3"/>
      <c r="BE89" s="3"/>
      <c r="BG89" s="3"/>
      <c r="BH89"/>
      <c r="BI89"/>
      <c r="BJ89"/>
      <c r="BK89"/>
      <c r="BL89"/>
      <c r="BM89"/>
    </row>
    <row r="90" spans="1:65" x14ac:dyDescent="0.2">
      <c r="A90" t="str">
        <f t="shared" si="2"/>
        <v>1_1_2016</v>
      </c>
      <c r="B90">
        <v>1</v>
      </c>
      <c r="C90">
        <v>1</v>
      </c>
      <c r="D90">
        <v>2016</v>
      </c>
      <c r="E90">
        <f>Sheet1!E89</f>
        <v>1352446773.0549901</v>
      </c>
      <c r="F90">
        <f>Sheet1!F89</f>
        <v>1722971062.70999</v>
      </c>
      <c r="G90">
        <f>Sheet1!G89</f>
        <v>1698078950.2549901</v>
      </c>
      <c r="H90">
        <f>Sheet1!H89</f>
        <v>-24892112.454999998</v>
      </c>
      <c r="I90">
        <f>Sheet1!I89</f>
        <v>1627067514.4126301</v>
      </c>
      <c r="J90">
        <f>Sheet1!J89</f>
        <v>-36981999.519977398</v>
      </c>
      <c r="K90">
        <f>Sheet1!K89</f>
        <v>64805365.640515</v>
      </c>
      <c r="L90">
        <f>Sheet1!L89</f>
        <v>2.1606904616657201</v>
      </c>
      <c r="M90">
        <f>Sheet1!M89</f>
        <v>9657893.1911454909</v>
      </c>
      <c r="N90">
        <f>Sheet1!N89</f>
        <v>2.43291587084398</v>
      </c>
      <c r="O90">
        <f>Sheet1!O89</f>
        <v>37555.672378755102</v>
      </c>
      <c r="P90">
        <f>Sheet1!P89</f>
        <v>10.791084159650699</v>
      </c>
      <c r="Q90">
        <f>Sheet1!Q89</f>
        <v>8092.7344648267599</v>
      </c>
      <c r="R90">
        <f>Sheet1!R89</f>
        <v>5.6773618324376303</v>
      </c>
      <c r="S90">
        <f>Sheet1!S89</f>
        <v>0</v>
      </c>
      <c r="T90">
        <f>Sheet1!T89</f>
        <v>4.4942185573278799</v>
      </c>
      <c r="U90">
        <f>Sheet1!U89</f>
        <v>0.99490709957372903</v>
      </c>
      <c r="V90">
        <f>Sheet1!V89</f>
        <v>0</v>
      </c>
      <c r="W90">
        <f>Sheet1!W89</f>
        <v>33322209.683681</v>
      </c>
      <c r="X90">
        <f>Sheet1!Y89</f>
        <v>2004114.55421698</v>
      </c>
      <c r="Y90">
        <f>Sheet1!X89</f>
        <v>-14785825.5700332</v>
      </c>
      <c r="Z90">
        <f>Sheet1!Z89</f>
        <v>-34583420.9601449</v>
      </c>
      <c r="AA90">
        <f>Sheet1!AA89</f>
        <v>-13364297.7641038</v>
      </c>
      <c r="AB90">
        <f>Sheet1!AB89</f>
        <v>-1259442.31458913</v>
      </c>
      <c r="AC90">
        <f>Sheet1!AC89</f>
        <v>9837865.2282698303</v>
      </c>
      <c r="AD90">
        <f>Sheet1!AD89</f>
        <v>-303438.03381973901</v>
      </c>
      <c r="AE90">
        <f>Sheet1!AE89</f>
        <v>0</v>
      </c>
      <c r="AF90">
        <f>Sheet1!AF89</f>
        <v>-18072365.5357945</v>
      </c>
      <c r="AG90">
        <f>Sheet1!AG89</f>
        <v>1006830.40457984</v>
      </c>
      <c r="AH90">
        <f>Sheet1!AH89</f>
        <v>0</v>
      </c>
      <c r="AI90">
        <f>Sheet1!AI89</f>
        <v>-36197770.307737797</v>
      </c>
      <c r="AJ90">
        <f>Sheet1!AJ89</f>
        <v>-36863343.366976798</v>
      </c>
      <c r="AK90">
        <f>Sheet1!AK89</f>
        <v>11971230.911976799</v>
      </c>
      <c r="AL90">
        <f>Sheet1!AL89</f>
        <v>0</v>
      </c>
      <c r="AM90">
        <f>Sheet1!AM89</f>
        <v>-24892112.454999998</v>
      </c>
      <c r="AN90" s="3"/>
      <c r="AP90" s="3"/>
      <c r="AR90" s="3"/>
      <c r="AT90" s="3"/>
      <c r="AV90" s="3"/>
      <c r="AX90" s="3"/>
      <c r="AZ90" s="3"/>
      <c r="BC90" s="3"/>
      <c r="BE90" s="3"/>
      <c r="BG90" s="3"/>
      <c r="BH90"/>
      <c r="BI90"/>
      <c r="BJ90"/>
      <c r="BK90"/>
      <c r="BL90"/>
      <c r="BM90"/>
    </row>
    <row r="91" spans="1:65" x14ac:dyDescent="0.2">
      <c r="A91" t="str">
        <f t="shared" si="2"/>
        <v>1_1_2017</v>
      </c>
      <c r="B91">
        <v>1</v>
      </c>
      <c r="C91">
        <v>1</v>
      </c>
      <c r="D91">
        <v>2017</v>
      </c>
      <c r="E91">
        <f>Sheet1!E90</f>
        <v>1352446773.0549901</v>
      </c>
      <c r="F91">
        <f>Sheet1!F90</f>
        <v>1698078950.2549901</v>
      </c>
      <c r="G91">
        <f>Sheet1!G90</f>
        <v>1666633095.7720001</v>
      </c>
      <c r="H91">
        <f>Sheet1!H90</f>
        <v>-31445854.4829996</v>
      </c>
      <c r="I91">
        <f>Sheet1!I90</f>
        <v>1690159481.5490699</v>
      </c>
      <c r="J91">
        <f>Sheet1!J90</f>
        <v>63091967.136440203</v>
      </c>
      <c r="K91">
        <f>Sheet1!K90</f>
        <v>66735181.125964299</v>
      </c>
      <c r="L91">
        <f>Sheet1!L90</f>
        <v>2.1184817146966499</v>
      </c>
      <c r="M91">
        <f>Sheet1!M90</f>
        <v>9754078.6664900593</v>
      </c>
      <c r="N91">
        <f>Sheet1!N90</f>
        <v>2.6467183707642201</v>
      </c>
      <c r="O91">
        <f>Sheet1!O90</f>
        <v>38405.5610533445</v>
      </c>
      <c r="P91">
        <f>Sheet1!P90</f>
        <v>10.599578799472599</v>
      </c>
      <c r="Q91">
        <f>Sheet1!Q90</f>
        <v>8169.51788716805</v>
      </c>
      <c r="R91">
        <f>Sheet1!R90</f>
        <v>5.82754155023318</v>
      </c>
      <c r="S91">
        <f>Sheet1!S90</f>
        <v>0</v>
      </c>
      <c r="T91">
        <f>Sheet1!T90</f>
        <v>5.4942185573278799</v>
      </c>
      <c r="U91">
        <f>Sheet1!U90</f>
        <v>0.99490709957372903</v>
      </c>
      <c r="V91">
        <f>Sheet1!V90</f>
        <v>0</v>
      </c>
      <c r="W91">
        <f>Sheet1!W90</f>
        <v>42219591.551766299</v>
      </c>
      <c r="X91">
        <f>Sheet1!Y90</f>
        <v>2451958.2992527499</v>
      </c>
      <c r="Y91">
        <f>Sheet1!X90</f>
        <v>11216965.4963638</v>
      </c>
      <c r="Z91">
        <f>Sheet1!Z90</f>
        <v>24625559.357004501</v>
      </c>
      <c r="AA91">
        <f>Sheet1!AA90</f>
        <v>-13518987.1337815</v>
      </c>
      <c r="AB91">
        <f>Sheet1!AB90</f>
        <v>-2085986.4622893101</v>
      </c>
      <c r="AC91">
        <f>Sheet1!AC90</f>
        <v>17496226.080911901</v>
      </c>
      <c r="AD91">
        <f>Sheet1!AD90</f>
        <v>-89775.931821229999</v>
      </c>
      <c r="AE91">
        <f>Sheet1!AE90</f>
        <v>0</v>
      </c>
      <c r="AF91">
        <f>Sheet1!AF90</f>
        <v>-17811270.4048425</v>
      </c>
      <c r="AG91">
        <f>Sheet1!AG90</f>
        <v>0</v>
      </c>
      <c r="AH91">
        <f>Sheet1!AH90</f>
        <v>0</v>
      </c>
      <c r="AI91">
        <f>Sheet1!AI90</f>
        <v>64504280.852564797</v>
      </c>
      <c r="AJ91">
        <f>Sheet1!AJ90</f>
        <v>64812414.737107798</v>
      </c>
      <c r="AK91">
        <f>Sheet1!AK90</f>
        <v>-96258269.220107496</v>
      </c>
      <c r="AL91">
        <f>Sheet1!AL90</f>
        <v>0</v>
      </c>
      <c r="AM91">
        <f>Sheet1!AM90</f>
        <v>-31445854.4829996</v>
      </c>
      <c r="AN91" s="3"/>
      <c r="AP91" s="3"/>
      <c r="AR91" s="3"/>
      <c r="AT91" s="3"/>
      <c r="AV91" s="3"/>
      <c r="AX91" s="3"/>
      <c r="AZ91" s="3"/>
      <c r="BC91" s="3"/>
      <c r="BE91" s="3"/>
      <c r="BG91" s="3"/>
      <c r="BH91"/>
      <c r="BI91"/>
      <c r="BJ91"/>
      <c r="BK91"/>
      <c r="BL91"/>
      <c r="BM91"/>
    </row>
    <row r="92" spans="1:65" x14ac:dyDescent="0.2">
      <c r="A92" t="str">
        <f t="shared" si="2"/>
        <v>1_1_2018</v>
      </c>
      <c r="B92">
        <v>1</v>
      </c>
      <c r="C92">
        <v>1</v>
      </c>
      <c r="D92">
        <v>2018</v>
      </c>
      <c r="E92">
        <f>Sheet1!E91</f>
        <v>1352446773.0549901</v>
      </c>
      <c r="F92">
        <f>Sheet1!F91</f>
        <v>1666633095.7720001</v>
      </c>
      <c r="G92">
        <f>Sheet1!G91</f>
        <v>1636184633.7979901</v>
      </c>
      <c r="H92">
        <f>Sheet1!H91</f>
        <v>-30448461.9740007</v>
      </c>
      <c r="I92">
        <f>Sheet1!I91</f>
        <v>1661826511.2924299</v>
      </c>
      <c r="J92">
        <f>Sheet1!J91</f>
        <v>-28332970.256643601</v>
      </c>
      <c r="K92">
        <f>Sheet1!K91</f>
        <v>67555407.467289001</v>
      </c>
      <c r="L92">
        <f>Sheet1!L91</f>
        <v>2.1052356139720998</v>
      </c>
      <c r="M92">
        <f>Sheet1!M91</f>
        <v>9837103.5106646009</v>
      </c>
      <c r="N92">
        <f>Sheet1!N91</f>
        <v>2.9193672217640998</v>
      </c>
      <c r="O92">
        <f>Sheet1!O91</f>
        <v>39343.2056730697</v>
      </c>
      <c r="P92">
        <f>Sheet1!P91</f>
        <v>10.440060897175499</v>
      </c>
      <c r="Q92">
        <f>Sheet1!Q91</f>
        <v>8260.9519097184093</v>
      </c>
      <c r="R92">
        <f>Sheet1!R91</f>
        <v>6.0667289042856396</v>
      </c>
      <c r="S92">
        <f>Sheet1!S91</f>
        <v>0</v>
      </c>
      <c r="T92">
        <f>Sheet1!T91</f>
        <v>6.4942185573278799</v>
      </c>
      <c r="U92">
        <f>Sheet1!U91</f>
        <v>1</v>
      </c>
      <c r="V92">
        <f>Sheet1!V91</f>
        <v>0.64240534603254695</v>
      </c>
      <c r="W92">
        <f>Sheet1!W91</f>
        <v>15760527.1060578</v>
      </c>
      <c r="X92">
        <f>Sheet1!Y91</f>
        <v>2139607.4188835402</v>
      </c>
      <c r="Y92">
        <f>Sheet1!X91</f>
        <v>725283.53785220894</v>
      </c>
      <c r="Z92">
        <f>Sheet1!Z91</f>
        <v>29481606.423598301</v>
      </c>
      <c r="AA92">
        <f>Sheet1!AA91</f>
        <v>-14287589.255275199</v>
      </c>
      <c r="AB92">
        <f>Sheet1!AB91</f>
        <v>-1789821.25180004</v>
      </c>
      <c r="AC92">
        <f>Sheet1!AC91</f>
        <v>20551414.200526401</v>
      </c>
      <c r="AD92">
        <f>Sheet1!AD91</f>
        <v>-139486.218508244</v>
      </c>
      <c r="AE92">
        <f>Sheet1!AE91</f>
        <v>0</v>
      </c>
      <c r="AF92">
        <f>Sheet1!AF91</f>
        <v>-17481432.6094773</v>
      </c>
      <c r="AG92">
        <f>Sheet1!AG91</f>
        <v>46775.099088033603</v>
      </c>
      <c r="AH92">
        <f>Sheet1!AH91</f>
        <v>-64206352.138348401</v>
      </c>
      <c r="AI92">
        <f>Sheet1!AI91</f>
        <v>-29199467.687403001</v>
      </c>
      <c r="AJ92">
        <f>Sheet1!AJ91</f>
        <v>-30772598.663535699</v>
      </c>
      <c r="AK92">
        <f>Sheet1!AK91</f>
        <v>324136.68953507202</v>
      </c>
      <c r="AL92">
        <f>Sheet1!AL91</f>
        <v>0</v>
      </c>
      <c r="AM92">
        <f>Sheet1!AM91</f>
        <v>-30448461.9740007</v>
      </c>
      <c r="AN92" s="3"/>
      <c r="AP92" s="3"/>
      <c r="AR92" s="3"/>
      <c r="AT92" s="3"/>
      <c r="AV92" s="3"/>
      <c r="AX92" s="3"/>
      <c r="AZ92" s="3"/>
      <c r="BC92" s="3"/>
      <c r="BE92" s="3"/>
      <c r="BG92" s="3"/>
      <c r="BH92"/>
      <c r="BI92"/>
      <c r="BJ92"/>
      <c r="BK92"/>
      <c r="BL92"/>
      <c r="BM92"/>
    </row>
    <row r="93" spans="1:65" x14ac:dyDescent="0.2">
      <c r="A93" t="str">
        <f t="shared" si="2"/>
        <v>1_2_2002</v>
      </c>
      <c r="B93">
        <v>1</v>
      </c>
      <c r="C93">
        <v>2</v>
      </c>
      <c r="D93">
        <v>2002</v>
      </c>
      <c r="E93">
        <f>Sheet1!E92</f>
        <v>47549753.656399898</v>
      </c>
      <c r="F93">
        <f>Sheet1!F92</f>
        <v>0</v>
      </c>
      <c r="G93">
        <f>Sheet1!G92</f>
        <v>47549753.656399898</v>
      </c>
      <c r="H93">
        <f>Sheet1!H92</f>
        <v>0</v>
      </c>
      <c r="I93">
        <f>Sheet1!I92</f>
        <v>40108651.841068998</v>
      </c>
      <c r="J93">
        <f>Sheet1!J92</f>
        <v>0</v>
      </c>
      <c r="K93">
        <f>Sheet1!K92</f>
        <v>2962620.5000872598</v>
      </c>
      <c r="L93">
        <f>Sheet1!L92</f>
        <v>1.2225813885152299</v>
      </c>
      <c r="M93">
        <f>Sheet1!M92</f>
        <v>2768260.23772333</v>
      </c>
      <c r="N93">
        <f>Sheet1!N92</f>
        <v>1.9579725613818899</v>
      </c>
      <c r="O93">
        <f>Sheet1!O92</f>
        <v>35534.3786964147</v>
      </c>
      <c r="P93">
        <f>Sheet1!P92</f>
        <v>7.6732557818507896</v>
      </c>
      <c r="Q93">
        <f>Sheet1!Q92</f>
        <v>3833.3989061356601</v>
      </c>
      <c r="R93">
        <f>Sheet1!R92</f>
        <v>3.5450752847825</v>
      </c>
      <c r="S93">
        <f>Sheet1!S92</f>
        <v>0</v>
      </c>
      <c r="T93">
        <f>Sheet1!T92</f>
        <v>0</v>
      </c>
      <c r="U93">
        <f>Sheet1!U92</f>
        <v>0.31426638102022397</v>
      </c>
      <c r="V93">
        <f>Sheet1!V92</f>
        <v>0</v>
      </c>
      <c r="W93">
        <f>Sheet1!W92</f>
        <v>0</v>
      </c>
      <c r="X93">
        <f>Sheet1!Y92</f>
        <v>0</v>
      </c>
      <c r="Y93">
        <f>Sheet1!X92</f>
        <v>0</v>
      </c>
      <c r="Z93">
        <f>Sheet1!Z92</f>
        <v>0</v>
      </c>
      <c r="AA93">
        <f>Sheet1!AA92</f>
        <v>0</v>
      </c>
      <c r="AB93">
        <f>Sheet1!AB92</f>
        <v>0</v>
      </c>
      <c r="AC93">
        <f>Sheet1!AC92</f>
        <v>0</v>
      </c>
      <c r="AD93">
        <f>Sheet1!AD92</f>
        <v>0</v>
      </c>
      <c r="AE93">
        <f>Sheet1!AE92</f>
        <v>0</v>
      </c>
      <c r="AF93">
        <f>Sheet1!AF92</f>
        <v>0</v>
      </c>
      <c r="AG93">
        <f>Sheet1!AG92</f>
        <v>0</v>
      </c>
      <c r="AH93">
        <f>Sheet1!AH92</f>
        <v>0</v>
      </c>
      <c r="AI93">
        <f>Sheet1!AI92</f>
        <v>0</v>
      </c>
      <c r="AJ93">
        <f>Sheet1!AJ92</f>
        <v>0</v>
      </c>
      <c r="AK93">
        <f>Sheet1!AK92</f>
        <v>0</v>
      </c>
      <c r="AL93">
        <f>Sheet1!AL92</f>
        <v>47549753.656399898</v>
      </c>
      <c r="AM93">
        <f>Sheet1!AM92</f>
        <v>47549753.656399898</v>
      </c>
      <c r="AN93" s="3"/>
      <c r="AP93" s="3"/>
      <c r="AR93" s="3"/>
      <c r="AT93" s="3"/>
      <c r="AV93" s="3"/>
      <c r="AX93" s="3"/>
      <c r="AZ93" s="3"/>
      <c r="BC93" s="3"/>
      <c r="BE93" s="3"/>
      <c r="BG93" s="3"/>
      <c r="BH93"/>
      <c r="BI93"/>
      <c r="BJ93"/>
      <c r="BK93"/>
      <c r="BL93"/>
      <c r="BM93"/>
    </row>
    <row r="94" spans="1:65" x14ac:dyDescent="0.2">
      <c r="A94" t="str">
        <f t="shared" si="2"/>
        <v>1_2_2003</v>
      </c>
      <c r="B94">
        <v>1</v>
      </c>
      <c r="C94">
        <v>2</v>
      </c>
      <c r="D94">
        <v>2003</v>
      </c>
      <c r="E94">
        <f>Sheet1!E93</f>
        <v>47549753.656399898</v>
      </c>
      <c r="F94">
        <f>Sheet1!F93</f>
        <v>47549753.656399898</v>
      </c>
      <c r="G94">
        <f>Sheet1!G93</f>
        <v>47844293.070099898</v>
      </c>
      <c r="H94">
        <f>Sheet1!H93</f>
        <v>294539.41369997902</v>
      </c>
      <c r="I94">
        <f>Sheet1!I93</f>
        <v>44428022.664271303</v>
      </c>
      <c r="J94">
        <f>Sheet1!J93</f>
        <v>4319370.8232022803</v>
      </c>
      <c r="K94">
        <f>Sheet1!K93</f>
        <v>3069353.1406493001</v>
      </c>
      <c r="L94">
        <f>Sheet1!L93</f>
        <v>0.95578036703482006</v>
      </c>
      <c r="M94">
        <f>Sheet1!M93</f>
        <v>2812675.2337543401</v>
      </c>
      <c r="N94">
        <f>Sheet1!N93</f>
        <v>2.2250245379575899</v>
      </c>
      <c r="O94">
        <f>Sheet1!O93</f>
        <v>34842.317326516903</v>
      </c>
      <c r="P94">
        <f>Sheet1!P93</f>
        <v>7.7166917665435504</v>
      </c>
      <c r="Q94">
        <f>Sheet1!Q93</f>
        <v>3833.4299394039299</v>
      </c>
      <c r="R94">
        <f>Sheet1!R93</f>
        <v>3.5450752847825</v>
      </c>
      <c r="S94">
        <f>Sheet1!S93</f>
        <v>0</v>
      </c>
      <c r="T94">
        <f>Sheet1!T93</f>
        <v>0</v>
      </c>
      <c r="U94">
        <f>Sheet1!U93</f>
        <v>0.31426638102022397</v>
      </c>
      <c r="V94">
        <f>Sheet1!V93</f>
        <v>0</v>
      </c>
      <c r="W94">
        <f>Sheet1!W93</f>
        <v>1005557.93527641</v>
      </c>
      <c r="X94">
        <f>Sheet1!Y93</f>
        <v>112344.207341749</v>
      </c>
      <c r="Y94">
        <f>Sheet1!X93</f>
        <v>3927853.03576602</v>
      </c>
      <c r="Z94">
        <f>Sheet1!Z93</f>
        <v>980834.30880068697</v>
      </c>
      <c r="AA94">
        <f>Sheet1!AA93</f>
        <v>331452.92522801802</v>
      </c>
      <c r="AB94">
        <f>Sheet1!AB93</f>
        <v>15321.9268470183</v>
      </c>
      <c r="AC94">
        <f>Sheet1!AC93</f>
        <v>440.53371061033198</v>
      </c>
      <c r="AD94">
        <f>Sheet1!AD93</f>
        <v>0</v>
      </c>
      <c r="AE94">
        <f>Sheet1!AE93</f>
        <v>0</v>
      </c>
      <c r="AF94">
        <f>Sheet1!AF93</f>
        <v>0</v>
      </c>
      <c r="AG94">
        <f>Sheet1!AG93</f>
        <v>0</v>
      </c>
      <c r="AH94">
        <f>Sheet1!AH93</f>
        <v>0</v>
      </c>
      <c r="AI94">
        <f>Sheet1!AI93</f>
        <v>6373804.8729705196</v>
      </c>
      <c r="AJ94">
        <f>Sheet1!AJ93</f>
        <v>6736454.9105034899</v>
      </c>
      <c r="AK94">
        <f>Sheet1!AK93</f>
        <v>-6441915.49680351</v>
      </c>
      <c r="AL94">
        <f>Sheet1!AL93</f>
        <v>0</v>
      </c>
      <c r="AM94">
        <f>Sheet1!AM93</f>
        <v>294539.41369997902</v>
      </c>
      <c r="AN94" s="3"/>
      <c r="AP94" s="3"/>
      <c r="AR94" s="3"/>
      <c r="AT94" s="3"/>
      <c r="AV94" s="3"/>
      <c r="AX94" s="3"/>
      <c r="AZ94" s="3"/>
      <c r="BC94" s="3"/>
      <c r="BE94" s="3"/>
      <c r="BG94" s="3"/>
      <c r="BH94"/>
      <c r="BI94"/>
      <c r="BJ94"/>
      <c r="BK94"/>
      <c r="BL94"/>
      <c r="BM94"/>
    </row>
    <row r="95" spans="1:65" x14ac:dyDescent="0.2">
      <c r="A95" t="str">
        <f t="shared" si="2"/>
        <v>1_2_2004</v>
      </c>
      <c r="B95">
        <v>1</v>
      </c>
      <c r="C95">
        <v>2</v>
      </c>
      <c r="D95">
        <v>2004</v>
      </c>
      <c r="E95">
        <f>Sheet1!E94</f>
        <v>47549753.656399898</v>
      </c>
      <c r="F95">
        <f>Sheet1!F94</f>
        <v>47844293.070099898</v>
      </c>
      <c r="G95">
        <f>Sheet1!G94</f>
        <v>53311258.5578999</v>
      </c>
      <c r="H95">
        <f>Sheet1!H94</f>
        <v>5466965.4878000198</v>
      </c>
      <c r="I95">
        <f>Sheet1!I94</f>
        <v>47894842.5415214</v>
      </c>
      <c r="J95">
        <f>Sheet1!J94</f>
        <v>3466819.8772501</v>
      </c>
      <c r="K95">
        <f>Sheet1!K94</f>
        <v>2965571.8303362099</v>
      </c>
      <c r="L95">
        <f>Sheet1!L94</f>
        <v>0.88658036250347905</v>
      </c>
      <c r="M95">
        <f>Sheet1!M94</f>
        <v>2858440.0301405299</v>
      </c>
      <c r="N95">
        <f>Sheet1!N94</f>
        <v>2.5315490838163099</v>
      </c>
      <c r="O95">
        <f>Sheet1!O94</f>
        <v>33861.2735675445</v>
      </c>
      <c r="P95">
        <f>Sheet1!P94</f>
        <v>7.7638551506308602</v>
      </c>
      <c r="Q95">
        <f>Sheet1!Q94</f>
        <v>3833.50313839111</v>
      </c>
      <c r="R95">
        <f>Sheet1!R94</f>
        <v>3.5450752847825</v>
      </c>
      <c r="S95">
        <f>Sheet1!S94</f>
        <v>0</v>
      </c>
      <c r="T95">
        <f>Sheet1!T94</f>
        <v>0</v>
      </c>
      <c r="U95">
        <f>Sheet1!U94</f>
        <v>0.31426638102022397</v>
      </c>
      <c r="V95">
        <f>Sheet1!V94</f>
        <v>0</v>
      </c>
      <c r="W95">
        <f>Sheet1!W94</f>
        <v>1253018.9291844801</v>
      </c>
      <c r="X95">
        <f>Sheet1!Y94</f>
        <v>121753.947389462</v>
      </c>
      <c r="Y95">
        <f>Sheet1!X94</f>
        <v>1125616.9757997401</v>
      </c>
      <c r="Z95">
        <f>Sheet1!Z94</f>
        <v>1044602.96493249</v>
      </c>
      <c r="AA95">
        <f>Sheet1!AA94</f>
        <v>477365.49339249701</v>
      </c>
      <c r="AB95">
        <f>Sheet1!AB94</f>
        <v>16249.885410683701</v>
      </c>
      <c r="AC95">
        <f>Sheet1!AC94</f>
        <v>888.153973412337</v>
      </c>
      <c r="AD95">
        <f>Sheet1!AD94</f>
        <v>0</v>
      </c>
      <c r="AE95">
        <f>Sheet1!AE94</f>
        <v>0</v>
      </c>
      <c r="AF95">
        <f>Sheet1!AF94</f>
        <v>0</v>
      </c>
      <c r="AG95">
        <f>Sheet1!AG94</f>
        <v>0</v>
      </c>
      <c r="AH95">
        <f>Sheet1!AH94</f>
        <v>0</v>
      </c>
      <c r="AI95">
        <f>Sheet1!AI94</f>
        <v>4039496.35008277</v>
      </c>
      <c r="AJ95">
        <f>Sheet1!AJ94</f>
        <v>4151593.8171813199</v>
      </c>
      <c r="AK95">
        <f>Sheet1!AK94</f>
        <v>1315371.6706186901</v>
      </c>
      <c r="AL95">
        <f>Sheet1!AL94</f>
        <v>0</v>
      </c>
      <c r="AM95">
        <f>Sheet1!AM94</f>
        <v>5466965.4878000198</v>
      </c>
      <c r="AN95" s="3"/>
      <c r="AP95" s="3"/>
      <c r="AR95" s="3"/>
      <c r="AT95" s="3"/>
      <c r="AV95" s="3"/>
      <c r="AX95" s="3"/>
      <c r="AZ95" s="3"/>
      <c r="BC95" s="3"/>
      <c r="BE95" s="3"/>
      <c r="BG95" s="3"/>
      <c r="BH95"/>
      <c r="BI95"/>
      <c r="BJ95"/>
      <c r="BK95"/>
      <c r="BL95"/>
      <c r="BM95"/>
    </row>
    <row r="96" spans="1:65" x14ac:dyDescent="0.2">
      <c r="A96" t="str">
        <f t="shared" si="2"/>
        <v>1_2_2005</v>
      </c>
      <c r="B96">
        <v>1</v>
      </c>
      <c r="C96">
        <v>2</v>
      </c>
      <c r="D96">
        <v>2005</v>
      </c>
      <c r="E96">
        <f>Sheet1!E95</f>
        <v>47549753.656399898</v>
      </c>
      <c r="F96">
        <f>Sheet1!F95</f>
        <v>53311258.5578999</v>
      </c>
      <c r="G96">
        <f>Sheet1!G95</f>
        <v>60584375.922999904</v>
      </c>
      <c r="H96">
        <f>Sheet1!H95</f>
        <v>7273117.3650999703</v>
      </c>
      <c r="I96">
        <f>Sheet1!I95</f>
        <v>53935707.7788646</v>
      </c>
      <c r="J96">
        <f>Sheet1!J95</f>
        <v>6040865.2373432098</v>
      </c>
      <c r="K96">
        <f>Sheet1!K95</f>
        <v>3115605.8997516301</v>
      </c>
      <c r="L96">
        <f>Sheet1!L95</f>
        <v>0.84302778047465199</v>
      </c>
      <c r="M96">
        <f>Sheet1!M95</f>
        <v>2911574.78442924</v>
      </c>
      <c r="N96">
        <f>Sheet1!N95</f>
        <v>2.9875062627911002</v>
      </c>
      <c r="O96">
        <f>Sheet1!O95</f>
        <v>32998.760173915798</v>
      </c>
      <c r="P96">
        <f>Sheet1!P95</f>
        <v>7.7861149615416103</v>
      </c>
      <c r="Q96">
        <f>Sheet1!Q95</f>
        <v>3833.16597047199</v>
      </c>
      <c r="R96">
        <f>Sheet1!R95</f>
        <v>3.5450752847825</v>
      </c>
      <c r="S96">
        <f>Sheet1!S95</f>
        <v>0</v>
      </c>
      <c r="T96">
        <f>Sheet1!T95</f>
        <v>0</v>
      </c>
      <c r="U96">
        <f>Sheet1!U95</f>
        <v>0.31426638102022397</v>
      </c>
      <c r="V96">
        <f>Sheet1!V95</f>
        <v>0</v>
      </c>
      <c r="W96">
        <f>Sheet1!W95</f>
        <v>3279246.3892649901</v>
      </c>
      <c r="X96">
        <f>Sheet1!Y95</f>
        <v>153821.66219331001</v>
      </c>
      <c r="Y96">
        <f>Sheet1!X95</f>
        <v>715552.57254254795</v>
      </c>
      <c r="Z96">
        <f>Sheet1!Z95</f>
        <v>1552271.9651045999</v>
      </c>
      <c r="AA96">
        <f>Sheet1!AA95</f>
        <v>466532.77132063301</v>
      </c>
      <c r="AB96">
        <f>Sheet1!AB95</f>
        <v>8734.6326088278693</v>
      </c>
      <c r="AC96">
        <f>Sheet1!AC95</f>
        <v>-4786.0666434838604</v>
      </c>
      <c r="AD96">
        <f>Sheet1!AD95</f>
        <v>0</v>
      </c>
      <c r="AE96">
        <f>Sheet1!AE95</f>
        <v>0</v>
      </c>
      <c r="AF96">
        <f>Sheet1!AF95</f>
        <v>0</v>
      </c>
      <c r="AG96">
        <f>Sheet1!AG95</f>
        <v>0</v>
      </c>
      <c r="AH96">
        <f>Sheet1!AH95</f>
        <v>0</v>
      </c>
      <c r="AI96">
        <f>Sheet1!AI95</f>
        <v>6171373.92639142</v>
      </c>
      <c r="AJ96">
        <f>Sheet1!AJ95</f>
        <v>6380144.79376892</v>
      </c>
      <c r="AK96">
        <f>Sheet1!AK95</f>
        <v>892972.57133105397</v>
      </c>
      <c r="AL96">
        <f>Sheet1!AL95</f>
        <v>0</v>
      </c>
      <c r="AM96">
        <f>Sheet1!AM95</f>
        <v>7273117.3650999703</v>
      </c>
      <c r="AN96" s="3"/>
      <c r="AP96" s="3"/>
      <c r="AR96" s="3"/>
      <c r="AT96" s="3"/>
      <c r="AV96" s="3"/>
      <c r="AX96" s="3"/>
      <c r="AZ96" s="3"/>
      <c r="BC96" s="3"/>
      <c r="BE96" s="3"/>
      <c r="BG96" s="3"/>
      <c r="BH96"/>
      <c r="BI96"/>
      <c r="BJ96"/>
      <c r="BK96"/>
      <c r="BL96"/>
      <c r="BM96"/>
    </row>
    <row r="97" spans="1:65" x14ac:dyDescent="0.2">
      <c r="A97" t="str">
        <f t="shared" si="2"/>
        <v>1_2_2006</v>
      </c>
      <c r="B97">
        <v>1</v>
      </c>
      <c r="C97">
        <v>2</v>
      </c>
      <c r="D97">
        <v>2006</v>
      </c>
      <c r="E97">
        <f>Sheet1!E96</f>
        <v>48222862.656399898</v>
      </c>
      <c r="F97">
        <f>Sheet1!F96</f>
        <v>60584375.922999904</v>
      </c>
      <c r="G97">
        <f>Sheet1!G96</f>
        <v>67601348.815999895</v>
      </c>
      <c r="H97">
        <f>Sheet1!H96</f>
        <v>6343863.8929999899</v>
      </c>
      <c r="I97">
        <f>Sheet1!I96</f>
        <v>59596733.051988699</v>
      </c>
      <c r="J97">
        <f>Sheet1!J96</f>
        <v>5342383.2227332201</v>
      </c>
      <c r="K97">
        <f>Sheet1!K96</f>
        <v>3332052.5592704001</v>
      </c>
      <c r="L97">
        <f>Sheet1!L96</f>
        <v>0.932955283911311</v>
      </c>
      <c r="M97">
        <f>Sheet1!M96</f>
        <v>2950352.4954894101</v>
      </c>
      <c r="N97">
        <f>Sheet1!N96</f>
        <v>3.27644463528868</v>
      </c>
      <c r="O97">
        <f>Sheet1!O96</f>
        <v>31639.586665481002</v>
      </c>
      <c r="P97">
        <f>Sheet1!P96</f>
        <v>7.86420353767324</v>
      </c>
      <c r="Q97">
        <f>Sheet1!Q96</f>
        <v>3848.7350645453898</v>
      </c>
      <c r="R97">
        <f>Sheet1!R96</f>
        <v>3.59256659245648</v>
      </c>
      <c r="S97">
        <f>Sheet1!S96</f>
        <v>0</v>
      </c>
      <c r="T97">
        <f>Sheet1!T96</f>
        <v>0</v>
      </c>
      <c r="U97">
        <f>Sheet1!U96</f>
        <v>0.30987975779195598</v>
      </c>
      <c r="V97">
        <f>Sheet1!V96</f>
        <v>0</v>
      </c>
      <c r="W97">
        <f>Sheet1!W96</f>
        <v>3412491.5650442098</v>
      </c>
      <c r="X97">
        <f>Sheet1!Y96</f>
        <v>199991.34424435699</v>
      </c>
      <c r="Y97">
        <f>Sheet1!X96</f>
        <v>472362.23317437898</v>
      </c>
      <c r="Z97">
        <f>Sheet1!Z96</f>
        <v>1001634.63381274</v>
      </c>
      <c r="AA97">
        <f>Sheet1!AA96</f>
        <v>888022.49377670803</v>
      </c>
      <c r="AB97">
        <f>Sheet1!AB96</f>
        <v>49318.849531346197</v>
      </c>
      <c r="AC97">
        <f>Sheet1!AC96</f>
        <v>12818.4374756131</v>
      </c>
      <c r="AD97">
        <f>Sheet1!AD96</f>
        <v>-1485.67111987556</v>
      </c>
      <c r="AE97">
        <f>Sheet1!AE96</f>
        <v>0</v>
      </c>
      <c r="AF97">
        <f>Sheet1!AF96</f>
        <v>0</v>
      </c>
      <c r="AG97">
        <f>Sheet1!AG96</f>
        <v>0</v>
      </c>
      <c r="AH97">
        <f>Sheet1!AH96</f>
        <v>0</v>
      </c>
      <c r="AI97">
        <f>Sheet1!AI96</f>
        <v>6035153.8859394798</v>
      </c>
      <c r="AJ97">
        <f>Sheet1!AJ96</f>
        <v>6198866.6749771703</v>
      </c>
      <c r="AK97">
        <f>Sheet1!AK96</f>
        <v>144997.21802281801</v>
      </c>
      <c r="AL97">
        <f>Sheet1!AL96</f>
        <v>673108.99999999895</v>
      </c>
      <c r="AM97">
        <f>Sheet1!AM96</f>
        <v>7016972.8929999899</v>
      </c>
      <c r="AN97" s="3"/>
      <c r="AP97" s="3"/>
      <c r="AR97" s="3"/>
      <c r="AT97" s="3"/>
      <c r="AV97" s="3"/>
      <c r="AX97" s="3"/>
      <c r="AZ97" s="3"/>
      <c r="BC97" s="3"/>
      <c r="BE97" s="3"/>
      <c r="BG97" s="3"/>
      <c r="BH97"/>
      <c r="BI97"/>
      <c r="BJ97"/>
      <c r="BK97"/>
      <c r="BL97"/>
      <c r="BM97"/>
    </row>
    <row r="98" spans="1:65" x14ac:dyDescent="0.2">
      <c r="A98" t="str">
        <f t="shared" si="2"/>
        <v>1_2_2007</v>
      </c>
      <c r="B98">
        <v>1</v>
      </c>
      <c r="C98">
        <v>2</v>
      </c>
      <c r="D98">
        <v>2007</v>
      </c>
      <c r="E98">
        <f>Sheet1!E97</f>
        <v>50040839.145399898</v>
      </c>
      <c r="F98">
        <f>Sheet1!F97</f>
        <v>67601348.815999895</v>
      </c>
      <c r="G98">
        <f>Sheet1!G97</f>
        <v>73316847.371399999</v>
      </c>
      <c r="H98">
        <f>Sheet1!H97</f>
        <v>3897522.06640012</v>
      </c>
      <c r="I98">
        <f>Sheet1!I97</f>
        <v>64880158.436033003</v>
      </c>
      <c r="J98">
        <f>Sheet1!J97</f>
        <v>2987454.9100098298</v>
      </c>
      <c r="K98">
        <f>Sheet1!K97</f>
        <v>3688771.5562192402</v>
      </c>
      <c r="L98">
        <f>Sheet1!L97</f>
        <v>1.04404322200226</v>
      </c>
      <c r="M98">
        <f>Sheet1!M97</f>
        <v>2910074.4030182702</v>
      </c>
      <c r="N98">
        <f>Sheet1!N97</f>
        <v>3.4745397782099099</v>
      </c>
      <c r="O98">
        <f>Sheet1!O97</f>
        <v>31981.679489931601</v>
      </c>
      <c r="P98">
        <f>Sheet1!P97</f>
        <v>7.6491680847406398</v>
      </c>
      <c r="Q98">
        <f>Sheet1!Q97</f>
        <v>3844.9030630470002</v>
      </c>
      <c r="R98">
        <f>Sheet1!R97</f>
        <v>3.9449465481141202</v>
      </c>
      <c r="S98">
        <f>Sheet1!S97</f>
        <v>0</v>
      </c>
      <c r="T98">
        <f>Sheet1!T97</f>
        <v>0</v>
      </c>
      <c r="U98">
        <f>Sheet1!U97</f>
        <v>0.29862187076000801</v>
      </c>
      <c r="V98">
        <f>Sheet1!V97</f>
        <v>0</v>
      </c>
      <c r="W98">
        <f>Sheet1!W97</f>
        <v>4696163.5812612502</v>
      </c>
      <c r="X98">
        <f>Sheet1!Y97</f>
        <v>62033.216724878999</v>
      </c>
      <c r="Y98">
        <f>Sheet1!X97</f>
        <v>-1391175.1367907601</v>
      </c>
      <c r="Z98">
        <f>Sheet1!Z97</f>
        <v>762451.13097555097</v>
      </c>
      <c r="AA98">
        <f>Sheet1!AA97</f>
        <v>-369071.84000906901</v>
      </c>
      <c r="AB98">
        <f>Sheet1!AB97</f>
        <v>-129545.093997776</v>
      </c>
      <c r="AC98">
        <f>Sheet1!AC97</f>
        <v>-16297.5995210651</v>
      </c>
      <c r="AD98">
        <f>Sheet1!AD97</f>
        <v>-8202.8486409129</v>
      </c>
      <c r="AE98">
        <f>Sheet1!AE97</f>
        <v>0</v>
      </c>
      <c r="AF98">
        <f>Sheet1!AF97</f>
        <v>0</v>
      </c>
      <c r="AG98">
        <f>Sheet1!AG97</f>
        <v>0</v>
      </c>
      <c r="AH98">
        <f>Sheet1!AH97</f>
        <v>0</v>
      </c>
      <c r="AI98">
        <f>Sheet1!AI97</f>
        <v>3606355.4100020998</v>
      </c>
      <c r="AJ98">
        <f>Sheet1!AJ97</f>
        <v>3645401.5714923702</v>
      </c>
      <c r="AK98">
        <f>Sheet1!AK97</f>
        <v>252120.49490774301</v>
      </c>
      <c r="AL98">
        <f>Sheet1!AL97</f>
        <v>1817976.4890000001</v>
      </c>
      <c r="AM98">
        <f>Sheet1!AM97</f>
        <v>5715498.5554001201</v>
      </c>
      <c r="AN98" s="3"/>
      <c r="AP98" s="3"/>
      <c r="AR98" s="3"/>
      <c r="AT98" s="3"/>
      <c r="AV98" s="3"/>
      <c r="AX98" s="3"/>
      <c r="AZ98" s="3"/>
      <c r="BC98" s="3"/>
      <c r="BE98" s="3"/>
      <c r="BG98" s="3"/>
      <c r="BH98"/>
      <c r="BI98"/>
      <c r="BJ98"/>
      <c r="BK98"/>
      <c r="BL98"/>
      <c r="BM98"/>
    </row>
    <row r="99" spans="1:65" x14ac:dyDescent="0.2">
      <c r="A99" t="str">
        <f t="shared" si="2"/>
        <v>1_2_2008</v>
      </c>
      <c r="B99">
        <v>1</v>
      </c>
      <c r="C99">
        <v>2</v>
      </c>
      <c r="D99">
        <v>2008</v>
      </c>
      <c r="E99">
        <f>Sheet1!E98</f>
        <v>54527477.7383999</v>
      </c>
      <c r="F99">
        <f>Sheet1!F98</f>
        <v>73316847.371399999</v>
      </c>
      <c r="G99">
        <f>Sheet1!G98</f>
        <v>87176871.449200004</v>
      </c>
      <c r="H99">
        <f>Sheet1!H98</f>
        <v>9373385.4847999308</v>
      </c>
      <c r="I99">
        <f>Sheet1!I98</f>
        <v>78914432.980271906</v>
      </c>
      <c r="J99">
        <f>Sheet1!J98</f>
        <v>10430552.6394134</v>
      </c>
      <c r="K99">
        <f>Sheet1!K98</f>
        <v>3844795.9643561202</v>
      </c>
      <c r="L99">
        <f>Sheet1!L98</f>
        <v>0.99848738827849204</v>
      </c>
      <c r="M99">
        <f>Sheet1!M98</f>
        <v>2878055.1955216499</v>
      </c>
      <c r="N99">
        <f>Sheet1!N98</f>
        <v>3.86625305752669</v>
      </c>
      <c r="O99">
        <f>Sheet1!O98</f>
        <v>31978.221566709599</v>
      </c>
      <c r="P99">
        <f>Sheet1!P98</f>
        <v>7.62997524432022</v>
      </c>
      <c r="Q99">
        <f>Sheet1!Q98</f>
        <v>3659.0585444021999</v>
      </c>
      <c r="R99">
        <f>Sheet1!R98</f>
        <v>3.9786946315963201</v>
      </c>
      <c r="S99">
        <f>Sheet1!S98</f>
        <v>0</v>
      </c>
      <c r="T99">
        <f>Sheet1!T98</f>
        <v>0</v>
      </c>
      <c r="U99">
        <f>Sheet1!U98</f>
        <v>0.27405061851002199</v>
      </c>
      <c r="V99">
        <f>Sheet1!V98</f>
        <v>0</v>
      </c>
      <c r="W99">
        <f>Sheet1!W98</f>
        <v>9354420.5497136395</v>
      </c>
      <c r="X99">
        <f>Sheet1!Y98</f>
        <v>13076.900705481599</v>
      </c>
      <c r="Y99">
        <f>Sheet1!X98</f>
        <v>-554935.39688432706</v>
      </c>
      <c r="Z99">
        <f>Sheet1!Z98</f>
        <v>1466423.49539806</v>
      </c>
      <c r="AA99">
        <f>Sheet1!AA98</f>
        <v>259703.68010804601</v>
      </c>
      <c r="AB99">
        <f>Sheet1!AB98</f>
        <v>86568.116582165705</v>
      </c>
      <c r="AC99">
        <f>Sheet1!AC98</f>
        <v>-6784.4882482436396</v>
      </c>
      <c r="AD99">
        <f>Sheet1!AD98</f>
        <v>350.426011181945</v>
      </c>
      <c r="AE99">
        <f>Sheet1!AE98</f>
        <v>0</v>
      </c>
      <c r="AF99">
        <f>Sheet1!AF98</f>
        <v>0</v>
      </c>
      <c r="AG99">
        <f>Sheet1!AG98</f>
        <v>0</v>
      </c>
      <c r="AH99">
        <f>Sheet1!AH98</f>
        <v>0</v>
      </c>
      <c r="AI99">
        <f>Sheet1!AI98</f>
        <v>10618823.283386</v>
      </c>
      <c r="AJ99">
        <f>Sheet1!AJ98</f>
        <v>10525372.8137821</v>
      </c>
      <c r="AK99">
        <f>Sheet1!AK98</f>
        <v>-1151987.32898221</v>
      </c>
      <c r="AL99">
        <f>Sheet1!AL98</f>
        <v>4486638.5929999901</v>
      </c>
      <c r="AM99">
        <f>Sheet1!AM98</f>
        <v>13860024.0777999</v>
      </c>
      <c r="AN99" s="3"/>
      <c r="AP99" s="3"/>
      <c r="AR99" s="3"/>
      <c r="AT99" s="3"/>
      <c r="AV99" s="3"/>
      <c r="AX99" s="3"/>
      <c r="AZ99" s="3"/>
      <c r="BC99" s="3"/>
      <c r="BE99" s="3"/>
      <c r="BG99" s="3"/>
      <c r="BH99"/>
      <c r="BI99"/>
      <c r="BJ99"/>
      <c r="BK99"/>
      <c r="BL99"/>
      <c r="BM99"/>
    </row>
    <row r="100" spans="1:65" x14ac:dyDescent="0.2">
      <c r="A100" t="str">
        <f t="shared" si="2"/>
        <v>1_2_2009</v>
      </c>
      <c r="B100">
        <v>1</v>
      </c>
      <c r="C100">
        <v>2</v>
      </c>
      <c r="D100">
        <v>2009</v>
      </c>
      <c r="E100">
        <f>Sheet1!E99</f>
        <v>55878564.7383999</v>
      </c>
      <c r="F100">
        <f>Sheet1!F99</f>
        <v>87176871.449200004</v>
      </c>
      <c r="G100">
        <f>Sheet1!G99</f>
        <v>78474456.006999999</v>
      </c>
      <c r="H100">
        <f>Sheet1!H99</f>
        <v>-10053502.442199901</v>
      </c>
      <c r="I100">
        <f>Sheet1!I99</f>
        <v>72966011.064300299</v>
      </c>
      <c r="J100">
        <f>Sheet1!J99</f>
        <v>-6667356.4471691204</v>
      </c>
      <c r="K100">
        <f>Sheet1!K99</f>
        <v>3737945.6825557002</v>
      </c>
      <c r="L100">
        <f>Sheet1!L99</f>
        <v>1.2345932732828899</v>
      </c>
      <c r="M100">
        <f>Sheet1!M99</f>
        <v>2816597.3206021301</v>
      </c>
      <c r="N100">
        <f>Sheet1!N99</f>
        <v>2.8003474431259998</v>
      </c>
      <c r="O100">
        <f>Sheet1!O99</f>
        <v>30658.1258135028</v>
      </c>
      <c r="P100">
        <f>Sheet1!P99</f>
        <v>7.8913992920648903</v>
      </c>
      <c r="Q100">
        <f>Sheet1!Q99</f>
        <v>3660.8771986115598</v>
      </c>
      <c r="R100">
        <f>Sheet1!R99</f>
        <v>4.06131456868013</v>
      </c>
      <c r="S100">
        <f>Sheet1!S99</f>
        <v>0</v>
      </c>
      <c r="T100">
        <f>Sheet1!T99</f>
        <v>0</v>
      </c>
      <c r="U100">
        <f>Sheet1!U99</f>
        <v>0.26742435261102698</v>
      </c>
      <c r="V100">
        <f>Sheet1!V99</f>
        <v>0</v>
      </c>
      <c r="W100">
        <f>Sheet1!W99</f>
        <v>462053.644708812</v>
      </c>
      <c r="X100">
        <f>Sheet1!Y99</f>
        <v>-70798.243123188993</v>
      </c>
      <c r="Y100">
        <f>Sheet1!X99</f>
        <v>-4901541.5878754603</v>
      </c>
      <c r="Z100">
        <f>Sheet1!Z99</f>
        <v>-4949965.1288139196</v>
      </c>
      <c r="AA100">
        <f>Sheet1!AA99</f>
        <v>1241759.07948889</v>
      </c>
      <c r="AB100">
        <f>Sheet1!AB99</f>
        <v>214736.48606727601</v>
      </c>
      <c r="AC100">
        <f>Sheet1!AC99</f>
        <v>127885.198881989</v>
      </c>
      <c r="AD100">
        <f>Sheet1!AD99</f>
        <v>-2255.7500139349399</v>
      </c>
      <c r="AE100">
        <f>Sheet1!AE99</f>
        <v>0</v>
      </c>
      <c r="AF100">
        <f>Sheet1!AF99</f>
        <v>0</v>
      </c>
      <c r="AG100">
        <f>Sheet1!AG99</f>
        <v>0</v>
      </c>
      <c r="AH100">
        <f>Sheet1!AH99</f>
        <v>0</v>
      </c>
      <c r="AI100">
        <f>Sheet1!AI99</f>
        <v>-7878126.30067953</v>
      </c>
      <c r="AJ100">
        <f>Sheet1!AJ99</f>
        <v>-7647400.1041463297</v>
      </c>
      <c r="AK100">
        <f>Sheet1!AK99</f>
        <v>-2406102.3380536502</v>
      </c>
      <c r="AL100">
        <f>Sheet1!AL99</f>
        <v>1351087</v>
      </c>
      <c r="AM100">
        <f>Sheet1!AM99</f>
        <v>-8702415.4421999902</v>
      </c>
      <c r="AN100" s="3"/>
      <c r="AP100" s="3"/>
      <c r="AR100" s="3"/>
      <c r="AT100" s="3"/>
      <c r="AV100" s="3"/>
      <c r="AX100" s="3"/>
      <c r="AZ100" s="3"/>
      <c r="BC100" s="3"/>
      <c r="BE100" s="3"/>
      <c r="BG100" s="3"/>
      <c r="BH100"/>
      <c r="BI100"/>
      <c r="BJ100"/>
      <c r="BK100"/>
      <c r="BL100"/>
      <c r="BM100"/>
    </row>
    <row r="101" spans="1:65" x14ac:dyDescent="0.2">
      <c r="A101" t="str">
        <f t="shared" si="2"/>
        <v>1_2_2010</v>
      </c>
      <c r="B101">
        <v>1</v>
      </c>
      <c r="C101">
        <v>2</v>
      </c>
      <c r="D101">
        <v>2010</v>
      </c>
      <c r="E101">
        <f>Sheet1!E100</f>
        <v>55878564.7383999</v>
      </c>
      <c r="F101">
        <f>Sheet1!F100</f>
        <v>78474456.006999999</v>
      </c>
      <c r="G101">
        <f>Sheet1!G100</f>
        <v>74495052.898399904</v>
      </c>
      <c r="H101">
        <f>Sheet1!H100</f>
        <v>-3979403.10860004</v>
      </c>
      <c r="I101">
        <f>Sheet1!I100</f>
        <v>74958701.816236004</v>
      </c>
      <c r="J101">
        <f>Sheet1!J100</f>
        <v>1992690.75193571</v>
      </c>
      <c r="K101">
        <f>Sheet1!K100</f>
        <v>3599620.50895643</v>
      </c>
      <c r="L101">
        <f>Sheet1!L100</f>
        <v>1.23567459637387</v>
      </c>
      <c r="M101">
        <f>Sheet1!M100</f>
        <v>2828939.49203094</v>
      </c>
      <c r="N101">
        <f>Sheet1!N100</f>
        <v>3.2686559408490101</v>
      </c>
      <c r="O101">
        <f>Sheet1!O100</f>
        <v>29918.1121651791</v>
      </c>
      <c r="P101">
        <f>Sheet1!P100</f>
        <v>7.9052768420741701</v>
      </c>
      <c r="Q101">
        <f>Sheet1!Q100</f>
        <v>3655.34011079946</v>
      </c>
      <c r="R101">
        <f>Sheet1!R100</f>
        <v>4.0152183255164298</v>
      </c>
      <c r="S101">
        <f>Sheet1!S100</f>
        <v>0</v>
      </c>
      <c r="T101">
        <f>Sheet1!T100</f>
        <v>0</v>
      </c>
      <c r="U101">
        <f>Sheet1!U100</f>
        <v>0.26742435261102698</v>
      </c>
      <c r="V101">
        <f>Sheet1!V100</f>
        <v>0</v>
      </c>
      <c r="W101">
        <f>Sheet1!W100</f>
        <v>675565.12539412198</v>
      </c>
      <c r="X101">
        <f>Sheet1!Y100</f>
        <v>27954.133337589599</v>
      </c>
      <c r="Y101">
        <f>Sheet1!X100</f>
        <v>-471888.03371494001</v>
      </c>
      <c r="Z101">
        <f>Sheet1!Z100</f>
        <v>2193205.2284946698</v>
      </c>
      <c r="AA101">
        <f>Sheet1!AA100</f>
        <v>707701.58706391801</v>
      </c>
      <c r="AB101">
        <f>Sheet1!AB100</f>
        <v>26189.324979902201</v>
      </c>
      <c r="AC101">
        <f>Sheet1!AC100</f>
        <v>-78682.488226323199</v>
      </c>
      <c r="AD101">
        <f>Sheet1!AD100</f>
        <v>2145.8826925524399</v>
      </c>
      <c r="AE101">
        <f>Sheet1!AE100</f>
        <v>0</v>
      </c>
      <c r="AF101">
        <f>Sheet1!AF100</f>
        <v>0</v>
      </c>
      <c r="AG101">
        <f>Sheet1!AG100</f>
        <v>0</v>
      </c>
      <c r="AH101">
        <f>Sheet1!AH100</f>
        <v>0</v>
      </c>
      <c r="AI101">
        <f>Sheet1!AI100</f>
        <v>3082190.7600214998</v>
      </c>
      <c r="AJ101">
        <f>Sheet1!AJ100</f>
        <v>3371852.0572611201</v>
      </c>
      <c r="AK101">
        <f>Sheet1!AK100</f>
        <v>-7351255.1658611596</v>
      </c>
      <c r="AL101">
        <f>Sheet1!AL100</f>
        <v>0</v>
      </c>
      <c r="AM101">
        <f>Sheet1!AM100</f>
        <v>-3979403.10860004</v>
      </c>
      <c r="AN101" s="3"/>
      <c r="AP101" s="3"/>
      <c r="AR101" s="3"/>
      <c r="AT101" s="3"/>
      <c r="AV101" s="3"/>
      <c r="AX101" s="3"/>
      <c r="AZ101" s="3"/>
      <c r="BC101" s="3"/>
      <c r="BE101" s="3"/>
      <c r="BG101" s="3"/>
      <c r="BH101"/>
      <c r="BI101"/>
      <c r="BJ101"/>
      <c r="BK101"/>
      <c r="BL101"/>
      <c r="BM101"/>
    </row>
    <row r="102" spans="1:65" x14ac:dyDescent="0.2">
      <c r="A102" t="str">
        <f t="shared" si="2"/>
        <v>1_2_2011</v>
      </c>
      <c r="B102">
        <v>1</v>
      </c>
      <c r="C102">
        <v>2</v>
      </c>
      <c r="D102">
        <v>2011</v>
      </c>
      <c r="E102">
        <f>Sheet1!E101</f>
        <v>56347892.7383999</v>
      </c>
      <c r="F102">
        <f>Sheet1!F101</f>
        <v>74495052.898399904</v>
      </c>
      <c r="G102">
        <f>Sheet1!G101</f>
        <v>79082697.5986</v>
      </c>
      <c r="H102">
        <f>Sheet1!H101</f>
        <v>4118316.7002000199</v>
      </c>
      <c r="I102">
        <f>Sheet1!I101</f>
        <v>83399465.787719697</v>
      </c>
      <c r="J102">
        <f>Sheet1!J101</f>
        <v>7782750.6542954296</v>
      </c>
      <c r="K102">
        <f>Sheet1!K101</f>
        <v>3824630.4857204198</v>
      </c>
      <c r="L102">
        <f>Sheet1!L101</f>
        <v>1.25736272321364</v>
      </c>
      <c r="M102">
        <f>Sheet1!M101</f>
        <v>2841861.0807875302</v>
      </c>
      <c r="N102">
        <f>Sheet1!N101</f>
        <v>3.9951573831001301</v>
      </c>
      <c r="O102">
        <f>Sheet1!O101</f>
        <v>29378.869675310299</v>
      </c>
      <c r="P102">
        <f>Sheet1!P101</f>
        <v>8.3377556875276699</v>
      </c>
      <c r="Q102">
        <f>Sheet1!Q101</f>
        <v>3665.2223837259598</v>
      </c>
      <c r="R102">
        <f>Sheet1!R101</f>
        <v>4.0727010211682302</v>
      </c>
      <c r="S102">
        <f>Sheet1!S101</f>
        <v>0</v>
      </c>
      <c r="T102">
        <f>Sheet1!T101</f>
        <v>0</v>
      </c>
      <c r="U102">
        <f>Sheet1!U101</f>
        <v>0.26519694479748301</v>
      </c>
      <c r="V102">
        <f>Sheet1!V101</f>
        <v>0</v>
      </c>
      <c r="W102">
        <f>Sheet1!W101</f>
        <v>4552008.5785534</v>
      </c>
      <c r="X102">
        <f>Sheet1!Y101</f>
        <v>61948.181027614199</v>
      </c>
      <c r="Y102">
        <f>Sheet1!X101</f>
        <v>-757364.27726363402</v>
      </c>
      <c r="Z102">
        <f>Sheet1!Z101</f>
        <v>2819693.2495889799</v>
      </c>
      <c r="AA102">
        <f>Sheet1!AA101</f>
        <v>571372.586896352</v>
      </c>
      <c r="AB102">
        <f>Sheet1!AB101</f>
        <v>258512.24093710701</v>
      </c>
      <c r="AC102">
        <f>Sheet1!AC101</f>
        <v>178137.73577586</v>
      </c>
      <c r="AD102">
        <f>Sheet1!AD101</f>
        <v>-2572.6562593961298</v>
      </c>
      <c r="AE102">
        <f>Sheet1!AE101</f>
        <v>0</v>
      </c>
      <c r="AF102">
        <f>Sheet1!AF101</f>
        <v>0</v>
      </c>
      <c r="AG102">
        <f>Sheet1!AG101</f>
        <v>0</v>
      </c>
      <c r="AH102">
        <f>Sheet1!AH101</f>
        <v>0</v>
      </c>
      <c r="AI102">
        <f>Sheet1!AI101</f>
        <v>7681735.6392562902</v>
      </c>
      <c r="AJ102">
        <f>Sheet1!AJ101</f>
        <v>7826806.9796522297</v>
      </c>
      <c r="AK102">
        <f>Sheet1!AK101</f>
        <v>-3708490.2794522</v>
      </c>
      <c r="AL102">
        <f>Sheet1!AL101</f>
        <v>469328</v>
      </c>
      <c r="AM102">
        <f>Sheet1!AM101</f>
        <v>4587644.7002000203</v>
      </c>
      <c r="AN102" s="3"/>
      <c r="AP102" s="3"/>
      <c r="AR102" s="3"/>
      <c r="AT102" s="3"/>
      <c r="AV102" s="3"/>
      <c r="AX102" s="3"/>
      <c r="AZ102" s="3"/>
      <c r="BC102" s="3"/>
      <c r="BE102" s="3"/>
      <c r="BG102" s="3"/>
      <c r="BH102"/>
      <c r="BI102"/>
      <c r="BJ102"/>
      <c r="BK102"/>
      <c r="BL102"/>
      <c r="BM102"/>
    </row>
    <row r="103" spans="1:65" x14ac:dyDescent="0.2">
      <c r="A103" t="str">
        <f t="shared" si="2"/>
        <v>1_2_2012</v>
      </c>
      <c r="B103">
        <v>1</v>
      </c>
      <c r="C103">
        <v>2</v>
      </c>
      <c r="D103">
        <v>2012</v>
      </c>
      <c r="E103">
        <f>Sheet1!E102</f>
        <v>57999202.7383999</v>
      </c>
      <c r="F103">
        <f>Sheet1!F102</f>
        <v>79082697.5986</v>
      </c>
      <c r="G103">
        <f>Sheet1!G102</f>
        <v>86028458.231399998</v>
      </c>
      <c r="H103">
        <f>Sheet1!H102</f>
        <v>5294450.6328000398</v>
      </c>
      <c r="I103">
        <f>Sheet1!I102</f>
        <v>92209695.095623195</v>
      </c>
      <c r="J103">
        <f>Sheet1!J102</f>
        <v>6962746.7196843503</v>
      </c>
      <c r="K103">
        <f>Sheet1!K102</f>
        <v>4088068.0343569699</v>
      </c>
      <c r="L103">
        <f>Sheet1!L102</f>
        <v>1.2171979060267299</v>
      </c>
      <c r="M103">
        <f>Sheet1!M102</f>
        <v>2851080.6311976798</v>
      </c>
      <c r="N103">
        <f>Sheet1!N102</f>
        <v>4.0069159149387801</v>
      </c>
      <c r="O103">
        <f>Sheet1!O102</f>
        <v>29030.290235902899</v>
      </c>
      <c r="P103">
        <f>Sheet1!P102</f>
        <v>8.3433745771335595</v>
      </c>
      <c r="Q103">
        <f>Sheet1!Q102</f>
        <v>3660.9014958767102</v>
      </c>
      <c r="R103">
        <f>Sheet1!R102</f>
        <v>4.4038903254470103</v>
      </c>
      <c r="S103">
        <f>Sheet1!S102</f>
        <v>0</v>
      </c>
      <c r="T103">
        <f>Sheet1!T102</f>
        <v>0</v>
      </c>
      <c r="U103">
        <f>Sheet1!U102</f>
        <v>0.33500335652262098</v>
      </c>
      <c r="V103">
        <f>Sheet1!V102</f>
        <v>0</v>
      </c>
      <c r="W103">
        <f>Sheet1!W102</f>
        <v>5488883.2544250796</v>
      </c>
      <c r="X103">
        <f>Sheet1!Y102</f>
        <v>99094.142400688594</v>
      </c>
      <c r="Y103">
        <f>Sheet1!X102</f>
        <v>482316.24763179501</v>
      </c>
      <c r="Z103">
        <f>Sheet1!Z102</f>
        <v>46902.7311770046</v>
      </c>
      <c r="AA103">
        <f>Sheet1!AA102</f>
        <v>390686.21588562097</v>
      </c>
      <c r="AB103">
        <f>Sheet1!AB102</f>
        <v>2853.3209918615598</v>
      </c>
      <c r="AC103">
        <f>Sheet1!AC102</f>
        <v>216693.79513183801</v>
      </c>
      <c r="AD103">
        <f>Sheet1!AD102</f>
        <v>-7862.9336939416298</v>
      </c>
      <c r="AE103">
        <f>Sheet1!AE102</f>
        <v>0</v>
      </c>
      <c r="AF103">
        <f>Sheet1!AF102</f>
        <v>0</v>
      </c>
      <c r="AG103">
        <f>Sheet1!AG102</f>
        <v>23337.9115905896</v>
      </c>
      <c r="AH103">
        <f>Sheet1!AH102</f>
        <v>0</v>
      </c>
      <c r="AI103">
        <f>Sheet1!AI102</f>
        <v>6742904.6855405401</v>
      </c>
      <c r="AJ103">
        <f>Sheet1!AJ102</f>
        <v>6626202.2108412301</v>
      </c>
      <c r="AK103">
        <f>Sheet1!AK102</f>
        <v>-1331751.57804119</v>
      </c>
      <c r="AL103">
        <f>Sheet1!AL102</f>
        <v>1651310</v>
      </c>
      <c r="AM103">
        <f>Sheet1!AM102</f>
        <v>6945760.6328000398</v>
      </c>
      <c r="AN103" s="3"/>
      <c r="AP103" s="3"/>
      <c r="AR103" s="3"/>
      <c r="AT103" s="3"/>
      <c r="AV103" s="3"/>
      <c r="AX103" s="3"/>
      <c r="AZ103" s="3"/>
      <c r="BC103" s="3"/>
      <c r="BE103" s="3"/>
      <c r="BG103" s="3"/>
      <c r="BH103"/>
      <c r="BI103"/>
      <c r="BJ103"/>
      <c r="BK103"/>
      <c r="BL103"/>
      <c r="BM103"/>
    </row>
    <row r="104" spans="1:65" x14ac:dyDescent="0.2">
      <c r="A104" t="str">
        <f t="shared" si="2"/>
        <v>1_2_2013</v>
      </c>
      <c r="B104">
        <v>1</v>
      </c>
      <c r="C104">
        <v>2</v>
      </c>
      <c r="D104">
        <v>2013</v>
      </c>
      <c r="E104">
        <f>Sheet1!E103</f>
        <v>57999202.7383999</v>
      </c>
      <c r="F104">
        <f>Sheet1!F103</f>
        <v>86028458.231399998</v>
      </c>
      <c r="G104">
        <f>Sheet1!G103</f>
        <v>90347608.020399898</v>
      </c>
      <c r="H104">
        <f>Sheet1!H103</f>
        <v>4319149.7889999403</v>
      </c>
      <c r="I104">
        <f>Sheet1!I103</f>
        <v>99283640.883203998</v>
      </c>
      <c r="J104">
        <f>Sheet1!J103</f>
        <v>7073945.7875807201</v>
      </c>
      <c r="K104">
        <f>Sheet1!K103</f>
        <v>4798329.2393447803</v>
      </c>
      <c r="L104">
        <f>Sheet1!L103</f>
        <v>1.30899698730202</v>
      </c>
      <c r="M104">
        <f>Sheet1!M103</f>
        <v>2894332.6095672701</v>
      </c>
      <c r="N104">
        <f>Sheet1!N103</f>
        <v>3.8571358582175499</v>
      </c>
      <c r="O104">
        <f>Sheet1!O103</f>
        <v>29658.135093688401</v>
      </c>
      <c r="P104">
        <f>Sheet1!P103</f>
        <v>8.1750308649797105</v>
      </c>
      <c r="Q104">
        <f>Sheet1!Q103</f>
        <v>3670.4986451720401</v>
      </c>
      <c r="R104">
        <f>Sheet1!R103</f>
        <v>4.3651136396911099</v>
      </c>
      <c r="S104">
        <f>Sheet1!S103</f>
        <v>0</v>
      </c>
      <c r="T104">
        <f>Sheet1!T103</f>
        <v>0</v>
      </c>
      <c r="U104">
        <f>Sheet1!U103</f>
        <v>0.50384216275877203</v>
      </c>
      <c r="V104">
        <f>Sheet1!V103</f>
        <v>0</v>
      </c>
      <c r="W104">
        <f>Sheet1!W103</f>
        <v>9125938.4633489605</v>
      </c>
      <c r="X104">
        <f>Sheet1!Y103</f>
        <v>146764.53693312101</v>
      </c>
      <c r="Y104">
        <f>Sheet1!X103</f>
        <v>-1916453.63822453</v>
      </c>
      <c r="Z104">
        <f>Sheet1!Z103</f>
        <v>-618656.19962897198</v>
      </c>
      <c r="AA104">
        <f>Sheet1!AA103</f>
        <v>-643343.97764964297</v>
      </c>
      <c r="AB104">
        <f>Sheet1!AB103</f>
        <v>-104298.085609021</v>
      </c>
      <c r="AC104">
        <f>Sheet1!AC103</f>
        <v>367677.01721392601</v>
      </c>
      <c r="AD104">
        <f>Sheet1!AD103</f>
        <v>-527.499963965343</v>
      </c>
      <c r="AE104">
        <f>Sheet1!AE103</f>
        <v>0</v>
      </c>
      <c r="AF104">
        <f>Sheet1!AF103</f>
        <v>0</v>
      </c>
      <c r="AG104">
        <f>Sheet1!AG103</f>
        <v>106282.838334278</v>
      </c>
      <c r="AH104">
        <f>Sheet1!AH103</f>
        <v>0</v>
      </c>
      <c r="AI104">
        <f>Sheet1!AI103</f>
        <v>6463383.4547541495</v>
      </c>
      <c r="AJ104">
        <f>Sheet1!AJ103</f>
        <v>6228770.6482528504</v>
      </c>
      <c r="AK104">
        <f>Sheet1!AK103</f>
        <v>-1909620.8592529099</v>
      </c>
      <c r="AL104">
        <f>Sheet1!AL103</f>
        <v>0</v>
      </c>
      <c r="AM104">
        <f>Sheet1!AM103</f>
        <v>4319149.7889999403</v>
      </c>
      <c r="AN104" s="3"/>
      <c r="AP104" s="3"/>
      <c r="AR104" s="3"/>
      <c r="AT104" s="3"/>
      <c r="AV104" s="3"/>
      <c r="AX104" s="3"/>
      <c r="AZ104" s="3"/>
      <c r="BC104" s="3"/>
      <c r="BE104" s="3"/>
      <c r="BG104" s="3"/>
      <c r="BH104"/>
      <c r="BI104"/>
      <c r="BJ104"/>
      <c r="BK104"/>
      <c r="BL104"/>
      <c r="BM104"/>
    </row>
    <row r="105" spans="1:65" x14ac:dyDescent="0.2">
      <c r="A105" t="str">
        <f t="shared" si="2"/>
        <v>1_2_2014</v>
      </c>
      <c r="B105">
        <v>1</v>
      </c>
      <c r="C105">
        <v>2</v>
      </c>
      <c r="D105">
        <v>2014</v>
      </c>
      <c r="E105">
        <f>Sheet1!E104</f>
        <v>57999202.7383999</v>
      </c>
      <c r="F105">
        <f>Sheet1!F104</f>
        <v>90347608.020399898</v>
      </c>
      <c r="G105">
        <f>Sheet1!G104</f>
        <v>89102602.080799907</v>
      </c>
      <c r="H105">
        <f>Sheet1!H104</f>
        <v>-1245005.9396000199</v>
      </c>
      <c r="I105">
        <f>Sheet1!I104</f>
        <v>100783196.99787401</v>
      </c>
      <c r="J105">
        <f>Sheet1!J104</f>
        <v>1499556.1146706501</v>
      </c>
      <c r="K105">
        <f>Sheet1!K104</f>
        <v>4839542.5733484896</v>
      </c>
      <c r="L105">
        <f>Sheet1!L104</f>
        <v>1.32112853057285</v>
      </c>
      <c r="M105">
        <f>Sheet1!M104</f>
        <v>2921395.1197115602</v>
      </c>
      <c r="N105">
        <f>Sheet1!N104</f>
        <v>3.64784124185049</v>
      </c>
      <c r="O105">
        <f>Sheet1!O104</f>
        <v>29624.502444110902</v>
      </c>
      <c r="P105">
        <f>Sheet1!P104</f>
        <v>8.1832711991368097</v>
      </c>
      <c r="Q105">
        <f>Sheet1!Q104</f>
        <v>3687.1824865303201</v>
      </c>
      <c r="R105">
        <f>Sheet1!R104</f>
        <v>4.4176928743615296</v>
      </c>
      <c r="S105">
        <f>Sheet1!S104</f>
        <v>0</v>
      </c>
      <c r="T105">
        <f>Sheet1!T104</f>
        <v>0.23810481129004801</v>
      </c>
      <c r="U105">
        <f>Sheet1!U104</f>
        <v>0.50513611157973304</v>
      </c>
      <c r="V105">
        <f>Sheet1!V104</f>
        <v>0</v>
      </c>
      <c r="W105">
        <f>Sheet1!W104</f>
        <v>1950531.1033980099</v>
      </c>
      <c r="X105">
        <f>Sheet1!Y104</f>
        <v>125847.19123918</v>
      </c>
      <c r="Y105">
        <f>Sheet1!X104</f>
        <v>130207.279957436</v>
      </c>
      <c r="Z105">
        <f>Sheet1!Z104</f>
        <v>-923950.22718237899</v>
      </c>
      <c r="AA105">
        <f>Sheet1!AA104</f>
        <v>-70966.007317710595</v>
      </c>
      <c r="AB105">
        <f>Sheet1!AB104</f>
        <v>-5638.5932473160101</v>
      </c>
      <c r="AC105">
        <f>Sheet1!AC104</f>
        <v>540974.40756613098</v>
      </c>
      <c r="AD105">
        <f>Sheet1!AD104</f>
        <v>-2136.3345465631501</v>
      </c>
      <c r="AE105">
        <f>Sheet1!AE104</f>
        <v>0</v>
      </c>
      <c r="AF105">
        <f>Sheet1!AF104</f>
        <v>-212850.39155082699</v>
      </c>
      <c r="AG105">
        <f>Sheet1!AG104</f>
        <v>1603.40142001407</v>
      </c>
      <c r="AH105">
        <f>Sheet1!AH104</f>
        <v>0</v>
      </c>
      <c r="AI105">
        <f>Sheet1!AI104</f>
        <v>1533621.8297359799</v>
      </c>
      <c r="AJ105">
        <f>Sheet1!AJ104</f>
        <v>1509349.17609165</v>
      </c>
      <c r="AK105">
        <f>Sheet1!AK104</f>
        <v>-2754355.1156916702</v>
      </c>
      <c r="AL105">
        <f>Sheet1!AL104</f>
        <v>0</v>
      </c>
      <c r="AM105">
        <f>Sheet1!AM104</f>
        <v>-1245005.9396000199</v>
      </c>
      <c r="AN105" s="3"/>
      <c r="AP105" s="3"/>
      <c r="AR105" s="3"/>
      <c r="AT105" s="3"/>
      <c r="AV105" s="3"/>
      <c r="AX105" s="3"/>
      <c r="AZ105" s="3"/>
      <c r="BC105" s="3"/>
      <c r="BE105" s="3"/>
      <c r="BG105" s="3"/>
      <c r="BH105"/>
      <c r="BI105"/>
      <c r="BJ105"/>
      <c r="BK105"/>
      <c r="BL105"/>
      <c r="BM105"/>
    </row>
    <row r="106" spans="1:65" x14ac:dyDescent="0.2">
      <c r="A106" t="str">
        <f t="shared" si="2"/>
        <v>1_2_2015</v>
      </c>
      <c r="B106">
        <v>1</v>
      </c>
      <c r="C106">
        <v>2</v>
      </c>
      <c r="D106">
        <v>2015</v>
      </c>
      <c r="E106">
        <f>Sheet1!E105</f>
        <v>59954803.892599903</v>
      </c>
      <c r="F106">
        <f>Sheet1!F105</f>
        <v>89102602.080799907</v>
      </c>
      <c r="G106">
        <f>Sheet1!G105</f>
        <v>89928537.186599895</v>
      </c>
      <c r="H106">
        <f>Sheet1!H105</f>
        <v>-1129666.04839999</v>
      </c>
      <c r="I106">
        <f>Sheet1!I105</f>
        <v>95398524.060053304</v>
      </c>
      <c r="J106">
        <f>Sheet1!J105</f>
        <v>-7163391.7527119704</v>
      </c>
      <c r="K106">
        <f>Sheet1!K105</f>
        <v>4765521.44666385</v>
      </c>
      <c r="L106">
        <f>Sheet1!L105</f>
        <v>1.3499546323814899</v>
      </c>
      <c r="M106">
        <f>Sheet1!M105</f>
        <v>2936998.1427718098</v>
      </c>
      <c r="N106">
        <f>Sheet1!N105</f>
        <v>2.6821814435822802</v>
      </c>
      <c r="O106">
        <f>Sheet1!O105</f>
        <v>30998.550182906001</v>
      </c>
      <c r="P106">
        <f>Sheet1!P105</f>
        <v>7.93096682581632</v>
      </c>
      <c r="Q106">
        <f>Sheet1!Q105</f>
        <v>3684.0064717743198</v>
      </c>
      <c r="R106">
        <f>Sheet1!R105</f>
        <v>4.5759399541427204</v>
      </c>
      <c r="S106">
        <f>Sheet1!S105</f>
        <v>0</v>
      </c>
      <c r="T106">
        <f>Sheet1!T105</f>
        <v>1.22201203279797</v>
      </c>
      <c r="U106">
        <f>Sheet1!U105</f>
        <v>0.66144129521362105</v>
      </c>
      <c r="V106">
        <f>Sheet1!V105</f>
        <v>0</v>
      </c>
      <c r="W106">
        <f>Sheet1!W105</f>
        <v>971146.31810330099</v>
      </c>
      <c r="X106">
        <f>Sheet1!Y105</f>
        <v>138823.14345878299</v>
      </c>
      <c r="Y106">
        <f>Sheet1!X105</f>
        <v>-715312.020425044</v>
      </c>
      <c r="Z106">
        <f>Sheet1!Z105</f>
        <v>-4872960.7007863596</v>
      </c>
      <c r="AA106">
        <f>Sheet1!AA105</f>
        <v>-1627092.10068639</v>
      </c>
      <c r="AB106">
        <f>Sheet1!AB105</f>
        <v>-143071.154754021</v>
      </c>
      <c r="AC106">
        <f>Sheet1!AC105</f>
        <v>570307.10811526806</v>
      </c>
      <c r="AD106">
        <f>Sheet1!AD105</f>
        <v>-5568.9009722443998</v>
      </c>
      <c r="AE106">
        <f>Sheet1!AE105</f>
        <v>0</v>
      </c>
      <c r="AF106">
        <f>Sheet1!AF105</f>
        <v>-856399.42096536898</v>
      </c>
      <c r="AG106">
        <f>Sheet1!AG105</f>
        <v>55537.565906039199</v>
      </c>
      <c r="AH106">
        <f>Sheet1!AH105</f>
        <v>0</v>
      </c>
      <c r="AI106">
        <f>Sheet1!AI105</f>
        <v>-6484590.1630060496</v>
      </c>
      <c r="AJ106">
        <f>Sheet1!AJ105</f>
        <v>-6385517.6631705398</v>
      </c>
      <c r="AK106">
        <f>Sheet1!AK105</f>
        <v>5255851.61477054</v>
      </c>
      <c r="AL106">
        <f>Sheet1!AL105</f>
        <v>1955601.15419999</v>
      </c>
      <c r="AM106">
        <f>Sheet1!AM105</f>
        <v>825935.10580000095</v>
      </c>
      <c r="AN106" s="3"/>
      <c r="AP106" s="3"/>
      <c r="AR106" s="3"/>
      <c r="AT106" s="3"/>
      <c r="AV106" s="3"/>
      <c r="AX106" s="3"/>
      <c r="AZ106" s="3"/>
      <c r="BC106" s="3"/>
      <c r="BE106" s="3"/>
      <c r="BG106" s="3"/>
      <c r="BH106"/>
      <c r="BI106"/>
      <c r="BJ106"/>
      <c r="BK106"/>
      <c r="BL106"/>
      <c r="BM106"/>
    </row>
    <row r="107" spans="1:65" x14ac:dyDescent="0.2">
      <c r="A107" t="str">
        <f t="shared" si="2"/>
        <v>1_2_2016</v>
      </c>
      <c r="B107">
        <v>1</v>
      </c>
      <c r="C107">
        <v>2</v>
      </c>
      <c r="D107">
        <v>2016</v>
      </c>
      <c r="E107">
        <f>Sheet1!E106</f>
        <v>59954803.892599903</v>
      </c>
      <c r="F107">
        <f>Sheet1!F106</f>
        <v>89928537.186599895</v>
      </c>
      <c r="G107">
        <f>Sheet1!G106</f>
        <v>88374005.039000005</v>
      </c>
      <c r="H107">
        <f>Sheet1!H106</f>
        <v>-1554532.14759994</v>
      </c>
      <c r="I107">
        <f>Sheet1!I106</f>
        <v>95952865.034264699</v>
      </c>
      <c r="J107">
        <f>Sheet1!J106</f>
        <v>554340.97421141795</v>
      </c>
      <c r="K107">
        <f>Sheet1!K106</f>
        <v>4835019.0981903896</v>
      </c>
      <c r="L107">
        <f>Sheet1!L106</f>
        <v>1.3038394225710599</v>
      </c>
      <c r="M107">
        <f>Sheet1!M106</f>
        <v>2960109.6406231201</v>
      </c>
      <c r="N107">
        <f>Sheet1!N106</f>
        <v>2.3778430296347701</v>
      </c>
      <c r="O107">
        <f>Sheet1!O106</f>
        <v>31757.833233439898</v>
      </c>
      <c r="P107">
        <f>Sheet1!P106</f>
        <v>7.4506480071250198</v>
      </c>
      <c r="Q107">
        <f>Sheet1!Q106</f>
        <v>3695.24497833757</v>
      </c>
      <c r="R107">
        <f>Sheet1!R106</f>
        <v>5.25010338809982</v>
      </c>
      <c r="S107">
        <f>Sheet1!S106</f>
        <v>0</v>
      </c>
      <c r="T107">
        <f>Sheet1!T106</f>
        <v>2.22201203279797</v>
      </c>
      <c r="U107">
        <f>Sheet1!U106</f>
        <v>0.76115912000560404</v>
      </c>
      <c r="V107">
        <f>Sheet1!V106</f>
        <v>0</v>
      </c>
      <c r="W107">
        <f>Sheet1!W106</f>
        <v>2362855.8006668799</v>
      </c>
      <c r="X107">
        <f>Sheet1!Y106</f>
        <v>121683.418641727</v>
      </c>
      <c r="Y107">
        <f>Sheet1!X106</f>
        <v>1333660.1008381599</v>
      </c>
      <c r="Z107">
        <f>Sheet1!Z106</f>
        <v>-1813772.9506504899</v>
      </c>
      <c r="AA107">
        <f>Sheet1!AA106</f>
        <v>-645278.52282362396</v>
      </c>
      <c r="AB107">
        <f>Sheet1!AB106</f>
        <v>-206824.156440755</v>
      </c>
      <c r="AC107">
        <f>Sheet1!AC106</f>
        <v>438325.76590956998</v>
      </c>
      <c r="AD107">
        <f>Sheet1!AD106</f>
        <v>-21139.221238334401</v>
      </c>
      <c r="AE107">
        <f>Sheet1!AE106</f>
        <v>0</v>
      </c>
      <c r="AF107">
        <f>Sheet1!AF106</f>
        <v>-943266.79728403303</v>
      </c>
      <c r="AG107">
        <f>Sheet1!AG106</f>
        <v>41187.927248176296</v>
      </c>
      <c r="AH107">
        <f>Sheet1!AH106</f>
        <v>0</v>
      </c>
      <c r="AI107">
        <f>Sheet1!AI106</f>
        <v>667431.36486727698</v>
      </c>
      <c r="AJ107">
        <f>Sheet1!AJ106</f>
        <v>670819.50996982504</v>
      </c>
      <c r="AK107">
        <f>Sheet1!AK106</f>
        <v>-2225351.65756976</v>
      </c>
      <c r="AL107">
        <f>Sheet1!AL106</f>
        <v>0</v>
      </c>
      <c r="AM107">
        <f>Sheet1!AM106</f>
        <v>-1554532.14759994</v>
      </c>
      <c r="AN107" s="3"/>
      <c r="AP107" s="3"/>
      <c r="AR107" s="3"/>
      <c r="AT107" s="3"/>
      <c r="AV107" s="3"/>
      <c r="AX107" s="3"/>
      <c r="AZ107" s="3"/>
      <c r="BC107" s="3"/>
      <c r="BE107" s="3"/>
      <c r="BG107" s="3"/>
      <c r="BH107"/>
      <c r="BI107"/>
      <c r="BJ107"/>
      <c r="BK107"/>
      <c r="BL107"/>
      <c r="BM107"/>
    </row>
    <row r="108" spans="1:65" x14ac:dyDescent="0.2">
      <c r="A108" t="str">
        <f t="shared" si="2"/>
        <v>1_2_2017</v>
      </c>
      <c r="B108">
        <v>1</v>
      </c>
      <c r="C108">
        <v>2</v>
      </c>
      <c r="D108">
        <v>2017</v>
      </c>
      <c r="E108">
        <f>Sheet1!E107</f>
        <v>62012126.892599903</v>
      </c>
      <c r="F108">
        <f>Sheet1!F107</f>
        <v>88374005.039000005</v>
      </c>
      <c r="G108">
        <f>Sheet1!G107</f>
        <v>87984651.085199997</v>
      </c>
      <c r="H108">
        <f>Sheet1!H107</f>
        <v>-2446676.9538000198</v>
      </c>
      <c r="I108">
        <f>Sheet1!I107</f>
        <v>99075725.103601903</v>
      </c>
      <c r="J108">
        <f>Sheet1!J107</f>
        <v>1038143.18718239</v>
      </c>
      <c r="K108">
        <f>Sheet1!K107</f>
        <v>4670677.4249586305</v>
      </c>
      <c r="L108">
        <f>Sheet1!L107</f>
        <v>1.2843094815982901</v>
      </c>
      <c r="M108">
        <f>Sheet1!M107</f>
        <v>2992316.8399586198</v>
      </c>
      <c r="N108">
        <f>Sheet1!N107</f>
        <v>2.58893744114846</v>
      </c>
      <c r="O108">
        <f>Sheet1!O107</f>
        <v>31621.217277827302</v>
      </c>
      <c r="P108">
        <f>Sheet1!P107</f>
        <v>7.29527298015529</v>
      </c>
      <c r="Q108">
        <f>Sheet1!Q107</f>
        <v>3664.83438793701</v>
      </c>
      <c r="R108">
        <f>Sheet1!R107</f>
        <v>5.4703172634760904</v>
      </c>
      <c r="S108">
        <f>Sheet1!S107</f>
        <v>0</v>
      </c>
      <c r="T108">
        <f>Sheet1!T107</f>
        <v>3.2146465305286598</v>
      </c>
      <c r="U108">
        <f>Sheet1!U107</f>
        <v>0.81040131878135802</v>
      </c>
      <c r="V108">
        <f>Sheet1!V107</f>
        <v>0</v>
      </c>
      <c r="W108">
        <f>Sheet1!W107</f>
        <v>563958.58164569596</v>
      </c>
      <c r="X108">
        <f>Sheet1!Y107</f>
        <v>126485.941296057</v>
      </c>
      <c r="Y108">
        <f>Sheet1!X107</f>
        <v>-170356.358695929</v>
      </c>
      <c r="Z108">
        <f>Sheet1!Z107</f>
        <v>1323732.9883440901</v>
      </c>
      <c r="AA108">
        <f>Sheet1!AA107</f>
        <v>127174.950650456</v>
      </c>
      <c r="AB108">
        <f>Sheet1!AB107</f>
        <v>-162129.24789470801</v>
      </c>
      <c r="AC108">
        <f>Sheet1!AC107</f>
        <v>387567.92820553901</v>
      </c>
      <c r="AD108">
        <f>Sheet1!AD107</f>
        <v>-9971.4199438191499</v>
      </c>
      <c r="AE108">
        <f>Sheet1!AE107</f>
        <v>0</v>
      </c>
      <c r="AF108">
        <f>Sheet1!AF107</f>
        <v>-926961.19946140796</v>
      </c>
      <c r="AG108">
        <f>Sheet1!AG107</f>
        <v>54955.312079039897</v>
      </c>
      <c r="AH108">
        <f>Sheet1!AH107</f>
        <v>0</v>
      </c>
      <c r="AI108">
        <f>Sheet1!AI107</f>
        <v>1314457.4762250099</v>
      </c>
      <c r="AJ108">
        <f>Sheet1!AJ107</f>
        <v>1361321.7025727499</v>
      </c>
      <c r="AK108">
        <f>Sheet1!AK107</f>
        <v>-3807998.6563727702</v>
      </c>
      <c r="AL108">
        <f>Sheet1!AL107</f>
        <v>2057323</v>
      </c>
      <c r="AM108">
        <f>Sheet1!AM107</f>
        <v>-389353.95380001998</v>
      </c>
      <c r="AN108" s="3"/>
      <c r="AP108" s="3"/>
      <c r="AR108" s="3"/>
      <c r="AT108" s="3"/>
      <c r="AV108" s="3"/>
      <c r="AX108" s="3"/>
      <c r="AZ108" s="3"/>
      <c r="BC108" s="3"/>
      <c r="BE108" s="3"/>
      <c r="BG108" s="3"/>
      <c r="BH108"/>
      <c r="BI108"/>
      <c r="BJ108"/>
      <c r="BK108"/>
      <c r="BL108"/>
      <c r="BM108"/>
    </row>
    <row r="109" spans="1:65" x14ac:dyDescent="0.2">
      <c r="A109" t="str">
        <f t="shared" si="2"/>
        <v>1_2_2018</v>
      </c>
      <c r="B109">
        <v>1</v>
      </c>
      <c r="C109">
        <v>2</v>
      </c>
      <c r="D109">
        <v>2018</v>
      </c>
      <c r="E109">
        <f>Sheet1!E108</f>
        <v>62079679.877399899</v>
      </c>
      <c r="F109">
        <f>Sheet1!F108</f>
        <v>87984651.085199997</v>
      </c>
      <c r="G109">
        <f>Sheet1!G108</f>
        <v>86796528.468199894</v>
      </c>
      <c r="H109">
        <f>Sheet1!H108</f>
        <v>-1255675.6018000101</v>
      </c>
      <c r="I109">
        <f>Sheet1!I108</f>
        <v>101618162.08876801</v>
      </c>
      <c r="J109">
        <f>Sheet1!J108</f>
        <v>2474884.0003667301</v>
      </c>
      <c r="K109">
        <f>Sheet1!K108</f>
        <v>4711448.7649383796</v>
      </c>
      <c r="L109">
        <f>Sheet1!L108</f>
        <v>1.26586607517489</v>
      </c>
      <c r="M109">
        <f>Sheet1!M108</f>
        <v>3015744.4941639798</v>
      </c>
      <c r="N109">
        <f>Sheet1!N108</f>
        <v>2.8728320563110699</v>
      </c>
      <c r="O109">
        <f>Sheet1!O108</f>
        <v>31758.584871931998</v>
      </c>
      <c r="P109">
        <f>Sheet1!P108</f>
        <v>7.0949716059104304</v>
      </c>
      <c r="Q109">
        <f>Sheet1!Q108</f>
        <v>3689.0853171654599</v>
      </c>
      <c r="R109">
        <f>Sheet1!R108</f>
        <v>5.79903350338535</v>
      </c>
      <c r="S109">
        <f>Sheet1!S108</f>
        <v>0</v>
      </c>
      <c r="T109">
        <f>Sheet1!T108</f>
        <v>4.21441295951408</v>
      </c>
      <c r="U109">
        <f>Sheet1!U108</f>
        <v>0.84257587959054803</v>
      </c>
      <c r="V109">
        <f>Sheet1!V108</f>
        <v>0.54244263891990796</v>
      </c>
      <c r="W109">
        <f>Sheet1!W108</f>
        <v>2957003.6268732999</v>
      </c>
      <c r="X109">
        <f>Sheet1!Y108</f>
        <v>112933.45801220799</v>
      </c>
      <c r="Y109">
        <f>Sheet1!X108</f>
        <v>610333.84591230506</v>
      </c>
      <c r="Z109">
        <f>Sheet1!Z108</f>
        <v>1648541.9176848901</v>
      </c>
      <c r="AA109">
        <f>Sheet1!AA108</f>
        <v>-187150.26607005001</v>
      </c>
      <c r="AB109">
        <f>Sheet1!AB108</f>
        <v>-172075.40790978199</v>
      </c>
      <c r="AC109">
        <f>Sheet1!AC108</f>
        <v>730118.43370465899</v>
      </c>
      <c r="AD109">
        <f>Sheet1!AD108</f>
        <v>-12525.0031319512</v>
      </c>
      <c r="AE109">
        <f>Sheet1!AE108</f>
        <v>0</v>
      </c>
      <c r="AF109">
        <f>Sheet1!AF108</f>
        <v>-922877.23825731606</v>
      </c>
      <c r="AG109">
        <f>Sheet1!AG108</f>
        <v>11737.579287591399</v>
      </c>
      <c r="AH109">
        <f>Sheet1!AH108</f>
        <v>-3068144.9924692302</v>
      </c>
      <c r="AI109">
        <f>Sheet1!AI108</f>
        <v>1707895.95363662</v>
      </c>
      <c r="AJ109">
        <f>Sheet1!AJ108</f>
        <v>1953968.47036348</v>
      </c>
      <c r="AK109">
        <f>Sheet1!AK108</f>
        <v>-3209644.0721634999</v>
      </c>
      <c r="AL109">
        <f>Sheet1!AL108</f>
        <v>67552.984799999904</v>
      </c>
      <c r="AM109">
        <f>Sheet1!AM108</f>
        <v>-1188122.6170000201</v>
      </c>
      <c r="AN109" s="3"/>
      <c r="AP109" s="3"/>
      <c r="AR109" s="3"/>
      <c r="AT109" s="3"/>
      <c r="AV109" s="3"/>
      <c r="AX109" s="3"/>
      <c r="AZ109" s="3"/>
      <c r="BC109" s="3"/>
      <c r="BE109" s="3"/>
      <c r="BG109" s="3"/>
      <c r="BH109"/>
      <c r="BI109"/>
      <c r="BJ109"/>
      <c r="BK109"/>
      <c r="BL109"/>
      <c r="BM109"/>
    </row>
    <row r="110" spans="1:65" x14ac:dyDescent="0.2">
      <c r="A110" t="str">
        <f t="shared" ref="A110:A126" si="3">CONCATENATE(B110,"_",C110,"_",D110)</f>
        <v>1_3_2002</v>
      </c>
      <c r="B110">
        <v>1</v>
      </c>
      <c r="C110">
        <v>3</v>
      </c>
      <c r="D110">
        <v>2002</v>
      </c>
      <c r="E110">
        <f>Sheet1!E109</f>
        <v>506671.00099999999</v>
      </c>
      <c r="F110">
        <f>Sheet1!F109</f>
        <v>0</v>
      </c>
      <c r="G110">
        <f>Sheet1!G109</f>
        <v>506671.00099999999</v>
      </c>
      <c r="H110">
        <f>Sheet1!H109</f>
        <v>0</v>
      </c>
      <c r="I110">
        <f>Sheet1!I109</f>
        <v>418902.11840351502</v>
      </c>
      <c r="J110">
        <f>Sheet1!J109</f>
        <v>0</v>
      </c>
      <c r="K110">
        <f>Sheet1!K109</f>
        <v>13624.4009482081</v>
      </c>
      <c r="L110">
        <f>Sheet1!L109</f>
        <v>4.1241436058516499</v>
      </c>
      <c r="M110">
        <f>Sheet1!M109</f>
        <v>582204.38510840503</v>
      </c>
      <c r="N110">
        <f>Sheet1!N109</f>
        <v>1.87878283559788</v>
      </c>
      <c r="O110">
        <f>Sheet1!O109</f>
        <v>33117.002644253596</v>
      </c>
      <c r="P110">
        <f>Sheet1!P109</f>
        <v>7.2110091952154098</v>
      </c>
      <c r="Q110">
        <f>Sheet1!Q109</f>
        <v>1154.2541700068</v>
      </c>
      <c r="R110">
        <f>Sheet1!R109</f>
        <v>2.08501532535902</v>
      </c>
      <c r="S110">
        <f>Sheet1!S109</f>
        <v>0</v>
      </c>
      <c r="T110">
        <f>Sheet1!T109</f>
        <v>0</v>
      </c>
      <c r="U110">
        <f>Sheet1!U109</f>
        <v>0</v>
      </c>
      <c r="V110">
        <f>Sheet1!V109</f>
        <v>0</v>
      </c>
      <c r="W110">
        <f>Sheet1!W109</f>
        <v>0</v>
      </c>
      <c r="X110">
        <f>Sheet1!Y109</f>
        <v>0</v>
      </c>
      <c r="Y110">
        <f>Sheet1!X109</f>
        <v>0</v>
      </c>
      <c r="Z110">
        <f>Sheet1!Z109</f>
        <v>0</v>
      </c>
      <c r="AA110">
        <f>Sheet1!AA109</f>
        <v>0</v>
      </c>
      <c r="AB110">
        <f>Sheet1!AB109</f>
        <v>0</v>
      </c>
      <c r="AC110">
        <f>Sheet1!AC109</f>
        <v>0</v>
      </c>
      <c r="AD110">
        <f>Sheet1!AD109</f>
        <v>0</v>
      </c>
      <c r="AE110">
        <f>Sheet1!AE109</f>
        <v>0</v>
      </c>
      <c r="AF110">
        <f>Sheet1!AF109</f>
        <v>0</v>
      </c>
      <c r="AG110">
        <f>Sheet1!AG109</f>
        <v>0</v>
      </c>
      <c r="AH110">
        <f>Sheet1!AH109</f>
        <v>0</v>
      </c>
      <c r="AI110">
        <f>Sheet1!AI109</f>
        <v>0</v>
      </c>
      <c r="AJ110">
        <f>Sheet1!AJ109</f>
        <v>0</v>
      </c>
      <c r="AK110">
        <f>Sheet1!AK109</f>
        <v>0</v>
      </c>
      <c r="AL110">
        <f>Sheet1!AL109</f>
        <v>506671.00099999999</v>
      </c>
      <c r="AM110">
        <f>Sheet1!AM109</f>
        <v>506671.00099999999</v>
      </c>
      <c r="AN110" s="3"/>
      <c r="AP110" s="3"/>
      <c r="AR110" s="3"/>
      <c r="AT110" s="3"/>
      <c r="AV110" s="3"/>
      <c r="AX110" s="3"/>
      <c r="AZ110" s="3"/>
      <c r="BC110" s="3"/>
      <c r="BE110" s="3"/>
      <c r="BG110" s="3"/>
      <c r="BH110"/>
      <c r="BI110"/>
      <c r="BJ110"/>
      <c r="BK110"/>
      <c r="BL110"/>
      <c r="BM110"/>
    </row>
    <row r="111" spans="1:65" x14ac:dyDescent="0.2">
      <c r="A111" t="str">
        <f t="shared" si="3"/>
        <v>1_3_2003</v>
      </c>
      <c r="B111">
        <v>1</v>
      </c>
      <c r="C111">
        <v>3</v>
      </c>
      <c r="D111">
        <v>2003</v>
      </c>
      <c r="E111">
        <f>Sheet1!E110</f>
        <v>506671.00099999999</v>
      </c>
      <c r="F111">
        <f>Sheet1!F110</f>
        <v>506671.00099999999</v>
      </c>
      <c r="G111">
        <f>Sheet1!G110</f>
        <v>449077.99199999898</v>
      </c>
      <c r="H111">
        <f>Sheet1!H110</f>
        <v>-57593.009000000202</v>
      </c>
      <c r="I111">
        <f>Sheet1!I110</f>
        <v>415516.64943036</v>
      </c>
      <c r="J111">
        <f>Sheet1!J110</f>
        <v>-3385.4689731551298</v>
      </c>
      <c r="K111">
        <f>Sheet1!K110</f>
        <v>13684.2622407044</v>
      </c>
      <c r="L111">
        <f>Sheet1!L110</f>
        <v>4.3582081568023101</v>
      </c>
      <c r="M111">
        <f>Sheet1!M110</f>
        <v>600939.24151891505</v>
      </c>
      <c r="N111">
        <f>Sheet1!N110</f>
        <v>2.1186819046839398</v>
      </c>
      <c r="O111">
        <f>Sheet1!O110</f>
        <v>31686.883293831001</v>
      </c>
      <c r="P111">
        <f>Sheet1!P110</f>
        <v>7.1813758645918604</v>
      </c>
      <c r="Q111">
        <f>Sheet1!Q110</f>
        <v>1154.2351753738301</v>
      </c>
      <c r="R111">
        <f>Sheet1!R110</f>
        <v>2.08501532535902</v>
      </c>
      <c r="S111">
        <f>Sheet1!S110</f>
        <v>0</v>
      </c>
      <c r="T111">
        <f>Sheet1!T110</f>
        <v>0</v>
      </c>
      <c r="U111">
        <f>Sheet1!U110</f>
        <v>0</v>
      </c>
      <c r="V111">
        <f>Sheet1!V110</f>
        <v>0</v>
      </c>
      <c r="W111">
        <f>Sheet1!W110</f>
        <v>-11024.6403136561</v>
      </c>
      <c r="X111">
        <f>Sheet1!Y110</f>
        <v>2111.4142578610199</v>
      </c>
      <c r="Y111">
        <f>Sheet1!X110</f>
        <v>-17424.076963219701</v>
      </c>
      <c r="Z111">
        <f>Sheet1!Z110</f>
        <v>9725.8485298935302</v>
      </c>
      <c r="AA111">
        <f>Sheet1!AA110</f>
        <v>8125.9558698057399</v>
      </c>
      <c r="AB111">
        <f>Sheet1!AB110</f>
        <v>-109.28774514160401</v>
      </c>
      <c r="AC111">
        <f>Sheet1!AC110</f>
        <v>-9.4827675898041708</v>
      </c>
      <c r="AD111">
        <f>Sheet1!AD110</f>
        <v>0</v>
      </c>
      <c r="AE111">
        <f>Sheet1!AE110</f>
        <v>0</v>
      </c>
      <c r="AF111">
        <f>Sheet1!AF110</f>
        <v>0</v>
      </c>
      <c r="AG111">
        <f>Sheet1!AG110</f>
        <v>0</v>
      </c>
      <c r="AH111">
        <f>Sheet1!AH110</f>
        <v>0</v>
      </c>
      <c r="AI111">
        <f>Sheet1!AI110</f>
        <v>-8604.2691320470003</v>
      </c>
      <c r="AJ111">
        <f>Sheet1!AJ110</f>
        <v>-8190.5350645723502</v>
      </c>
      <c r="AK111">
        <f>Sheet1!AK110</f>
        <v>-49402.473935427799</v>
      </c>
      <c r="AL111">
        <f>Sheet1!AL110</f>
        <v>0</v>
      </c>
      <c r="AM111">
        <f>Sheet1!AM110</f>
        <v>-57593.009000000202</v>
      </c>
      <c r="AN111" s="3"/>
      <c r="AP111" s="3"/>
      <c r="AR111" s="3"/>
      <c r="AT111" s="3"/>
      <c r="AV111" s="3"/>
      <c r="AX111" s="3"/>
      <c r="AZ111" s="3"/>
      <c r="BC111" s="3"/>
      <c r="BE111" s="3"/>
      <c r="BG111" s="3"/>
      <c r="BH111"/>
      <c r="BI111"/>
      <c r="BJ111"/>
      <c r="BK111"/>
      <c r="BL111"/>
      <c r="BM111"/>
    </row>
    <row r="112" spans="1:65" x14ac:dyDescent="0.2">
      <c r="A112" t="str">
        <f t="shared" si="3"/>
        <v>1_3_2004</v>
      </c>
      <c r="B112">
        <v>1</v>
      </c>
      <c r="C112">
        <v>3</v>
      </c>
      <c r="D112">
        <v>2004</v>
      </c>
      <c r="E112">
        <f>Sheet1!E111</f>
        <v>506671.00099999999</v>
      </c>
      <c r="F112">
        <f>Sheet1!F111</f>
        <v>449077.99199999898</v>
      </c>
      <c r="G112">
        <f>Sheet1!G111</f>
        <v>503256.14500000002</v>
      </c>
      <c r="H112">
        <f>Sheet1!H111</f>
        <v>54178.153000000297</v>
      </c>
      <c r="I112">
        <f>Sheet1!I111</f>
        <v>496228.31095523702</v>
      </c>
      <c r="J112">
        <f>Sheet1!J111</f>
        <v>80711.661524876894</v>
      </c>
      <c r="K112">
        <f>Sheet1!K111</f>
        <v>16594.307203603399</v>
      </c>
      <c r="L112">
        <f>Sheet1!L111</f>
        <v>4.45523214173285</v>
      </c>
      <c r="M112">
        <f>Sheet1!M111</f>
        <v>618990.97058617102</v>
      </c>
      <c r="N112">
        <f>Sheet1!N111</f>
        <v>2.4764436938179899</v>
      </c>
      <c r="O112">
        <f>Sheet1!O111</f>
        <v>30048.273672892101</v>
      </c>
      <c r="P112">
        <f>Sheet1!P111</f>
        <v>7.1507333387528904</v>
      </c>
      <c r="Q112">
        <f>Sheet1!Q111</f>
        <v>1154.2660378902001</v>
      </c>
      <c r="R112">
        <f>Sheet1!R111</f>
        <v>2.08501532535902</v>
      </c>
      <c r="S112">
        <f>Sheet1!S111</f>
        <v>0</v>
      </c>
      <c r="T112">
        <f>Sheet1!T111</f>
        <v>0</v>
      </c>
      <c r="U112">
        <f>Sheet1!U111</f>
        <v>0</v>
      </c>
      <c r="V112">
        <f>Sheet1!V111</f>
        <v>0</v>
      </c>
      <c r="W112">
        <f>Sheet1!W111</f>
        <v>63245.895349090002</v>
      </c>
      <c r="X112">
        <f>Sheet1!Y111</f>
        <v>1749.70235787602</v>
      </c>
      <c r="Y112">
        <f>Sheet1!X111</f>
        <v>-3119.50800213208</v>
      </c>
      <c r="Z112">
        <f>Sheet1!Z111</f>
        <v>11772.480613694899</v>
      </c>
      <c r="AA112">
        <f>Sheet1!AA111</f>
        <v>8681.7280529162108</v>
      </c>
      <c r="AB112">
        <f>Sheet1!AB111</f>
        <v>-131.933297452668</v>
      </c>
      <c r="AC112">
        <f>Sheet1!AC111</f>
        <v>12.261266419603899</v>
      </c>
      <c r="AD112">
        <f>Sheet1!AD111</f>
        <v>0</v>
      </c>
      <c r="AE112">
        <f>Sheet1!AE111</f>
        <v>0</v>
      </c>
      <c r="AF112">
        <f>Sheet1!AF111</f>
        <v>0</v>
      </c>
      <c r="AG112">
        <f>Sheet1!AG111</f>
        <v>0</v>
      </c>
      <c r="AH112">
        <f>Sheet1!AH111</f>
        <v>0</v>
      </c>
      <c r="AI112">
        <f>Sheet1!AI111</f>
        <v>82210.626340412098</v>
      </c>
      <c r="AJ112">
        <f>Sheet1!AJ111</f>
        <v>84096.333388612096</v>
      </c>
      <c r="AK112">
        <f>Sheet1!AK111</f>
        <v>-29918.1803886118</v>
      </c>
      <c r="AL112">
        <f>Sheet1!AL111</f>
        <v>0</v>
      </c>
      <c r="AM112">
        <f>Sheet1!AM111</f>
        <v>54178.153000000297</v>
      </c>
      <c r="AN112" s="3"/>
      <c r="AP112" s="3"/>
      <c r="AR112" s="3"/>
      <c r="AT112" s="3"/>
      <c r="AV112" s="3"/>
      <c r="AX112" s="3"/>
      <c r="AZ112" s="3"/>
      <c r="BC112" s="3"/>
      <c r="BE112" s="3"/>
      <c r="BG112" s="3"/>
      <c r="BH112"/>
      <c r="BI112"/>
      <c r="BJ112"/>
      <c r="BK112"/>
      <c r="BL112"/>
      <c r="BM112"/>
    </row>
    <row r="113" spans="1:65" x14ac:dyDescent="0.2">
      <c r="A113" t="str">
        <f t="shared" si="3"/>
        <v>1_3_2005</v>
      </c>
      <c r="B113">
        <v>1</v>
      </c>
      <c r="C113">
        <v>3</v>
      </c>
      <c r="D113">
        <v>2005</v>
      </c>
      <c r="E113">
        <f>Sheet1!E112</f>
        <v>666133.000999999</v>
      </c>
      <c r="F113">
        <f>Sheet1!F112</f>
        <v>503256.14500000002</v>
      </c>
      <c r="G113">
        <f>Sheet1!G112</f>
        <v>677557.55599999905</v>
      </c>
      <c r="H113">
        <f>Sheet1!H112</f>
        <v>14839.4109999998</v>
      </c>
      <c r="I113">
        <f>Sheet1!I112</f>
        <v>602233.46406971104</v>
      </c>
      <c r="J113">
        <f>Sheet1!J112</f>
        <v>23468.2093974134</v>
      </c>
      <c r="K113">
        <f>Sheet1!K112</f>
        <v>20756.0478972647</v>
      </c>
      <c r="L113">
        <f>Sheet1!L112</f>
        <v>3.6476116277033501</v>
      </c>
      <c r="M113">
        <f>Sheet1!M112</f>
        <v>711732.44760436297</v>
      </c>
      <c r="N113">
        <f>Sheet1!N112</f>
        <v>2.9527350033383102</v>
      </c>
      <c r="O113">
        <f>Sheet1!O112</f>
        <v>28991.948688136399</v>
      </c>
      <c r="P113">
        <f>Sheet1!P112</f>
        <v>6.9801257443781797</v>
      </c>
      <c r="Q113">
        <f>Sheet1!Q112</f>
        <v>1213.09724124945</v>
      </c>
      <c r="R113">
        <f>Sheet1!R112</f>
        <v>2.1604178142196502</v>
      </c>
      <c r="S113">
        <f>Sheet1!S112</f>
        <v>0</v>
      </c>
      <c r="T113">
        <f>Sheet1!T112</f>
        <v>0</v>
      </c>
      <c r="U113">
        <f>Sheet1!U112</f>
        <v>0</v>
      </c>
      <c r="V113">
        <f>Sheet1!V112</f>
        <v>0</v>
      </c>
      <c r="W113">
        <f>Sheet1!W112</f>
        <v>11107.8092140877</v>
      </c>
      <c r="X113">
        <f>Sheet1!Y112</f>
        <v>2081.2158323809899</v>
      </c>
      <c r="Y113">
        <f>Sheet1!X112</f>
        <v>-8693.7265311338197</v>
      </c>
      <c r="Z113">
        <f>Sheet1!Z112</f>
        <v>16367.9038999758</v>
      </c>
      <c r="AA113">
        <f>Sheet1!AA112</f>
        <v>9644.8440290134204</v>
      </c>
      <c r="AB113">
        <f>Sheet1!AB112</f>
        <v>72.398592860647696</v>
      </c>
      <c r="AC113">
        <f>Sheet1!AC112</f>
        <v>-0.92995962178196101</v>
      </c>
      <c r="AD113">
        <f>Sheet1!AD112</f>
        <v>0</v>
      </c>
      <c r="AE113">
        <f>Sheet1!AE112</f>
        <v>0</v>
      </c>
      <c r="AF113">
        <f>Sheet1!AF112</f>
        <v>0</v>
      </c>
      <c r="AG113">
        <f>Sheet1!AG112</f>
        <v>0</v>
      </c>
      <c r="AH113">
        <f>Sheet1!AH112</f>
        <v>0</v>
      </c>
      <c r="AI113">
        <f>Sheet1!AI112</f>
        <v>30579.515077562901</v>
      </c>
      <c r="AJ113">
        <f>Sheet1!AJ112</f>
        <v>31720.790932490901</v>
      </c>
      <c r="AK113">
        <f>Sheet1!AK112</f>
        <v>-16881.379932491101</v>
      </c>
      <c r="AL113">
        <f>Sheet1!AL112</f>
        <v>159461.99999999901</v>
      </c>
      <c r="AM113">
        <f>Sheet1!AM112</f>
        <v>174301.410999999</v>
      </c>
      <c r="AN113" s="3"/>
      <c r="AP113" s="3"/>
      <c r="AR113" s="3"/>
      <c r="AT113" s="3"/>
      <c r="AV113" s="3"/>
      <c r="AX113" s="3"/>
      <c r="AZ113" s="3"/>
      <c r="BC113" s="3"/>
      <c r="BE113" s="3"/>
      <c r="BG113" s="3"/>
      <c r="BH113"/>
      <c r="BI113"/>
      <c r="BJ113"/>
      <c r="BK113"/>
      <c r="BL113"/>
      <c r="BM113"/>
    </row>
    <row r="114" spans="1:65" x14ac:dyDescent="0.2">
      <c r="A114" t="str">
        <f t="shared" si="3"/>
        <v>1_3_2006</v>
      </c>
      <c r="B114">
        <v>1</v>
      </c>
      <c r="C114">
        <v>3</v>
      </c>
      <c r="D114">
        <v>2006</v>
      </c>
      <c r="E114">
        <f>Sheet1!E113</f>
        <v>666133.000999999</v>
      </c>
      <c r="F114">
        <f>Sheet1!F113</f>
        <v>677557.55599999905</v>
      </c>
      <c r="G114">
        <f>Sheet1!G113</f>
        <v>606866.41</v>
      </c>
      <c r="H114">
        <f>Sheet1!H113</f>
        <v>-70691.1459999996</v>
      </c>
      <c r="I114">
        <f>Sheet1!I113</f>
        <v>573323.50472720806</v>
      </c>
      <c r="J114">
        <f>Sheet1!J113</f>
        <v>-28909.959342503302</v>
      </c>
      <c r="K114">
        <f>Sheet1!K113</f>
        <v>18167.845810797498</v>
      </c>
      <c r="L114">
        <f>Sheet1!L113</f>
        <v>3.8721048754930298</v>
      </c>
      <c r="M114">
        <f>Sheet1!M113</f>
        <v>742045.95943859406</v>
      </c>
      <c r="N114">
        <f>Sheet1!N113</f>
        <v>3.2293761157616001</v>
      </c>
      <c r="O114">
        <f>Sheet1!O113</f>
        <v>27431.941071965801</v>
      </c>
      <c r="P114">
        <f>Sheet1!P113</f>
        <v>6.7180665025632003</v>
      </c>
      <c r="Q114">
        <f>Sheet1!Q113</f>
        <v>1213.0019191256199</v>
      </c>
      <c r="R114">
        <f>Sheet1!R113</f>
        <v>2.7339951629269299</v>
      </c>
      <c r="S114">
        <f>Sheet1!S113</f>
        <v>0</v>
      </c>
      <c r="T114">
        <f>Sheet1!T113</f>
        <v>0</v>
      </c>
      <c r="U114">
        <f>Sheet1!U113</f>
        <v>0</v>
      </c>
      <c r="V114">
        <f>Sheet1!V113</f>
        <v>0</v>
      </c>
      <c r="W114">
        <f>Sheet1!W113</f>
        <v>-37496.459756568001</v>
      </c>
      <c r="X114">
        <f>Sheet1!Y113</f>
        <v>3745.27876927643</v>
      </c>
      <c r="Y114">
        <f>Sheet1!X113</f>
        <v>-18471.1539848594</v>
      </c>
      <c r="Z114">
        <f>Sheet1!Z113</f>
        <v>10997.0855450132</v>
      </c>
      <c r="AA114">
        <f>Sheet1!AA113</f>
        <v>13828.9168265154</v>
      </c>
      <c r="AB114">
        <f>Sheet1!AB113</f>
        <v>-1233.3309118080999</v>
      </c>
      <c r="AC114">
        <f>Sheet1!AC113</f>
        <v>-58.002864614615298</v>
      </c>
      <c r="AD114">
        <f>Sheet1!AD113</f>
        <v>-136.90907632948199</v>
      </c>
      <c r="AE114">
        <f>Sheet1!AE113</f>
        <v>0</v>
      </c>
      <c r="AF114">
        <f>Sheet1!AF113</f>
        <v>0</v>
      </c>
      <c r="AG114">
        <f>Sheet1!AG113</f>
        <v>0</v>
      </c>
      <c r="AH114">
        <f>Sheet1!AH113</f>
        <v>0</v>
      </c>
      <c r="AI114">
        <f>Sheet1!AI113</f>
        <v>-28824.5754533744</v>
      </c>
      <c r="AJ114">
        <f>Sheet1!AJ113</f>
        <v>-30262.459766612999</v>
      </c>
      <c r="AK114">
        <f>Sheet1!AK113</f>
        <v>-40428.686233386499</v>
      </c>
      <c r="AL114">
        <f>Sheet1!AL113</f>
        <v>0</v>
      </c>
      <c r="AM114">
        <f>Sheet1!AM113</f>
        <v>-70691.1459999996</v>
      </c>
      <c r="AN114" s="3"/>
      <c r="AP114" s="3"/>
      <c r="AR114" s="3"/>
      <c r="AT114" s="3"/>
      <c r="AV114" s="3"/>
      <c r="AX114" s="3"/>
      <c r="AZ114" s="3"/>
      <c r="BC114" s="3"/>
      <c r="BE114" s="3"/>
      <c r="BG114" s="3"/>
      <c r="BH114"/>
      <c r="BI114"/>
      <c r="BJ114"/>
      <c r="BK114"/>
      <c r="BL114"/>
      <c r="BM114"/>
    </row>
    <row r="115" spans="1:65" x14ac:dyDescent="0.2">
      <c r="A115" t="str">
        <f t="shared" si="3"/>
        <v>1_3_2007</v>
      </c>
      <c r="B115">
        <v>1</v>
      </c>
      <c r="C115">
        <v>3</v>
      </c>
      <c r="D115">
        <v>2007</v>
      </c>
      <c r="E115">
        <f>Sheet1!E114</f>
        <v>666133.000999999</v>
      </c>
      <c r="F115">
        <f>Sheet1!F114</f>
        <v>606866.41</v>
      </c>
      <c r="G115">
        <f>Sheet1!G114</f>
        <v>600250.92200000002</v>
      </c>
      <c r="H115">
        <f>Sheet1!H114</f>
        <v>-6615.4879999999603</v>
      </c>
      <c r="I115">
        <f>Sheet1!I114</f>
        <v>618328.81450969796</v>
      </c>
      <c r="J115">
        <f>Sheet1!J114</f>
        <v>45005.3097824902</v>
      </c>
      <c r="K115">
        <f>Sheet1!K114</f>
        <v>19705.3262800144</v>
      </c>
      <c r="L115">
        <f>Sheet1!L114</f>
        <v>3.8717883134665301</v>
      </c>
      <c r="M115">
        <f>Sheet1!M114</f>
        <v>761612.14286297897</v>
      </c>
      <c r="N115">
        <f>Sheet1!N114</f>
        <v>3.3652778671756498</v>
      </c>
      <c r="O115">
        <f>Sheet1!O114</f>
        <v>26682.202869713601</v>
      </c>
      <c r="P115">
        <f>Sheet1!P114</f>
        <v>7.12560691982591</v>
      </c>
      <c r="Q115">
        <f>Sheet1!Q114</f>
        <v>1213.2758612622899</v>
      </c>
      <c r="R115">
        <f>Sheet1!R114</f>
        <v>3.03390118649894</v>
      </c>
      <c r="S115">
        <f>Sheet1!S114</f>
        <v>0</v>
      </c>
      <c r="T115">
        <f>Sheet1!T114</f>
        <v>0</v>
      </c>
      <c r="U115">
        <f>Sheet1!U114</f>
        <v>0</v>
      </c>
      <c r="V115">
        <f>Sheet1!V114</f>
        <v>0</v>
      </c>
      <c r="W115">
        <f>Sheet1!W114</f>
        <v>88439.144638695594</v>
      </c>
      <c r="X115">
        <f>Sheet1!Y114</f>
        <v>1770.7981233087901</v>
      </c>
      <c r="Y115">
        <f>Sheet1!X114</f>
        <v>-4218.6999174564298</v>
      </c>
      <c r="Z115">
        <f>Sheet1!Z114</f>
        <v>4530.2081239281497</v>
      </c>
      <c r="AA115">
        <f>Sheet1!AA114</f>
        <v>5959.0041870791001</v>
      </c>
      <c r="AB115">
        <f>Sheet1!AB114</f>
        <v>2117.7541660001002</v>
      </c>
      <c r="AC115">
        <f>Sheet1!AC114</f>
        <v>134.216693251549</v>
      </c>
      <c r="AD115">
        <f>Sheet1!AD114</f>
        <v>-65.163697552047594</v>
      </c>
      <c r="AE115">
        <f>Sheet1!AE114</f>
        <v>0</v>
      </c>
      <c r="AF115">
        <f>Sheet1!AF114</f>
        <v>0</v>
      </c>
      <c r="AG115">
        <f>Sheet1!AG114</f>
        <v>0</v>
      </c>
      <c r="AH115">
        <f>Sheet1!AH114</f>
        <v>0</v>
      </c>
      <c r="AI115">
        <f>Sheet1!AI114</f>
        <v>98667.262317254805</v>
      </c>
      <c r="AJ115">
        <f>Sheet1!AJ114</f>
        <v>95408.141726705901</v>
      </c>
      <c r="AK115">
        <f>Sheet1!AK114</f>
        <v>-102023.629726705</v>
      </c>
      <c r="AL115">
        <f>Sheet1!AL114</f>
        <v>0</v>
      </c>
      <c r="AM115">
        <f>Sheet1!AM114</f>
        <v>-6615.4879999999603</v>
      </c>
      <c r="AN115" s="3"/>
      <c r="AP115" s="3"/>
      <c r="AR115" s="3"/>
      <c r="AT115" s="3"/>
      <c r="AV115" s="3"/>
      <c r="AX115" s="3"/>
      <c r="AZ115" s="3"/>
      <c r="BC115" s="3"/>
      <c r="BE115" s="3"/>
      <c r="BG115" s="3"/>
      <c r="BH115"/>
      <c r="BI115"/>
      <c r="BJ115"/>
      <c r="BK115"/>
      <c r="BL115"/>
      <c r="BM115"/>
    </row>
    <row r="116" spans="1:65" x14ac:dyDescent="0.2">
      <c r="A116" t="str">
        <f t="shared" si="3"/>
        <v>1_3_2008</v>
      </c>
      <c r="B116">
        <v>1</v>
      </c>
      <c r="C116">
        <v>3</v>
      </c>
      <c r="D116">
        <v>2008</v>
      </c>
      <c r="E116">
        <f>Sheet1!E115</f>
        <v>666133.000999999</v>
      </c>
      <c r="F116">
        <f>Sheet1!F115</f>
        <v>600250.92200000002</v>
      </c>
      <c r="G116">
        <f>Sheet1!G115</f>
        <v>588532.076999999</v>
      </c>
      <c r="H116">
        <f>Sheet1!H115</f>
        <v>-11718.8450000005</v>
      </c>
      <c r="I116">
        <f>Sheet1!I115</f>
        <v>642098.22429759102</v>
      </c>
      <c r="J116">
        <f>Sheet1!J115</f>
        <v>23769.409787892699</v>
      </c>
      <c r="K116">
        <f>Sheet1!K115</f>
        <v>21919.351213021298</v>
      </c>
      <c r="L116">
        <f>Sheet1!L115</f>
        <v>4.5811697335476396</v>
      </c>
      <c r="M116">
        <f>Sheet1!M115</f>
        <v>761007.41646343097</v>
      </c>
      <c r="N116">
        <f>Sheet1!N115</f>
        <v>3.8368587792267301</v>
      </c>
      <c r="O116">
        <f>Sheet1!O115</f>
        <v>27123.6905040569</v>
      </c>
      <c r="P116">
        <f>Sheet1!P115</f>
        <v>7.1306310661825298</v>
      </c>
      <c r="Q116">
        <f>Sheet1!Q115</f>
        <v>1212.86602333268</v>
      </c>
      <c r="R116">
        <f>Sheet1!R115</f>
        <v>2.7222704785346599</v>
      </c>
      <c r="S116">
        <f>Sheet1!S115</f>
        <v>0</v>
      </c>
      <c r="T116">
        <f>Sheet1!T115</f>
        <v>0</v>
      </c>
      <c r="U116">
        <f>Sheet1!U115</f>
        <v>0</v>
      </c>
      <c r="V116">
        <f>Sheet1!V115</f>
        <v>0</v>
      </c>
      <c r="W116">
        <f>Sheet1!W115</f>
        <v>62997.7605391978</v>
      </c>
      <c r="X116">
        <f>Sheet1!Y115</f>
        <v>-107.01618341908301</v>
      </c>
      <c r="Y116">
        <f>Sheet1!X115</f>
        <v>-38060.412362597403</v>
      </c>
      <c r="Z116">
        <f>Sheet1!Z115</f>
        <v>14790.101007286899</v>
      </c>
      <c r="AA116">
        <f>Sheet1!AA115</f>
        <v>-3862.2976096099801</v>
      </c>
      <c r="AB116">
        <f>Sheet1!AB115</f>
        <v>-75.046997758639606</v>
      </c>
      <c r="AC116">
        <f>Sheet1!AC115</f>
        <v>-221.43614147085901</v>
      </c>
      <c r="AD116">
        <f>Sheet1!AD115</f>
        <v>51.117314494747198</v>
      </c>
      <c r="AE116">
        <f>Sheet1!AE115</f>
        <v>0</v>
      </c>
      <c r="AF116">
        <f>Sheet1!AF115</f>
        <v>0</v>
      </c>
      <c r="AG116">
        <f>Sheet1!AG115</f>
        <v>0</v>
      </c>
      <c r="AH116">
        <f>Sheet1!AH115</f>
        <v>0</v>
      </c>
      <c r="AI116">
        <f>Sheet1!AI115</f>
        <v>35512.769566123497</v>
      </c>
      <c r="AJ116">
        <f>Sheet1!AJ115</f>
        <v>26526.555470051098</v>
      </c>
      <c r="AK116">
        <f>Sheet1!AK115</f>
        <v>-38245.400470051602</v>
      </c>
      <c r="AL116">
        <f>Sheet1!AL115</f>
        <v>0</v>
      </c>
      <c r="AM116">
        <f>Sheet1!AM115</f>
        <v>-11718.8450000005</v>
      </c>
      <c r="AN116" s="3"/>
      <c r="AP116" s="3"/>
      <c r="AR116" s="3"/>
      <c r="AT116" s="3"/>
      <c r="AV116" s="3"/>
      <c r="AX116" s="3"/>
      <c r="AZ116" s="3"/>
      <c r="BC116" s="3"/>
      <c r="BE116" s="3"/>
      <c r="BG116" s="3"/>
      <c r="BH116"/>
      <c r="BI116"/>
      <c r="BJ116"/>
      <c r="BK116"/>
      <c r="BL116"/>
      <c r="BM116"/>
    </row>
    <row r="117" spans="1:65" x14ac:dyDescent="0.2">
      <c r="A117" t="str">
        <f t="shared" si="3"/>
        <v>1_3_2009</v>
      </c>
      <c r="B117">
        <v>1</v>
      </c>
      <c r="C117">
        <v>3</v>
      </c>
      <c r="D117">
        <v>2009</v>
      </c>
      <c r="E117">
        <f>Sheet1!E116</f>
        <v>666133.000999999</v>
      </c>
      <c r="F117">
        <f>Sheet1!F116</f>
        <v>588532.076999999</v>
      </c>
      <c r="G117">
        <f>Sheet1!G116</f>
        <v>573519.96600000001</v>
      </c>
      <c r="H117">
        <f>Sheet1!H116</f>
        <v>-15012.110999999601</v>
      </c>
      <c r="I117">
        <f>Sheet1!I116</f>
        <v>486579.93831379502</v>
      </c>
      <c r="J117">
        <f>Sheet1!J116</f>
        <v>-155518.28598379501</v>
      </c>
      <c r="K117">
        <f>Sheet1!K116</f>
        <v>18035.541422484199</v>
      </c>
      <c r="L117">
        <f>Sheet1!L116</f>
        <v>4.8171877966958201</v>
      </c>
      <c r="M117">
        <f>Sheet1!M116</f>
        <v>754305.73685663997</v>
      </c>
      <c r="N117">
        <f>Sheet1!N116</f>
        <v>2.7453274117897899</v>
      </c>
      <c r="O117">
        <f>Sheet1!O116</f>
        <v>26653.020082180399</v>
      </c>
      <c r="P117">
        <f>Sheet1!P116</f>
        <v>7.2710498409911297</v>
      </c>
      <c r="Q117">
        <f>Sheet1!Q116</f>
        <v>1213.4132183403799</v>
      </c>
      <c r="R117">
        <f>Sheet1!R116</f>
        <v>2.8854995918450199</v>
      </c>
      <c r="S117">
        <f>Sheet1!S116</f>
        <v>0</v>
      </c>
      <c r="T117">
        <f>Sheet1!T116</f>
        <v>0</v>
      </c>
      <c r="U117">
        <f>Sheet1!U116</f>
        <v>0</v>
      </c>
      <c r="V117">
        <f>Sheet1!V116</f>
        <v>0</v>
      </c>
      <c r="W117">
        <f>Sheet1!W116</f>
        <v>-100893.75071297299</v>
      </c>
      <c r="X117">
        <f>Sheet1!Y116</f>
        <v>-787.62751363003599</v>
      </c>
      <c r="Y117">
        <f>Sheet1!X116</f>
        <v>-14533.966272361</v>
      </c>
      <c r="Z117">
        <f>Sheet1!Z116</f>
        <v>-34656.206366370403</v>
      </c>
      <c r="AA117">
        <f>Sheet1!AA116</f>
        <v>3961.9713526400001</v>
      </c>
      <c r="AB117">
        <f>Sheet1!AB116</f>
        <v>563.57724518197301</v>
      </c>
      <c r="AC117">
        <f>Sheet1!AC116</f>
        <v>362.11876341728203</v>
      </c>
      <c r="AD117">
        <f>Sheet1!AD116</f>
        <v>-24.085973895118801</v>
      </c>
      <c r="AE117">
        <f>Sheet1!AE116</f>
        <v>0</v>
      </c>
      <c r="AF117">
        <f>Sheet1!AF116</f>
        <v>0</v>
      </c>
      <c r="AG117">
        <f>Sheet1!AG116</f>
        <v>0</v>
      </c>
      <c r="AH117">
        <f>Sheet1!AH116</f>
        <v>0</v>
      </c>
      <c r="AI117">
        <f>Sheet1!AI116</f>
        <v>-146007.96947799</v>
      </c>
      <c r="AJ117">
        <f>Sheet1!AJ116</f>
        <v>-137739.882181169</v>
      </c>
      <c r="AK117">
        <f>Sheet1!AK116</f>
        <v>122727.77118117</v>
      </c>
      <c r="AL117">
        <f>Sheet1!AL116</f>
        <v>0</v>
      </c>
      <c r="AM117">
        <f>Sheet1!AM116</f>
        <v>-15012.110999999601</v>
      </c>
      <c r="AN117" s="3"/>
      <c r="AP117" s="3"/>
      <c r="AR117" s="3"/>
      <c r="AT117" s="3"/>
      <c r="AV117" s="3"/>
      <c r="AX117" s="3"/>
      <c r="AZ117" s="3"/>
      <c r="BC117" s="3"/>
      <c r="BE117" s="3"/>
      <c r="BG117" s="3"/>
      <c r="BH117"/>
      <c r="BI117"/>
      <c r="BJ117"/>
      <c r="BK117"/>
      <c r="BL117"/>
      <c r="BM117"/>
    </row>
    <row r="118" spans="1:65" x14ac:dyDescent="0.2">
      <c r="A118" t="str">
        <f t="shared" si="3"/>
        <v>1_3_2010</v>
      </c>
      <c r="B118">
        <v>1</v>
      </c>
      <c r="C118">
        <v>3</v>
      </c>
      <c r="D118">
        <v>2010</v>
      </c>
      <c r="E118">
        <f>Sheet1!E117</f>
        <v>666133.000999999</v>
      </c>
      <c r="F118">
        <f>Sheet1!F117</f>
        <v>573519.96600000001</v>
      </c>
      <c r="G118">
        <f>Sheet1!G117</f>
        <v>541144.78500000003</v>
      </c>
      <c r="H118">
        <f>Sheet1!H117</f>
        <v>-32375.1809999998</v>
      </c>
      <c r="I118">
        <f>Sheet1!I117</f>
        <v>536766.77961971099</v>
      </c>
      <c r="J118">
        <f>Sheet1!J117</f>
        <v>50186.841305916198</v>
      </c>
      <c r="K118">
        <f>Sheet1!K117</f>
        <v>22180.532098128901</v>
      </c>
      <c r="L118">
        <f>Sheet1!L117</f>
        <v>4.8639573088428003</v>
      </c>
      <c r="M118">
        <f>Sheet1!M117</f>
        <v>763701.65676194604</v>
      </c>
      <c r="N118">
        <f>Sheet1!N117</f>
        <v>3.1928987380839802</v>
      </c>
      <c r="O118">
        <f>Sheet1!O117</f>
        <v>26325.394659116399</v>
      </c>
      <c r="P118">
        <f>Sheet1!P117</f>
        <v>7.2816651669236201</v>
      </c>
      <c r="Q118">
        <f>Sheet1!Q117</f>
        <v>1215.7799756945401</v>
      </c>
      <c r="R118">
        <f>Sheet1!R117</f>
        <v>3.2759675608685201</v>
      </c>
      <c r="S118">
        <f>Sheet1!S117</f>
        <v>0</v>
      </c>
      <c r="T118">
        <f>Sheet1!T117</f>
        <v>0</v>
      </c>
      <c r="U118">
        <f>Sheet1!U117</f>
        <v>0</v>
      </c>
      <c r="V118">
        <f>Sheet1!V117</f>
        <v>0</v>
      </c>
      <c r="W118">
        <f>Sheet1!W117</f>
        <v>54655.587370498499</v>
      </c>
      <c r="X118">
        <f>Sheet1!Y117</f>
        <v>621.65487625799994</v>
      </c>
      <c r="Y118">
        <f>Sheet1!X117</f>
        <v>-6502.8135150552198</v>
      </c>
      <c r="Z118">
        <f>Sheet1!Z117</f>
        <v>15573.473263611</v>
      </c>
      <c r="AA118">
        <f>Sheet1!AA117</f>
        <v>2177.6079246098102</v>
      </c>
      <c r="AB118">
        <f>Sheet1!AB117</f>
        <v>-27.528271028000599</v>
      </c>
      <c r="AC118">
        <f>Sheet1!AC117</f>
        <v>1025.2609271226499</v>
      </c>
      <c r="AD118">
        <f>Sheet1!AD117</f>
        <v>-83.230206186072607</v>
      </c>
      <c r="AE118">
        <f>Sheet1!AE117</f>
        <v>0</v>
      </c>
      <c r="AF118">
        <f>Sheet1!AF117</f>
        <v>0</v>
      </c>
      <c r="AG118">
        <f>Sheet1!AG117</f>
        <v>0</v>
      </c>
      <c r="AH118">
        <f>Sheet1!AH117</f>
        <v>0</v>
      </c>
      <c r="AI118">
        <f>Sheet1!AI117</f>
        <v>67440.0123698307</v>
      </c>
      <c r="AJ118">
        <f>Sheet1!AJ117</f>
        <v>68245.903996163703</v>
      </c>
      <c r="AK118">
        <f>Sheet1!AK117</f>
        <v>-100621.084996163</v>
      </c>
      <c r="AL118">
        <f>Sheet1!AL117</f>
        <v>0</v>
      </c>
      <c r="AM118">
        <f>Sheet1!AM117</f>
        <v>-32375.1809999998</v>
      </c>
      <c r="AN118" s="3"/>
      <c r="AP118" s="3"/>
      <c r="AR118" s="3"/>
      <c r="AT118" s="3"/>
      <c r="AV118" s="3"/>
      <c r="AX118" s="3"/>
      <c r="AZ118" s="3"/>
      <c r="BC118" s="3"/>
      <c r="BE118" s="3"/>
      <c r="BG118" s="3"/>
      <c r="BH118"/>
      <c r="BI118"/>
      <c r="BJ118"/>
      <c r="BK118"/>
      <c r="BL118"/>
      <c r="BM118"/>
    </row>
    <row r="119" spans="1:65" x14ac:dyDescent="0.2">
      <c r="A119" t="str">
        <f t="shared" si="3"/>
        <v>1_3_2011</v>
      </c>
      <c r="B119">
        <v>1</v>
      </c>
      <c r="C119">
        <v>3</v>
      </c>
      <c r="D119">
        <v>2011</v>
      </c>
      <c r="E119">
        <f>Sheet1!E118</f>
        <v>666133.000999999</v>
      </c>
      <c r="F119">
        <f>Sheet1!F118</f>
        <v>541144.78500000003</v>
      </c>
      <c r="G119">
        <f>Sheet1!G118</f>
        <v>535075.86</v>
      </c>
      <c r="H119">
        <f>Sheet1!H118</f>
        <v>-6068.9250000000402</v>
      </c>
      <c r="I119">
        <f>Sheet1!I118</f>
        <v>568934.539044915</v>
      </c>
      <c r="J119">
        <f>Sheet1!J118</f>
        <v>32167.7594252038</v>
      </c>
      <c r="K119">
        <f>Sheet1!K118</f>
        <v>19965.890512696002</v>
      </c>
      <c r="L119">
        <f>Sheet1!L118</f>
        <v>4.6937424226325097</v>
      </c>
      <c r="M119">
        <f>Sheet1!M118</f>
        <v>768024.464054732</v>
      </c>
      <c r="N119">
        <f>Sheet1!N118</f>
        <v>3.936873096707</v>
      </c>
      <c r="O119">
        <f>Sheet1!O118</f>
        <v>25333.263027429999</v>
      </c>
      <c r="P119">
        <f>Sheet1!P118</f>
        <v>7.6065555107365102</v>
      </c>
      <c r="Q119">
        <f>Sheet1!Q118</f>
        <v>1212.0633962560701</v>
      </c>
      <c r="R119">
        <f>Sheet1!R118</f>
        <v>3.0119222431377399</v>
      </c>
      <c r="S119">
        <f>Sheet1!S118</f>
        <v>0</v>
      </c>
      <c r="T119">
        <f>Sheet1!T118</f>
        <v>0</v>
      </c>
      <c r="U119">
        <f>Sheet1!U118</f>
        <v>0</v>
      </c>
      <c r="V119">
        <f>Sheet1!V118</f>
        <v>0</v>
      </c>
      <c r="W119">
        <f>Sheet1!W118</f>
        <v>-10384.601705274101</v>
      </c>
      <c r="X119">
        <f>Sheet1!Y118</f>
        <v>338.95212335174199</v>
      </c>
      <c r="Y119">
        <f>Sheet1!X118</f>
        <v>13247.5480455794</v>
      </c>
      <c r="Z119">
        <f>Sheet1!Z118</f>
        <v>21434.482894272202</v>
      </c>
      <c r="AA119">
        <f>Sheet1!AA118</f>
        <v>7878.8131112648998</v>
      </c>
      <c r="AB119">
        <f>Sheet1!AB118</f>
        <v>1227.1606157219001</v>
      </c>
      <c r="AC119">
        <f>Sheet1!AC118</f>
        <v>-1707.3512061906299</v>
      </c>
      <c r="AD119">
        <f>Sheet1!AD118</f>
        <v>53.045490826562101</v>
      </c>
      <c r="AE119">
        <f>Sheet1!AE118</f>
        <v>0</v>
      </c>
      <c r="AF119">
        <f>Sheet1!AF118</f>
        <v>0</v>
      </c>
      <c r="AG119">
        <f>Sheet1!AG118</f>
        <v>0</v>
      </c>
      <c r="AH119">
        <f>Sheet1!AH118</f>
        <v>0</v>
      </c>
      <c r="AI119">
        <f>Sheet1!AI118</f>
        <v>32088.049369552002</v>
      </c>
      <c r="AJ119">
        <f>Sheet1!AJ118</f>
        <v>32451.468849320499</v>
      </c>
      <c r="AK119">
        <f>Sheet1!AK118</f>
        <v>-38520.393849320499</v>
      </c>
      <c r="AL119">
        <f>Sheet1!AL118</f>
        <v>0</v>
      </c>
      <c r="AM119">
        <f>Sheet1!AM118</f>
        <v>-6068.9250000000402</v>
      </c>
      <c r="AN119" s="3"/>
      <c r="AP119" s="3"/>
      <c r="AR119" s="3"/>
      <c r="AT119" s="3"/>
      <c r="AV119" s="3"/>
      <c r="AX119" s="3"/>
      <c r="AZ119" s="3"/>
      <c r="BC119" s="3"/>
      <c r="BE119" s="3"/>
      <c r="BG119" s="3"/>
      <c r="BH119"/>
      <c r="BI119"/>
      <c r="BJ119"/>
      <c r="BK119"/>
      <c r="BL119"/>
      <c r="BM119"/>
    </row>
    <row r="120" spans="1:65" x14ac:dyDescent="0.2">
      <c r="A120" t="str">
        <f t="shared" si="3"/>
        <v>1_3_2012</v>
      </c>
      <c r="B120">
        <v>1</v>
      </c>
      <c r="C120">
        <v>3</v>
      </c>
      <c r="D120">
        <v>2012</v>
      </c>
      <c r="E120">
        <f>Sheet1!E119</f>
        <v>666133.000999999</v>
      </c>
      <c r="F120">
        <f>Sheet1!F119</f>
        <v>535075.86</v>
      </c>
      <c r="G120">
        <f>Sheet1!G119</f>
        <v>562428.34400000004</v>
      </c>
      <c r="H120">
        <f>Sheet1!H119</f>
        <v>27352.483999999899</v>
      </c>
      <c r="I120">
        <f>Sheet1!I119</f>
        <v>653955.43492641905</v>
      </c>
      <c r="J120">
        <f>Sheet1!J119</f>
        <v>85020.895881503602</v>
      </c>
      <c r="K120">
        <f>Sheet1!K119</f>
        <v>23893.9934768577</v>
      </c>
      <c r="L120">
        <f>Sheet1!L119</f>
        <v>4.2334004323775396</v>
      </c>
      <c r="M120">
        <f>Sheet1!M119</f>
        <v>776885.71285653603</v>
      </c>
      <c r="N120">
        <f>Sheet1!N119</f>
        <v>3.9305142316606201</v>
      </c>
      <c r="O120">
        <f>Sheet1!O119</f>
        <v>25251.2568444272</v>
      </c>
      <c r="P120">
        <f>Sheet1!P119</f>
        <v>7.3568172461703298</v>
      </c>
      <c r="Q120">
        <f>Sheet1!Q119</f>
        <v>1220.5726059875999</v>
      </c>
      <c r="R120">
        <f>Sheet1!R119</f>
        <v>3.2896517646030801</v>
      </c>
      <c r="S120">
        <f>Sheet1!S119</f>
        <v>0</v>
      </c>
      <c r="T120">
        <f>Sheet1!T119</f>
        <v>0</v>
      </c>
      <c r="U120">
        <f>Sheet1!U119</f>
        <v>0.64663963405710301</v>
      </c>
      <c r="V120">
        <f>Sheet1!V119</f>
        <v>0</v>
      </c>
      <c r="W120">
        <f>Sheet1!W119</f>
        <v>52328.108263956397</v>
      </c>
      <c r="X120">
        <f>Sheet1!Y119</f>
        <v>650.62577012156396</v>
      </c>
      <c r="Y120">
        <f>Sheet1!X119</f>
        <v>22056.114112531599</v>
      </c>
      <c r="Z120">
        <f>Sheet1!Z119</f>
        <v>-102.383948539459</v>
      </c>
      <c r="AA120">
        <f>Sheet1!AA119</f>
        <v>1005.76638509847</v>
      </c>
      <c r="AB120">
        <f>Sheet1!AB119</f>
        <v>-1010.82813914006</v>
      </c>
      <c r="AC120">
        <f>Sheet1!AC119</f>
        <v>4144.2201135190398</v>
      </c>
      <c r="AD120">
        <f>Sheet1!AD119</f>
        <v>-51.6328361935755</v>
      </c>
      <c r="AE120">
        <f>Sheet1!AE119</f>
        <v>0</v>
      </c>
      <c r="AF120">
        <f>Sheet1!AF119</f>
        <v>0</v>
      </c>
      <c r="AG120">
        <f>Sheet1!AG119</f>
        <v>1922.89291854726</v>
      </c>
      <c r="AH120">
        <f>Sheet1!AH119</f>
        <v>0</v>
      </c>
      <c r="AI120">
        <f>Sheet1!AI119</f>
        <v>80942.882639901407</v>
      </c>
      <c r="AJ120">
        <f>Sheet1!AJ119</f>
        <v>83732.726740278493</v>
      </c>
      <c r="AK120">
        <f>Sheet1!AK119</f>
        <v>-56380.242740278503</v>
      </c>
      <c r="AL120">
        <f>Sheet1!AL119</f>
        <v>0</v>
      </c>
      <c r="AM120">
        <f>Sheet1!AM119</f>
        <v>27352.483999999899</v>
      </c>
      <c r="AN120" s="3"/>
      <c r="AP120" s="3"/>
      <c r="AR120" s="3"/>
      <c r="AT120" s="3"/>
      <c r="AV120" s="3"/>
      <c r="AX120" s="3"/>
      <c r="AZ120" s="3"/>
      <c r="BC120" s="3"/>
      <c r="BE120" s="3"/>
      <c r="BG120" s="3"/>
      <c r="BH120"/>
      <c r="BI120"/>
      <c r="BJ120"/>
      <c r="BK120"/>
      <c r="BL120"/>
      <c r="BM120"/>
    </row>
    <row r="121" spans="1:65" x14ac:dyDescent="0.2">
      <c r="A121" t="str">
        <f t="shared" si="3"/>
        <v>1_3_2013</v>
      </c>
      <c r="B121">
        <v>1</v>
      </c>
      <c r="C121">
        <v>3</v>
      </c>
      <c r="D121">
        <v>2013</v>
      </c>
      <c r="E121">
        <f>Sheet1!E120</f>
        <v>666133.000999999</v>
      </c>
      <c r="F121">
        <f>Sheet1!F120</f>
        <v>562428.34400000004</v>
      </c>
      <c r="G121">
        <f>Sheet1!G120</f>
        <v>544517.005</v>
      </c>
      <c r="H121">
        <f>Sheet1!H120</f>
        <v>-17911.3389999998</v>
      </c>
      <c r="I121">
        <f>Sheet1!I120</f>
        <v>640655.67117839097</v>
      </c>
      <c r="J121">
        <f>Sheet1!J120</f>
        <v>-13299.763748027999</v>
      </c>
      <c r="K121">
        <f>Sheet1!K120</f>
        <v>24076.116653215999</v>
      </c>
      <c r="L121">
        <f>Sheet1!L120</f>
        <v>4.5331588718634004</v>
      </c>
      <c r="M121">
        <f>Sheet1!M120</f>
        <v>776442.48566450097</v>
      </c>
      <c r="N121">
        <f>Sheet1!N120</f>
        <v>3.78580559221085</v>
      </c>
      <c r="O121">
        <f>Sheet1!O120</f>
        <v>25205.7035161485</v>
      </c>
      <c r="P121">
        <f>Sheet1!P120</f>
        <v>6.9461623789451004</v>
      </c>
      <c r="Q121">
        <f>Sheet1!Q120</f>
        <v>1225.7160295609101</v>
      </c>
      <c r="R121">
        <f>Sheet1!R120</f>
        <v>3.8232258406005601</v>
      </c>
      <c r="S121">
        <f>Sheet1!S120</f>
        <v>0</v>
      </c>
      <c r="T121">
        <f>Sheet1!T120</f>
        <v>0</v>
      </c>
      <c r="U121">
        <f>Sheet1!U120</f>
        <v>0.64663963405710301</v>
      </c>
      <c r="V121">
        <f>Sheet1!V120</f>
        <v>0</v>
      </c>
      <c r="W121">
        <f>Sheet1!W120</f>
        <v>12878.7697054746</v>
      </c>
      <c r="X121">
        <f>Sheet1!Y120</f>
        <v>-216.06629935131599</v>
      </c>
      <c r="Y121">
        <f>Sheet1!X120</f>
        <v>-19907.950360351399</v>
      </c>
      <c r="Z121">
        <f>Sheet1!Z120</f>
        <v>-3948.4649016491699</v>
      </c>
      <c r="AA121">
        <f>Sheet1!AA120</f>
        <v>-540.25915817640202</v>
      </c>
      <c r="AB121">
        <f>Sheet1!AB120</f>
        <v>-1335.5514701462</v>
      </c>
      <c r="AC121">
        <f>Sheet1!AC120</f>
        <v>2163.1193428264601</v>
      </c>
      <c r="AD121">
        <f>Sheet1!AD120</f>
        <v>-110.663701173082</v>
      </c>
      <c r="AE121">
        <f>Sheet1!AE120</f>
        <v>0</v>
      </c>
      <c r="AF121">
        <f>Sheet1!AF120</f>
        <v>0</v>
      </c>
      <c r="AG121">
        <f>Sheet1!AG120</f>
        <v>0</v>
      </c>
      <c r="AH121">
        <f>Sheet1!AH120</f>
        <v>0</v>
      </c>
      <c r="AI121">
        <f>Sheet1!AI120</f>
        <v>-11017.066842546399</v>
      </c>
      <c r="AJ121">
        <f>Sheet1!AJ120</f>
        <v>-11420.395955579699</v>
      </c>
      <c r="AK121">
        <f>Sheet1!AK120</f>
        <v>-6490.9430444200398</v>
      </c>
      <c r="AL121">
        <f>Sheet1!AL120</f>
        <v>0</v>
      </c>
      <c r="AM121">
        <f>Sheet1!AM120</f>
        <v>-17911.3389999998</v>
      </c>
      <c r="AN121" s="3"/>
      <c r="AP121" s="3"/>
      <c r="AR121" s="3"/>
      <c r="AT121" s="3"/>
      <c r="AV121" s="3"/>
      <c r="AX121" s="3"/>
      <c r="AZ121" s="3"/>
      <c r="BC121" s="3"/>
      <c r="BE121" s="3"/>
      <c r="BG121" s="3"/>
      <c r="BH121"/>
      <c r="BI121"/>
      <c r="BJ121"/>
      <c r="BK121"/>
      <c r="BL121"/>
      <c r="BM121"/>
    </row>
    <row r="122" spans="1:65" x14ac:dyDescent="0.2">
      <c r="A122" t="str">
        <f t="shared" si="3"/>
        <v>1_3_2014</v>
      </c>
      <c r="B122">
        <v>1</v>
      </c>
      <c r="C122">
        <v>3</v>
      </c>
      <c r="D122">
        <v>2014</v>
      </c>
      <c r="E122">
        <f>Sheet1!E121</f>
        <v>666133.000999999</v>
      </c>
      <c r="F122">
        <f>Sheet1!F121</f>
        <v>544517.005</v>
      </c>
      <c r="G122">
        <f>Sheet1!G121</f>
        <v>555022.66699999897</v>
      </c>
      <c r="H122">
        <f>Sheet1!H121</f>
        <v>10505.6619999994</v>
      </c>
      <c r="I122">
        <f>Sheet1!I121</f>
        <v>611621.33101903903</v>
      </c>
      <c r="J122">
        <f>Sheet1!J121</f>
        <v>-29034.340159351999</v>
      </c>
      <c r="K122">
        <f>Sheet1!K121</f>
        <v>24073.784434311801</v>
      </c>
      <c r="L122">
        <f>Sheet1!L121</f>
        <v>4.5979227858209999</v>
      </c>
      <c r="M122">
        <f>Sheet1!M121</f>
        <v>776616.07821912796</v>
      </c>
      <c r="N122">
        <f>Sheet1!N121</f>
        <v>3.5820937929366998</v>
      </c>
      <c r="O122">
        <f>Sheet1!O121</f>
        <v>25292.825836116801</v>
      </c>
      <c r="P122">
        <f>Sheet1!P121</f>
        <v>6.8598281017607103</v>
      </c>
      <c r="Q122">
        <f>Sheet1!Q121</f>
        <v>1241.56234673177</v>
      </c>
      <c r="R122">
        <f>Sheet1!R121</f>
        <v>3.5512128937446201</v>
      </c>
      <c r="S122">
        <f>Sheet1!S121</f>
        <v>0</v>
      </c>
      <c r="T122">
        <f>Sheet1!T121</f>
        <v>0</v>
      </c>
      <c r="U122">
        <f>Sheet1!U121</f>
        <v>0.64663963405710301</v>
      </c>
      <c r="V122">
        <f>Sheet1!V121</f>
        <v>0</v>
      </c>
      <c r="W122">
        <f>Sheet1!W121</f>
        <v>-21426.2423886627</v>
      </c>
      <c r="X122">
        <f>Sheet1!Y121</f>
        <v>-143.196146782434</v>
      </c>
      <c r="Y122">
        <f>Sheet1!X121</f>
        <v>-3962.8570549456599</v>
      </c>
      <c r="Z122">
        <f>Sheet1!Z121</f>
        <v>-5536.1570047313298</v>
      </c>
      <c r="AA122">
        <f>Sheet1!AA121</f>
        <v>-882.74331496838295</v>
      </c>
      <c r="AB122">
        <f>Sheet1!AB121</f>
        <v>-518.94444199759096</v>
      </c>
      <c r="AC122">
        <f>Sheet1!AC121</f>
        <v>8318.0529118786908</v>
      </c>
      <c r="AD122">
        <f>Sheet1!AD121</f>
        <v>65.726345126251502</v>
      </c>
      <c r="AE122">
        <f>Sheet1!AE121</f>
        <v>0</v>
      </c>
      <c r="AF122">
        <f>Sheet1!AF121</f>
        <v>0</v>
      </c>
      <c r="AG122">
        <f>Sheet1!AG121</f>
        <v>0</v>
      </c>
      <c r="AH122">
        <f>Sheet1!AH121</f>
        <v>0</v>
      </c>
      <c r="AI122">
        <f>Sheet1!AI121</f>
        <v>-24086.361095083201</v>
      </c>
      <c r="AJ122">
        <f>Sheet1!AJ121</f>
        <v>-24020.182648760001</v>
      </c>
      <c r="AK122">
        <f>Sheet1!AK121</f>
        <v>34525.844648759397</v>
      </c>
      <c r="AL122">
        <f>Sheet1!AL121</f>
        <v>0</v>
      </c>
      <c r="AM122">
        <f>Sheet1!AM121</f>
        <v>10505.6619999994</v>
      </c>
      <c r="AN122" s="3"/>
      <c r="AP122" s="3"/>
      <c r="AR122" s="3"/>
      <c r="AT122" s="3"/>
      <c r="AV122" s="3"/>
      <c r="AX122" s="3"/>
      <c r="AZ122" s="3"/>
      <c r="BC122" s="3"/>
      <c r="BE122" s="3"/>
      <c r="BG122" s="3"/>
      <c r="BH122"/>
      <c r="BI122"/>
      <c r="BJ122"/>
      <c r="BK122"/>
      <c r="BL122"/>
      <c r="BM122"/>
    </row>
    <row r="123" spans="1:65" x14ac:dyDescent="0.2">
      <c r="A123" t="str">
        <f t="shared" si="3"/>
        <v>1_3_2015</v>
      </c>
      <c r="B123">
        <v>1</v>
      </c>
      <c r="C123">
        <v>3</v>
      </c>
      <c r="D123">
        <v>2015</v>
      </c>
      <c r="E123">
        <f>Sheet1!E122</f>
        <v>666133.000999999</v>
      </c>
      <c r="F123">
        <f>Sheet1!F122</f>
        <v>555022.66699999897</v>
      </c>
      <c r="G123">
        <f>Sheet1!G122</f>
        <v>585323.97099999897</v>
      </c>
      <c r="H123">
        <f>Sheet1!H122</f>
        <v>30301.303999999898</v>
      </c>
      <c r="I123">
        <f>Sheet1!I122</f>
        <v>601941.95583893498</v>
      </c>
      <c r="J123">
        <f>Sheet1!J122</f>
        <v>-9679.3751801042108</v>
      </c>
      <c r="K123">
        <f>Sheet1!K122</f>
        <v>24576.348443185801</v>
      </c>
      <c r="L123">
        <f>Sheet1!L122</f>
        <v>4.2342595157218401</v>
      </c>
      <c r="M123">
        <f>Sheet1!M122</f>
        <v>784468.66196500405</v>
      </c>
      <c r="N123">
        <f>Sheet1!N122</f>
        <v>2.5309143669088301</v>
      </c>
      <c r="O123">
        <f>Sheet1!O122</f>
        <v>26264.015030682898</v>
      </c>
      <c r="P123">
        <f>Sheet1!P122</f>
        <v>6.9934083792674899</v>
      </c>
      <c r="Q123">
        <f>Sheet1!Q122</f>
        <v>1250.7814776456801</v>
      </c>
      <c r="R123">
        <f>Sheet1!R122</f>
        <v>3.8323367846476</v>
      </c>
      <c r="S123">
        <f>Sheet1!S122</f>
        <v>0</v>
      </c>
      <c r="T123">
        <f>Sheet1!T122</f>
        <v>0.88602426109196697</v>
      </c>
      <c r="U123">
        <f>Sheet1!U122</f>
        <v>0.64663963405710301</v>
      </c>
      <c r="V123">
        <f>Sheet1!V122</f>
        <v>0</v>
      </c>
      <c r="W123">
        <f>Sheet1!W122</f>
        <v>11482.6231641254</v>
      </c>
      <c r="X123">
        <f>Sheet1!Y122</f>
        <v>647.203337132613</v>
      </c>
      <c r="Y123">
        <f>Sheet1!X122</f>
        <v>25127.1886265906</v>
      </c>
      <c r="Z123">
        <f>Sheet1!Z122</f>
        <v>-33334.8696883706</v>
      </c>
      <c r="AA123">
        <f>Sheet1!AA122</f>
        <v>-7836.8912418629598</v>
      </c>
      <c r="AB123">
        <f>Sheet1!AB122</f>
        <v>482.01809752724398</v>
      </c>
      <c r="AC123">
        <f>Sheet1!AC122</f>
        <v>5257.6104394077202</v>
      </c>
      <c r="AD123">
        <f>Sheet1!AD122</f>
        <v>-67.586365502698001</v>
      </c>
      <c r="AE123">
        <f>Sheet1!AE122</f>
        <v>0</v>
      </c>
      <c r="AF123">
        <f>Sheet1!AF122</f>
        <v>-5235.3469950331801</v>
      </c>
      <c r="AG123">
        <f>Sheet1!AG122</f>
        <v>0</v>
      </c>
      <c r="AH123">
        <f>Sheet1!AH122</f>
        <v>0</v>
      </c>
      <c r="AI123">
        <f>Sheet1!AI122</f>
        <v>-3478.0506259857798</v>
      </c>
      <c r="AJ123">
        <f>Sheet1!AJ122</f>
        <v>-6304.22653805966</v>
      </c>
      <c r="AK123">
        <f>Sheet1!AK122</f>
        <v>36605.530538059596</v>
      </c>
      <c r="AL123">
        <f>Sheet1!AL122</f>
        <v>0</v>
      </c>
      <c r="AM123">
        <f>Sheet1!AM122</f>
        <v>30301.303999999898</v>
      </c>
      <c r="AN123" s="3"/>
      <c r="AP123" s="3"/>
      <c r="AR123" s="3"/>
      <c r="AT123" s="3"/>
      <c r="AV123" s="3"/>
      <c r="AX123" s="3"/>
      <c r="AZ123" s="3"/>
      <c r="BC123" s="3"/>
      <c r="BE123" s="3"/>
      <c r="BG123" s="3"/>
      <c r="BH123"/>
      <c r="BI123"/>
      <c r="BJ123"/>
      <c r="BK123"/>
      <c r="BL123"/>
      <c r="BM123"/>
    </row>
    <row r="124" spans="1:65" x14ac:dyDescent="0.2">
      <c r="A124" t="str">
        <f t="shared" si="3"/>
        <v>1_3_2016</v>
      </c>
      <c r="B124">
        <v>1</v>
      </c>
      <c r="C124">
        <v>3</v>
      </c>
      <c r="D124">
        <v>2016</v>
      </c>
      <c r="E124">
        <f>Sheet1!E123</f>
        <v>666133.000999999</v>
      </c>
      <c r="F124">
        <f>Sheet1!F123</f>
        <v>585323.97099999897</v>
      </c>
      <c r="G124">
        <f>Sheet1!G123</f>
        <v>597725.02099999995</v>
      </c>
      <c r="H124">
        <f>Sheet1!H123</f>
        <v>12401.050000000499</v>
      </c>
      <c r="I124">
        <f>Sheet1!I123</f>
        <v>562427.110128965</v>
      </c>
      <c r="J124">
        <f>Sheet1!J123</f>
        <v>-39514.845709970097</v>
      </c>
      <c r="K124">
        <f>Sheet1!K123</f>
        <v>24429.409498038</v>
      </c>
      <c r="L124">
        <f>Sheet1!L123</f>
        <v>4.6282966443421696</v>
      </c>
      <c r="M124">
        <f>Sheet1!M123</f>
        <v>795147.06632548803</v>
      </c>
      <c r="N124">
        <f>Sheet1!N123</f>
        <v>2.2872237580757502</v>
      </c>
      <c r="O124">
        <f>Sheet1!O123</f>
        <v>27014.838447886399</v>
      </c>
      <c r="P124">
        <f>Sheet1!P123</f>
        <v>6.5258974298887704</v>
      </c>
      <c r="Q124">
        <f>Sheet1!Q123</f>
        <v>1260.67248432472</v>
      </c>
      <c r="R124">
        <f>Sheet1!R123</f>
        <v>3.8261311161192499</v>
      </c>
      <c r="S124">
        <f>Sheet1!S123</f>
        <v>0</v>
      </c>
      <c r="T124">
        <f>Sheet1!T123</f>
        <v>1.7720485221839299</v>
      </c>
      <c r="U124">
        <f>Sheet1!U123</f>
        <v>0.64663963405710301</v>
      </c>
      <c r="V124">
        <f>Sheet1!V123</f>
        <v>0</v>
      </c>
      <c r="W124">
        <f>Sheet1!W123</f>
        <v>8662.8203632741606</v>
      </c>
      <c r="X124">
        <f>Sheet1!Y123</f>
        <v>972.12993395713204</v>
      </c>
      <c r="Y124">
        <f>Sheet1!X123</f>
        <v>-30746.612755412199</v>
      </c>
      <c r="Z124">
        <f>Sheet1!Z123</f>
        <v>-9729.6108715461905</v>
      </c>
      <c r="AA124">
        <f>Sheet1!AA123</f>
        <v>-5277.1010994070703</v>
      </c>
      <c r="AB124">
        <f>Sheet1!AB123</f>
        <v>-2273.0463173845101</v>
      </c>
      <c r="AC124">
        <f>Sheet1!AC123</f>
        <v>6390.5957754186402</v>
      </c>
      <c r="AD124">
        <f>Sheet1!AD123</f>
        <v>14.6103197787209</v>
      </c>
      <c r="AE124">
        <f>Sheet1!AE123</f>
        <v>0</v>
      </c>
      <c r="AF124">
        <f>Sheet1!AF123</f>
        <v>-5626.5998265174003</v>
      </c>
      <c r="AG124">
        <f>Sheet1!AG123</f>
        <v>0</v>
      </c>
      <c r="AH124">
        <f>Sheet1!AH123</f>
        <v>0</v>
      </c>
      <c r="AI124">
        <f>Sheet1!AI123</f>
        <v>-37612.8144778387</v>
      </c>
      <c r="AJ124">
        <f>Sheet1!AJ123</f>
        <v>-37312.871681894801</v>
      </c>
      <c r="AK124">
        <f>Sheet1!AK123</f>
        <v>49713.921681895299</v>
      </c>
      <c r="AL124">
        <f>Sheet1!AL123</f>
        <v>0</v>
      </c>
      <c r="AM124">
        <f>Sheet1!AM123</f>
        <v>12401.050000000499</v>
      </c>
      <c r="AN124" s="3"/>
      <c r="AP124" s="3"/>
      <c r="AR124" s="3"/>
      <c r="AT124" s="3"/>
      <c r="AV124" s="3"/>
      <c r="AX124" s="3"/>
      <c r="AZ124" s="3"/>
      <c r="BC124" s="3"/>
      <c r="BE124" s="3"/>
      <c r="BG124" s="3"/>
      <c r="BH124"/>
      <c r="BI124"/>
      <c r="BJ124"/>
      <c r="BK124"/>
      <c r="BL124"/>
      <c r="BM124"/>
    </row>
    <row r="125" spans="1:65" x14ac:dyDescent="0.2">
      <c r="A125" t="str">
        <f t="shared" si="3"/>
        <v>1_3_2017</v>
      </c>
      <c r="B125">
        <v>1</v>
      </c>
      <c r="C125">
        <v>3</v>
      </c>
      <c r="D125">
        <v>2017</v>
      </c>
      <c r="E125">
        <f>Sheet1!E124</f>
        <v>666133.000999999</v>
      </c>
      <c r="F125">
        <f>Sheet1!F124</f>
        <v>597725.02099999995</v>
      </c>
      <c r="G125">
        <f>Sheet1!G124</f>
        <v>644457.18299999903</v>
      </c>
      <c r="H125">
        <f>Sheet1!H124</f>
        <v>46732.161999999596</v>
      </c>
      <c r="I125">
        <f>Sheet1!I124</f>
        <v>622770.70029750594</v>
      </c>
      <c r="J125">
        <f>Sheet1!J124</f>
        <v>60343.590168541101</v>
      </c>
      <c r="K125">
        <f>Sheet1!K124</f>
        <v>24685.176631135899</v>
      </c>
      <c r="L125">
        <f>Sheet1!L124</f>
        <v>4.32587637890507</v>
      </c>
      <c r="M125">
        <f>Sheet1!M124</f>
        <v>805251.42143171094</v>
      </c>
      <c r="N125">
        <f>Sheet1!N124</f>
        <v>2.4910583745314199</v>
      </c>
      <c r="O125">
        <f>Sheet1!O124</f>
        <v>27652.259777774401</v>
      </c>
      <c r="P125">
        <f>Sheet1!P124</f>
        <v>6.1395333704537398</v>
      </c>
      <c r="Q125">
        <f>Sheet1!Q124</f>
        <v>1259.5714897866901</v>
      </c>
      <c r="R125">
        <f>Sheet1!R124</f>
        <v>4.9064388026018202</v>
      </c>
      <c r="S125">
        <f>Sheet1!S124</f>
        <v>0</v>
      </c>
      <c r="T125">
        <f>Sheet1!T124</f>
        <v>2.7720485221839302</v>
      </c>
      <c r="U125">
        <f>Sheet1!U124</f>
        <v>0.64663963405710301</v>
      </c>
      <c r="V125">
        <f>Sheet1!V124</f>
        <v>0</v>
      </c>
      <c r="W125">
        <f>Sheet1!W124</f>
        <v>27414.219867695301</v>
      </c>
      <c r="X125">
        <f>Sheet1!Y124</f>
        <v>968.38933428681401</v>
      </c>
      <c r="Y125">
        <f>Sheet1!X124</f>
        <v>32894.550576829803</v>
      </c>
      <c r="Z125">
        <f>Sheet1!Z124</f>
        <v>8325.2506855545307</v>
      </c>
      <c r="AA125">
        <f>Sheet1!AA124</f>
        <v>-5993.11874986154</v>
      </c>
      <c r="AB125">
        <f>Sheet1!AB124</f>
        <v>-1369.4073066270601</v>
      </c>
      <c r="AC125">
        <f>Sheet1!AC124</f>
        <v>883.93772199477598</v>
      </c>
      <c r="AD125">
        <f>Sheet1!AD124</f>
        <v>-241.56121389831699</v>
      </c>
      <c r="AE125">
        <f>Sheet1!AE124</f>
        <v>0</v>
      </c>
      <c r="AF125">
        <f>Sheet1!AF124</f>
        <v>-6269.5800894136401</v>
      </c>
      <c r="AG125">
        <f>Sheet1!AG124</f>
        <v>0</v>
      </c>
      <c r="AH125">
        <f>Sheet1!AH124</f>
        <v>0</v>
      </c>
      <c r="AI125">
        <f>Sheet1!AI124</f>
        <v>56612.680826560798</v>
      </c>
      <c r="AJ125">
        <f>Sheet1!AJ124</f>
        <v>55466.1611781436</v>
      </c>
      <c r="AK125">
        <f>Sheet1!AK124</f>
        <v>-8733.9991781440003</v>
      </c>
      <c r="AL125">
        <f>Sheet1!AL124</f>
        <v>0</v>
      </c>
      <c r="AM125">
        <f>Sheet1!AM124</f>
        <v>46732.161999999596</v>
      </c>
      <c r="AN125" s="3"/>
      <c r="AP125" s="3"/>
      <c r="AR125" s="3"/>
      <c r="AT125" s="3"/>
      <c r="AV125" s="3"/>
      <c r="AX125" s="3"/>
      <c r="AZ125" s="3"/>
      <c r="BC125" s="3"/>
      <c r="BE125" s="3"/>
      <c r="BG125" s="3"/>
      <c r="BH125"/>
      <c r="BI125"/>
      <c r="BJ125"/>
      <c r="BK125"/>
      <c r="BL125"/>
      <c r="BM125"/>
    </row>
    <row r="126" spans="1:65" x14ac:dyDescent="0.2">
      <c r="A126" t="str">
        <f t="shared" si="3"/>
        <v>1_3_2018</v>
      </c>
      <c r="B126">
        <v>1</v>
      </c>
      <c r="C126">
        <v>3</v>
      </c>
      <c r="D126">
        <v>2018</v>
      </c>
      <c r="E126">
        <f>Sheet1!E125</f>
        <v>666133.000999999</v>
      </c>
      <c r="F126">
        <f>Sheet1!F125</f>
        <v>644457.18299999903</v>
      </c>
      <c r="G126">
        <f>Sheet1!G125</f>
        <v>581062.38399999996</v>
      </c>
      <c r="H126">
        <f>Sheet1!H125</f>
        <v>-63394.798999999701</v>
      </c>
      <c r="I126">
        <f>Sheet1!I125</f>
        <v>612333.89984603203</v>
      </c>
      <c r="J126">
        <f>Sheet1!J125</f>
        <v>-10436.8004514733</v>
      </c>
      <c r="K126">
        <f>Sheet1!K125</f>
        <v>25700.075049190898</v>
      </c>
      <c r="L126">
        <f>Sheet1!L125</f>
        <v>4.63398847896757</v>
      </c>
      <c r="M126">
        <f>Sheet1!M125</f>
        <v>813487.90422204102</v>
      </c>
      <c r="N126">
        <f>Sheet1!N125</f>
        <v>2.70281490365615</v>
      </c>
      <c r="O126">
        <f>Sheet1!O125</f>
        <v>28384.050607585399</v>
      </c>
      <c r="P126">
        <f>Sheet1!P125</f>
        <v>5.74293740486819</v>
      </c>
      <c r="Q126">
        <f>Sheet1!Q125</f>
        <v>1267.1769366660001</v>
      </c>
      <c r="R126">
        <f>Sheet1!R125</f>
        <v>5.7151181503316604</v>
      </c>
      <c r="S126">
        <f>Sheet1!S125</f>
        <v>0</v>
      </c>
      <c r="T126">
        <f>Sheet1!T125</f>
        <v>3.7720485221839302</v>
      </c>
      <c r="U126">
        <f>Sheet1!U125</f>
        <v>0.64663963405710301</v>
      </c>
      <c r="V126">
        <f>Sheet1!V125</f>
        <v>0.23938462703486399</v>
      </c>
      <c r="W126">
        <f>Sheet1!W125</f>
        <v>6221.4374629402801</v>
      </c>
      <c r="X126">
        <f>Sheet1!Y125</f>
        <v>884.43021450773801</v>
      </c>
      <c r="Y126">
        <f>Sheet1!X125</f>
        <v>-12867.3546861661</v>
      </c>
      <c r="Z126">
        <f>Sheet1!Z125</f>
        <v>8909.9430362200001</v>
      </c>
      <c r="AA126">
        <f>Sheet1!AA125</f>
        <v>-6395.2272064585004</v>
      </c>
      <c r="AB126">
        <f>Sheet1!AB125</f>
        <v>-1776.2947010522901</v>
      </c>
      <c r="AC126">
        <f>Sheet1!AC125</f>
        <v>5410.1399957699095</v>
      </c>
      <c r="AD126">
        <f>Sheet1!AD125</f>
        <v>-186.99815777953401</v>
      </c>
      <c r="AE126">
        <f>Sheet1!AE125</f>
        <v>0</v>
      </c>
      <c r="AF126">
        <f>Sheet1!AF125</f>
        <v>-6759.7570472399602</v>
      </c>
      <c r="AG126">
        <f>Sheet1!AG125</f>
        <v>0</v>
      </c>
      <c r="AH126">
        <f>Sheet1!AH125</f>
        <v>-5812.2965862578603</v>
      </c>
      <c r="AI126">
        <f>Sheet1!AI125</f>
        <v>-12371.9776755163</v>
      </c>
      <c r="AJ126">
        <f>Sheet1!AJ125</f>
        <v>-12232.1015615587</v>
      </c>
      <c r="AK126">
        <f>Sheet1!AK125</f>
        <v>-51162.697438440897</v>
      </c>
      <c r="AL126">
        <f>Sheet1!AL125</f>
        <v>0</v>
      </c>
      <c r="AM126">
        <f>Sheet1!AM125</f>
        <v>-63394.798999999701</v>
      </c>
      <c r="AN126" s="3"/>
      <c r="AP126" s="3"/>
      <c r="AR126" s="3"/>
      <c r="AT126" s="3"/>
      <c r="AV126" s="3"/>
      <c r="AX126" s="3"/>
      <c r="AZ126" s="3"/>
      <c r="BC126" s="3"/>
      <c r="BE126" s="3"/>
      <c r="BG126" s="3"/>
      <c r="BH126"/>
      <c r="BI126"/>
      <c r="BJ126"/>
      <c r="BK126"/>
      <c r="BL126"/>
      <c r="BM126"/>
    </row>
    <row r="127" spans="1:65" x14ac:dyDescent="0.2">
      <c r="A127" t="str">
        <f t="shared" si="2"/>
        <v>1_10_2002</v>
      </c>
      <c r="B127">
        <v>1</v>
      </c>
      <c r="C127">
        <v>10</v>
      </c>
      <c r="D127">
        <v>2002</v>
      </c>
      <c r="E127">
        <f>Sheet1!E126</f>
        <v>2028458449</v>
      </c>
      <c r="F127">
        <f>Sheet1!F126</f>
        <v>0</v>
      </c>
      <c r="G127">
        <f>Sheet1!G126</f>
        <v>2028458449</v>
      </c>
      <c r="H127">
        <f>Sheet1!H126</f>
        <v>0</v>
      </c>
      <c r="I127">
        <f>Sheet1!I126</f>
        <v>2129167960.02899</v>
      </c>
      <c r="J127">
        <f>Sheet1!J126</f>
        <v>0</v>
      </c>
      <c r="K127">
        <f>Sheet1!K126</f>
        <v>474570591.5</v>
      </c>
      <c r="L127">
        <f>Sheet1!L126</f>
        <v>1.7610024580000001</v>
      </c>
      <c r="M127">
        <f>Sheet1!M126</f>
        <v>25697520.3899999</v>
      </c>
      <c r="N127">
        <f>Sheet1!N126</f>
        <v>1.974</v>
      </c>
      <c r="O127">
        <f>Sheet1!O126</f>
        <v>42439.074999999903</v>
      </c>
      <c r="P127">
        <f>Sheet1!P126</f>
        <v>31.71</v>
      </c>
      <c r="Q127">
        <f>Sheet1!Q126</f>
        <v>31155.962969999899</v>
      </c>
      <c r="R127">
        <f>Sheet1!R126</f>
        <v>3.5</v>
      </c>
      <c r="S127">
        <f>Sheet1!S126</f>
        <v>0</v>
      </c>
      <c r="T127">
        <f>Sheet1!T126</f>
        <v>0</v>
      </c>
      <c r="U127">
        <f>Sheet1!U126</f>
        <v>0</v>
      </c>
      <c r="V127">
        <f>Sheet1!V126</f>
        <v>0</v>
      </c>
      <c r="W127">
        <f>Sheet1!W126</f>
        <v>0</v>
      </c>
      <c r="X127">
        <f>Sheet1!Y126</f>
        <v>0</v>
      </c>
      <c r="Y127">
        <f>Sheet1!X126</f>
        <v>0</v>
      </c>
      <c r="Z127">
        <f>Sheet1!Z126</f>
        <v>0</v>
      </c>
      <c r="AA127">
        <f>Sheet1!AA126</f>
        <v>0</v>
      </c>
      <c r="AB127">
        <f>Sheet1!AB126</f>
        <v>0</v>
      </c>
      <c r="AC127">
        <f>Sheet1!AC126</f>
        <v>0</v>
      </c>
      <c r="AD127">
        <f>Sheet1!AD126</f>
        <v>0</v>
      </c>
      <c r="AE127">
        <f>Sheet1!AE126</f>
        <v>0</v>
      </c>
      <c r="AF127">
        <f>Sheet1!AF126</f>
        <v>0</v>
      </c>
      <c r="AG127">
        <f>Sheet1!AG126</f>
        <v>0</v>
      </c>
      <c r="AH127">
        <f>Sheet1!AH126</f>
        <v>0</v>
      </c>
      <c r="AI127">
        <f>Sheet1!AI126</f>
        <v>0</v>
      </c>
      <c r="AJ127">
        <f>Sheet1!AJ126</f>
        <v>0</v>
      </c>
      <c r="AK127">
        <f>Sheet1!AK126</f>
        <v>0</v>
      </c>
      <c r="AL127">
        <f>Sheet1!AL126</f>
        <v>2028458449</v>
      </c>
      <c r="AM127">
        <f>Sheet1!AM126</f>
        <v>2028458449</v>
      </c>
      <c r="AN127" s="3"/>
      <c r="AP127" s="3"/>
      <c r="AR127" s="3"/>
      <c r="AT127" s="3"/>
      <c r="AV127" s="3"/>
      <c r="AX127" s="3"/>
      <c r="AZ127" s="3"/>
      <c r="BC127" s="3"/>
      <c r="BE127" s="3"/>
      <c r="BG127" s="3"/>
      <c r="BH127"/>
      <c r="BI127"/>
      <c r="BJ127"/>
      <c r="BK127"/>
      <c r="BL127"/>
      <c r="BM127"/>
    </row>
    <row r="128" spans="1:65" x14ac:dyDescent="0.2">
      <c r="A128" t="str">
        <f t="shared" si="2"/>
        <v>1_10_2003</v>
      </c>
      <c r="B128">
        <v>1</v>
      </c>
      <c r="C128">
        <v>10</v>
      </c>
      <c r="D128">
        <v>2003</v>
      </c>
      <c r="E128">
        <f>Sheet1!E127</f>
        <v>2028458449</v>
      </c>
      <c r="F128">
        <f>Sheet1!F127</f>
        <v>2028458449</v>
      </c>
      <c r="G128">
        <f>Sheet1!G127</f>
        <v>1999850729.99999</v>
      </c>
      <c r="H128">
        <f>Sheet1!H127</f>
        <v>-28607719.0000019</v>
      </c>
      <c r="I128">
        <f>Sheet1!I127</f>
        <v>2216558744.4885998</v>
      </c>
      <c r="J128">
        <f>Sheet1!J127</f>
        <v>87390784.459605902</v>
      </c>
      <c r="K128">
        <f>Sheet1!K127</f>
        <v>503552796.69999999</v>
      </c>
      <c r="L128">
        <f>Sheet1!L127</f>
        <v>1.9292153139999899</v>
      </c>
      <c r="M128">
        <f>Sheet1!M127</f>
        <v>26042245.269999899</v>
      </c>
      <c r="N128">
        <f>Sheet1!N127</f>
        <v>2.2467999999999901</v>
      </c>
      <c r="O128">
        <f>Sheet1!O127</f>
        <v>41148.635000000002</v>
      </c>
      <c r="P128">
        <f>Sheet1!P127</f>
        <v>31.36</v>
      </c>
      <c r="Q128">
        <f>Sheet1!Q127</f>
        <v>31155.5849099999</v>
      </c>
      <c r="R128">
        <f>Sheet1!R127</f>
        <v>3.5</v>
      </c>
      <c r="S128">
        <f>Sheet1!S127</f>
        <v>0</v>
      </c>
      <c r="T128">
        <f>Sheet1!T127</f>
        <v>0</v>
      </c>
      <c r="U128">
        <f>Sheet1!U127</f>
        <v>0</v>
      </c>
      <c r="V128">
        <f>Sheet1!V127</f>
        <v>0</v>
      </c>
      <c r="W128">
        <f>Sheet1!W127</f>
        <v>99237212.295411706</v>
      </c>
      <c r="X128">
        <f>Sheet1!Y127</f>
        <v>3509996.3666895502</v>
      </c>
      <c r="Y128">
        <f>Sheet1!X127</f>
        <v>-76950471.711481497</v>
      </c>
      <c r="Z128">
        <f>Sheet1!Z127</f>
        <v>42758522.083970502</v>
      </c>
      <c r="AA128">
        <f>Sheet1!AA127</f>
        <v>22717855.241781399</v>
      </c>
      <c r="AB128">
        <f>Sheet1!AB127</f>
        <v>-5224341.3987400103</v>
      </c>
      <c r="AC128">
        <f>Sheet1!AC127</f>
        <v>-25703.439937810101</v>
      </c>
      <c r="AD128">
        <f>Sheet1!AD127</f>
        <v>0</v>
      </c>
      <c r="AE128">
        <f>Sheet1!AE127</f>
        <v>0</v>
      </c>
      <c r="AF128">
        <f>Sheet1!AF127</f>
        <v>0</v>
      </c>
      <c r="AG128">
        <f>Sheet1!AG127</f>
        <v>0</v>
      </c>
      <c r="AH128">
        <f>Sheet1!AH127</f>
        <v>0</v>
      </c>
      <c r="AI128">
        <f>Sheet1!AI127</f>
        <v>86023069.437693894</v>
      </c>
      <c r="AJ128">
        <f>Sheet1!AJ127</f>
        <v>83257205.833311304</v>
      </c>
      <c r="AK128">
        <f>Sheet1!AK127</f>
        <v>-111864924.833313</v>
      </c>
      <c r="AL128">
        <f>Sheet1!AL127</f>
        <v>0</v>
      </c>
      <c r="AM128">
        <f>Sheet1!AM127</f>
        <v>-28607719.0000019</v>
      </c>
      <c r="AN128" s="3"/>
      <c r="AP128" s="3"/>
      <c r="AR128" s="3"/>
      <c r="AT128" s="3"/>
      <c r="AV128" s="3"/>
      <c r="AX128" s="3"/>
      <c r="AZ128" s="3"/>
      <c r="BC128" s="3"/>
      <c r="BE128" s="3"/>
      <c r="BG128" s="3"/>
      <c r="BH128"/>
      <c r="BI128"/>
      <c r="BJ128"/>
      <c r="BK128"/>
      <c r="BL128"/>
      <c r="BM128"/>
    </row>
    <row r="129" spans="1:65" x14ac:dyDescent="0.2">
      <c r="A129" t="str">
        <f t="shared" si="2"/>
        <v>1_10_2004</v>
      </c>
      <c r="B129">
        <v>1</v>
      </c>
      <c r="C129">
        <v>10</v>
      </c>
      <c r="D129">
        <v>2004</v>
      </c>
      <c r="E129">
        <f>Sheet1!E128</f>
        <v>2028458449</v>
      </c>
      <c r="F129">
        <f>Sheet1!F128</f>
        <v>1999850729.99999</v>
      </c>
      <c r="G129">
        <f>Sheet1!G128</f>
        <v>2115153451.99999</v>
      </c>
      <c r="H129">
        <f>Sheet1!H128</f>
        <v>115302722</v>
      </c>
      <c r="I129">
        <f>Sheet1!I128</f>
        <v>2381127803.3712802</v>
      </c>
      <c r="J129">
        <f>Sheet1!J128</f>
        <v>164569058.88267899</v>
      </c>
      <c r="K129">
        <f>Sheet1!K128</f>
        <v>521860484</v>
      </c>
      <c r="L129">
        <f>Sheet1!L128</f>
        <v>1.9019918869999899</v>
      </c>
      <c r="M129">
        <f>Sheet1!M128</f>
        <v>26563773.749999899</v>
      </c>
      <c r="N129">
        <f>Sheet1!N128</f>
        <v>2.5669</v>
      </c>
      <c r="O129">
        <f>Sheet1!O128</f>
        <v>39531.589999999997</v>
      </c>
      <c r="P129">
        <f>Sheet1!P128</f>
        <v>31</v>
      </c>
      <c r="Q129">
        <f>Sheet1!Q128</f>
        <v>31155.840259999899</v>
      </c>
      <c r="R129">
        <f>Sheet1!R128</f>
        <v>3.5</v>
      </c>
      <c r="S129">
        <f>Sheet1!S128</f>
        <v>0</v>
      </c>
      <c r="T129">
        <f>Sheet1!T128</f>
        <v>0</v>
      </c>
      <c r="U129">
        <f>Sheet1!U128</f>
        <v>0</v>
      </c>
      <c r="V129">
        <f>Sheet1!V128</f>
        <v>0</v>
      </c>
      <c r="W129">
        <f>Sheet1!W128</f>
        <v>58381083.295668401</v>
      </c>
      <c r="X129">
        <f>Sheet1!Y128</f>
        <v>5151380.4478696696</v>
      </c>
      <c r="Y129">
        <f>Sheet1!X128</f>
        <v>12248157.051118299</v>
      </c>
      <c r="Z129">
        <f>Sheet1!Z128</f>
        <v>45198538.214952603</v>
      </c>
      <c r="AA129">
        <f>Sheet1!AA128</f>
        <v>29127600.2365903</v>
      </c>
      <c r="AB129">
        <f>Sheet1!AB128</f>
        <v>-5297628.2326545101</v>
      </c>
      <c r="AC129">
        <f>Sheet1!AC128</f>
        <v>17116.040757061</v>
      </c>
      <c r="AD129">
        <f>Sheet1!AD128</f>
        <v>0</v>
      </c>
      <c r="AE129">
        <f>Sheet1!AE128</f>
        <v>0</v>
      </c>
      <c r="AF129">
        <f>Sheet1!AF128</f>
        <v>0</v>
      </c>
      <c r="AG129">
        <f>Sheet1!AG128</f>
        <v>0</v>
      </c>
      <c r="AH129">
        <f>Sheet1!AH128</f>
        <v>0</v>
      </c>
      <c r="AI129">
        <f>Sheet1!AI128</f>
        <v>144826247.05430099</v>
      </c>
      <c r="AJ129">
        <f>Sheet1!AJ128</f>
        <v>148479508.31904101</v>
      </c>
      <c r="AK129">
        <f>Sheet1!AK128</f>
        <v>-33176786.319040898</v>
      </c>
      <c r="AL129">
        <f>Sheet1!AL128</f>
        <v>0</v>
      </c>
      <c r="AM129">
        <f>Sheet1!AM128</f>
        <v>115302722</v>
      </c>
      <c r="AN129" s="3"/>
      <c r="AP129" s="3"/>
      <c r="AR129" s="3"/>
      <c r="AT129" s="3"/>
      <c r="AV129" s="3"/>
      <c r="AX129" s="3"/>
      <c r="AZ129" s="3"/>
      <c r="BC129" s="3"/>
      <c r="BE129" s="3"/>
      <c r="BG129" s="3"/>
      <c r="BH129"/>
      <c r="BI129"/>
      <c r="BJ129"/>
      <c r="BK129"/>
      <c r="BL129"/>
      <c r="BM129"/>
    </row>
    <row r="130" spans="1:65" x14ac:dyDescent="0.2">
      <c r="A130" t="str">
        <f t="shared" si="2"/>
        <v>1_10_2005</v>
      </c>
      <c r="B130">
        <v>1</v>
      </c>
      <c r="C130">
        <v>10</v>
      </c>
      <c r="D130">
        <v>2005</v>
      </c>
      <c r="E130">
        <f>Sheet1!E129</f>
        <v>2028458449</v>
      </c>
      <c r="F130">
        <f>Sheet1!F129</f>
        <v>2115153451.99999</v>
      </c>
      <c r="G130">
        <f>Sheet1!G129</f>
        <v>2507212522.99999</v>
      </c>
      <c r="H130">
        <f>Sheet1!H129</f>
        <v>392059070.99999601</v>
      </c>
      <c r="I130">
        <f>Sheet1!I129</f>
        <v>2688783258.7196798</v>
      </c>
      <c r="J130">
        <f>Sheet1!J129</f>
        <v>307655455.34839499</v>
      </c>
      <c r="K130">
        <f>Sheet1!K129</f>
        <v>527998936.69999999</v>
      </c>
      <c r="L130">
        <f>Sheet1!L129</f>
        <v>1.608699594</v>
      </c>
      <c r="M130">
        <f>Sheet1!M129</f>
        <v>27081157.499999899</v>
      </c>
      <c r="N130">
        <f>Sheet1!N129</f>
        <v>3.0314999999999901</v>
      </c>
      <c r="O130">
        <f>Sheet1!O129</f>
        <v>38116.919999999896</v>
      </c>
      <c r="P130">
        <f>Sheet1!P129</f>
        <v>30.68</v>
      </c>
      <c r="Q130">
        <f>Sheet1!Q129</f>
        <v>31156.652590000002</v>
      </c>
      <c r="R130">
        <f>Sheet1!R129</f>
        <v>3.5</v>
      </c>
      <c r="S130">
        <f>Sheet1!S129</f>
        <v>0</v>
      </c>
      <c r="T130">
        <f>Sheet1!T129</f>
        <v>0</v>
      </c>
      <c r="U130">
        <f>Sheet1!U129</f>
        <v>0</v>
      </c>
      <c r="V130">
        <f>Sheet1!V129</f>
        <v>0</v>
      </c>
      <c r="W130">
        <f>Sheet1!W129</f>
        <v>20024090.0183018</v>
      </c>
      <c r="X130">
        <f>Sheet1!Y129</f>
        <v>5300214.94463614</v>
      </c>
      <c r="Y130">
        <f>Sheet1!X129</f>
        <v>152624156.29257599</v>
      </c>
      <c r="Z130">
        <f>Sheet1!Z129</f>
        <v>62462340.6520731</v>
      </c>
      <c r="AA130">
        <f>Sheet1!AA129</f>
        <v>27984596.820680201</v>
      </c>
      <c r="AB130">
        <f>Sheet1!AB129</f>
        <v>-4981237.2490453804</v>
      </c>
      <c r="AC130">
        <f>Sheet1!AC129</f>
        <v>57589.174636489399</v>
      </c>
      <c r="AD130">
        <f>Sheet1!AD129</f>
        <v>0</v>
      </c>
      <c r="AE130">
        <f>Sheet1!AE129</f>
        <v>0</v>
      </c>
      <c r="AF130">
        <f>Sheet1!AF129</f>
        <v>0</v>
      </c>
      <c r="AG130">
        <f>Sheet1!AG129</f>
        <v>0</v>
      </c>
      <c r="AH130">
        <f>Sheet1!AH129</f>
        <v>0</v>
      </c>
      <c r="AI130">
        <f>Sheet1!AI129</f>
        <v>263471750.65385801</v>
      </c>
      <c r="AJ130">
        <f>Sheet1!AJ129</f>
        <v>273290034.02734202</v>
      </c>
      <c r="AK130">
        <f>Sheet1!AK129</f>
        <v>118769036.972653</v>
      </c>
      <c r="AL130">
        <f>Sheet1!AL129</f>
        <v>0</v>
      </c>
      <c r="AM130">
        <f>Sheet1!AM129</f>
        <v>392059070.99999601</v>
      </c>
      <c r="AN130" s="3"/>
      <c r="AP130" s="3"/>
      <c r="AR130" s="3"/>
      <c r="AT130" s="3"/>
      <c r="AV130" s="3"/>
      <c r="AX130" s="3"/>
      <c r="AZ130" s="3"/>
      <c r="BC130" s="3"/>
      <c r="BE130" s="3"/>
      <c r="BG130" s="3"/>
      <c r="BH130"/>
      <c r="BI130"/>
      <c r="BJ130"/>
      <c r="BK130"/>
      <c r="BL130"/>
      <c r="BM130"/>
    </row>
    <row r="131" spans="1:65" x14ac:dyDescent="0.2">
      <c r="A131" t="str">
        <f t="shared" si="2"/>
        <v>1_10_2006</v>
      </c>
      <c r="B131">
        <v>1</v>
      </c>
      <c r="C131">
        <v>10</v>
      </c>
      <c r="D131">
        <v>2006</v>
      </c>
      <c r="E131">
        <f>Sheet1!E130</f>
        <v>2028458449</v>
      </c>
      <c r="F131">
        <f>Sheet1!F130</f>
        <v>2507212522.99999</v>
      </c>
      <c r="G131">
        <f>Sheet1!G130</f>
        <v>2603647774.99999</v>
      </c>
      <c r="H131">
        <f>Sheet1!H130</f>
        <v>96435252.000002801</v>
      </c>
      <c r="I131">
        <f>Sheet1!I130</f>
        <v>2856778376.8193798</v>
      </c>
      <c r="J131">
        <f>Sheet1!J130</f>
        <v>167995118.09970799</v>
      </c>
      <c r="K131">
        <f>Sheet1!K130</f>
        <v>539962610.09999895</v>
      </c>
      <c r="L131">
        <f>Sheet1!L130</f>
        <v>1.587646779</v>
      </c>
      <c r="M131">
        <f>Sheet1!M130</f>
        <v>27655014.75</v>
      </c>
      <c r="N131">
        <f>Sheet1!N130</f>
        <v>3.3499999999999899</v>
      </c>
      <c r="O131">
        <f>Sheet1!O130</f>
        <v>36028.75</v>
      </c>
      <c r="P131">
        <f>Sheet1!P130</f>
        <v>30.18</v>
      </c>
      <c r="Q131">
        <f>Sheet1!Q130</f>
        <v>31153.4728</v>
      </c>
      <c r="R131">
        <f>Sheet1!R130</f>
        <v>3.7</v>
      </c>
      <c r="S131">
        <f>Sheet1!S130</f>
        <v>0</v>
      </c>
      <c r="T131">
        <f>Sheet1!T130</f>
        <v>0</v>
      </c>
      <c r="U131">
        <f>Sheet1!U130</f>
        <v>0</v>
      </c>
      <c r="V131">
        <f>Sheet1!V130</f>
        <v>0</v>
      </c>
      <c r="W131">
        <f>Sheet1!W130</f>
        <v>45674616.8739838</v>
      </c>
      <c r="X131">
        <f>Sheet1!Y130</f>
        <v>6830270.1443183897</v>
      </c>
      <c r="Y131">
        <f>Sheet1!X130</f>
        <v>13320357.109711301</v>
      </c>
      <c r="Z131">
        <f>Sheet1!Z130</f>
        <v>45725736.153101802</v>
      </c>
      <c r="AA131">
        <f>Sheet1!AA130</f>
        <v>51470156.283787698</v>
      </c>
      <c r="AB131">
        <f>Sheet1!AB130</f>
        <v>-9219739.9485374</v>
      </c>
      <c r="AC131">
        <f>Sheet1!AC130</f>
        <v>-267204.34379165998</v>
      </c>
      <c r="AD131">
        <f>Sheet1!AD130</f>
        <v>-176864.76977687899</v>
      </c>
      <c r="AE131">
        <f>Sheet1!AE130</f>
        <v>0</v>
      </c>
      <c r="AF131">
        <f>Sheet1!AF130</f>
        <v>0</v>
      </c>
      <c r="AG131">
        <f>Sheet1!AG130</f>
        <v>0</v>
      </c>
      <c r="AH131">
        <f>Sheet1!AH130</f>
        <v>0</v>
      </c>
      <c r="AI131">
        <f>Sheet1!AI130</f>
        <v>153357327.50279701</v>
      </c>
      <c r="AJ131">
        <f>Sheet1!AJ130</f>
        <v>156650582.57727101</v>
      </c>
      <c r="AK131">
        <f>Sheet1!AK130</f>
        <v>-60215330.577268302</v>
      </c>
      <c r="AL131">
        <f>Sheet1!AL130</f>
        <v>0</v>
      </c>
      <c r="AM131">
        <f>Sheet1!AM130</f>
        <v>96435252.000002801</v>
      </c>
      <c r="AN131" s="3"/>
      <c r="AP131" s="3"/>
      <c r="AR131" s="3"/>
      <c r="AT131" s="3"/>
      <c r="AV131" s="3"/>
      <c r="AX131" s="3"/>
      <c r="AZ131" s="3"/>
      <c r="BC131" s="3"/>
      <c r="BE131" s="3"/>
      <c r="BG131" s="3"/>
      <c r="BH131"/>
      <c r="BI131"/>
      <c r="BJ131"/>
      <c r="BK131"/>
      <c r="BL131"/>
      <c r="BM131"/>
    </row>
    <row r="132" spans="1:65" x14ac:dyDescent="0.2">
      <c r="A132" t="str">
        <f t="shared" si="2"/>
        <v>1_10_2007</v>
      </c>
      <c r="B132">
        <v>1</v>
      </c>
      <c r="C132">
        <v>10</v>
      </c>
      <c r="D132">
        <v>2007</v>
      </c>
      <c r="E132">
        <f>Sheet1!E131</f>
        <v>2028458449</v>
      </c>
      <c r="F132">
        <f>Sheet1!F131</f>
        <v>2603647774.99999</v>
      </c>
      <c r="G132">
        <f>Sheet1!G131</f>
        <v>2751026060</v>
      </c>
      <c r="H132">
        <f>Sheet1!H131</f>
        <v>147378285.00000399</v>
      </c>
      <c r="I132">
        <f>Sheet1!I131</f>
        <v>2922772569.1518102</v>
      </c>
      <c r="J132">
        <f>Sheet1!J131</f>
        <v>65994192.332429796</v>
      </c>
      <c r="K132">
        <f>Sheet1!K131</f>
        <v>543107372.799999</v>
      </c>
      <c r="L132">
        <f>Sheet1!L131</f>
        <v>1.5239354949999999</v>
      </c>
      <c r="M132">
        <f>Sheet1!M131</f>
        <v>27714120</v>
      </c>
      <c r="N132">
        <f>Sheet1!N131</f>
        <v>3.4605999999999901</v>
      </c>
      <c r="O132">
        <f>Sheet1!O131</f>
        <v>36660.58</v>
      </c>
      <c r="P132">
        <f>Sheet1!P131</f>
        <v>30.4</v>
      </c>
      <c r="Q132">
        <f>Sheet1!Q131</f>
        <v>31160.222179999899</v>
      </c>
      <c r="R132">
        <f>Sheet1!R131</f>
        <v>3.6</v>
      </c>
      <c r="S132">
        <f>Sheet1!S131</f>
        <v>0</v>
      </c>
      <c r="T132">
        <f>Sheet1!T131</f>
        <v>0</v>
      </c>
      <c r="U132">
        <f>Sheet1!U131</f>
        <v>0</v>
      </c>
      <c r="V132">
        <f>Sheet1!V131</f>
        <v>0</v>
      </c>
      <c r="W132">
        <f>Sheet1!W131</f>
        <v>12211297.073151801</v>
      </c>
      <c r="X132">
        <f>Sheet1!Y131</f>
        <v>721292.38367840101</v>
      </c>
      <c r="Y132">
        <f>Sheet1!X131</f>
        <v>42792693.896821603</v>
      </c>
      <c r="Z132">
        <f>Sheet1!Z131</f>
        <v>15584519.8724162</v>
      </c>
      <c r="AA132">
        <f>Sheet1!AA131</f>
        <v>-16274623.6201699</v>
      </c>
      <c r="AB132">
        <f>Sheet1!AB131</f>
        <v>4223905.6744999904</v>
      </c>
      <c r="AC132">
        <f>Sheet1!AC131</f>
        <v>589043.580562399</v>
      </c>
      <c r="AD132">
        <f>Sheet1!AD131</f>
        <v>91838.6305011855</v>
      </c>
      <c r="AE132">
        <f>Sheet1!AE131</f>
        <v>0</v>
      </c>
      <c r="AF132">
        <f>Sheet1!AF131</f>
        <v>0</v>
      </c>
      <c r="AG132">
        <f>Sheet1!AG131</f>
        <v>0</v>
      </c>
      <c r="AH132">
        <f>Sheet1!AH131</f>
        <v>0</v>
      </c>
      <c r="AI132">
        <f>Sheet1!AI131</f>
        <v>59939967.491461702</v>
      </c>
      <c r="AJ132">
        <f>Sheet1!AJ131</f>
        <v>60146644.004130103</v>
      </c>
      <c r="AK132">
        <f>Sheet1!AK131</f>
        <v>87231640.995874599</v>
      </c>
      <c r="AL132">
        <f>Sheet1!AL131</f>
        <v>0</v>
      </c>
      <c r="AM132">
        <f>Sheet1!AM131</f>
        <v>147378285.00000399</v>
      </c>
      <c r="AN132" s="3"/>
      <c r="AP132" s="3"/>
      <c r="AR132" s="3"/>
      <c r="AT132" s="3"/>
      <c r="AV132" s="3"/>
      <c r="AX132" s="3"/>
      <c r="AZ132" s="3"/>
      <c r="BC132" s="3"/>
      <c r="BE132" s="3"/>
      <c r="BG132" s="3"/>
      <c r="BH132"/>
      <c r="BI132"/>
      <c r="BJ132"/>
      <c r="BK132"/>
      <c r="BL132"/>
      <c r="BM132"/>
    </row>
    <row r="133" spans="1:65" x14ac:dyDescent="0.2">
      <c r="A133" t="str">
        <f t="shared" si="2"/>
        <v>1_10_2008</v>
      </c>
      <c r="B133">
        <v>1</v>
      </c>
      <c r="C133">
        <v>10</v>
      </c>
      <c r="D133">
        <v>2008</v>
      </c>
      <c r="E133">
        <f>Sheet1!E132</f>
        <v>2028458449</v>
      </c>
      <c r="F133">
        <f>Sheet1!F132</f>
        <v>2751026060</v>
      </c>
      <c r="G133">
        <f>Sheet1!G132</f>
        <v>2818659238.99999</v>
      </c>
      <c r="H133">
        <f>Sheet1!H132</f>
        <v>67633178.999994695</v>
      </c>
      <c r="I133">
        <f>Sheet1!I132</f>
        <v>3041099009.2256598</v>
      </c>
      <c r="J133">
        <f>Sheet1!J132</f>
        <v>118326440.073843</v>
      </c>
      <c r="K133">
        <f>Sheet1!K132</f>
        <v>558408346.89999902</v>
      </c>
      <c r="L133">
        <f>Sheet1!L132</f>
        <v>1.54893287999999</v>
      </c>
      <c r="M133">
        <f>Sheet1!M132</f>
        <v>27956797.669999901</v>
      </c>
      <c r="N133">
        <f>Sheet1!N132</f>
        <v>3.9195000000000002</v>
      </c>
      <c r="O133">
        <f>Sheet1!O132</f>
        <v>36716.94</v>
      </c>
      <c r="P133">
        <f>Sheet1!P132</f>
        <v>30.42</v>
      </c>
      <c r="Q133">
        <f>Sheet1!Q132</f>
        <v>31153.651349999898</v>
      </c>
      <c r="R133">
        <f>Sheet1!R132</f>
        <v>3.7</v>
      </c>
      <c r="S133">
        <f>Sheet1!S132</f>
        <v>0</v>
      </c>
      <c r="T133">
        <f>Sheet1!T132</f>
        <v>0</v>
      </c>
      <c r="U133">
        <f>Sheet1!U132</f>
        <v>0</v>
      </c>
      <c r="V133">
        <f>Sheet1!V132</f>
        <v>0</v>
      </c>
      <c r="W133">
        <f>Sheet1!W132</f>
        <v>62280457.747863904</v>
      </c>
      <c r="X133">
        <f>Sheet1!Y132</f>
        <v>3113544.0603372101</v>
      </c>
      <c r="Y133">
        <f>Sheet1!X132</f>
        <v>-17672567.480236199</v>
      </c>
      <c r="Z133">
        <f>Sheet1!Z132</f>
        <v>64782598.198239699</v>
      </c>
      <c r="AA133">
        <f>Sheet1!AA132</f>
        <v>-1523812.8367357601</v>
      </c>
      <c r="AB133">
        <f>Sheet1!AB132</f>
        <v>405428.204094371</v>
      </c>
      <c r="AC133">
        <f>Sheet1!AC132</f>
        <v>-605784.36932228005</v>
      </c>
      <c r="AD133">
        <f>Sheet1!AD132</f>
        <v>-97033.691272788099</v>
      </c>
      <c r="AE133">
        <f>Sheet1!AE132</f>
        <v>0</v>
      </c>
      <c r="AF133">
        <f>Sheet1!AF132</f>
        <v>0</v>
      </c>
      <c r="AG133">
        <f>Sheet1!AG132</f>
        <v>0</v>
      </c>
      <c r="AH133">
        <f>Sheet1!AH132</f>
        <v>0</v>
      </c>
      <c r="AI133">
        <f>Sheet1!AI132</f>
        <v>110682829.832968</v>
      </c>
      <c r="AJ133">
        <f>Sheet1!AJ132</f>
        <v>111373400.60798401</v>
      </c>
      <c r="AK133">
        <f>Sheet1!AK132</f>
        <v>-43740221.607989602</v>
      </c>
      <c r="AL133">
        <f>Sheet1!AL132</f>
        <v>0</v>
      </c>
      <c r="AM133">
        <f>Sheet1!AM132</f>
        <v>67633178.999994695</v>
      </c>
      <c r="AN133" s="3"/>
      <c r="AP133" s="3"/>
      <c r="AR133" s="3"/>
      <c r="AT133" s="3"/>
      <c r="AV133" s="3"/>
      <c r="AX133" s="3"/>
      <c r="AZ133" s="3"/>
      <c r="BC133" s="3"/>
      <c r="BE133" s="3"/>
      <c r="BG133" s="3"/>
      <c r="BH133"/>
      <c r="BI133"/>
      <c r="BJ133"/>
      <c r="BK133"/>
      <c r="BL133"/>
      <c r="BM133"/>
    </row>
    <row r="134" spans="1:65" x14ac:dyDescent="0.2">
      <c r="A134" t="str">
        <f t="shared" si="2"/>
        <v>1_10_2009</v>
      </c>
      <c r="B134">
        <v>1</v>
      </c>
      <c r="C134">
        <v>10</v>
      </c>
      <c r="D134">
        <v>2009</v>
      </c>
      <c r="E134">
        <f>Sheet1!E133</f>
        <v>2028458449</v>
      </c>
      <c r="F134">
        <f>Sheet1!F133</f>
        <v>2818659238.99999</v>
      </c>
      <c r="G134">
        <f>Sheet1!G133</f>
        <v>2717269399.99999</v>
      </c>
      <c r="H134">
        <f>Sheet1!H133</f>
        <v>-101389838.999999</v>
      </c>
      <c r="I134">
        <f>Sheet1!I133</f>
        <v>2859272313.9767499</v>
      </c>
      <c r="J134">
        <f>Sheet1!J133</f>
        <v>-181826695.248909</v>
      </c>
      <c r="K134">
        <f>Sheet1!K133</f>
        <v>562176551.29999995</v>
      </c>
      <c r="L134">
        <f>Sheet1!L133</f>
        <v>1.632493051</v>
      </c>
      <c r="M134">
        <f>Sheet1!M133</f>
        <v>27734538</v>
      </c>
      <c r="N134">
        <f>Sheet1!N133</f>
        <v>2.84309999999999</v>
      </c>
      <c r="O134">
        <f>Sheet1!O133</f>
        <v>35494.29</v>
      </c>
      <c r="P134">
        <f>Sheet1!P133</f>
        <v>30.61</v>
      </c>
      <c r="Q134">
        <f>Sheet1!Q133</f>
        <v>31159.806549999899</v>
      </c>
      <c r="R134">
        <f>Sheet1!R133</f>
        <v>3.9</v>
      </c>
      <c r="S134">
        <f>Sheet1!S133</f>
        <v>0</v>
      </c>
      <c r="T134">
        <f>Sheet1!T133</f>
        <v>0</v>
      </c>
      <c r="U134">
        <f>Sheet1!U133</f>
        <v>0</v>
      </c>
      <c r="V134">
        <f>Sheet1!V133</f>
        <v>0</v>
      </c>
      <c r="W134">
        <f>Sheet1!W133</f>
        <v>15315870.7051528</v>
      </c>
      <c r="X134">
        <f>Sheet1!Y133</f>
        <v>-2917450.7628645101</v>
      </c>
      <c r="Y134">
        <f>Sheet1!X133</f>
        <v>-58832468.952993497</v>
      </c>
      <c r="Z134">
        <f>Sheet1!Z133</f>
        <v>-160672592.96331599</v>
      </c>
      <c r="AA134">
        <f>Sheet1!AA133</f>
        <v>34640616.061304197</v>
      </c>
      <c r="AB134">
        <f>Sheet1!AB133</f>
        <v>3948730.2199658998</v>
      </c>
      <c r="AC134">
        <f>Sheet1!AC133</f>
        <v>581545.08144709596</v>
      </c>
      <c r="AD134">
        <f>Sheet1!AD133</f>
        <v>-198834.966247178</v>
      </c>
      <c r="AE134">
        <f>Sheet1!AE133</f>
        <v>0</v>
      </c>
      <c r="AF134">
        <f>Sheet1!AF133</f>
        <v>0</v>
      </c>
      <c r="AG134">
        <f>Sheet1!AG133</f>
        <v>0</v>
      </c>
      <c r="AH134">
        <f>Sheet1!AH133</f>
        <v>0</v>
      </c>
      <c r="AI134">
        <f>Sheet1!AI133</f>
        <v>-168134585.57755199</v>
      </c>
      <c r="AJ134">
        <f>Sheet1!AJ133</f>
        <v>-168527066.33536199</v>
      </c>
      <c r="AK134">
        <f>Sheet1!AK133</f>
        <v>67137227.335362405</v>
      </c>
      <c r="AL134">
        <f>Sheet1!AL133</f>
        <v>0</v>
      </c>
      <c r="AM134">
        <f>Sheet1!AM133</f>
        <v>-101389838.999999</v>
      </c>
      <c r="AN134" s="3"/>
      <c r="AP134" s="3"/>
      <c r="AR134" s="3"/>
      <c r="AT134" s="3"/>
      <c r="AV134" s="3"/>
      <c r="AX134" s="3"/>
      <c r="AZ134" s="3"/>
      <c r="BC134" s="3"/>
      <c r="BE134" s="3"/>
      <c r="BG134" s="3"/>
      <c r="BH134"/>
      <c r="BI134"/>
      <c r="BJ134"/>
      <c r="BK134"/>
      <c r="BL134"/>
      <c r="BM134"/>
    </row>
    <row r="135" spans="1:65" x14ac:dyDescent="0.2">
      <c r="A135" t="str">
        <f t="shared" si="2"/>
        <v>1_10_2010</v>
      </c>
      <c r="B135">
        <v>1</v>
      </c>
      <c r="C135">
        <v>10</v>
      </c>
      <c r="D135">
        <v>2010</v>
      </c>
      <c r="E135">
        <f>Sheet1!E134</f>
        <v>2028458449</v>
      </c>
      <c r="F135">
        <f>Sheet1!F134</f>
        <v>2717269399.99999</v>
      </c>
      <c r="G135">
        <f>Sheet1!G134</f>
        <v>2812782058</v>
      </c>
      <c r="H135">
        <f>Sheet1!H134</f>
        <v>95512658.000002801</v>
      </c>
      <c r="I135">
        <f>Sheet1!I134</f>
        <v>2913825188.7849302</v>
      </c>
      <c r="J135">
        <f>Sheet1!J134</f>
        <v>54552874.808182701</v>
      </c>
      <c r="K135">
        <f>Sheet1!K134</f>
        <v>552453534.09999895</v>
      </c>
      <c r="L135">
        <f>Sheet1!L134</f>
        <v>1.6339541179999999</v>
      </c>
      <c r="M135">
        <f>Sheet1!M134</f>
        <v>27553600.749999899</v>
      </c>
      <c r="N135">
        <f>Sheet1!N134</f>
        <v>3.2889999999999899</v>
      </c>
      <c r="O135">
        <f>Sheet1!O134</f>
        <v>35213</v>
      </c>
      <c r="P135">
        <f>Sheet1!P134</f>
        <v>30.93</v>
      </c>
      <c r="Q135">
        <f>Sheet1!Q134</f>
        <v>31244.945540000001</v>
      </c>
      <c r="R135">
        <f>Sheet1!R134</f>
        <v>3.9</v>
      </c>
      <c r="S135">
        <f>Sheet1!S134</f>
        <v>0</v>
      </c>
      <c r="T135">
        <f>Sheet1!T134</f>
        <v>0</v>
      </c>
      <c r="U135">
        <f>Sheet1!U134</f>
        <v>0</v>
      </c>
      <c r="V135">
        <f>Sheet1!V134</f>
        <v>0</v>
      </c>
      <c r="W135">
        <f>Sheet1!W134</f>
        <v>-37931109.118934199</v>
      </c>
      <c r="X135">
        <f>Sheet1!Y134</f>
        <v>-2306515.3781192098</v>
      </c>
      <c r="Y135">
        <f>Sheet1!X134</f>
        <v>-985747.00576891599</v>
      </c>
      <c r="Z135">
        <f>Sheet1!Z134</f>
        <v>71832944.720539004</v>
      </c>
      <c r="AA135">
        <f>Sheet1!AA134</f>
        <v>7809030.8052885504</v>
      </c>
      <c r="AB135">
        <f>Sheet1!AB134</f>
        <v>6414340.7141620498</v>
      </c>
      <c r="AC135">
        <f>Sheet1!AC134</f>
        <v>7753510.7202844899</v>
      </c>
      <c r="AD135">
        <f>Sheet1!AD134</f>
        <v>0</v>
      </c>
      <c r="AE135">
        <f>Sheet1!AE134</f>
        <v>0</v>
      </c>
      <c r="AF135">
        <f>Sheet1!AF134</f>
        <v>0</v>
      </c>
      <c r="AG135">
        <f>Sheet1!AG134</f>
        <v>0</v>
      </c>
      <c r="AH135">
        <f>Sheet1!AH134</f>
        <v>0</v>
      </c>
      <c r="AI135">
        <f>Sheet1!AI134</f>
        <v>52586455.457451798</v>
      </c>
      <c r="AJ135">
        <f>Sheet1!AJ134</f>
        <v>51843560.570884101</v>
      </c>
      <c r="AK135">
        <f>Sheet1!AK134</f>
        <v>43669097.429118603</v>
      </c>
      <c r="AL135">
        <f>Sheet1!AL134</f>
        <v>0</v>
      </c>
      <c r="AM135">
        <f>Sheet1!AM134</f>
        <v>95512658.000002801</v>
      </c>
      <c r="AN135" s="3"/>
      <c r="AP135" s="3"/>
      <c r="AR135" s="3"/>
      <c r="AT135" s="3"/>
      <c r="AV135" s="3"/>
      <c r="AX135" s="3"/>
      <c r="AZ135" s="3"/>
      <c r="BC135" s="3"/>
      <c r="BE135" s="3"/>
      <c r="BG135" s="3"/>
      <c r="BH135"/>
      <c r="BI135"/>
      <c r="BJ135"/>
      <c r="BK135"/>
      <c r="BL135"/>
      <c r="BM135"/>
    </row>
    <row r="136" spans="1:65" x14ac:dyDescent="0.2">
      <c r="A136" t="str">
        <f t="shared" si="2"/>
        <v>1_10_2011</v>
      </c>
      <c r="B136">
        <v>1</v>
      </c>
      <c r="C136">
        <v>10</v>
      </c>
      <c r="D136">
        <v>2011</v>
      </c>
      <c r="E136">
        <f>Sheet1!E135</f>
        <v>2028458449</v>
      </c>
      <c r="F136">
        <f>Sheet1!F135</f>
        <v>2812782058</v>
      </c>
      <c r="G136">
        <f>Sheet1!G135</f>
        <v>2875478446.99999</v>
      </c>
      <c r="H136">
        <f>Sheet1!H135</f>
        <v>62696388.999994203</v>
      </c>
      <c r="I136">
        <f>Sheet1!I135</f>
        <v>2945284297.9454999</v>
      </c>
      <c r="J136">
        <f>Sheet1!J135</f>
        <v>31459109.160567701</v>
      </c>
      <c r="K136">
        <f>Sheet1!K135</f>
        <v>542784230.60000002</v>
      </c>
      <c r="L136">
        <f>Sheet1!L135</f>
        <v>1.739298416</v>
      </c>
      <c r="M136">
        <f>Sheet1!M135</f>
        <v>27682634.670000002</v>
      </c>
      <c r="N136">
        <f>Sheet1!N135</f>
        <v>4.0655999999999999</v>
      </c>
      <c r="O136">
        <f>Sheet1!O135</f>
        <v>34147.68</v>
      </c>
      <c r="P136">
        <f>Sheet1!P135</f>
        <v>31.299999999999901</v>
      </c>
      <c r="Q136">
        <f>Sheet1!Q135</f>
        <v>31144.615750000001</v>
      </c>
      <c r="R136">
        <f>Sheet1!R135</f>
        <v>3.9</v>
      </c>
      <c r="S136">
        <f>Sheet1!S135</f>
        <v>0</v>
      </c>
      <c r="T136">
        <f>Sheet1!T135</f>
        <v>0</v>
      </c>
      <c r="U136">
        <f>Sheet1!U135</f>
        <v>0</v>
      </c>
      <c r="V136">
        <f>Sheet1!V135</f>
        <v>0</v>
      </c>
      <c r="W136">
        <f>Sheet1!W135</f>
        <v>-39735518.268564999</v>
      </c>
      <c r="X136">
        <f>Sheet1!Y135</f>
        <v>1705527.8055425701</v>
      </c>
      <c r="Y136">
        <f>Sheet1!X135</f>
        <v>-71214429.729424894</v>
      </c>
      <c r="Z136">
        <f>Sheet1!Z135</f>
        <v>113492980.89447001</v>
      </c>
      <c r="AA136">
        <f>Sheet1!AA135</f>
        <v>31339621.310744599</v>
      </c>
      <c r="AB136">
        <f>Sheet1!AB135</f>
        <v>7678690.9403600805</v>
      </c>
      <c r="AC136">
        <f>Sheet1!AC135</f>
        <v>-9431071.5945856497</v>
      </c>
      <c r="AD136">
        <f>Sheet1!AD135</f>
        <v>0</v>
      </c>
      <c r="AE136">
        <f>Sheet1!AE135</f>
        <v>0</v>
      </c>
      <c r="AF136">
        <f>Sheet1!AF135</f>
        <v>0</v>
      </c>
      <c r="AG136">
        <f>Sheet1!AG135</f>
        <v>0</v>
      </c>
      <c r="AH136">
        <f>Sheet1!AH135</f>
        <v>0</v>
      </c>
      <c r="AI136">
        <f>Sheet1!AI135</f>
        <v>33835801.358542196</v>
      </c>
      <c r="AJ136">
        <f>Sheet1!AJ135</f>
        <v>30368197.1547538</v>
      </c>
      <c r="AK136">
        <f>Sheet1!AK135</f>
        <v>32328191.845240399</v>
      </c>
      <c r="AL136">
        <f>Sheet1!AL135</f>
        <v>0</v>
      </c>
      <c r="AM136">
        <f>Sheet1!AM135</f>
        <v>62696388.999994203</v>
      </c>
      <c r="AN136" s="3"/>
      <c r="AP136" s="3"/>
      <c r="AR136" s="3"/>
      <c r="AT136" s="3"/>
      <c r="AV136" s="3"/>
      <c r="AX136" s="3"/>
      <c r="AZ136" s="3"/>
      <c r="BC136" s="3"/>
      <c r="BE136" s="3"/>
      <c r="BG136" s="3"/>
      <c r="BH136"/>
      <c r="BI136"/>
      <c r="BJ136"/>
      <c r="BK136"/>
      <c r="BL136"/>
      <c r="BM136"/>
    </row>
    <row r="137" spans="1:65" x14ac:dyDescent="0.2">
      <c r="A137" t="str">
        <f t="shared" si="2"/>
        <v>1_10_2012</v>
      </c>
      <c r="B137">
        <v>1</v>
      </c>
      <c r="C137">
        <v>10</v>
      </c>
      <c r="D137">
        <v>2012</v>
      </c>
      <c r="E137">
        <f>Sheet1!E136</f>
        <v>2028458449</v>
      </c>
      <c r="F137">
        <f>Sheet1!F136</f>
        <v>2875478446.99999</v>
      </c>
      <c r="G137">
        <f>Sheet1!G136</f>
        <v>2929500930.99999</v>
      </c>
      <c r="H137">
        <f>Sheet1!H136</f>
        <v>54022483.999999501</v>
      </c>
      <c r="I137">
        <f>Sheet1!I136</f>
        <v>2978716876.4602499</v>
      </c>
      <c r="J137">
        <f>Sheet1!J136</f>
        <v>33432578.51475</v>
      </c>
      <c r="K137">
        <f>Sheet1!K136</f>
        <v>542311539.39999902</v>
      </c>
      <c r="L137">
        <f>Sheet1!L136</f>
        <v>1.6964752679999999</v>
      </c>
      <c r="M137">
        <f>Sheet1!M136</f>
        <v>27909105.420000002</v>
      </c>
      <c r="N137">
        <f>Sheet1!N136</f>
        <v>4.1093000000000002</v>
      </c>
      <c r="O137">
        <f>Sheet1!O136</f>
        <v>33963.31</v>
      </c>
      <c r="P137">
        <f>Sheet1!P136</f>
        <v>31.51</v>
      </c>
      <c r="Q137">
        <f>Sheet1!Q136</f>
        <v>31315.14242</v>
      </c>
      <c r="R137">
        <f>Sheet1!R136</f>
        <v>4.0999999999999996</v>
      </c>
      <c r="S137">
        <f>Sheet1!S136</f>
        <v>0</v>
      </c>
      <c r="T137">
        <f>Sheet1!T136</f>
        <v>1</v>
      </c>
      <c r="U137">
        <f>Sheet1!U136</f>
        <v>0</v>
      </c>
      <c r="V137">
        <f>Sheet1!V136</f>
        <v>0</v>
      </c>
      <c r="W137">
        <f>Sheet1!W136</f>
        <v>-2017890.9568908999</v>
      </c>
      <c r="X137">
        <f>Sheet1!Y136</f>
        <v>3041266.0463610999</v>
      </c>
      <c r="Y137">
        <f>Sheet1!X136</f>
        <v>29780690.921248998</v>
      </c>
      <c r="Z137">
        <f>Sheet1!Z136</f>
        <v>5876919.0163041102</v>
      </c>
      <c r="AA137">
        <f>Sheet1!AA136</f>
        <v>5620262.4293429302</v>
      </c>
      <c r="AB137">
        <f>Sheet1!AB136</f>
        <v>4452692.5201388896</v>
      </c>
      <c r="AC137">
        <f>Sheet1!AC136</f>
        <v>16442873.0251981</v>
      </c>
      <c r="AD137">
        <f>Sheet1!AD136</f>
        <v>-202843.129117153</v>
      </c>
      <c r="AE137">
        <f>Sheet1!AE136</f>
        <v>0</v>
      </c>
      <c r="AF137">
        <f>Sheet1!AF136</f>
        <v>-30161097.135749999</v>
      </c>
      <c r="AG137">
        <f>Sheet1!AG136</f>
        <v>0</v>
      </c>
      <c r="AH137">
        <f>Sheet1!AH136</f>
        <v>0</v>
      </c>
      <c r="AI137">
        <f>Sheet1!AI136</f>
        <v>32832872.736836102</v>
      </c>
      <c r="AJ137">
        <f>Sheet1!AJ136</f>
        <v>32640196.7422495</v>
      </c>
      <c r="AK137">
        <f>Sheet1!AK136</f>
        <v>21382287.2577499</v>
      </c>
      <c r="AL137">
        <f>Sheet1!AL136</f>
        <v>0</v>
      </c>
      <c r="AM137">
        <f>Sheet1!AM136</f>
        <v>54022483.999999501</v>
      </c>
      <c r="AN137" s="3"/>
      <c r="AP137" s="3"/>
      <c r="AR137" s="3"/>
      <c r="AT137" s="3"/>
      <c r="AV137" s="3"/>
      <c r="AX137" s="3"/>
      <c r="AZ137" s="3"/>
      <c r="BC137" s="3"/>
      <c r="BE137" s="3"/>
      <c r="BG137" s="3"/>
      <c r="BH137"/>
      <c r="BI137"/>
      <c r="BJ137"/>
      <c r="BK137"/>
      <c r="BL137"/>
      <c r="BM137"/>
    </row>
    <row r="138" spans="1:65" x14ac:dyDescent="0.2">
      <c r="A138" t="str">
        <f t="shared" si="2"/>
        <v>1_10_2013</v>
      </c>
      <c r="B138">
        <v>1</v>
      </c>
      <c r="C138">
        <v>10</v>
      </c>
      <c r="D138">
        <v>2013</v>
      </c>
      <c r="E138">
        <f>Sheet1!E137</f>
        <v>2028458449</v>
      </c>
      <c r="F138">
        <f>Sheet1!F137</f>
        <v>2929500930.99999</v>
      </c>
      <c r="G138">
        <f>Sheet1!G137</f>
        <v>3028731445.99999</v>
      </c>
      <c r="H138">
        <f>Sheet1!H137</f>
        <v>99230515.0000038</v>
      </c>
      <c r="I138">
        <f>Sheet1!I137</f>
        <v>2953472558.0805802</v>
      </c>
      <c r="J138">
        <f>Sheet1!J137</f>
        <v>-25244318.379669599</v>
      </c>
      <c r="K138">
        <f>Sheet1!K137</f>
        <v>554417452.20000005</v>
      </c>
      <c r="L138">
        <f>Sheet1!L137</f>
        <v>1.75772764399999</v>
      </c>
      <c r="M138">
        <f>Sheet1!M137</f>
        <v>28818049.079999998</v>
      </c>
      <c r="N138">
        <f>Sheet1!N137</f>
        <v>3.9420000000000002</v>
      </c>
      <c r="O138">
        <f>Sheet1!O137</f>
        <v>33700.32</v>
      </c>
      <c r="P138">
        <f>Sheet1!P137</f>
        <v>29.93</v>
      </c>
      <c r="Q138">
        <f>Sheet1!Q137</f>
        <v>31500.784159999999</v>
      </c>
      <c r="R138">
        <f>Sheet1!R137</f>
        <v>4.2</v>
      </c>
      <c r="S138">
        <f>Sheet1!S137</f>
        <v>0</v>
      </c>
      <c r="T138">
        <f>Sheet1!T137</f>
        <v>2</v>
      </c>
      <c r="U138">
        <f>Sheet1!U137</f>
        <v>1</v>
      </c>
      <c r="V138">
        <f>Sheet1!V137</f>
        <v>0</v>
      </c>
      <c r="W138">
        <f>Sheet1!W137</f>
        <v>52578542.403668202</v>
      </c>
      <c r="X138">
        <f>Sheet1!Y137</f>
        <v>12206481.159393201</v>
      </c>
      <c r="Y138">
        <f>Sheet1!X137</f>
        <v>-42714673.438714303</v>
      </c>
      <c r="Z138">
        <f>Sheet1!Z137</f>
        <v>-23090452.696088299</v>
      </c>
      <c r="AA138">
        <f>Sheet1!AA137</f>
        <v>8225019.2244138997</v>
      </c>
      <c r="AB138">
        <f>Sheet1!AB137</f>
        <v>-33906462.874478102</v>
      </c>
      <c r="AC138">
        <f>Sheet1!AC137</f>
        <v>18137505.041788202</v>
      </c>
      <c r="AD138">
        <f>Sheet1!AD137</f>
        <v>-103328.824490306</v>
      </c>
      <c r="AE138">
        <f>Sheet1!AE137</f>
        <v>0</v>
      </c>
      <c r="AF138">
        <f>Sheet1!AF137</f>
        <v>-30727742.797496598</v>
      </c>
      <c r="AG138">
        <f>Sheet1!AG137</f>
        <v>15829764.272901099</v>
      </c>
      <c r="AH138">
        <f>Sheet1!AH137</f>
        <v>0</v>
      </c>
      <c r="AI138">
        <f>Sheet1!AI137</f>
        <v>-23565348.529103</v>
      </c>
      <c r="AJ138">
        <f>Sheet1!AJ137</f>
        <v>-24827218.316762101</v>
      </c>
      <c r="AK138">
        <f>Sheet1!AK137</f>
        <v>124057733.316765</v>
      </c>
      <c r="AL138">
        <f>Sheet1!AL137</f>
        <v>0</v>
      </c>
      <c r="AM138">
        <f>Sheet1!AM137</f>
        <v>99230515.0000038</v>
      </c>
      <c r="AN138" s="3"/>
      <c r="AP138" s="3"/>
      <c r="AR138" s="3"/>
      <c r="AT138" s="3"/>
      <c r="AV138" s="3"/>
      <c r="AX138" s="3"/>
      <c r="AZ138" s="3"/>
      <c r="BC138" s="3"/>
      <c r="BE138" s="3"/>
      <c r="BG138" s="3"/>
      <c r="BH138"/>
      <c r="BI138"/>
      <c r="BJ138"/>
      <c r="BK138"/>
      <c r="BL138"/>
      <c r="BM138"/>
    </row>
    <row r="139" spans="1:65" x14ac:dyDescent="0.2">
      <c r="A139" t="str">
        <f t="shared" si="2"/>
        <v>1_10_2014</v>
      </c>
      <c r="B139">
        <v>1</v>
      </c>
      <c r="C139">
        <v>10</v>
      </c>
      <c r="D139">
        <v>2014</v>
      </c>
      <c r="E139">
        <f>Sheet1!E138</f>
        <v>2028458449</v>
      </c>
      <c r="F139">
        <f>Sheet1!F138</f>
        <v>3028731445.99999</v>
      </c>
      <c r="G139">
        <f>Sheet1!G138</f>
        <v>3137384053.99999</v>
      </c>
      <c r="H139">
        <f>Sheet1!H138</f>
        <v>108652607.999998</v>
      </c>
      <c r="I139">
        <f>Sheet1!I138</f>
        <v>2984991718.4959898</v>
      </c>
      <c r="J139">
        <f>Sheet1!J138</f>
        <v>31519160.415413801</v>
      </c>
      <c r="K139">
        <f>Sheet1!K138</f>
        <v>561346639.09999895</v>
      </c>
      <c r="L139">
        <f>Sheet1!L138</f>
        <v>1.7485859420000001</v>
      </c>
      <c r="M139">
        <f>Sheet1!M138</f>
        <v>29110612.079999998</v>
      </c>
      <c r="N139">
        <f>Sheet1!N138</f>
        <v>3.75239999999999</v>
      </c>
      <c r="O139">
        <f>Sheet1!O138</f>
        <v>33580.799999999901</v>
      </c>
      <c r="P139">
        <f>Sheet1!P138</f>
        <v>30.2</v>
      </c>
      <c r="Q139">
        <f>Sheet1!Q138</f>
        <v>31916.709709999901</v>
      </c>
      <c r="R139">
        <f>Sheet1!R138</f>
        <v>4.2</v>
      </c>
      <c r="S139">
        <f>Sheet1!S138</f>
        <v>0</v>
      </c>
      <c r="T139">
        <f>Sheet1!T138</f>
        <v>3</v>
      </c>
      <c r="U139">
        <f>Sheet1!U138</f>
        <v>1</v>
      </c>
      <c r="V139">
        <f>Sheet1!V138</f>
        <v>0</v>
      </c>
      <c r="W139">
        <f>Sheet1!W138</f>
        <v>30463639.927116599</v>
      </c>
      <c r="X139">
        <f>Sheet1!Y138</f>
        <v>3971782.4447336299</v>
      </c>
      <c r="Y139">
        <f>Sheet1!X138</f>
        <v>6583517.7737040697</v>
      </c>
      <c r="Z139">
        <f>Sheet1!Z138</f>
        <v>-28032263.088678099</v>
      </c>
      <c r="AA139">
        <f>Sheet1!AA138</f>
        <v>3883604.5620651101</v>
      </c>
      <c r="AB139">
        <f>Sheet1!AB138</f>
        <v>6031340.5631469302</v>
      </c>
      <c r="AC139">
        <f>Sheet1!AC138</f>
        <v>41772192.9512752</v>
      </c>
      <c r="AD139">
        <f>Sheet1!AD138</f>
        <v>0</v>
      </c>
      <c r="AE139">
        <f>Sheet1!AE138</f>
        <v>0</v>
      </c>
      <c r="AF139">
        <f>Sheet1!AF138</f>
        <v>-31768578.699037898</v>
      </c>
      <c r="AG139">
        <f>Sheet1!AG138</f>
        <v>0</v>
      </c>
      <c r="AH139">
        <f>Sheet1!AH138</f>
        <v>0</v>
      </c>
      <c r="AI139">
        <f>Sheet1!AI138</f>
        <v>32905236.434325501</v>
      </c>
      <c r="AJ139">
        <f>Sheet1!AJ138</f>
        <v>32322315.655346099</v>
      </c>
      <c r="AK139">
        <f>Sheet1!AK138</f>
        <v>76330292.344652399</v>
      </c>
      <c r="AL139">
        <f>Sheet1!AL138</f>
        <v>0</v>
      </c>
      <c r="AM139">
        <f>Sheet1!AM138</f>
        <v>108652607.999998</v>
      </c>
      <c r="AN139" s="3"/>
      <c r="AP139" s="3"/>
      <c r="AR139" s="3"/>
      <c r="AT139" s="3"/>
      <c r="AV139" s="3"/>
      <c r="AX139" s="3"/>
      <c r="AZ139" s="3"/>
      <c r="BC139" s="3"/>
      <c r="BE139" s="3"/>
      <c r="BG139" s="3"/>
      <c r="BH139"/>
      <c r="BI139"/>
      <c r="BJ139"/>
      <c r="BK139"/>
      <c r="BL139"/>
      <c r="BM139"/>
    </row>
    <row r="140" spans="1:65" x14ac:dyDescent="0.2">
      <c r="A140" t="str">
        <f t="shared" si="2"/>
        <v>1_10_2015</v>
      </c>
      <c r="B140">
        <v>1</v>
      </c>
      <c r="C140">
        <v>10</v>
      </c>
      <c r="D140">
        <v>2015</v>
      </c>
      <c r="E140">
        <f>Sheet1!E139</f>
        <v>2028458449</v>
      </c>
      <c r="F140">
        <f>Sheet1!F139</f>
        <v>3137384053.99999</v>
      </c>
      <c r="G140">
        <f>Sheet1!G139</f>
        <v>3049980992.99999</v>
      </c>
      <c r="H140">
        <f>Sheet1!H139</f>
        <v>-87403061.000001401</v>
      </c>
      <c r="I140">
        <f>Sheet1!I139</f>
        <v>2720252837.98596</v>
      </c>
      <c r="J140">
        <f>Sheet1!J139</f>
        <v>-264738880.510028</v>
      </c>
      <c r="K140">
        <f>Sheet1!K139</f>
        <v>562540968.5</v>
      </c>
      <c r="L140">
        <f>Sheet1!L139</f>
        <v>1.8840690440000001</v>
      </c>
      <c r="M140">
        <f>Sheet1!M139</f>
        <v>29378317.829999901</v>
      </c>
      <c r="N140">
        <f>Sheet1!N139</f>
        <v>2.7029999999999998</v>
      </c>
      <c r="O140">
        <f>Sheet1!O139</f>
        <v>34173.339999999902</v>
      </c>
      <c r="P140">
        <f>Sheet1!P139</f>
        <v>30.17</v>
      </c>
      <c r="Q140">
        <f>Sheet1!Q139</f>
        <v>32286.70998</v>
      </c>
      <c r="R140">
        <f>Sheet1!R139</f>
        <v>4.0999999999999996</v>
      </c>
      <c r="S140">
        <f>Sheet1!S139</f>
        <v>0</v>
      </c>
      <c r="T140">
        <f>Sheet1!T139</f>
        <v>4</v>
      </c>
      <c r="U140">
        <f>Sheet1!U139</f>
        <v>1</v>
      </c>
      <c r="V140">
        <f>Sheet1!V139</f>
        <v>0</v>
      </c>
      <c r="W140">
        <f>Sheet1!W139</f>
        <v>5377390.0655871397</v>
      </c>
      <c r="X140">
        <f>Sheet1!Y139</f>
        <v>3728405.55193331</v>
      </c>
      <c r="Y140">
        <f>Sheet1!X139</f>
        <v>-97178046.320473596</v>
      </c>
      <c r="Z140">
        <f>Sheet1!Z139</f>
        <v>-180653890.10293499</v>
      </c>
      <c r="AA140">
        <f>Sheet1!AA139</f>
        <v>-19730568.545481399</v>
      </c>
      <c r="AB140">
        <f>Sheet1!AB139</f>
        <v>-693422.93072265305</v>
      </c>
      <c r="AC140">
        <f>Sheet1!AC139</f>
        <v>37989948.062611498</v>
      </c>
      <c r="AD140">
        <f>Sheet1!AD139</f>
        <v>110665.14358902301</v>
      </c>
      <c r="AE140">
        <f>Sheet1!AE139</f>
        <v>0</v>
      </c>
      <c r="AF140">
        <f>Sheet1!AF139</f>
        <v>-32908243.601537701</v>
      </c>
      <c r="AG140">
        <f>Sheet1!AG139</f>
        <v>0</v>
      </c>
      <c r="AH140">
        <f>Sheet1!AH139</f>
        <v>0</v>
      </c>
      <c r="AI140">
        <f>Sheet1!AI139</f>
        <v>-283957762.67742902</v>
      </c>
      <c r="AJ140">
        <f>Sheet1!AJ139</f>
        <v>-278254554.95885497</v>
      </c>
      <c r="AK140">
        <f>Sheet1!AK139</f>
        <v>190851493.95885399</v>
      </c>
      <c r="AL140">
        <f>Sheet1!AL139</f>
        <v>0</v>
      </c>
      <c r="AM140">
        <f>Sheet1!AM139</f>
        <v>-87403061.000001401</v>
      </c>
      <c r="AN140" s="3"/>
      <c r="AP140" s="3"/>
      <c r="AR140" s="3"/>
      <c r="AT140" s="3"/>
      <c r="AV140" s="3"/>
      <c r="AX140" s="3"/>
      <c r="AZ140" s="3"/>
      <c r="BC140" s="3"/>
      <c r="BE140" s="3"/>
      <c r="BG140" s="3"/>
      <c r="BH140"/>
      <c r="BI140"/>
      <c r="BJ140"/>
      <c r="BK140"/>
      <c r="BL140"/>
      <c r="BM140"/>
    </row>
    <row r="141" spans="1:65" x14ac:dyDescent="0.2">
      <c r="A141" t="str">
        <f t="shared" si="2"/>
        <v>1_10_2016</v>
      </c>
      <c r="B141">
        <v>1</v>
      </c>
      <c r="C141">
        <v>10</v>
      </c>
      <c r="D141">
        <v>2016</v>
      </c>
      <c r="E141">
        <f>Sheet1!E140</f>
        <v>2028458449</v>
      </c>
      <c r="F141">
        <f>Sheet1!F140</f>
        <v>3049980992.99999</v>
      </c>
      <c r="G141">
        <f>Sheet1!G140</f>
        <v>3072351667.99999</v>
      </c>
      <c r="H141">
        <f>Sheet1!H140</f>
        <v>22370675.000002801</v>
      </c>
      <c r="I141">
        <f>Sheet1!I140</f>
        <v>2615318979.1526198</v>
      </c>
      <c r="J141">
        <f>Sheet1!J140</f>
        <v>-104933858.833342</v>
      </c>
      <c r="K141">
        <f>Sheet1!K140</f>
        <v>562018756.29999995</v>
      </c>
      <c r="L141">
        <f>Sheet1!L140</f>
        <v>1.8938954429999999</v>
      </c>
      <c r="M141">
        <f>Sheet1!M140</f>
        <v>29437697.499999899</v>
      </c>
      <c r="N141">
        <f>Sheet1!N140</f>
        <v>2.4255</v>
      </c>
      <c r="O141">
        <f>Sheet1!O140</f>
        <v>35302.049999999901</v>
      </c>
      <c r="P141">
        <f>Sheet1!P140</f>
        <v>29.88</v>
      </c>
      <c r="Q141">
        <f>Sheet1!Q140</f>
        <v>32486.114870000001</v>
      </c>
      <c r="R141">
        <f>Sheet1!R140</f>
        <v>4.5</v>
      </c>
      <c r="S141">
        <f>Sheet1!S140</f>
        <v>0</v>
      </c>
      <c r="T141">
        <f>Sheet1!T140</f>
        <v>5</v>
      </c>
      <c r="U141">
        <f>Sheet1!U140</f>
        <v>1</v>
      </c>
      <c r="V141">
        <f>Sheet1!V140</f>
        <v>0</v>
      </c>
      <c r="W141">
        <f>Sheet1!W140</f>
        <v>-2281548.4542413098</v>
      </c>
      <c r="X141">
        <f>Sheet1!Y140</f>
        <v>799110.48319906497</v>
      </c>
      <c r="Y141">
        <f>Sheet1!X140</f>
        <v>-6776310.9545503501</v>
      </c>
      <c r="Z141">
        <f>Sheet1!Z140</f>
        <v>-55951197.605123103</v>
      </c>
      <c r="AA141">
        <f>Sheet1!AA140</f>
        <v>-35537977.438364998</v>
      </c>
      <c r="AB141">
        <f>Sheet1!AB140</f>
        <v>-6510112.2989321304</v>
      </c>
      <c r="AC141">
        <f>Sheet1!AC140</f>
        <v>19673181.693063099</v>
      </c>
      <c r="AD141">
        <f>Sheet1!AD140</f>
        <v>-430290.73500004399</v>
      </c>
      <c r="AE141">
        <f>Sheet1!AE140</f>
        <v>0</v>
      </c>
      <c r="AF141">
        <f>Sheet1!AF140</f>
        <v>-31991466.702885099</v>
      </c>
      <c r="AG141">
        <f>Sheet1!AG140</f>
        <v>0</v>
      </c>
      <c r="AH141">
        <f>Sheet1!AH140</f>
        <v>0</v>
      </c>
      <c r="AI141">
        <f>Sheet1!AI140</f>
        <v>-119006612.012834</v>
      </c>
      <c r="AJ141">
        <f>Sheet1!AJ140</f>
        <v>-117653135.214002</v>
      </c>
      <c r="AK141">
        <f>Sheet1!AK140</f>
        <v>140023810.21400499</v>
      </c>
      <c r="AL141">
        <f>Sheet1!AL140</f>
        <v>0</v>
      </c>
      <c r="AM141">
        <f>Sheet1!AM140</f>
        <v>22370675.000002801</v>
      </c>
      <c r="AN141" s="3"/>
      <c r="AP141" s="3"/>
      <c r="AR141" s="3"/>
      <c r="AT141" s="3"/>
      <c r="AV141" s="3"/>
      <c r="AX141" s="3"/>
      <c r="AZ141" s="3"/>
      <c r="BC141" s="3"/>
      <c r="BE141" s="3"/>
      <c r="BG141" s="3"/>
      <c r="BH141"/>
      <c r="BI141"/>
      <c r="BJ141"/>
      <c r="BK141"/>
      <c r="BL141"/>
      <c r="BM141"/>
    </row>
    <row r="142" spans="1:65" x14ac:dyDescent="0.2">
      <c r="A142" t="str">
        <f t="shared" si="2"/>
        <v>1_10_2017</v>
      </c>
      <c r="B142">
        <v>1</v>
      </c>
      <c r="C142">
        <v>10</v>
      </c>
      <c r="D142">
        <v>2017</v>
      </c>
      <c r="E142">
        <f>Sheet1!E141</f>
        <v>2028458449</v>
      </c>
      <c r="F142">
        <f>Sheet1!F141</f>
        <v>3072351667.99999</v>
      </c>
      <c r="G142">
        <f>Sheet1!G141</f>
        <v>3093336562</v>
      </c>
      <c r="H142">
        <f>Sheet1!H141</f>
        <v>20984894.000001401</v>
      </c>
      <c r="I142">
        <f>Sheet1!I141</f>
        <v>2668988613.0543098</v>
      </c>
      <c r="J142">
        <f>Sheet1!J141</f>
        <v>53669633.901684202</v>
      </c>
      <c r="K142">
        <f>Sheet1!K141</f>
        <v>565251751.29999995</v>
      </c>
      <c r="L142">
        <f>Sheet1!L141</f>
        <v>1.89783476999999</v>
      </c>
      <c r="M142">
        <f>Sheet1!M141</f>
        <v>29668394.669999901</v>
      </c>
      <c r="N142">
        <f>Sheet1!N141</f>
        <v>2.6928000000000001</v>
      </c>
      <c r="O142">
        <f>Sheet1!O141</f>
        <v>35945.819999999898</v>
      </c>
      <c r="P142">
        <f>Sheet1!P141</f>
        <v>30</v>
      </c>
      <c r="Q142">
        <f>Sheet1!Q141</f>
        <v>32921.028709999999</v>
      </c>
      <c r="R142">
        <f>Sheet1!R141</f>
        <v>4.5</v>
      </c>
      <c r="S142">
        <f>Sheet1!S141</f>
        <v>0</v>
      </c>
      <c r="T142">
        <f>Sheet1!T141</f>
        <v>6</v>
      </c>
      <c r="U142">
        <f>Sheet1!U141</f>
        <v>1</v>
      </c>
      <c r="V142">
        <f>Sheet1!V141</f>
        <v>0</v>
      </c>
      <c r="W142">
        <f>Sheet1!W141</f>
        <v>14232576.531374</v>
      </c>
      <c r="X142">
        <f>Sheet1!Y141</f>
        <v>3113246.96953642</v>
      </c>
      <c r="Y142">
        <f>Sheet1!X141</f>
        <v>-2731811.28334824</v>
      </c>
      <c r="Z142">
        <f>Sheet1!Z141</f>
        <v>55363554.515462004</v>
      </c>
      <c r="AA142">
        <f>Sheet1!AA141</f>
        <v>-19960702.186273701</v>
      </c>
      <c r="AB142">
        <f>Sheet1!AB141</f>
        <v>2717699.5266791899</v>
      </c>
      <c r="AC142">
        <f>Sheet1!AC141</f>
        <v>42964605.0332876</v>
      </c>
      <c r="AD142">
        <f>Sheet1!AD141</f>
        <v>0</v>
      </c>
      <c r="AE142">
        <f>Sheet1!AE141</f>
        <v>0</v>
      </c>
      <c r="AF142">
        <f>Sheet1!AF141</f>
        <v>-32226114.297747601</v>
      </c>
      <c r="AG142">
        <f>Sheet1!AG141</f>
        <v>0</v>
      </c>
      <c r="AH142">
        <f>Sheet1!AH141</f>
        <v>0</v>
      </c>
      <c r="AI142">
        <f>Sheet1!AI141</f>
        <v>63473054.808969602</v>
      </c>
      <c r="AJ142">
        <f>Sheet1!AJ141</f>
        <v>63048519.3405414</v>
      </c>
      <c r="AK142">
        <f>Sheet1!AK141</f>
        <v>-42063625.340539902</v>
      </c>
      <c r="AL142">
        <f>Sheet1!AL141</f>
        <v>0</v>
      </c>
      <c r="AM142">
        <f>Sheet1!AM141</f>
        <v>20984894.000001401</v>
      </c>
      <c r="AN142" s="3"/>
      <c r="AP142" s="3"/>
      <c r="AR142" s="3"/>
      <c r="AT142" s="3"/>
      <c r="AV142" s="3"/>
      <c r="AX142" s="3"/>
      <c r="AZ142" s="3"/>
      <c r="BC142" s="3"/>
      <c r="BE142" s="3"/>
      <c r="BG142" s="3"/>
      <c r="BH142"/>
      <c r="BI142"/>
      <c r="BJ142"/>
      <c r="BK142"/>
      <c r="BL142"/>
      <c r="BM142"/>
    </row>
    <row r="143" spans="1:65" x14ac:dyDescent="0.2">
      <c r="A143" t="str">
        <f t="shared" si="2"/>
        <v>1_10_2018</v>
      </c>
      <c r="B143">
        <v>1</v>
      </c>
      <c r="C143">
        <v>10</v>
      </c>
      <c r="D143">
        <v>2018</v>
      </c>
      <c r="E143">
        <f>Sheet1!E142</f>
        <v>2028458449</v>
      </c>
      <c r="F143">
        <f>Sheet1!F142</f>
        <v>3093336562</v>
      </c>
      <c r="G143">
        <f>Sheet1!G142</f>
        <v>3028681761</v>
      </c>
      <c r="H143">
        <f>Sheet1!H142</f>
        <v>-64654800.999999002</v>
      </c>
      <c r="I143">
        <f>Sheet1!I142</f>
        <v>2484872501.75806</v>
      </c>
      <c r="J143">
        <f>Sheet1!J142</f>
        <v>-184116111.29624501</v>
      </c>
      <c r="K143">
        <f>Sheet1!K142</f>
        <v>560645667.79999995</v>
      </c>
      <c r="L143">
        <f>Sheet1!L142</f>
        <v>1.9555512669999999</v>
      </c>
      <c r="M143">
        <f>Sheet1!M142</f>
        <v>29807700.839999899</v>
      </c>
      <c r="N143">
        <f>Sheet1!N142</f>
        <v>2.9199999999999902</v>
      </c>
      <c r="O143">
        <f>Sheet1!O142</f>
        <v>36801.5</v>
      </c>
      <c r="P143">
        <f>Sheet1!P142</f>
        <v>30.01</v>
      </c>
      <c r="Q143">
        <f>Sheet1!Q142</f>
        <v>33405.500979999997</v>
      </c>
      <c r="R143">
        <f>Sheet1!R142</f>
        <v>4.5999999999999996</v>
      </c>
      <c r="S143">
        <f>Sheet1!S142</f>
        <v>0</v>
      </c>
      <c r="T143">
        <f>Sheet1!T142</f>
        <v>7</v>
      </c>
      <c r="U143">
        <f>Sheet1!U142</f>
        <v>1</v>
      </c>
      <c r="V143">
        <f>Sheet1!V142</f>
        <v>1</v>
      </c>
      <c r="W143">
        <f>Sheet1!W142</f>
        <v>-20326485.973376501</v>
      </c>
      <c r="X143">
        <f>Sheet1!Y142</f>
        <v>1880608.22984963</v>
      </c>
      <c r="Y143">
        <f>Sheet1!X142</f>
        <v>-39636545.757033497</v>
      </c>
      <c r="Z143">
        <f>Sheet1!Z142</f>
        <v>44212758.555365101</v>
      </c>
      <c r="AA143">
        <f>Sheet1!AA142</f>
        <v>-26136620.553491801</v>
      </c>
      <c r="AB143">
        <f>Sheet1!AB142</f>
        <v>227929.44465615001</v>
      </c>
      <c r="AC143">
        <f>Sheet1!AC142</f>
        <v>47552130.888484299</v>
      </c>
      <c r="AD143">
        <f>Sheet1!AD142</f>
        <v>-109107.605094782</v>
      </c>
      <c r="AE143">
        <f>Sheet1!AE142</f>
        <v>0</v>
      </c>
      <c r="AF143">
        <f>Sheet1!AF142</f>
        <v>-32446226.337529302</v>
      </c>
      <c r="AG143">
        <f>Sheet1!AG142</f>
        <v>0</v>
      </c>
      <c r="AH143">
        <f>Sheet1!AH142</f>
        <v>-189021946.839286</v>
      </c>
      <c r="AI143">
        <f>Sheet1!AI142</f>
        <v>-213803505.94745699</v>
      </c>
      <c r="AJ143">
        <f>Sheet1!AJ142</f>
        <v>-213389107.74676499</v>
      </c>
      <c r="AK143">
        <f>Sheet1!AK142</f>
        <v>148734306.746766</v>
      </c>
      <c r="AL143">
        <f>Sheet1!AL142</f>
        <v>0</v>
      </c>
      <c r="AM143">
        <f>Sheet1!AM142</f>
        <v>-64654800.999999002</v>
      </c>
      <c r="AN143" s="3"/>
      <c r="AP143" s="3"/>
      <c r="AR143" s="3"/>
      <c r="AT143" s="3"/>
      <c r="AV143" s="3"/>
      <c r="AX143" s="3"/>
      <c r="AZ143" s="3"/>
      <c r="BC143" s="3"/>
      <c r="BE143" s="3"/>
      <c r="BG143" s="3"/>
      <c r="BH143"/>
      <c r="BI143"/>
      <c r="BJ143"/>
      <c r="BK143"/>
      <c r="BL143"/>
      <c r="BM143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1:AM142"/>
  <sheetViews>
    <sheetView topLeftCell="N1" workbookViewId="0">
      <pane ySplit="2" topLeftCell="A3" activePane="bottomLeft" state="frozen"/>
      <selection pane="bottomLeft" activeCell="U2" sqref="U2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1" spans="1:39" x14ac:dyDescent="0.2"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s="6" customFormat="1" ht="34" x14ac:dyDescent="0.2">
      <c r="A2" t="s">
        <v>79</v>
      </c>
      <c r="B2" t="s">
        <v>0</v>
      </c>
      <c r="C2" t="s">
        <v>1</v>
      </c>
      <c r="D2" t="s">
        <v>2</v>
      </c>
      <c r="E2" t="s">
        <v>62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18</v>
      </c>
      <c r="M2" t="s">
        <v>9</v>
      </c>
      <c r="N2" t="s">
        <v>17</v>
      </c>
      <c r="O2" t="s">
        <v>16</v>
      </c>
      <c r="P2" t="s">
        <v>10</v>
      </c>
      <c r="Q2" t="s">
        <v>80</v>
      </c>
      <c r="R2" t="s">
        <v>32</v>
      </c>
      <c r="S2" t="s">
        <v>81</v>
      </c>
      <c r="T2" t="s">
        <v>82</v>
      </c>
      <c r="U2" t="s">
        <v>49</v>
      </c>
      <c r="V2" t="s">
        <v>50</v>
      </c>
      <c r="W2" t="s">
        <v>11</v>
      </c>
      <c r="X2" t="s">
        <v>33</v>
      </c>
      <c r="Y2" t="s">
        <v>12</v>
      </c>
      <c r="Z2" t="s">
        <v>34</v>
      </c>
      <c r="AA2" t="s">
        <v>35</v>
      </c>
      <c r="AB2" t="s">
        <v>13</v>
      </c>
      <c r="AC2" t="s">
        <v>83</v>
      </c>
      <c r="AD2" t="s">
        <v>36</v>
      </c>
      <c r="AE2" t="s">
        <v>84</v>
      </c>
      <c r="AF2" t="s">
        <v>85</v>
      </c>
      <c r="AG2" t="s">
        <v>51</v>
      </c>
      <c r="AH2" t="s">
        <v>52</v>
      </c>
      <c r="AI2" t="s">
        <v>44</v>
      </c>
      <c r="AJ2" t="s">
        <v>45</v>
      </c>
      <c r="AK2" t="s">
        <v>46</v>
      </c>
      <c r="AL2" t="s">
        <v>47</v>
      </c>
      <c r="AM2" t="s">
        <v>48</v>
      </c>
    </row>
    <row r="3" spans="1:39" x14ac:dyDescent="0.2">
      <c r="A3">
        <v>1</v>
      </c>
      <c r="B3">
        <v>0</v>
      </c>
      <c r="C3">
        <v>2002</v>
      </c>
      <c r="D3">
        <v>180</v>
      </c>
      <c r="E3">
        <v>2217942122.3899899</v>
      </c>
      <c r="F3">
        <v>0</v>
      </c>
      <c r="G3">
        <v>2217942122.3899899</v>
      </c>
      <c r="H3">
        <v>0</v>
      </c>
      <c r="I3">
        <v>1988625586.6029799</v>
      </c>
      <c r="J3">
        <v>0</v>
      </c>
      <c r="K3">
        <v>69425793.985805601</v>
      </c>
      <c r="L3">
        <v>0.91030218199476698</v>
      </c>
      <c r="M3">
        <v>9573373.9250808805</v>
      </c>
      <c r="N3">
        <v>1.9989110857789401</v>
      </c>
      <c r="O3">
        <v>39382.399822425701</v>
      </c>
      <c r="P3">
        <v>9.9177819874271105</v>
      </c>
      <c r="Q3">
        <v>8293.5298683101191</v>
      </c>
      <c r="R3">
        <v>3.9439076288082102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2217942122.3899899</v>
      </c>
      <c r="AM3">
        <v>2217942122.3899899</v>
      </c>
    </row>
    <row r="4" spans="1:39" x14ac:dyDescent="0.2">
      <c r="A4">
        <v>1</v>
      </c>
      <c r="B4">
        <v>0</v>
      </c>
      <c r="C4">
        <v>2003</v>
      </c>
      <c r="D4">
        <v>180</v>
      </c>
      <c r="E4">
        <v>2217942122.3899899</v>
      </c>
      <c r="F4">
        <v>2217942122.3899899</v>
      </c>
      <c r="G4">
        <v>2150862965.5</v>
      </c>
      <c r="H4">
        <v>-67079156.889998399</v>
      </c>
      <c r="I4">
        <v>2061216227.7190399</v>
      </c>
      <c r="J4">
        <v>72590641.1160651</v>
      </c>
      <c r="K4">
        <v>69469690.080231398</v>
      </c>
      <c r="L4">
        <v>0.90543922972033897</v>
      </c>
      <c r="M4">
        <v>9715519.6487390306</v>
      </c>
      <c r="N4">
        <v>2.3076908828741498</v>
      </c>
      <c r="O4">
        <v>38482.403286893903</v>
      </c>
      <c r="P4">
        <v>9.8267191103104299</v>
      </c>
      <c r="Q4">
        <v>8293.4030964244794</v>
      </c>
      <c r="R4">
        <v>3.9439076288082102</v>
      </c>
      <c r="S4">
        <v>0</v>
      </c>
      <c r="T4">
        <v>0</v>
      </c>
      <c r="U4">
        <v>0</v>
      </c>
      <c r="V4">
        <v>0</v>
      </c>
      <c r="W4">
        <v>-2297183.3246684801</v>
      </c>
      <c r="X4">
        <v>7471694.8430140102</v>
      </c>
      <c r="Y4">
        <v>4967043.1636180496</v>
      </c>
      <c r="Z4">
        <v>51826705.061532699</v>
      </c>
      <c r="AA4">
        <v>17715914.787573099</v>
      </c>
      <c r="AB4">
        <v>-1485223.0334395701</v>
      </c>
      <c r="AC4">
        <v>-38342.953035136597</v>
      </c>
      <c r="AD4">
        <v>0</v>
      </c>
      <c r="AE4">
        <v>0</v>
      </c>
      <c r="AF4">
        <v>0</v>
      </c>
      <c r="AG4">
        <v>0</v>
      </c>
      <c r="AH4">
        <v>0</v>
      </c>
      <c r="AI4">
        <v>78160608.544594795</v>
      </c>
      <c r="AJ4">
        <v>80244956.109002098</v>
      </c>
      <c r="AK4">
        <v>-147324112.99900001</v>
      </c>
      <c r="AL4">
        <v>0</v>
      </c>
      <c r="AM4">
        <v>-67079156.889998399</v>
      </c>
    </row>
    <row r="5" spans="1:39" x14ac:dyDescent="0.2">
      <c r="A5">
        <v>1</v>
      </c>
      <c r="B5">
        <v>0</v>
      </c>
      <c r="C5">
        <v>2004</v>
      </c>
      <c r="D5">
        <v>180</v>
      </c>
      <c r="E5">
        <v>2217942122.3899899</v>
      </c>
      <c r="F5">
        <v>2150862965.5</v>
      </c>
      <c r="G5">
        <v>2410970009.3499899</v>
      </c>
      <c r="H5">
        <v>260107043.84999901</v>
      </c>
      <c r="I5">
        <v>2329969047.10677</v>
      </c>
      <c r="J5">
        <v>268752819.38772601</v>
      </c>
      <c r="K5">
        <v>71833060.851415902</v>
      </c>
      <c r="L5">
        <v>0.88260829119094597</v>
      </c>
      <c r="M5">
        <v>9898787.4578955192</v>
      </c>
      <c r="N5">
        <v>2.6193220905132399</v>
      </c>
      <c r="O5">
        <v>37269.326950110997</v>
      </c>
      <c r="P5">
        <v>9.7382907287836193</v>
      </c>
      <c r="Q5">
        <v>8293.5057259211499</v>
      </c>
      <c r="R5">
        <v>3.9439076288082102</v>
      </c>
      <c r="S5">
        <v>0</v>
      </c>
      <c r="T5">
        <v>0</v>
      </c>
      <c r="U5">
        <v>0</v>
      </c>
      <c r="V5">
        <v>0</v>
      </c>
      <c r="W5">
        <v>63410057.976920597</v>
      </c>
      <c r="X5">
        <v>17446347.4984967</v>
      </c>
      <c r="Y5">
        <v>5897465.6431086101</v>
      </c>
      <c r="Z5">
        <v>46788132.336854801</v>
      </c>
      <c r="AA5">
        <v>24182546.397969302</v>
      </c>
      <c r="AB5">
        <v>-1416989.01100565</v>
      </c>
      <c r="AC5">
        <v>30120.440856805599</v>
      </c>
      <c r="AD5">
        <v>0</v>
      </c>
      <c r="AE5">
        <v>0</v>
      </c>
      <c r="AF5">
        <v>0</v>
      </c>
      <c r="AG5">
        <v>0</v>
      </c>
      <c r="AH5">
        <v>0</v>
      </c>
      <c r="AI5">
        <v>156337681.28320101</v>
      </c>
      <c r="AJ5">
        <v>160538880.73278499</v>
      </c>
      <c r="AK5">
        <v>99568163.117213696</v>
      </c>
      <c r="AL5">
        <v>0</v>
      </c>
      <c r="AM5">
        <v>260107043.84999901</v>
      </c>
    </row>
    <row r="6" spans="1:39" x14ac:dyDescent="0.2">
      <c r="A6">
        <v>1</v>
      </c>
      <c r="B6">
        <v>0</v>
      </c>
      <c r="C6">
        <v>2005</v>
      </c>
      <c r="D6">
        <v>190</v>
      </c>
      <c r="E6">
        <v>2343609205.7899899</v>
      </c>
      <c r="F6">
        <v>2410970009.3499899</v>
      </c>
      <c r="G6">
        <v>2568753504.3599901</v>
      </c>
      <c r="H6">
        <v>32116411.609998599</v>
      </c>
      <c r="I6">
        <v>2549452723.1967902</v>
      </c>
      <c r="J6">
        <v>52157636.003059097</v>
      </c>
      <c r="K6">
        <v>71354507.718192995</v>
      </c>
      <c r="L6">
        <v>0.90650855938720198</v>
      </c>
      <c r="M6">
        <v>9805374.7820556704</v>
      </c>
      <c r="N6">
        <v>3.0702442742546601</v>
      </c>
      <c r="O6">
        <v>36363.4867346311</v>
      </c>
      <c r="P6">
        <v>9.5440517075920894</v>
      </c>
      <c r="Q6">
        <v>8101.2194142539502</v>
      </c>
      <c r="R6">
        <v>3.9737259561197802</v>
      </c>
      <c r="S6">
        <v>0</v>
      </c>
      <c r="T6">
        <v>0</v>
      </c>
      <c r="U6">
        <v>0</v>
      </c>
      <c r="V6">
        <v>0</v>
      </c>
      <c r="W6">
        <v>-32193328.061194699</v>
      </c>
      <c r="X6">
        <v>-12280046.444844499</v>
      </c>
      <c r="Y6">
        <v>6804391.46891334</v>
      </c>
      <c r="Z6">
        <v>68312333.315704495</v>
      </c>
      <c r="AA6">
        <v>23344729.5471792</v>
      </c>
      <c r="AB6">
        <v>-2111075.4734676601</v>
      </c>
      <c r="AC6">
        <v>99531.311472355505</v>
      </c>
      <c r="AD6">
        <v>0</v>
      </c>
      <c r="AE6">
        <v>0</v>
      </c>
      <c r="AF6">
        <v>0</v>
      </c>
      <c r="AG6">
        <v>0</v>
      </c>
      <c r="AH6">
        <v>0</v>
      </c>
      <c r="AI6">
        <v>51976535.663762599</v>
      </c>
      <c r="AJ6">
        <v>51163814.673201203</v>
      </c>
      <c r="AK6">
        <v>-19047403.063202601</v>
      </c>
      <c r="AL6">
        <v>125667083.39999899</v>
      </c>
      <c r="AM6">
        <v>157783495.00999799</v>
      </c>
    </row>
    <row r="7" spans="1:39" x14ac:dyDescent="0.2">
      <c r="A7">
        <v>1</v>
      </c>
      <c r="B7">
        <v>0</v>
      </c>
      <c r="C7">
        <v>2006</v>
      </c>
      <c r="D7">
        <v>190</v>
      </c>
      <c r="E7">
        <v>2343609205.7899899</v>
      </c>
      <c r="F7">
        <v>2568753504.3599901</v>
      </c>
      <c r="G7">
        <v>2599108816.4200001</v>
      </c>
      <c r="H7">
        <v>30355312.0600021</v>
      </c>
      <c r="I7">
        <v>2643821275.5318899</v>
      </c>
      <c r="J7">
        <v>94368552.335098296</v>
      </c>
      <c r="K7">
        <v>71180597.506184995</v>
      </c>
      <c r="L7">
        <v>0.88503560322808805</v>
      </c>
      <c r="M7">
        <v>10051613.909526501</v>
      </c>
      <c r="N7">
        <v>3.3647209778419498</v>
      </c>
      <c r="O7">
        <v>34831.465633858599</v>
      </c>
      <c r="P7">
        <v>9.4391798419881798</v>
      </c>
      <c r="Q7">
        <v>8100.2326630328498</v>
      </c>
      <c r="R7">
        <v>4.3169487047711996</v>
      </c>
      <c r="S7">
        <v>0</v>
      </c>
      <c r="T7">
        <v>0</v>
      </c>
      <c r="U7">
        <v>0</v>
      </c>
      <c r="V7">
        <v>0</v>
      </c>
      <c r="W7">
        <v>-7503694.87347777</v>
      </c>
      <c r="X7">
        <v>18549879.244911</v>
      </c>
      <c r="Y7">
        <v>9215417.0027600396</v>
      </c>
      <c r="Z7">
        <v>42878868.712863803</v>
      </c>
      <c r="AA7">
        <v>37846291.374487497</v>
      </c>
      <c r="AB7">
        <v>-2356382.1870141998</v>
      </c>
      <c r="AC7">
        <v>-426343.767792414</v>
      </c>
      <c r="AD7">
        <v>-284817.70499811397</v>
      </c>
      <c r="AE7">
        <v>0</v>
      </c>
      <c r="AF7">
        <v>0</v>
      </c>
      <c r="AG7">
        <v>0</v>
      </c>
      <c r="AH7">
        <v>0</v>
      </c>
      <c r="AI7">
        <v>97919217.801739901</v>
      </c>
      <c r="AJ7">
        <v>98852326.912281901</v>
      </c>
      <c r="AK7">
        <v>-68497014.852279797</v>
      </c>
      <c r="AL7">
        <v>0</v>
      </c>
      <c r="AM7">
        <v>30355312.0600021</v>
      </c>
    </row>
    <row r="8" spans="1:39" x14ac:dyDescent="0.2">
      <c r="A8">
        <v>1</v>
      </c>
      <c r="B8">
        <v>0</v>
      </c>
      <c r="C8">
        <v>2007</v>
      </c>
      <c r="D8">
        <v>190</v>
      </c>
      <c r="E8">
        <v>2343609205.7899899</v>
      </c>
      <c r="F8">
        <v>2599108816.4200001</v>
      </c>
      <c r="G8">
        <v>2608864140.5399899</v>
      </c>
      <c r="H8">
        <v>9755324.11999912</v>
      </c>
      <c r="I8">
        <v>2653399230.0799699</v>
      </c>
      <c r="J8">
        <v>9577954.5480801202</v>
      </c>
      <c r="K8">
        <v>71864024.855891794</v>
      </c>
      <c r="L8">
        <v>0.92129967486601805</v>
      </c>
      <c r="M8">
        <v>10100716.830613701</v>
      </c>
      <c r="N8">
        <v>3.5428551376135098</v>
      </c>
      <c r="O8">
        <v>35315.737379528298</v>
      </c>
      <c r="P8">
        <v>9.2758160165876706</v>
      </c>
      <c r="Q8">
        <v>8102.4807148256496</v>
      </c>
      <c r="R8">
        <v>4.4295884406899697</v>
      </c>
      <c r="S8">
        <v>0</v>
      </c>
      <c r="T8">
        <v>0</v>
      </c>
      <c r="U8">
        <v>0</v>
      </c>
      <c r="V8">
        <v>0</v>
      </c>
      <c r="W8">
        <v>34772323.842496797</v>
      </c>
      <c r="X8">
        <v>-30359294.241377398</v>
      </c>
      <c r="Y8">
        <v>2541872.71474559</v>
      </c>
      <c r="Z8">
        <v>24465619.874543998</v>
      </c>
      <c r="AA8">
        <v>-13018825.711449699</v>
      </c>
      <c r="AB8">
        <v>-3130779.1741402098</v>
      </c>
      <c r="AC8">
        <v>957950.53571842797</v>
      </c>
      <c r="AD8">
        <v>-122669.57822142</v>
      </c>
      <c r="AE8">
        <v>0</v>
      </c>
      <c r="AF8">
        <v>0</v>
      </c>
      <c r="AG8">
        <v>0</v>
      </c>
      <c r="AH8">
        <v>0</v>
      </c>
      <c r="AI8">
        <v>16106198.2623161</v>
      </c>
      <c r="AJ8">
        <v>15577486.8039572</v>
      </c>
      <c r="AK8">
        <v>-5822162.6839581197</v>
      </c>
      <c r="AL8">
        <v>0</v>
      </c>
      <c r="AM8">
        <v>9755324.11999912</v>
      </c>
    </row>
    <row r="9" spans="1:39" x14ac:dyDescent="0.2">
      <c r="A9">
        <v>1</v>
      </c>
      <c r="B9">
        <v>0</v>
      </c>
      <c r="C9">
        <v>2008</v>
      </c>
      <c r="D9">
        <v>190</v>
      </c>
      <c r="E9">
        <v>2343609205.7899899</v>
      </c>
      <c r="F9">
        <v>2608864140.5399899</v>
      </c>
      <c r="G9">
        <v>2692308348.7999902</v>
      </c>
      <c r="H9">
        <v>83444208.260000005</v>
      </c>
      <c r="I9">
        <v>2750810420.8007398</v>
      </c>
      <c r="J9">
        <v>97411190.720771298</v>
      </c>
      <c r="K9">
        <v>72097724.367789</v>
      </c>
      <c r="L9">
        <v>0.90362653280368799</v>
      </c>
      <c r="M9">
        <v>10119006.050673099</v>
      </c>
      <c r="N9">
        <v>3.96267107223699</v>
      </c>
      <c r="O9">
        <v>35340.614543232499</v>
      </c>
      <c r="P9">
        <v>9.4627547210824403</v>
      </c>
      <c r="Q9">
        <v>8099.9428656718501</v>
      </c>
      <c r="R9">
        <v>4.5017767961658004</v>
      </c>
      <c r="S9">
        <v>0</v>
      </c>
      <c r="T9">
        <v>0</v>
      </c>
      <c r="U9" s="84">
        <v>8.2155761943722704E-5</v>
      </c>
      <c r="V9">
        <v>0</v>
      </c>
      <c r="W9">
        <v>16626010.2788011</v>
      </c>
      <c r="X9">
        <v>16590762.7755775</v>
      </c>
      <c r="Y9">
        <v>1680911.53086731</v>
      </c>
      <c r="Z9">
        <v>56178492.473424397</v>
      </c>
      <c r="AA9">
        <v>1244936.1349295201</v>
      </c>
      <c r="AB9">
        <v>3093219.9627793701</v>
      </c>
      <c r="AC9">
        <v>-1086196.0040041099</v>
      </c>
      <c r="AD9">
        <v>-74487.383632988305</v>
      </c>
      <c r="AE9">
        <v>0</v>
      </c>
      <c r="AF9">
        <v>0</v>
      </c>
      <c r="AG9">
        <v>978421.62790543796</v>
      </c>
      <c r="AH9">
        <v>0</v>
      </c>
      <c r="AI9">
        <v>95232071.396647602</v>
      </c>
      <c r="AJ9">
        <v>96609954.759003595</v>
      </c>
      <c r="AK9">
        <v>-13165746.4990036</v>
      </c>
      <c r="AL9">
        <v>0</v>
      </c>
      <c r="AM9">
        <v>83444208.260000005</v>
      </c>
    </row>
    <row r="10" spans="1:39" x14ac:dyDescent="0.2">
      <c r="A10">
        <v>1</v>
      </c>
      <c r="B10">
        <v>0</v>
      </c>
      <c r="C10">
        <v>2009</v>
      </c>
      <c r="D10">
        <v>190</v>
      </c>
      <c r="E10">
        <v>2343609205.7899899</v>
      </c>
      <c r="F10">
        <v>2692308348.7999902</v>
      </c>
      <c r="G10">
        <v>2564111221.5099902</v>
      </c>
      <c r="H10">
        <v>-128197127.29000001</v>
      </c>
      <c r="I10">
        <v>2548968098.2568998</v>
      </c>
      <c r="J10">
        <v>-201842322.543836</v>
      </c>
      <c r="K10">
        <v>71142776.425222799</v>
      </c>
      <c r="L10">
        <v>0.99572041702216796</v>
      </c>
      <c r="M10">
        <v>10030424.125455599</v>
      </c>
      <c r="N10">
        <v>2.9215137193990302</v>
      </c>
      <c r="O10">
        <v>33595.648007738302</v>
      </c>
      <c r="P10">
        <v>9.5455153167277391</v>
      </c>
      <c r="Q10">
        <v>8102.2171386570899</v>
      </c>
      <c r="R10">
        <v>4.7360965088006104</v>
      </c>
      <c r="S10">
        <v>0</v>
      </c>
      <c r="T10">
        <v>0</v>
      </c>
      <c r="U10" s="84">
        <v>8.2155761943722704E-5</v>
      </c>
      <c r="V10">
        <v>0</v>
      </c>
      <c r="W10">
        <v>-21864836.740418501</v>
      </c>
      <c r="X10">
        <v>-81545269.542701304</v>
      </c>
      <c r="Y10">
        <v>-1593092.4580137299</v>
      </c>
      <c r="Z10">
        <v>-147634147.710895</v>
      </c>
      <c r="AA10">
        <v>48623561.379553497</v>
      </c>
      <c r="AB10">
        <v>2198109.1707330099</v>
      </c>
      <c r="AC10">
        <v>735143.86740599701</v>
      </c>
      <c r="AD10">
        <v>-200132.190390465</v>
      </c>
      <c r="AE10">
        <v>0</v>
      </c>
      <c r="AF10">
        <v>0</v>
      </c>
      <c r="AG10">
        <v>0</v>
      </c>
      <c r="AH10">
        <v>0</v>
      </c>
      <c r="AI10">
        <v>-201280664.224727</v>
      </c>
      <c r="AJ10">
        <v>-199513961.73974901</v>
      </c>
      <c r="AK10">
        <v>71316834.449748799</v>
      </c>
      <c r="AL10">
        <v>0</v>
      </c>
      <c r="AM10">
        <v>-128197127.29000001</v>
      </c>
    </row>
    <row r="11" spans="1:39" x14ac:dyDescent="0.2">
      <c r="A11">
        <v>1</v>
      </c>
      <c r="B11">
        <v>0</v>
      </c>
      <c r="C11">
        <v>2010</v>
      </c>
      <c r="D11">
        <v>190</v>
      </c>
      <c r="E11">
        <v>2343609205.7899899</v>
      </c>
      <c r="F11">
        <v>2564111221.5099902</v>
      </c>
      <c r="G11">
        <v>2477369488.9499998</v>
      </c>
      <c r="H11">
        <v>-86741732.559998095</v>
      </c>
      <c r="I11">
        <v>2536904467.2686</v>
      </c>
      <c r="J11">
        <v>-12063630.9882998</v>
      </c>
      <c r="K11">
        <v>66984278.084927797</v>
      </c>
      <c r="L11">
        <v>1.0145631694083601</v>
      </c>
      <c r="M11">
        <v>9997355.9891370498</v>
      </c>
      <c r="N11">
        <v>3.3736869227456698</v>
      </c>
      <c r="O11">
        <v>32730.247843463301</v>
      </c>
      <c r="P11">
        <v>9.7722501870846301</v>
      </c>
      <c r="Q11">
        <v>8126.21224842222</v>
      </c>
      <c r="R11">
        <v>4.9516347323747603</v>
      </c>
      <c r="S11">
        <v>0</v>
      </c>
      <c r="T11">
        <v>0</v>
      </c>
      <c r="U11">
        <v>6.10477283825877E-2</v>
      </c>
      <c r="V11">
        <v>0</v>
      </c>
      <c r="W11">
        <v>-95583134.249913499</v>
      </c>
      <c r="X11">
        <v>-14359288.874528101</v>
      </c>
      <c r="Y11">
        <v>179928.437146079</v>
      </c>
      <c r="Z11">
        <v>67677905.768645197</v>
      </c>
      <c r="AA11">
        <v>23099940.174469899</v>
      </c>
      <c r="AB11">
        <v>4099065.9627411198</v>
      </c>
      <c r="AC11">
        <v>9465276.5270331092</v>
      </c>
      <c r="AD11">
        <v>-206937.461844604</v>
      </c>
      <c r="AE11">
        <v>0</v>
      </c>
      <c r="AF11">
        <v>0</v>
      </c>
      <c r="AG11">
        <v>834354.32175548305</v>
      </c>
      <c r="AH11">
        <v>0</v>
      </c>
      <c r="AI11">
        <v>-4792889.39449526</v>
      </c>
      <c r="AJ11">
        <v>-7009118.1688957904</v>
      </c>
      <c r="AK11">
        <v>-79732614.391102299</v>
      </c>
      <c r="AL11">
        <v>0</v>
      </c>
      <c r="AM11">
        <v>-86741732.559998095</v>
      </c>
    </row>
    <row r="12" spans="1:39" x14ac:dyDescent="0.2">
      <c r="A12">
        <v>1</v>
      </c>
      <c r="B12">
        <v>0</v>
      </c>
      <c r="C12">
        <v>2011</v>
      </c>
      <c r="D12">
        <v>190</v>
      </c>
      <c r="E12">
        <v>2343609205.7899899</v>
      </c>
      <c r="F12">
        <v>2477369488.9499998</v>
      </c>
      <c r="G12">
        <v>2507911504.0700002</v>
      </c>
      <c r="H12">
        <v>30542015.120000102</v>
      </c>
      <c r="I12">
        <v>2552742354.6152701</v>
      </c>
      <c r="J12">
        <v>15837887.3466649</v>
      </c>
      <c r="K12">
        <v>64160286.680504501</v>
      </c>
      <c r="L12">
        <v>1.02690100441826</v>
      </c>
      <c r="M12">
        <v>10086446.8837827</v>
      </c>
      <c r="N12">
        <v>4.1035169797905704</v>
      </c>
      <c r="O12">
        <v>32037.281396698701</v>
      </c>
      <c r="P12">
        <v>10.0276536503227</v>
      </c>
      <c r="Q12">
        <v>8092.8082765173103</v>
      </c>
      <c r="R12">
        <v>4.9175752369811603</v>
      </c>
      <c r="S12">
        <v>0.13451252364138699</v>
      </c>
      <c r="T12">
        <v>0</v>
      </c>
      <c r="U12">
        <v>0.105165342080536</v>
      </c>
      <c r="V12">
        <v>0</v>
      </c>
      <c r="W12">
        <v>-64060354.133683696</v>
      </c>
      <c r="X12">
        <v>-15954489.711048501</v>
      </c>
      <c r="Y12">
        <v>3359555.7793578799</v>
      </c>
      <c r="Z12">
        <v>93136108.658721104</v>
      </c>
      <c r="AA12">
        <v>17990048.6448083</v>
      </c>
      <c r="AB12">
        <v>5331510.3373643002</v>
      </c>
      <c r="AC12">
        <v>-13797033.809018301</v>
      </c>
      <c r="AD12">
        <v>48798.7672499295</v>
      </c>
      <c r="AE12">
        <v>-6450562.6497904798</v>
      </c>
      <c r="AF12">
        <v>0</v>
      </c>
      <c r="AG12">
        <v>577675.13870947005</v>
      </c>
      <c r="AH12">
        <v>0</v>
      </c>
      <c r="AI12">
        <v>20181257.0226699</v>
      </c>
      <c r="AJ12">
        <v>17089992.202473201</v>
      </c>
      <c r="AK12">
        <v>13452022.917526901</v>
      </c>
      <c r="AL12">
        <v>0</v>
      </c>
      <c r="AM12">
        <v>30542015.120000102</v>
      </c>
    </row>
    <row r="13" spans="1:39" x14ac:dyDescent="0.2">
      <c r="A13">
        <v>1</v>
      </c>
      <c r="B13">
        <v>0</v>
      </c>
      <c r="C13">
        <v>2012</v>
      </c>
      <c r="D13">
        <v>190</v>
      </c>
      <c r="E13">
        <v>2343609205.7899899</v>
      </c>
      <c r="F13">
        <v>2507911504.0700002</v>
      </c>
      <c r="G13">
        <v>2541057031.46</v>
      </c>
      <c r="H13">
        <v>33145527.389999099</v>
      </c>
      <c r="I13">
        <v>2542402577.26964</v>
      </c>
      <c r="J13">
        <v>-10339777.345624199</v>
      </c>
      <c r="K13">
        <v>63085771.140276298</v>
      </c>
      <c r="L13">
        <v>1.02861049898273</v>
      </c>
      <c r="M13">
        <v>10203922.0559735</v>
      </c>
      <c r="N13">
        <v>4.1550659252956903</v>
      </c>
      <c r="O13">
        <v>31961.890930849298</v>
      </c>
      <c r="P13">
        <v>9.9275389331294406</v>
      </c>
      <c r="Q13">
        <v>8152.69366354866</v>
      </c>
      <c r="R13">
        <v>4.9863910146042203</v>
      </c>
      <c r="S13">
        <v>0.46718360343311799</v>
      </c>
      <c r="T13">
        <v>0</v>
      </c>
      <c r="U13">
        <v>0.14511544885119099</v>
      </c>
      <c r="V13">
        <v>0</v>
      </c>
      <c r="W13">
        <v>-24796270.6437346</v>
      </c>
      <c r="X13">
        <v>646014.987268675</v>
      </c>
      <c r="Y13">
        <v>4243188.0192703102</v>
      </c>
      <c r="Z13">
        <v>5316642.6317784404</v>
      </c>
      <c r="AA13">
        <v>5437638.7461983096</v>
      </c>
      <c r="AB13">
        <v>-2031274.30620501</v>
      </c>
      <c r="AC13">
        <v>24704127.914645199</v>
      </c>
      <c r="AD13">
        <v>-91346.451413447096</v>
      </c>
      <c r="AE13">
        <v>-22486570.201892901</v>
      </c>
      <c r="AF13">
        <v>0</v>
      </c>
      <c r="AG13">
        <v>361332.84568636899</v>
      </c>
      <c r="AH13">
        <v>0</v>
      </c>
      <c r="AI13">
        <v>-8696516.45839867</v>
      </c>
      <c r="AJ13">
        <v>-8803280.8686298206</v>
      </c>
      <c r="AK13">
        <v>41948808.258628897</v>
      </c>
      <c r="AL13">
        <v>0</v>
      </c>
      <c r="AM13">
        <v>33145527.389999099</v>
      </c>
    </row>
    <row r="14" spans="1:39" x14ac:dyDescent="0.2">
      <c r="A14">
        <v>1</v>
      </c>
      <c r="B14">
        <v>0</v>
      </c>
      <c r="C14">
        <v>2013</v>
      </c>
      <c r="D14">
        <v>190</v>
      </c>
      <c r="E14">
        <v>2343609205.7899899</v>
      </c>
      <c r="F14">
        <v>2541057031.46</v>
      </c>
      <c r="G14">
        <v>2538567549.7399902</v>
      </c>
      <c r="H14">
        <v>-2489481.7200006898</v>
      </c>
      <c r="I14">
        <v>2505029475.4046698</v>
      </c>
      <c r="J14">
        <v>-37373101.864975899</v>
      </c>
      <c r="K14">
        <v>63773720.658952199</v>
      </c>
      <c r="L14">
        <v>1.0456450344508299</v>
      </c>
      <c r="M14">
        <v>10311464.565676499</v>
      </c>
      <c r="N14">
        <v>3.97714709022181</v>
      </c>
      <c r="O14">
        <v>32194.009193920399</v>
      </c>
      <c r="P14">
        <v>9.6711525964837506</v>
      </c>
      <c r="Q14">
        <v>8213.1331878146393</v>
      </c>
      <c r="R14">
        <v>4.9892661956558904</v>
      </c>
      <c r="S14">
        <v>1.2619157491630799</v>
      </c>
      <c r="T14">
        <v>0</v>
      </c>
      <c r="U14">
        <v>0.14511544885119099</v>
      </c>
      <c r="V14">
        <v>0</v>
      </c>
      <c r="W14">
        <v>27597854.686918799</v>
      </c>
      <c r="X14">
        <v>-13686231.9389155</v>
      </c>
      <c r="Y14">
        <v>3970409.3539804202</v>
      </c>
      <c r="Z14">
        <v>-20587727.946724199</v>
      </c>
      <c r="AA14">
        <v>-5359185.5519899298</v>
      </c>
      <c r="AB14">
        <v>-4757372.28655951</v>
      </c>
      <c r="AC14">
        <v>26163266.162441</v>
      </c>
      <c r="AD14">
        <v>-1481.9767567414001</v>
      </c>
      <c r="AE14">
        <v>-49155933.299442999</v>
      </c>
      <c r="AF14">
        <v>0</v>
      </c>
      <c r="AG14">
        <v>0</v>
      </c>
      <c r="AH14">
        <v>0</v>
      </c>
      <c r="AI14">
        <v>-35816402.7970488</v>
      </c>
      <c r="AJ14">
        <v>-36096594.087614097</v>
      </c>
      <c r="AK14">
        <v>33607112.367613398</v>
      </c>
      <c r="AL14">
        <v>0</v>
      </c>
      <c r="AM14">
        <v>-2489481.7200006898</v>
      </c>
    </row>
    <row r="15" spans="1:39" x14ac:dyDescent="0.2">
      <c r="A15">
        <v>1</v>
      </c>
      <c r="B15">
        <v>0</v>
      </c>
      <c r="C15">
        <v>2014</v>
      </c>
      <c r="D15">
        <v>190</v>
      </c>
      <c r="E15">
        <v>2343609205.7899899</v>
      </c>
      <c r="F15">
        <v>2538567549.7399902</v>
      </c>
      <c r="G15">
        <v>2510923486.29</v>
      </c>
      <c r="H15">
        <v>-27644063.449999802</v>
      </c>
      <c r="I15">
        <v>2458169020.7477999</v>
      </c>
      <c r="J15">
        <v>-46860454.6568726</v>
      </c>
      <c r="K15">
        <v>63820102.630738199</v>
      </c>
      <c r="L15">
        <v>1.0470341351127801</v>
      </c>
      <c r="M15">
        <v>10454115.4801029</v>
      </c>
      <c r="N15">
        <v>3.7685585642589801</v>
      </c>
      <c r="O15">
        <v>32542.0796210724</v>
      </c>
      <c r="P15">
        <v>9.6370579633437696</v>
      </c>
      <c r="Q15">
        <v>8292.8981523648399</v>
      </c>
      <c r="R15">
        <v>5.1463151047183198</v>
      </c>
      <c r="S15">
        <v>2.1209643517356098</v>
      </c>
      <c r="T15">
        <v>0</v>
      </c>
      <c r="U15">
        <v>0.43179816230875301</v>
      </c>
      <c r="V15">
        <v>0</v>
      </c>
      <c r="W15">
        <v>5098904.1565553397</v>
      </c>
      <c r="X15">
        <v>-3809679.1479722802</v>
      </c>
      <c r="Y15">
        <v>4712193.3907958604</v>
      </c>
      <c r="Z15">
        <v>-25655632.240140699</v>
      </c>
      <c r="AA15">
        <v>-7794412.6043467196</v>
      </c>
      <c r="AB15">
        <v>-1172761.9787820801</v>
      </c>
      <c r="AC15">
        <v>30704423.505586799</v>
      </c>
      <c r="AD15">
        <v>-145169.88509991701</v>
      </c>
      <c r="AE15">
        <v>-52616139.922730803</v>
      </c>
      <c r="AF15">
        <v>0</v>
      </c>
      <c r="AG15">
        <v>3906341.4492976698</v>
      </c>
      <c r="AH15">
        <v>0</v>
      </c>
      <c r="AI15">
        <v>-46771933.276836798</v>
      </c>
      <c r="AJ15">
        <v>-47061420.441853598</v>
      </c>
      <c r="AK15">
        <v>19417356.991853699</v>
      </c>
      <c r="AL15">
        <v>0</v>
      </c>
      <c r="AM15">
        <v>-27644063.449999802</v>
      </c>
    </row>
    <row r="16" spans="1:39" x14ac:dyDescent="0.2">
      <c r="A16">
        <v>1</v>
      </c>
      <c r="B16">
        <v>0</v>
      </c>
      <c r="C16">
        <v>2015</v>
      </c>
      <c r="D16">
        <v>190</v>
      </c>
      <c r="E16">
        <v>2343609205.7899899</v>
      </c>
      <c r="F16">
        <v>2510923486.29</v>
      </c>
      <c r="G16">
        <v>2445688116.9099998</v>
      </c>
      <c r="H16">
        <v>-65235369.379999399</v>
      </c>
      <c r="I16">
        <v>2292014244.2827501</v>
      </c>
      <c r="J16">
        <v>-166154776.46504</v>
      </c>
      <c r="K16">
        <v>64711785.338932298</v>
      </c>
      <c r="L16">
        <v>1.0699448499050801</v>
      </c>
      <c r="M16">
        <v>10569667.2235143</v>
      </c>
      <c r="N16">
        <v>2.8808185232590402</v>
      </c>
      <c r="O16">
        <v>33732.328530223996</v>
      </c>
      <c r="P16">
        <v>9.4685522184892292</v>
      </c>
      <c r="Q16">
        <v>8370.4662083333405</v>
      </c>
      <c r="R16">
        <v>5.29829576570482</v>
      </c>
      <c r="S16">
        <v>3.1209643517356098</v>
      </c>
      <c r="T16">
        <v>0</v>
      </c>
      <c r="U16">
        <v>0.70251818222612294</v>
      </c>
      <c r="V16">
        <v>0</v>
      </c>
      <c r="W16">
        <v>29128261.828850601</v>
      </c>
      <c r="X16">
        <v>-22632876.100667998</v>
      </c>
      <c r="Y16">
        <v>4067576.8341606101</v>
      </c>
      <c r="Z16">
        <v>-123552178.481583</v>
      </c>
      <c r="AA16">
        <v>-30101403.491068199</v>
      </c>
      <c r="AB16">
        <v>-2346628.6190328798</v>
      </c>
      <c r="AC16">
        <v>29382070.0360201</v>
      </c>
      <c r="AD16">
        <v>-119233.896161016</v>
      </c>
      <c r="AE16">
        <v>-59458655.915786497</v>
      </c>
      <c r="AF16">
        <v>0</v>
      </c>
      <c r="AG16">
        <v>3341185.6177578899</v>
      </c>
      <c r="AH16">
        <v>0</v>
      </c>
      <c r="AI16">
        <v>-172291882.187511</v>
      </c>
      <c r="AJ16">
        <v>-170649270.08152401</v>
      </c>
      <c r="AK16">
        <v>105413900.701524</v>
      </c>
      <c r="AL16">
        <v>0</v>
      </c>
      <c r="AM16">
        <v>-65235369.379999399</v>
      </c>
    </row>
    <row r="17" spans="1:39" x14ac:dyDescent="0.2">
      <c r="A17">
        <v>1</v>
      </c>
      <c r="B17">
        <v>0</v>
      </c>
      <c r="C17">
        <v>2016</v>
      </c>
      <c r="D17">
        <v>190</v>
      </c>
      <c r="E17">
        <v>2343609205.7899899</v>
      </c>
      <c r="F17">
        <v>2445688116.9099998</v>
      </c>
      <c r="G17">
        <v>2323506881.3599901</v>
      </c>
      <c r="H17">
        <v>-122181235.55</v>
      </c>
      <c r="I17">
        <v>2198572337.7827702</v>
      </c>
      <c r="J17">
        <v>-93441906.499987394</v>
      </c>
      <c r="K17">
        <v>65562722.746784396</v>
      </c>
      <c r="L17">
        <v>1.09285617601382</v>
      </c>
      <c r="M17">
        <v>10650570.694897899</v>
      </c>
      <c r="N17">
        <v>2.5337028326360298</v>
      </c>
      <c r="O17">
        <v>34524.7871843475</v>
      </c>
      <c r="P17">
        <v>9.3225335732380703</v>
      </c>
      <c r="Q17">
        <v>8410.7904429072696</v>
      </c>
      <c r="R17">
        <v>5.7169910055177304</v>
      </c>
      <c r="S17">
        <v>4.1209643517356103</v>
      </c>
      <c r="T17">
        <v>0</v>
      </c>
      <c r="U17">
        <v>0.98145878092958205</v>
      </c>
      <c r="V17">
        <v>0</v>
      </c>
      <c r="W17">
        <v>27915859.752631601</v>
      </c>
      <c r="X17">
        <v>-17980894.7952292</v>
      </c>
      <c r="Y17">
        <v>3066674.1692669098</v>
      </c>
      <c r="Z17">
        <v>-52184559.569306202</v>
      </c>
      <c r="AA17">
        <v>-19374852.281656001</v>
      </c>
      <c r="AB17">
        <v>-2368184.5374910398</v>
      </c>
      <c r="AC17">
        <v>16493381.9796531</v>
      </c>
      <c r="AD17">
        <v>-374704.140053913</v>
      </c>
      <c r="AE17">
        <v>-57913882.6868596</v>
      </c>
      <c r="AF17">
        <v>0</v>
      </c>
      <c r="AG17">
        <v>3241174.5005318699</v>
      </c>
      <c r="AH17">
        <v>0</v>
      </c>
      <c r="AI17">
        <v>-99479987.608512595</v>
      </c>
      <c r="AJ17">
        <v>-98784835.393054694</v>
      </c>
      <c r="AK17">
        <v>-23396400.156946</v>
      </c>
      <c r="AL17">
        <v>0</v>
      </c>
      <c r="AM17">
        <v>-122181235.55</v>
      </c>
    </row>
    <row r="18" spans="1:39" x14ac:dyDescent="0.2">
      <c r="A18">
        <v>1</v>
      </c>
      <c r="B18">
        <v>0</v>
      </c>
      <c r="C18">
        <v>2017</v>
      </c>
      <c r="D18">
        <v>190</v>
      </c>
      <c r="E18">
        <v>2343609205.7899899</v>
      </c>
      <c r="F18">
        <v>2323506881.3599901</v>
      </c>
      <c r="G18">
        <v>2230802098.4200001</v>
      </c>
      <c r="H18">
        <v>-92704782.939998493</v>
      </c>
      <c r="I18">
        <v>2223377989.9972901</v>
      </c>
      <c r="J18">
        <v>24805652.214527201</v>
      </c>
      <c r="K18">
        <v>65759262.893413603</v>
      </c>
      <c r="L18">
        <v>1.0576880907299999</v>
      </c>
      <c r="M18">
        <v>10755315.1763843</v>
      </c>
      <c r="N18">
        <v>2.7568195859303701</v>
      </c>
      <c r="O18">
        <v>35266.145915163499</v>
      </c>
      <c r="P18">
        <v>9.2107918922561005</v>
      </c>
      <c r="Q18">
        <v>8479.2421879901394</v>
      </c>
      <c r="R18">
        <v>5.87559457589657</v>
      </c>
      <c r="S18">
        <v>5.1209643517356103</v>
      </c>
      <c r="T18">
        <v>0</v>
      </c>
      <c r="U18">
        <v>0.98145878092958205</v>
      </c>
      <c r="V18">
        <v>0</v>
      </c>
      <c r="W18">
        <v>14291965.016370101</v>
      </c>
      <c r="X18">
        <v>27606132.772211701</v>
      </c>
      <c r="Y18">
        <v>3560312.43235861</v>
      </c>
      <c r="Z18">
        <v>33955269.543146297</v>
      </c>
      <c r="AA18">
        <v>-19159467.178504098</v>
      </c>
      <c r="AB18">
        <v>-2472077.85130083</v>
      </c>
      <c r="AC18">
        <v>23330312.071415599</v>
      </c>
      <c r="AD18">
        <v>-138172.690871895</v>
      </c>
      <c r="AE18">
        <v>-55020631.624611102</v>
      </c>
      <c r="AF18">
        <v>0</v>
      </c>
      <c r="AG18">
        <v>0</v>
      </c>
      <c r="AH18">
        <v>0</v>
      </c>
      <c r="AI18">
        <v>25953642.4902144</v>
      </c>
      <c r="AJ18">
        <v>25032225.829420801</v>
      </c>
      <c r="AK18">
        <v>-117737008.769419</v>
      </c>
      <c r="AL18">
        <v>0</v>
      </c>
      <c r="AM18">
        <v>-92704782.939998493</v>
      </c>
    </row>
    <row r="19" spans="1:39" x14ac:dyDescent="0.2">
      <c r="A19">
        <v>1</v>
      </c>
      <c r="B19">
        <v>0</v>
      </c>
      <c r="C19">
        <v>2018</v>
      </c>
      <c r="D19">
        <v>190</v>
      </c>
      <c r="E19">
        <v>2343609205.7899899</v>
      </c>
      <c r="F19">
        <v>2230802098.4200001</v>
      </c>
      <c r="G19">
        <v>2176386602.5599899</v>
      </c>
      <c r="H19">
        <v>-54415495.860001698</v>
      </c>
      <c r="I19">
        <v>2177168845.4805999</v>
      </c>
      <c r="J19">
        <v>-46209144.516692199</v>
      </c>
      <c r="K19">
        <v>65881301.870431103</v>
      </c>
      <c r="L19">
        <v>1.0269456277795199</v>
      </c>
      <c r="M19">
        <v>10831877.010582101</v>
      </c>
      <c r="N19">
        <v>3.0717382596775198</v>
      </c>
      <c r="O19">
        <v>36109.529790914799</v>
      </c>
      <c r="P19">
        <v>9.0960022520675992</v>
      </c>
      <c r="Q19">
        <v>8566.0605880396197</v>
      </c>
      <c r="R19">
        <v>6.0992210636339204</v>
      </c>
      <c r="S19">
        <v>6.1209643517356103</v>
      </c>
      <c r="T19">
        <v>0</v>
      </c>
      <c r="U19">
        <v>1</v>
      </c>
      <c r="V19">
        <v>0.50036079538897105</v>
      </c>
      <c r="W19">
        <v>10976108.493857499</v>
      </c>
      <c r="X19">
        <v>22677724.3352869</v>
      </c>
      <c r="Y19">
        <v>2756554.15088803</v>
      </c>
      <c r="Z19">
        <v>41714657.529126301</v>
      </c>
      <c r="AA19">
        <v>-19482746.250071101</v>
      </c>
      <c r="AB19">
        <v>-2257030.71706163</v>
      </c>
      <c r="AC19">
        <v>27765793.461216699</v>
      </c>
      <c r="AD19">
        <v>-185678.88825560501</v>
      </c>
      <c r="AE19">
        <v>-52825382.816483803</v>
      </c>
      <c r="AF19">
        <v>0</v>
      </c>
      <c r="AG19">
        <v>155726.928571681</v>
      </c>
      <c r="AH19">
        <v>-77349094.175655201</v>
      </c>
      <c r="AI19">
        <v>-46053367.948579997</v>
      </c>
      <c r="AJ19">
        <v>-48549338.872135997</v>
      </c>
      <c r="AK19">
        <v>-5866156.9878656799</v>
      </c>
      <c r="AL19">
        <v>0</v>
      </c>
      <c r="AM19">
        <v>-54415495.860001698</v>
      </c>
    </row>
    <row r="20" spans="1:39" x14ac:dyDescent="0.2">
      <c r="A20">
        <v>2</v>
      </c>
      <c r="B20">
        <v>0</v>
      </c>
      <c r="C20">
        <v>2002</v>
      </c>
      <c r="D20">
        <v>1256</v>
      </c>
      <c r="E20">
        <v>674260945.35999894</v>
      </c>
      <c r="F20">
        <v>0</v>
      </c>
      <c r="G20">
        <v>674260945.35999894</v>
      </c>
      <c r="H20">
        <v>0</v>
      </c>
      <c r="I20">
        <v>641380368.033059</v>
      </c>
      <c r="J20">
        <v>0</v>
      </c>
      <c r="K20">
        <v>12298795.930712299</v>
      </c>
      <c r="L20">
        <v>0.92331548562210097</v>
      </c>
      <c r="M20">
        <v>2339285.09696656</v>
      </c>
      <c r="N20">
        <v>1.9494380990215501</v>
      </c>
      <c r="O20">
        <v>35597.433175418097</v>
      </c>
      <c r="P20">
        <v>7.4648443721367199</v>
      </c>
      <c r="Q20">
        <v>3596.4947644218801</v>
      </c>
      <c r="R20">
        <v>3.3255614214014599</v>
      </c>
      <c r="S20">
        <v>0</v>
      </c>
      <c r="T20">
        <v>0</v>
      </c>
      <c r="U20">
        <v>4.8703606854267202E-2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674260945.35999894</v>
      </c>
      <c r="AM20">
        <v>674260945.35999894</v>
      </c>
    </row>
    <row r="21" spans="1:39" x14ac:dyDescent="0.2">
      <c r="A21">
        <v>2</v>
      </c>
      <c r="B21">
        <v>0</v>
      </c>
      <c r="C21">
        <v>2003</v>
      </c>
      <c r="D21">
        <v>1279</v>
      </c>
      <c r="E21">
        <v>709267130.35999894</v>
      </c>
      <c r="F21">
        <v>674260945.35999894</v>
      </c>
      <c r="G21">
        <v>725430146.02999997</v>
      </c>
      <c r="H21">
        <v>16163015.669999899</v>
      </c>
      <c r="I21">
        <v>708058218.23217797</v>
      </c>
      <c r="J21">
        <v>32781754.339996301</v>
      </c>
      <c r="K21">
        <v>12509046.8749745</v>
      </c>
      <c r="L21">
        <v>0.88571504762998099</v>
      </c>
      <c r="M21">
        <v>2370118.4079501601</v>
      </c>
      <c r="N21">
        <v>2.2113140564589999</v>
      </c>
      <c r="O21">
        <v>34987.079425811397</v>
      </c>
      <c r="P21">
        <v>7.3982259474449101</v>
      </c>
      <c r="Q21">
        <v>3573.7102683131902</v>
      </c>
      <c r="R21">
        <v>3.40820405933649</v>
      </c>
      <c r="S21">
        <v>0</v>
      </c>
      <c r="T21">
        <v>0</v>
      </c>
      <c r="U21">
        <v>4.6299819340749698E-2</v>
      </c>
      <c r="V21">
        <v>0</v>
      </c>
      <c r="W21">
        <v>90771383.193327799</v>
      </c>
      <c r="X21">
        <v>-1446719.49254751</v>
      </c>
      <c r="Y21">
        <v>2315447.9091737401</v>
      </c>
      <c r="Z21">
        <v>14065009.5495898</v>
      </c>
      <c r="AA21">
        <v>5161670.0684245098</v>
      </c>
      <c r="AB21">
        <v>-76803.016840617798</v>
      </c>
      <c r="AC21">
        <v>2793.2495989744298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110792781.46072599</v>
      </c>
      <c r="AJ21">
        <v>107940303.08570699</v>
      </c>
      <c r="AK21">
        <v>-91777287.415707007</v>
      </c>
      <c r="AL21">
        <v>35006185</v>
      </c>
      <c r="AM21">
        <v>51169200.669999897</v>
      </c>
    </row>
    <row r="22" spans="1:39" x14ac:dyDescent="0.2">
      <c r="A22">
        <v>2</v>
      </c>
      <c r="B22">
        <v>0</v>
      </c>
      <c r="C22">
        <v>2004</v>
      </c>
      <c r="D22">
        <v>1391</v>
      </c>
      <c r="E22">
        <v>736842324.33599997</v>
      </c>
      <c r="F22">
        <v>725430146.02999997</v>
      </c>
      <c r="G22">
        <v>767702315.424999</v>
      </c>
      <c r="H22">
        <v>14696975.418999899</v>
      </c>
      <c r="I22">
        <v>764807132.47176194</v>
      </c>
      <c r="J22">
        <v>32483944.936910801</v>
      </c>
      <c r="K22">
        <v>11992429.793737</v>
      </c>
      <c r="L22">
        <v>0.86519093149090498</v>
      </c>
      <c r="M22">
        <v>2375074.5034157801</v>
      </c>
      <c r="N22">
        <v>2.5347267034494201</v>
      </c>
      <c r="O22">
        <v>34011.280170616403</v>
      </c>
      <c r="P22">
        <v>7.3121074224626899</v>
      </c>
      <c r="Q22">
        <v>3590.5491128889798</v>
      </c>
      <c r="R22">
        <v>3.4379856250924798</v>
      </c>
      <c r="S22">
        <v>0</v>
      </c>
      <c r="T22">
        <v>0</v>
      </c>
      <c r="U22">
        <v>4.4567119606752401E-2</v>
      </c>
      <c r="V22">
        <v>0</v>
      </c>
      <c r="W22">
        <v>-543889.80356539099</v>
      </c>
      <c r="X22">
        <v>6427860.8576291399</v>
      </c>
      <c r="Y22">
        <v>2823213.1908460199</v>
      </c>
      <c r="Z22">
        <v>16447197.5462931</v>
      </c>
      <c r="AA22">
        <v>8151883.5276394496</v>
      </c>
      <c r="AB22">
        <v>-203761.78366067301</v>
      </c>
      <c r="AC22">
        <v>19735.849786312901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33122239.384968001</v>
      </c>
      <c r="AJ22">
        <v>33469203.0287228</v>
      </c>
      <c r="AK22">
        <v>-18772227.609722901</v>
      </c>
      <c r="AL22">
        <v>27575193.976</v>
      </c>
      <c r="AM22">
        <v>42272169.394999899</v>
      </c>
    </row>
    <row r="23" spans="1:39" x14ac:dyDescent="0.2">
      <c r="A23">
        <v>2</v>
      </c>
      <c r="B23">
        <v>0</v>
      </c>
      <c r="C23">
        <v>2005</v>
      </c>
      <c r="D23">
        <v>1415</v>
      </c>
      <c r="E23">
        <v>750740416.33599997</v>
      </c>
      <c r="F23">
        <v>767702315.424999</v>
      </c>
      <c r="G23">
        <v>810479331.84699905</v>
      </c>
      <c r="H23">
        <v>28878924.4220003</v>
      </c>
      <c r="I23">
        <v>819733172.440534</v>
      </c>
      <c r="J23">
        <v>40017697.472114198</v>
      </c>
      <c r="K23">
        <v>11853625.628571499</v>
      </c>
      <c r="L23">
        <v>0.865593348760756</v>
      </c>
      <c r="M23">
        <v>2445539.5046130698</v>
      </c>
      <c r="N23">
        <v>2.9926741447803602</v>
      </c>
      <c r="O23">
        <v>33066.4475260498</v>
      </c>
      <c r="P23">
        <v>7.2615637140306699</v>
      </c>
      <c r="Q23">
        <v>3567.3537585528502</v>
      </c>
      <c r="R23">
        <v>3.4465386723882698</v>
      </c>
      <c r="S23">
        <v>0</v>
      </c>
      <c r="T23">
        <v>0</v>
      </c>
      <c r="U23">
        <v>4.3742070208862498E-2</v>
      </c>
      <c r="V23">
        <v>0</v>
      </c>
      <c r="W23">
        <v>2918442.61730969</v>
      </c>
      <c r="X23">
        <v>-266918.47300810099</v>
      </c>
      <c r="Y23">
        <v>2931878.6787671698</v>
      </c>
      <c r="Z23">
        <v>22689273.969881099</v>
      </c>
      <c r="AA23">
        <v>7935337.3844453804</v>
      </c>
      <c r="AB23">
        <v>-153027.76690518201</v>
      </c>
      <c r="AC23">
        <v>-48488.3825208774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36006498.0279691</v>
      </c>
      <c r="AJ23">
        <v>36358158.395360298</v>
      </c>
      <c r="AK23">
        <v>-7479233.9733600197</v>
      </c>
      <c r="AL23">
        <v>13898091.999999899</v>
      </c>
      <c r="AM23">
        <v>42777016.422000296</v>
      </c>
    </row>
    <row r="24" spans="1:39" x14ac:dyDescent="0.2">
      <c r="A24">
        <v>2</v>
      </c>
      <c r="B24">
        <v>0</v>
      </c>
      <c r="C24">
        <v>2006</v>
      </c>
      <c r="D24">
        <v>1439</v>
      </c>
      <c r="E24">
        <v>766487680.33599997</v>
      </c>
      <c r="F24">
        <v>810479331.84699905</v>
      </c>
      <c r="G24">
        <v>870033225.71099997</v>
      </c>
      <c r="H24">
        <v>43806629.863999799</v>
      </c>
      <c r="I24">
        <v>881411546.35193896</v>
      </c>
      <c r="J24">
        <v>44633475.741380699</v>
      </c>
      <c r="K24">
        <v>11826504.497719901</v>
      </c>
      <c r="L24">
        <v>0.85530549068614004</v>
      </c>
      <c r="M24">
        <v>2503665.38962872</v>
      </c>
      <c r="N24">
        <v>3.2755580783176699</v>
      </c>
      <c r="O24">
        <v>31598.405610027799</v>
      </c>
      <c r="P24">
        <v>7.2859233774796603</v>
      </c>
      <c r="Q24">
        <v>3548.3528427408601</v>
      </c>
      <c r="R24">
        <v>3.6430767145026</v>
      </c>
      <c r="S24">
        <v>0</v>
      </c>
      <c r="T24">
        <v>0</v>
      </c>
      <c r="U24">
        <v>4.2843402239165301E-2</v>
      </c>
      <c r="V24">
        <v>0</v>
      </c>
      <c r="W24">
        <v>6482330.4765552301</v>
      </c>
      <c r="X24">
        <v>7132138.7285436504</v>
      </c>
      <c r="Y24">
        <v>3521715.4957002499</v>
      </c>
      <c r="Z24">
        <v>13400911.0082146</v>
      </c>
      <c r="AA24">
        <v>13305357.255775301</v>
      </c>
      <c r="AB24">
        <v>-9178.1909762357209</v>
      </c>
      <c r="AC24">
        <v>127613.609180652</v>
      </c>
      <c r="AD24">
        <v>-64598.565041638802</v>
      </c>
      <c r="AE24">
        <v>0</v>
      </c>
      <c r="AF24">
        <v>0</v>
      </c>
      <c r="AG24">
        <v>0</v>
      </c>
      <c r="AH24">
        <v>0</v>
      </c>
      <c r="AI24">
        <v>43896289.817951903</v>
      </c>
      <c r="AJ24">
        <v>45490168.3711982</v>
      </c>
      <c r="AK24">
        <v>-1683538.5071984101</v>
      </c>
      <c r="AL24">
        <v>15747264</v>
      </c>
      <c r="AM24">
        <v>59553893.863999799</v>
      </c>
    </row>
    <row r="25" spans="1:39" x14ac:dyDescent="0.2">
      <c r="A25">
        <v>2</v>
      </c>
      <c r="B25">
        <v>0</v>
      </c>
      <c r="C25">
        <v>2007</v>
      </c>
      <c r="D25">
        <v>1460</v>
      </c>
      <c r="E25">
        <v>775175948.33500004</v>
      </c>
      <c r="F25">
        <v>870033225.71099997</v>
      </c>
      <c r="G25">
        <v>885259382.30599904</v>
      </c>
      <c r="H25">
        <v>6537888.5959999496</v>
      </c>
      <c r="I25">
        <v>888663847.69907498</v>
      </c>
      <c r="J25">
        <v>-1274285.60486944</v>
      </c>
      <c r="K25">
        <v>11803100.918584799</v>
      </c>
      <c r="L25">
        <v>0.88571585124769003</v>
      </c>
      <c r="M25">
        <v>2518539.2376958602</v>
      </c>
      <c r="N25">
        <v>3.4596631296120499</v>
      </c>
      <c r="O25">
        <v>31909.856972240399</v>
      </c>
      <c r="P25">
        <v>7.2123055745098803</v>
      </c>
      <c r="Q25">
        <v>3556.0499390621499</v>
      </c>
      <c r="R25">
        <v>3.80673300013656</v>
      </c>
      <c r="S25">
        <v>0</v>
      </c>
      <c r="T25">
        <v>0</v>
      </c>
      <c r="U25">
        <v>4.2363208082674297E-2</v>
      </c>
      <c r="V25">
        <v>0</v>
      </c>
      <c r="W25">
        <v>8740704.1605795603</v>
      </c>
      <c r="X25">
        <v>-11643576.122206699</v>
      </c>
      <c r="Y25">
        <v>1381201.31141633</v>
      </c>
      <c r="Z25">
        <v>8746454.7193400301</v>
      </c>
      <c r="AA25">
        <v>-3859624.360905</v>
      </c>
      <c r="AB25">
        <v>-427622.64844860602</v>
      </c>
      <c r="AC25">
        <v>-70097.111845835796</v>
      </c>
      <c r="AD25">
        <v>-57070.867702580901</v>
      </c>
      <c r="AE25">
        <v>0</v>
      </c>
      <c r="AF25">
        <v>0</v>
      </c>
      <c r="AG25">
        <v>0</v>
      </c>
      <c r="AH25">
        <v>0</v>
      </c>
      <c r="AI25">
        <v>2810369.0802271599</v>
      </c>
      <c r="AJ25">
        <v>2753732.8633735999</v>
      </c>
      <c r="AK25">
        <v>3784155.7326263399</v>
      </c>
      <c r="AL25">
        <v>8688267.9989999998</v>
      </c>
      <c r="AM25">
        <v>15226156.5949999</v>
      </c>
    </row>
    <row r="26" spans="1:39" x14ac:dyDescent="0.2">
      <c r="A26">
        <v>2</v>
      </c>
      <c r="B26">
        <v>0</v>
      </c>
      <c r="C26">
        <v>2008</v>
      </c>
      <c r="D26">
        <v>1460</v>
      </c>
      <c r="E26">
        <v>775175948.33500004</v>
      </c>
      <c r="F26">
        <v>885259382.30599904</v>
      </c>
      <c r="G26">
        <v>949307503.07599998</v>
      </c>
      <c r="H26">
        <v>64048120.770000301</v>
      </c>
      <c r="I26">
        <v>927656533.50124896</v>
      </c>
      <c r="J26">
        <v>38992685.802174099</v>
      </c>
      <c r="K26">
        <v>11990769.0779054</v>
      </c>
      <c r="L26">
        <v>0.88510893588294204</v>
      </c>
      <c r="M26">
        <v>2524515.6391758001</v>
      </c>
      <c r="N26">
        <v>3.87254242696988</v>
      </c>
      <c r="O26">
        <v>31686.704638310101</v>
      </c>
      <c r="P26">
        <v>7.4487178792293696</v>
      </c>
      <c r="Q26">
        <v>3555.3631834829298</v>
      </c>
      <c r="R26">
        <v>3.8813452381020501</v>
      </c>
      <c r="S26">
        <v>0</v>
      </c>
      <c r="T26">
        <v>0</v>
      </c>
      <c r="U26">
        <v>4.2363208082674297E-2</v>
      </c>
      <c r="V26">
        <v>0</v>
      </c>
      <c r="W26">
        <v>13553652.8464651</v>
      </c>
      <c r="X26">
        <v>1982184.2518247999</v>
      </c>
      <c r="Y26">
        <v>668344.77888112701</v>
      </c>
      <c r="Z26">
        <v>18976889.6230487</v>
      </c>
      <c r="AA26">
        <v>2408954.0365005601</v>
      </c>
      <c r="AB26">
        <v>1468941.5631111199</v>
      </c>
      <c r="AC26">
        <v>-146435.89314818601</v>
      </c>
      <c r="AD26">
        <v>-12068.199532430701</v>
      </c>
      <c r="AE26">
        <v>0</v>
      </c>
      <c r="AF26">
        <v>0</v>
      </c>
      <c r="AG26">
        <v>0</v>
      </c>
      <c r="AH26">
        <v>0</v>
      </c>
      <c r="AI26">
        <v>38900463.007150903</v>
      </c>
      <c r="AJ26">
        <v>39871673.642188102</v>
      </c>
      <c r="AK26">
        <v>24176447.127812199</v>
      </c>
      <c r="AL26">
        <v>0</v>
      </c>
      <c r="AM26">
        <v>64048120.770000301</v>
      </c>
    </row>
    <row r="27" spans="1:39" x14ac:dyDescent="0.2">
      <c r="A27">
        <v>2</v>
      </c>
      <c r="B27">
        <v>0</v>
      </c>
      <c r="C27">
        <v>2009</v>
      </c>
      <c r="D27">
        <v>1460</v>
      </c>
      <c r="E27">
        <v>775175948.33500004</v>
      </c>
      <c r="F27">
        <v>949307503.07599998</v>
      </c>
      <c r="G27">
        <v>873899031.60299897</v>
      </c>
      <c r="H27">
        <v>-75408471.473000601</v>
      </c>
      <c r="I27">
        <v>847307968.24741006</v>
      </c>
      <c r="J27">
        <v>-80348565.253838703</v>
      </c>
      <c r="K27">
        <v>11652351.168357899</v>
      </c>
      <c r="L27">
        <v>1.00970324039434</v>
      </c>
      <c r="M27">
        <v>2506071.6673826599</v>
      </c>
      <c r="N27">
        <v>2.8180487917262398</v>
      </c>
      <c r="O27">
        <v>30076.983072993498</v>
      </c>
      <c r="P27">
        <v>7.5244101989603802</v>
      </c>
      <c r="Q27">
        <v>3560.8509176451998</v>
      </c>
      <c r="R27">
        <v>4.0851410579336997</v>
      </c>
      <c r="S27">
        <v>0</v>
      </c>
      <c r="T27">
        <v>0</v>
      </c>
      <c r="U27">
        <v>4.2363208082674297E-2</v>
      </c>
      <c r="V27">
        <v>0</v>
      </c>
      <c r="W27">
        <v>-10835726.9083765</v>
      </c>
      <c r="X27">
        <v>-37968427.260475397</v>
      </c>
      <c r="Y27">
        <v>-577569.580875154</v>
      </c>
      <c r="Z27">
        <v>-53472805.593411297</v>
      </c>
      <c r="AA27">
        <v>17669344.202034999</v>
      </c>
      <c r="AB27">
        <v>431215.98917290702</v>
      </c>
      <c r="AC27">
        <v>1032680.74807141</v>
      </c>
      <c r="AD27">
        <v>-72417.119582561994</v>
      </c>
      <c r="AE27">
        <v>0</v>
      </c>
      <c r="AF27">
        <v>0</v>
      </c>
      <c r="AG27">
        <v>0</v>
      </c>
      <c r="AH27">
        <v>0</v>
      </c>
      <c r="AI27">
        <v>-83793705.523441702</v>
      </c>
      <c r="AJ27">
        <v>-81849603.846399203</v>
      </c>
      <c r="AK27">
        <v>6441132.3733985797</v>
      </c>
      <c r="AL27">
        <v>0</v>
      </c>
      <c r="AM27">
        <v>-75408471.473000601</v>
      </c>
    </row>
    <row r="28" spans="1:39" x14ac:dyDescent="0.2">
      <c r="A28">
        <v>2</v>
      </c>
      <c r="B28">
        <v>0</v>
      </c>
      <c r="C28">
        <v>2010</v>
      </c>
      <c r="D28">
        <v>1460</v>
      </c>
      <c r="E28">
        <v>775175948.33500004</v>
      </c>
      <c r="F28">
        <v>873899031.60299897</v>
      </c>
      <c r="G28">
        <v>863582743.12199903</v>
      </c>
      <c r="H28">
        <v>-10316288.4809996</v>
      </c>
      <c r="I28">
        <v>870480507.00276804</v>
      </c>
      <c r="J28">
        <v>23172538.755357701</v>
      </c>
      <c r="K28">
        <v>11402112.1592</v>
      </c>
      <c r="L28">
        <v>1.00857738019136</v>
      </c>
      <c r="M28">
        <v>2525060.0599148101</v>
      </c>
      <c r="N28">
        <v>3.2766467522681899</v>
      </c>
      <c r="O28">
        <v>29582.618535540001</v>
      </c>
      <c r="P28">
        <v>7.7373517996320702</v>
      </c>
      <c r="Q28">
        <v>3558.31143290403</v>
      </c>
      <c r="R28">
        <v>4.0943064690558497</v>
      </c>
      <c r="S28">
        <v>0</v>
      </c>
      <c r="T28">
        <v>0</v>
      </c>
      <c r="U28">
        <v>4.2363208082674297E-2</v>
      </c>
      <c r="V28">
        <v>0</v>
      </c>
      <c r="W28">
        <v>-9321507.0937206205</v>
      </c>
      <c r="X28">
        <v>1553694.9187510901</v>
      </c>
      <c r="Y28">
        <v>1122975.13358461</v>
      </c>
      <c r="Z28">
        <v>23812548.966966402</v>
      </c>
      <c r="AA28">
        <v>5131030.9356460003</v>
      </c>
      <c r="AB28">
        <v>1635880.82066539</v>
      </c>
      <c r="AC28">
        <v>353710.79000174499</v>
      </c>
      <c r="AD28">
        <v>3234.8568026614598</v>
      </c>
      <c r="AE28">
        <v>0</v>
      </c>
      <c r="AF28">
        <v>0</v>
      </c>
      <c r="AG28">
        <v>0</v>
      </c>
      <c r="AH28">
        <v>0</v>
      </c>
      <c r="AI28">
        <v>24291569.328697301</v>
      </c>
      <c r="AJ28">
        <v>24870036.5415872</v>
      </c>
      <c r="AK28">
        <v>-35186325.0225868</v>
      </c>
      <c r="AL28">
        <v>0</v>
      </c>
      <c r="AM28">
        <v>-10316288.4809996</v>
      </c>
    </row>
    <row r="29" spans="1:39" x14ac:dyDescent="0.2">
      <c r="A29">
        <v>2</v>
      </c>
      <c r="B29">
        <v>0</v>
      </c>
      <c r="C29">
        <v>2011</v>
      </c>
      <c r="D29">
        <v>1460</v>
      </c>
      <c r="E29">
        <v>775175948.33500004</v>
      </c>
      <c r="F29">
        <v>863582743.12199903</v>
      </c>
      <c r="G29">
        <v>900330012.94000006</v>
      </c>
      <c r="H29">
        <v>36747269.817999899</v>
      </c>
      <c r="I29">
        <v>909615813.08991396</v>
      </c>
      <c r="J29">
        <v>39135306.087145597</v>
      </c>
      <c r="K29">
        <v>11216496.1127399</v>
      </c>
      <c r="L29">
        <v>0.99059085302774497</v>
      </c>
      <c r="M29">
        <v>2545345.65903477</v>
      </c>
      <c r="N29">
        <v>4.0160869281929497</v>
      </c>
      <c r="O29">
        <v>28997.761706933801</v>
      </c>
      <c r="P29">
        <v>7.9540233023117404</v>
      </c>
      <c r="Q29">
        <v>3568.7456516564498</v>
      </c>
      <c r="R29">
        <v>4.1803631452570196</v>
      </c>
      <c r="S29">
        <v>0</v>
      </c>
      <c r="T29">
        <v>0</v>
      </c>
      <c r="U29">
        <v>5.6283948300657097E-2</v>
      </c>
      <c r="V29">
        <v>0</v>
      </c>
      <c r="W29">
        <v>-9207975.6362144295</v>
      </c>
      <c r="X29">
        <v>4304055.4316953504</v>
      </c>
      <c r="Y29">
        <v>895960.09989217098</v>
      </c>
      <c r="Z29">
        <v>33359322.209170599</v>
      </c>
      <c r="AA29">
        <v>6294487.4485234702</v>
      </c>
      <c r="AB29">
        <v>1363347.9835629601</v>
      </c>
      <c r="AC29">
        <v>1669839.53888821</v>
      </c>
      <c r="AD29">
        <v>-36608.075787775299</v>
      </c>
      <c r="AE29">
        <v>0</v>
      </c>
      <c r="AF29">
        <v>0</v>
      </c>
      <c r="AG29">
        <v>73418.417961647399</v>
      </c>
      <c r="AH29">
        <v>0</v>
      </c>
      <c r="AI29">
        <v>38715847.417692199</v>
      </c>
      <c r="AJ29">
        <v>38675604.431910597</v>
      </c>
      <c r="AK29">
        <v>-1928334.61391074</v>
      </c>
      <c r="AL29">
        <v>0</v>
      </c>
      <c r="AM29">
        <v>36747269.817999899</v>
      </c>
    </row>
    <row r="30" spans="1:39" x14ac:dyDescent="0.2">
      <c r="A30">
        <v>2</v>
      </c>
      <c r="B30">
        <v>0</v>
      </c>
      <c r="C30">
        <v>2012</v>
      </c>
      <c r="D30">
        <v>1460</v>
      </c>
      <c r="E30">
        <v>775175948.33500004</v>
      </c>
      <c r="F30">
        <v>900330012.94000006</v>
      </c>
      <c r="G30">
        <v>924998751.34399998</v>
      </c>
      <c r="H30">
        <v>24668738.403999701</v>
      </c>
      <c r="I30">
        <v>910787556.85449505</v>
      </c>
      <c r="J30">
        <v>1171743.764581</v>
      </c>
      <c r="K30">
        <v>10989630.6519417</v>
      </c>
      <c r="L30">
        <v>0.98725304276916004</v>
      </c>
      <c r="M30">
        <v>2572905.8684102199</v>
      </c>
      <c r="N30">
        <v>4.0333011705785804</v>
      </c>
      <c r="O30">
        <v>28718.186125593402</v>
      </c>
      <c r="P30">
        <v>8.0076317765982701</v>
      </c>
      <c r="Q30">
        <v>3575.8000936405801</v>
      </c>
      <c r="R30">
        <v>4.2063880939601299</v>
      </c>
      <c r="S30">
        <v>0</v>
      </c>
      <c r="T30">
        <v>0</v>
      </c>
      <c r="U30">
        <v>9.6175395831271604E-2</v>
      </c>
      <c r="V30">
        <v>0</v>
      </c>
      <c r="W30">
        <v>-6426967.4492206099</v>
      </c>
      <c r="X30">
        <v>-844989.11615150201</v>
      </c>
      <c r="Y30">
        <v>1237545.06098771</v>
      </c>
      <c r="Z30">
        <v>746324.00059396401</v>
      </c>
      <c r="AA30">
        <v>3627900.8708336102</v>
      </c>
      <c r="AB30">
        <v>278709.93373776798</v>
      </c>
      <c r="AC30">
        <v>2462485.4321844098</v>
      </c>
      <c r="AD30">
        <v>-3017.6704381927598</v>
      </c>
      <c r="AE30">
        <v>0</v>
      </c>
      <c r="AF30">
        <v>0</v>
      </c>
      <c r="AG30">
        <v>210803.10135912299</v>
      </c>
      <c r="AH30">
        <v>0</v>
      </c>
      <c r="AI30">
        <v>1288794.16388628</v>
      </c>
      <c r="AJ30">
        <v>1453218.1838837101</v>
      </c>
      <c r="AK30">
        <v>23215520.220116001</v>
      </c>
      <c r="AL30">
        <v>0</v>
      </c>
      <c r="AM30">
        <v>24668738.403999701</v>
      </c>
    </row>
    <row r="31" spans="1:39" x14ac:dyDescent="0.2">
      <c r="A31">
        <v>2</v>
      </c>
      <c r="B31">
        <v>0</v>
      </c>
      <c r="C31">
        <v>2013</v>
      </c>
      <c r="D31">
        <v>1460</v>
      </c>
      <c r="E31">
        <v>775175948.33500004</v>
      </c>
      <c r="F31">
        <v>924998751.34399998</v>
      </c>
      <c r="G31">
        <v>901293466.89699996</v>
      </c>
      <c r="H31">
        <v>-14705768.0779997</v>
      </c>
      <c r="I31">
        <v>894151483.62902105</v>
      </c>
      <c r="J31">
        <v>-5876268.2855084101</v>
      </c>
      <c r="K31">
        <v>10974008.557176599</v>
      </c>
      <c r="L31">
        <v>1.0012309524552701</v>
      </c>
      <c r="M31">
        <v>2604001.6821166398</v>
      </c>
      <c r="N31">
        <v>3.8448609384878201</v>
      </c>
      <c r="O31">
        <v>28694.584507299998</v>
      </c>
      <c r="P31">
        <v>7.82212800017441</v>
      </c>
      <c r="Q31">
        <v>3535.0718698082701</v>
      </c>
      <c r="R31">
        <v>4.2344136820606897</v>
      </c>
      <c r="S31">
        <v>0</v>
      </c>
      <c r="T31">
        <v>0</v>
      </c>
      <c r="U31">
        <v>0.16141851909719501</v>
      </c>
      <c r="V31">
        <v>0</v>
      </c>
      <c r="W31">
        <v>5686884.9254232096</v>
      </c>
      <c r="X31">
        <v>-7583228.7048372999</v>
      </c>
      <c r="Y31">
        <v>2095067.7351742799</v>
      </c>
      <c r="Z31">
        <v>-6932975.74496656</v>
      </c>
      <c r="AA31">
        <v>-1637773.3532485301</v>
      </c>
      <c r="AB31">
        <v>-922684.62173686095</v>
      </c>
      <c r="AC31">
        <v>3057782.8475045501</v>
      </c>
      <c r="AD31">
        <v>-18068.4334879819</v>
      </c>
      <c r="AE31">
        <v>0</v>
      </c>
      <c r="AF31">
        <v>0</v>
      </c>
      <c r="AG31">
        <v>325290.74561032199</v>
      </c>
      <c r="AH31">
        <v>0</v>
      </c>
      <c r="AI31">
        <v>-5929704.6045648698</v>
      </c>
      <c r="AJ31">
        <v>-5904578.9990068302</v>
      </c>
      <c r="AK31">
        <v>-8801189.0789929405</v>
      </c>
      <c r="AL31">
        <v>0</v>
      </c>
      <c r="AM31">
        <v>-14705768.0779997</v>
      </c>
    </row>
    <row r="32" spans="1:39" x14ac:dyDescent="0.2">
      <c r="A32">
        <v>2</v>
      </c>
      <c r="B32">
        <v>0</v>
      </c>
      <c r="C32">
        <v>2014</v>
      </c>
      <c r="D32">
        <v>1460</v>
      </c>
      <c r="E32">
        <v>775175948.33500004</v>
      </c>
      <c r="F32">
        <v>901293466.89699996</v>
      </c>
      <c r="G32">
        <v>898301472.86099994</v>
      </c>
      <c r="H32">
        <v>-2991994.0359997698</v>
      </c>
      <c r="I32">
        <v>901870170.47626197</v>
      </c>
      <c r="J32">
        <v>7718686.8472408503</v>
      </c>
      <c r="K32">
        <v>11133178.653367501</v>
      </c>
      <c r="L32">
        <v>0.98321751685335601</v>
      </c>
      <c r="M32">
        <v>2638903.2912990199</v>
      </c>
      <c r="N32">
        <v>3.62764495121798</v>
      </c>
      <c r="O32">
        <v>28785.9701014233</v>
      </c>
      <c r="P32">
        <v>7.8399068014612903</v>
      </c>
      <c r="Q32">
        <v>3551.0141955126101</v>
      </c>
      <c r="R32">
        <v>4.31157083527303</v>
      </c>
      <c r="S32">
        <v>0.174009511278988</v>
      </c>
      <c r="T32">
        <v>0</v>
      </c>
      <c r="U32">
        <v>0.22216570314121001</v>
      </c>
      <c r="V32">
        <v>0</v>
      </c>
      <c r="W32">
        <v>11520129.2814459</v>
      </c>
      <c r="X32">
        <v>3675566.4170855</v>
      </c>
      <c r="Y32">
        <v>1571833.1857851199</v>
      </c>
      <c r="Z32">
        <v>-9712630.4529624395</v>
      </c>
      <c r="AA32">
        <v>-1101466.84107771</v>
      </c>
      <c r="AB32">
        <v>89737.194873489905</v>
      </c>
      <c r="AC32">
        <v>4976709.4375402201</v>
      </c>
      <c r="AD32">
        <v>-27045.484681659</v>
      </c>
      <c r="AE32">
        <v>-3338280.67791592</v>
      </c>
      <c r="AF32">
        <v>0</v>
      </c>
      <c r="AG32">
        <v>271282.00053344999</v>
      </c>
      <c r="AH32">
        <v>0</v>
      </c>
      <c r="AI32">
        <v>7925834.0606260402</v>
      </c>
      <c r="AJ32">
        <v>7819535.7194682499</v>
      </c>
      <c r="AK32">
        <v>-10811529.755468</v>
      </c>
      <c r="AL32">
        <v>0</v>
      </c>
      <c r="AM32">
        <v>-2991994.0359997698</v>
      </c>
    </row>
    <row r="33" spans="1:39" x14ac:dyDescent="0.2">
      <c r="A33">
        <v>2</v>
      </c>
      <c r="B33">
        <v>0</v>
      </c>
      <c r="C33">
        <v>2015</v>
      </c>
      <c r="D33">
        <v>1460</v>
      </c>
      <c r="E33">
        <v>775175948.33500004</v>
      </c>
      <c r="F33">
        <v>898301472.86099994</v>
      </c>
      <c r="G33">
        <v>874386371.77100003</v>
      </c>
      <c r="H33">
        <v>-23915101.09</v>
      </c>
      <c r="I33">
        <v>848258703.292225</v>
      </c>
      <c r="J33">
        <v>-53611467.184036098</v>
      </c>
      <c r="K33">
        <v>11438945.188183</v>
      </c>
      <c r="L33">
        <v>0.99270475287368398</v>
      </c>
      <c r="M33">
        <v>2674970.8782925499</v>
      </c>
      <c r="N33">
        <v>2.67122973694245</v>
      </c>
      <c r="O33">
        <v>29920.840542581602</v>
      </c>
      <c r="P33">
        <v>7.6621974793553003</v>
      </c>
      <c r="Q33">
        <v>3573.8683643589102</v>
      </c>
      <c r="R33">
        <v>4.4716025363999199</v>
      </c>
      <c r="S33">
        <v>1.0051284668732801</v>
      </c>
      <c r="T33">
        <v>0</v>
      </c>
      <c r="U33">
        <v>0.459779362031978</v>
      </c>
      <c r="V33">
        <v>0</v>
      </c>
      <c r="W33">
        <v>21323631.538345199</v>
      </c>
      <c r="X33">
        <v>-3209640.9095009901</v>
      </c>
      <c r="Y33">
        <v>1550577.47191627</v>
      </c>
      <c r="Z33">
        <v>-48539249.565797098</v>
      </c>
      <c r="AA33">
        <v>-12196415.0203225</v>
      </c>
      <c r="AB33">
        <v>-1304088.94854057</v>
      </c>
      <c r="AC33">
        <v>6641547.0843112301</v>
      </c>
      <c r="AD33">
        <v>-49595.373735626803</v>
      </c>
      <c r="AE33">
        <v>-17083207.054958198</v>
      </c>
      <c r="AF33">
        <v>0</v>
      </c>
      <c r="AG33">
        <v>1088203.84708044</v>
      </c>
      <c r="AH33">
        <v>0</v>
      </c>
      <c r="AI33">
        <v>-51778236.931201898</v>
      </c>
      <c r="AJ33">
        <v>-52176764.856306702</v>
      </c>
      <c r="AK33">
        <v>28261663.766306698</v>
      </c>
      <c r="AL33">
        <v>0</v>
      </c>
      <c r="AM33">
        <v>-23915101.09</v>
      </c>
    </row>
    <row r="34" spans="1:39" x14ac:dyDescent="0.2">
      <c r="A34">
        <v>2</v>
      </c>
      <c r="B34">
        <v>0</v>
      </c>
      <c r="C34">
        <v>2016</v>
      </c>
      <c r="D34">
        <v>1460</v>
      </c>
      <c r="E34">
        <v>775175948.33500004</v>
      </c>
      <c r="F34">
        <v>874386371.77100003</v>
      </c>
      <c r="G34">
        <v>831101604.76499999</v>
      </c>
      <c r="H34">
        <v>-43284767.006000102</v>
      </c>
      <c r="I34">
        <v>827130702.44345605</v>
      </c>
      <c r="J34">
        <v>-21128000.848769002</v>
      </c>
      <c r="K34">
        <v>11826026.435773799</v>
      </c>
      <c r="L34">
        <v>1.0152434784279001</v>
      </c>
      <c r="M34">
        <v>2709702.8414624399</v>
      </c>
      <c r="N34">
        <v>2.3662495991230101</v>
      </c>
      <c r="O34">
        <v>30761.736169879699</v>
      </c>
      <c r="P34">
        <v>7.45219367819226</v>
      </c>
      <c r="Q34">
        <v>3593.3864979170698</v>
      </c>
      <c r="R34">
        <v>4.9950832739236901</v>
      </c>
      <c r="S34">
        <v>1.9350523657304599</v>
      </c>
      <c r="T34">
        <v>0</v>
      </c>
      <c r="U34">
        <v>0.61337811209090498</v>
      </c>
      <c r="V34">
        <v>0</v>
      </c>
      <c r="W34">
        <v>21943392.387065999</v>
      </c>
      <c r="X34">
        <v>-5618968.40196703</v>
      </c>
      <c r="Y34">
        <v>1448867.89116668</v>
      </c>
      <c r="Z34">
        <v>-17607936.8962426</v>
      </c>
      <c r="AA34">
        <v>-7911370.9545898903</v>
      </c>
      <c r="AB34">
        <v>-937855.48774157604</v>
      </c>
      <c r="AC34">
        <v>5519103.3864274099</v>
      </c>
      <c r="AD34">
        <v>-159543.14448815299</v>
      </c>
      <c r="AE34">
        <v>-19007285.392873999</v>
      </c>
      <c r="AF34">
        <v>0</v>
      </c>
      <c r="AG34">
        <v>702608.43851859402</v>
      </c>
      <c r="AH34">
        <v>0</v>
      </c>
      <c r="AI34">
        <v>-21628988.174724601</v>
      </c>
      <c r="AJ34">
        <v>-21851368.450958099</v>
      </c>
      <c r="AK34">
        <v>-21433398.555042099</v>
      </c>
      <c r="AL34">
        <v>0</v>
      </c>
      <c r="AM34">
        <v>-43284767.006000102</v>
      </c>
    </row>
    <row r="35" spans="1:39" x14ac:dyDescent="0.2">
      <c r="A35">
        <v>2</v>
      </c>
      <c r="B35">
        <v>0</v>
      </c>
      <c r="C35">
        <v>2017</v>
      </c>
      <c r="D35">
        <v>1460</v>
      </c>
      <c r="E35">
        <v>775175948.33500004</v>
      </c>
      <c r="F35">
        <v>831101604.76499999</v>
      </c>
      <c r="G35">
        <v>796946299.074</v>
      </c>
      <c r="H35">
        <v>-34155305.690999903</v>
      </c>
      <c r="I35">
        <v>837092852.01761496</v>
      </c>
      <c r="J35">
        <v>9962149.5741593</v>
      </c>
      <c r="K35">
        <v>11978443.460959701</v>
      </c>
      <c r="L35">
        <v>1.0010605889681301</v>
      </c>
      <c r="M35">
        <v>2748222.91276713</v>
      </c>
      <c r="N35">
        <v>2.57644369482035</v>
      </c>
      <c r="O35">
        <v>30890.803533521601</v>
      </c>
      <c r="P35">
        <v>7.1956067726721198</v>
      </c>
      <c r="Q35">
        <v>3611.83882213058</v>
      </c>
      <c r="R35">
        <v>5.1738730810595897</v>
      </c>
      <c r="S35">
        <v>2.8716101520825399</v>
      </c>
      <c r="T35">
        <v>0</v>
      </c>
      <c r="U35">
        <v>0.71453789367266296</v>
      </c>
      <c r="V35">
        <v>0</v>
      </c>
      <c r="W35">
        <v>7439242.7547815302</v>
      </c>
      <c r="X35">
        <v>4857020.2097411901</v>
      </c>
      <c r="Y35">
        <v>1463514.78877855</v>
      </c>
      <c r="Z35">
        <v>12098932.0283673</v>
      </c>
      <c r="AA35">
        <v>-1529014.3448019701</v>
      </c>
      <c r="AB35">
        <v>-1708345.4921528399</v>
      </c>
      <c r="AC35">
        <v>5161222.0073773302</v>
      </c>
      <c r="AD35">
        <v>-59620.295280960498</v>
      </c>
      <c r="AE35">
        <v>-18174574.165065799</v>
      </c>
      <c r="AF35">
        <v>0</v>
      </c>
      <c r="AG35">
        <v>507068.44524560502</v>
      </c>
      <c r="AH35">
        <v>0</v>
      </c>
      <c r="AI35">
        <v>10055445.9369899</v>
      </c>
      <c r="AJ35">
        <v>9697945.0441898294</v>
      </c>
      <c r="AK35">
        <v>-43853250.735189699</v>
      </c>
      <c r="AL35">
        <v>0</v>
      </c>
      <c r="AM35">
        <v>-34155305.690999903</v>
      </c>
    </row>
    <row r="36" spans="1:39" x14ac:dyDescent="0.2">
      <c r="A36">
        <v>2</v>
      </c>
      <c r="B36">
        <v>0</v>
      </c>
      <c r="C36">
        <v>2018</v>
      </c>
      <c r="D36">
        <v>1460</v>
      </c>
      <c r="E36">
        <v>775175948.33500004</v>
      </c>
      <c r="F36">
        <v>796946299.074</v>
      </c>
      <c r="G36">
        <v>779101994.59799898</v>
      </c>
      <c r="H36">
        <v>-17844304.475999799</v>
      </c>
      <c r="I36">
        <v>836104022.74342096</v>
      </c>
      <c r="J36">
        <v>-988829.274194506</v>
      </c>
      <c r="K36">
        <v>12322329.4230967</v>
      </c>
      <c r="L36">
        <v>0.98533916269850497</v>
      </c>
      <c r="M36">
        <v>2781939.65294956</v>
      </c>
      <c r="N36">
        <v>2.8552461162335998</v>
      </c>
      <c r="O36">
        <v>31293.679821101199</v>
      </c>
      <c r="P36">
        <v>6.9559527905738099</v>
      </c>
      <c r="Q36">
        <v>3643.7721310097299</v>
      </c>
      <c r="R36">
        <v>5.4388356207924602</v>
      </c>
      <c r="S36">
        <v>3.85366182152754</v>
      </c>
      <c r="T36">
        <v>0</v>
      </c>
      <c r="U36">
        <v>0.81557939193281104</v>
      </c>
      <c r="V36">
        <v>0.441898028354414</v>
      </c>
      <c r="W36">
        <v>12544403.9553729</v>
      </c>
      <c r="X36">
        <v>5718250.9590303702</v>
      </c>
      <c r="Y36">
        <v>1280551.149252</v>
      </c>
      <c r="Z36">
        <v>14126289.9424561</v>
      </c>
      <c r="AA36">
        <v>-3647845.5716173402</v>
      </c>
      <c r="AB36">
        <v>-1418699.6574601</v>
      </c>
      <c r="AC36">
        <v>7864439.7726960201</v>
      </c>
      <c r="AD36">
        <v>-78965.224053708007</v>
      </c>
      <c r="AE36">
        <v>-18630678.816868201</v>
      </c>
      <c r="AF36">
        <v>0</v>
      </c>
      <c r="AG36">
        <v>485043.656125988</v>
      </c>
      <c r="AH36">
        <v>-19590448.518356401</v>
      </c>
      <c r="AI36">
        <v>-1347658.35342236</v>
      </c>
      <c r="AJ36">
        <v>-2095049.53605971</v>
      </c>
      <c r="AK36">
        <v>-15749254.939940101</v>
      </c>
      <c r="AL36">
        <v>0</v>
      </c>
      <c r="AM36">
        <v>-17844304.475999799</v>
      </c>
    </row>
    <row r="37" spans="1:39" x14ac:dyDescent="0.2">
      <c r="A37">
        <v>3</v>
      </c>
      <c r="B37">
        <v>0</v>
      </c>
      <c r="C37">
        <v>2002</v>
      </c>
      <c r="D37">
        <v>2044</v>
      </c>
      <c r="E37">
        <v>102852225.8883</v>
      </c>
      <c r="F37">
        <v>0</v>
      </c>
      <c r="G37">
        <v>102852225.8883</v>
      </c>
      <c r="H37">
        <v>0</v>
      </c>
      <c r="I37">
        <v>97366447.266611397</v>
      </c>
      <c r="J37">
        <v>0</v>
      </c>
      <c r="K37">
        <v>2333532.5857476802</v>
      </c>
      <c r="L37">
        <v>0.88714904878723899</v>
      </c>
      <c r="M37">
        <v>603153.58803816303</v>
      </c>
      <c r="N37">
        <v>1.92769950466068</v>
      </c>
      <c r="O37">
        <v>33560.363321321798</v>
      </c>
      <c r="P37">
        <v>6.3177204151112996</v>
      </c>
      <c r="Q37">
        <v>2431.66375045317</v>
      </c>
      <c r="R37">
        <v>3.3377334784743899</v>
      </c>
      <c r="S37">
        <v>0</v>
      </c>
      <c r="T37">
        <v>0</v>
      </c>
      <c r="U37">
        <v>2.75700012859183E-2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102852225.8883</v>
      </c>
      <c r="AM37">
        <v>102852225.8883</v>
      </c>
    </row>
    <row r="38" spans="1:39" x14ac:dyDescent="0.2">
      <c r="A38">
        <v>3</v>
      </c>
      <c r="B38">
        <v>0</v>
      </c>
      <c r="C38">
        <v>2003</v>
      </c>
      <c r="D38">
        <v>2467</v>
      </c>
      <c r="E38">
        <v>123716227.4886</v>
      </c>
      <c r="F38">
        <v>102852225.8883</v>
      </c>
      <c r="G38">
        <v>128187371.3487</v>
      </c>
      <c r="H38">
        <v>4471143.8601000104</v>
      </c>
      <c r="I38">
        <v>124498065.66678099</v>
      </c>
      <c r="J38">
        <v>7648618.7424327303</v>
      </c>
      <c r="K38">
        <v>2111545.3714053901</v>
      </c>
      <c r="L38">
        <v>0.82263540208610697</v>
      </c>
      <c r="M38">
        <v>569244.01112078805</v>
      </c>
      <c r="N38">
        <v>2.16772328097949</v>
      </c>
      <c r="O38">
        <v>32748.3344504079</v>
      </c>
      <c r="P38">
        <v>6.3227943148585002</v>
      </c>
      <c r="Q38">
        <v>2401.3957594854201</v>
      </c>
      <c r="R38">
        <v>3.2444361461756999</v>
      </c>
      <c r="S38">
        <v>0</v>
      </c>
      <c r="T38">
        <v>0</v>
      </c>
      <c r="U38">
        <v>2.2920485514006501E-2</v>
      </c>
      <c r="V38">
        <v>0</v>
      </c>
      <c r="W38">
        <v>1779968.8946966601</v>
      </c>
      <c r="X38">
        <v>2037004.5790297301</v>
      </c>
      <c r="Y38">
        <v>408170.720951055</v>
      </c>
      <c r="Z38">
        <v>1995089.10869084</v>
      </c>
      <c r="AA38">
        <v>1163456.9775004101</v>
      </c>
      <c r="AB38">
        <v>123657.71070774901</v>
      </c>
      <c r="AC38">
        <v>1457.01703163349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7508805.0086081</v>
      </c>
      <c r="AJ38">
        <v>8008659.3608156797</v>
      </c>
      <c r="AK38">
        <v>-3537515.5007156599</v>
      </c>
      <c r="AL38">
        <v>20864001.600299899</v>
      </c>
      <c r="AM38">
        <v>25335145.4604</v>
      </c>
    </row>
    <row r="39" spans="1:39" x14ac:dyDescent="0.2">
      <c r="A39">
        <v>3</v>
      </c>
      <c r="B39">
        <v>0</v>
      </c>
      <c r="C39">
        <v>2004</v>
      </c>
      <c r="D39">
        <v>2890</v>
      </c>
      <c r="E39">
        <v>160122136.7958</v>
      </c>
      <c r="F39">
        <v>128187371.3487</v>
      </c>
      <c r="G39">
        <v>167462529.73980001</v>
      </c>
      <c r="H39">
        <v>2869249.0838999799</v>
      </c>
      <c r="I39">
        <v>168094894.917099</v>
      </c>
      <c r="J39">
        <v>9636816.1661088206</v>
      </c>
      <c r="K39">
        <v>2202443.9487997801</v>
      </c>
      <c r="L39">
        <v>0.84543301670430904</v>
      </c>
      <c r="M39">
        <v>588390.19553966902</v>
      </c>
      <c r="N39">
        <v>2.4948619195655901</v>
      </c>
      <c r="O39">
        <v>30486.574695054402</v>
      </c>
      <c r="P39">
        <v>6.7794926592215301</v>
      </c>
      <c r="Q39">
        <v>2443.3479618095598</v>
      </c>
      <c r="R39">
        <v>3.1387305167831898</v>
      </c>
      <c r="S39">
        <v>0</v>
      </c>
      <c r="T39">
        <v>0</v>
      </c>
      <c r="U39">
        <v>1.7709206589069E-2</v>
      </c>
      <c r="V39">
        <v>0</v>
      </c>
      <c r="W39">
        <v>2168915.6188107799</v>
      </c>
      <c r="X39">
        <v>-780088.61631584796</v>
      </c>
      <c r="Y39">
        <v>606986.265896786</v>
      </c>
      <c r="Z39">
        <v>2977142.2254713099</v>
      </c>
      <c r="AA39">
        <v>2026595.7886481001</v>
      </c>
      <c r="AB39">
        <v>147439.88144410599</v>
      </c>
      <c r="AC39">
        <v>2872.1497362483201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7149863.3136914903</v>
      </c>
      <c r="AJ39">
        <v>7563439.6820209697</v>
      </c>
      <c r="AK39">
        <v>-4694190.5981209902</v>
      </c>
      <c r="AL39">
        <v>36405909.3072</v>
      </c>
      <c r="AM39">
        <v>39275158.3910999</v>
      </c>
    </row>
    <row r="40" spans="1:39" x14ac:dyDescent="0.2">
      <c r="A40">
        <v>3</v>
      </c>
      <c r="B40">
        <v>0</v>
      </c>
      <c r="C40">
        <v>2005</v>
      </c>
      <c r="D40">
        <v>3377</v>
      </c>
      <c r="E40">
        <v>182830167.34999999</v>
      </c>
      <c r="F40">
        <v>167462529.73980001</v>
      </c>
      <c r="G40">
        <v>193159928.45570001</v>
      </c>
      <c r="H40">
        <v>2989368.1617000001</v>
      </c>
      <c r="I40">
        <v>199677491.166511</v>
      </c>
      <c r="J40">
        <v>8394554.7048466001</v>
      </c>
      <c r="K40">
        <v>2043216.72238343</v>
      </c>
      <c r="L40">
        <v>0.81055849619153797</v>
      </c>
      <c r="M40">
        <v>607534.11425218196</v>
      </c>
      <c r="N40">
        <v>2.9644755358270798</v>
      </c>
      <c r="O40">
        <v>29204.142558729902</v>
      </c>
      <c r="P40">
        <v>6.9376636540761201</v>
      </c>
      <c r="Q40">
        <v>2349.6687492231299</v>
      </c>
      <c r="R40">
        <v>3.14478167819611</v>
      </c>
      <c r="S40">
        <v>0</v>
      </c>
      <c r="T40">
        <v>0</v>
      </c>
      <c r="U40">
        <v>1.5509672397617E-2</v>
      </c>
      <c r="V40">
        <v>0</v>
      </c>
      <c r="W40">
        <v>-808148.86808449903</v>
      </c>
      <c r="X40">
        <v>374967.56055735302</v>
      </c>
      <c r="Y40">
        <v>834018.66568969202</v>
      </c>
      <c r="Z40">
        <v>5141670.3802896598</v>
      </c>
      <c r="AA40">
        <v>2519336.45868325</v>
      </c>
      <c r="AB40">
        <v>241390.92100576</v>
      </c>
      <c r="AC40">
        <v>-23938.762595693701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8279296.3555455301</v>
      </c>
      <c r="AJ40">
        <v>8894010.1367665306</v>
      </c>
      <c r="AK40">
        <v>-5904641.9750665296</v>
      </c>
      <c r="AL40">
        <v>22708030.5541999</v>
      </c>
      <c r="AM40">
        <v>25697398.7159</v>
      </c>
    </row>
    <row r="41" spans="1:39" x14ac:dyDescent="0.2">
      <c r="A41">
        <v>3</v>
      </c>
      <c r="B41">
        <v>0</v>
      </c>
      <c r="C41">
        <v>2006</v>
      </c>
      <c r="D41">
        <v>4129</v>
      </c>
      <c r="E41">
        <v>212198754.3599</v>
      </c>
      <c r="F41">
        <v>193159928.45570001</v>
      </c>
      <c r="G41">
        <v>237101146.00529999</v>
      </c>
      <c r="H41">
        <v>15036240.5397</v>
      </c>
      <c r="I41">
        <v>247294673.87888399</v>
      </c>
      <c r="J41">
        <v>17525278.126859199</v>
      </c>
      <c r="K41">
        <v>1940857.1112156301</v>
      </c>
      <c r="L41">
        <v>0.83441966601123396</v>
      </c>
      <c r="M41">
        <v>607128.97113355203</v>
      </c>
      <c r="N41">
        <v>3.2493771200654402</v>
      </c>
      <c r="O41">
        <v>27652.318672021</v>
      </c>
      <c r="P41">
        <v>6.9432357721279301</v>
      </c>
      <c r="Q41">
        <v>2317.4543701284101</v>
      </c>
      <c r="R41">
        <v>3.58241031644399</v>
      </c>
      <c r="S41">
        <v>0</v>
      </c>
      <c r="T41">
        <v>0</v>
      </c>
      <c r="U41">
        <v>1.33631133158803E-2</v>
      </c>
      <c r="V41">
        <v>0</v>
      </c>
      <c r="W41">
        <v>7004373.1808415698</v>
      </c>
      <c r="X41">
        <v>-193594.90322865901</v>
      </c>
      <c r="Y41">
        <v>1022423.55435048</v>
      </c>
      <c r="Z41">
        <v>3187336.6532826</v>
      </c>
      <c r="AA41">
        <v>4175795.3112508599</v>
      </c>
      <c r="AB41">
        <v>227420.63604920299</v>
      </c>
      <c r="AC41">
        <v>57718.391515016498</v>
      </c>
      <c r="AD41">
        <v>-23797.9541051624</v>
      </c>
      <c r="AE41">
        <v>0</v>
      </c>
      <c r="AF41">
        <v>0</v>
      </c>
      <c r="AG41">
        <v>0</v>
      </c>
      <c r="AH41">
        <v>0</v>
      </c>
      <c r="AI41">
        <v>15457674.869955899</v>
      </c>
      <c r="AJ41">
        <v>16110060.276928</v>
      </c>
      <c r="AK41">
        <v>-1073819.7372280799</v>
      </c>
      <c r="AL41">
        <v>29368587.009899899</v>
      </c>
      <c r="AM41">
        <v>44404827.549599998</v>
      </c>
    </row>
    <row r="42" spans="1:39" x14ac:dyDescent="0.2">
      <c r="A42">
        <v>3</v>
      </c>
      <c r="B42">
        <v>0</v>
      </c>
      <c r="C42">
        <v>2007</v>
      </c>
      <c r="D42">
        <v>4421</v>
      </c>
      <c r="E42">
        <v>224382304.11320001</v>
      </c>
      <c r="F42">
        <v>237101146.00529999</v>
      </c>
      <c r="G42">
        <v>259434200.52419999</v>
      </c>
      <c r="H42">
        <v>9678740.7655999791</v>
      </c>
      <c r="I42">
        <v>269914418.45555001</v>
      </c>
      <c r="J42">
        <v>9329599.33127141</v>
      </c>
      <c r="K42">
        <v>1960097.37857107</v>
      </c>
      <c r="L42">
        <v>0.84524490232604099</v>
      </c>
      <c r="M42">
        <v>606495.98669565003</v>
      </c>
      <c r="N42">
        <v>3.4350938224481098</v>
      </c>
      <c r="O42">
        <v>27961.720738617099</v>
      </c>
      <c r="P42">
        <v>7.09696715493574</v>
      </c>
      <c r="Q42">
        <v>2316.0157985501601</v>
      </c>
      <c r="R42">
        <v>3.6679166818942699</v>
      </c>
      <c r="S42">
        <v>0</v>
      </c>
      <c r="T42">
        <v>0</v>
      </c>
      <c r="U42">
        <v>1.26375206423115E-2</v>
      </c>
      <c r="V42">
        <v>0</v>
      </c>
      <c r="W42">
        <v>6880323.1734711397</v>
      </c>
      <c r="X42">
        <v>171230.600618917</v>
      </c>
      <c r="Y42">
        <v>425261.698863458</v>
      </c>
      <c r="Z42">
        <v>2342541.9347635298</v>
      </c>
      <c r="AA42">
        <v>-931376.348535873</v>
      </c>
      <c r="AB42">
        <v>135238.426604657</v>
      </c>
      <c r="AC42">
        <v>-98115.026049096501</v>
      </c>
      <c r="AD42">
        <v>-8876.8433734899809</v>
      </c>
      <c r="AE42">
        <v>0</v>
      </c>
      <c r="AF42">
        <v>0</v>
      </c>
      <c r="AG42">
        <v>0</v>
      </c>
      <c r="AH42">
        <v>0</v>
      </c>
      <c r="AI42">
        <v>8916227.6163632497</v>
      </c>
      <c r="AJ42">
        <v>8961929.6092378609</v>
      </c>
      <c r="AK42">
        <v>716811.15636211901</v>
      </c>
      <c r="AL42">
        <v>12183549.7533</v>
      </c>
      <c r="AM42">
        <v>21862290.518899899</v>
      </c>
    </row>
    <row r="43" spans="1:39" x14ac:dyDescent="0.2">
      <c r="A43">
        <v>3</v>
      </c>
      <c r="B43">
        <v>0</v>
      </c>
      <c r="C43">
        <v>2008</v>
      </c>
      <c r="D43">
        <v>4421</v>
      </c>
      <c r="E43">
        <v>224382304.11320001</v>
      </c>
      <c r="F43">
        <v>259434200.52419999</v>
      </c>
      <c r="G43">
        <v>279267294.39189899</v>
      </c>
      <c r="H43">
        <v>19833093.867699999</v>
      </c>
      <c r="I43">
        <v>280589835.12449801</v>
      </c>
      <c r="J43">
        <v>10675416.668948799</v>
      </c>
      <c r="K43">
        <v>1981005.5694478999</v>
      </c>
      <c r="L43">
        <v>0.83118123139408495</v>
      </c>
      <c r="M43">
        <v>609090.02586122695</v>
      </c>
      <c r="N43">
        <v>3.85607637335178</v>
      </c>
      <c r="O43">
        <v>28146.457964559599</v>
      </c>
      <c r="P43">
        <v>7.0838475956117799</v>
      </c>
      <c r="Q43">
        <v>2315.9173239525899</v>
      </c>
      <c r="R43">
        <v>3.70503163559462</v>
      </c>
      <c r="S43">
        <v>0</v>
      </c>
      <c r="T43">
        <v>0</v>
      </c>
      <c r="U43">
        <v>1.26375206423115E-2</v>
      </c>
      <c r="V43">
        <v>0</v>
      </c>
      <c r="W43">
        <v>2969225.4837430199</v>
      </c>
      <c r="X43">
        <v>1591744.7196039199</v>
      </c>
      <c r="Y43">
        <v>159743.76278310301</v>
      </c>
      <c r="Z43">
        <v>5652582.7652827799</v>
      </c>
      <c r="AA43">
        <v>-563042.862421097</v>
      </c>
      <c r="AB43">
        <v>8671.6076095293793</v>
      </c>
      <c r="AC43">
        <v>-14160.4378344339</v>
      </c>
      <c r="AD43">
        <v>-277.31550729324402</v>
      </c>
      <c r="AE43">
        <v>0</v>
      </c>
      <c r="AF43">
        <v>0</v>
      </c>
      <c r="AG43">
        <v>0</v>
      </c>
      <c r="AH43">
        <v>0</v>
      </c>
      <c r="AI43">
        <v>9804487.7232595403</v>
      </c>
      <c r="AJ43">
        <v>10101917.911122</v>
      </c>
      <c r="AK43">
        <v>9731175.9565779306</v>
      </c>
      <c r="AL43">
        <v>0</v>
      </c>
      <c r="AM43">
        <v>19833093.867699999</v>
      </c>
    </row>
    <row r="44" spans="1:39" x14ac:dyDescent="0.2">
      <c r="A44">
        <v>3</v>
      </c>
      <c r="B44">
        <v>0</v>
      </c>
      <c r="C44">
        <v>2009</v>
      </c>
      <c r="D44">
        <v>4488</v>
      </c>
      <c r="E44">
        <v>235672221.97319999</v>
      </c>
      <c r="F44">
        <v>279267294.39189899</v>
      </c>
      <c r="G44">
        <v>283924143.32739902</v>
      </c>
      <c r="H44">
        <v>-6107751.9245000202</v>
      </c>
      <c r="I44">
        <v>279476626.42361999</v>
      </c>
      <c r="J44">
        <v>-10696301.237165499</v>
      </c>
      <c r="K44">
        <v>1968125.95136289</v>
      </c>
      <c r="L44">
        <v>0.86708605072709699</v>
      </c>
      <c r="M44">
        <v>591260.08394359099</v>
      </c>
      <c r="N44">
        <v>2.78392585255208</v>
      </c>
      <c r="O44">
        <v>26476.987853431801</v>
      </c>
      <c r="P44">
        <v>7.1446270107732497</v>
      </c>
      <c r="Q44">
        <v>2282.8178631474998</v>
      </c>
      <c r="R44">
        <v>3.69804786707369</v>
      </c>
      <c r="S44">
        <v>0</v>
      </c>
      <c r="T44">
        <v>0</v>
      </c>
      <c r="U44">
        <v>1.2032118067450699E-2</v>
      </c>
      <c r="V44">
        <v>0</v>
      </c>
      <c r="W44">
        <v>4977078.9969494501</v>
      </c>
      <c r="X44">
        <v>-4903064.49107162</v>
      </c>
      <c r="Y44">
        <v>-130506.889401429</v>
      </c>
      <c r="Z44">
        <v>-15965521.4995855</v>
      </c>
      <c r="AA44">
        <v>5405007.7370596696</v>
      </c>
      <c r="AB44">
        <v>156876.33479053399</v>
      </c>
      <c r="AC44">
        <v>761106.72585986799</v>
      </c>
      <c r="AD44">
        <v>4278.3416951045601</v>
      </c>
      <c r="AE44">
        <v>0</v>
      </c>
      <c r="AF44">
        <v>0</v>
      </c>
      <c r="AG44">
        <v>0</v>
      </c>
      <c r="AH44">
        <v>0</v>
      </c>
      <c r="AI44">
        <v>-9694744.7437040005</v>
      </c>
      <c r="AJ44">
        <v>-9737895.5376377106</v>
      </c>
      <c r="AK44">
        <v>3630143.6131376899</v>
      </c>
      <c r="AL44">
        <v>11289917.859999999</v>
      </c>
      <c r="AM44">
        <v>5182165.9354999801</v>
      </c>
    </row>
    <row r="45" spans="1:39" x14ac:dyDescent="0.2">
      <c r="A45">
        <v>3</v>
      </c>
      <c r="B45">
        <v>0</v>
      </c>
      <c r="C45">
        <v>2010</v>
      </c>
      <c r="D45">
        <v>4519</v>
      </c>
      <c r="E45">
        <v>236443202.97319999</v>
      </c>
      <c r="F45">
        <v>283924143.32739902</v>
      </c>
      <c r="G45">
        <v>287477942.9192</v>
      </c>
      <c r="H45">
        <v>3149786.5918000001</v>
      </c>
      <c r="I45">
        <v>288216482.92168498</v>
      </c>
      <c r="J45">
        <v>8650772.7416196801</v>
      </c>
      <c r="K45">
        <v>1932981.2884092799</v>
      </c>
      <c r="L45">
        <v>0.85513847914263497</v>
      </c>
      <c r="M45">
        <v>595881.81729993504</v>
      </c>
      <c r="N45">
        <v>3.2359010474339698</v>
      </c>
      <c r="O45">
        <v>26468.458416179099</v>
      </c>
      <c r="P45">
        <v>7.3410235015412004</v>
      </c>
      <c r="Q45">
        <v>2267.72038025641</v>
      </c>
      <c r="R45">
        <v>4.0706216337414096</v>
      </c>
      <c r="S45">
        <v>0</v>
      </c>
      <c r="T45">
        <v>0</v>
      </c>
      <c r="U45">
        <v>2.8510309940117301E-2</v>
      </c>
      <c r="V45">
        <v>0</v>
      </c>
      <c r="W45">
        <v>1324465.5240037299</v>
      </c>
      <c r="X45">
        <v>1555808.89484285</v>
      </c>
      <c r="Y45">
        <v>336277.69332004798</v>
      </c>
      <c r="Z45">
        <v>7787394.5698833195</v>
      </c>
      <c r="AA45">
        <v>-366067.93740972201</v>
      </c>
      <c r="AB45">
        <v>483199.55086150102</v>
      </c>
      <c r="AC45">
        <v>-2158265.4832851901</v>
      </c>
      <c r="AD45">
        <v>-29881.3006665473</v>
      </c>
      <c r="AE45">
        <v>0</v>
      </c>
      <c r="AF45">
        <v>0</v>
      </c>
      <c r="AG45">
        <v>22760.281265850201</v>
      </c>
      <c r="AH45">
        <v>0</v>
      </c>
      <c r="AI45">
        <v>8955691.7928158399</v>
      </c>
      <c r="AJ45">
        <v>8974843.5027472805</v>
      </c>
      <c r="AK45">
        <v>-5825056.91094728</v>
      </c>
      <c r="AL45">
        <v>770981</v>
      </c>
      <c r="AM45">
        <v>3920767.5918000001</v>
      </c>
    </row>
    <row r="46" spans="1:39" x14ac:dyDescent="0.2">
      <c r="A46">
        <v>3</v>
      </c>
      <c r="B46">
        <v>0</v>
      </c>
      <c r="C46">
        <v>2011</v>
      </c>
      <c r="D46">
        <v>4618</v>
      </c>
      <c r="E46">
        <v>237276984.8813</v>
      </c>
      <c r="F46">
        <v>287477942.9192</v>
      </c>
      <c r="G46">
        <v>306766044.13559997</v>
      </c>
      <c r="H46">
        <v>17465211.3083</v>
      </c>
      <c r="I46">
        <v>311375718.53896201</v>
      </c>
      <c r="J46">
        <v>21232175.209326498</v>
      </c>
      <c r="K46">
        <v>1909923.3824233999</v>
      </c>
      <c r="L46">
        <v>0.81448490239813298</v>
      </c>
      <c r="M46">
        <v>598648.98910822498</v>
      </c>
      <c r="N46">
        <v>3.9916963864609101</v>
      </c>
      <c r="O46">
        <v>26287.977245744802</v>
      </c>
      <c r="P46">
        <v>7.4817220729488003</v>
      </c>
      <c r="Q46">
        <v>2300.8896013236799</v>
      </c>
      <c r="R46">
        <v>3.90326543036872</v>
      </c>
      <c r="S46">
        <v>0</v>
      </c>
      <c r="T46">
        <v>0</v>
      </c>
      <c r="U46">
        <v>2.8410125842471701E-2</v>
      </c>
      <c r="V46">
        <v>0</v>
      </c>
      <c r="W46">
        <v>-157157.048712238</v>
      </c>
      <c r="X46">
        <v>4499243.5654605497</v>
      </c>
      <c r="Y46">
        <v>225218.00077455601</v>
      </c>
      <c r="Z46">
        <v>11257629.7200331</v>
      </c>
      <c r="AA46">
        <v>811755.61589562905</v>
      </c>
      <c r="AB46">
        <v>334163.34790043399</v>
      </c>
      <c r="AC46">
        <v>4469964.8904409604</v>
      </c>
      <c r="AD46">
        <v>7257.14280064985</v>
      </c>
      <c r="AE46">
        <v>0</v>
      </c>
      <c r="AF46">
        <v>0</v>
      </c>
      <c r="AG46">
        <v>0</v>
      </c>
      <c r="AH46">
        <v>0</v>
      </c>
      <c r="AI46">
        <v>21448075.234593701</v>
      </c>
      <c r="AJ46">
        <v>22000048.482020698</v>
      </c>
      <c r="AK46">
        <v>-4534837.1737207798</v>
      </c>
      <c r="AL46">
        <v>833781.90809999895</v>
      </c>
      <c r="AM46">
        <v>18298993.216400001</v>
      </c>
    </row>
    <row r="47" spans="1:39" x14ac:dyDescent="0.2">
      <c r="A47">
        <v>3</v>
      </c>
      <c r="B47">
        <v>0</v>
      </c>
      <c r="C47">
        <v>2012</v>
      </c>
      <c r="D47">
        <v>4652</v>
      </c>
      <c r="E47">
        <v>237702386.8813</v>
      </c>
      <c r="F47">
        <v>306766044.13559997</v>
      </c>
      <c r="G47">
        <v>316137858.08679903</v>
      </c>
      <c r="H47">
        <v>8946411.9511999208</v>
      </c>
      <c r="I47">
        <v>308521650.76519698</v>
      </c>
      <c r="J47">
        <v>-3276712.81652766</v>
      </c>
      <c r="K47">
        <v>1916327.8809747701</v>
      </c>
      <c r="L47">
        <v>0.84402678227622996</v>
      </c>
      <c r="M47">
        <v>603171.17727812403</v>
      </c>
      <c r="N47">
        <v>4.00041638431279</v>
      </c>
      <c r="O47">
        <v>25842.772528506699</v>
      </c>
      <c r="P47">
        <v>7.3290573113309501</v>
      </c>
      <c r="Q47">
        <v>2287.5025379152498</v>
      </c>
      <c r="R47">
        <v>3.7971252852835198</v>
      </c>
      <c r="S47">
        <v>0</v>
      </c>
      <c r="T47">
        <v>0</v>
      </c>
      <c r="U47">
        <v>3.9812650281571403E-2</v>
      </c>
      <c r="V47">
        <v>0</v>
      </c>
      <c r="W47">
        <v>893782.325998949</v>
      </c>
      <c r="X47">
        <v>-3043621.8606302398</v>
      </c>
      <c r="Y47">
        <v>310050.39981652499</v>
      </c>
      <c r="Z47">
        <v>114056.34072861999</v>
      </c>
      <c r="AA47">
        <v>1779456.4066781499</v>
      </c>
      <c r="AB47">
        <v>-331503.48014676099</v>
      </c>
      <c r="AC47">
        <v>-1517596.67963349</v>
      </c>
      <c r="AD47">
        <v>11179.7850522383</v>
      </c>
      <c r="AE47">
        <v>0</v>
      </c>
      <c r="AF47">
        <v>0</v>
      </c>
      <c r="AG47">
        <v>14776.9059874297</v>
      </c>
      <c r="AH47">
        <v>0</v>
      </c>
      <c r="AI47">
        <v>-1769419.8561485801</v>
      </c>
      <c r="AJ47">
        <v>-1604279.0390627701</v>
      </c>
      <c r="AK47">
        <v>10550690.9902627</v>
      </c>
      <c r="AL47">
        <v>425401.99999999901</v>
      </c>
      <c r="AM47">
        <v>9371813.9511999208</v>
      </c>
    </row>
    <row r="48" spans="1:39" x14ac:dyDescent="0.2">
      <c r="A48">
        <v>3</v>
      </c>
      <c r="B48">
        <v>0</v>
      </c>
      <c r="C48">
        <v>2013</v>
      </c>
      <c r="D48">
        <v>4718</v>
      </c>
      <c r="E48">
        <v>239160627.06529999</v>
      </c>
      <c r="F48">
        <v>316137858.08679903</v>
      </c>
      <c r="G48">
        <v>311980827.61510003</v>
      </c>
      <c r="H48">
        <v>-3282601.7769999099</v>
      </c>
      <c r="I48">
        <v>300382580.027349</v>
      </c>
      <c r="J48">
        <v>-7438622.5941203404</v>
      </c>
      <c r="K48">
        <v>1916547.6196574899</v>
      </c>
      <c r="L48">
        <v>0.90253906116041105</v>
      </c>
      <c r="M48">
        <v>610874.245424625</v>
      </c>
      <c r="N48">
        <v>3.8283298568874899</v>
      </c>
      <c r="O48">
        <v>25787.915505409801</v>
      </c>
      <c r="P48">
        <v>7.2870174047945202</v>
      </c>
      <c r="Q48">
        <v>2274.9122550511702</v>
      </c>
      <c r="R48">
        <v>3.7316207509898498</v>
      </c>
      <c r="S48">
        <v>0</v>
      </c>
      <c r="T48">
        <v>0</v>
      </c>
      <c r="U48">
        <v>3.9569899594785997E-2</v>
      </c>
      <c r="V48">
        <v>0</v>
      </c>
      <c r="W48">
        <v>1665073.5088670601</v>
      </c>
      <c r="X48">
        <v>-7152046.9704410201</v>
      </c>
      <c r="Y48">
        <v>490279.99271765299</v>
      </c>
      <c r="Z48">
        <v>-2263592.0749855801</v>
      </c>
      <c r="AA48">
        <v>-12257.0688342212</v>
      </c>
      <c r="AB48">
        <v>108720.516070782</v>
      </c>
      <c r="AC48">
        <v>-140321.425955126</v>
      </c>
      <c r="AD48">
        <v>9053.1975561686595</v>
      </c>
      <c r="AE48">
        <v>0</v>
      </c>
      <c r="AF48">
        <v>0</v>
      </c>
      <c r="AG48">
        <v>0</v>
      </c>
      <c r="AH48">
        <v>0</v>
      </c>
      <c r="AI48">
        <v>-7295090.3250042796</v>
      </c>
      <c r="AJ48">
        <v>-7293640.2883485397</v>
      </c>
      <c r="AK48">
        <v>4011038.5113486298</v>
      </c>
      <c r="AL48">
        <v>1458240.1839999901</v>
      </c>
      <c r="AM48">
        <v>-1824361.59299991</v>
      </c>
    </row>
    <row r="49" spans="1:39" x14ac:dyDescent="0.2">
      <c r="A49">
        <v>3</v>
      </c>
      <c r="B49">
        <v>0</v>
      </c>
      <c r="C49">
        <v>2014</v>
      </c>
      <c r="D49">
        <v>4718</v>
      </c>
      <c r="E49">
        <v>239160627.06529999</v>
      </c>
      <c r="F49">
        <v>311980827.61510003</v>
      </c>
      <c r="G49">
        <v>312845374.99229997</v>
      </c>
      <c r="H49">
        <v>-342804.622800029</v>
      </c>
      <c r="I49">
        <v>304869825.45238698</v>
      </c>
      <c r="J49">
        <v>3167569.4638823899</v>
      </c>
      <c r="K49">
        <v>1949381.2902840101</v>
      </c>
      <c r="L49">
        <v>0.89919810546067702</v>
      </c>
      <c r="M49">
        <v>616124.11885924195</v>
      </c>
      <c r="N49">
        <v>3.6318182585003602</v>
      </c>
      <c r="O49">
        <v>26220.050410555501</v>
      </c>
      <c r="P49">
        <v>7.42674518410902</v>
      </c>
      <c r="Q49">
        <v>2292.3285328030602</v>
      </c>
      <c r="R49">
        <v>3.8777923567699899</v>
      </c>
      <c r="S49">
        <v>0</v>
      </c>
      <c r="T49">
        <v>0</v>
      </c>
      <c r="U49">
        <v>5.5232440063778997E-2</v>
      </c>
      <c r="V49">
        <v>0</v>
      </c>
      <c r="W49">
        <v>5924380.7943936801</v>
      </c>
      <c r="X49">
        <v>365808.20638789999</v>
      </c>
      <c r="Y49">
        <v>314212.15549534699</v>
      </c>
      <c r="Z49">
        <v>-3323958.7002551402</v>
      </c>
      <c r="AA49">
        <v>-1553964.79770655</v>
      </c>
      <c r="AB49">
        <v>63586.616742785402</v>
      </c>
      <c r="AC49">
        <v>1743624.5319491299</v>
      </c>
      <c r="AD49">
        <v>-17745.2498955913</v>
      </c>
      <c r="AE49">
        <v>0</v>
      </c>
      <c r="AF49">
        <v>0</v>
      </c>
      <c r="AG49">
        <v>34111.583043996099</v>
      </c>
      <c r="AH49">
        <v>0</v>
      </c>
      <c r="AI49">
        <v>3550055.1401555599</v>
      </c>
      <c r="AJ49">
        <v>3712513.5368629098</v>
      </c>
      <c r="AK49">
        <v>-4055318.1596629401</v>
      </c>
      <c r="AL49">
        <v>0</v>
      </c>
      <c r="AM49">
        <v>-342804.622800029</v>
      </c>
    </row>
    <row r="50" spans="1:39" x14ac:dyDescent="0.2">
      <c r="A50">
        <v>3</v>
      </c>
      <c r="B50">
        <v>0</v>
      </c>
      <c r="C50">
        <v>2015</v>
      </c>
      <c r="D50">
        <v>4718</v>
      </c>
      <c r="E50">
        <v>239160627.06529999</v>
      </c>
      <c r="F50">
        <v>312845374.99229997</v>
      </c>
      <c r="G50">
        <v>300692598.58679998</v>
      </c>
      <c r="H50">
        <v>-12393546.6091999</v>
      </c>
      <c r="I50">
        <v>284178583.66036499</v>
      </c>
      <c r="J50">
        <v>-20786519.880862601</v>
      </c>
      <c r="K50">
        <v>2002994.1462795299</v>
      </c>
      <c r="L50">
        <v>0.92183280714582305</v>
      </c>
      <c r="M50">
        <v>621471.85561905697</v>
      </c>
      <c r="N50">
        <v>2.6358654823614698</v>
      </c>
      <c r="O50">
        <v>27083.248592067099</v>
      </c>
      <c r="P50">
        <v>7.2396612608015696</v>
      </c>
      <c r="Q50">
        <v>2295.56082424649</v>
      </c>
      <c r="R50">
        <v>3.93841763677815</v>
      </c>
      <c r="S50">
        <v>0.56551187732156205</v>
      </c>
      <c r="T50">
        <v>0</v>
      </c>
      <c r="U50">
        <v>0.117339132763428</v>
      </c>
      <c r="V50">
        <v>0</v>
      </c>
      <c r="W50">
        <v>5115991.7867868701</v>
      </c>
      <c r="X50">
        <v>-2242651.0480130198</v>
      </c>
      <c r="Y50">
        <v>365414.07528126502</v>
      </c>
      <c r="Z50">
        <v>-17605419.960933901</v>
      </c>
      <c r="AA50">
        <v>-3527886.4568781899</v>
      </c>
      <c r="AB50">
        <v>-378791.83740586601</v>
      </c>
      <c r="AC50">
        <v>942447.77947752399</v>
      </c>
      <c r="AD50">
        <v>-1543.3584825638</v>
      </c>
      <c r="AE50">
        <v>-4052321.0418666299</v>
      </c>
      <c r="AF50">
        <v>0</v>
      </c>
      <c r="AG50">
        <v>85138.351728263398</v>
      </c>
      <c r="AH50">
        <v>0</v>
      </c>
      <c r="AI50">
        <v>-21299621.710306201</v>
      </c>
      <c r="AJ50">
        <v>-21222918.961968102</v>
      </c>
      <c r="AK50">
        <v>8829372.3527681306</v>
      </c>
      <c r="AL50">
        <v>0</v>
      </c>
      <c r="AM50">
        <v>-12393546.6091999</v>
      </c>
    </row>
    <row r="51" spans="1:39" x14ac:dyDescent="0.2">
      <c r="A51">
        <v>3</v>
      </c>
      <c r="B51">
        <v>0</v>
      </c>
      <c r="C51">
        <v>2016</v>
      </c>
      <c r="D51">
        <v>4718</v>
      </c>
      <c r="E51">
        <v>239160627.06529999</v>
      </c>
      <c r="F51">
        <v>300692598.58679998</v>
      </c>
      <c r="G51">
        <v>281586223.76699901</v>
      </c>
      <c r="H51">
        <v>-18823400.978199899</v>
      </c>
      <c r="I51">
        <v>271564416.597251</v>
      </c>
      <c r="J51">
        <v>-12359043.3753391</v>
      </c>
      <c r="K51">
        <v>2048037.9517926399</v>
      </c>
      <c r="L51">
        <v>0.98350973074892301</v>
      </c>
      <c r="M51">
        <v>625889.18734268204</v>
      </c>
      <c r="N51">
        <v>2.3472589202772198</v>
      </c>
      <c r="O51">
        <v>27453.8381079022</v>
      </c>
      <c r="P51">
        <v>7.0587345778471997</v>
      </c>
      <c r="Q51">
        <v>2299.6128422872998</v>
      </c>
      <c r="R51">
        <v>4.4434159612819304</v>
      </c>
      <c r="S51">
        <v>1.3434361666424</v>
      </c>
      <c r="T51">
        <v>0</v>
      </c>
      <c r="U51">
        <v>0.19872578018046</v>
      </c>
      <c r="V51">
        <v>0</v>
      </c>
      <c r="W51">
        <v>3863144.8181412201</v>
      </c>
      <c r="X51">
        <v>-5272398.4692553803</v>
      </c>
      <c r="Y51">
        <v>332565.128233761</v>
      </c>
      <c r="Z51">
        <v>-5753194.6861789199</v>
      </c>
      <c r="AA51">
        <v>-1350287.187534</v>
      </c>
      <c r="AB51">
        <v>-262441.67877945001</v>
      </c>
      <c r="AC51">
        <v>1256307.73694059</v>
      </c>
      <c r="AD51">
        <v>-58129.539934087203</v>
      </c>
      <c r="AE51">
        <v>-5440382.57359441</v>
      </c>
      <c r="AF51">
        <v>0</v>
      </c>
      <c r="AG51">
        <v>134865.681170317</v>
      </c>
      <c r="AH51">
        <v>0</v>
      </c>
      <c r="AI51">
        <v>-12549950.770790299</v>
      </c>
      <c r="AJ51">
        <v>-12288900.1686245</v>
      </c>
      <c r="AK51">
        <v>-6534500.8095754199</v>
      </c>
      <c r="AL51">
        <v>0</v>
      </c>
      <c r="AM51">
        <v>-18823400.978199899</v>
      </c>
    </row>
    <row r="52" spans="1:39" x14ac:dyDescent="0.2">
      <c r="A52">
        <v>3</v>
      </c>
      <c r="B52">
        <v>0</v>
      </c>
      <c r="C52">
        <v>2017</v>
      </c>
      <c r="D52">
        <v>4718</v>
      </c>
      <c r="E52">
        <v>239160627.06529999</v>
      </c>
      <c r="F52">
        <v>281586223.76699901</v>
      </c>
      <c r="G52">
        <v>272852981.11199898</v>
      </c>
      <c r="H52">
        <v>-8559887.9451999795</v>
      </c>
      <c r="I52">
        <v>272482226.84068298</v>
      </c>
      <c r="J52">
        <v>1039415.18922223</v>
      </c>
      <c r="K52">
        <v>2071173.60477885</v>
      </c>
      <c r="L52">
        <v>0.97493473158419597</v>
      </c>
      <c r="M52">
        <v>630508.54224155005</v>
      </c>
      <c r="N52">
        <v>2.5608443727302599</v>
      </c>
      <c r="O52">
        <v>27691.210913663999</v>
      </c>
      <c r="P52">
        <v>7.0545929230916897</v>
      </c>
      <c r="Q52">
        <v>2298.7170227814399</v>
      </c>
      <c r="R52">
        <v>4.7319875208237399</v>
      </c>
      <c r="S52">
        <v>2.22393339209918</v>
      </c>
      <c r="T52">
        <v>0</v>
      </c>
      <c r="U52">
        <v>0.40715299819318801</v>
      </c>
      <c r="V52">
        <v>0</v>
      </c>
      <c r="W52">
        <v>2841455.3844686202</v>
      </c>
      <c r="X52">
        <v>694865.571529062</v>
      </c>
      <c r="Y52">
        <v>284195.67021758098</v>
      </c>
      <c r="Z52">
        <v>4147862.8029519999</v>
      </c>
      <c r="AA52">
        <v>-1128608.4461952201</v>
      </c>
      <c r="AB52">
        <v>-91078.939817791994</v>
      </c>
      <c r="AC52">
        <v>251804.851275364</v>
      </c>
      <c r="AD52">
        <v>-29048.952164227801</v>
      </c>
      <c r="AE52">
        <v>-5910351.55264269</v>
      </c>
      <c r="AF52">
        <v>0</v>
      </c>
      <c r="AG52">
        <v>316616.83462032297</v>
      </c>
      <c r="AH52">
        <v>0</v>
      </c>
      <c r="AI52">
        <v>1377713.22424303</v>
      </c>
      <c r="AJ52">
        <v>1257027.8348052599</v>
      </c>
      <c r="AK52">
        <v>-9816915.7800052501</v>
      </c>
      <c r="AL52">
        <v>0</v>
      </c>
      <c r="AM52">
        <v>-8559887.9451999795</v>
      </c>
    </row>
    <row r="53" spans="1:39" x14ac:dyDescent="0.2">
      <c r="A53">
        <v>3</v>
      </c>
      <c r="B53">
        <v>0</v>
      </c>
      <c r="C53">
        <v>2018</v>
      </c>
      <c r="D53">
        <v>4718</v>
      </c>
      <c r="E53">
        <v>239160627.06529999</v>
      </c>
      <c r="F53">
        <v>272852981.11199898</v>
      </c>
      <c r="G53">
        <v>269214239.45120001</v>
      </c>
      <c r="H53">
        <v>-3274810.98880004</v>
      </c>
      <c r="I53">
        <v>272947412.52989697</v>
      </c>
      <c r="J53">
        <v>910326.28621338296</v>
      </c>
      <c r="K53">
        <v>2086274.64037764</v>
      </c>
      <c r="L53">
        <v>0.97063782863270298</v>
      </c>
      <c r="M53">
        <v>635574.109485058</v>
      </c>
      <c r="N53">
        <v>2.8135945087261902</v>
      </c>
      <c r="O53">
        <v>28019.195689784199</v>
      </c>
      <c r="P53">
        <v>7.0020420962509196</v>
      </c>
      <c r="Q53">
        <v>2303.55701285539</v>
      </c>
      <c r="R53">
        <v>5.0710035760858201</v>
      </c>
      <c r="S53">
        <v>3.2060702426342198</v>
      </c>
      <c r="T53">
        <v>0</v>
      </c>
      <c r="U53">
        <v>0.55514429250659603</v>
      </c>
      <c r="V53">
        <v>5.5370600899889301E-2</v>
      </c>
      <c r="W53">
        <v>2284219.05300831</v>
      </c>
      <c r="X53">
        <v>886391.09430870798</v>
      </c>
      <c r="Y53">
        <v>296470.10345884803</v>
      </c>
      <c r="Z53">
        <v>4555597.6506193997</v>
      </c>
      <c r="AA53">
        <v>-1324220.24865879</v>
      </c>
      <c r="AB53">
        <v>-113407.92887237</v>
      </c>
      <c r="AC53">
        <v>1364738.5367722099</v>
      </c>
      <c r="AD53">
        <v>-35124.192321176299</v>
      </c>
      <c r="AE53">
        <v>-6375394.5796446102</v>
      </c>
      <c r="AF53">
        <v>0</v>
      </c>
      <c r="AG53">
        <v>219133.856277671</v>
      </c>
      <c r="AH53">
        <v>-1213113.74423793</v>
      </c>
      <c r="AI53">
        <v>545289.60071025905</v>
      </c>
      <c r="AJ53">
        <v>536171.32568430202</v>
      </c>
      <c r="AK53">
        <v>-3810982.3144843401</v>
      </c>
      <c r="AL53">
        <v>0</v>
      </c>
      <c r="AM53">
        <v>-3274810.98880004</v>
      </c>
    </row>
    <row r="54" spans="1:39" x14ac:dyDescent="0.2">
      <c r="A54">
        <v>10</v>
      </c>
      <c r="B54">
        <v>0</v>
      </c>
      <c r="C54">
        <v>2002</v>
      </c>
      <c r="D54">
        <v>100</v>
      </c>
      <c r="E54">
        <v>1201007994</v>
      </c>
      <c r="F54">
        <v>0</v>
      </c>
      <c r="G54">
        <v>1201007994</v>
      </c>
      <c r="H54">
        <v>0</v>
      </c>
      <c r="I54">
        <v>1148480139.4354899</v>
      </c>
      <c r="J54">
        <v>0</v>
      </c>
      <c r="K54">
        <v>253905652.09999999</v>
      </c>
      <c r="L54">
        <v>0.97956348500000001</v>
      </c>
      <c r="M54">
        <v>25697520.3899999</v>
      </c>
      <c r="N54">
        <v>1.974</v>
      </c>
      <c r="O54">
        <v>42439.074999999903</v>
      </c>
      <c r="P54">
        <v>31.709999999999901</v>
      </c>
      <c r="Q54">
        <v>31155.962969999899</v>
      </c>
      <c r="R54">
        <v>3.5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1201007994</v>
      </c>
      <c r="AM54">
        <v>1201007994</v>
      </c>
    </row>
    <row r="55" spans="1:39" x14ac:dyDescent="0.2">
      <c r="A55">
        <v>10</v>
      </c>
      <c r="B55">
        <v>0</v>
      </c>
      <c r="C55">
        <v>2003</v>
      </c>
      <c r="D55">
        <v>100</v>
      </c>
      <c r="E55">
        <v>1201007994</v>
      </c>
      <c r="F55">
        <v>1201007994</v>
      </c>
      <c r="G55">
        <v>1127691152.99999</v>
      </c>
      <c r="H55">
        <v>-73316841.000001594</v>
      </c>
      <c r="I55">
        <v>1045351966.19954</v>
      </c>
      <c r="J55">
        <v>-103128173.23594999</v>
      </c>
      <c r="K55">
        <v>232535029.09999901</v>
      </c>
      <c r="L55">
        <v>1.1512130359999899</v>
      </c>
      <c r="M55">
        <v>26042245.269999899</v>
      </c>
      <c r="N55">
        <v>2.2467999999999901</v>
      </c>
      <c r="O55">
        <v>41148.635000000002</v>
      </c>
      <c r="P55">
        <v>31.36</v>
      </c>
      <c r="Q55">
        <v>31155.5849099999</v>
      </c>
      <c r="R55">
        <v>3.5</v>
      </c>
      <c r="S55">
        <v>0</v>
      </c>
      <c r="T55">
        <v>0</v>
      </c>
      <c r="U55">
        <v>0</v>
      </c>
      <c r="V55">
        <v>0</v>
      </c>
      <c r="W55">
        <v>-82139262.427501395</v>
      </c>
      <c r="X55">
        <v>-63564073.837456197</v>
      </c>
      <c r="Y55">
        <v>2078195.7339985401</v>
      </c>
      <c r="Z55">
        <v>25316430.247703899</v>
      </c>
      <c r="AA55">
        <v>13450768.866064301</v>
      </c>
      <c r="AB55">
        <v>-3093223.7169388998</v>
      </c>
      <c r="AC55">
        <v>-15218.471373582899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-107966383.60550299</v>
      </c>
      <c r="AJ55">
        <v>-107844930.190845</v>
      </c>
      <c r="AK55">
        <v>34528089.190843403</v>
      </c>
      <c r="AL55">
        <v>0</v>
      </c>
      <c r="AM55">
        <v>-73316841.000001594</v>
      </c>
    </row>
    <row r="56" spans="1:39" x14ac:dyDescent="0.2">
      <c r="A56">
        <v>10</v>
      </c>
      <c r="B56">
        <v>0</v>
      </c>
      <c r="C56">
        <v>2004</v>
      </c>
      <c r="D56">
        <v>100</v>
      </c>
      <c r="E56">
        <v>1201007994</v>
      </c>
      <c r="F56">
        <v>1127691152.99999</v>
      </c>
      <c r="G56">
        <v>1109237034</v>
      </c>
      <c r="H56">
        <v>-18454118.999998</v>
      </c>
      <c r="I56">
        <v>1105699653.86849</v>
      </c>
      <c r="J56">
        <v>60347687.668944597</v>
      </c>
      <c r="K56">
        <v>243107287.39999899</v>
      </c>
      <c r="L56">
        <v>1.20597552</v>
      </c>
      <c r="M56">
        <v>26563773.749999899</v>
      </c>
      <c r="N56">
        <v>2.5669</v>
      </c>
      <c r="O56">
        <v>39531.589999999997</v>
      </c>
      <c r="P56">
        <v>31</v>
      </c>
      <c r="Q56">
        <v>31155.840259999899</v>
      </c>
      <c r="R56">
        <v>3.5</v>
      </c>
      <c r="S56">
        <v>0</v>
      </c>
      <c r="T56">
        <v>0</v>
      </c>
      <c r="U56">
        <v>0</v>
      </c>
      <c r="V56">
        <v>0</v>
      </c>
      <c r="W56">
        <v>41132215.4891828</v>
      </c>
      <c r="X56">
        <v>-18385875.4611318</v>
      </c>
      <c r="Y56">
        <v>2904799.8781388002</v>
      </c>
      <c r="Z56">
        <v>25486898.051403299</v>
      </c>
      <c r="AA56">
        <v>16424694.4045287</v>
      </c>
      <c r="AB56">
        <v>-2987267.1996112</v>
      </c>
      <c r="AC56">
        <v>9651.5242095719896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64585116.686720103</v>
      </c>
      <c r="AJ56">
        <v>65101091.009269997</v>
      </c>
      <c r="AK56">
        <v>-83555210.009268105</v>
      </c>
      <c r="AL56">
        <v>0</v>
      </c>
      <c r="AM56">
        <v>-18454118.9999981</v>
      </c>
    </row>
    <row r="57" spans="1:39" x14ac:dyDescent="0.2">
      <c r="A57">
        <v>10</v>
      </c>
      <c r="B57">
        <v>0</v>
      </c>
      <c r="C57">
        <v>2005</v>
      </c>
      <c r="D57">
        <v>100</v>
      </c>
      <c r="E57">
        <v>1201007994</v>
      </c>
      <c r="F57">
        <v>1109237034</v>
      </c>
      <c r="G57">
        <v>1185413968.99999</v>
      </c>
      <c r="H57">
        <v>76176934.999997601</v>
      </c>
      <c r="I57">
        <v>1208241102.40148</v>
      </c>
      <c r="J57">
        <v>102541448.532996</v>
      </c>
      <c r="K57">
        <v>254087771.40000001</v>
      </c>
      <c r="L57">
        <v>1.1702642379999899</v>
      </c>
      <c r="M57">
        <v>27081157.499999899</v>
      </c>
      <c r="N57">
        <v>3.0314999999999901</v>
      </c>
      <c r="O57">
        <v>38116.919999999896</v>
      </c>
      <c r="P57">
        <v>30.68</v>
      </c>
      <c r="Q57">
        <v>31156.652590000002</v>
      </c>
      <c r="R57">
        <v>3.5</v>
      </c>
      <c r="S57">
        <v>0</v>
      </c>
      <c r="T57">
        <v>0</v>
      </c>
      <c r="U57">
        <v>0</v>
      </c>
      <c r="V57">
        <v>0</v>
      </c>
      <c r="W57">
        <v>40195052.496533997</v>
      </c>
      <c r="X57">
        <v>11901921.492033999</v>
      </c>
      <c r="Y57">
        <v>2779559.4211812699</v>
      </c>
      <c r="Z57">
        <v>32756744.630556099</v>
      </c>
      <c r="AA57">
        <v>14675791.5581518</v>
      </c>
      <c r="AB57">
        <v>-2612279.8922966402</v>
      </c>
      <c r="AC57">
        <v>30201.139876582201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99726990.846037194</v>
      </c>
      <c r="AJ57">
        <v>102869501.527702</v>
      </c>
      <c r="AK57">
        <v>-26692566.5277052</v>
      </c>
      <c r="AL57">
        <v>0</v>
      </c>
      <c r="AM57">
        <v>76176934.999997601</v>
      </c>
    </row>
    <row r="58" spans="1:39" x14ac:dyDescent="0.2">
      <c r="A58">
        <v>10</v>
      </c>
      <c r="B58">
        <v>0</v>
      </c>
      <c r="C58">
        <v>2006</v>
      </c>
      <c r="D58">
        <v>100</v>
      </c>
      <c r="E58">
        <v>1201007994</v>
      </c>
      <c r="F58">
        <v>1185413968.99999</v>
      </c>
      <c r="G58">
        <v>1159540668.99999</v>
      </c>
      <c r="H58">
        <v>-25873299.999999501</v>
      </c>
      <c r="I58">
        <v>862032382.81153595</v>
      </c>
      <c r="J58">
        <v>-346208719.58995301</v>
      </c>
      <c r="K58">
        <v>252268420.80000001</v>
      </c>
      <c r="L58">
        <v>2.8162655390000002</v>
      </c>
      <c r="M58">
        <v>27655014.75</v>
      </c>
      <c r="N58">
        <v>3.3499999999999899</v>
      </c>
      <c r="O58">
        <v>36028.75</v>
      </c>
      <c r="P58">
        <v>30.18</v>
      </c>
      <c r="Q58">
        <v>31153.4728</v>
      </c>
      <c r="R58">
        <v>3.7</v>
      </c>
      <c r="S58">
        <v>0</v>
      </c>
      <c r="T58">
        <v>0</v>
      </c>
      <c r="U58">
        <v>0</v>
      </c>
      <c r="V58">
        <v>0</v>
      </c>
      <c r="W58">
        <v>-6843936.9135630904</v>
      </c>
      <c r="X58">
        <v>-365863705.79837</v>
      </c>
      <c r="Y58">
        <v>3229362.31645437</v>
      </c>
      <c r="Z58">
        <v>21619198.9635715</v>
      </c>
      <c r="AA58">
        <v>24335169.7096701</v>
      </c>
      <c r="AB58">
        <v>-4359107.3454221003</v>
      </c>
      <c r="AC58">
        <v>-126334.628118843</v>
      </c>
      <c r="AD58">
        <v>-83621.937428190606</v>
      </c>
      <c r="AE58">
        <v>0</v>
      </c>
      <c r="AF58">
        <v>0</v>
      </c>
      <c r="AG58">
        <v>0</v>
      </c>
      <c r="AH58">
        <v>0</v>
      </c>
      <c r="AI58">
        <v>-328092975.63320601</v>
      </c>
      <c r="AJ58">
        <v>-339667845.74355602</v>
      </c>
      <c r="AK58">
        <v>313794545.74355698</v>
      </c>
      <c r="AL58">
        <v>0</v>
      </c>
      <c r="AM58">
        <v>-25873299.999999501</v>
      </c>
    </row>
    <row r="59" spans="1:39" x14ac:dyDescent="0.2">
      <c r="A59">
        <v>10</v>
      </c>
      <c r="B59">
        <v>0</v>
      </c>
      <c r="C59">
        <v>2007</v>
      </c>
      <c r="D59">
        <v>100</v>
      </c>
      <c r="E59">
        <v>1201007994</v>
      </c>
      <c r="F59">
        <v>1159540668.99999</v>
      </c>
      <c r="G59">
        <v>1100711966.99999</v>
      </c>
      <c r="H59">
        <v>-58828702.000000402</v>
      </c>
      <c r="I59">
        <v>1242463447.0020599</v>
      </c>
      <c r="J59">
        <v>380431064.19052601</v>
      </c>
      <c r="K59">
        <v>256261700.59999999</v>
      </c>
      <c r="L59">
        <v>1.2309854979999999</v>
      </c>
      <c r="M59">
        <v>27714120</v>
      </c>
      <c r="N59">
        <v>3.4605999999999901</v>
      </c>
      <c r="O59">
        <v>36660.58</v>
      </c>
      <c r="P59">
        <v>30.4</v>
      </c>
      <c r="Q59">
        <v>31160.222179999899</v>
      </c>
      <c r="R59">
        <v>3.6</v>
      </c>
      <c r="S59">
        <v>0</v>
      </c>
      <c r="T59">
        <v>0</v>
      </c>
      <c r="U59">
        <v>0</v>
      </c>
      <c r="V59">
        <v>0</v>
      </c>
      <c r="W59">
        <v>14766900.149475399</v>
      </c>
      <c r="X59">
        <v>487649288.85121799</v>
      </c>
      <c r="Y59">
        <v>321229.26194003201</v>
      </c>
      <c r="Z59">
        <v>6940602.6315926602</v>
      </c>
      <c r="AA59">
        <v>-7247941.9610646497</v>
      </c>
      <c r="AB59">
        <v>1881126.34075575</v>
      </c>
      <c r="AC59">
        <v>262331.94598508201</v>
      </c>
      <c r="AD59">
        <v>40900.550402363297</v>
      </c>
      <c r="AE59">
        <v>0</v>
      </c>
      <c r="AF59">
        <v>0</v>
      </c>
      <c r="AG59">
        <v>0</v>
      </c>
      <c r="AH59">
        <v>0</v>
      </c>
      <c r="AI59">
        <v>504614437.77030498</v>
      </c>
      <c r="AJ59">
        <v>511727052.80644399</v>
      </c>
      <c r="AK59">
        <v>-570555754.806445</v>
      </c>
      <c r="AL59">
        <v>0</v>
      </c>
      <c r="AM59">
        <v>-58828702.000000402</v>
      </c>
    </row>
    <row r="60" spans="1:39" x14ac:dyDescent="0.2">
      <c r="A60">
        <v>10</v>
      </c>
      <c r="B60">
        <v>0</v>
      </c>
      <c r="C60">
        <v>2008</v>
      </c>
      <c r="D60">
        <v>100</v>
      </c>
      <c r="E60">
        <v>1201007994</v>
      </c>
      <c r="F60">
        <v>1100711966.99999</v>
      </c>
      <c r="G60">
        <v>1112567173.99999</v>
      </c>
      <c r="H60">
        <v>11855207.0000004</v>
      </c>
      <c r="I60">
        <v>1286812574.9029801</v>
      </c>
      <c r="J60">
        <v>44349127.900919199</v>
      </c>
      <c r="K60">
        <v>260943220.69999999</v>
      </c>
      <c r="L60">
        <v>1.2421328030000001</v>
      </c>
      <c r="M60">
        <v>27956797.669999901</v>
      </c>
      <c r="N60">
        <v>3.91949999999999</v>
      </c>
      <c r="O60">
        <v>36716.94</v>
      </c>
      <c r="P60">
        <v>30.42</v>
      </c>
      <c r="Q60">
        <v>31153.651349999898</v>
      </c>
      <c r="R60">
        <v>3.7</v>
      </c>
      <c r="S60">
        <v>0</v>
      </c>
      <c r="T60">
        <v>0</v>
      </c>
      <c r="U60">
        <v>0</v>
      </c>
      <c r="V60">
        <v>0</v>
      </c>
      <c r="W60">
        <v>16173786.530293001</v>
      </c>
      <c r="X60">
        <v>-3581670.93902248</v>
      </c>
      <c r="Y60">
        <v>1245758.9031326501</v>
      </c>
      <c r="Z60">
        <v>25920140.1713202</v>
      </c>
      <c r="AA60">
        <v>-609692.16149964998</v>
      </c>
      <c r="AB60">
        <v>162215.72107026499</v>
      </c>
      <c r="AC60">
        <v>-242380.148421633</v>
      </c>
      <c r="AD60">
        <v>-38824.112479014897</v>
      </c>
      <c r="AE60">
        <v>0</v>
      </c>
      <c r="AF60">
        <v>0</v>
      </c>
      <c r="AG60">
        <v>0</v>
      </c>
      <c r="AH60">
        <v>0</v>
      </c>
      <c r="AI60">
        <v>39029333.9643934</v>
      </c>
      <c r="AJ60">
        <v>39289377.827848703</v>
      </c>
      <c r="AK60">
        <v>-27434170.8278482</v>
      </c>
      <c r="AL60">
        <v>0</v>
      </c>
      <c r="AM60">
        <v>11855207.0000004</v>
      </c>
    </row>
    <row r="61" spans="1:39" x14ac:dyDescent="0.2">
      <c r="A61">
        <v>10</v>
      </c>
      <c r="B61">
        <v>0</v>
      </c>
      <c r="C61">
        <v>2009</v>
      </c>
      <c r="D61">
        <v>100</v>
      </c>
      <c r="E61">
        <v>1201007994</v>
      </c>
      <c r="F61">
        <v>1112567173.99999</v>
      </c>
      <c r="G61">
        <v>1079011273.99999</v>
      </c>
      <c r="H61">
        <v>-33555900.000001401</v>
      </c>
      <c r="I61">
        <v>1210190298.4154601</v>
      </c>
      <c r="J61">
        <v>-76622276.487514496</v>
      </c>
      <c r="K61">
        <v>261208990.799999</v>
      </c>
      <c r="L61">
        <v>1.298489488</v>
      </c>
      <c r="M61">
        <v>27734538</v>
      </c>
      <c r="N61">
        <v>2.84309999999999</v>
      </c>
      <c r="O61">
        <v>35494.29</v>
      </c>
      <c r="P61">
        <v>30.61</v>
      </c>
      <c r="Q61">
        <v>31159.806549999899</v>
      </c>
      <c r="R61">
        <v>3.8999999999999901</v>
      </c>
      <c r="S61">
        <v>0</v>
      </c>
      <c r="T61">
        <v>0</v>
      </c>
      <c r="U61">
        <v>0</v>
      </c>
      <c r="V61">
        <v>0</v>
      </c>
      <c r="W61">
        <v>912943.56933986105</v>
      </c>
      <c r="X61">
        <v>-17915026.922027901</v>
      </c>
      <c r="Y61">
        <v>-1151561.67358345</v>
      </c>
      <c r="Z61">
        <v>-63419887.803064004</v>
      </c>
      <c r="AA61">
        <v>13673171.9051705</v>
      </c>
      <c r="AB61">
        <v>1558623.1783287399</v>
      </c>
      <c r="AC61">
        <v>229544.58590345201</v>
      </c>
      <c r="AD61">
        <v>-78483.150225882695</v>
      </c>
      <c r="AE61">
        <v>0</v>
      </c>
      <c r="AF61">
        <v>0</v>
      </c>
      <c r="AG61">
        <v>0</v>
      </c>
      <c r="AH61">
        <v>0</v>
      </c>
      <c r="AI61">
        <v>-66190676.3101587</v>
      </c>
      <c r="AJ61">
        <v>-66246966.558892801</v>
      </c>
      <c r="AK61">
        <v>32691066.5588913</v>
      </c>
      <c r="AL61">
        <v>0</v>
      </c>
      <c r="AM61">
        <v>-33555900.000001401</v>
      </c>
    </row>
    <row r="62" spans="1:39" x14ac:dyDescent="0.2">
      <c r="A62">
        <v>10</v>
      </c>
      <c r="B62">
        <v>0</v>
      </c>
      <c r="C62">
        <v>2010</v>
      </c>
      <c r="D62">
        <v>100</v>
      </c>
      <c r="E62">
        <v>1201007994</v>
      </c>
      <c r="F62">
        <v>1079011273.99999</v>
      </c>
      <c r="G62">
        <v>1055804062.99999</v>
      </c>
      <c r="H62">
        <v>-23207211.000000101</v>
      </c>
      <c r="I62">
        <v>1135726892.6201301</v>
      </c>
      <c r="J62">
        <v>-74463405.795335501</v>
      </c>
      <c r="K62">
        <v>234440206.99999899</v>
      </c>
      <c r="L62">
        <v>1.332862524</v>
      </c>
      <c r="M62">
        <v>27553600.749999899</v>
      </c>
      <c r="N62">
        <v>3.2889999999999899</v>
      </c>
      <c r="O62">
        <v>35213</v>
      </c>
      <c r="P62">
        <v>30.93</v>
      </c>
      <c r="Q62">
        <v>31244.945540000001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-90022992.052309602</v>
      </c>
      <c r="X62">
        <v>-10423104.621406799</v>
      </c>
      <c r="Y62">
        <v>-915903.33172154601</v>
      </c>
      <c r="Z62">
        <v>28524428.677583501</v>
      </c>
      <c r="AA62">
        <v>3100918.9879809599</v>
      </c>
      <c r="AB62">
        <v>2547095.9728387799</v>
      </c>
      <c r="AC62">
        <v>3078872.2974125398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-64110684.069622003</v>
      </c>
      <c r="AJ62">
        <v>-66391917.418941401</v>
      </c>
      <c r="AK62">
        <v>43184706.418941297</v>
      </c>
      <c r="AL62">
        <v>0</v>
      </c>
      <c r="AM62">
        <v>-23207211.000000101</v>
      </c>
    </row>
    <row r="63" spans="1:39" x14ac:dyDescent="0.2">
      <c r="A63">
        <v>10</v>
      </c>
      <c r="B63">
        <v>0</v>
      </c>
      <c r="C63">
        <v>2011</v>
      </c>
      <c r="D63">
        <v>100</v>
      </c>
      <c r="E63">
        <v>1201007994</v>
      </c>
      <c r="F63">
        <v>1055804062.99999</v>
      </c>
      <c r="G63">
        <v>1024067732.99999</v>
      </c>
      <c r="H63">
        <v>-31736329.9999988</v>
      </c>
      <c r="I63">
        <v>1145549380.6770999</v>
      </c>
      <c r="J63">
        <v>9822488.0569710694</v>
      </c>
      <c r="K63">
        <v>228510747.49999899</v>
      </c>
      <c r="L63">
        <v>1.4103132359999999</v>
      </c>
      <c r="M63">
        <v>27682634.670000002</v>
      </c>
      <c r="N63">
        <v>4.0655999999999999</v>
      </c>
      <c r="O63">
        <v>34147.68</v>
      </c>
      <c r="P63">
        <v>31.299999999999901</v>
      </c>
      <c r="Q63">
        <v>31144.615750000001</v>
      </c>
      <c r="R63">
        <v>3.8999999999999901</v>
      </c>
      <c r="S63">
        <v>0</v>
      </c>
      <c r="T63">
        <v>0</v>
      </c>
      <c r="U63">
        <v>0</v>
      </c>
      <c r="V63">
        <v>0</v>
      </c>
      <c r="W63">
        <v>-21569658.480799001</v>
      </c>
      <c r="X63">
        <v>-22310421.1006286</v>
      </c>
      <c r="Y63">
        <v>640185.81942025397</v>
      </c>
      <c r="Z63">
        <v>42600652.265097402</v>
      </c>
      <c r="AA63">
        <v>11763620.0851951</v>
      </c>
      <c r="AB63">
        <v>2882268.4894107901</v>
      </c>
      <c r="AC63">
        <v>-3540040.9639584599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10466606.113737499</v>
      </c>
      <c r="AJ63">
        <v>9131264.6259470303</v>
      </c>
      <c r="AK63">
        <v>-40867594.625945799</v>
      </c>
      <c r="AL63">
        <v>0</v>
      </c>
      <c r="AM63">
        <v>-31736329.9999988</v>
      </c>
    </row>
    <row r="64" spans="1:39" x14ac:dyDescent="0.2">
      <c r="A64">
        <v>10</v>
      </c>
      <c r="B64">
        <v>0</v>
      </c>
      <c r="C64">
        <v>2012</v>
      </c>
      <c r="D64">
        <v>100</v>
      </c>
      <c r="E64">
        <v>1201007994</v>
      </c>
      <c r="F64">
        <v>1024067732.99999</v>
      </c>
      <c r="G64">
        <v>1032661299</v>
      </c>
      <c r="H64">
        <v>8593566.0000015497</v>
      </c>
      <c r="I64">
        <v>1142799833.60271</v>
      </c>
      <c r="J64">
        <v>-2749547.0743837301</v>
      </c>
      <c r="K64">
        <v>227959423.99999899</v>
      </c>
      <c r="L64">
        <v>1.369100306</v>
      </c>
      <c r="M64">
        <v>27909105.420000002</v>
      </c>
      <c r="N64">
        <v>4.1093000000000002</v>
      </c>
      <c r="O64">
        <v>33963.31</v>
      </c>
      <c r="P64">
        <v>31.51</v>
      </c>
      <c r="Q64">
        <v>31315.142419999898</v>
      </c>
      <c r="R64">
        <v>4.0999999999999996</v>
      </c>
      <c r="S64">
        <v>1</v>
      </c>
      <c r="T64">
        <v>0</v>
      </c>
      <c r="U64">
        <v>0</v>
      </c>
      <c r="V64">
        <v>0</v>
      </c>
      <c r="W64">
        <v>-1991273.64777683</v>
      </c>
      <c r="X64">
        <v>11614719.935463101</v>
      </c>
      <c r="Y64">
        <v>1083111.03106901</v>
      </c>
      <c r="Z64">
        <v>2092995.3901515501</v>
      </c>
      <c r="AA64">
        <v>2001590.1739368101</v>
      </c>
      <c r="AB64">
        <v>1585773.9221109501</v>
      </c>
      <c r="AC64">
        <v>5855935.2863483597</v>
      </c>
      <c r="AD64">
        <v>-72240.187926412895</v>
      </c>
      <c r="AE64">
        <v>-24249918.9255956</v>
      </c>
      <c r="AF64">
        <v>0</v>
      </c>
      <c r="AG64">
        <v>0</v>
      </c>
      <c r="AH64">
        <v>0</v>
      </c>
      <c r="AI64">
        <v>-2079307.02221906</v>
      </c>
      <c r="AJ64">
        <v>-2457966.88186116</v>
      </c>
      <c r="AK64">
        <v>11051532.8818627</v>
      </c>
      <c r="AL64">
        <v>0</v>
      </c>
      <c r="AM64">
        <v>8593566.0000015497</v>
      </c>
    </row>
    <row r="65" spans="1:39" x14ac:dyDescent="0.2">
      <c r="A65">
        <v>10</v>
      </c>
      <c r="B65">
        <v>0</v>
      </c>
      <c r="C65">
        <v>2013</v>
      </c>
      <c r="D65">
        <v>100</v>
      </c>
      <c r="E65">
        <v>1201007994</v>
      </c>
      <c r="F65">
        <v>1032661299</v>
      </c>
      <c r="G65">
        <v>1031511812</v>
      </c>
      <c r="H65">
        <v>-1149486.9999998801</v>
      </c>
      <c r="I65">
        <v>1055490581.89505</v>
      </c>
      <c r="J65">
        <v>-87309251.707665294</v>
      </c>
      <c r="K65">
        <v>232024741.19999999</v>
      </c>
      <c r="L65">
        <v>1.6314814630000001</v>
      </c>
      <c r="M65">
        <v>28818049.079999998</v>
      </c>
      <c r="N65">
        <v>3.9420000000000002</v>
      </c>
      <c r="O65">
        <v>33700.32</v>
      </c>
      <c r="P65">
        <v>29.93</v>
      </c>
      <c r="Q65">
        <v>31500.784159999999</v>
      </c>
      <c r="R65">
        <v>4.2</v>
      </c>
      <c r="S65">
        <v>2</v>
      </c>
      <c r="T65">
        <v>0</v>
      </c>
      <c r="U65">
        <v>1</v>
      </c>
      <c r="V65">
        <v>0</v>
      </c>
      <c r="W65">
        <v>14813160.8289726</v>
      </c>
      <c r="X65">
        <v>-68548587.077161998</v>
      </c>
      <c r="Y65">
        <v>4302835.5297280103</v>
      </c>
      <c r="Z65">
        <v>-8139480.9004212301</v>
      </c>
      <c r="AA65">
        <v>2899353.5884229601</v>
      </c>
      <c r="AB65">
        <v>-11952169.608801501</v>
      </c>
      <c r="AC65">
        <v>6393546.1903671604</v>
      </c>
      <c r="AD65">
        <v>-36423.841683463499</v>
      </c>
      <c r="AE65">
        <v>-24453414.5265861</v>
      </c>
      <c r="AF65">
        <v>0</v>
      </c>
      <c r="AG65">
        <v>5580057.9422713704</v>
      </c>
      <c r="AH65">
        <v>0</v>
      </c>
      <c r="AI65">
        <v>-79141121.874892205</v>
      </c>
      <c r="AJ65">
        <v>-78894730.846188605</v>
      </c>
      <c r="AK65">
        <v>77745243.846188694</v>
      </c>
      <c r="AL65">
        <v>0</v>
      </c>
      <c r="AM65">
        <v>-1149486.9999998801</v>
      </c>
    </row>
    <row r="66" spans="1:39" x14ac:dyDescent="0.2">
      <c r="A66">
        <v>10</v>
      </c>
      <c r="B66">
        <v>0</v>
      </c>
      <c r="C66">
        <v>2014</v>
      </c>
      <c r="D66">
        <v>100</v>
      </c>
      <c r="E66">
        <v>1201007994</v>
      </c>
      <c r="F66">
        <v>1031511812</v>
      </c>
      <c r="G66">
        <v>1020949725.99999</v>
      </c>
      <c r="H66">
        <v>-10562086.0000026</v>
      </c>
      <c r="I66">
        <v>1040712634.45287</v>
      </c>
      <c r="J66">
        <v>-14777947.442178</v>
      </c>
      <c r="K66">
        <v>232003465.09999901</v>
      </c>
      <c r="L66">
        <v>1.627628074</v>
      </c>
      <c r="M66">
        <v>29110612.079999998</v>
      </c>
      <c r="N66">
        <v>3.75239999999999</v>
      </c>
      <c r="O66">
        <v>33580.799999999901</v>
      </c>
      <c r="P66">
        <v>30.2</v>
      </c>
      <c r="Q66">
        <v>31916.709709999901</v>
      </c>
      <c r="R66">
        <v>4.2</v>
      </c>
      <c r="S66">
        <v>3</v>
      </c>
      <c r="T66">
        <v>0</v>
      </c>
      <c r="U66">
        <v>1</v>
      </c>
      <c r="V66">
        <v>0</v>
      </c>
      <c r="W66">
        <v>-76214.277221204597</v>
      </c>
      <c r="X66">
        <v>988945.06461814197</v>
      </c>
      <c r="Y66">
        <v>1352691.90401405</v>
      </c>
      <c r="Z66">
        <v>-9547102.8080920093</v>
      </c>
      <c r="AA66">
        <v>1322660.6750485899</v>
      </c>
      <c r="AB66">
        <v>2054126.9980530301</v>
      </c>
      <c r="AC66">
        <v>14226586.6784887</v>
      </c>
      <c r="AD66">
        <v>0</v>
      </c>
      <c r="AE66">
        <v>-24426194.680029299</v>
      </c>
      <c r="AF66">
        <v>0</v>
      </c>
      <c r="AG66">
        <v>0</v>
      </c>
      <c r="AH66">
        <v>0</v>
      </c>
      <c r="AI66">
        <v>-14104500.445119999</v>
      </c>
      <c r="AJ66">
        <v>-14442220.1440708</v>
      </c>
      <c r="AK66">
        <v>3880134.1440681801</v>
      </c>
      <c r="AL66">
        <v>0</v>
      </c>
      <c r="AM66">
        <v>-10562086.0000026</v>
      </c>
    </row>
    <row r="67" spans="1:39" x14ac:dyDescent="0.2">
      <c r="A67">
        <v>10</v>
      </c>
      <c r="B67">
        <v>0</v>
      </c>
      <c r="C67">
        <v>2015</v>
      </c>
      <c r="D67">
        <v>100</v>
      </c>
      <c r="E67">
        <v>1201007994</v>
      </c>
      <c r="F67">
        <v>1020949725.99999</v>
      </c>
      <c r="G67">
        <v>997331165.700001</v>
      </c>
      <c r="H67">
        <v>-23618560.299997199</v>
      </c>
      <c r="I67">
        <v>953900561.24368596</v>
      </c>
      <c r="J67">
        <v>-86812073.209189102</v>
      </c>
      <c r="K67">
        <v>232760764.59999999</v>
      </c>
      <c r="L67">
        <v>1.6811518780000001</v>
      </c>
      <c r="M67">
        <v>29378317.829999901</v>
      </c>
      <c r="N67">
        <v>2.7029999999999998</v>
      </c>
      <c r="O67">
        <v>34173.339999999902</v>
      </c>
      <c r="P67">
        <v>30.169999999999899</v>
      </c>
      <c r="Q67">
        <v>32286.70998</v>
      </c>
      <c r="R67">
        <v>4.0999999999999996</v>
      </c>
      <c r="S67">
        <v>4</v>
      </c>
      <c r="T67">
        <v>0</v>
      </c>
      <c r="U67">
        <v>1</v>
      </c>
      <c r="V67">
        <v>0</v>
      </c>
      <c r="W67">
        <v>2684358.7904576901</v>
      </c>
      <c r="X67">
        <v>-13374274.151218999</v>
      </c>
      <c r="Y67">
        <v>1213276.59003368</v>
      </c>
      <c r="Z67">
        <v>-58787364.386032298</v>
      </c>
      <c r="AA67">
        <v>-6420609.7193141105</v>
      </c>
      <c r="AB67">
        <v>-225649.757549067</v>
      </c>
      <c r="AC67">
        <v>12362473.4484857</v>
      </c>
      <c r="AD67">
        <v>36012.023418336801</v>
      </c>
      <c r="AE67">
        <v>-24176084.535034399</v>
      </c>
      <c r="AF67">
        <v>0</v>
      </c>
      <c r="AG67">
        <v>0</v>
      </c>
      <c r="AH67">
        <v>0</v>
      </c>
      <c r="AI67">
        <v>-86687861.696753606</v>
      </c>
      <c r="AJ67">
        <v>-85163530.663782597</v>
      </c>
      <c r="AK67">
        <v>61544970.363785401</v>
      </c>
      <c r="AL67">
        <v>0</v>
      </c>
      <c r="AM67">
        <v>-23618560.299997199</v>
      </c>
    </row>
    <row r="68" spans="1:39" x14ac:dyDescent="0.2">
      <c r="A68">
        <v>10</v>
      </c>
      <c r="B68">
        <v>0</v>
      </c>
      <c r="C68">
        <v>2016</v>
      </c>
      <c r="D68">
        <v>100</v>
      </c>
      <c r="E68">
        <v>1201007994</v>
      </c>
      <c r="F68">
        <v>997331165.700001</v>
      </c>
      <c r="G68">
        <v>999255569.69999897</v>
      </c>
      <c r="H68">
        <v>1924403.9999979699</v>
      </c>
      <c r="I68">
        <v>904105633.28297997</v>
      </c>
      <c r="J68">
        <v>-49794927.960705698</v>
      </c>
      <c r="K68">
        <v>232107589.30000001</v>
      </c>
      <c r="L68">
        <v>1.687565261</v>
      </c>
      <c r="M68">
        <v>29437697.499999899</v>
      </c>
      <c r="N68">
        <v>2.4255</v>
      </c>
      <c r="O68">
        <v>35302.049999999901</v>
      </c>
      <c r="P68">
        <v>29.8799999999999</v>
      </c>
      <c r="Q68">
        <v>32486.114870000001</v>
      </c>
      <c r="R68">
        <v>4.5</v>
      </c>
      <c r="S68">
        <v>5</v>
      </c>
      <c r="T68">
        <v>0</v>
      </c>
      <c r="U68">
        <v>1</v>
      </c>
      <c r="V68">
        <v>0</v>
      </c>
      <c r="W68">
        <v>-2255684.6751604099</v>
      </c>
      <c r="X68">
        <v>-1556955.43029874</v>
      </c>
      <c r="Y68">
        <v>261305.821761236</v>
      </c>
      <c r="Z68">
        <v>-18295810.124030001</v>
      </c>
      <c r="AA68">
        <v>-11620771.5872887</v>
      </c>
      <c r="AB68">
        <v>-2128779.78677026</v>
      </c>
      <c r="AC68">
        <v>6433049.0176830599</v>
      </c>
      <c r="AD68">
        <v>-140703.29005735699</v>
      </c>
      <c r="AE68">
        <v>-23616797.142259799</v>
      </c>
      <c r="AF68">
        <v>0</v>
      </c>
      <c r="AG68">
        <v>0</v>
      </c>
      <c r="AH68">
        <v>0</v>
      </c>
      <c r="AI68">
        <v>-52921147.196420997</v>
      </c>
      <c r="AJ68">
        <v>-52062065.551412798</v>
      </c>
      <c r="AK68">
        <v>53986469.551410802</v>
      </c>
      <c r="AL68">
        <v>0</v>
      </c>
      <c r="AM68">
        <v>1924403.9999979699</v>
      </c>
    </row>
    <row r="69" spans="1:39" x14ac:dyDescent="0.2">
      <c r="A69">
        <v>10</v>
      </c>
      <c r="B69">
        <v>0</v>
      </c>
      <c r="C69">
        <v>2017</v>
      </c>
      <c r="D69">
        <v>100</v>
      </c>
      <c r="E69">
        <v>1201007994</v>
      </c>
      <c r="F69">
        <v>999255569.69999897</v>
      </c>
      <c r="G69">
        <v>942661585.60000002</v>
      </c>
      <c r="H69">
        <v>-56593984.099998802</v>
      </c>
      <c r="I69">
        <v>893257730.16840696</v>
      </c>
      <c r="J69">
        <v>-10847903.114573101</v>
      </c>
      <c r="K69">
        <v>230935447.40000001</v>
      </c>
      <c r="L69">
        <v>1.7337943709999999</v>
      </c>
      <c r="M69">
        <v>29668394.669999901</v>
      </c>
      <c r="N69">
        <v>2.6928000000000001</v>
      </c>
      <c r="O69">
        <v>35945.819999999898</v>
      </c>
      <c r="P69">
        <v>30</v>
      </c>
      <c r="Q69">
        <v>32921.028709999999</v>
      </c>
      <c r="R69">
        <v>4.5</v>
      </c>
      <c r="S69">
        <v>6</v>
      </c>
      <c r="T69">
        <v>0</v>
      </c>
      <c r="U69">
        <v>1</v>
      </c>
      <c r="V69">
        <v>0</v>
      </c>
      <c r="W69">
        <v>-4068003.82742337</v>
      </c>
      <c r="X69">
        <v>-11082405.911737099</v>
      </c>
      <c r="Y69">
        <v>1012556.40965932</v>
      </c>
      <c r="Z69">
        <v>18006512.986183599</v>
      </c>
      <c r="AA69">
        <v>-6492044.2026550705</v>
      </c>
      <c r="AB69">
        <v>883908.05554269406</v>
      </c>
      <c r="AC69">
        <v>13973862.8642797</v>
      </c>
      <c r="AD69">
        <v>0</v>
      </c>
      <c r="AE69">
        <v>-23662367.019599199</v>
      </c>
      <c r="AF69">
        <v>0</v>
      </c>
      <c r="AG69">
        <v>0</v>
      </c>
      <c r="AH69">
        <v>0</v>
      </c>
      <c r="AI69">
        <v>-11427980.645749301</v>
      </c>
      <c r="AJ69">
        <v>-11989558.750388101</v>
      </c>
      <c r="AK69">
        <v>-44604425.349610597</v>
      </c>
      <c r="AL69">
        <v>0</v>
      </c>
      <c r="AM69">
        <v>-56593984.099998802</v>
      </c>
    </row>
    <row r="70" spans="1:39" x14ac:dyDescent="0.2">
      <c r="A70">
        <v>10</v>
      </c>
      <c r="B70">
        <v>0</v>
      </c>
      <c r="C70">
        <v>2018</v>
      </c>
      <c r="D70">
        <v>100</v>
      </c>
      <c r="E70">
        <v>1201007994</v>
      </c>
      <c r="F70">
        <v>942661585.60000002</v>
      </c>
      <c r="G70">
        <v>935808062.59999895</v>
      </c>
      <c r="H70">
        <v>-6853523.0000007097</v>
      </c>
      <c r="I70">
        <v>838019814.50844002</v>
      </c>
      <c r="J70">
        <v>-55237915.659966797</v>
      </c>
      <c r="K70">
        <v>230662401.5</v>
      </c>
      <c r="L70">
        <v>1.7232403279999999</v>
      </c>
      <c r="M70">
        <v>29807700.839999899</v>
      </c>
      <c r="N70">
        <v>2.9199999999999902</v>
      </c>
      <c r="O70">
        <v>36801.5</v>
      </c>
      <c r="P70">
        <v>30.01</v>
      </c>
      <c r="Q70">
        <v>33405.500979999997</v>
      </c>
      <c r="R70">
        <v>4.5999999999999996</v>
      </c>
      <c r="S70">
        <v>7</v>
      </c>
      <c r="T70">
        <v>0</v>
      </c>
      <c r="U70">
        <v>1</v>
      </c>
      <c r="V70">
        <v>1</v>
      </c>
      <c r="W70">
        <v>-898155.01245763805</v>
      </c>
      <c r="X70">
        <v>2387410.0213853698</v>
      </c>
      <c r="Y70">
        <v>573095.45867723995</v>
      </c>
      <c r="Z70">
        <v>13473370.339179499</v>
      </c>
      <c r="AA70">
        <v>-7964858.5530086802</v>
      </c>
      <c r="AB70">
        <v>69459.086458272606</v>
      </c>
      <c r="AC70">
        <v>14491008.7226381</v>
      </c>
      <c r="AD70">
        <v>-33249.388147136298</v>
      </c>
      <c r="AE70">
        <v>-22322221.751979999</v>
      </c>
      <c r="AF70">
        <v>0</v>
      </c>
      <c r="AG70">
        <v>0</v>
      </c>
      <c r="AH70">
        <v>-57602438.192343198</v>
      </c>
      <c r="AI70">
        <v>-57826579.269598201</v>
      </c>
      <c r="AJ70">
        <v>-58292986.898021497</v>
      </c>
      <c r="AK70">
        <v>51439463.898020796</v>
      </c>
      <c r="AL70">
        <v>0</v>
      </c>
      <c r="AM70">
        <v>-6853523.0000007097</v>
      </c>
    </row>
    <row r="74" spans="1:39" s="6" customFormat="1" ht="34" x14ac:dyDescent="0.2">
      <c r="A74" t="s">
        <v>79</v>
      </c>
      <c r="B74" t="s">
        <v>0</v>
      </c>
      <c r="C74" t="s">
        <v>1</v>
      </c>
      <c r="D74" t="s">
        <v>2</v>
      </c>
      <c r="E74" t="s">
        <v>62</v>
      </c>
      <c r="F74" t="s">
        <v>3</v>
      </c>
      <c r="G74" t="s">
        <v>4</v>
      </c>
      <c r="H74" t="s">
        <v>5</v>
      </c>
      <c r="I74" t="s">
        <v>6</v>
      </c>
      <c r="J74" t="s">
        <v>7</v>
      </c>
      <c r="K74" t="s">
        <v>8</v>
      </c>
      <c r="L74" t="s">
        <v>18</v>
      </c>
      <c r="M74" t="s">
        <v>9</v>
      </c>
      <c r="N74" t="s">
        <v>17</v>
      </c>
      <c r="O74" t="s">
        <v>16</v>
      </c>
      <c r="P74" t="s">
        <v>10</v>
      </c>
      <c r="Q74" t="s">
        <v>80</v>
      </c>
      <c r="R74" t="s">
        <v>32</v>
      </c>
      <c r="S74" t="s">
        <v>81</v>
      </c>
      <c r="T74" t="s">
        <v>82</v>
      </c>
      <c r="U74" t="s">
        <v>49</v>
      </c>
      <c r="V74" t="s">
        <v>50</v>
      </c>
      <c r="W74" t="s">
        <v>11</v>
      </c>
      <c r="X74" t="s">
        <v>33</v>
      </c>
      <c r="Y74" t="s">
        <v>12</v>
      </c>
      <c r="Z74" t="s">
        <v>34</v>
      </c>
      <c r="AA74" t="s">
        <v>35</v>
      </c>
      <c r="AB74" t="s">
        <v>13</v>
      </c>
      <c r="AC74" t="s">
        <v>83</v>
      </c>
      <c r="AD74" t="s">
        <v>36</v>
      </c>
      <c r="AE74" t="s">
        <v>84</v>
      </c>
      <c r="AF74" t="s">
        <v>85</v>
      </c>
      <c r="AG74" t="s">
        <v>51</v>
      </c>
      <c r="AH74" t="s">
        <v>52</v>
      </c>
      <c r="AI74" t="s">
        <v>44</v>
      </c>
      <c r="AJ74" t="s">
        <v>45</v>
      </c>
      <c r="AK74" t="s">
        <v>46</v>
      </c>
      <c r="AL74" t="s">
        <v>47</v>
      </c>
      <c r="AM74" t="s">
        <v>48</v>
      </c>
    </row>
    <row r="75" spans="1:39" x14ac:dyDescent="0.2">
      <c r="A75">
        <v>1</v>
      </c>
      <c r="B75">
        <v>1</v>
      </c>
      <c r="C75">
        <v>2002</v>
      </c>
      <c r="D75">
        <v>150</v>
      </c>
      <c r="E75">
        <v>1291883222.0549901</v>
      </c>
      <c r="F75">
        <v>0</v>
      </c>
      <c r="G75">
        <v>1291883222.0549901</v>
      </c>
      <c r="H75">
        <v>0</v>
      </c>
      <c r="I75">
        <v>1158336993.3836901</v>
      </c>
      <c r="J75">
        <v>0</v>
      </c>
      <c r="K75">
        <v>49905531.055268899</v>
      </c>
      <c r="L75">
        <v>1.6551250194207501</v>
      </c>
      <c r="M75">
        <v>8442209.1902026497</v>
      </c>
      <c r="N75">
        <v>1.95407472589529</v>
      </c>
      <c r="O75">
        <v>43649.385696203601</v>
      </c>
      <c r="P75">
        <v>11.214954234020199</v>
      </c>
      <c r="Q75">
        <v>7844.3641470167204</v>
      </c>
      <c r="R75">
        <v>3.8878278728014601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1291883222.0549901</v>
      </c>
      <c r="AM75">
        <v>1291883222.0549901</v>
      </c>
    </row>
    <row r="76" spans="1:39" x14ac:dyDescent="0.2">
      <c r="A76">
        <v>1</v>
      </c>
      <c r="B76">
        <v>1</v>
      </c>
      <c r="C76">
        <v>2003</v>
      </c>
      <c r="D76">
        <v>150</v>
      </c>
      <c r="E76">
        <v>1291883222.0549901</v>
      </c>
      <c r="F76">
        <v>1291883222.0549901</v>
      </c>
      <c r="G76">
        <v>1280048422.5409999</v>
      </c>
      <c r="H76">
        <v>-11834799.513999101</v>
      </c>
      <c r="I76">
        <v>1256318370.5353301</v>
      </c>
      <c r="J76">
        <v>97981377.151637003</v>
      </c>
      <c r="K76">
        <v>53571402.2184515</v>
      </c>
      <c r="L76">
        <v>1.6421884260644299</v>
      </c>
      <c r="M76">
        <v>8583985.8389438298</v>
      </c>
      <c r="N76">
        <v>2.2297529786491501</v>
      </c>
      <c r="O76">
        <v>42659.874080798698</v>
      </c>
      <c r="P76">
        <v>11.1212196196819</v>
      </c>
      <c r="Q76">
        <v>7844.1677758678798</v>
      </c>
      <c r="R76">
        <v>3.8878278728014601</v>
      </c>
      <c r="S76">
        <v>0</v>
      </c>
      <c r="T76">
        <v>0</v>
      </c>
      <c r="U76">
        <v>0</v>
      </c>
      <c r="V76">
        <v>0</v>
      </c>
      <c r="W76">
        <v>66194196.518098503</v>
      </c>
      <c r="X76">
        <v>3109928.8315911698</v>
      </c>
      <c r="Y76">
        <v>3010036.6836736999</v>
      </c>
      <c r="Z76">
        <v>27511543.274582099</v>
      </c>
      <c r="AA76">
        <v>10890142.436912499</v>
      </c>
      <c r="AB76">
        <v>-890235.57109259302</v>
      </c>
      <c r="AC76">
        <v>-36211.2869182668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109789400.886847</v>
      </c>
      <c r="AJ76">
        <v>112100167.11597501</v>
      </c>
      <c r="AK76">
        <v>-123934966.62997399</v>
      </c>
      <c r="AL76">
        <v>0</v>
      </c>
      <c r="AM76">
        <v>-11834799.513999101</v>
      </c>
    </row>
    <row r="77" spans="1:39" x14ac:dyDescent="0.2">
      <c r="A77">
        <v>1</v>
      </c>
      <c r="B77">
        <v>1</v>
      </c>
      <c r="C77">
        <v>2004</v>
      </c>
      <c r="D77">
        <v>160</v>
      </c>
      <c r="E77">
        <v>1299579109.0549901</v>
      </c>
      <c r="F77">
        <v>1280048422.5409999</v>
      </c>
      <c r="G77">
        <v>1353575032.98</v>
      </c>
      <c r="H77">
        <v>65830723.439000197</v>
      </c>
      <c r="I77">
        <v>1338615553.2949901</v>
      </c>
      <c r="J77">
        <v>74870799.469156995</v>
      </c>
      <c r="K77">
        <v>53708990.877048902</v>
      </c>
      <c r="L77">
        <v>1.6209756981252199</v>
      </c>
      <c r="M77">
        <v>8753941.6085100099</v>
      </c>
      <c r="N77">
        <v>2.55218295349896</v>
      </c>
      <c r="O77">
        <v>41272.428166142003</v>
      </c>
      <c r="P77">
        <v>11.007380663765399</v>
      </c>
      <c r="Q77">
        <v>7821.9953923264702</v>
      </c>
      <c r="R77">
        <v>3.8819781237315101</v>
      </c>
      <c r="S77">
        <v>0</v>
      </c>
      <c r="T77">
        <v>0</v>
      </c>
      <c r="U77">
        <v>0</v>
      </c>
      <c r="V77">
        <v>0</v>
      </c>
      <c r="W77">
        <v>22823192.7612793</v>
      </c>
      <c r="X77">
        <v>9911386.8331551608</v>
      </c>
      <c r="Y77">
        <v>3611938.8794863899</v>
      </c>
      <c r="Z77">
        <v>29491950.2930214</v>
      </c>
      <c r="AA77">
        <v>14884101.4345937</v>
      </c>
      <c r="AB77">
        <v>-876219.326443895</v>
      </c>
      <c r="AC77">
        <v>12337.7005321575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79858688.575624302</v>
      </c>
      <c r="AJ77">
        <v>82704292.428598896</v>
      </c>
      <c r="AK77">
        <v>-16873568.989598699</v>
      </c>
      <c r="AL77">
        <v>7695887</v>
      </c>
      <c r="AM77">
        <v>73526610.439000204</v>
      </c>
    </row>
    <row r="78" spans="1:39" x14ac:dyDescent="0.2">
      <c r="A78">
        <v>1</v>
      </c>
      <c r="B78">
        <v>1</v>
      </c>
      <c r="C78">
        <v>2005</v>
      </c>
      <c r="D78">
        <v>180</v>
      </c>
      <c r="E78">
        <v>1341098432.0549901</v>
      </c>
      <c r="F78">
        <v>1353575032.98</v>
      </c>
      <c r="G78">
        <v>1433053203.59899</v>
      </c>
      <c r="H78">
        <v>37958847.618998297</v>
      </c>
      <c r="I78">
        <v>1423051947.70066</v>
      </c>
      <c r="J78">
        <v>44251806.122328602</v>
      </c>
      <c r="K78">
        <v>52595806.487788796</v>
      </c>
      <c r="L78">
        <v>1.62945560439069</v>
      </c>
      <c r="M78">
        <v>8799450.8021006603</v>
      </c>
      <c r="N78">
        <v>3.0171280724625702</v>
      </c>
      <c r="O78">
        <v>40030.664589436601</v>
      </c>
      <c r="P78">
        <v>10.753021047411099</v>
      </c>
      <c r="Q78">
        <v>7772.8001080817803</v>
      </c>
      <c r="R78">
        <v>3.8993440000498998</v>
      </c>
      <c r="S78">
        <v>0</v>
      </c>
      <c r="T78">
        <v>0</v>
      </c>
      <c r="U78">
        <v>0</v>
      </c>
      <c r="V78">
        <v>0</v>
      </c>
      <c r="W78">
        <v>-2723982.51933794</v>
      </c>
      <c r="X78">
        <v>-7487771.2209044499</v>
      </c>
      <c r="Y78">
        <v>3931766.26884312</v>
      </c>
      <c r="Z78">
        <v>39880231.172131598</v>
      </c>
      <c r="AA78">
        <v>14475804.727139199</v>
      </c>
      <c r="AB78">
        <v>-998557.67467756895</v>
      </c>
      <c r="AC78">
        <v>115812.525135904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47193303.278329797</v>
      </c>
      <c r="AJ78">
        <v>47545689.954598501</v>
      </c>
      <c r="AK78">
        <v>-9586842.3356001992</v>
      </c>
      <c r="AL78">
        <v>41519322.999999903</v>
      </c>
      <c r="AM78">
        <v>79478170.6189982</v>
      </c>
    </row>
    <row r="79" spans="1:39" x14ac:dyDescent="0.2">
      <c r="A79">
        <v>1</v>
      </c>
      <c r="B79">
        <v>1</v>
      </c>
      <c r="C79">
        <v>2006</v>
      </c>
      <c r="D79">
        <v>180</v>
      </c>
      <c r="E79">
        <v>1341098432.0549901</v>
      </c>
      <c r="F79">
        <v>1433053203.59899</v>
      </c>
      <c r="G79">
        <v>1493228483.316</v>
      </c>
      <c r="H79">
        <v>60175279.717001699</v>
      </c>
      <c r="I79">
        <v>1501878626.2169499</v>
      </c>
      <c r="J79">
        <v>78826678.516295299</v>
      </c>
      <c r="K79">
        <v>54277702.861450501</v>
      </c>
      <c r="L79">
        <v>1.6849911104270401</v>
      </c>
      <c r="M79">
        <v>9046881.8744128495</v>
      </c>
      <c r="N79">
        <v>3.3093459412878699</v>
      </c>
      <c r="O79">
        <v>38265.967128227901</v>
      </c>
      <c r="P79">
        <v>10.6900390645171</v>
      </c>
      <c r="Q79">
        <v>7770.6723869650004</v>
      </c>
      <c r="R79">
        <v>4.1688265003285103</v>
      </c>
      <c r="S79">
        <v>0</v>
      </c>
      <c r="T79">
        <v>0</v>
      </c>
      <c r="U79">
        <v>0</v>
      </c>
      <c r="V79">
        <v>0</v>
      </c>
      <c r="W79">
        <v>48937766.250300601</v>
      </c>
      <c r="X79">
        <v>-19057957.932264399</v>
      </c>
      <c r="Y79">
        <v>5319339.9670794299</v>
      </c>
      <c r="Z79">
        <v>24135126.002567299</v>
      </c>
      <c r="AA79">
        <v>23781753.159212999</v>
      </c>
      <c r="AB79">
        <v>-703136.158457577</v>
      </c>
      <c r="AC79">
        <v>-404968.18238094001</v>
      </c>
      <c r="AD79">
        <v>-133244.855129031</v>
      </c>
      <c r="AE79">
        <v>0</v>
      </c>
      <c r="AF79">
        <v>0</v>
      </c>
      <c r="AG79">
        <v>0</v>
      </c>
      <c r="AH79">
        <v>0</v>
      </c>
      <c r="AI79">
        <v>81874678.250928402</v>
      </c>
      <c r="AJ79">
        <v>82683507.396080494</v>
      </c>
      <c r="AK79">
        <v>-22508227.679078698</v>
      </c>
      <c r="AL79">
        <v>0</v>
      </c>
      <c r="AM79">
        <v>60175279.717001699</v>
      </c>
    </row>
    <row r="80" spans="1:39" x14ac:dyDescent="0.2">
      <c r="A80">
        <v>1</v>
      </c>
      <c r="B80">
        <v>1</v>
      </c>
      <c r="C80">
        <v>2007</v>
      </c>
      <c r="D80">
        <v>180</v>
      </c>
      <c r="E80">
        <v>1341098432.0549901</v>
      </c>
      <c r="F80">
        <v>1493228483.316</v>
      </c>
      <c r="G80">
        <v>1522929524.6889999</v>
      </c>
      <c r="H80">
        <v>29701041.372999702</v>
      </c>
      <c r="I80">
        <v>1579752368.85095</v>
      </c>
      <c r="J80">
        <v>77873742.633998901</v>
      </c>
      <c r="K80">
        <v>57873478.259721197</v>
      </c>
      <c r="L80">
        <v>1.67561025691993</v>
      </c>
      <c r="M80">
        <v>9110061.8865757305</v>
      </c>
      <c r="N80">
        <v>3.4731413117012502</v>
      </c>
      <c r="O80">
        <v>38787.438934300902</v>
      </c>
      <c r="P80">
        <v>10.535005361204</v>
      </c>
      <c r="Q80">
        <v>7774.4503916150597</v>
      </c>
      <c r="R80">
        <v>4.3767636164683603</v>
      </c>
      <c r="S80">
        <v>0</v>
      </c>
      <c r="T80">
        <v>0</v>
      </c>
      <c r="U80">
        <v>0</v>
      </c>
      <c r="V80">
        <v>0</v>
      </c>
      <c r="W80">
        <v>72268514.368733004</v>
      </c>
      <c r="X80">
        <v>5700022.5532142902</v>
      </c>
      <c r="Y80">
        <v>1520669.84568156</v>
      </c>
      <c r="Z80">
        <v>13257029.1229115</v>
      </c>
      <c r="AA80">
        <v>-7074572.6376815503</v>
      </c>
      <c r="AB80">
        <v>-1666952.3064542201</v>
      </c>
      <c r="AC80">
        <v>785067.79340742296</v>
      </c>
      <c r="AD80">
        <v>-111874.18287515</v>
      </c>
      <c r="AE80">
        <v>0</v>
      </c>
      <c r="AF80">
        <v>0</v>
      </c>
      <c r="AG80">
        <v>0</v>
      </c>
      <c r="AH80">
        <v>0</v>
      </c>
      <c r="AI80">
        <v>84677904.556936905</v>
      </c>
      <c r="AJ80">
        <v>84327365.797755599</v>
      </c>
      <c r="AK80">
        <v>-54626324.424755797</v>
      </c>
      <c r="AL80">
        <v>0</v>
      </c>
      <c r="AM80">
        <v>29701041.372999702</v>
      </c>
    </row>
    <row r="81" spans="1:39" x14ac:dyDescent="0.2">
      <c r="A81">
        <v>1</v>
      </c>
      <c r="B81">
        <v>1</v>
      </c>
      <c r="C81">
        <v>2008</v>
      </c>
      <c r="D81">
        <v>180</v>
      </c>
      <c r="E81">
        <v>1341098432.0549901</v>
      </c>
      <c r="F81">
        <v>1522929524.6889999</v>
      </c>
      <c r="G81">
        <v>1598394722.8410001</v>
      </c>
      <c r="H81">
        <v>75465198.152000204</v>
      </c>
      <c r="I81">
        <v>1635298024.31125</v>
      </c>
      <c r="J81">
        <v>55545655.460298598</v>
      </c>
      <c r="K81">
        <v>59190978.788533904</v>
      </c>
      <c r="L81">
        <v>1.7264680452275001</v>
      </c>
      <c r="M81">
        <v>9152958.6189814992</v>
      </c>
      <c r="N81">
        <v>3.9066050504493899</v>
      </c>
      <c r="O81">
        <v>38713.036862410103</v>
      </c>
      <c r="P81">
        <v>10.675637985237101</v>
      </c>
      <c r="Q81">
        <v>7771.8949608857502</v>
      </c>
      <c r="R81">
        <v>4.46207958046302</v>
      </c>
      <c r="S81">
        <v>0</v>
      </c>
      <c r="T81">
        <v>0</v>
      </c>
      <c r="U81">
        <v>0.18429850225181901</v>
      </c>
      <c r="V81">
        <v>0</v>
      </c>
      <c r="W81">
        <v>36563619.290664896</v>
      </c>
      <c r="X81">
        <v>-20113861.5782593</v>
      </c>
      <c r="Y81">
        <v>1276118.02783556</v>
      </c>
      <c r="Z81">
        <v>33908382.7201095</v>
      </c>
      <c r="AA81">
        <v>518188.56627392903</v>
      </c>
      <c r="AB81">
        <v>1615305.67359952</v>
      </c>
      <c r="AC81">
        <v>-654717.36989384599</v>
      </c>
      <c r="AD81">
        <v>-44646.1291486021</v>
      </c>
      <c r="AE81">
        <v>0</v>
      </c>
      <c r="AF81">
        <v>0</v>
      </c>
      <c r="AG81">
        <v>1535938.1758514701</v>
      </c>
      <c r="AH81">
        <v>0</v>
      </c>
      <c r="AI81">
        <v>54604327.377033196</v>
      </c>
      <c r="AJ81">
        <v>54495171.653868802</v>
      </c>
      <c r="AK81">
        <v>20970026.498131301</v>
      </c>
      <c r="AL81">
        <v>0</v>
      </c>
      <c r="AM81">
        <v>75465198.152000204</v>
      </c>
    </row>
    <row r="82" spans="1:39" x14ac:dyDescent="0.2">
      <c r="A82">
        <v>1</v>
      </c>
      <c r="B82">
        <v>1</v>
      </c>
      <c r="C82">
        <v>2009</v>
      </c>
      <c r="D82">
        <v>190</v>
      </c>
      <c r="E82">
        <v>1352446773.0549901</v>
      </c>
      <c r="F82">
        <v>1598394722.8410001</v>
      </c>
      <c r="G82">
        <v>1579728635.783</v>
      </c>
      <c r="H82">
        <v>-30014428.057999998</v>
      </c>
      <c r="I82">
        <v>1550475696.52513</v>
      </c>
      <c r="J82">
        <v>-101099660.271365</v>
      </c>
      <c r="K82">
        <v>58729717.331041999</v>
      </c>
      <c r="L82">
        <v>1.83130309619847</v>
      </c>
      <c r="M82">
        <v>9087561.7619733401</v>
      </c>
      <c r="N82">
        <v>2.8481788583910701</v>
      </c>
      <c r="O82">
        <v>37098.473637609102</v>
      </c>
      <c r="P82">
        <v>10.7838941830476</v>
      </c>
      <c r="Q82">
        <v>7740.2836149090699</v>
      </c>
      <c r="R82">
        <v>4.6371391157330599</v>
      </c>
      <c r="S82">
        <v>0</v>
      </c>
      <c r="T82">
        <v>0</v>
      </c>
      <c r="U82">
        <v>0.18275205895289501</v>
      </c>
      <c r="V82">
        <v>0</v>
      </c>
      <c r="W82">
        <v>9917627.7670747098</v>
      </c>
      <c r="X82">
        <v>-44179742.507257499</v>
      </c>
      <c r="Y82">
        <v>-418986.03959170397</v>
      </c>
      <c r="Z82">
        <v>-89956876.549428999</v>
      </c>
      <c r="AA82">
        <v>25258987.361790799</v>
      </c>
      <c r="AB82">
        <v>1560980.1046039099</v>
      </c>
      <c r="AC82">
        <v>-520229.54458533699</v>
      </c>
      <c r="AD82">
        <v>-98268.821897307207</v>
      </c>
      <c r="AE82">
        <v>0</v>
      </c>
      <c r="AF82">
        <v>0</v>
      </c>
      <c r="AG82">
        <v>0</v>
      </c>
      <c r="AH82">
        <v>0</v>
      </c>
      <c r="AI82">
        <v>-98436508.229291394</v>
      </c>
      <c r="AJ82">
        <v>-98560625.257515401</v>
      </c>
      <c r="AK82">
        <v>68546197.199515298</v>
      </c>
      <c r="AL82">
        <v>11348341</v>
      </c>
      <c r="AM82">
        <v>-18666087.057999998</v>
      </c>
    </row>
    <row r="83" spans="1:39" x14ac:dyDescent="0.2">
      <c r="A83">
        <v>1</v>
      </c>
      <c r="B83">
        <v>1</v>
      </c>
      <c r="C83">
        <v>2010</v>
      </c>
      <c r="D83">
        <v>190</v>
      </c>
      <c r="E83">
        <v>1352446773.0549901</v>
      </c>
      <c r="F83">
        <v>1579728635.783</v>
      </c>
      <c r="G83">
        <v>1584263531.9619999</v>
      </c>
      <c r="H83">
        <v>4534896.1789996196</v>
      </c>
      <c r="I83">
        <v>1641583383.2685399</v>
      </c>
      <c r="J83">
        <v>91107686.743414804</v>
      </c>
      <c r="K83">
        <v>58766157.962850101</v>
      </c>
      <c r="L83">
        <v>1.83686211191097</v>
      </c>
      <c r="M83">
        <v>9090353.4927182402</v>
      </c>
      <c r="N83">
        <v>3.3046400405793301</v>
      </c>
      <c r="O83">
        <v>36240.309160410798</v>
      </c>
      <c r="P83">
        <v>11.0561481221603</v>
      </c>
      <c r="Q83">
        <v>7782.4430658197298</v>
      </c>
      <c r="R83">
        <v>4.8682917914714396</v>
      </c>
      <c r="S83">
        <v>0</v>
      </c>
      <c r="T83">
        <v>0</v>
      </c>
      <c r="U83">
        <v>0.196301561694955</v>
      </c>
      <c r="V83">
        <v>0</v>
      </c>
      <c r="W83">
        <v>53056391.7538094</v>
      </c>
      <c r="X83">
        <v>-1313592.9441796099</v>
      </c>
      <c r="Y83">
        <v>566392.29778152204</v>
      </c>
      <c r="Z83">
        <v>42671355.089845099</v>
      </c>
      <c r="AA83">
        <v>13807262.320479499</v>
      </c>
      <c r="AB83">
        <v>3246712.9574632202</v>
      </c>
      <c r="AC83">
        <v>8768928.0371211097</v>
      </c>
      <c r="AD83">
        <v>-128867.137439201</v>
      </c>
      <c r="AE83">
        <v>0</v>
      </c>
      <c r="AF83">
        <v>0</v>
      </c>
      <c r="AG83">
        <v>160447.448100073</v>
      </c>
      <c r="AH83">
        <v>0</v>
      </c>
      <c r="AI83">
        <v>120835029.822981</v>
      </c>
      <c r="AJ83">
        <v>122007030.05513699</v>
      </c>
      <c r="AK83">
        <v>-117472133.876138</v>
      </c>
      <c r="AL83">
        <v>0</v>
      </c>
      <c r="AM83">
        <v>4534896.1789996196</v>
      </c>
    </row>
    <row r="84" spans="1:39" x14ac:dyDescent="0.2">
      <c r="A84">
        <v>1</v>
      </c>
      <c r="B84">
        <v>1</v>
      </c>
      <c r="C84">
        <v>2011</v>
      </c>
      <c r="D84">
        <v>190</v>
      </c>
      <c r="E84">
        <v>1352446773.0549901</v>
      </c>
      <c r="F84">
        <v>1584263531.9619999</v>
      </c>
      <c r="G84">
        <v>1649966415.23</v>
      </c>
      <c r="H84">
        <v>65702883.268000901</v>
      </c>
      <c r="I84">
        <v>1709467604.08076</v>
      </c>
      <c r="J84">
        <v>67884220.812217295</v>
      </c>
      <c r="K84">
        <v>58871399.713951498</v>
      </c>
      <c r="L84">
        <v>1.8525560539485499</v>
      </c>
      <c r="M84">
        <v>9174485.1065771803</v>
      </c>
      <c r="N84">
        <v>4.0558707133596004</v>
      </c>
      <c r="O84">
        <v>35638.5353588414</v>
      </c>
      <c r="P84">
        <v>11.3528151050376</v>
      </c>
      <c r="Q84">
        <v>7719.5612787950904</v>
      </c>
      <c r="R84">
        <v>4.8350640760996999</v>
      </c>
      <c r="S84">
        <v>0</v>
      </c>
      <c r="T84">
        <v>0.12133579081734799</v>
      </c>
      <c r="U84">
        <v>0.36042470710984198</v>
      </c>
      <c r="V84">
        <v>0</v>
      </c>
      <c r="W84">
        <v>6554399.3785422798</v>
      </c>
      <c r="X84">
        <v>-5704913.4233661396</v>
      </c>
      <c r="Y84">
        <v>2118120.68309718</v>
      </c>
      <c r="Z84">
        <v>61607691.888922296</v>
      </c>
      <c r="AA84">
        <v>9623329.1690186001</v>
      </c>
      <c r="AB84">
        <v>3491603.9260298801</v>
      </c>
      <c r="AC84">
        <v>-13337347.2473557</v>
      </c>
      <c r="AD84">
        <v>21672.645054505101</v>
      </c>
      <c r="AE84">
        <v>0</v>
      </c>
      <c r="AF84">
        <v>-1938670.41127909</v>
      </c>
      <c r="AG84">
        <v>1282451.2406425199</v>
      </c>
      <c r="AH84">
        <v>0</v>
      </c>
      <c r="AI84">
        <v>63718337.849306397</v>
      </c>
      <c r="AJ84">
        <v>64275139.955388397</v>
      </c>
      <c r="AK84">
        <v>1427743.3126125401</v>
      </c>
      <c r="AL84">
        <v>0</v>
      </c>
      <c r="AM84">
        <v>65702883.268000901</v>
      </c>
    </row>
    <row r="85" spans="1:39" x14ac:dyDescent="0.2">
      <c r="A85">
        <v>1</v>
      </c>
      <c r="B85">
        <v>1</v>
      </c>
      <c r="C85">
        <v>2012</v>
      </c>
      <c r="D85">
        <v>190</v>
      </c>
      <c r="E85">
        <v>1352446773.0549901</v>
      </c>
      <c r="F85">
        <v>1649966415.23</v>
      </c>
      <c r="G85">
        <v>1684310468.9199901</v>
      </c>
      <c r="H85">
        <v>34344053.689999297</v>
      </c>
      <c r="I85">
        <v>1765529320.8255401</v>
      </c>
      <c r="J85">
        <v>56061716.744781204</v>
      </c>
      <c r="K85">
        <v>60457710.145095304</v>
      </c>
      <c r="L85">
        <v>1.86685696165079</v>
      </c>
      <c r="M85">
        <v>9280436.2802527901</v>
      </c>
      <c r="N85">
        <v>4.0846220299048097</v>
      </c>
      <c r="O85">
        <v>35300.330813868</v>
      </c>
      <c r="P85">
        <v>11.239722370376599</v>
      </c>
      <c r="Q85">
        <v>7797.3551193808698</v>
      </c>
      <c r="R85">
        <v>4.8931325024612002</v>
      </c>
      <c r="S85">
        <v>0</v>
      </c>
      <c r="T85">
        <v>0.61550712606724201</v>
      </c>
      <c r="U85">
        <v>0.36611505082859402</v>
      </c>
      <c r="V85">
        <v>0</v>
      </c>
      <c r="W85">
        <v>40621282.942021601</v>
      </c>
      <c r="X85">
        <v>-3587914.0746959401</v>
      </c>
      <c r="Y85">
        <v>2686650.8707950502</v>
      </c>
      <c r="Z85">
        <v>2271694.97044031</v>
      </c>
      <c r="AA85">
        <v>5471715.4821292497</v>
      </c>
      <c r="AB85">
        <v>-1372415.5591661299</v>
      </c>
      <c r="AC85">
        <v>19207731.222509298</v>
      </c>
      <c r="AD85">
        <v>-35074.515509507401</v>
      </c>
      <c r="AE85">
        <v>0</v>
      </c>
      <c r="AF85">
        <v>-8377573.7756530698</v>
      </c>
      <c r="AG85">
        <v>58293.154603053998</v>
      </c>
      <c r="AH85">
        <v>0</v>
      </c>
      <c r="AI85">
        <v>56944390.717473999</v>
      </c>
      <c r="AJ85">
        <v>58070321.436944403</v>
      </c>
      <c r="AK85">
        <v>-23726267.746945102</v>
      </c>
      <c r="AL85">
        <v>0</v>
      </c>
      <c r="AM85">
        <v>34344053.689999297</v>
      </c>
    </row>
    <row r="86" spans="1:39" x14ac:dyDescent="0.2">
      <c r="A86">
        <v>1</v>
      </c>
      <c r="B86">
        <v>1</v>
      </c>
      <c r="C86">
        <v>2013</v>
      </c>
      <c r="D86">
        <v>190</v>
      </c>
      <c r="E86">
        <v>1352446773.0549901</v>
      </c>
      <c r="F86">
        <v>1684310468.9199901</v>
      </c>
      <c r="G86">
        <v>1692923428.03</v>
      </c>
      <c r="H86">
        <v>8612959.1100002695</v>
      </c>
      <c r="I86">
        <v>1736517352.21682</v>
      </c>
      <c r="J86">
        <v>-29011968.608719599</v>
      </c>
      <c r="K86">
        <v>61750753.687796503</v>
      </c>
      <c r="L86">
        <v>1.99817449263749</v>
      </c>
      <c r="M86">
        <v>9375046.1577417199</v>
      </c>
      <c r="N86">
        <v>3.9260880509517402</v>
      </c>
      <c r="O86">
        <v>35592.932854747</v>
      </c>
      <c r="P86">
        <v>10.9029917325373</v>
      </c>
      <c r="Q86">
        <v>7877.3610778309603</v>
      </c>
      <c r="R86">
        <v>4.8943213567804502</v>
      </c>
      <c r="S86">
        <v>0</v>
      </c>
      <c r="T86">
        <v>1.54140067318732</v>
      </c>
      <c r="U86">
        <v>0.36611505082859402</v>
      </c>
      <c r="V86">
        <v>0</v>
      </c>
      <c r="W86">
        <v>37842126.375641301</v>
      </c>
      <c r="X86">
        <v>-47416401.6185681</v>
      </c>
      <c r="Y86">
        <v>2434220.6491924501</v>
      </c>
      <c r="Z86">
        <v>-12728532.5759311</v>
      </c>
      <c r="AA86">
        <v>-5225912.3267366895</v>
      </c>
      <c r="AB86">
        <v>-4135762.1739493101</v>
      </c>
      <c r="AC86">
        <v>19976206.817861799</v>
      </c>
      <c r="AD86">
        <v>-1790.61640049063</v>
      </c>
      <c r="AE86">
        <v>0</v>
      </c>
      <c r="AF86">
        <v>-16085734.402353</v>
      </c>
      <c r="AG86">
        <v>0</v>
      </c>
      <c r="AH86">
        <v>0</v>
      </c>
      <c r="AI86">
        <v>-25341579.871243302</v>
      </c>
      <c r="AJ86">
        <v>-26239973.5366247</v>
      </c>
      <c r="AK86">
        <v>34852932.646624997</v>
      </c>
      <c r="AL86">
        <v>0</v>
      </c>
      <c r="AM86">
        <v>8612959.1100002695</v>
      </c>
    </row>
    <row r="87" spans="1:39" x14ac:dyDescent="0.2">
      <c r="A87">
        <v>1</v>
      </c>
      <c r="B87">
        <v>1</v>
      </c>
      <c r="C87">
        <v>2014</v>
      </c>
      <c r="D87">
        <v>190</v>
      </c>
      <c r="E87">
        <v>1352446773.0549901</v>
      </c>
      <c r="F87">
        <v>1692923428.03</v>
      </c>
      <c r="G87">
        <v>1741056553.21</v>
      </c>
      <c r="H87">
        <v>48133125.180000402</v>
      </c>
      <c r="I87">
        <v>1787113916.2605901</v>
      </c>
      <c r="J87">
        <v>50596564.043770902</v>
      </c>
      <c r="K87">
        <v>63643197.214240097</v>
      </c>
      <c r="L87">
        <v>1.9699236247613701</v>
      </c>
      <c r="M87">
        <v>9486730.7810444497</v>
      </c>
      <c r="N87">
        <v>3.7155834704962198</v>
      </c>
      <c r="O87">
        <v>35727.235499377202</v>
      </c>
      <c r="P87">
        <v>10.871178702156399</v>
      </c>
      <c r="Q87">
        <v>7968.4080383221599</v>
      </c>
      <c r="R87">
        <v>5.15235585135727</v>
      </c>
      <c r="S87">
        <v>0</v>
      </c>
      <c r="T87">
        <v>2.4942185573278799</v>
      </c>
      <c r="U87">
        <v>0.59418621828107898</v>
      </c>
      <c r="V87">
        <v>0</v>
      </c>
      <c r="W87">
        <v>52238233.437469304</v>
      </c>
      <c r="X87">
        <v>9374280.5824860204</v>
      </c>
      <c r="Y87">
        <v>2872370.5027696998</v>
      </c>
      <c r="Z87">
        <v>-17456097.408289999</v>
      </c>
      <c r="AA87">
        <v>-3159536.3112728298</v>
      </c>
      <c r="AB87">
        <v>-467254.30615582899</v>
      </c>
      <c r="AC87">
        <v>21621812.444356501</v>
      </c>
      <c r="AD87">
        <v>-145288.729539038</v>
      </c>
      <c r="AE87">
        <v>0</v>
      </c>
      <c r="AF87">
        <v>-16723342.993583599</v>
      </c>
      <c r="AG87">
        <v>2183192.4908954701</v>
      </c>
      <c r="AH87">
        <v>0</v>
      </c>
      <c r="AI87">
        <v>50338369.709135599</v>
      </c>
      <c r="AJ87">
        <v>50704756.504864603</v>
      </c>
      <c r="AK87">
        <v>-2571631.3248641999</v>
      </c>
      <c r="AL87">
        <v>0</v>
      </c>
      <c r="AM87">
        <v>48133125.180000402</v>
      </c>
    </row>
    <row r="88" spans="1:39" x14ac:dyDescent="0.2">
      <c r="A88">
        <v>1</v>
      </c>
      <c r="B88">
        <v>1</v>
      </c>
      <c r="C88">
        <v>2015</v>
      </c>
      <c r="D88">
        <v>190</v>
      </c>
      <c r="E88">
        <v>1352446773.0549901</v>
      </c>
      <c r="F88">
        <v>1741056553.21</v>
      </c>
      <c r="G88">
        <v>1722971062.70999</v>
      </c>
      <c r="H88">
        <v>-18085490.500001099</v>
      </c>
      <c r="I88">
        <v>1664049513.93261</v>
      </c>
      <c r="J88">
        <v>-123064402.32798401</v>
      </c>
      <c r="K88">
        <v>64308996.304082103</v>
      </c>
      <c r="L88">
        <v>2.1113343213137798</v>
      </c>
      <c r="M88">
        <v>9584601.0229667798</v>
      </c>
      <c r="N88">
        <v>2.7354857578667202</v>
      </c>
      <c r="O88">
        <v>36739.747455789198</v>
      </c>
      <c r="P88">
        <v>10.876404079247299</v>
      </c>
      <c r="Q88">
        <v>8055.1645609878997</v>
      </c>
      <c r="R88">
        <v>5.1711515696144001</v>
      </c>
      <c r="S88">
        <v>0</v>
      </c>
      <c r="T88">
        <v>3.4942185573278799</v>
      </c>
      <c r="U88">
        <v>0.90308819816181396</v>
      </c>
      <c r="V88">
        <v>0</v>
      </c>
      <c r="W88">
        <v>26254864.127347499</v>
      </c>
      <c r="X88">
        <v>-46375915.499250799</v>
      </c>
      <c r="Y88">
        <v>2660264.8549259598</v>
      </c>
      <c r="Z88">
        <v>-92814496.864823207</v>
      </c>
      <c r="AA88">
        <v>-18295141.1271214</v>
      </c>
      <c r="AB88">
        <v>-153422.321562433</v>
      </c>
      <c r="AC88">
        <v>20932274.879803799</v>
      </c>
      <c r="AD88">
        <v>-19213.118258870301</v>
      </c>
      <c r="AE88">
        <v>0</v>
      </c>
      <c r="AF88">
        <v>-18262065.526864599</v>
      </c>
      <c r="AG88">
        <v>2794374.9844435002</v>
      </c>
      <c r="AH88">
        <v>0</v>
      </c>
      <c r="AI88">
        <v>-123278475.61136</v>
      </c>
      <c r="AJ88">
        <v>-122017201.617035</v>
      </c>
      <c r="AK88">
        <v>103931711.117034</v>
      </c>
      <c r="AL88">
        <v>0</v>
      </c>
      <c r="AM88">
        <v>-18085490.500001099</v>
      </c>
    </row>
    <row r="89" spans="1:39" x14ac:dyDescent="0.2">
      <c r="A89">
        <v>1</v>
      </c>
      <c r="B89">
        <v>1</v>
      </c>
      <c r="C89">
        <v>2016</v>
      </c>
      <c r="D89">
        <v>190</v>
      </c>
      <c r="E89">
        <v>1352446773.0549901</v>
      </c>
      <c r="F89">
        <v>1722971062.70999</v>
      </c>
      <c r="G89">
        <v>1698078950.2549901</v>
      </c>
      <c r="H89">
        <v>-24892112.454999998</v>
      </c>
      <c r="I89">
        <v>1627067514.4126301</v>
      </c>
      <c r="J89">
        <v>-36981999.519977398</v>
      </c>
      <c r="K89">
        <v>64805365.640515</v>
      </c>
      <c r="L89">
        <v>2.1606904616657201</v>
      </c>
      <c r="M89">
        <v>9657893.1911454909</v>
      </c>
      <c r="N89">
        <v>2.43291587084398</v>
      </c>
      <c r="O89">
        <v>37555.672378755102</v>
      </c>
      <c r="P89">
        <v>10.791084159650699</v>
      </c>
      <c r="Q89">
        <v>8092.7344648267599</v>
      </c>
      <c r="R89">
        <v>5.6773618324376303</v>
      </c>
      <c r="S89">
        <v>0</v>
      </c>
      <c r="T89">
        <v>4.4942185573278799</v>
      </c>
      <c r="U89">
        <v>0.99490709957372903</v>
      </c>
      <c r="V89">
        <v>0</v>
      </c>
      <c r="W89">
        <v>33322209.683681</v>
      </c>
      <c r="X89">
        <v>-14785825.5700332</v>
      </c>
      <c r="Y89">
        <v>2004114.55421698</v>
      </c>
      <c r="Z89">
        <v>-34583420.9601449</v>
      </c>
      <c r="AA89">
        <v>-13364297.7641038</v>
      </c>
      <c r="AB89">
        <v>-1259442.31458913</v>
      </c>
      <c r="AC89">
        <v>9837865.2282698303</v>
      </c>
      <c r="AD89">
        <v>-303438.03381973901</v>
      </c>
      <c r="AE89">
        <v>0</v>
      </c>
      <c r="AF89">
        <v>-18072365.5357945</v>
      </c>
      <c r="AG89">
        <v>1006830.40457984</v>
      </c>
      <c r="AH89">
        <v>0</v>
      </c>
      <c r="AI89">
        <v>-36197770.307737797</v>
      </c>
      <c r="AJ89">
        <v>-36863343.366976798</v>
      </c>
      <c r="AK89">
        <v>11971230.911976799</v>
      </c>
      <c r="AL89">
        <v>0</v>
      </c>
      <c r="AM89">
        <v>-24892112.454999998</v>
      </c>
    </row>
    <row r="90" spans="1:39" x14ac:dyDescent="0.2">
      <c r="A90">
        <v>1</v>
      </c>
      <c r="B90">
        <v>1</v>
      </c>
      <c r="C90">
        <v>2017</v>
      </c>
      <c r="D90">
        <v>190</v>
      </c>
      <c r="E90">
        <v>1352446773.0549901</v>
      </c>
      <c r="F90">
        <v>1698078950.2549901</v>
      </c>
      <c r="G90">
        <v>1666633095.7720001</v>
      </c>
      <c r="H90">
        <v>-31445854.4829996</v>
      </c>
      <c r="I90">
        <v>1690159481.5490699</v>
      </c>
      <c r="J90">
        <v>63091967.136440203</v>
      </c>
      <c r="K90">
        <v>66735181.125964299</v>
      </c>
      <c r="L90">
        <v>2.1184817146966499</v>
      </c>
      <c r="M90">
        <v>9754078.6664900593</v>
      </c>
      <c r="N90">
        <v>2.6467183707642201</v>
      </c>
      <c r="O90">
        <v>38405.5610533445</v>
      </c>
      <c r="P90">
        <v>10.599578799472599</v>
      </c>
      <c r="Q90">
        <v>8169.51788716805</v>
      </c>
      <c r="R90">
        <v>5.82754155023318</v>
      </c>
      <c r="S90">
        <v>0</v>
      </c>
      <c r="T90">
        <v>5.4942185573278799</v>
      </c>
      <c r="U90">
        <v>0.99490709957372903</v>
      </c>
      <c r="V90">
        <v>0</v>
      </c>
      <c r="W90">
        <v>42219591.551766299</v>
      </c>
      <c r="X90">
        <v>11216965.4963638</v>
      </c>
      <c r="Y90">
        <v>2451958.2992527499</v>
      </c>
      <c r="Z90">
        <v>24625559.357004501</v>
      </c>
      <c r="AA90">
        <v>-13518987.1337815</v>
      </c>
      <c r="AB90">
        <v>-2085986.4622893101</v>
      </c>
      <c r="AC90">
        <v>17496226.080911901</v>
      </c>
      <c r="AD90">
        <v>-89775.931821229999</v>
      </c>
      <c r="AE90">
        <v>0</v>
      </c>
      <c r="AF90">
        <v>-17811270.4048425</v>
      </c>
      <c r="AG90">
        <v>0</v>
      </c>
      <c r="AH90">
        <v>0</v>
      </c>
      <c r="AI90">
        <v>64504280.852564797</v>
      </c>
      <c r="AJ90">
        <v>64812414.737107798</v>
      </c>
      <c r="AK90">
        <v>-96258269.220107496</v>
      </c>
      <c r="AL90">
        <v>0</v>
      </c>
      <c r="AM90">
        <v>-31445854.4829996</v>
      </c>
    </row>
    <row r="91" spans="1:39" x14ac:dyDescent="0.2">
      <c r="A91">
        <v>1</v>
      </c>
      <c r="B91">
        <v>1</v>
      </c>
      <c r="C91">
        <v>2018</v>
      </c>
      <c r="D91">
        <v>190</v>
      </c>
      <c r="E91">
        <v>1352446773.0549901</v>
      </c>
      <c r="F91">
        <v>1666633095.7720001</v>
      </c>
      <c r="G91">
        <v>1636184633.7979901</v>
      </c>
      <c r="H91">
        <v>-30448461.9740007</v>
      </c>
      <c r="I91">
        <v>1661826511.2924299</v>
      </c>
      <c r="J91">
        <v>-28332970.256643601</v>
      </c>
      <c r="K91">
        <v>67555407.467289001</v>
      </c>
      <c r="L91">
        <v>2.1052356139720998</v>
      </c>
      <c r="M91">
        <v>9837103.5106646009</v>
      </c>
      <c r="N91">
        <v>2.9193672217640998</v>
      </c>
      <c r="O91">
        <v>39343.2056730697</v>
      </c>
      <c r="P91">
        <v>10.440060897175499</v>
      </c>
      <c r="Q91">
        <v>8260.9519097184093</v>
      </c>
      <c r="R91">
        <v>6.0667289042856396</v>
      </c>
      <c r="S91">
        <v>0</v>
      </c>
      <c r="T91">
        <v>6.4942185573278799</v>
      </c>
      <c r="U91">
        <v>1</v>
      </c>
      <c r="V91">
        <v>0.64240534603254695</v>
      </c>
      <c r="W91">
        <v>15760527.1060578</v>
      </c>
      <c r="X91">
        <v>725283.53785220894</v>
      </c>
      <c r="Y91">
        <v>2139607.4188835402</v>
      </c>
      <c r="Z91">
        <v>29481606.423598301</v>
      </c>
      <c r="AA91">
        <v>-14287589.255275199</v>
      </c>
      <c r="AB91">
        <v>-1789821.25180004</v>
      </c>
      <c r="AC91">
        <v>20551414.200526401</v>
      </c>
      <c r="AD91">
        <v>-139486.218508244</v>
      </c>
      <c r="AE91">
        <v>0</v>
      </c>
      <c r="AF91">
        <v>-17481432.6094773</v>
      </c>
      <c r="AG91">
        <v>46775.099088033603</v>
      </c>
      <c r="AH91">
        <v>-64206352.138348401</v>
      </c>
      <c r="AI91">
        <v>-29199467.687403001</v>
      </c>
      <c r="AJ91">
        <v>-30772598.663535699</v>
      </c>
      <c r="AK91">
        <v>324136.68953507202</v>
      </c>
      <c r="AL91">
        <v>0</v>
      </c>
      <c r="AM91">
        <v>-30448461.9740007</v>
      </c>
    </row>
    <row r="92" spans="1:39" x14ac:dyDescent="0.2">
      <c r="A92">
        <v>2</v>
      </c>
      <c r="B92">
        <v>1</v>
      </c>
      <c r="C92">
        <v>2002</v>
      </c>
      <c r="D92">
        <v>201</v>
      </c>
      <c r="E92">
        <v>47549753.656399898</v>
      </c>
      <c r="F92">
        <v>0</v>
      </c>
      <c r="G92">
        <v>47549753.656399898</v>
      </c>
      <c r="H92">
        <v>0</v>
      </c>
      <c r="I92">
        <v>40108651.841068998</v>
      </c>
      <c r="J92">
        <v>0</v>
      </c>
      <c r="K92">
        <v>2962620.5000872598</v>
      </c>
      <c r="L92">
        <v>1.2225813885152299</v>
      </c>
      <c r="M92">
        <v>2768260.23772333</v>
      </c>
      <c r="N92">
        <v>1.9579725613818899</v>
      </c>
      <c r="O92">
        <v>35534.3786964147</v>
      </c>
      <c r="P92">
        <v>7.6732557818507896</v>
      </c>
      <c r="Q92">
        <v>3833.3989061356601</v>
      </c>
      <c r="R92">
        <v>3.5450752847825</v>
      </c>
      <c r="S92">
        <v>0</v>
      </c>
      <c r="T92">
        <v>0</v>
      </c>
      <c r="U92">
        <v>0.31426638102022397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47549753.656399898</v>
      </c>
      <c r="AM92">
        <v>47549753.656399898</v>
      </c>
    </row>
    <row r="93" spans="1:39" x14ac:dyDescent="0.2">
      <c r="A93">
        <v>2</v>
      </c>
      <c r="B93">
        <v>1</v>
      </c>
      <c r="C93">
        <v>2003</v>
      </c>
      <c r="D93">
        <v>201</v>
      </c>
      <c r="E93">
        <v>47549753.656399898</v>
      </c>
      <c r="F93">
        <v>47549753.656399898</v>
      </c>
      <c r="G93">
        <v>47844293.070099898</v>
      </c>
      <c r="H93">
        <v>294539.41369997902</v>
      </c>
      <c r="I93">
        <v>44428022.664271303</v>
      </c>
      <c r="J93">
        <v>4319370.8232022803</v>
      </c>
      <c r="K93">
        <v>3069353.1406493001</v>
      </c>
      <c r="L93">
        <v>0.95578036703482006</v>
      </c>
      <c r="M93">
        <v>2812675.2337543401</v>
      </c>
      <c r="N93">
        <v>2.2250245379575899</v>
      </c>
      <c r="O93">
        <v>34842.317326516903</v>
      </c>
      <c r="P93">
        <v>7.7166917665435504</v>
      </c>
      <c r="Q93">
        <v>3833.4299394039299</v>
      </c>
      <c r="R93">
        <v>3.5450752847825</v>
      </c>
      <c r="S93">
        <v>0</v>
      </c>
      <c r="T93">
        <v>0</v>
      </c>
      <c r="U93">
        <v>0.31426638102022397</v>
      </c>
      <c r="V93">
        <v>0</v>
      </c>
      <c r="W93">
        <v>1005557.93527641</v>
      </c>
      <c r="X93">
        <v>3927853.03576602</v>
      </c>
      <c r="Y93">
        <v>112344.207341749</v>
      </c>
      <c r="Z93">
        <v>980834.30880068697</v>
      </c>
      <c r="AA93">
        <v>331452.92522801802</v>
      </c>
      <c r="AB93">
        <v>15321.9268470183</v>
      </c>
      <c r="AC93">
        <v>440.53371061033198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6373804.8729705196</v>
      </c>
      <c r="AJ93">
        <v>6736454.9105034899</v>
      </c>
      <c r="AK93">
        <v>-6441915.49680351</v>
      </c>
      <c r="AL93">
        <v>0</v>
      </c>
      <c r="AM93">
        <v>294539.41369997902</v>
      </c>
    </row>
    <row r="94" spans="1:39" x14ac:dyDescent="0.2">
      <c r="A94">
        <v>2</v>
      </c>
      <c r="B94">
        <v>1</v>
      </c>
      <c r="C94">
        <v>2004</v>
      </c>
      <c r="D94">
        <v>201</v>
      </c>
      <c r="E94">
        <v>47549753.656399898</v>
      </c>
      <c r="F94">
        <v>47844293.070099898</v>
      </c>
      <c r="G94">
        <v>53311258.5578999</v>
      </c>
      <c r="H94">
        <v>5466965.4878000198</v>
      </c>
      <c r="I94">
        <v>47894842.5415214</v>
      </c>
      <c r="J94">
        <v>3466819.8772501</v>
      </c>
      <c r="K94">
        <v>2965571.8303362099</v>
      </c>
      <c r="L94">
        <v>0.88658036250347905</v>
      </c>
      <c r="M94">
        <v>2858440.0301405299</v>
      </c>
      <c r="N94">
        <v>2.5315490838163099</v>
      </c>
      <c r="O94">
        <v>33861.2735675445</v>
      </c>
      <c r="P94">
        <v>7.7638551506308602</v>
      </c>
      <c r="Q94">
        <v>3833.50313839111</v>
      </c>
      <c r="R94">
        <v>3.5450752847825</v>
      </c>
      <c r="S94">
        <v>0</v>
      </c>
      <c r="T94">
        <v>0</v>
      </c>
      <c r="U94">
        <v>0.31426638102022397</v>
      </c>
      <c r="V94">
        <v>0</v>
      </c>
      <c r="W94">
        <v>1253018.9291844801</v>
      </c>
      <c r="X94">
        <v>1125616.9757997401</v>
      </c>
      <c r="Y94">
        <v>121753.947389462</v>
      </c>
      <c r="Z94">
        <v>1044602.96493249</v>
      </c>
      <c r="AA94">
        <v>477365.49339249701</v>
      </c>
      <c r="AB94">
        <v>16249.885410683701</v>
      </c>
      <c r="AC94">
        <v>888.153973412337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4039496.35008277</v>
      </c>
      <c r="AJ94">
        <v>4151593.8171813199</v>
      </c>
      <c r="AK94">
        <v>1315371.6706186901</v>
      </c>
      <c r="AL94">
        <v>0</v>
      </c>
      <c r="AM94">
        <v>5466965.4878000198</v>
      </c>
    </row>
    <row r="95" spans="1:39" x14ac:dyDescent="0.2">
      <c r="A95">
        <v>2</v>
      </c>
      <c r="B95">
        <v>1</v>
      </c>
      <c r="C95">
        <v>2005</v>
      </c>
      <c r="D95">
        <v>201</v>
      </c>
      <c r="E95">
        <v>47549753.656399898</v>
      </c>
      <c r="F95">
        <v>53311258.5578999</v>
      </c>
      <c r="G95">
        <v>60584375.922999904</v>
      </c>
      <c r="H95">
        <v>7273117.3650999703</v>
      </c>
      <c r="I95">
        <v>53935707.7788646</v>
      </c>
      <c r="J95">
        <v>6040865.2373432098</v>
      </c>
      <c r="K95">
        <v>3115605.8997516301</v>
      </c>
      <c r="L95">
        <v>0.84302778047465199</v>
      </c>
      <c r="M95">
        <v>2911574.78442924</v>
      </c>
      <c r="N95">
        <v>2.9875062627911002</v>
      </c>
      <c r="O95">
        <v>32998.760173915798</v>
      </c>
      <c r="P95">
        <v>7.7861149615416103</v>
      </c>
      <c r="Q95">
        <v>3833.16597047199</v>
      </c>
      <c r="R95">
        <v>3.5450752847825</v>
      </c>
      <c r="S95">
        <v>0</v>
      </c>
      <c r="T95">
        <v>0</v>
      </c>
      <c r="U95">
        <v>0.31426638102022397</v>
      </c>
      <c r="V95">
        <v>0</v>
      </c>
      <c r="W95">
        <v>3279246.3892649901</v>
      </c>
      <c r="X95">
        <v>715552.57254254795</v>
      </c>
      <c r="Y95">
        <v>153821.66219331001</v>
      </c>
      <c r="Z95">
        <v>1552271.9651045999</v>
      </c>
      <c r="AA95">
        <v>466532.77132063301</v>
      </c>
      <c r="AB95">
        <v>8734.6326088278693</v>
      </c>
      <c r="AC95">
        <v>-4786.0666434838604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6171373.92639142</v>
      </c>
      <c r="AJ95">
        <v>6380144.79376892</v>
      </c>
      <c r="AK95">
        <v>892972.57133105397</v>
      </c>
      <c r="AL95">
        <v>0</v>
      </c>
      <c r="AM95">
        <v>7273117.3650999703</v>
      </c>
    </row>
    <row r="96" spans="1:39" x14ac:dyDescent="0.2">
      <c r="A96">
        <v>2</v>
      </c>
      <c r="B96">
        <v>1</v>
      </c>
      <c r="C96">
        <v>2006</v>
      </c>
      <c r="D96">
        <v>223</v>
      </c>
      <c r="E96">
        <v>48222862.656399898</v>
      </c>
      <c r="F96">
        <v>60584375.922999904</v>
      </c>
      <c r="G96">
        <v>67601348.815999895</v>
      </c>
      <c r="H96">
        <v>6343863.8929999899</v>
      </c>
      <c r="I96">
        <v>59596733.051988699</v>
      </c>
      <c r="J96">
        <v>5342383.2227332201</v>
      </c>
      <c r="K96">
        <v>3332052.5592704001</v>
      </c>
      <c r="L96">
        <v>0.932955283911311</v>
      </c>
      <c r="M96">
        <v>2950352.4954894101</v>
      </c>
      <c r="N96">
        <v>3.27644463528868</v>
      </c>
      <c r="O96">
        <v>31639.586665481002</v>
      </c>
      <c r="P96">
        <v>7.86420353767324</v>
      </c>
      <c r="Q96">
        <v>3848.7350645453898</v>
      </c>
      <c r="R96">
        <v>3.59256659245648</v>
      </c>
      <c r="S96">
        <v>0</v>
      </c>
      <c r="T96">
        <v>0</v>
      </c>
      <c r="U96">
        <v>0.30987975779195598</v>
      </c>
      <c r="V96">
        <v>0</v>
      </c>
      <c r="W96">
        <v>3412491.5650442098</v>
      </c>
      <c r="X96">
        <v>472362.23317437898</v>
      </c>
      <c r="Y96">
        <v>199991.34424435699</v>
      </c>
      <c r="Z96">
        <v>1001634.63381274</v>
      </c>
      <c r="AA96">
        <v>888022.49377670803</v>
      </c>
      <c r="AB96">
        <v>49318.849531346197</v>
      </c>
      <c r="AC96">
        <v>12818.4374756131</v>
      </c>
      <c r="AD96">
        <v>-1485.67111987556</v>
      </c>
      <c r="AE96">
        <v>0</v>
      </c>
      <c r="AF96">
        <v>0</v>
      </c>
      <c r="AG96">
        <v>0</v>
      </c>
      <c r="AH96">
        <v>0</v>
      </c>
      <c r="AI96">
        <v>6035153.8859394798</v>
      </c>
      <c r="AJ96">
        <v>6198866.6749771703</v>
      </c>
      <c r="AK96">
        <v>144997.21802281801</v>
      </c>
      <c r="AL96">
        <v>673108.99999999895</v>
      </c>
      <c r="AM96">
        <v>7016972.8929999899</v>
      </c>
    </row>
    <row r="97" spans="1:39" x14ac:dyDescent="0.2">
      <c r="A97">
        <v>2</v>
      </c>
      <c r="B97">
        <v>1</v>
      </c>
      <c r="C97">
        <v>2007</v>
      </c>
      <c r="D97">
        <v>291</v>
      </c>
      <c r="E97">
        <v>50040839.145399898</v>
      </c>
      <c r="F97">
        <v>67601348.815999895</v>
      </c>
      <c r="G97">
        <v>73316847.371399999</v>
      </c>
      <c r="H97">
        <v>3897522.06640012</v>
      </c>
      <c r="I97">
        <v>64880158.436033003</v>
      </c>
      <c r="J97">
        <v>2987454.9100098298</v>
      </c>
      <c r="K97">
        <v>3688771.5562192402</v>
      </c>
      <c r="L97">
        <v>1.04404322200226</v>
      </c>
      <c r="M97">
        <v>2910074.4030182702</v>
      </c>
      <c r="N97">
        <v>3.4745397782099099</v>
      </c>
      <c r="O97">
        <v>31981.679489931601</v>
      </c>
      <c r="P97">
        <v>7.6491680847406398</v>
      </c>
      <c r="Q97">
        <v>3844.9030630470002</v>
      </c>
      <c r="R97">
        <v>3.9449465481141202</v>
      </c>
      <c r="S97">
        <v>0</v>
      </c>
      <c r="T97">
        <v>0</v>
      </c>
      <c r="U97">
        <v>0.29862187076000801</v>
      </c>
      <c r="V97">
        <v>0</v>
      </c>
      <c r="W97">
        <v>4696163.5812612502</v>
      </c>
      <c r="X97">
        <v>-1391175.1367907601</v>
      </c>
      <c r="Y97">
        <v>62033.216724878999</v>
      </c>
      <c r="Z97">
        <v>762451.13097555097</v>
      </c>
      <c r="AA97">
        <v>-369071.84000906901</v>
      </c>
      <c r="AB97">
        <v>-129545.093997776</v>
      </c>
      <c r="AC97">
        <v>-16297.5995210651</v>
      </c>
      <c r="AD97">
        <v>-8202.8486409129</v>
      </c>
      <c r="AE97">
        <v>0</v>
      </c>
      <c r="AF97">
        <v>0</v>
      </c>
      <c r="AG97">
        <v>0</v>
      </c>
      <c r="AH97">
        <v>0</v>
      </c>
      <c r="AI97">
        <v>3606355.4100020998</v>
      </c>
      <c r="AJ97">
        <v>3645401.5714923702</v>
      </c>
      <c r="AK97">
        <v>252120.49490774301</v>
      </c>
      <c r="AL97">
        <v>1817976.4890000001</v>
      </c>
      <c r="AM97">
        <v>5715498.5554001201</v>
      </c>
    </row>
    <row r="98" spans="1:39" x14ac:dyDescent="0.2">
      <c r="A98">
        <v>2</v>
      </c>
      <c r="B98">
        <v>1</v>
      </c>
      <c r="C98">
        <v>2008</v>
      </c>
      <c r="D98">
        <v>315</v>
      </c>
      <c r="E98">
        <v>54527477.7383999</v>
      </c>
      <c r="F98">
        <v>73316847.371399999</v>
      </c>
      <c r="G98">
        <v>87176871.449200004</v>
      </c>
      <c r="H98">
        <v>9373385.4847999308</v>
      </c>
      <c r="I98">
        <v>78914432.980271906</v>
      </c>
      <c r="J98">
        <v>10430552.6394134</v>
      </c>
      <c r="K98">
        <v>3844795.9643561202</v>
      </c>
      <c r="L98">
        <v>0.99848738827849204</v>
      </c>
      <c r="M98">
        <v>2878055.1955216499</v>
      </c>
      <c r="N98">
        <v>3.86625305752669</v>
      </c>
      <c r="O98">
        <v>31978.221566709599</v>
      </c>
      <c r="P98">
        <v>7.62997524432022</v>
      </c>
      <c r="Q98">
        <v>3659.0585444021999</v>
      </c>
      <c r="R98">
        <v>3.9786946315963201</v>
      </c>
      <c r="S98">
        <v>0</v>
      </c>
      <c r="T98">
        <v>0</v>
      </c>
      <c r="U98">
        <v>0.27405061851002199</v>
      </c>
      <c r="V98">
        <v>0</v>
      </c>
      <c r="W98">
        <v>9354420.5497136395</v>
      </c>
      <c r="X98">
        <v>-554935.39688432706</v>
      </c>
      <c r="Y98">
        <v>13076.900705481599</v>
      </c>
      <c r="Z98">
        <v>1466423.49539806</v>
      </c>
      <c r="AA98">
        <v>259703.68010804601</v>
      </c>
      <c r="AB98">
        <v>86568.116582165705</v>
      </c>
      <c r="AC98">
        <v>-6784.4882482436396</v>
      </c>
      <c r="AD98">
        <v>350.426011181945</v>
      </c>
      <c r="AE98">
        <v>0</v>
      </c>
      <c r="AF98">
        <v>0</v>
      </c>
      <c r="AG98">
        <v>0</v>
      </c>
      <c r="AH98">
        <v>0</v>
      </c>
      <c r="AI98">
        <v>10618823.283386</v>
      </c>
      <c r="AJ98">
        <v>10525372.8137821</v>
      </c>
      <c r="AK98">
        <v>-1151987.32898221</v>
      </c>
      <c r="AL98">
        <v>4486638.5929999901</v>
      </c>
      <c r="AM98">
        <v>13860024.0777999</v>
      </c>
    </row>
    <row r="99" spans="1:39" x14ac:dyDescent="0.2">
      <c r="A99">
        <v>2</v>
      </c>
      <c r="B99">
        <v>1</v>
      </c>
      <c r="C99">
        <v>2009</v>
      </c>
      <c r="D99">
        <v>337</v>
      </c>
      <c r="E99">
        <v>55878564.7383999</v>
      </c>
      <c r="F99">
        <v>87176871.449200004</v>
      </c>
      <c r="G99">
        <v>78474456.006999999</v>
      </c>
      <c r="H99">
        <v>-10053502.442199901</v>
      </c>
      <c r="I99">
        <v>72966011.064300299</v>
      </c>
      <c r="J99">
        <v>-6667356.4471691204</v>
      </c>
      <c r="K99">
        <v>3737945.6825557002</v>
      </c>
      <c r="L99">
        <v>1.2345932732828899</v>
      </c>
      <c r="M99">
        <v>2816597.3206021301</v>
      </c>
      <c r="N99">
        <v>2.8003474431259998</v>
      </c>
      <c r="O99">
        <v>30658.1258135028</v>
      </c>
      <c r="P99">
        <v>7.8913992920648903</v>
      </c>
      <c r="Q99">
        <v>3660.8771986115598</v>
      </c>
      <c r="R99">
        <v>4.06131456868013</v>
      </c>
      <c r="S99">
        <v>0</v>
      </c>
      <c r="T99">
        <v>0</v>
      </c>
      <c r="U99">
        <v>0.26742435261102698</v>
      </c>
      <c r="V99">
        <v>0</v>
      </c>
      <c r="W99">
        <v>462053.644708812</v>
      </c>
      <c r="X99">
        <v>-4901541.5878754603</v>
      </c>
      <c r="Y99">
        <v>-70798.243123188993</v>
      </c>
      <c r="Z99">
        <v>-4949965.1288139196</v>
      </c>
      <c r="AA99">
        <v>1241759.07948889</v>
      </c>
      <c r="AB99">
        <v>214736.48606727601</v>
      </c>
      <c r="AC99">
        <v>127885.198881989</v>
      </c>
      <c r="AD99">
        <v>-2255.7500139349399</v>
      </c>
      <c r="AE99">
        <v>0</v>
      </c>
      <c r="AF99">
        <v>0</v>
      </c>
      <c r="AG99">
        <v>0</v>
      </c>
      <c r="AH99">
        <v>0</v>
      </c>
      <c r="AI99">
        <v>-7878126.30067953</v>
      </c>
      <c r="AJ99">
        <v>-7647400.1041463297</v>
      </c>
      <c r="AK99">
        <v>-2406102.3380536502</v>
      </c>
      <c r="AL99">
        <v>1351087</v>
      </c>
      <c r="AM99">
        <v>-8702415.4421999902</v>
      </c>
    </row>
    <row r="100" spans="1:39" x14ac:dyDescent="0.2">
      <c r="A100">
        <v>2</v>
      </c>
      <c r="B100">
        <v>1</v>
      </c>
      <c r="C100">
        <v>2010</v>
      </c>
      <c r="D100">
        <v>337</v>
      </c>
      <c r="E100">
        <v>55878564.7383999</v>
      </c>
      <c r="F100">
        <v>78474456.006999999</v>
      </c>
      <c r="G100">
        <v>74495052.898399904</v>
      </c>
      <c r="H100">
        <v>-3979403.10860004</v>
      </c>
      <c r="I100">
        <v>74958701.816236004</v>
      </c>
      <c r="J100">
        <v>1992690.75193571</v>
      </c>
      <c r="K100">
        <v>3599620.50895643</v>
      </c>
      <c r="L100">
        <v>1.23567459637387</v>
      </c>
      <c r="M100">
        <v>2828939.49203094</v>
      </c>
      <c r="N100">
        <v>3.2686559408490101</v>
      </c>
      <c r="O100">
        <v>29918.1121651791</v>
      </c>
      <c r="P100">
        <v>7.9052768420741701</v>
      </c>
      <c r="Q100">
        <v>3655.34011079946</v>
      </c>
      <c r="R100">
        <v>4.0152183255164298</v>
      </c>
      <c r="S100">
        <v>0</v>
      </c>
      <c r="T100">
        <v>0</v>
      </c>
      <c r="U100">
        <v>0.26742435261102698</v>
      </c>
      <c r="V100">
        <v>0</v>
      </c>
      <c r="W100">
        <v>675565.12539412198</v>
      </c>
      <c r="X100">
        <v>-471888.03371494001</v>
      </c>
      <c r="Y100">
        <v>27954.133337589599</v>
      </c>
      <c r="Z100">
        <v>2193205.2284946698</v>
      </c>
      <c r="AA100">
        <v>707701.58706391801</v>
      </c>
      <c r="AB100">
        <v>26189.324979902201</v>
      </c>
      <c r="AC100">
        <v>-78682.488226323199</v>
      </c>
      <c r="AD100">
        <v>2145.8826925524399</v>
      </c>
      <c r="AE100">
        <v>0</v>
      </c>
      <c r="AF100">
        <v>0</v>
      </c>
      <c r="AG100">
        <v>0</v>
      </c>
      <c r="AH100">
        <v>0</v>
      </c>
      <c r="AI100">
        <v>3082190.7600214998</v>
      </c>
      <c r="AJ100">
        <v>3371852.0572611201</v>
      </c>
      <c r="AK100">
        <v>-7351255.1658611596</v>
      </c>
      <c r="AL100">
        <v>0</v>
      </c>
      <c r="AM100">
        <v>-3979403.10860004</v>
      </c>
    </row>
    <row r="101" spans="1:39" x14ac:dyDescent="0.2">
      <c r="A101">
        <v>2</v>
      </c>
      <c r="B101">
        <v>1</v>
      </c>
      <c r="C101">
        <v>2011</v>
      </c>
      <c r="D101">
        <v>360</v>
      </c>
      <c r="E101">
        <v>56347892.7383999</v>
      </c>
      <c r="F101">
        <v>74495052.898399904</v>
      </c>
      <c r="G101">
        <v>79082697.5986</v>
      </c>
      <c r="H101">
        <v>4118316.7002000199</v>
      </c>
      <c r="I101">
        <v>83399465.787719697</v>
      </c>
      <c r="J101">
        <v>7782750.6542954296</v>
      </c>
      <c r="K101">
        <v>3824630.4857204198</v>
      </c>
      <c r="L101">
        <v>1.25736272321364</v>
      </c>
      <c r="M101">
        <v>2841861.0807875302</v>
      </c>
      <c r="N101">
        <v>3.9951573831001301</v>
      </c>
      <c r="O101">
        <v>29378.869675310299</v>
      </c>
      <c r="P101">
        <v>8.3377556875276699</v>
      </c>
      <c r="Q101">
        <v>3665.2223837259598</v>
      </c>
      <c r="R101">
        <v>4.0727010211682302</v>
      </c>
      <c r="S101">
        <v>0</v>
      </c>
      <c r="T101">
        <v>0</v>
      </c>
      <c r="U101">
        <v>0.26519694479748301</v>
      </c>
      <c r="V101">
        <v>0</v>
      </c>
      <c r="W101">
        <v>4552008.5785534</v>
      </c>
      <c r="X101">
        <v>-757364.27726363402</v>
      </c>
      <c r="Y101">
        <v>61948.181027614199</v>
      </c>
      <c r="Z101">
        <v>2819693.2495889799</v>
      </c>
      <c r="AA101">
        <v>571372.586896352</v>
      </c>
      <c r="AB101">
        <v>258512.24093710701</v>
      </c>
      <c r="AC101">
        <v>178137.73577586</v>
      </c>
      <c r="AD101">
        <v>-2572.6562593961298</v>
      </c>
      <c r="AE101">
        <v>0</v>
      </c>
      <c r="AF101">
        <v>0</v>
      </c>
      <c r="AG101">
        <v>0</v>
      </c>
      <c r="AH101">
        <v>0</v>
      </c>
      <c r="AI101">
        <v>7681735.6392562902</v>
      </c>
      <c r="AJ101">
        <v>7826806.9796522297</v>
      </c>
      <c r="AK101">
        <v>-3708490.2794522</v>
      </c>
      <c r="AL101">
        <v>469328</v>
      </c>
      <c r="AM101">
        <v>4587644.7002000203</v>
      </c>
    </row>
    <row r="102" spans="1:39" x14ac:dyDescent="0.2">
      <c r="A102">
        <v>2</v>
      </c>
      <c r="B102">
        <v>1</v>
      </c>
      <c r="C102">
        <v>2012</v>
      </c>
      <c r="D102">
        <v>382</v>
      </c>
      <c r="E102">
        <v>57999202.7383999</v>
      </c>
      <c r="F102">
        <v>79082697.5986</v>
      </c>
      <c r="G102">
        <v>86028458.231399998</v>
      </c>
      <c r="H102">
        <v>5294450.6328000398</v>
      </c>
      <c r="I102">
        <v>92209695.095623195</v>
      </c>
      <c r="J102">
        <v>6962746.7196843503</v>
      </c>
      <c r="K102">
        <v>4088068.0343569699</v>
      </c>
      <c r="L102">
        <v>1.2171979060267299</v>
      </c>
      <c r="M102">
        <v>2851080.6311976798</v>
      </c>
      <c r="N102">
        <v>4.0069159149387801</v>
      </c>
      <c r="O102">
        <v>29030.290235902899</v>
      </c>
      <c r="P102">
        <v>8.3433745771335595</v>
      </c>
      <c r="Q102">
        <v>3660.9014958767102</v>
      </c>
      <c r="R102">
        <v>4.4038903254470103</v>
      </c>
      <c r="S102">
        <v>0</v>
      </c>
      <c r="T102">
        <v>0</v>
      </c>
      <c r="U102">
        <v>0.33500335652262098</v>
      </c>
      <c r="V102">
        <v>0</v>
      </c>
      <c r="W102">
        <v>5488883.2544250796</v>
      </c>
      <c r="X102">
        <v>482316.24763179501</v>
      </c>
      <c r="Y102">
        <v>99094.142400688594</v>
      </c>
      <c r="Z102">
        <v>46902.7311770046</v>
      </c>
      <c r="AA102">
        <v>390686.21588562097</v>
      </c>
      <c r="AB102">
        <v>2853.3209918615598</v>
      </c>
      <c r="AC102">
        <v>216693.79513183801</v>
      </c>
      <c r="AD102">
        <v>-7862.9336939416298</v>
      </c>
      <c r="AE102">
        <v>0</v>
      </c>
      <c r="AF102">
        <v>0</v>
      </c>
      <c r="AG102">
        <v>23337.9115905896</v>
      </c>
      <c r="AH102">
        <v>0</v>
      </c>
      <c r="AI102">
        <v>6742904.6855405401</v>
      </c>
      <c r="AJ102">
        <v>6626202.2108412301</v>
      </c>
      <c r="AK102">
        <v>-1331751.57804119</v>
      </c>
      <c r="AL102">
        <v>1651310</v>
      </c>
      <c r="AM102">
        <v>6945760.6328000398</v>
      </c>
    </row>
    <row r="103" spans="1:39" x14ac:dyDescent="0.2">
      <c r="A103">
        <v>2</v>
      </c>
      <c r="B103">
        <v>1</v>
      </c>
      <c r="C103">
        <v>2013</v>
      </c>
      <c r="D103">
        <v>382</v>
      </c>
      <c r="E103">
        <v>57999202.7383999</v>
      </c>
      <c r="F103">
        <v>86028458.231399998</v>
      </c>
      <c r="G103">
        <v>90347608.020399898</v>
      </c>
      <c r="H103">
        <v>4319149.7889999403</v>
      </c>
      <c r="I103">
        <v>99283640.883203998</v>
      </c>
      <c r="J103">
        <v>7073945.7875807201</v>
      </c>
      <c r="K103">
        <v>4798329.2393447803</v>
      </c>
      <c r="L103">
        <v>1.30899698730202</v>
      </c>
      <c r="M103">
        <v>2894332.6095672701</v>
      </c>
      <c r="N103">
        <v>3.8571358582175499</v>
      </c>
      <c r="O103">
        <v>29658.135093688401</v>
      </c>
      <c r="P103">
        <v>8.1750308649797105</v>
      </c>
      <c r="Q103">
        <v>3670.4986451720401</v>
      </c>
      <c r="R103">
        <v>4.3651136396911099</v>
      </c>
      <c r="S103">
        <v>0</v>
      </c>
      <c r="T103">
        <v>0</v>
      </c>
      <c r="U103">
        <v>0.50384216275877203</v>
      </c>
      <c r="V103">
        <v>0</v>
      </c>
      <c r="W103">
        <v>9125938.4633489605</v>
      </c>
      <c r="X103">
        <v>-1916453.63822453</v>
      </c>
      <c r="Y103">
        <v>146764.53693312101</v>
      </c>
      <c r="Z103">
        <v>-618656.19962897198</v>
      </c>
      <c r="AA103">
        <v>-643343.97764964297</v>
      </c>
      <c r="AB103">
        <v>-104298.085609021</v>
      </c>
      <c r="AC103">
        <v>367677.01721392601</v>
      </c>
      <c r="AD103">
        <v>-527.499963965343</v>
      </c>
      <c r="AE103">
        <v>0</v>
      </c>
      <c r="AF103">
        <v>0</v>
      </c>
      <c r="AG103">
        <v>106282.838334278</v>
      </c>
      <c r="AH103">
        <v>0</v>
      </c>
      <c r="AI103">
        <v>6463383.4547541495</v>
      </c>
      <c r="AJ103">
        <v>6228770.6482528504</v>
      </c>
      <c r="AK103">
        <v>-1909620.8592529099</v>
      </c>
      <c r="AL103">
        <v>0</v>
      </c>
      <c r="AM103">
        <v>4319149.7889999403</v>
      </c>
    </row>
    <row r="104" spans="1:39" x14ac:dyDescent="0.2">
      <c r="A104">
        <v>2</v>
      </c>
      <c r="B104">
        <v>1</v>
      </c>
      <c r="C104">
        <v>2014</v>
      </c>
      <c r="D104">
        <v>382</v>
      </c>
      <c r="E104">
        <v>57999202.7383999</v>
      </c>
      <c r="F104">
        <v>90347608.020399898</v>
      </c>
      <c r="G104">
        <v>89102602.080799907</v>
      </c>
      <c r="H104">
        <v>-1245005.9396000199</v>
      </c>
      <c r="I104">
        <v>100783196.99787401</v>
      </c>
      <c r="J104">
        <v>1499556.1146706501</v>
      </c>
      <c r="K104">
        <v>4839542.5733484896</v>
      </c>
      <c r="L104">
        <v>1.32112853057285</v>
      </c>
      <c r="M104">
        <v>2921395.1197115602</v>
      </c>
      <c r="N104">
        <v>3.64784124185049</v>
      </c>
      <c r="O104">
        <v>29624.502444110902</v>
      </c>
      <c r="P104">
        <v>8.1832711991368097</v>
      </c>
      <c r="Q104">
        <v>3687.1824865303201</v>
      </c>
      <c r="R104">
        <v>4.4176928743615296</v>
      </c>
      <c r="S104">
        <v>0</v>
      </c>
      <c r="T104">
        <v>0.23810481129004801</v>
      </c>
      <c r="U104">
        <v>0.50513611157973304</v>
      </c>
      <c r="V104">
        <v>0</v>
      </c>
      <c r="W104">
        <v>1950531.1033980099</v>
      </c>
      <c r="X104">
        <v>130207.279957436</v>
      </c>
      <c r="Y104">
        <v>125847.19123918</v>
      </c>
      <c r="Z104">
        <v>-923950.22718237899</v>
      </c>
      <c r="AA104">
        <v>-70966.007317710595</v>
      </c>
      <c r="AB104">
        <v>-5638.5932473160101</v>
      </c>
      <c r="AC104">
        <v>540974.40756613098</v>
      </c>
      <c r="AD104">
        <v>-2136.3345465631501</v>
      </c>
      <c r="AE104">
        <v>0</v>
      </c>
      <c r="AF104">
        <v>-212850.39155082699</v>
      </c>
      <c r="AG104">
        <v>1603.40142001407</v>
      </c>
      <c r="AH104">
        <v>0</v>
      </c>
      <c r="AI104">
        <v>1533621.8297359799</v>
      </c>
      <c r="AJ104">
        <v>1509349.17609165</v>
      </c>
      <c r="AK104">
        <v>-2754355.1156916702</v>
      </c>
      <c r="AL104">
        <v>0</v>
      </c>
      <c r="AM104">
        <v>-1245005.9396000199</v>
      </c>
    </row>
    <row r="105" spans="1:39" x14ac:dyDescent="0.2">
      <c r="A105">
        <v>2</v>
      </c>
      <c r="B105">
        <v>1</v>
      </c>
      <c r="C105">
        <v>2015</v>
      </c>
      <c r="D105">
        <v>429</v>
      </c>
      <c r="E105">
        <v>59954803.892599903</v>
      </c>
      <c r="F105">
        <v>89102602.080799907</v>
      </c>
      <c r="G105">
        <v>89928537.186599895</v>
      </c>
      <c r="H105">
        <v>-1129666.04839999</v>
      </c>
      <c r="I105">
        <v>95398524.060053304</v>
      </c>
      <c r="J105">
        <v>-7163391.7527119704</v>
      </c>
      <c r="K105">
        <v>4765521.44666385</v>
      </c>
      <c r="L105">
        <v>1.3499546323814899</v>
      </c>
      <c r="M105">
        <v>2936998.1427718098</v>
      </c>
      <c r="N105">
        <v>2.6821814435822802</v>
      </c>
      <c r="O105">
        <v>30998.550182906001</v>
      </c>
      <c r="P105">
        <v>7.93096682581632</v>
      </c>
      <c r="Q105">
        <v>3684.0064717743198</v>
      </c>
      <c r="R105">
        <v>4.5759399541427204</v>
      </c>
      <c r="S105">
        <v>0</v>
      </c>
      <c r="T105">
        <v>1.22201203279797</v>
      </c>
      <c r="U105">
        <v>0.66144129521362105</v>
      </c>
      <c r="V105">
        <v>0</v>
      </c>
      <c r="W105">
        <v>971146.31810330099</v>
      </c>
      <c r="X105">
        <v>-715312.020425044</v>
      </c>
      <c r="Y105">
        <v>138823.14345878299</v>
      </c>
      <c r="Z105">
        <v>-4872960.7007863596</v>
      </c>
      <c r="AA105">
        <v>-1627092.10068639</v>
      </c>
      <c r="AB105">
        <v>-143071.154754021</v>
      </c>
      <c r="AC105">
        <v>570307.10811526806</v>
      </c>
      <c r="AD105">
        <v>-5568.9009722443998</v>
      </c>
      <c r="AE105">
        <v>0</v>
      </c>
      <c r="AF105">
        <v>-856399.42096536898</v>
      </c>
      <c r="AG105">
        <v>55537.565906039199</v>
      </c>
      <c r="AH105">
        <v>0</v>
      </c>
      <c r="AI105">
        <v>-6484590.1630060496</v>
      </c>
      <c r="AJ105">
        <v>-6385517.6631705398</v>
      </c>
      <c r="AK105">
        <v>5255851.61477054</v>
      </c>
      <c r="AL105">
        <v>1955601.15419999</v>
      </c>
      <c r="AM105">
        <v>825935.10580000095</v>
      </c>
    </row>
    <row r="106" spans="1:39" x14ac:dyDescent="0.2">
      <c r="A106">
        <v>2</v>
      </c>
      <c r="B106">
        <v>1</v>
      </c>
      <c r="C106">
        <v>2016</v>
      </c>
      <c r="D106">
        <v>429</v>
      </c>
      <c r="E106">
        <v>59954803.892599903</v>
      </c>
      <c r="F106">
        <v>89928537.186599895</v>
      </c>
      <c r="G106">
        <v>88374005.039000005</v>
      </c>
      <c r="H106">
        <v>-1554532.14759994</v>
      </c>
      <c r="I106">
        <v>95952865.034264699</v>
      </c>
      <c r="J106">
        <v>554340.97421141795</v>
      </c>
      <c r="K106">
        <v>4835019.0981903896</v>
      </c>
      <c r="L106">
        <v>1.3038394225710599</v>
      </c>
      <c r="M106">
        <v>2960109.6406231201</v>
      </c>
      <c r="N106">
        <v>2.3778430296347701</v>
      </c>
      <c r="O106">
        <v>31757.833233439898</v>
      </c>
      <c r="P106">
        <v>7.4506480071250198</v>
      </c>
      <c r="Q106">
        <v>3695.24497833757</v>
      </c>
      <c r="R106">
        <v>5.25010338809982</v>
      </c>
      <c r="S106">
        <v>0</v>
      </c>
      <c r="T106">
        <v>2.22201203279797</v>
      </c>
      <c r="U106">
        <v>0.76115912000560404</v>
      </c>
      <c r="V106">
        <v>0</v>
      </c>
      <c r="W106">
        <v>2362855.8006668799</v>
      </c>
      <c r="X106">
        <v>1333660.1008381599</v>
      </c>
      <c r="Y106">
        <v>121683.418641727</v>
      </c>
      <c r="Z106">
        <v>-1813772.9506504899</v>
      </c>
      <c r="AA106">
        <v>-645278.52282362396</v>
      </c>
      <c r="AB106">
        <v>-206824.156440755</v>
      </c>
      <c r="AC106">
        <v>438325.76590956998</v>
      </c>
      <c r="AD106">
        <v>-21139.221238334401</v>
      </c>
      <c r="AE106">
        <v>0</v>
      </c>
      <c r="AF106">
        <v>-943266.79728403303</v>
      </c>
      <c r="AG106">
        <v>41187.927248176296</v>
      </c>
      <c r="AH106">
        <v>0</v>
      </c>
      <c r="AI106">
        <v>667431.36486727698</v>
      </c>
      <c r="AJ106">
        <v>670819.50996982504</v>
      </c>
      <c r="AK106">
        <v>-2225351.65756976</v>
      </c>
      <c r="AL106">
        <v>0</v>
      </c>
      <c r="AM106">
        <v>-1554532.14759994</v>
      </c>
    </row>
    <row r="107" spans="1:39" x14ac:dyDescent="0.2">
      <c r="A107">
        <v>2</v>
      </c>
      <c r="B107">
        <v>1</v>
      </c>
      <c r="C107">
        <v>2017</v>
      </c>
      <c r="D107">
        <v>453</v>
      </c>
      <c r="E107">
        <v>62012126.892599903</v>
      </c>
      <c r="F107">
        <v>88374005.039000005</v>
      </c>
      <c r="G107">
        <v>87984651.085199997</v>
      </c>
      <c r="H107">
        <v>-2446676.9538000198</v>
      </c>
      <c r="I107">
        <v>99075725.103601903</v>
      </c>
      <c r="J107">
        <v>1038143.18718239</v>
      </c>
      <c r="K107">
        <v>4670677.4249586305</v>
      </c>
      <c r="L107">
        <v>1.2843094815982901</v>
      </c>
      <c r="M107">
        <v>2992316.8399586198</v>
      </c>
      <c r="N107">
        <v>2.58893744114846</v>
      </c>
      <c r="O107">
        <v>31621.217277827302</v>
      </c>
      <c r="P107">
        <v>7.29527298015529</v>
      </c>
      <c r="Q107">
        <v>3664.83438793701</v>
      </c>
      <c r="R107">
        <v>5.4703172634760904</v>
      </c>
      <c r="S107">
        <v>0</v>
      </c>
      <c r="T107">
        <v>3.2146465305286598</v>
      </c>
      <c r="U107">
        <v>0.81040131878135802</v>
      </c>
      <c r="V107">
        <v>0</v>
      </c>
      <c r="W107">
        <v>563958.58164569596</v>
      </c>
      <c r="X107">
        <v>-170356.358695929</v>
      </c>
      <c r="Y107">
        <v>126485.941296057</v>
      </c>
      <c r="Z107">
        <v>1323732.9883440901</v>
      </c>
      <c r="AA107">
        <v>127174.950650456</v>
      </c>
      <c r="AB107">
        <v>-162129.24789470801</v>
      </c>
      <c r="AC107">
        <v>387567.92820553901</v>
      </c>
      <c r="AD107">
        <v>-9971.4199438191499</v>
      </c>
      <c r="AE107">
        <v>0</v>
      </c>
      <c r="AF107">
        <v>-926961.19946140796</v>
      </c>
      <c r="AG107">
        <v>54955.312079039897</v>
      </c>
      <c r="AH107">
        <v>0</v>
      </c>
      <c r="AI107">
        <v>1314457.4762250099</v>
      </c>
      <c r="AJ107">
        <v>1361321.7025727499</v>
      </c>
      <c r="AK107">
        <v>-3807998.6563727702</v>
      </c>
      <c r="AL107">
        <v>2057323</v>
      </c>
      <c r="AM107">
        <v>-389353.95380001998</v>
      </c>
    </row>
    <row r="108" spans="1:39" x14ac:dyDescent="0.2">
      <c r="A108">
        <v>2</v>
      </c>
      <c r="B108">
        <v>1</v>
      </c>
      <c r="C108">
        <v>2018</v>
      </c>
      <c r="D108">
        <v>475</v>
      </c>
      <c r="E108">
        <v>62079679.877399899</v>
      </c>
      <c r="F108">
        <v>87984651.085199997</v>
      </c>
      <c r="G108">
        <v>86796528.468199894</v>
      </c>
      <c r="H108">
        <v>-1255675.6018000101</v>
      </c>
      <c r="I108">
        <v>101618162.08876801</v>
      </c>
      <c r="J108">
        <v>2474884.0003667301</v>
      </c>
      <c r="K108">
        <v>4711448.7649383796</v>
      </c>
      <c r="L108">
        <v>1.26586607517489</v>
      </c>
      <c r="M108">
        <v>3015744.4941639798</v>
      </c>
      <c r="N108">
        <v>2.8728320563110699</v>
      </c>
      <c r="O108">
        <v>31758.584871931998</v>
      </c>
      <c r="P108">
        <v>7.0949716059104304</v>
      </c>
      <c r="Q108">
        <v>3689.0853171654599</v>
      </c>
      <c r="R108">
        <v>5.79903350338535</v>
      </c>
      <c r="S108">
        <v>0</v>
      </c>
      <c r="T108">
        <v>4.21441295951408</v>
      </c>
      <c r="U108">
        <v>0.84257587959054803</v>
      </c>
      <c r="V108">
        <v>0.54244263891990796</v>
      </c>
      <c r="W108">
        <v>2957003.6268732999</v>
      </c>
      <c r="X108">
        <v>610333.84591230506</v>
      </c>
      <c r="Y108">
        <v>112933.45801220799</v>
      </c>
      <c r="Z108">
        <v>1648541.9176848901</v>
      </c>
      <c r="AA108">
        <v>-187150.26607005001</v>
      </c>
      <c r="AB108">
        <v>-172075.40790978199</v>
      </c>
      <c r="AC108">
        <v>730118.43370465899</v>
      </c>
      <c r="AD108">
        <v>-12525.0031319512</v>
      </c>
      <c r="AE108">
        <v>0</v>
      </c>
      <c r="AF108">
        <v>-922877.23825731606</v>
      </c>
      <c r="AG108">
        <v>11737.579287591399</v>
      </c>
      <c r="AH108">
        <v>-3068144.9924692302</v>
      </c>
      <c r="AI108">
        <v>1707895.95363662</v>
      </c>
      <c r="AJ108">
        <v>1953968.47036348</v>
      </c>
      <c r="AK108">
        <v>-3209644.0721634999</v>
      </c>
      <c r="AL108">
        <v>67552.984799999904</v>
      </c>
      <c r="AM108">
        <v>-1188122.6170000201</v>
      </c>
    </row>
    <row r="109" spans="1:39" x14ac:dyDescent="0.2">
      <c r="A109">
        <v>3</v>
      </c>
      <c r="B109">
        <v>1</v>
      </c>
      <c r="C109">
        <v>2002</v>
      </c>
      <c r="D109">
        <v>66</v>
      </c>
      <c r="E109">
        <v>506671.00099999999</v>
      </c>
      <c r="F109">
        <v>0</v>
      </c>
      <c r="G109">
        <v>506671.00099999999</v>
      </c>
      <c r="H109">
        <v>0</v>
      </c>
      <c r="I109">
        <v>418902.11840351502</v>
      </c>
      <c r="J109">
        <v>0</v>
      </c>
      <c r="K109">
        <v>13624.4009482081</v>
      </c>
      <c r="L109">
        <v>4.1241436058516499</v>
      </c>
      <c r="M109">
        <v>582204.38510840503</v>
      </c>
      <c r="N109">
        <v>1.87878283559788</v>
      </c>
      <c r="O109">
        <v>33117.002644253596</v>
      </c>
      <c r="P109">
        <v>7.2110091952154098</v>
      </c>
      <c r="Q109">
        <v>1154.2541700068</v>
      </c>
      <c r="R109">
        <v>2.08501532535902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506671.00099999999</v>
      </c>
      <c r="AM109">
        <v>506671.00099999999</v>
      </c>
    </row>
    <row r="110" spans="1:39" x14ac:dyDescent="0.2">
      <c r="A110">
        <v>3</v>
      </c>
      <c r="B110">
        <v>1</v>
      </c>
      <c r="C110">
        <v>2003</v>
      </c>
      <c r="D110">
        <v>66</v>
      </c>
      <c r="E110">
        <v>506671.00099999999</v>
      </c>
      <c r="F110">
        <v>506671.00099999999</v>
      </c>
      <c r="G110">
        <v>449077.99199999898</v>
      </c>
      <c r="H110">
        <v>-57593.009000000202</v>
      </c>
      <c r="I110">
        <v>415516.64943036</v>
      </c>
      <c r="J110">
        <v>-3385.4689731551298</v>
      </c>
      <c r="K110">
        <v>13684.2622407044</v>
      </c>
      <c r="L110">
        <v>4.3582081568023101</v>
      </c>
      <c r="M110">
        <v>600939.24151891505</v>
      </c>
      <c r="N110">
        <v>2.1186819046839398</v>
      </c>
      <c r="O110">
        <v>31686.883293831001</v>
      </c>
      <c r="P110">
        <v>7.1813758645918604</v>
      </c>
      <c r="Q110">
        <v>1154.2351753738301</v>
      </c>
      <c r="R110">
        <v>2.08501532535902</v>
      </c>
      <c r="S110">
        <v>0</v>
      </c>
      <c r="T110">
        <v>0</v>
      </c>
      <c r="U110">
        <v>0</v>
      </c>
      <c r="V110">
        <v>0</v>
      </c>
      <c r="W110">
        <v>-11024.6403136561</v>
      </c>
      <c r="X110">
        <v>-17424.076963219701</v>
      </c>
      <c r="Y110">
        <v>2111.4142578610199</v>
      </c>
      <c r="Z110">
        <v>9725.8485298935302</v>
      </c>
      <c r="AA110">
        <v>8125.9558698057399</v>
      </c>
      <c r="AB110">
        <v>-109.28774514160401</v>
      </c>
      <c r="AC110">
        <v>-9.4827675898041708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-8604.2691320470003</v>
      </c>
      <c r="AJ110">
        <v>-8190.5350645723502</v>
      </c>
      <c r="AK110">
        <v>-49402.473935427799</v>
      </c>
      <c r="AL110">
        <v>0</v>
      </c>
      <c r="AM110">
        <v>-57593.009000000202</v>
      </c>
    </row>
    <row r="111" spans="1:39" x14ac:dyDescent="0.2">
      <c r="A111">
        <v>3</v>
      </c>
      <c r="B111">
        <v>1</v>
      </c>
      <c r="C111">
        <v>2004</v>
      </c>
      <c r="D111">
        <v>66</v>
      </c>
      <c r="E111">
        <v>506671.00099999999</v>
      </c>
      <c r="F111">
        <v>449077.99199999898</v>
      </c>
      <c r="G111">
        <v>503256.14500000002</v>
      </c>
      <c r="H111">
        <v>54178.153000000297</v>
      </c>
      <c r="I111">
        <v>496228.31095523702</v>
      </c>
      <c r="J111">
        <v>80711.661524876894</v>
      </c>
      <c r="K111">
        <v>16594.307203603399</v>
      </c>
      <c r="L111">
        <v>4.45523214173285</v>
      </c>
      <c r="M111">
        <v>618990.97058617102</v>
      </c>
      <c r="N111">
        <v>2.4764436938179899</v>
      </c>
      <c r="O111">
        <v>30048.273672892101</v>
      </c>
      <c r="P111">
        <v>7.1507333387528904</v>
      </c>
      <c r="Q111">
        <v>1154.2660378902001</v>
      </c>
      <c r="R111">
        <v>2.08501532535902</v>
      </c>
      <c r="S111">
        <v>0</v>
      </c>
      <c r="T111">
        <v>0</v>
      </c>
      <c r="U111">
        <v>0</v>
      </c>
      <c r="V111">
        <v>0</v>
      </c>
      <c r="W111">
        <v>63245.895349090002</v>
      </c>
      <c r="X111">
        <v>-3119.50800213208</v>
      </c>
      <c r="Y111">
        <v>1749.70235787602</v>
      </c>
      <c r="Z111">
        <v>11772.480613694899</v>
      </c>
      <c r="AA111">
        <v>8681.7280529162108</v>
      </c>
      <c r="AB111">
        <v>-131.933297452668</v>
      </c>
      <c r="AC111">
        <v>12.261266419603899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82210.626340412098</v>
      </c>
      <c r="AJ111">
        <v>84096.333388612096</v>
      </c>
      <c r="AK111">
        <v>-29918.1803886118</v>
      </c>
      <c r="AL111">
        <v>0</v>
      </c>
      <c r="AM111">
        <v>54178.153000000297</v>
      </c>
    </row>
    <row r="112" spans="1:39" x14ac:dyDescent="0.2">
      <c r="A112">
        <v>3</v>
      </c>
      <c r="B112">
        <v>1</v>
      </c>
      <c r="C112">
        <v>2005</v>
      </c>
      <c r="D112">
        <v>100</v>
      </c>
      <c r="E112">
        <v>666133.000999999</v>
      </c>
      <c r="F112">
        <v>503256.14500000002</v>
      </c>
      <c r="G112">
        <v>677557.55599999905</v>
      </c>
      <c r="H112">
        <v>14839.4109999998</v>
      </c>
      <c r="I112">
        <v>602233.46406971104</v>
      </c>
      <c r="J112">
        <v>23468.2093974134</v>
      </c>
      <c r="K112">
        <v>20756.0478972647</v>
      </c>
      <c r="L112">
        <v>3.6476116277033501</v>
      </c>
      <c r="M112">
        <v>711732.44760436297</v>
      </c>
      <c r="N112">
        <v>2.9527350033383102</v>
      </c>
      <c r="O112">
        <v>28991.948688136399</v>
      </c>
      <c r="P112">
        <v>6.9801257443781797</v>
      </c>
      <c r="Q112">
        <v>1213.09724124945</v>
      </c>
      <c r="R112">
        <v>2.1604178142196502</v>
      </c>
      <c r="S112">
        <v>0</v>
      </c>
      <c r="T112">
        <v>0</v>
      </c>
      <c r="U112">
        <v>0</v>
      </c>
      <c r="V112">
        <v>0</v>
      </c>
      <c r="W112">
        <v>11107.8092140877</v>
      </c>
      <c r="X112">
        <v>-8693.7265311338197</v>
      </c>
      <c r="Y112">
        <v>2081.2158323809899</v>
      </c>
      <c r="Z112">
        <v>16367.9038999758</v>
      </c>
      <c r="AA112">
        <v>9644.8440290134204</v>
      </c>
      <c r="AB112">
        <v>72.398592860647696</v>
      </c>
      <c r="AC112">
        <v>-0.92995962178196101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30579.515077562901</v>
      </c>
      <c r="AJ112">
        <v>31720.790932490901</v>
      </c>
      <c r="AK112">
        <v>-16881.379932491101</v>
      </c>
      <c r="AL112">
        <v>159461.99999999901</v>
      </c>
      <c r="AM112">
        <v>174301.410999999</v>
      </c>
    </row>
    <row r="113" spans="1:39" x14ac:dyDescent="0.2">
      <c r="A113">
        <v>3</v>
      </c>
      <c r="B113">
        <v>1</v>
      </c>
      <c r="C113">
        <v>2006</v>
      </c>
      <c r="D113">
        <v>100</v>
      </c>
      <c r="E113">
        <v>666133.000999999</v>
      </c>
      <c r="F113">
        <v>677557.55599999905</v>
      </c>
      <c r="G113">
        <v>606866.41</v>
      </c>
      <c r="H113">
        <v>-70691.1459999996</v>
      </c>
      <c r="I113">
        <v>573323.50472720806</v>
      </c>
      <c r="J113">
        <v>-28909.959342503302</v>
      </c>
      <c r="K113">
        <v>18167.845810797498</v>
      </c>
      <c r="L113">
        <v>3.8721048754930298</v>
      </c>
      <c r="M113">
        <v>742045.95943859406</v>
      </c>
      <c r="N113">
        <v>3.2293761157616001</v>
      </c>
      <c r="O113">
        <v>27431.941071965801</v>
      </c>
      <c r="P113">
        <v>6.7180665025632003</v>
      </c>
      <c r="Q113">
        <v>1213.0019191256199</v>
      </c>
      <c r="R113">
        <v>2.7339951629269299</v>
      </c>
      <c r="S113">
        <v>0</v>
      </c>
      <c r="T113">
        <v>0</v>
      </c>
      <c r="U113">
        <v>0</v>
      </c>
      <c r="V113">
        <v>0</v>
      </c>
      <c r="W113">
        <v>-37496.459756568001</v>
      </c>
      <c r="X113">
        <v>-18471.1539848594</v>
      </c>
      <c r="Y113">
        <v>3745.27876927643</v>
      </c>
      <c r="Z113">
        <v>10997.0855450132</v>
      </c>
      <c r="AA113">
        <v>13828.9168265154</v>
      </c>
      <c r="AB113">
        <v>-1233.3309118080999</v>
      </c>
      <c r="AC113">
        <v>-58.002864614615298</v>
      </c>
      <c r="AD113">
        <v>-136.90907632948199</v>
      </c>
      <c r="AE113">
        <v>0</v>
      </c>
      <c r="AF113">
        <v>0</v>
      </c>
      <c r="AG113">
        <v>0</v>
      </c>
      <c r="AH113">
        <v>0</v>
      </c>
      <c r="AI113">
        <v>-28824.5754533744</v>
      </c>
      <c r="AJ113">
        <v>-30262.459766612999</v>
      </c>
      <c r="AK113">
        <v>-40428.686233386499</v>
      </c>
      <c r="AL113">
        <v>0</v>
      </c>
      <c r="AM113">
        <v>-70691.1459999996</v>
      </c>
    </row>
    <row r="114" spans="1:39" x14ac:dyDescent="0.2">
      <c r="A114">
        <v>3</v>
      </c>
      <c r="B114">
        <v>1</v>
      </c>
      <c r="C114">
        <v>2007</v>
      </c>
      <c r="D114">
        <v>100</v>
      </c>
      <c r="E114">
        <v>666133.000999999</v>
      </c>
      <c r="F114">
        <v>606866.41</v>
      </c>
      <c r="G114">
        <v>600250.92200000002</v>
      </c>
      <c r="H114">
        <v>-6615.4879999999603</v>
      </c>
      <c r="I114">
        <v>618328.81450969796</v>
      </c>
      <c r="J114">
        <v>45005.3097824902</v>
      </c>
      <c r="K114">
        <v>19705.3262800144</v>
      </c>
      <c r="L114">
        <v>3.8717883134665301</v>
      </c>
      <c r="M114">
        <v>761612.14286297897</v>
      </c>
      <c r="N114">
        <v>3.3652778671756498</v>
      </c>
      <c r="O114">
        <v>26682.202869713601</v>
      </c>
      <c r="P114">
        <v>7.12560691982591</v>
      </c>
      <c r="Q114">
        <v>1213.2758612622899</v>
      </c>
      <c r="R114">
        <v>3.03390118649894</v>
      </c>
      <c r="S114">
        <v>0</v>
      </c>
      <c r="T114">
        <v>0</v>
      </c>
      <c r="U114">
        <v>0</v>
      </c>
      <c r="V114">
        <v>0</v>
      </c>
      <c r="W114">
        <v>88439.144638695594</v>
      </c>
      <c r="X114">
        <v>-4218.6999174564298</v>
      </c>
      <c r="Y114">
        <v>1770.7981233087901</v>
      </c>
      <c r="Z114">
        <v>4530.2081239281497</v>
      </c>
      <c r="AA114">
        <v>5959.0041870791001</v>
      </c>
      <c r="AB114">
        <v>2117.7541660001002</v>
      </c>
      <c r="AC114">
        <v>134.216693251549</v>
      </c>
      <c r="AD114">
        <v>-65.163697552047594</v>
      </c>
      <c r="AE114">
        <v>0</v>
      </c>
      <c r="AF114">
        <v>0</v>
      </c>
      <c r="AG114">
        <v>0</v>
      </c>
      <c r="AH114">
        <v>0</v>
      </c>
      <c r="AI114">
        <v>98667.262317254805</v>
      </c>
      <c r="AJ114">
        <v>95408.141726705901</v>
      </c>
      <c r="AK114">
        <v>-102023.629726705</v>
      </c>
      <c r="AL114">
        <v>0</v>
      </c>
      <c r="AM114">
        <v>-6615.4879999999603</v>
      </c>
    </row>
    <row r="115" spans="1:39" x14ac:dyDescent="0.2">
      <c r="A115">
        <v>3</v>
      </c>
      <c r="B115">
        <v>1</v>
      </c>
      <c r="C115">
        <v>2008</v>
      </c>
      <c r="D115">
        <v>100</v>
      </c>
      <c r="E115">
        <v>666133.000999999</v>
      </c>
      <c r="F115">
        <v>600250.92200000002</v>
      </c>
      <c r="G115">
        <v>588532.076999999</v>
      </c>
      <c r="H115">
        <v>-11718.8450000005</v>
      </c>
      <c r="I115">
        <v>642098.22429759102</v>
      </c>
      <c r="J115">
        <v>23769.409787892699</v>
      </c>
      <c r="K115">
        <v>21919.351213021298</v>
      </c>
      <c r="L115">
        <v>4.5811697335476396</v>
      </c>
      <c r="M115">
        <v>761007.41646343097</v>
      </c>
      <c r="N115">
        <v>3.8368587792267301</v>
      </c>
      <c r="O115">
        <v>27123.6905040569</v>
      </c>
      <c r="P115">
        <v>7.1306310661825298</v>
      </c>
      <c r="Q115">
        <v>1212.86602333268</v>
      </c>
      <c r="R115">
        <v>2.7222704785346599</v>
      </c>
      <c r="S115">
        <v>0</v>
      </c>
      <c r="T115">
        <v>0</v>
      </c>
      <c r="U115">
        <v>0</v>
      </c>
      <c r="V115">
        <v>0</v>
      </c>
      <c r="W115">
        <v>62997.7605391978</v>
      </c>
      <c r="X115">
        <v>-38060.412362597403</v>
      </c>
      <c r="Y115">
        <v>-107.01618341908301</v>
      </c>
      <c r="Z115">
        <v>14790.101007286899</v>
      </c>
      <c r="AA115">
        <v>-3862.2976096099801</v>
      </c>
      <c r="AB115">
        <v>-75.046997758639606</v>
      </c>
      <c r="AC115">
        <v>-221.43614147085901</v>
      </c>
      <c r="AD115">
        <v>51.117314494747198</v>
      </c>
      <c r="AE115">
        <v>0</v>
      </c>
      <c r="AF115">
        <v>0</v>
      </c>
      <c r="AG115">
        <v>0</v>
      </c>
      <c r="AH115">
        <v>0</v>
      </c>
      <c r="AI115">
        <v>35512.769566123497</v>
      </c>
      <c r="AJ115">
        <v>26526.555470051098</v>
      </c>
      <c r="AK115">
        <v>-38245.400470051602</v>
      </c>
      <c r="AL115">
        <v>0</v>
      </c>
      <c r="AM115">
        <v>-11718.8450000005</v>
      </c>
    </row>
    <row r="116" spans="1:39" x14ac:dyDescent="0.2">
      <c r="A116">
        <v>3</v>
      </c>
      <c r="B116">
        <v>1</v>
      </c>
      <c r="C116">
        <v>2009</v>
      </c>
      <c r="D116">
        <v>100</v>
      </c>
      <c r="E116">
        <v>666133.000999999</v>
      </c>
      <c r="F116">
        <v>588532.076999999</v>
      </c>
      <c r="G116">
        <v>573519.96600000001</v>
      </c>
      <c r="H116">
        <v>-15012.110999999601</v>
      </c>
      <c r="I116">
        <v>486579.93831379502</v>
      </c>
      <c r="J116">
        <v>-155518.28598379501</v>
      </c>
      <c r="K116">
        <v>18035.541422484199</v>
      </c>
      <c r="L116">
        <v>4.8171877966958201</v>
      </c>
      <c r="M116">
        <v>754305.73685663997</v>
      </c>
      <c r="N116">
        <v>2.7453274117897899</v>
      </c>
      <c r="O116">
        <v>26653.020082180399</v>
      </c>
      <c r="P116">
        <v>7.2710498409911297</v>
      </c>
      <c r="Q116">
        <v>1213.4132183403799</v>
      </c>
      <c r="R116">
        <v>2.8854995918450199</v>
      </c>
      <c r="S116">
        <v>0</v>
      </c>
      <c r="T116">
        <v>0</v>
      </c>
      <c r="U116">
        <v>0</v>
      </c>
      <c r="V116">
        <v>0</v>
      </c>
      <c r="W116">
        <v>-100893.75071297299</v>
      </c>
      <c r="X116">
        <v>-14533.966272361</v>
      </c>
      <c r="Y116">
        <v>-787.62751363003599</v>
      </c>
      <c r="Z116">
        <v>-34656.206366370403</v>
      </c>
      <c r="AA116">
        <v>3961.9713526400001</v>
      </c>
      <c r="AB116">
        <v>563.57724518197301</v>
      </c>
      <c r="AC116">
        <v>362.11876341728203</v>
      </c>
      <c r="AD116">
        <v>-24.085973895118801</v>
      </c>
      <c r="AE116">
        <v>0</v>
      </c>
      <c r="AF116">
        <v>0</v>
      </c>
      <c r="AG116">
        <v>0</v>
      </c>
      <c r="AH116">
        <v>0</v>
      </c>
      <c r="AI116">
        <v>-146007.96947799</v>
      </c>
      <c r="AJ116">
        <v>-137739.882181169</v>
      </c>
      <c r="AK116">
        <v>122727.77118117</v>
      </c>
      <c r="AL116">
        <v>0</v>
      </c>
      <c r="AM116">
        <v>-15012.110999999601</v>
      </c>
    </row>
    <row r="117" spans="1:39" x14ac:dyDescent="0.2">
      <c r="A117">
        <v>3</v>
      </c>
      <c r="B117">
        <v>1</v>
      </c>
      <c r="C117">
        <v>2010</v>
      </c>
      <c r="D117">
        <v>100</v>
      </c>
      <c r="E117">
        <v>666133.000999999</v>
      </c>
      <c r="F117">
        <v>573519.96600000001</v>
      </c>
      <c r="G117">
        <v>541144.78500000003</v>
      </c>
      <c r="H117">
        <v>-32375.1809999998</v>
      </c>
      <c r="I117">
        <v>536766.77961971099</v>
      </c>
      <c r="J117">
        <v>50186.841305916198</v>
      </c>
      <c r="K117">
        <v>22180.532098128901</v>
      </c>
      <c r="L117">
        <v>4.8639573088428003</v>
      </c>
      <c r="M117">
        <v>763701.65676194604</v>
      </c>
      <c r="N117">
        <v>3.1928987380839802</v>
      </c>
      <c r="O117">
        <v>26325.394659116399</v>
      </c>
      <c r="P117">
        <v>7.2816651669236201</v>
      </c>
      <c r="Q117">
        <v>1215.7799756945401</v>
      </c>
      <c r="R117">
        <v>3.2759675608685201</v>
      </c>
      <c r="S117">
        <v>0</v>
      </c>
      <c r="T117">
        <v>0</v>
      </c>
      <c r="U117">
        <v>0</v>
      </c>
      <c r="V117">
        <v>0</v>
      </c>
      <c r="W117">
        <v>54655.587370498499</v>
      </c>
      <c r="X117">
        <v>-6502.8135150552198</v>
      </c>
      <c r="Y117">
        <v>621.65487625799994</v>
      </c>
      <c r="Z117">
        <v>15573.473263611</v>
      </c>
      <c r="AA117">
        <v>2177.6079246098102</v>
      </c>
      <c r="AB117">
        <v>-27.528271028000599</v>
      </c>
      <c r="AC117">
        <v>1025.2609271226499</v>
      </c>
      <c r="AD117">
        <v>-83.230206186072607</v>
      </c>
      <c r="AE117">
        <v>0</v>
      </c>
      <c r="AF117">
        <v>0</v>
      </c>
      <c r="AG117">
        <v>0</v>
      </c>
      <c r="AH117">
        <v>0</v>
      </c>
      <c r="AI117">
        <v>67440.0123698307</v>
      </c>
      <c r="AJ117">
        <v>68245.903996163703</v>
      </c>
      <c r="AK117">
        <v>-100621.084996163</v>
      </c>
      <c r="AL117">
        <v>0</v>
      </c>
      <c r="AM117">
        <v>-32375.1809999998</v>
      </c>
    </row>
    <row r="118" spans="1:39" x14ac:dyDescent="0.2">
      <c r="A118">
        <v>3</v>
      </c>
      <c r="B118">
        <v>1</v>
      </c>
      <c r="C118">
        <v>2011</v>
      </c>
      <c r="D118">
        <v>100</v>
      </c>
      <c r="E118">
        <v>666133.000999999</v>
      </c>
      <c r="F118">
        <v>541144.78500000003</v>
      </c>
      <c r="G118">
        <v>535075.86</v>
      </c>
      <c r="H118">
        <v>-6068.9250000000402</v>
      </c>
      <c r="I118">
        <v>568934.539044915</v>
      </c>
      <c r="J118">
        <v>32167.7594252038</v>
      </c>
      <c r="K118">
        <v>19965.890512696002</v>
      </c>
      <c r="L118">
        <v>4.6937424226325097</v>
      </c>
      <c r="M118">
        <v>768024.464054732</v>
      </c>
      <c r="N118">
        <v>3.936873096707</v>
      </c>
      <c r="O118">
        <v>25333.263027429999</v>
      </c>
      <c r="P118">
        <v>7.6065555107365102</v>
      </c>
      <c r="Q118">
        <v>1212.0633962560701</v>
      </c>
      <c r="R118">
        <v>3.0119222431377399</v>
      </c>
      <c r="S118">
        <v>0</v>
      </c>
      <c r="T118">
        <v>0</v>
      </c>
      <c r="U118">
        <v>0</v>
      </c>
      <c r="V118">
        <v>0</v>
      </c>
      <c r="W118">
        <v>-10384.601705274101</v>
      </c>
      <c r="X118">
        <v>13247.5480455794</v>
      </c>
      <c r="Y118">
        <v>338.95212335174199</v>
      </c>
      <c r="Z118">
        <v>21434.482894272202</v>
      </c>
      <c r="AA118">
        <v>7878.8131112648998</v>
      </c>
      <c r="AB118">
        <v>1227.1606157219001</v>
      </c>
      <c r="AC118">
        <v>-1707.3512061906299</v>
      </c>
      <c r="AD118">
        <v>53.045490826562101</v>
      </c>
      <c r="AE118">
        <v>0</v>
      </c>
      <c r="AF118">
        <v>0</v>
      </c>
      <c r="AG118">
        <v>0</v>
      </c>
      <c r="AH118">
        <v>0</v>
      </c>
      <c r="AI118">
        <v>32088.049369552002</v>
      </c>
      <c r="AJ118">
        <v>32451.468849320499</v>
      </c>
      <c r="AK118">
        <v>-38520.393849320499</v>
      </c>
      <c r="AL118">
        <v>0</v>
      </c>
      <c r="AM118">
        <v>-6068.9250000000402</v>
      </c>
    </row>
    <row r="119" spans="1:39" x14ac:dyDescent="0.2">
      <c r="A119">
        <v>3</v>
      </c>
      <c r="B119">
        <v>1</v>
      </c>
      <c r="C119">
        <v>2012</v>
      </c>
      <c r="D119">
        <v>100</v>
      </c>
      <c r="E119">
        <v>666133.000999999</v>
      </c>
      <c r="F119">
        <v>535075.86</v>
      </c>
      <c r="G119">
        <v>562428.34400000004</v>
      </c>
      <c r="H119">
        <v>27352.483999999899</v>
      </c>
      <c r="I119">
        <v>653955.43492641905</v>
      </c>
      <c r="J119">
        <v>85020.895881503602</v>
      </c>
      <c r="K119">
        <v>23893.9934768577</v>
      </c>
      <c r="L119">
        <v>4.2334004323775396</v>
      </c>
      <c r="M119">
        <v>776885.71285653603</v>
      </c>
      <c r="N119">
        <v>3.9305142316606201</v>
      </c>
      <c r="O119">
        <v>25251.2568444272</v>
      </c>
      <c r="P119">
        <v>7.3568172461703298</v>
      </c>
      <c r="Q119">
        <v>1220.5726059875999</v>
      </c>
      <c r="R119">
        <v>3.2896517646030801</v>
      </c>
      <c r="S119">
        <v>0</v>
      </c>
      <c r="T119">
        <v>0</v>
      </c>
      <c r="U119">
        <v>0.64663963405710301</v>
      </c>
      <c r="V119">
        <v>0</v>
      </c>
      <c r="W119">
        <v>52328.108263956397</v>
      </c>
      <c r="X119">
        <v>22056.114112531599</v>
      </c>
      <c r="Y119">
        <v>650.62577012156396</v>
      </c>
      <c r="Z119">
        <v>-102.383948539459</v>
      </c>
      <c r="AA119">
        <v>1005.76638509847</v>
      </c>
      <c r="AB119">
        <v>-1010.82813914006</v>
      </c>
      <c r="AC119">
        <v>4144.2201135190398</v>
      </c>
      <c r="AD119">
        <v>-51.6328361935755</v>
      </c>
      <c r="AE119">
        <v>0</v>
      </c>
      <c r="AF119">
        <v>0</v>
      </c>
      <c r="AG119">
        <v>1922.89291854726</v>
      </c>
      <c r="AH119">
        <v>0</v>
      </c>
      <c r="AI119">
        <v>80942.882639901407</v>
      </c>
      <c r="AJ119">
        <v>83732.726740278493</v>
      </c>
      <c r="AK119">
        <v>-56380.242740278503</v>
      </c>
      <c r="AL119">
        <v>0</v>
      </c>
      <c r="AM119">
        <v>27352.483999999899</v>
      </c>
    </row>
    <row r="120" spans="1:39" x14ac:dyDescent="0.2">
      <c r="A120">
        <v>3</v>
      </c>
      <c r="B120">
        <v>1</v>
      </c>
      <c r="C120">
        <v>2013</v>
      </c>
      <c r="D120">
        <v>100</v>
      </c>
      <c r="E120">
        <v>666133.000999999</v>
      </c>
      <c r="F120">
        <v>562428.34400000004</v>
      </c>
      <c r="G120">
        <v>544517.005</v>
      </c>
      <c r="H120">
        <v>-17911.3389999998</v>
      </c>
      <c r="I120">
        <v>640655.67117839097</v>
      </c>
      <c r="J120">
        <v>-13299.763748027999</v>
      </c>
      <c r="K120">
        <v>24076.116653215999</v>
      </c>
      <c r="L120">
        <v>4.5331588718634004</v>
      </c>
      <c r="M120">
        <v>776442.48566450097</v>
      </c>
      <c r="N120">
        <v>3.78580559221085</v>
      </c>
      <c r="O120">
        <v>25205.7035161485</v>
      </c>
      <c r="P120">
        <v>6.9461623789451004</v>
      </c>
      <c r="Q120">
        <v>1225.7160295609101</v>
      </c>
      <c r="R120">
        <v>3.8232258406005601</v>
      </c>
      <c r="S120">
        <v>0</v>
      </c>
      <c r="T120">
        <v>0</v>
      </c>
      <c r="U120">
        <v>0.64663963405710301</v>
      </c>
      <c r="V120">
        <v>0</v>
      </c>
      <c r="W120">
        <v>12878.7697054746</v>
      </c>
      <c r="X120">
        <v>-19907.950360351399</v>
      </c>
      <c r="Y120">
        <v>-216.06629935131599</v>
      </c>
      <c r="Z120">
        <v>-3948.4649016491699</v>
      </c>
      <c r="AA120">
        <v>-540.25915817640202</v>
      </c>
      <c r="AB120">
        <v>-1335.5514701462</v>
      </c>
      <c r="AC120">
        <v>2163.1193428264601</v>
      </c>
      <c r="AD120">
        <v>-110.663701173082</v>
      </c>
      <c r="AE120">
        <v>0</v>
      </c>
      <c r="AF120">
        <v>0</v>
      </c>
      <c r="AG120">
        <v>0</v>
      </c>
      <c r="AH120">
        <v>0</v>
      </c>
      <c r="AI120">
        <v>-11017.066842546399</v>
      </c>
      <c r="AJ120">
        <v>-11420.395955579699</v>
      </c>
      <c r="AK120">
        <v>-6490.9430444200398</v>
      </c>
      <c r="AL120">
        <v>0</v>
      </c>
      <c r="AM120">
        <v>-17911.3389999998</v>
      </c>
    </row>
    <row r="121" spans="1:39" x14ac:dyDescent="0.2">
      <c r="A121">
        <v>3</v>
      </c>
      <c r="B121">
        <v>1</v>
      </c>
      <c r="C121">
        <v>2014</v>
      </c>
      <c r="D121">
        <v>100</v>
      </c>
      <c r="E121">
        <v>666133.000999999</v>
      </c>
      <c r="F121">
        <v>544517.005</v>
      </c>
      <c r="G121">
        <v>555022.66699999897</v>
      </c>
      <c r="H121">
        <v>10505.6619999994</v>
      </c>
      <c r="I121">
        <v>611621.33101903903</v>
      </c>
      <c r="J121">
        <v>-29034.340159351999</v>
      </c>
      <c r="K121">
        <v>24073.784434311801</v>
      </c>
      <c r="L121">
        <v>4.5979227858209999</v>
      </c>
      <c r="M121">
        <v>776616.07821912796</v>
      </c>
      <c r="N121">
        <v>3.5820937929366998</v>
      </c>
      <c r="O121">
        <v>25292.825836116801</v>
      </c>
      <c r="P121">
        <v>6.8598281017607103</v>
      </c>
      <c r="Q121">
        <v>1241.56234673177</v>
      </c>
      <c r="R121">
        <v>3.5512128937446201</v>
      </c>
      <c r="S121">
        <v>0</v>
      </c>
      <c r="T121">
        <v>0</v>
      </c>
      <c r="U121">
        <v>0.64663963405710301</v>
      </c>
      <c r="V121">
        <v>0</v>
      </c>
      <c r="W121">
        <v>-21426.2423886627</v>
      </c>
      <c r="X121">
        <v>-3962.8570549456599</v>
      </c>
      <c r="Y121">
        <v>-143.196146782434</v>
      </c>
      <c r="Z121">
        <v>-5536.1570047313298</v>
      </c>
      <c r="AA121">
        <v>-882.74331496838295</v>
      </c>
      <c r="AB121">
        <v>-518.94444199759096</v>
      </c>
      <c r="AC121">
        <v>8318.0529118786908</v>
      </c>
      <c r="AD121">
        <v>65.726345126251502</v>
      </c>
      <c r="AE121">
        <v>0</v>
      </c>
      <c r="AF121">
        <v>0</v>
      </c>
      <c r="AG121">
        <v>0</v>
      </c>
      <c r="AH121">
        <v>0</v>
      </c>
      <c r="AI121">
        <v>-24086.361095083201</v>
      </c>
      <c r="AJ121">
        <v>-24020.182648760001</v>
      </c>
      <c r="AK121">
        <v>34525.844648759397</v>
      </c>
      <c r="AL121">
        <v>0</v>
      </c>
      <c r="AM121">
        <v>10505.6619999994</v>
      </c>
    </row>
    <row r="122" spans="1:39" x14ac:dyDescent="0.2">
      <c r="A122">
        <v>3</v>
      </c>
      <c r="B122">
        <v>1</v>
      </c>
      <c r="C122">
        <v>2015</v>
      </c>
      <c r="D122">
        <v>100</v>
      </c>
      <c r="E122">
        <v>666133.000999999</v>
      </c>
      <c r="F122">
        <v>555022.66699999897</v>
      </c>
      <c r="G122">
        <v>585323.97099999897</v>
      </c>
      <c r="H122">
        <v>30301.303999999898</v>
      </c>
      <c r="I122">
        <v>601941.95583893498</v>
      </c>
      <c r="J122">
        <v>-9679.3751801042108</v>
      </c>
      <c r="K122">
        <v>24576.348443185801</v>
      </c>
      <c r="L122">
        <v>4.2342595157218401</v>
      </c>
      <c r="M122">
        <v>784468.66196500405</v>
      </c>
      <c r="N122">
        <v>2.5309143669088301</v>
      </c>
      <c r="O122">
        <v>26264.015030682898</v>
      </c>
      <c r="P122">
        <v>6.9934083792674899</v>
      </c>
      <c r="Q122">
        <v>1250.7814776456801</v>
      </c>
      <c r="R122">
        <v>3.8323367846476</v>
      </c>
      <c r="S122">
        <v>0</v>
      </c>
      <c r="T122">
        <v>0.88602426109196697</v>
      </c>
      <c r="U122">
        <v>0.64663963405710301</v>
      </c>
      <c r="V122">
        <v>0</v>
      </c>
      <c r="W122">
        <v>11482.6231641254</v>
      </c>
      <c r="X122">
        <v>25127.1886265906</v>
      </c>
      <c r="Y122">
        <v>647.203337132613</v>
      </c>
      <c r="Z122">
        <v>-33334.8696883706</v>
      </c>
      <c r="AA122">
        <v>-7836.8912418629598</v>
      </c>
      <c r="AB122">
        <v>482.01809752724398</v>
      </c>
      <c r="AC122">
        <v>5257.6104394077202</v>
      </c>
      <c r="AD122">
        <v>-67.586365502698001</v>
      </c>
      <c r="AE122">
        <v>0</v>
      </c>
      <c r="AF122">
        <v>-5235.3469950331801</v>
      </c>
      <c r="AG122">
        <v>0</v>
      </c>
      <c r="AH122">
        <v>0</v>
      </c>
      <c r="AI122">
        <v>-3478.0506259857798</v>
      </c>
      <c r="AJ122">
        <v>-6304.22653805966</v>
      </c>
      <c r="AK122">
        <v>36605.530538059596</v>
      </c>
      <c r="AL122">
        <v>0</v>
      </c>
      <c r="AM122">
        <v>30301.303999999898</v>
      </c>
    </row>
    <row r="123" spans="1:39" x14ac:dyDescent="0.2">
      <c r="A123">
        <v>3</v>
      </c>
      <c r="B123">
        <v>1</v>
      </c>
      <c r="C123">
        <v>2016</v>
      </c>
      <c r="D123">
        <v>100</v>
      </c>
      <c r="E123">
        <v>666133.000999999</v>
      </c>
      <c r="F123">
        <v>585323.97099999897</v>
      </c>
      <c r="G123">
        <v>597725.02099999995</v>
      </c>
      <c r="H123">
        <v>12401.050000000499</v>
      </c>
      <c r="I123">
        <v>562427.110128965</v>
      </c>
      <c r="J123">
        <v>-39514.845709970097</v>
      </c>
      <c r="K123">
        <v>24429.409498038</v>
      </c>
      <c r="L123">
        <v>4.6282966443421696</v>
      </c>
      <c r="M123">
        <v>795147.06632548803</v>
      </c>
      <c r="N123">
        <v>2.2872237580757502</v>
      </c>
      <c r="O123">
        <v>27014.838447886399</v>
      </c>
      <c r="P123">
        <v>6.5258974298887704</v>
      </c>
      <c r="Q123">
        <v>1260.67248432472</v>
      </c>
      <c r="R123">
        <v>3.8261311161192499</v>
      </c>
      <c r="S123">
        <v>0</v>
      </c>
      <c r="T123">
        <v>1.7720485221839299</v>
      </c>
      <c r="U123">
        <v>0.64663963405710301</v>
      </c>
      <c r="V123">
        <v>0</v>
      </c>
      <c r="W123">
        <v>8662.8203632741606</v>
      </c>
      <c r="X123">
        <v>-30746.612755412199</v>
      </c>
      <c r="Y123">
        <v>972.12993395713204</v>
      </c>
      <c r="Z123">
        <v>-9729.6108715461905</v>
      </c>
      <c r="AA123">
        <v>-5277.1010994070703</v>
      </c>
      <c r="AB123">
        <v>-2273.0463173845101</v>
      </c>
      <c r="AC123">
        <v>6390.5957754186402</v>
      </c>
      <c r="AD123">
        <v>14.6103197787209</v>
      </c>
      <c r="AE123">
        <v>0</v>
      </c>
      <c r="AF123">
        <v>-5626.5998265174003</v>
      </c>
      <c r="AG123">
        <v>0</v>
      </c>
      <c r="AH123">
        <v>0</v>
      </c>
      <c r="AI123">
        <v>-37612.8144778387</v>
      </c>
      <c r="AJ123">
        <v>-37312.871681894801</v>
      </c>
      <c r="AK123">
        <v>49713.921681895299</v>
      </c>
      <c r="AL123">
        <v>0</v>
      </c>
      <c r="AM123">
        <v>12401.050000000499</v>
      </c>
    </row>
    <row r="124" spans="1:39" x14ac:dyDescent="0.2">
      <c r="A124">
        <v>3</v>
      </c>
      <c r="B124">
        <v>1</v>
      </c>
      <c r="C124">
        <v>2017</v>
      </c>
      <c r="D124">
        <v>100</v>
      </c>
      <c r="E124">
        <v>666133.000999999</v>
      </c>
      <c r="F124">
        <v>597725.02099999995</v>
      </c>
      <c r="G124">
        <v>644457.18299999903</v>
      </c>
      <c r="H124">
        <v>46732.161999999596</v>
      </c>
      <c r="I124">
        <v>622770.70029750594</v>
      </c>
      <c r="J124">
        <v>60343.590168541101</v>
      </c>
      <c r="K124">
        <v>24685.176631135899</v>
      </c>
      <c r="L124">
        <v>4.32587637890507</v>
      </c>
      <c r="M124">
        <v>805251.42143171094</v>
      </c>
      <c r="N124">
        <v>2.4910583745314199</v>
      </c>
      <c r="O124">
        <v>27652.259777774401</v>
      </c>
      <c r="P124">
        <v>6.1395333704537398</v>
      </c>
      <c r="Q124">
        <v>1259.5714897866901</v>
      </c>
      <c r="R124">
        <v>4.9064388026018202</v>
      </c>
      <c r="S124">
        <v>0</v>
      </c>
      <c r="T124">
        <v>2.7720485221839302</v>
      </c>
      <c r="U124">
        <v>0.64663963405710301</v>
      </c>
      <c r="V124">
        <v>0</v>
      </c>
      <c r="W124">
        <v>27414.219867695301</v>
      </c>
      <c r="X124">
        <v>32894.550576829803</v>
      </c>
      <c r="Y124">
        <v>968.38933428681401</v>
      </c>
      <c r="Z124">
        <v>8325.2506855545307</v>
      </c>
      <c r="AA124">
        <v>-5993.11874986154</v>
      </c>
      <c r="AB124">
        <v>-1369.4073066270601</v>
      </c>
      <c r="AC124">
        <v>883.93772199477598</v>
      </c>
      <c r="AD124">
        <v>-241.56121389831699</v>
      </c>
      <c r="AE124">
        <v>0</v>
      </c>
      <c r="AF124">
        <v>-6269.5800894136401</v>
      </c>
      <c r="AG124">
        <v>0</v>
      </c>
      <c r="AH124">
        <v>0</v>
      </c>
      <c r="AI124">
        <v>56612.680826560798</v>
      </c>
      <c r="AJ124">
        <v>55466.1611781436</v>
      </c>
      <c r="AK124">
        <v>-8733.9991781440003</v>
      </c>
      <c r="AL124">
        <v>0</v>
      </c>
      <c r="AM124">
        <v>46732.161999999596</v>
      </c>
    </row>
    <row r="125" spans="1:39" x14ac:dyDescent="0.2">
      <c r="A125">
        <v>3</v>
      </c>
      <c r="B125">
        <v>1</v>
      </c>
      <c r="C125">
        <v>2018</v>
      </c>
      <c r="D125">
        <v>100</v>
      </c>
      <c r="E125">
        <v>666133.000999999</v>
      </c>
      <c r="F125">
        <v>644457.18299999903</v>
      </c>
      <c r="G125">
        <v>581062.38399999996</v>
      </c>
      <c r="H125">
        <v>-63394.798999999701</v>
      </c>
      <c r="I125">
        <v>612333.89984603203</v>
      </c>
      <c r="J125">
        <v>-10436.8004514733</v>
      </c>
      <c r="K125">
        <v>25700.075049190898</v>
      </c>
      <c r="L125">
        <v>4.63398847896757</v>
      </c>
      <c r="M125">
        <v>813487.90422204102</v>
      </c>
      <c r="N125">
        <v>2.70281490365615</v>
      </c>
      <c r="O125">
        <v>28384.050607585399</v>
      </c>
      <c r="P125">
        <v>5.74293740486819</v>
      </c>
      <c r="Q125">
        <v>1267.1769366660001</v>
      </c>
      <c r="R125">
        <v>5.7151181503316604</v>
      </c>
      <c r="S125">
        <v>0</v>
      </c>
      <c r="T125">
        <v>3.7720485221839302</v>
      </c>
      <c r="U125">
        <v>0.64663963405710301</v>
      </c>
      <c r="V125">
        <v>0.23938462703486399</v>
      </c>
      <c r="W125">
        <v>6221.4374629402801</v>
      </c>
      <c r="X125">
        <v>-12867.3546861661</v>
      </c>
      <c r="Y125">
        <v>884.43021450773801</v>
      </c>
      <c r="Z125">
        <v>8909.9430362200001</v>
      </c>
      <c r="AA125">
        <v>-6395.2272064585004</v>
      </c>
      <c r="AB125">
        <v>-1776.2947010522901</v>
      </c>
      <c r="AC125">
        <v>5410.1399957699095</v>
      </c>
      <c r="AD125">
        <v>-186.99815777953401</v>
      </c>
      <c r="AE125">
        <v>0</v>
      </c>
      <c r="AF125">
        <v>-6759.7570472399602</v>
      </c>
      <c r="AG125">
        <v>0</v>
      </c>
      <c r="AH125">
        <v>-5812.2965862578603</v>
      </c>
      <c r="AI125">
        <v>-12371.9776755163</v>
      </c>
      <c r="AJ125">
        <v>-12232.1015615587</v>
      </c>
      <c r="AK125">
        <v>-51162.697438440897</v>
      </c>
      <c r="AL125">
        <v>0</v>
      </c>
      <c r="AM125">
        <v>-63394.798999999701</v>
      </c>
    </row>
    <row r="126" spans="1:39" x14ac:dyDescent="0.2">
      <c r="A126">
        <v>10</v>
      </c>
      <c r="B126">
        <v>1</v>
      </c>
      <c r="C126">
        <v>2002</v>
      </c>
      <c r="D126">
        <v>100</v>
      </c>
      <c r="E126">
        <v>2028458449</v>
      </c>
      <c r="F126">
        <v>0</v>
      </c>
      <c r="G126">
        <v>2028458449</v>
      </c>
      <c r="H126">
        <v>0</v>
      </c>
      <c r="I126">
        <v>2129167960.02899</v>
      </c>
      <c r="J126">
        <v>0</v>
      </c>
      <c r="K126">
        <v>474570591.5</v>
      </c>
      <c r="L126">
        <v>1.7610024580000001</v>
      </c>
      <c r="M126">
        <v>25697520.3899999</v>
      </c>
      <c r="N126">
        <v>1.974</v>
      </c>
      <c r="O126">
        <v>42439.074999999903</v>
      </c>
      <c r="P126">
        <v>31.71</v>
      </c>
      <c r="Q126">
        <v>31155.962969999899</v>
      </c>
      <c r="R126">
        <v>3.5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2028458449</v>
      </c>
      <c r="AM126">
        <v>2028458449</v>
      </c>
    </row>
    <row r="127" spans="1:39" x14ac:dyDescent="0.2">
      <c r="A127">
        <v>10</v>
      </c>
      <c r="B127">
        <v>1</v>
      </c>
      <c r="C127">
        <v>2003</v>
      </c>
      <c r="D127">
        <v>100</v>
      </c>
      <c r="E127">
        <v>2028458449</v>
      </c>
      <c r="F127">
        <v>2028458449</v>
      </c>
      <c r="G127">
        <v>1999850729.99999</v>
      </c>
      <c r="H127">
        <v>-28607719.0000019</v>
      </c>
      <c r="I127">
        <v>2216558744.4885998</v>
      </c>
      <c r="J127">
        <v>87390784.459605902</v>
      </c>
      <c r="K127">
        <v>503552796.69999999</v>
      </c>
      <c r="L127">
        <v>1.9292153139999899</v>
      </c>
      <c r="M127">
        <v>26042245.269999899</v>
      </c>
      <c r="N127">
        <v>2.2467999999999901</v>
      </c>
      <c r="O127">
        <v>41148.635000000002</v>
      </c>
      <c r="P127">
        <v>31.36</v>
      </c>
      <c r="Q127">
        <v>31155.5849099999</v>
      </c>
      <c r="R127">
        <v>3.5</v>
      </c>
      <c r="S127">
        <v>0</v>
      </c>
      <c r="T127">
        <v>0</v>
      </c>
      <c r="U127">
        <v>0</v>
      </c>
      <c r="V127">
        <v>0</v>
      </c>
      <c r="W127">
        <v>99237212.295411706</v>
      </c>
      <c r="X127">
        <v>-76950471.711481497</v>
      </c>
      <c r="Y127">
        <v>3509996.3666895502</v>
      </c>
      <c r="Z127">
        <v>42758522.083970502</v>
      </c>
      <c r="AA127">
        <v>22717855.241781399</v>
      </c>
      <c r="AB127">
        <v>-5224341.3987400103</v>
      </c>
      <c r="AC127">
        <v>-25703.439937810101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86023069.437693894</v>
      </c>
      <c r="AJ127">
        <v>83257205.833311304</v>
      </c>
      <c r="AK127">
        <v>-111864924.833313</v>
      </c>
      <c r="AL127">
        <v>0</v>
      </c>
      <c r="AM127">
        <v>-28607719.0000019</v>
      </c>
    </row>
    <row r="128" spans="1:39" x14ac:dyDescent="0.2">
      <c r="A128">
        <v>10</v>
      </c>
      <c r="B128">
        <v>1</v>
      </c>
      <c r="C128">
        <v>2004</v>
      </c>
      <c r="D128">
        <v>100</v>
      </c>
      <c r="E128">
        <v>2028458449</v>
      </c>
      <c r="F128">
        <v>1999850729.99999</v>
      </c>
      <c r="G128">
        <v>2115153451.99999</v>
      </c>
      <c r="H128">
        <v>115302722</v>
      </c>
      <c r="I128">
        <v>2381127803.3712802</v>
      </c>
      <c r="J128">
        <v>164569058.88267899</v>
      </c>
      <c r="K128">
        <v>521860484</v>
      </c>
      <c r="L128">
        <v>1.9019918869999899</v>
      </c>
      <c r="M128">
        <v>26563773.749999899</v>
      </c>
      <c r="N128">
        <v>2.5669</v>
      </c>
      <c r="O128">
        <v>39531.589999999997</v>
      </c>
      <c r="P128">
        <v>31</v>
      </c>
      <c r="Q128">
        <v>31155.840259999899</v>
      </c>
      <c r="R128">
        <v>3.5</v>
      </c>
      <c r="S128">
        <v>0</v>
      </c>
      <c r="T128">
        <v>0</v>
      </c>
      <c r="U128">
        <v>0</v>
      </c>
      <c r="V128">
        <v>0</v>
      </c>
      <c r="W128">
        <v>58381083.295668401</v>
      </c>
      <c r="X128">
        <v>12248157.051118299</v>
      </c>
      <c r="Y128">
        <v>5151380.4478696696</v>
      </c>
      <c r="Z128">
        <v>45198538.214952603</v>
      </c>
      <c r="AA128">
        <v>29127600.2365903</v>
      </c>
      <c r="AB128">
        <v>-5297628.2326545101</v>
      </c>
      <c r="AC128">
        <v>17116.040757061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144826247.05430099</v>
      </c>
      <c r="AJ128">
        <v>148479508.31904101</v>
      </c>
      <c r="AK128">
        <v>-33176786.319040898</v>
      </c>
      <c r="AL128">
        <v>0</v>
      </c>
      <c r="AM128">
        <v>115302722</v>
      </c>
    </row>
    <row r="129" spans="1:39" x14ac:dyDescent="0.2">
      <c r="A129">
        <v>10</v>
      </c>
      <c r="B129">
        <v>1</v>
      </c>
      <c r="C129">
        <v>2005</v>
      </c>
      <c r="D129">
        <v>100</v>
      </c>
      <c r="E129">
        <v>2028458449</v>
      </c>
      <c r="F129">
        <v>2115153451.99999</v>
      </c>
      <c r="G129">
        <v>2507212522.99999</v>
      </c>
      <c r="H129">
        <v>392059070.99999601</v>
      </c>
      <c r="I129">
        <v>2688783258.7196798</v>
      </c>
      <c r="J129">
        <v>307655455.34839499</v>
      </c>
      <c r="K129">
        <v>527998936.69999999</v>
      </c>
      <c r="L129">
        <v>1.608699594</v>
      </c>
      <c r="M129">
        <v>27081157.499999899</v>
      </c>
      <c r="N129">
        <v>3.0314999999999901</v>
      </c>
      <c r="O129">
        <v>38116.919999999896</v>
      </c>
      <c r="P129">
        <v>30.68</v>
      </c>
      <c r="Q129">
        <v>31156.652590000002</v>
      </c>
      <c r="R129">
        <v>3.5</v>
      </c>
      <c r="S129">
        <v>0</v>
      </c>
      <c r="T129">
        <v>0</v>
      </c>
      <c r="U129">
        <v>0</v>
      </c>
      <c r="V129">
        <v>0</v>
      </c>
      <c r="W129">
        <v>20024090.0183018</v>
      </c>
      <c r="X129">
        <v>152624156.29257599</v>
      </c>
      <c r="Y129">
        <v>5300214.94463614</v>
      </c>
      <c r="Z129">
        <v>62462340.6520731</v>
      </c>
      <c r="AA129">
        <v>27984596.820680201</v>
      </c>
      <c r="AB129">
        <v>-4981237.2490453804</v>
      </c>
      <c r="AC129">
        <v>57589.174636489399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263471750.65385801</v>
      </c>
      <c r="AJ129">
        <v>273290034.02734202</v>
      </c>
      <c r="AK129">
        <v>118769036.972653</v>
      </c>
      <c r="AL129">
        <v>0</v>
      </c>
      <c r="AM129">
        <v>392059070.99999601</v>
      </c>
    </row>
    <row r="130" spans="1:39" x14ac:dyDescent="0.2">
      <c r="A130">
        <v>10</v>
      </c>
      <c r="B130">
        <v>1</v>
      </c>
      <c r="C130">
        <v>2006</v>
      </c>
      <c r="D130">
        <v>100</v>
      </c>
      <c r="E130">
        <v>2028458449</v>
      </c>
      <c r="F130">
        <v>2507212522.99999</v>
      </c>
      <c r="G130">
        <v>2603647774.99999</v>
      </c>
      <c r="H130">
        <v>96435252.000002801</v>
      </c>
      <c r="I130">
        <v>2856778376.8193798</v>
      </c>
      <c r="J130">
        <v>167995118.09970799</v>
      </c>
      <c r="K130">
        <v>539962610.09999895</v>
      </c>
      <c r="L130">
        <v>1.587646779</v>
      </c>
      <c r="M130">
        <v>27655014.75</v>
      </c>
      <c r="N130">
        <v>3.3499999999999899</v>
      </c>
      <c r="O130">
        <v>36028.75</v>
      </c>
      <c r="P130">
        <v>30.18</v>
      </c>
      <c r="Q130">
        <v>31153.4728</v>
      </c>
      <c r="R130">
        <v>3.7</v>
      </c>
      <c r="S130">
        <v>0</v>
      </c>
      <c r="T130">
        <v>0</v>
      </c>
      <c r="U130">
        <v>0</v>
      </c>
      <c r="V130">
        <v>0</v>
      </c>
      <c r="W130">
        <v>45674616.8739838</v>
      </c>
      <c r="X130">
        <v>13320357.109711301</v>
      </c>
      <c r="Y130">
        <v>6830270.1443183897</v>
      </c>
      <c r="Z130">
        <v>45725736.153101802</v>
      </c>
      <c r="AA130">
        <v>51470156.283787698</v>
      </c>
      <c r="AB130">
        <v>-9219739.9485374</v>
      </c>
      <c r="AC130">
        <v>-267204.34379165998</v>
      </c>
      <c r="AD130">
        <v>-176864.76977687899</v>
      </c>
      <c r="AE130">
        <v>0</v>
      </c>
      <c r="AF130">
        <v>0</v>
      </c>
      <c r="AG130">
        <v>0</v>
      </c>
      <c r="AH130">
        <v>0</v>
      </c>
      <c r="AI130">
        <v>153357327.50279701</v>
      </c>
      <c r="AJ130">
        <v>156650582.57727101</v>
      </c>
      <c r="AK130">
        <v>-60215330.577268302</v>
      </c>
      <c r="AL130">
        <v>0</v>
      </c>
      <c r="AM130">
        <v>96435252.000002801</v>
      </c>
    </row>
    <row r="131" spans="1:39" x14ac:dyDescent="0.2">
      <c r="A131">
        <v>10</v>
      </c>
      <c r="B131">
        <v>1</v>
      </c>
      <c r="C131">
        <v>2007</v>
      </c>
      <c r="D131">
        <v>100</v>
      </c>
      <c r="E131">
        <v>2028458449</v>
      </c>
      <c r="F131">
        <v>2603647774.99999</v>
      </c>
      <c r="G131">
        <v>2751026060</v>
      </c>
      <c r="H131">
        <v>147378285.00000399</v>
      </c>
      <c r="I131">
        <v>2922772569.1518102</v>
      </c>
      <c r="J131">
        <v>65994192.332429796</v>
      </c>
      <c r="K131">
        <v>543107372.799999</v>
      </c>
      <c r="L131">
        <v>1.5239354949999999</v>
      </c>
      <c r="M131">
        <v>27714120</v>
      </c>
      <c r="N131">
        <v>3.4605999999999901</v>
      </c>
      <c r="O131">
        <v>36660.58</v>
      </c>
      <c r="P131">
        <v>30.4</v>
      </c>
      <c r="Q131">
        <v>31160.222179999899</v>
      </c>
      <c r="R131">
        <v>3.6</v>
      </c>
      <c r="S131">
        <v>0</v>
      </c>
      <c r="T131">
        <v>0</v>
      </c>
      <c r="U131">
        <v>0</v>
      </c>
      <c r="V131">
        <v>0</v>
      </c>
      <c r="W131">
        <v>12211297.073151801</v>
      </c>
      <c r="X131">
        <v>42792693.896821603</v>
      </c>
      <c r="Y131">
        <v>721292.38367840101</v>
      </c>
      <c r="Z131">
        <v>15584519.8724162</v>
      </c>
      <c r="AA131">
        <v>-16274623.6201699</v>
      </c>
      <c r="AB131">
        <v>4223905.6744999904</v>
      </c>
      <c r="AC131">
        <v>589043.580562399</v>
      </c>
      <c r="AD131">
        <v>91838.6305011855</v>
      </c>
      <c r="AE131">
        <v>0</v>
      </c>
      <c r="AF131">
        <v>0</v>
      </c>
      <c r="AG131">
        <v>0</v>
      </c>
      <c r="AH131">
        <v>0</v>
      </c>
      <c r="AI131">
        <v>59939967.491461702</v>
      </c>
      <c r="AJ131">
        <v>60146644.004130103</v>
      </c>
      <c r="AK131">
        <v>87231640.995874599</v>
      </c>
      <c r="AL131">
        <v>0</v>
      </c>
      <c r="AM131">
        <v>147378285.00000399</v>
      </c>
    </row>
    <row r="132" spans="1:39" x14ac:dyDescent="0.2">
      <c r="A132">
        <v>10</v>
      </c>
      <c r="B132">
        <v>1</v>
      </c>
      <c r="C132">
        <v>2008</v>
      </c>
      <c r="D132">
        <v>100</v>
      </c>
      <c r="E132">
        <v>2028458449</v>
      </c>
      <c r="F132">
        <v>2751026060</v>
      </c>
      <c r="G132">
        <v>2818659238.99999</v>
      </c>
      <c r="H132">
        <v>67633178.999994695</v>
      </c>
      <c r="I132">
        <v>3041099009.2256598</v>
      </c>
      <c r="J132">
        <v>118326440.073843</v>
      </c>
      <c r="K132">
        <v>558408346.89999902</v>
      </c>
      <c r="L132">
        <v>1.54893287999999</v>
      </c>
      <c r="M132">
        <v>27956797.669999901</v>
      </c>
      <c r="N132">
        <v>3.9195000000000002</v>
      </c>
      <c r="O132">
        <v>36716.94</v>
      </c>
      <c r="P132">
        <v>30.42</v>
      </c>
      <c r="Q132">
        <v>31153.651349999898</v>
      </c>
      <c r="R132">
        <v>3.7</v>
      </c>
      <c r="S132">
        <v>0</v>
      </c>
      <c r="T132">
        <v>0</v>
      </c>
      <c r="U132">
        <v>0</v>
      </c>
      <c r="V132">
        <v>0</v>
      </c>
      <c r="W132">
        <v>62280457.747863904</v>
      </c>
      <c r="X132">
        <v>-17672567.480236199</v>
      </c>
      <c r="Y132">
        <v>3113544.0603372101</v>
      </c>
      <c r="Z132">
        <v>64782598.198239699</v>
      </c>
      <c r="AA132">
        <v>-1523812.8367357601</v>
      </c>
      <c r="AB132">
        <v>405428.204094371</v>
      </c>
      <c r="AC132">
        <v>-605784.36932228005</v>
      </c>
      <c r="AD132">
        <v>-97033.691272788099</v>
      </c>
      <c r="AE132">
        <v>0</v>
      </c>
      <c r="AF132">
        <v>0</v>
      </c>
      <c r="AG132">
        <v>0</v>
      </c>
      <c r="AH132">
        <v>0</v>
      </c>
      <c r="AI132">
        <v>110682829.832968</v>
      </c>
      <c r="AJ132">
        <v>111373400.60798401</v>
      </c>
      <c r="AK132">
        <v>-43740221.607989602</v>
      </c>
      <c r="AL132">
        <v>0</v>
      </c>
      <c r="AM132">
        <v>67633178.999994695</v>
      </c>
    </row>
    <row r="133" spans="1:39" x14ac:dyDescent="0.2">
      <c r="A133">
        <v>10</v>
      </c>
      <c r="B133">
        <v>1</v>
      </c>
      <c r="C133">
        <v>2009</v>
      </c>
      <c r="D133">
        <v>100</v>
      </c>
      <c r="E133">
        <v>2028458449</v>
      </c>
      <c r="F133">
        <v>2818659238.99999</v>
      </c>
      <c r="G133">
        <v>2717269399.99999</v>
      </c>
      <c r="H133">
        <v>-101389838.999999</v>
      </c>
      <c r="I133">
        <v>2859272313.9767499</v>
      </c>
      <c r="J133">
        <v>-181826695.248909</v>
      </c>
      <c r="K133">
        <v>562176551.29999995</v>
      </c>
      <c r="L133">
        <v>1.632493051</v>
      </c>
      <c r="M133">
        <v>27734538</v>
      </c>
      <c r="N133">
        <v>2.84309999999999</v>
      </c>
      <c r="O133">
        <v>35494.29</v>
      </c>
      <c r="P133">
        <v>30.61</v>
      </c>
      <c r="Q133">
        <v>31159.806549999899</v>
      </c>
      <c r="R133">
        <v>3.9</v>
      </c>
      <c r="S133">
        <v>0</v>
      </c>
      <c r="T133">
        <v>0</v>
      </c>
      <c r="U133">
        <v>0</v>
      </c>
      <c r="V133">
        <v>0</v>
      </c>
      <c r="W133">
        <v>15315870.7051528</v>
      </c>
      <c r="X133">
        <v>-58832468.952993497</v>
      </c>
      <c r="Y133">
        <v>-2917450.7628645101</v>
      </c>
      <c r="Z133">
        <v>-160672592.96331599</v>
      </c>
      <c r="AA133">
        <v>34640616.061304197</v>
      </c>
      <c r="AB133">
        <v>3948730.2199658998</v>
      </c>
      <c r="AC133">
        <v>581545.08144709596</v>
      </c>
      <c r="AD133">
        <v>-198834.966247178</v>
      </c>
      <c r="AE133">
        <v>0</v>
      </c>
      <c r="AF133">
        <v>0</v>
      </c>
      <c r="AG133">
        <v>0</v>
      </c>
      <c r="AH133">
        <v>0</v>
      </c>
      <c r="AI133">
        <v>-168134585.57755199</v>
      </c>
      <c r="AJ133">
        <v>-168527066.33536199</v>
      </c>
      <c r="AK133">
        <v>67137227.335362405</v>
      </c>
      <c r="AL133">
        <v>0</v>
      </c>
      <c r="AM133">
        <v>-101389838.999999</v>
      </c>
    </row>
    <row r="134" spans="1:39" x14ac:dyDescent="0.2">
      <c r="A134">
        <v>10</v>
      </c>
      <c r="B134">
        <v>1</v>
      </c>
      <c r="C134">
        <v>2010</v>
      </c>
      <c r="D134">
        <v>100</v>
      </c>
      <c r="E134">
        <v>2028458449</v>
      </c>
      <c r="F134">
        <v>2717269399.99999</v>
      </c>
      <c r="G134">
        <v>2812782058</v>
      </c>
      <c r="H134">
        <v>95512658.000002801</v>
      </c>
      <c r="I134">
        <v>2913825188.7849302</v>
      </c>
      <c r="J134">
        <v>54552874.808182701</v>
      </c>
      <c r="K134">
        <v>552453534.09999895</v>
      </c>
      <c r="L134">
        <v>1.6339541179999999</v>
      </c>
      <c r="M134">
        <v>27553600.749999899</v>
      </c>
      <c r="N134">
        <v>3.2889999999999899</v>
      </c>
      <c r="O134">
        <v>35213</v>
      </c>
      <c r="P134">
        <v>30.93</v>
      </c>
      <c r="Q134">
        <v>31244.945540000001</v>
      </c>
      <c r="R134">
        <v>3.9</v>
      </c>
      <c r="S134">
        <v>0</v>
      </c>
      <c r="T134">
        <v>0</v>
      </c>
      <c r="U134">
        <v>0</v>
      </c>
      <c r="V134">
        <v>0</v>
      </c>
      <c r="W134">
        <v>-37931109.118934199</v>
      </c>
      <c r="X134">
        <v>-985747.00576891599</v>
      </c>
      <c r="Y134">
        <v>-2306515.3781192098</v>
      </c>
      <c r="Z134">
        <v>71832944.720539004</v>
      </c>
      <c r="AA134">
        <v>7809030.8052885504</v>
      </c>
      <c r="AB134">
        <v>6414340.7141620498</v>
      </c>
      <c r="AC134">
        <v>7753510.7202844899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52586455.457451798</v>
      </c>
      <c r="AJ134">
        <v>51843560.570884101</v>
      </c>
      <c r="AK134">
        <v>43669097.429118603</v>
      </c>
      <c r="AL134">
        <v>0</v>
      </c>
      <c r="AM134">
        <v>95512658.000002801</v>
      </c>
    </row>
    <row r="135" spans="1:39" x14ac:dyDescent="0.2">
      <c r="A135">
        <v>10</v>
      </c>
      <c r="B135">
        <v>1</v>
      </c>
      <c r="C135">
        <v>2011</v>
      </c>
      <c r="D135">
        <v>100</v>
      </c>
      <c r="E135">
        <v>2028458449</v>
      </c>
      <c r="F135">
        <v>2812782058</v>
      </c>
      <c r="G135">
        <v>2875478446.99999</v>
      </c>
      <c r="H135">
        <v>62696388.999994203</v>
      </c>
      <c r="I135">
        <v>2945284297.9454999</v>
      </c>
      <c r="J135">
        <v>31459109.160567701</v>
      </c>
      <c r="K135">
        <v>542784230.60000002</v>
      </c>
      <c r="L135">
        <v>1.739298416</v>
      </c>
      <c r="M135">
        <v>27682634.670000002</v>
      </c>
      <c r="N135">
        <v>4.0655999999999999</v>
      </c>
      <c r="O135">
        <v>34147.68</v>
      </c>
      <c r="P135">
        <v>31.299999999999901</v>
      </c>
      <c r="Q135">
        <v>31144.615750000001</v>
      </c>
      <c r="R135">
        <v>3.9</v>
      </c>
      <c r="S135">
        <v>0</v>
      </c>
      <c r="T135">
        <v>0</v>
      </c>
      <c r="U135">
        <v>0</v>
      </c>
      <c r="V135">
        <v>0</v>
      </c>
      <c r="W135">
        <v>-39735518.268564999</v>
      </c>
      <c r="X135">
        <v>-71214429.729424894</v>
      </c>
      <c r="Y135">
        <v>1705527.8055425701</v>
      </c>
      <c r="Z135">
        <v>113492980.89447001</v>
      </c>
      <c r="AA135">
        <v>31339621.310744599</v>
      </c>
      <c r="AB135">
        <v>7678690.9403600805</v>
      </c>
      <c r="AC135">
        <v>-9431071.5945856497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33835801.358542196</v>
      </c>
      <c r="AJ135">
        <v>30368197.1547538</v>
      </c>
      <c r="AK135">
        <v>32328191.845240399</v>
      </c>
      <c r="AL135">
        <v>0</v>
      </c>
      <c r="AM135">
        <v>62696388.999994203</v>
      </c>
    </row>
    <row r="136" spans="1:39" x14ac:dyDescent="0.2">
      <c r="A136">
        <v>10</v>
      </c>
      <c r="B136">
        <v>1</v>
      </c>
      <c r="C136">
        <v>2012</v>
      </c>
      <c r="D136">
        <v>100</v>
      </c>
      <c r="E136">
        <v>2028458449</v>
      </c>
      <c r="F136">
        <v>2875478446.99999</v>
      </c>
      <c r="G136">
        <v>2929500930.99999</v>
      </c>
      <c r="H136">
        <v>54022483.999999501</v>
      </c>
      <c r="I136">
        <v>2978716876.4602499</v>
      </c>
      <c r="J136">
        <v>33432578.51475</v>
      </c>
      <c r="K136">
        <v>542311539.39999902</v>
      </c>
      <c r="L136">
        <v>1.6964752679999999</v>
      </c>
      <c r="M136">
        <v>27909105.420000002</v>
      </c>
      <c r="N136">
        <v>4.1093000000000002</v>
      </c>
      <c r="O136">
        <v>33963.31</v>
      </c>
      <c r="P136">
        <v>31.51</v>
      </c>
      <c r="Q136">
        <v>31315.14242</v>
      </c>
      <c r="R136">
        <v>4.0999999999999996</v>
      </c>
      <c r="S136">
        <v>0</v>
      </c>
      <c r="T136">
        <v>1</v>
      </c>
      <c r="U136">
        <v>0</v>
      </c>
      <c r="V136">
        <v>0</v>
      </c>
      <c r="W136">
        <v>-2017890.9568908999</v>
      </c>
      <c r="X136">
        <v>29780690.921248998</v>
      </c>
      <c r="Y136">
        <v>3041266.0463610999</v>
      </c>
      <c r="Z136">
        <v>5876919.0163041102</v>
      </c>
      <c r="AA136">
        <v>5620262.4293429302</v>
      </c>
      <c r="AB136">
        <v>4452692.5201388896</v>
      </c>
      <c r="AC136">
        <v>16442873.0251981</v>
      </c>
      <c r="AD136">
        <v>-202843.129117153</v>
      </c>
      <c r="AE136">
        <v>0</v>
      </c>
      <c r="AF136">
        <v>-30161097.135749999</v>
      </c>
      <c r="AG136">
        <v>0</v>
      </c>
      <c r="AH136">
        <v>0</v>
      </c>
      <c r="AI136">
        <v>32832872.736836102</v>
      </c>
      <c r="AJ136">
        <v>32640196.7422495</v>
      </c>
      <c r="AK136">
        <v>21382287.2577499</v>
      </c>
      <c r="AL136">
        <v>0</v>
      </c>
      <c r="AM136">
        <v>54022483.999999501</v>
      </c>
    </row>
    <row r="137" spans="1:39" x14ac:dyDescent="0.2">
      <c r="A137">
        <v>10</v>
      </c>
      <c r="B137">
        <v>1</v>
      </c>
      <c r="C137">
        <v>2013</v>
      </c>
      <c r="D137">
        <v>100</v>
      </c>
      <c r="E137">
        <v>2028458449</v>
      </c>
      <c r="F137">
        <v>2929500930.99999</v>
      </c>
      <c r="G137">
        <v>3028731445.99999</v>
      </c>
      <c r="H137">
        <v>99230515.0000038</v>
      </c>
      <c r="I137">
        <v>2953472558.0805802</v>
      </c>
      <c r="J137">
        <v>-25244318.379669599</v>
      </c>
      <c r="K137">
        <v>554417452.20000005</v>
      </c>
      <c r="L137">
        <v>1.75772764399999</v>
      </c>
      <c r="M137">
        <v>28818049.079999998</v>
      </c>
      <c r="N137">
        <v>3.9420000000000002</v>
      </c>
      <c r="O137">
        <v>33700.32</v>
      </c>
      <c r="P137">
        <v>29.93</v>
      </c>
      <c r="Q137">
        <v>31500.784159999999</v>
      </c>
      <c r="R137">
        <v>4.2</v>
      </c>
      <c r="S137">
        <v>0</v>
      </c>
      <c r="T137">
        <v>2</v>
      </c>
      <c r="U137">
        <v>1</v>
      </c>
      <c r="V137">
        <v>0</v>
      </c>
      <c r="W137">
        <v>52578542.403668202</v>
      </c>
      <c r="X137">
        <v>-42714673.438714303</v>
      </c>
      <c r="Y137">
        <v>12206481.159393201</v>
      </c>
      <c r="Z137">
        <v>-23090452.696088299</v>
      </c>
      <c r="AA137">
        <v>8225019.2244138997</v>
      </c>
      <c r="AB137">
        <v>-33906462.874478102</v>
      </c>
      <c r="AC137">
        <v>18137505.041788202</v>
      </c>
      <c r="AD137">
        <v>-103328.824490306</v>
      </c>
      <c r="AE137">
        <v>0</v>
      </c>
      <c r="AF137">
        <v>-30727742.797496598</v>
      </c>
      <c r="AG137">
        <v>15829764.272901099</v>
      </c>
      <c r="AH137">
        <v>0</v>
      </c>
      <c r="AI137">
        <v>-23565348.529103</v>
      </c>
      <c r="AJ137">
        <v>-24827218.316762101</v>
      </c>
      <c r="AK137">
        <v>124057733.316765</v>
      </c>
      <c r="AL137">
        <v>0</v>
      </c>
      <c r="AM137">
        <v>99230515.0000038</v>
      </c>
    </row>
    <row r="138" spans="1:39" x14ac:dyDescent="0.2">
      <c r="A138">
        <v>10</v>
      </c>
      <c r="B138">
        <v>1</v>
      </c>
      <c r="C138">
        <v>2014</v>
      </c>
      <c r="D138">
        <v>100</v>
      </c>
      <c r="E138">
        <v>2028458449</v>
      </c>
      <c r="F138">
        <v>3028731445.99999</v>
      </c>
      <c r="G138">
        <v>3137384053.99999</v>
      </c>
      <c r="H138">
        <v>108652607.999998</v>
      </c>
      <c r="I138">
        <v>2984991718.4959898</v>
      </c>
      <c r="J138">
        <v>31519160.415413801</v>
      </c>
      <c r="K138">
        <v>561346639.09999895</v>
      </c>
      <c r="L138">
        <v>1.7485859420000001</v>
      </c>
      <c r="M138">
        <v>29110612.079999998</v>
      </c>
      <c r="N138">
        <v>3.75239999999999</v>
      </c>
      <c r="O138">
        <v>33580.799999999901</v>
      </c>
      <c r="P138">
        <v>30.2</v>
      </c>
      <c r="Q138">
        <v>31916.709709999901</v>
      </c>
      <c r="R138">
        <v>4.2</v>
      </c>
      <c r="S138">
        <v>0</v>
      </c>
      <c r="T138">
        <v>3</v>
      </c>
      <c r="U138">
        <v>1</v>
      </c>
      <c r="V138">
        <v>0</v>
      </c>
      <c r="W138">
        <v>30463639.927116599</v>
      </c>
      <c r="X138">
        <v>6583517.7737040697</v>
      </c>
      <c r="Y138">
        <v>3971782.4447336299</v>
      </c>
      <c r="Z138">
        <v>-28032263.088678099</v>
      </c>
      <c r="AA138">
        <v>3883604.5620651101</v>
      </c>
      <c r="AB138">
        <v>6031340.5631469302</v>
      </c>
      <c r="AC138">
        <v>41772192.9512752</v>
      </c>
      <c r="AD138">
        <v>0</v>
      </c>
      <c r="AE138">
        <v>0</v>
      </c>
      <c r="AF138">
        <v>-31768578.699037898</v>
      </c>
      <c r="AG138">
        <v>0</v>
      </c>
      <c r="AH138">
        <v>0</v>
      </c>
      <c r="AI138">
        <v>32905236.434325501</v>
      </c>
      <c r="AJ138">
        <v>32322315.655346099</v>
      </c>
      <c r="AK138">
        <v>76330292.344652399</v>
      </c>
      <c r="AL138">
        <v>0</v>
      </c>
      <c r="AM138">
        <v>108652607.999998</v>
      </c>
    </row>
    <row r="139" spans="1:39" x14ac:dyDescent="0.2">
      <c r="A139">
        <v>10</v>
      </c>
      <c r="B139">
        <v>1</v>
      </c>
      <c r="C139">
        <v>2015</v>
      </c>
      <c r="D139">
        <v>100</v>
      </c>
      <c r="E139">
        <v>2028458449</v>
      </c>
      <c r="F139">
        <v>3137384053.99999</v>
      </c>
      <c r="G139">
        <v>3049980992.99999</v>
      </c>
      <c r="H139">
        <v>-87403061.000001401</v>
      </c>
      <c r="I139">
        <v>2720252837.98596</v>
      </c>
      <c r="J139">
        <v>-264738880.510028</v>
      </c>
      <c r="K139">
        <v>562540968.5</v>
      </c>
      <c r="L139">
        <v>1.8840690440000001</v>
      </c>
      <c r="M139">
        <v>29378317.829999901</v>
      </c>
      <c r="N139">
        <v>2.7029999999999998</v>
      </c>
      <c r="O139">
        <v>34173.339999999902</v>
      </c>
      <c r="P139">
        <v>30.17</v>
      </c>
      <c r="Q139">
        <v>32286.70998</v>
      </c>
      <c r="R139">
        <v>4.0999999999999996</v>
      </c>
      <c r="S139">
        <v>0</v>
      </c>
      <c r="T139">
        <v>4</v>
      </c>
      <c r="U139">
        <v>1</v>
      </c>
      <c r="V139">
        <v>0</v>
      </c>
      <c r="W139">
        <v>5377390.0655871397</v>
      </c>
      <c r="X139">
        <v>-97178046.320473596</v>
      </c>
      <c r="Y139">
        <v>3728405.55193331</v>
      </c>
      <c r="Z139">
        <v>-180653890.10293499</v>
      </c>
      <c r="AA139">
        <v>-19730568.545481399</v>
      </c>
      <c r="AB139">
        <v>-693422.93072265305</v>
      </c>
      <c r="AC139">
        <v>37989948.062611498</v>
      </c>
      <c r="AD139">
        <v>110665.14358902301</v>
      </c>
      <c r="AE139">
        <v>0</v>
      </c>
      <c r="AF139">
        <v>-32908243.601537701</v>
      </c>
      <c r="AG139">
        <v>0</v>
      </c>
      <c r="AH139">
        <v>0</v>
      </c>
      <c r="AI139">
        <v>-283957762.67742902</v>
      </c>
      <c r="AJ139">
        <v>-278254554.95885497</v>
      </c>
      <c r="AK139">
        <v>190851493.95885399</v>
      </c>
      <c r="AL139">
        <v>0</v>
      </c>
      <c r="AM139">
        <v>-87403061.000001401</v>
      </c>
    </row>
    <row r="140" spans="1:39" x14ac:dyDescent="0.2">
      <c r="A140">
        <v>10</v>
      </c>
      <c r="B140">
        <v>1</v>
      </c>
      <c r="C140">
        <v>2016</v>
      </c>
      <c r="D140">
        <v>100</v>
      </c>
      <c r="E140">
        <v>2028458449</v>
      </c>
      <c r="F140">
        <v>3049980992.99999</v>
      </c>
      <c r="G140">
        <v>3072351667.99999</v>
      </c>
      <c r="H140">
        <v>22370675.000002801</v>
      </c>
      <c r="I140">
        <v>2615318979.1526198</v>
      </c>
      <c r="J140">
        <v>-104933858.833342</v>
      </c>
      <c r="K140">
        <v>562018756.29999995</v>
      </c>
      <c r="L140">
        <v>1.8938954429999999</v>
      </c>
      <c r="M140">
        <v>29437697.499999899</v>
      </c>
      <c r="N140">
        <v>2.4255</v>
      </c>
      <c r="O140">
        <v>35302.049999999901</v>
      </c>
      <c r="P140">
        <v>29.88</v>
      </c>
      <c r="Q140">
        <v>32486.114870000001</v>
      </c>
      <c r="R140">
        <v>4.5</v>
      </c>
      <c r="S140">
        <v>0</v>
      </c>
      <c r="T140">
        <v>5</v>
      </c>
      <c r="U140">
        <v>1</v>
      </c>
      <c r="V140">
        <v>0</v>
      </c>
      <c r="W140">
        <v>-2281548.4542413098</v>
      </c>
      <c r="X140">
        <v>-6776310.9545503501</v>
      </c>
      <c r="Y140">
        <v>799110.48319906497</v>
      </c>
      <c r="Z140">
        <v>-55951197.605123103</v>
      </c>
      <c r="AA140">
        <v>-35537977.438364998</v>
      </c>
      <c r="AB140">
        <v>-6510112.2989321304</v>
      </c>
      <c r="AC140">
        <v>19673181.693063099</v>
      </c>
      <c r="AD140">
        <v>-430290.73500004399</v>
      </c>
      <c r="AE140">
        <v>0</v>
      </c>
      <c r="AF140">
        <v>-31991466.702885099</v>
      </c>
      <c r="AG140">
        <v>0</v>
      </c>
      <c r="AH140">
        <v>0</v>
      </c>
      <c r="AI140">
        <v>-119006612.012834</v>
      </c>
      <c r="AJ140">
        <v>-117653135.214002</v>
      </c>
      <c r="AK140">
        <v>140023810.21400499</v>
      </c>
      <c r="AL140">
        <v>0</v>
      </c>
      <c r="AM140">
        <v>22370675.000002801</v>
      </c>
    </row>
    <row r="141" spans="1:39" x14ac:dyDescent="0.2">
      <c r="A141">
        <v>10</v>
      </c>
      <c r="B141">
        <v>1</v>
      </c>
      <c r="C141">
        <v>2017</v>
      </c>
      <c r="D141">
        <v>100</v>
      </c>
      <c r="E141">
        <v>2028458449</v>
      </c>
      <c r="F141">
        <v>3072351667.99999</v>
      </c>
      <c r="G141">
        <v>3093336562</v>
      </c>
      <c r="H141">
        <v>20984894.000001401</v>
      </c>
      <c r="I141">
        <v>2668988613.0543098</v>
      </c>
      <c r="J141">
        <v>53669633.901684202</v>
      </c>
      <c r="K141">
        <v>565251751.29999995</v>
      </c>
      <c r="L141">
        <v>1.89783476999999</v>
      </c>
      <c r="M141">
        <v>29668394.669999901</v>
      </c>
      <c r="N141">
        <v>2.6928000000000001</v>
      </c>
      <c r="O141">
        <v>35945.819999999898</v>
      </c>
      <c r="P141">
        <v>30</v>
      </c>
      <c r="Q141">
        <v>32921.028709999999</v>
      </c>
      <c r="R141">
        <v>4.5</v>
      </c>
      <c r="S141">
        <v>0</v>
      </c>
      <c r="T141">
        <v>6</v>
      </c>
      <c r="U141">
        <v>1</v>
      </c>
      <c r="V141">
        <v>0</v>
      </c>
      <c r="W141">
        <v>14232576.531374</v>
      </c>
      <c r="X141">
        <v>-2731811.28334824</v>
      </c>
      <c r="Y141">
        <v>3113246.96953642</v>
      </c>
      <c r="Z141">
        <v>55363554.515462004</v>
      </c>
      <c r="AA141">
        <v>-19960702.186273701</v>
      </c>
      <c r="AB141">
        <v>2717699.5266791899</v>
      </c>
      <c r="AC141">
        <v>42964605.0332876</v>
      </c>
      <c r="AD141">
        <v>0</v>
      </c>
      <c r="AE141">
        <v>0</v>
      </c>
      <c r="AF141">
        <v>-32226114.297747601</v>
      </c>
      <c r="AG141">
        <v>0</v>
      </c>
      <c r="AH141">
        <v>0</v>
      </c>
      <c r="AI141">
        <v>63473054.808969602</v>
      </c>
      <c r="AJ141">
        <v>63048519.3405414</v>
      </c>
      <c r="AK141">
        <v>-42063625.340539902</v>
      </c>
      <c r="AL141">
        <v>0</v>
      </c>
      <c r="AM141">
        <v>20984894.000001401</v>
      </c>
    </row>
    <row r="142" spans="1:39" x14ac:dyDescent="0.2">
      <c r="A142">
        <v>10</v>
      </c>
      <c r="B142">
        <v>1</v>
      </c>
      <c r="C142">
        <v>2018</v>
      </c>
      <c r="D142">
        <v>100</v>
      </c>
      <c r="E142">
        <v>2028458449</v>
      </c>
      <c r="F142">
        <v>3093336562</v>
      </c>
      <c r="G142">
        <v>3028681761</v>
      </c>
      <c r="H142">
        <v>-64654800.999999002</v>
      </c>
      <c r="I142">
        <v>2484872501.75806</v>
      </c>
      <c r="J142">
        <v>-184116111.29624501</v>
      </c>
      <c r="K142">
        <v>560645667.79999995</v>
      </c>
      <c r="L142">
        <v>1.9555512669999999</v>
      </c>
      <c r="M142">
        <v>29807700.839999899</v>
      </c>
      <c r="N142">
        <v>2.9199999999999902</v>
      </c>
      <c r="O142">
        <v>36801.5</v>
      </c>
      <c r="P142">
        <v>30.01</v>
      </c>
      <c r="Q142">
        <v>33405.500979999997</v>
      </c>
      <c r="R142">
        <v>4.5999999999999996</v>
      </c>
      <c r="S142">
        <v>0</v>
      </c>
      <c r="T142">
        <v>7</v>
      </c>
      <c r="U142">
        <v>1</v>
      </c>
      <c r="V142">
        <v>1</v>
      </c>
      <c r="W142">
        <v>-20326485.973376501</v>
      </c>
      <c r="X142">
        <v>-39636545.757033497</v>
      </c>
      <c r="Y142">
        <v>1880608.22984963</v>
      </c>
      <c r="Z142">
        <v>44212758.555365101</v>
      </c>
      <c r="AA142">
        <v>-26136620.553491801</v>
      </c>
      <c r="AB142">
        <v>227929.44465615001</v>
      </c>
      <c r="AC142">
        <v>47552130.888484299</v>
      </c>
      <c r="AD142">
        <v>-109107.605094782</v>
      </c>
      <c r="AE142">
        <v>0</v>
      </c>
      <c r="AF142">
        <v>-32446226.337529302</v>
      </c>
      <c r="AG142">
        <v>0</v>
      </c>
      <c r="AH142">
        <v>-189021946.839286</v>
      </c>
      <c r="AI142">
        <v>-213803505.94745699</v>
      </c>
      <c r="AJ142">
        <v>-213389107.74676499</v>
      </c>
      <c r="AK142">
        <v>148734306.746766</v>
      </c>
      <c r="AL142">
        <v>0</v>
      </c>
      <c r="AM142">
        <v>-64654800.999999002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2020-03-24T17:43:38Z</dcterms:modified>
</cp:coreProperties>
</file>