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 activeTab="1"/>
  </bookViews>
  <sheets>
    <sheet name="Summary-Bus" sheetId="21" r:id="rId1"/>
    <sheet name="Summary-Rail" sheetId="22" r:id="rId2"/>
    <sheet name="FAC 2012-2018 BUS" sheetId="19" r:id="rId3"/>
    <sheet name="FAC 2012-2018 RAIL" sheetId="20" r:id="rId4"/>
    <sheet name="FAC_TOTALS_APTA" sheetId="1" r:id="rId5"/>
  </sheets>
  <definedNames>
    <definedName name="_xlnm._FilterDatabase" localSheetId="4" hidden="1">FAC_TOTALS_APTA!$C$2:$BR$56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20" l="1"/>
  <c r="K21" i="20"/>
  <c r="L21" i="20" s="1"/>
  <c r="F99" i="20" l="1"/>
  <c r="F47" i="20"/>
  <c r="F73" i="20"/>
  <c r="J101" i="20"/>
  <c r="K101" i="20" s="1"/>
  <c r="L101" i="20" s="1"/>
  <c r="J100" i="20"/>
  <c r="K100" i="20" s="1"/>
  <c r="L100" i="20" s="1"/>
  <c r="K99" i="20"/>
  <c r="L99" i="20" s="1"/>
  <c r="J98" i="20"/>
  <c r="K98" i="20" s="1"/>
  <c r="L98" i="20" s="1"/>
  <c r="J97" i="20"/>
  <c r="K97" i="20" s="1"/>
  <c r="L97" i="20" s="1"/>
  <c r="J96" i="20"/>
  <c r="K96" i="20" s="1"/>
  <c r="L96" i="20" s="1"/>
  <c r="J95" i="20"/>
  <c r="K95" i="20" s="1"/>
  <c r="L95" i="20" s="1"/>
  <c r="J94" i="20"/>
  <c r="K94" i="20" s="1"/>
  <c r="L94" i="20" s="1"/>
  <c r="J93" i="20"/>
  <c r="K93" i="20" s="1"/>
  <c r="L93" i="20" s="1"/>
  <c r="J92" i="20"/>
  <c r="K92" i="20" s="1"/>
  <c r="L92" i="20" s="1"/>
  <c r="J91" i="20"/>
  <c r="K91" i="20" s="1"/>
  <c r="L91" i="20" s="1"/>
  <c r="J75" i="20"/>
  <c r="K75" i="20" s="1"/>
  <c r="L75" i="20" s="1"/>
  <c r="J74" i="20"/>
  <c r="K74" i="20" s="1"/>
  <c r="L74" i="20" s="1"/>
  <c r="K73" i="20"/>
  <c r="L73" i="20" s="1"/>
  <c r="J72" i="20"/>
  <c r="K72" i="20" s="1"/>
  <c r="L72" i="20" s="1"/>
  <c r="J71" i="20"/>
  <c r="K71" i="20" s="1"/>
  <c r="L71" i="20" s="1"/>
  <c r="J70" i="20"/>
  <c r="K70" i="20" s="1"/>
  <c r="L70" i="20" s="1"/>
  <c r="J69" i="20"/>
  <c r="K69" i="20" s="1"/>
  <c r="L69" i="20" s="1"/>
  <c r="J68" i="20"/>
  <c r="K68" i="20" s="1"/>
  <c r="L68" i="20" s="1"/>
  <c r="J67" i="20"/>
  <c r="K67" i="20" s="1"/>
  <c r="L67" i="20" s="1"/>
  <c r="J66" i="20"/>
  <c r="K66" i="20" s="1"/>
  <c r="L66" i="20" s="1"/>
  <c r="J65" i="20"/>
  <c r="K65" i="20" s="1"/>
  <c r="L65" i="20" s="1"/>
  <c r="J49" i="20"/>
  <c r="K49" i="20" s="1"/>
  <c r="L49" i="20" s="1"/>
  <c r="J48" i="20"/>
  <c r="K48" i="20" s="1"/>
  <c r="L48" i="20" s="1"/>
  <c r="K47" i="20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23" i="20"/>
  <c r="K23" i="20" s="1"/>
  <c r="L23" i="20" s="1"/>
  <c r="J22" i="20"/>
  <c r="K22" i="20" s="1"/>
  <c r="L22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6" i="19"/>
  <c r="K96" i="19" s="1"/>
  <c r="L96" i="19" s="1"/>
  <c r="J95" i="19"/>
  <c r="K95" i="19" s="1"/>
  <c r="L95" i="19" s="1"/>
  <c r="J94" i="19"/>
  <c r="K94" i="19" s="1"/>
  <c r="L94" i="19" s="1"/>
  <c r="J93" i="19"/>
  <c r="K93" i="19" s="1"/>
  <c r="L93" i="19" s="1"/>
  <c r="J92" i="19"/>
  <c r="K92" i="19" s="1"/>
  <c r="L92" i="19" s="1"/>
  <c r="J91" i="19"/>
  <c r="K91" i="19" s="1"/>
  <c r="L91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9" i="19"/>
  <c r="K69" i="19" s="1"/>
  <c r="L69" i="19" s="1"/>
  <c r="J68" i="19"/>
  <c r="K68" i="19" s="1"/>
  <c r="L68" i="19" s="1"/>
  <c r="J67" i="19"/>
  <c r="K67" i="19" s="1"/>
  <c r="L67" i="19" s="1"/>
  <c r="J66" i="19"/>
  <c r="K66" i="19" s="1"/>
  <c r="L66" i="19" s="1"/>
  <c r="J65" i="19"/>
  <c r="K65" i="19" s="1"/>
  <c r="L65" i="19" s="1"/>
  <c r="K102" i="19"/>
  <c r="L102" i="19" s="1"/>
  <c r="K76" i="19"/>
  <c r="L76" i="19" s="1"/>
  <c r="K50" i="19"/>
  <c r="L50" i="19" s="1"/>
  <c r="F78" i="20"/>
  <c r="F77" i="20"/>
  <c r="K76" i="20"/>
  <c r="L76" i="20" s="1"/>
  <c r="F75" i="20"/>
  <c r="F74" i="20"/>
  <c r="F72" i="20"/>
  <c r="F71" i="20"/>
  <c r="F70" i="20"/>
  <c r="F69" i="20"/>
  <c r="F68" i="20"/>
  <c r="F67" i="20"/>
  <c r="F66" i="20"/>
  <c r="F65" i="20"/>
  <c r="H61" i="20"/>
  <c r="G61" i="20"/>
  <c r="G63" i="20" s="1"/>
  <c r="R63" i="20" l="1"/>
  <c r="Y63" i="20"/>
  <c r="Y76" i="20" s="1"/>
  <c r="H63" i="20"/>
  <c r="T63" i="20"/>
  <c r="AB63" i="20"/>
  <c r="S63" i="20"/>
  <c r="M63" i="20"/>
  <c r="AA63" i="20"/>
  <c r="N63" i="20"/>
  <c r="V63" i="20"/>
  <c r="Z63" i="20"/>
  <c r="O63" i="20"/>
  <c r="W63" i="20"/>
  <c r="U63" i="20"/>
  <c r="P63" i="20"/>
  <c r="X63" i="20"/>
  <c r="Q63" i="20"/>
  <c r="Z73" i="20" l="1"/>
  <c r="Z71" i="20"/>
  <c r="Z68" i="20"/>
  <c r="Z75" i="20"/>
  <c r="Z69" i="20"/>
  <c r="Z65" i="20"/>
  <c r="Z67" i="20"/>
  <c r="Z74" i="20"/>
  <c r="Z66" i="20"/>
  <c r="Z72" i="20"/>
  <c r="Z70" i="20"/>
  <c r="AB75" i="20"/>
  <c r="AB69" i="20"/>
  <c r="AB65" i="20"/>
  <c r="AB67" i="20"/>
  <c r="AB74" i="20"/>
  <c r="AB72" i="20"/>
  <c r="AB66" i="20"/>
  <c r="AB70" i="20"/>
  <c r="AB68" i="20"/>
  <c r="AB73" i="20"/>
  <c r="AB71" i="20"/>
  <c r="S71" i="20"/>
  <c r="S75" i="20"/>
  <c r="S69" i="20"/>
  <c r="S65" i="20"/>
  <c r="S67" i="20"/>
  <c r="S74" i="20"/>
  <c r="S72" i="20"/>
  <c r="S66" i="20"/>
  <c r="S70" i="20"/>
  <c r="S68" i="20"/>
  <c r="S73" i="20"/>
  <c r="T75" i="20"/>
  <c r="T69" i="20"/>
  <c r="T65" i="20"/>
  <c r="T67" i="20"/>
  <c r="T71" i="20"/>
  <c r="T74" i="20"/>
  <c r="T72" i="20"/>
  <c r="T66" i="20"/>
  <c r="T70" i="20"/>
  <c r="T68" i="20"/>
  <c r="T73" i="20"/>
  <c r="V74" i="20"/>
  <c r="V67" i="20"/>
  <c r="V72" i="20"/>
  <c r="V66" i="20"/>
  <c r="V70" i="20"/>
  <c r="V68" i="20"/>
  <c r="V73" i="20"/>
  <c r="V71" i="20"/>
  <c r="V69" i="20"/>
  <c r="V75" i="20"/>
  <c r="V65" i="20"/>
  <c r="X72" i="20"/>
  <c r="X66" i="20"/>
  <c r="X70" i="20"/>
  <c r="X68" i="20"/>
  <c r="X73" i="20"/>
  <c r="X71" i="20"/>
  <c r="X74" i="20"/>
  <c r="X75" i="20"/>
  <c r="X69" i="20"/>
  <c r="X65" i="20"/>
  <c r="X67" i="20"/>
  <c r="W74" i="20"/>
  <c r="W72" i="20"/>
  <c r="W66" i="20"/>
  <c r="W70" i="20"/>
  <c r="W68" i="20"/>
  <c r="W73" i="20"/>
  <c r="W71" i="20"/>
  <c r="W75" i="20"/>
  <c r="W69" i="20"/>
  <c r="W65" i="20"/>
  <c r="W67" i="20"/>
  <c r="AA71" i="20"/>
  <c r="AA75" i="20"/>
  <c r="AA69" i="20"/>
  <c r="AA65" i="20"/>
  <c r="AA67" i="20"/>
  <c r="AA74" i="20"/>
  <c r="AA72" i="20"/>
  <c r="AA66" i="20"/>
  <c r="AA70" i="20"/>
  <c r="AA68" i="20"/>
  <c r="AA73" i="20"/>
  <c r="U67" i="20"/>
  <c r="U69" i="20"/>
  <c r="U65" i="20"/>
  <c r="U74" i="20"/>
  <c r="U72" i="20"/>
  <c r="U66" i="20"/>
  <c r="U70" i="20"/>
  <c r="U68" i="20"/>
  <c r="U73" i="20"/>
  <c r="U71" i="20"/>
  <c r="U75" i="20"/>
  <c r="Y70" i="20"/>
  <c r="Y68" i="20"/>
  <c r="Y72" i="20"/>
  <c r="Y73" i="20"/>
  <c r="Y66" i="20"/>
  <c r="Y71" i="20"/>
  <c r="Y75" i="20"/>
  <c r="Y69" i="20"/>
  <c r="Y65" i="20"/>
  <c r="Y67" i="20"/>
  <c r="Y74" i="20"/>
  <c r="U76" i="20"/>
  <c r="V76" i="20"/>
  <c r="W76" i="20"/>
  <c r="AA76" i="20"/>
  <c r="AB76" i="20"/>
  <c r="Z76" i="20"/>
  <c r="T76" i="20"/>
  <c r="S76" i="20"/>
  <c r="X76" i="20"/>
  <c r="Y77" i="20" l="1"/>
  <c r="S77" i="20"/>
  <c r="V77" i="20"/>
  <c r="AB77" i="20"/>
  <c r="AA77" i="20"/>
  <c r="U77" i="20"/>
  <c r="Z77" i="20"/>
  <c r="X77" i="20"/>
  <c r="T77" i="20"/>
  <c r="W77" i="20"/>
  <c r="F104" i="20"/>
  <c r="F103" i="20"/>
  <c r="K102" i="20"/>
  <c r="L102" i="20" s="1"/>
  <c r="F101" i="20"/>
  <c r="F100" i="20"/>
  <c r="F98" i="20"/>
  <c r="F97" i="20"/>
  <c r="F96" i="20"/>
  <c r="F95" i="20"/>
  <c r="F94" i="20"/>
  <c r="F93" i="20"/>
  <c r="F92" i="20"/>
  <c r="F91" i="20"/>
  <c r="H87" i="20"/>
  <c r="H89" i="20" s="1"/>
  <c r="G87" i="20"/>
  <c r="F52" i="20"/>
  <c r="F51" i="20"/>
  <c r="K50" i="20"/>
  <c r="L50" i="20" s="1"/>
  <c r="F49" i="20"/>
  <c r="F48" i="20"/>
  <c r="F46" i="20"/>
  <c r="F45" i="20"/>
  <c r="F44" i="20"/>
  <c r="F43" i="20"/>
  <c r="F42" i="20"/>
  <c r="F41" i="20"/>
  <c r="F40" i="20"/>
  <c r="F39" i="20"/>
  <c r="H35" i="20"/>
  <c r="H37" i="20" s="1"/>
  <c r="G35" i="20"/>
  <c r="F26" i="20"/>
  <c r="F25" i="20"/>
  <c r="K24" i="20"/>
  <c r="L24" i="20" s="1"/>
  <c r="F23" i="20"/>
  <c r="F22" i="20"/>
  <c r="F20" i="20"/>
  <c r="F19" i="20"/>
  <c r="F18" i="20"/>
  <c r="F17" i="20"/>
  <c r="F16" i="20"/>
  <c r="F15" i="20"/>
  <c r="F14" i="20"/>
  <c r="F13" i="20"/>
  <c r="H9" i="20"/>
  <c r="H11" i="20" s="1"/>
  <c r="G9" i="20"/>
  <c r="F104" i="19"/>
  <c r="F103" i="19"/>
  <c r="F101" i="19"/>
  <c r="F100" i="19"/>
  <c r="F99" i="19"/>
  <c r="F98" i="19"/>
  <c r="F97" i="19"/>
  <c r="F96" i="19"/>
  <c r="F95" i="19"/>
  <c r="F94" i="19"/>
  <c r="F93" i="19"/>
  <c r="F92" i="19"/>
  <c r="F91" i="19"/>
  <c r="H87" i="19"/>
  <c r="H89" i="19" s="1"/>
  <c r="G87" i="19"/>
  <c r="F78" i="19"/>
  <c r="F77" i="19"/>
  <c r="F75" i="19"/>
  <c r="F74" i="19"/>
  <c r="F73" i="19"/>
  <c r="F72" i="19"/>
  <c r="F71" i="19"/>
  <c r="F70" i="19"/>
  <c r="F69" i="19"/>
  <c r="F68" i="19"/>
  <c r="F67" i="19"/>
  <c r="F66" i="19"/>
  <c r="F65" i="19"/>
  <c r="H61" i="19"/>
  <c r="G61" i="19"/>
  <c r="F52" i="19"/>
  <c r="F51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J41" i="19"/>
  <c r="K41" i="19" s="1"/>
  <c r="L41" i="19" s="1"/>
  <c r="F41" i="19"/>
  <c r="J40" i="19"/>
  <c r="K40" i="19" s="1"/>
  <c r="L40" i="19" s="1"/>
  <c r="F40" i="19"/>
  <c r="J39" i="19"/>
  <c r="K39" i="19" s="1"/>
  <c r="L39" i="19" s="1"/>
  <c r="F39" i="19"/>
  <c r="H35" i="19"/>
  <c r="G35" i="19"/>
  <c r="G37" i="19" s="1"/>
  <c r="F26" i="19"/>
  <c r="F25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89" i="19" l="1"/>
  <c r="S89" i="19"/>
  <c r="W11" i="20"/>
  <c r="AB37" i="20"/>
  <c r="AA37" i="20"/>
  <c r="O11" i="20"/>
  <c r="T37" i="20"/>
  <c r="Y89" i="20"/>
  <c r="Y11" i="19"/>
  <c r="Y24" i="19" s="1"/>
  <c r="N37" i="19"/>
  <c r="AA89" i="19"/>
  <c r="Y89" i="19"/>
  <c r="R37" i="19"/>
  <c r="Y63" i="19"/>
  <c r="G11" i="19"/>
  <c r="N11" i="19"/>
  <c r="Z37" i="19"/>
  <c r="G63" i="19"/>
  <c r="Z11" i="20"/>
  <c r="G37" i="20"/>
  <c r="V37" i="20"/>
  <c r="R89" i="20"/>
  <c r="AB89" i="20"/>
  <c r="G89" i="20"/>
  <c r="T89" i="20"/>
  <c r="N37" i="20"/>
  <c r="V89" i="20"/>
  <c r="N89" i="20"/>
  <c r="Z8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7" i="20"/>
  <c r="O37" i="20"/>
  <c r="P37" i="20"/>
  <c r="X37" i="20"/>
  <c r="R37" i="20"/>
  <c r="Z37" i="20"/>
  <c r="M37" i="20"/>
  <c r="Q37" i="20"/>
  <c r="U37" i="20"/>
  <c r="Y37" i="20"/>
  <c r="W37" i="20"/>
  <c r="W89" i="20"/>
  <c r="S89" i="20"/>
  <c r="O89" i="20"/>
  <c r="P89" i="20"/>
  <c r="X89" i="20"/>
  <c r="AA89" i="20"/>
  <c r="M89" i="20"/>
  <c r="Q89" i="20"/>
  <c r="U89" i="20"/>
  <c r="G89" i="19"/>
  <c r="U89" i="19"/>
  <c r="R11" i="19"/>
  <c r="R63" i="19"/>
  <c r="Q89" i="19"/>
  <c r="Z63" i="19"/>
  <c r="AA11" i="19"/>
  <c r="O11" i="19"/>
  <c r="H11" i="19"/>
  <c r="W11" i="19"/>
  <c r="S11" i="19"/>
  <c r="V11" i="19"/>
  <c r="Z11" i="19"/>
  <c r="Y37" i="19"/>
  <c r="AB37" i="19"/>
  <c r="X37" i="19"/>
  <c r="T37" i="19"/>
  <c r="P37" i="19"/>
  <c r="H37" i="19"/>
  <c r="AA37" i="19"/>
  <c r="W37" i="19"/>
  <c r="S37" i="19"/>
  <c r="O37" i="19"/>
  <c r="V37" i="19"/>
  <c r="AB63" i="19"/>
  <c r="X63" i="19"/>
  <c r="T63" i="19"/>
  <c r="P63" i="19"/>
  <c r="H63" i="19"/>
  <c r="AA63" i="19"/>
  <c r="W63" i="19"/>
  <c r="S63" i="19"/>
  <c r="O63" i="19"/>
  <c r="V63" i="19"/>
  <c r="P11" i="19"/>
  <c r="T11" i="19"/>
  <c r="X11" i="19"/>
  <c r="AB11" i="19"/>
  <c r="M11" i="19"/>
  <c r="Q11" i="19"/>
  <c r="U11" i="19"/>
  <c r="M37" i="19"/>
  <c r="Q37" i="19"/>
  <c r="U37" i="19"/>
  <c r="N63" i="19"/>
  <c r="M63" i="19"/>
  <c r="Q63" i="19"/>
  <c r="U63" i="19"/>
  <c r="AB89" i="19"/>
  <c r="X89" i="19"/>
  <c r="T89" i="19"/>
  <c r="P89" i="19"/>
  <c r="Z89" i="19"/>
  <c r="V89" i="19"/>
  <c r="R89" i="19"/>
  <c r="N89" i="19"/>
  <c r="O89" i="19"/>
  <c r="W89" i="19"/>
  <c r="AA21" i="20" l="1"/>
  <c r="V21" i="20"/>
  <c r="T21" i="20"/>
  <c r="X21" i="20"/>
  <c r="U21" i="20"/>
  <c r="AB21" i="20"/>
  <c r="S21" i="20"/>
  <c r="Y21" i="20"/>
  <c r="Z21" i="20"/>
  <c r="W21" i="20"/>
  <c r="Y16" i="19"/>
  <c r="Y23" i="19"/>
  <c r="Y18" i="19"/>
  <c r="Y15" i="19"/>
  <c r="Y13" i="19"/>
  <c r="Y20" i="19"/>
  <c r="Y17" i="19"/>
  <c r="AA72" i="19"/>
  <c r="AA69" i="19"/>
  <c r="AA76" i="19"/>
  <c r="AA75" i="19"/>
  <c r="AA73" i="19"/>
  <c r="AA66" i="19"/>
  <c r="AA71" i="19"/>
  <c r="AA70" i="19"/>
  <c r="AA67" i="19"/>
  <c r="AA74" i="19"/>
  <c r="AA68" i="19"/>
  <c r="AA65" i="19"/>
  <c r="AB101" i="19"/>
  <c r="AB95" i="19"/>
  <c r="AB97" i="19"/>
  <c r="AB92" i="19"/>
  <c r="AB100" i="19"/>
  <c r="AB99" i="19"/>
  <c r="AB98" i="19"/>
  <c r="AB93" i="19"/>
  <c r="AB96" i="19"/>
  <c r="AB102" i="19"/>
  <c r="AB91" i="19"/>
  <c r="AB94" i="19"/>
  <c r="AB69" i="19"/>
  <c r="AB75" i="19"/>
  <c r="AB73" i="19"/>
  <c r="AB66" i="19"/>
  <c r="AB71" i="19"/>
  <c r="AB68" i="19"/>
  <c r="AB67" i="19"/>
  <c r="AB72" i="19"/>
  <c r="AB76" i="19"/>
  <c r="AB74" i="19"/>
  <c r="AB70" i="19"/>
  <c r="AB65" i="19"/>
  <c r="T43" i="19"/>
  <c r="T39" i="19"/>
  <c r="T50" i="19"/>
  <c r="T49" i="19"/>
  <c r="T45" i="19"/>
  <c r="T41" i="19"/>
  <c r="T48" i="19"/>
  <c r="T47" i="19"/>
  <c r="T44" i="19"/>
  <c r="T40" i="19"/>
  <c r="T46" i="19"/>
  <c r="T42" i="19"/>
  <c r="Z67" i="19"/>
  <c r="Z72" i="19"/>
  <c r="Z69" i="19"/>
  <c r="Z76" i="19"/>
  <c r="Z75" i="19"/>
  <c r="Z73" i="19"/>
  <c r="Z66" i="19"/>
  <c r="Z74" i="19"/>
  <c r="Z65" i="19"/>
  <c r="Z70" i="19"/>
  <c r="Z68" i="19"/>
  <c r="Z71" i="19"/>
  <c r="T101" i="19"/>
  <c r="T95" i="19"/>
  <c r="T97" i="19"/>
  <c r="T92" i="19"/>
  <c r="T100" i="19"/>
  <c r="T99" i="19"/>
  <c r="T98" i="19"/>
  <c r="T93" i="19"/>
  <c r="T91" i="19"/>
  <c r="T94" i="19"/>
  <c r="T96" i="19"/>
  <c r="T102" i="19"/>
  <c r="U75" i="19"/>
  <c r="U73" i="19"/>
  <c r="U71" i="19"/>
  <c r="U68" i="19"/>
  <c r="U74" i="19"/>
  <c r="U65" i="19"/>
  <c r="U72" i="19"/>
  <c r="U69" i="19"/>
  <c r="U76" i="19"/>
  <c r="U66" i="19"/>
  <c r="U67" i="19"/>
  <c r="U70" i="19"/>
  <c r="S72" i="19"/>
  <c r="S69" i="19"/>
  <c r="S76" i="19"/>
  <c r="S75" i="19"/>
  <c r="S73" i="19"/>
  <c r="S66" i="19"/>
  <c r="S71" i="19"/>
  <c r="S70" i="19"/>
  <c r="S67" i="19"/>
  <c r="S65" i="19"/>
  <c r="S74" i="19"/>
  <c r="S68" i="19"/>
  <c r="V50" i="19"/>
  <c r="V46" i="19"/>
  <c r="V42" i="19"/>
  <c r="V48" i="19"/>
  <c r="V47" i="19"/>
  <c r="V44" i="19"/>
  <c r="V40" i="19"/>
  <c r="V39" i="19"/>
  <c r="V43" i="19"/>
  <c r="V49" i="19"/>
  <c r="V45" i="19"/>
  <c r="V41" i="19"/>
  <c r="X49" i="19"/>
  <c r="X45" i="19"/>
  <c r="X41" i="19"/>
  <c r="X43" i="19"/>
  <c r="X39" i="19"/>
  <c r="X42" i="19"/>
  <c r="X50" i="19"/>
  <c r="X46" i="19"/>
  <c r="X47" i="19"/>
  <c r="X48" i="19"/>
  <c r="X44" i="19"/>
  <c r="X40" i="19"/>
  <c r="Y96" i="19"/>
  <c r="Y91" i="19"/>
  <c r="Y98" i="19"/>
  <c r="Y93" i="19"/>
  <c r="Y101" i="19"/>
  <c r="Y100" i="19"/>
  <c r="Y99" i="19"/>
  <c r="Y94" i="19"/>
  <c r="Y102" i="19"/>
  <c r="Y92" i="19"/>
  <c r="Y95" i="19"/>
  <c r="Y97" i="19"/>
  <c r="AA93" i="19"/>
  <c r="AA101" i="19"/>
  <c r="AA95" i="19"/>
  <c r="AA97" i="19"/>
  <c r="AA92" i="19"/>
  <c r="AA100" i="19"/>
  <c r="AA96" i="19"/>
  <c r="AA91" i="19"/>
  <c r="AA102" i="19"/>
  <c r="AA98" i="19"/>
  <c r="AA94" i="19"/>
  <c r="AA99" i="19"/>
  <c r="S93" i="19"/>
  <c r="S101" i="19"/>
  <c r="S95" i="19"/>
  <c r="S97" i="19"/>
  <c r="S92" i="19"/>
  <c r="S96" i="19"/>
  <c r="S91" i="19"/>
  <c r="S102" i="19"/>
  <c r="S98" i="19"/>
  <c r="S100" i="19"/>
  <c r="S94" i="19"/>
  <c r="S99" i="19"/>
  <c r="W46" i="19"/>
  <c r="W42" i="19"/>
  <c r="W49" i="19"/>
  <c r="W45" i="19"/>
  <c r="W41" i="19"/>
  <c r="W43" i="19"/>
  <c r="W39" i="19"/>
  <c r="W50" i="19"/>
  <c r="W40" i="19"/>
  <c r="W48" i="19"/>
  <c r="W44" i="19"/>
  <c r="W47" i="19"/>
  <c r="U95" i="19"/>
  <c r="U97" i="19"/>
  <c r="U92" i="19"/>
  <c r="U100" i="19"/>
  <c r="U99" i="19"/>
  <c r="U94" i="19"/>
  <c r="U93" i="19"/>
  <c r="U101" i="19"/>
  <c r="U96" i="19"/>
  <c r="U98" i="19"/>
  <c r="U91" i="19"/>
  <c r="U102" i="19"/>
  <c r="Z48" i="19"/>
  <c r="Z47" i="19"/>
  <c r="Z44" i="19"/>
  <c r="Z40" i="19"/>
  <c r="Z46" i="19"/>
  <c r="Z42" i="19"/>
  <c r="Z49" i="19"/>
  <c r="Z45" i="19"/>
  <c r="Z41" i="19"/>
  <c r="Z39" i="19"/>
  <c r="Z50" i="19"/>
  <c r="Z43" i="19"/>
  <c r="U43" i="19"/>
  <c r="U39" i="19"/>
  <c r="U50" i="19"/>
  <c r="U46" i="19"/>
  <c r="U42" i="19"/>
  <c r="U48" i="19"/>
  <c r="U47" i="19"/>
  <c r="U44" i="19"/>
  <c r="U40" i="19"/>
  <c r="U45" i="19"/>
  <c r="U49" i="19"/>
  <c r="U41" i="19"/>
  <c r="AA48" i="19"/>
  <c r="AA47" i="19"/>
  <c r="AA44" i="19"/>
  <c r="AA40" i="19"/>
  <c r="AA43" i="19"/>
  <c r="AA39" i="19"/>
  <c r="AA49" i="19"/>
  <c r="AA45" i="19"/>
  <c r="AA41" i="19"/>
  <c r="AA46" i="19"/>
  <c r="AA42" i="19"/>
  <c r="AA50" i="19"/>
  <c r="Y49" i="19"/>
  <c r="Y45" i="19"/>
  <c r="Y41" i="19"/>
  <c r="Y48" i="19"/>
  <c r="Y47" i="19"/>
  <c r="Y44" i="19"/>
  <c r="Y40" i="19"/>
  <c r="Y50" i="19"/>
  <c r="Y46" i="19"/>
  <c r="Y42" i="19"/>
  <c r="Y43" i="19"/>
  <c r="Y39" i="19"/>
  <c r="Y19" i="19"/>
  <c r="W68" i="19"/>
  <c r="W74" i="19"/>
  <c r="W65" i="19"/>
  <c r="W70" i="19"/>
  <c r="W67" i="19"/>
  <c r="W75" i="19"/>
  <c r="W73" i="19"/>
  <c r="W66" i="19"/>
  <c r="W71" i="19"/>
  <c r="W69" i="19"/>
  <c r="W76" i="19"/>
  <c r="W72" i="19"/>
  <c r="Z98" i="19"/>
  <c r="Z93" i="19"/>
  <c r="Z101" i="19"/>
  <c r="Z95" i="19"/>
  <c r="Z94" i="19"/>
  <c r="Z96" i="19"/>
  <c r="Z91" i="19"/>
  <c r="Z102" i="19"/>
  <c r="Z100" i="19"/>
  <c r="Z99" i="19"/>
  <c r="Z92" i="19"/>
  <c r="Z97" i="19"/>
  <c r="T69" i="19"/>
  <c r="T75" i="19"/>
  <c r="T73" i="19"/>
  <c r="T66" i="19"/>
  <c r="T71" i="19"/>
  <c r="T68" i="19"/>
  <c r="T67" i="19"/>
  <c r="T72" i="19"/>
  <c r="T76" i="19"/>
  <c r="T74" i="19"/>
  <c r="T70" i="19"/>
  <c r="T65" i="19"/>
  <c r="Y21" i="19"/>
  <c r="AB44" i="19"/>
  <c r="AB40" i="19"/>
  <c r="AB43" i="19"/>
  <c r="AB39" i="19"/>
  <c r="AB50" i="19"/>
  <c r="AB49" i="19"/>
  <c r="AB45" i="19"/>
  <c r="AB41" i="19"/>
  <c r="AB48" i="19"/>
  <c r="AB47" i="19"/>
  <c r="AB42" i="19"/>
  <c r="AB46" i="19"/>
  <c r="V97" i="19"/>
  <c r="V92" i="19"/>
  <c r="V100" i="19"/>
  <c r="V99" i="19"/>
  <c r="V94" i="19"/>
  <c r="V96" i="19"/>
  <c r="V91" i="19"/>
  <c r="V102" i="19"/>
  <c r="V101" i="19"/>
  <c r="V95" i="19"/>
  <c r="V98" i="19"/>
  <c r="V93" i="19"/>
  <c r="S48" i="19"/>
  <c r="S47" i="19"/>
  <c r="S44" i="19"/>
  <c r="S40" i="19"/>
  <c r="S43" i="19"/>
  <c r="S39" i="19"/>
  <c r="S49" i="19"/>
  <c r="S45" i="19"/>
  <c r="S41" i="19"/>
  <c r="S46" i="19"/>
  <c r="S50" i="19"/>
  <c r="S42" i="19"/>
  <c r="W100" i="19"/>
  <c r="W99" i="19"/>
  <c r="W94" i="19"/>
  <c r="W96" i="19"/>
  <c r="W91" i="19"/>
  <c r="W102" i="19"/>
  <c r="W98" i="19"/>
  <c r="W95" i="19"/>
  <c r="W97" i="19"/>
  <c r="W92" i="19"/>
  <c r="W101" i="19"/>
  <c r="W93" i="19"/>
  <c r="X94" i="19"/>
  <c r="X96" i="19"/>
  <c r="X91" i="19"/>
  <c r="X102" i="19"/>
  <c r="X98" i="19"/>
  <c r="X93" i="19"/>
  <c r="X97" i="19"/>
  <c r="X92" i="19"/>
  <c r="X100" i="19"/>
  <c r="X99" i="19"/>
  <c r="X101" i="19"/>
  <c r="X95" i="19"/>
  <c r="V71" i="19"/>
  <c r="V68" i="19"/>
  <c r="V74" i="19"/>
  <c r="V65" i="19"/>
  <c r="V70" i="19"/>
  <c r="V69" i="19"/>
  <c r="V76" i="19"/>
  <c r="V75" i="19"/>
  <c r="V73" i="19"/>
  <c r="V66" i="19"/>
  <c r="V72" i="19"/>
  <c r="V67" i="19"/>
  <c r="X74" i="19"/>
  <c r="X70" i="19"/>
  <c r="X67" i="19"/>
  <c r="X72" i="19"/>
  <c r="X71" i="19"/>
  <c r="X68" i="19"/>
  <c r="X65" i="19"/>
  <c r="X69" i="19"/>
  <c r="X76" i="19"/>
  <c r="X66" i="19"/>
  <c r="X75" i="19"/>
  <c r="X73" i="19"/>
  <c r="Y14" i="19"/>
  <c r="Y22" i="19"/>
  <c r="Y70" i="19"/>
  <c r="Y67" i="19"/>
  <c r="Y72" i="19"/>
  <c r="Y69" i="19"/>
  <c r="Y76" i="19"/>
  <c r="Y68" i="19"/>
  <c r="Y74" i="19"/>
  <c r="Y65" i="19"/>
  <c r="Y71" i="19"/>
  <c r="Y66" i="19"/>
  <c r="Y75" i="19"/>
  <c r="Y73" i="19"/>
  <c r="AA98" i="20"/>
  <c r="AA95" i="20"/>
  <c r="AA93" i="20"/>
  <c r="AA101" i="20"/>
  <c r="AA92" i="20"/>
  <c r="AA97" i="20"/>
  <c r="AA94" i="20"/>
  <c r="AA100" i="20"/>
  <c r="AA99" i="20"/>
  <c r="AA91" i="20"/>
  <c r="AA96" i="20"/>
  <c r="AB44" i="20"/>
  <c r="AB46" i="20"/>
  <c r="AB41" i="20"/>
  <c r="AB48" i="20"/>
  <c r="AB47" i="20"/>
  <c r="AB43" i="20"/>
  <c r="AB49" i="20"/>
  <c r="AB40" i="20"/>
  <c r="AB45" i="20"/>
  <c r="AB42" i="20"/>
  <c r="AB39" i="20"/>
  <c r="X100" i="20"/>
  <c r="X99" i="20"/>
  <c r="X91" i="20"/>
  <c r="X96" i="20"/>
  <c r="X94" i="20"/>
  <c r="X93" i="20"/>
  <c r="X98" i="20"/>
  <c r="X95" i="20"/>
  <c r="X101" i="20"/>
  <c r="X92" i="20"/>
  <c r="X97" i="20"/>
  <c r="V97" i="20"/>
  <c r="V101" i="20"/>
  <c r="V94" i="20"/>
  <c r="V100" i="20"/>
  <c r="V99" i="20"/>
  <c r="V91" i="20"/>
  <c r="V96" i="20"/>
  <c r="V93" i="20"/>
  <c r="V98" i="20"/>
  <c r="V95" i="20"/>
  <c r="V92" i="20"/>
  <c r="U46" i="20"/>
  <c r="U41" i="20"/>
  <c r="U43" i="20"/>
  <c r="U47" i="20"/>
  <c r="U49" i="20"/>
  <c r="U40" i="20"/>
  <c r="U45" i="20"/>
  <c r="U42" i="20"/>
  <c r="U39" i="20"/>
  <c r="U48" i="20"/>
  <c r="U44" i="20"/>
  <c r="S48" i="20"/>
  <c r="S39" i="20"/>
  <c r="S41" i="20"/>
  <c r="S44" i="20"/>
  <c r="S46" i="20"/>
  <c r="S47" i="20"/>
  <c r="S43" i="20"/>
  <c r="S49" i="20"/>
  <c r="S40" i="20"/>
  <c r="S45" i="20"/>
  <c r="S42" i="20"/>
  <c r="Z42" i="20"/>
  <c r="Z44" i="20"/>
  <c r="Z48" i="20"/>
  <c r="Z39" i="20"/>
  <c r="Z46" i="20"/>
  <c r="Z41" i="20"/>
  <c r="Z47" i="20"/>
  <c r="Z43" i="20"/>
  <c r="Z49" i="20"/>
  <c r="Z40" i="20"/>
  <c r="Z45" i="20"/>
  <c r="T95" i="20"/>
  <c r="T98" i="20"/>
  <c r="T101" i="20"/>
  <c r="T92" i="20"/>
  <c r="T97" i="20"/>
  <c r="T94" i="20"/>
  <c r="T100" i="20"/>
  <c r="T99" i="20"/>
  <c r="T91" i="20"/>
  <c r="T96" i="20"/>
  <c r="T93" i="20"/>
  <c r="Y96" i="20"/>
  <c r="Y100" i="20"/>
  <c r="Y99" i="20"/>
  <c r="Y93" i="20"/>
  <c r="Y91" i="20"/>
  <c r="Y98" i="20"/>
  <c r="Y95" i="20"/>
  <c r="Y101" i="20"/>
  <c r="Y92" i="20"/>
  <c r="Y97" i="20"/>
  <c r="Y94" i="20"/>
  <c r="X49" i="20"/>
  <c r="X40" i="20"/>
  <c r="X42" i="20"/>
  <c r="X45" i="20"/>
  <c r="X48" i="20"/>
  <c r="X39" i="20"/>
  <c r="X44" i="20"/>
  <c r="X46" i="20"/>
  <c r="X41" i="20"/>
  <c r="X47" i="20"/>
  <c r="X43" i="20"/>
  <c r="T44" i="20"/>
  <c r="T46" i="20"/>
  <c r="T41" i="20"/>
  <c r="T47" i="20"/>
  <c r="T48" i="20"/>
  <c r="T43" i="20"/>
  <c r="T49" i="20"/>
  <c r="T40" i="20"/>
  <c r="T45" i="20"/>
  <c r="T42" i="20"/>
  <c r="T39" i="20"/>
  <c r="W43" i="20"/>
  <c r="W49" i="20"/>
  <c r="W40" i="20"/>
  <c r="W45" i="20"/>
  <c r="W47" i="20"/>
  <c r="W42" i="20"/>
  <c r="W48" i="20"/>
  <c r="W39" i="20"/>
  <c r="W44" i="20"/>
  <c r="W46" i="20"/>
  <c r="W41" i="20"/>
  <c r="S98" i="20"/>
  <c r="S95" i="20"/>
  <c r="S93" i="20"/>
  <c r="S101" i="20"/>
  <c r="S92" i="20"/>
  <c r="S97" i="20"/>
  <c r="S94" i="20"/>
  <c r="S100" i="20"/>
  <c r="S99" i="20"/>
  <c r="S91" i="20"/>
  <c r="S96" i="20"/>
  <c r="U101" i="20"/>
  <c r="U92" i="20"/>
  <c r="U97" i="20"/>
  <c r="U95" i="20"/>
  <c r="U94" i="20"/>
  <c r="U100" i="20"/>
  <c r="U99" i="20"/>
  <c r="U91" i="20"/>
  <c r="U96" i="20"/>
  <c r="U93" i="20"/>
  <c r="U98" i="20"/>
  <c r="W94" i="20"/>
  <c r="W97" i="20"/>
  <c r="W100" i="20"/>
  <c r="W99" i="20"/>
  <c r="W91" i="20"/>
  <c r="W96" i="20"/>
  <c r="W93" i="20"/>
  <c r="W98" i="20"/>
  <c r="W95" i="20"/>
  <c r="W101" i="20"/>
  <c r="W92" i="20"/>
  <c r="AB95" i="20"/>
  <c r="AB98" i="20"/>
  <c r="AB101" i="20"/>
  <c r="AB92" i="20"/>
  <c r="AB97" i="20"/>
  <c r="AB94" i="20"/>
  <c r="AB100" i="20"/>
  <c r="AB99" i="20"/>
  <c r="AB91" i="20"/>
  <c r="AB96" i="20"/>
  <c r="AB93" i="20"/>
  <c r="Y45" i="20"/>
  <c r="Y39" i="20"/>
  <c r="Y42" i="20"/>
  <c r="Y48" i="20"/>
  <c r="Y44" i="20"/>
  <c r="Y49" i="20"/>
  <c r="Y46" i="20"/>
  <c r="Y41" i="20"/>
  <c r="Y47" i="20"/>
  <c r="Y43" i="20"/>
  <c r="Y40" i="20"/>
  <c r="Z93" i="20"/>
  <c r="Z96" i="20"/>
  <c r="Z98" i="20"/>
  <c r="Z95" i="20"/>
  <c r="Z101" i="20"/>
  <c r="Z92" i="20"/>
  <c r="Z97" i="20"/>
  <c r="Z94" i="20"/>
  <c r="Z100" i="20"/>
  <c r="Z99" i="20"/>
  <c r="Z91" i="20"/>
  <c r="V47" i="20"/>
  <c r="V40" i="20"/>
  <c r="V43" i="20"/>
  <c r="V49" i="20"/>
  <c r="V45" i="20"/>
  <c r="V42" i="20"/>
  <c r="V48" i="20"/>
  <c r="V39" i="20"/>
  <c r="V44" i="20"/>
  <c r="V41" i="20"/>
  <c r="V46" i="20"/>
  <c r="AA48" i="20"/>
  <c r="AA39" i="20"/>
  <c r="AA46" i="20"/>
  <c r="AA41" i="20"/>
  <c r="AA44" i="20"/>
  <c r="AA47" i="20"/>
  <c r="AA43" i="20"/>
  <c r="AA49" i="20"/>
  <c r="AA40" i="20"/>
  <c r="AA45" i="20"/>
  <c r="AA42" i="20"/>
  <c r="Y22" i="20"/>
  <c r="Y15" i="20"/>
  <c r="Y20" i="20"/>
  <c r="Y14" i="20"/>
  <c r="Y18" i="20"/>
  <c r="Y23" i="20"/>
  <c r="Y19" i="20"/>
  <c r="Y16" i="20"/>
  <c r="Y13" i="20"/>
  <c r="Y17" i="20"/>
  <c r="Z18" i="20"/>
  <c r="Z20" i="20"/>
  <c r="Z23" i="20"/>
  <c r="Z19" i="20"/>
  <c r="Z16" i="20"/>
  <c r="Z13" i="20"/>
  <c r="Z17" i="20"/>
  <c r="Z14" i="20"/>
  <c r="Z22" i="20"/>
  <c r="Z15" i="20"/>
  <c r="W20" i="20"/>
  <c r="W17" i="20"/>
  <c r="W14" i="20"/>
  <c r="W23" i="20"/>
  <c r="W22" i="20"/>
  <c r="W15" i="20"/>
  <c r="W18" i="20"/>
  <c r="W19" i="20"/>
  <c r="W16" i="20"/>
  <c r="W13" i="20"/>
  <c r="AA22" i="20"/>
  <c r="AA23" i="20"/>
  <c r="AA19" i="20"/>
  <c r="AA16" i="20"/>
  <c r="AA13" i="20"/>
  <c r="AA18" i="20"/>
  <c r="AA17" i="20"/>
  <c r="AA14" i="20"/>
  <c r="AA15" i="20"/>
  <c r="AA20" i="20"/>
  <c r="X22" i="20"/>
  <c r="X15" i="20"/>
  <c r="X18" i="20"/>
  <c r="X23" i="20"/>
  <c r="X14" i="20"/>
  <c r="X16" i="20"/>
  <c r="X20" i="20"/>
  <c r="X17" i="20"/>
  <c r="X19" i="20"/>
  <c r="X13" i="20"/>
  <c r="AB23" i="20"/>
  <c r="AB19" i="20"/>
  <c r="AB16" i="20"/>
  <c r="AB13" i="20"/>
  <c r="AB15" i="20"/>
  <c r="AB20" i="20"/>
  <c r="AB17" i="20"/>
  <c r="AB14" i="20"/>
  <c r="AB22" i="20"/>
  <c r="AB18" i="20"/>
  <c r="S18" i="20"/>
  <c r="S23" i="20"/>
  <c r="S19" i="20"/>
  <c r="S16" i="20"/>
  <c r="S13" i="20"/>
  <c r="S14" i="20"/>
  <c r="S22" i="20"/>
  <c r="S15" i="20"/>
  <c r="S20" i="20"/>
  <c r="S17" i="20"/>
  <c r="U22" i="20"/>
  <c r="U23" i="20"/>
  <c r="U16" i="20"/>
  <c r="U20" i="20"/>
  <c r="U17" i="20"/>
  <c r="U14" i="20"/>
  <c r="U18" i="20"/>
  <c r="U13" i="20"/>
  <c r="U15" i="20"/>
  <c r="U19" i="20"/>
  <c r="V20" i="20"/>
  <c r="V17" i="20"/>
  <c r="V14" i="20"/>
  <c r="V19" i="20"/>
  <c r="V13" i="20"/>
  <c r="V22" i="20"/>
  <c r="V15" i="20"/>
  <c r="V23" i="20"/>
  <c r="V18" i="20"/>
  <c r="V16" i="20"/>
  <c r="T23" i="20"/>
  <c r="T19" i="20"/>
  <c r="T16" i="20"/>
  <c r="T13" i="20"/>
  <c r="T18" i="20"/>
  <c r="T22" i="20"/>
  <c r="T15" i="20"/>
  <c r="T20" i="20"/>
  <c r="T17" i="20"/>
  <c r="T14" i="20"/>
  <c r="AB102" i="20"/>
  <c r="V102" i="20"/>
  <c r="AA50" i="20"/>
  <c r="Y102" i="20"/>
  <c r="Z102" i="20"/>
  <c r="AB50" i="20"/>
  <c r="W24" i="20"/>
  <c r="T102" i="20"/>
  <c r="Z24" i="20"/>
  <c r="V50" i="20"/>
  <c r="T50" i="20"/>
  <c r="AA102" i="20"/>
  <c r="S24" i="20"/>
  <c r="X24" i="20"/>
  <c r="V24" i="20"/>
  <c r="U102" i="20"/>
  <c r="W50" i="20"/>
  <c r="Y50" i="20"/>
  <c r="S50" i="20"/>
  <c r="AB24" i="20"/>
  <c r="U24" i="20"/>
  <c r="S102" i="20"/>
  <c r="U50" i="20"/>
  <c r="X50" i="20"/>
  <c r="X102" i="20"/>
  <c r="W102" i="20"/>
  <c r="Z50" i="20"/>
  <c r="Y24" i="20"/>
  <c r="T24" i="20"/>
  <c r="AA24" i="20"/>
  <c r="X23" i="19"/>
  <c r="X20" i="19"/>
  <c r="X18" i="19"/>
  <c r="X16" i="19"/>
  <c r="X14" i="19"/>
  <c r="X13" i="19"/>
  <c r="X22" i="19"/>
  <c r="X21" i="19"/>
  <c r="X19" i="19"/>
  <c r="X17" i="19"/>
  <c r="X15" i="19"/>
  <c r="X24" i="19"/>
  <c r="T23" i="19"/>
  <c r="T20" i="19"/>
  <c r="T18" i="19"/>
  <c r="T16" i="19"/>
  <c r="T14" i="19"/>
  <c r="T22" i="19"/>
  <c r="T21" i="19"/>
  <c r="T19" i="19"/>
  <c r="T17" i="19"/>
  <c r="T15" i="19"/>
  <c r="T13" i="19"/>
  <c r="T24" i="19"/>
  <c r="S24" i="19"/>
  <c r="S23" i="19"/>
  <c r="S20" i="19"/>
  <c r="S18" i="19"/>
  <c r="S16" i="19"/>
  <c r="S14" i="19"/>
  <c r="S19" i="19"/>
  <c r="S21" i="19"/>
  <c r="S13" i="19"/>
  <c r="S17" i="19"/>
  <c r="S15" i="19"/>
  <c r="S22" i="19"/>
  <c r="AA24" i="19"/>
  <c r="AA23" i="19"/>
  <c r="AA20" i="19"/>
  <c r="AA18" i="19"/>
  <c r="AA16" i="19"/>
  <c r="AA14" i="19"/>
  <c r="AA22" i="19"/>
  <c r="AA15" i="19"/>
  <c r="AA17" i="19"/>
  <c r="AA21" i="19"/>
  <c r="AA13" i="19"/>
  <c r="AA19" i="19"/>
  <c r="Z22" i="19"/>
  <c r="Z21" i="19"/>
  <c r="Z19" i="19"/>
  <c r="Z17" i="19"/>
  <c r="Z15" i="19"/>
  <c r="Z13" i="19"/>
  <c r="Z24" i="19"/>
  <c r="Z23" i="19"/>
  <c r="Z20" i="19"/>
  <c r="Z18" i="19"/>
  <c r="Z16" i="19"/>
  <c r="Z14" i="19"/>
  <c r="W24" i="19"/>
  <c r="W23" i="19"/>
  <c r="W20" i="19"/>
  <c r="W18" i="19"/>
  <c r="W16" i="19"/>
  <c r="W14" i="19"/>
  <c r="W17" i="19"/>
  <c r="W19" i="19"/>
  <c r="W22" i="19"/>
  <c r="W15" i="19"/>
  <c r="W21" i="19"/>
  <c r="W13" i="19"/>
  <c r="U22" i="19"/>
  <c r="U21" i="19"/>
  <c r="U19" i="19"/>
  <c r="U17" i="19"/>
  <c r="U15" i="19"/>
  <c r="U13" i="19"/>
  <c r="U24" i="19"/>
  <c r="U18" i="19"/>
  <c r="U23" i="19"/>
  <c r="U16" i="19"/>
  <c r="U20" i="19"/>
  <c r="U14" i="19"/>
  <c r="AB23" i="19"/>
  <c r="AB20" i="19"/>
  <c r="AB18" i="19"/>
  <c r="AB16" i="19"/>
  <c r="AB14" i="19"/>
  <c r="AB13" i="19"/>
  <c r="AB22" i="19"/>
  <c r="AB21" i="19"/>
  <c r="AB19" i="19"/>
  <c r="AB17" i="19"/>
  <c r="AB15" i="19"/>
  <c r="AB24" i="19"/>
  <c r="V22" i="19"/>
  <c r="V21" i="19"/>
  <c r="V19" i="19"/>
  <c r="V17" i="19"/>
  <c r="V15" i="19"/>
  <c r="V13" i="19"/>
  <c r="V24" i="19"/>
  <c r="V23" i="19"/>
  <c r="V20" i="19"/>
  <c r="V18" i="19"/>
  <c r="V16" i="19"/>
  <c r="V14" i="19"/>
  <c r="S103" i="19" l="1"/>
  <c r="Y25" i="19"/>
  <c r="Z51" i="19"/>
  <c r="AA103" i="19"/>
  <c r="Y103" i="19"/>
  <c r="Y103" i="20"/>
  <c r="V103" i="20"/>
  <c r="Z103" i="20"/>
  <c r="AB103" i="20"/>
  <c r="AA51" i="20"/>
  <c r="AB51" i="20"/>
  <c r="W25" i="20"/>
  <c r="Z25" i="20"/>
  <c r="T103" i="20"/>
  <c r="Y77" i="19"/>
  <c r="T51" i="20"/>
  <c r="V51" i="20"/>
  <c r="V77" i="19"/>
  <c r="Z77" i="19"/>
  <c r="U103" i="19"/>
  <c r="AA103" i="20"/>
  <c r="T25" i="20"/>
  <c r="Z51" i="20"/>
  <c r="W103" i="20"/>
  <c r="S25" i="20"/>
  <c r="X51" i="20"/>
  <c r="AA25" i="20"/>
  <c r="Y25" i="20"/>
  <c r="X103" i="20"/>
  <c r="S103" i="20"/>
  <c r="S51" i="20"/>
  <c r="W51" i="20"/>
  <c r="U51" i="20"/>
  <c r="AB25" i="20"/>
  <c r="Y51" i="20"/>
  <c r="U25" i="20"/>
  <c r="U103" i="20"/>
  <c r="V25" i="20"/>
  <c r="X25" i="20"/>
  <c r="W77" i="19"/>
  <c r="AB103" i="19"/>
  <c r="X51" i="19"/>
  <c r="AA25" i="19"/>
  <c r="Y51" i="19"/>
  <c r="X77" i="19"/>
  <c r="X103" i="19"/>
  <c r="V103" i="19"/>
  <c r="S51" i="19"/>
  <c r="S25" i="19"/>
  <c r="AB51" i="19"/>
  <c r="U77" i="19"/>
  <c r="W25" i="19"/>
  <c r="T51" i="19"/>
  <c r="W103" i="19"/>
  <c r="T77" i="19"/>
  <c r="T103" i="19"/>
  <c r="S77" i="19"/>
  <c r="V51" i="19"/>
  <c r="X25" i="19"/>
  <c r="U51" i="19"/>
  <c r="Z103" i="19"/>
  <c r="V25" i="19"/>
  <c r="W51" i="19"/>
  <c r="AA77" i="19"/>
  <c r="AB25" i="19"/>
  <c r="U25" i="19"/>
  <c r="Z25" i="19"/>
  <c r="T25" i="19"/>
  <c r="AA51" i="19"/>
  <c r="AB77" i="19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H92" i="19" l="1"/>
  <c r="P40" i="19"/>
  <c r="Q43" i="19"/>
  <c r="H98" i="19"/>
  <c r="R43" i="19"/>
  <c r="H94" i="19"/>
  <c r="G75" i="19"/>
  <c r="N45" i="19"/>
  <c r="H95" i="19"/>
  <c r="M40" i="19"/>
  <c r="H101" i="19"/>
  <c r="G91" i="19"/>
  <c r="H97" i="19"/>
  <c r="H91" i="19"/>
  <c r="M42" i="19"/>
  <c r="R49" i="19"/>
  <c r="M75" i="19"/>
  <c r="M69" i="19"/>
  <c r="M73" i="19"/>
  <c r="G71" i="19"/>
  <c r="O71" i="19"/>
  <c r="O73" i="19"/>
  <c r="O70" i="19"/>
  <c r="M48" i="19"/>
  <c r="R39" i="19"/>
  <c r="N41" i="19"/>
  <c r="O102" i="19"/>
  <c r="O92" i="19"/>
  <c r="O97" i="19"/>
  <c r="N97" i="19"/>
  <c r="N98" i="19"/>
  <c r="N100" i="19"/>
  <c r="Q99" i="19"/>
  <c r="Q95" i="19"/>
  <c r="Q97" i="19"/>
  <c r="R46" i="19"/>
  <c r="O39" i="19"/>
  <c r="G97" i="19"/>
  <c r="R68" i="19"/>
  <c r="R67" i="19"/>
  <c r="M97" i="19"/>
  <c r="M91" i="19"/>
  <c r="M102" i="19"/>
  <c r="O46" i="19"/>
  <c r="M39" i="19"/>
  <c r="H71" i="19"/>
  <c r="R92" i="19"/>
  <c r="R91" i="19"/>
  <c r="R99" i="19"/>
  <c r="N75" i="19"/>
  <c r="N70" i="19"/>
  <c r="N66" i="19"/>
  <c r="N74" i="19"/>
  <c r="P99" i="19"/>
  <c r="P91" i="19"/>
  <c r="P66" i="19"/>
  <c r="P65" i="19"/>
  <c r="P69" i="19"/>
  <c r="M47" i="19"/>
  <c r="Q42" i="19"/>
  <c r="G70" i="19"/>
  <c r="Q46" i="19"/>
  <c r="M49" i="19"/>
  <c r="Q72" i="19"/>
  <c r="Q73" i="19"/>
  <c r="Q76" i="19"/>
  <c r="P50" i="19"/>
  <c r="G98" i="19"/>
  <c r="P49" i="19"/>
  <c r="G67" i="19"/>
  <c r="H93" i="19"/>
  <c r="H99" i="19"/>
  <c r="H73" i="19"/>
  <c r="R45" i="19"/>
  <c r="R41" i="19"/>
  <c r="M72" i="19"/>
  <c r="M67" i="19"/>
  <c r="O67" i="19"/>
  <c r="O66" i="19"/>
  <c r="O76" i="19"/>
  <c r="O68" i="19"/>
  <c r="Q47" i="19"/>
  <c r="N44" i="19"/>
  <c r="G65" i="19"/>
  <c r="O93" i="19"/>
  <c r="O101" i="19"/>
  <c r="O95" i="19"/>
  <c r="N94" i="19"/>
  <c r="N95" i="19"/>
  <c r="N102" i="19"/>
  <c r="Q96" i="19"/>
  <c r="Q102" i="19"/>
  <c r="Q91" i="19"/>
  <c r="Q101" i="19"/>
  <c r="G73" i="19"/>
  <c r="R44" i="19"/>
  <c r="G93" i="19"/>
  <c r="R65" i="19"/>
  <c r="R71" i="19"/>
  <c r="R72" i="19"/>
  <c r="R75" i="19"/>
  <c r="N47" i="19"/>
  <c r="M94" i="19"/>
  <c r="M93" i="19"/>
  <c r="M96" i="19"/>
  <c r="H75" i="19"/>
  <c r="O49" i="19"/>
  <c r="H68" i="19"/>
  <c r="R101" i="19"/>
  <c r="R97" i="19"/>
  <c r="R93" i="19"/>
  <c r="R95" i="19"/>
  <c r="N67" i="19"/>
  <c r="N71" i="19"/>
  <c r="N72" i="19"/>
  <c r="P102" i="19"/>
  <c r="P100" i="19"/>
  <c r="P98" i="19"/>
  <c r="P76" i="19"/>
  <c r="P70" i="19"/>
  <c r="P75" i="19"/>
  <c r="P67" i="19"/>
  <c r="P46" i="19"/>
  <c r="P44" i="19"/>
  <c r="H66" i="19"/>
  <c r="G99" i="19"/>
  <c r="H74" i="19"/>
  <c r="O41" i="19"/>
  <c r="Q68" i="19"/>
  <c r="Q65" i="19"/>
  <c r="Q71" i="19"/>
  <c r="Q50" i="19"/>
  <c r="R48" i="19"/>
  <c r="O43" i="19"/>
  <c r="M45" i="19"/>
  <c r="G94" i="19"/>
  <c r="H100" i="19"/>
  <c r="G69" i="19"/>
  <c r="P39" i="19"/>
  <c r="Q40" i="19"/>
  <c r="M71" i="19"/>
  <c r="M66" i="19"/>
  <c r="M70" i="19"/>
  <c r="O65" i="19"/>
  <c r="O72" i="19"/>
  <c r="O74" i="19"/>
  <c r="O75" i="19"/>
  <c r="R50" i="19"/>
  <c r="H72" i="19"/>
  <c r="N49" i="19"/>
  <c r="H67" i="19"/>
  <c r="O99" i="19"/>
  <c r="O91" i="19"/>
  <c r="N93" i="19"/>
  <c r="N101" i="19"/>
  <c r="N91" i="19"/>
  <c r="Q94" i="19"/>
  <c r="Q98" i="19"/>
  <c r="G101" i="19"/>
  <c r="N40" i="19"/>
  <c r="R76" i="19"/>
  <c r="R70" i="19"/>
  <c r="R66" i="19"/>
  <c r="N50" i="19"/>
  <c r="N46" i="19"/>
  <c r="M99" i="19"/>
  <c r="M92" i="19"/>
  <c r="M43" i="19"/>
  <c r="R40" i="19"/>
  <c r="G96" i="19"/>
  <c r="R100" i="19"/>
  <c r="R94" i="19"/>
  <c r="R96" i="19"/>
  <c r="N68" i="19"/>
  <c r="N76" i="19"/>
  <c r="N73" i="19"/>
  <c r="P92" i="19"/>
  <c r="P97" i="19"/>
  <c r="P95" i="19"/>
  <c r="P94" i="19"/>
  <c r="P72" i="19"/>
  <c r="P73" i="19"/>
  <c r="P74" i="19"/>
  <c r="G100" i="19"/>
  <c r="G74" i="19"/>
  <c r="Q49" i="19"/>
  <c r="G95" i="19"/>
  <c r="I95" i="19" s="1"/>
  <c r="F9" i="21" s="1"/>
  <c r="Q48" i="19"/>
  <c r="N42" i="19"/>
  <c r="H70" i="19"/>
  <c r="Q70" i="19"/>
  <c r="Q75" i="19"/>
  <c r="Q67" i="19"/>
  <c r="Q69" i="19"/>
  <c r="O48" i="19"/>
  <c r="O45" i="19"/>
  <c r="M50" i="19"/>
  <c r="P47" i="19"/>
  <c r="Q39" i="19"/>
  <c r="P41" i="19"/>
  <c r="H69" i="19"/>
  <c r="H96" i="19"/>
  <c r="N39" i="19"/>
  <c r="M46" i="19"/>
  <c r="O50" i="19"/>
  <c r="M74" i="19"/>
  <c r="M68" i="19"/>
  <c r="M65" i="19"/>
  <c r="M76" i="19"/>
  <c r="O40" i="19"/>
  <c r="O69" i="19"/>
  <c r="P43" i="19"/>
  <c r="P45" i="19"/>
  <c r="O96" i="19"/>
  <c r="O100" i="19"/>
  <c r="O98" i="19"/>
  <c r="O94" i="19"/>
  <c r="N99" i="19"/>
  <c r="N92" i="19"/>
  <c r="N96" i="19"/>
  <c r="Q100" i="19"/>
  <c r="Q92" i="19"/>
  <c r="Q93" i="19"/>
  <c r="N48" i="19"/>
  <c r="R42" i="19"/>
  <c r="M41" i="19"/>
  <c r="R73" i="19"/>
  <c r="R69" i="19"/>
  <c r="R74" i="19"/>
  <c r="O42" i="19"/>
  <c r="M95" i="19"/>
  <c r="M98" i="19"/>
  <c r="M101" i="19"/>
  <c r="M100" i="19"/>
  <c r="R47" i="19"/>
  <c r="P42" i="19"/>
  <c r="Q45" i="19"/>
  <c r="R102" i="19"/>
  <c r="R98" i="19"/>
  <c r="N69" i="19"/>
  <c r="N65" i="19"/>
  <c r="P93" i="19"/>
  <c r="P96" i="19"/>
  <c r="P101" i="19"/>
  <c r="P71" i="19"/>
  <c r="P68" i="19"/>
  <c r="P48" i="19"/>
  <c r="N43" i="19"/>
  <c r="Q41" i="19"/>
  <c r="G92" i="19"/>
  <c r="I92" i="19" s="1"/>
  <c r="F6" i="21" s="1"/>
  <c r="O47" i="19"/>
  <c r="M44" i="19"/>
  <c r="G66" i="19"/>
  <c r="Q66" i="19"/>
  <c r="Q74" i="19"/>
  <c r="O44" i="19"/>
  <c r="G68" i="19"/>
  <c r="G72" i="19"/>
  <c r="Q44" i="19"/>
  <c r="H65" i="19"/>
  <c r="H104" i="19"/>
  <c r="G104" i="19"/>
  <c r="Q23" i="19"/>
  <c r="M22" i="19"/>
  <c r="Q20" i="19"/>
  <c r="M19" i="19"/>
  <c r="Q16" i="19"/>
  <c r="M15" i="19"/>
  <c r="R16" i="19"/>
  <c r="H20" i="19"/>
  <c r="R23" i="19"/>
  <c r="R20" i="19"/>
  <c r="M21" i="19"/>
  <c r="Q18" i="19"/>
  <c r="M17" i="19"/>
  <c r="Q14" i="19"/>
  <c r="N15" i="19"/>
  <c r="M13" i="19"/>
  <c r="N13" i="19"/>
  <c r="N19" i="19"/>
  <c r="P23" i="19"/>
  <c r="Q13" i="19"/>
  <c r="H15" i="19"/>
  <c r="G103" i="19"/>
  <c r="G19" i="19"/>
  <c r="G13" i="19"/>
  <c r="G39" i="19"/>
  <c r="G42" i="19"/>
  <c r="G17" i="19"/>
  <c r="G40" i="19"/>
  <c r="G45" i="19"/>
  <c r="G51" i="19"/>
  <c r="G78" i="19"/>
  <c r="H25" i="19"/>
  <c r="H13" i="19"/>
  <c r="G26" i="19"/>
  <c r="H16" i="19"/>
  <c r="H26" i="19"/>
  <c r="H14" i="19"/>
  <c r="G25" i="19"/>
  <c r="G15" i="19"/>
  <c r="G44" i="19"/>
  <c r="G18" i="19"/>
  <c r="H17" i="19"/>
  <c r="G41" i="19"/>
  <c r="G77" i="19"/>
  <c r="G14" i="19"/>
  <c r="H19" i="19"/>
  <c r="G43" i="19"/>
  <c r="G52" i="19"/>
  <c r="H18" i="19"/>
  <c r="G16" i="19"/>
  <c r="H52" i="19"/>
  <c r="H40" i="19"/>
  <c r="H42" i="19"/>
  <c r="H44" i="19"/>
  <c r="H78" i="19"/>
  <c r="H45" i="19"/>
  <c r="H51" i="19"/>
  <c r="H39" i="19"/>
  <c r="H77" i="19"/>
  <c r="H41" i="19"/>
  <c r="H43" i="19"/>
  <c r="Q24" i="19"/>
  <c r="P24" i="19"/>
  <c r="M24" i="19"/>
  <c r="R24" i="19"/>
  <c r="O24" i="19"/>
  <c r="N24" i="19"/>
  <c r="G47" i="19"/>
  <c r="G20" i="19"/>
  <c r="G46" i="19"/>
  <c r="G23" i="19"/>
  <c r="G22" i="19"/>
  <c r="O14" i="19"/>
  <c r="G21" i="19"/>
  <c r="G49" i="19"/>
  <c r="G48" i="19"/>
  <c r="R13" i="19"/>
  <c r="O16" i="19"/>
  <c r="N16" i="19"/>
  <c r="R17" i="19"/>
  <c r="N20" i="19"/>
  <c r="R21" i="19"/>
  <c r="N23" i="19"/>
  <c r="O15" i="19"/>
  <c r="O19" i="19"/>
  <c r="O22" i="19"/>
  <c r="P13" i="19"/>
  <c r="P14" i="19"/>
  <c r="H46" i="19"/>
  <c r="R14" i="19"/>
  <c r="N17" i="19"/>
  <c r="R18" i="19"/>
  <c r="N21" i="19"/>
  <c r="P20" i="19"/>
  <c r="M14" i="19"/>
  <c r="Q15" i="19"/>
  <c r="M18" i="19"/>
  <c r="Q19" i="19"/>
  <c r="Q22" i="19"/>
  <c r="P18" i="19"/>
  <c r="H47" i="19"/>
  <c r="P17" i="19"/>
  <c r="P21" i="19"/>
  <c r="O18" i="19"/>
  <c r="O13" i="19"/>
  <c r="H21" i="19"/>
  <c r="N14" i="19"/>
  <c r="R15" i="19"/>
  <c r="N18" i="19"/>
  <c r="R19" i="19"/>
  <c r="R22" i="19"/>
  <c r="O17" i="19"/>
  <c r="O21" i="19"/>
  <c r="O20" i="19"/>
  <c r="O23" i="19"/>
  <c r="H48" i="19"/>
  <c r="M16" i="19"/>
  <c r="Q17" i="19"/>
  <c r="M20" i="19"/>
  <c r="Q21" i="19"/>
  <c r="M23" i="19"/>
  <c r="H22" i="19"/>
  <c r="P15" i="19"/>
  <c r="P19" i="19"/>
  <c r="P22" i="19"/>
  <c r="H49" i="19"/>
  <c r="H23" i="19"/>
  <c r="P16" i="19"/>
  <c r="N22" i="19"/>
  <c r="AC78" i="19" l="1"/>
  <c r="I65" i="19"/>
  <c r="I98" i="19"/>
  <c r="F12" i="21" s="1"/>
  <c r="I70" i="19"/>
  <c r="E10" i="21" s="1"/>
  <c r="I71" i="19"/>
  <c r="E11" i="21" s="1"/>
  <c r="I75" i="19"/>
  <c r="AC68" i="19"/>
  <c r="AD68" i="19" s="1"/>
  <c r="I100" i="19"/>
  <c r="I99" i="19"/>
  <c r="H15" i="21"/>
  <c r="AC46" i="19"/>
  <c r="AD46" i="19" s="1"/>
  <c r="I68" i="19"/>
  <c r="E8" i="21" s="1"/>
  <c r="AC100" i="19"/>
  <c r="AD100" i="19" s="1"/>
  <c r="I73" i="19"/>
  <c r="AC95" i="19"/>
  <c r="AD95" i="19" s="1"/>
  <c r="AC76" i="19"/>
  <c r="AD76" i="19" s="1"/>
  <c r="I19" i="21" s="1"/>
  <c r="I94" i="19"/>
  <c r="F8" i="21" s="1"/>
  <c r="J15" i="21"/>
  <c r="G15" i="21"/>
  <c r="I101" i="19"/>
  <c r="AC101" i="19"/>
  <c r="AD101" i="19" s="1"/>
  <c r="J18" i="21" s="1"/>
  <c r="AC65" i="19"/>
  <c r="AD65" i="19" s="1"/>
  <c r="AC50" i="19"/>
  <c r="AD50" i="19" s="1"/>
  <c r="H19" i="21" s="1"/>
  <c r="AC43" i="19"/>
  <c r="AD43" i="19" s="1"/>
  <c r="AC70" i="19"/>
  <c r="AD70" i="19" s="1"/>
  <c r="I67" i="19"/>
  <c r="E7" i="21" s="1"/>
  <c r="AC47" i="19"/>
  <c r="AD47" i="19" s="1"/>
  <c r="AC91" i="19"/>
  <c r="AD91" i="19" s="1"/>
  <c r="AC48" i="19"/>
  <c r="AD48" i="19" s="1"/>
  <c r="AC69" i="19"/>
  <c r="AD69" i="19" s="1"/>
  <c r="AC42" i="19"/>
  <c r="AD42" i="19" s="1"/>
  <c r="AC98" i="19"/>
  <c r="AD98" i="19" s="1"/>
  <c r="AC41" i="19"/>
  <c r="AD41" i="19" s="1"/>
  <c r="I72" i="19"/>
  <c r="E12" i="21" s="1"/>
  <c r="AC66" i="19"/>
  <c r="AD66" i="19" s="1"/>
  <c r="H16" i="21"/>
  <c r="I15" i="21"/>
  <c r="AC74" i="19"/>
  <c r="AD74" i="19" s="1"/>
  <c r="I96" i="19"/>
  <c r="F10" i="21" s="1"/>
  <c r="AC92" i="19"/>
  <c r="AD92" i="19" s="1"/>
  <c r="AC44" i="19"/>
  <c r="AD44" i="19" s="1"/>
  <c r="AC99" i="19"/>
  <c r="AD99" i="19" s="1"/>
  <c r="G16" i="21"/>
  <c r="AC71" i="19"/>
  <c r="AD71" i="19" s="1"/>
  <c r="I69" i="19"/>
  <c r="E9" i="21" s="1"/>
  <c r="AC45" i="19"/>
  <c r="AD45" i="19" s="1"/>
  <c r="AC94" i="19"/>
  <c r="AD94" i="19" s="1"/>
  <c r="AC67" i="19"/>
  <c r="AD67" i="19" s="1"/>
  <c r="I93" i="19"/>
  <c r="F7" i="21" s="1"/>
  <c r="AC39" i="19"/>
  <c r="AD39" i="19" s="1"/>
  <c r="J16" i="21"/>
  <c r="AC75" i="19"/>
  <c r="AD75" i="19" s="1"/>
  <c r="I18" i="21" s="1"/>
  <c r="AC40" i="19"/>
  <c r="AD40" i="19" s="1"/>
  <c r="I66" i="19"/>
  <c r="E6" i="21" s="1"/>
  <c r="AC96" i="19"/>
  <c r="AD96" i="19" s="1"/>
  <c r="AC72" i="19"/>
  <c r="AD72" i="19" s="1"/>
  <c r="AC49" i="19"/>
  <c r="AD49" i="19" s="1"/>
  <c r="H18" i="21" s="1"/>
  <c r="AC97" i="19"/>
  <c r="AD97" i="19" s="1"/>
  <c r="I91" i="19"/>
  <c r="I74" i="19"/>
  <c r="AC93" i="19"/>
  <c r="AD93" i="19" s="1"/>
  <c r="I16" i="21"/>
  <c r="AC102" i="19"/>
  <c r="AD102" i="19" s="1"/>
  <c r="J19" i="21" s="1"/>
  <c r="I97" i="19"/>
  <c r="F11" i="21" s="1"/>
  <c r="AC73" i="19"/>
  <c r="AD73" i="19" s="1"/>
  <c r="I13" i="21" s="1"/>
  <c r="AC77" i="19"/>
  <c r="AC26" i="19"/>
  <c r="AC104" i="19"/>
  <c r="AC52" i="19"/>
  <c r="AC51" i="19"/>
  <c r="AC25" i="19"/>
  <c r="I22" i="19"/>
  <c r="P51" i="19"/>
  <c r="I39" i="19"/>
  <c r="D5" i="21" s="1"/>
  <c r="I77" i="19"/>
  <c r="I44" i="19"/>
  <c r="D10" i="21" s="1"/>
  <c r="I42" i="19"/>
  <c r="D8" i="21" s="1"/>
  <c r="I23" i="19"/>
  <c r="I46" i="19"/>
  <c r="D12" i="21" s="1"/>
  <c r="I17" i="19"/>
  <c r="C9" i="21" s="1"/>
  <c r="I51" i="19"/>
  <c r="I13" i="19"/>
  <c r="C5" i="21" s="1"/>
  <c r="I41" i="19"/>
  <c r="D7" i="21" s="1"/>
  <c r="R25" i="19"/>
  <c r="M25" i="19"/>
  <c r="AC13" i="19"/>
  <c r="AD13" i="19" s="1"/>
  <c r="I40" i="19"/>
  <c r="D6" i="21" s="1"/>
  <c r="I21" i="19"/>
  <c r="AC20" i="19"/>
  <c r="AD20" i="19" s="1"/>
  <c r="G12" i="21" s="1"/>
  <c r="AC22" i="19"/>
  <c r="AD22" i="19" s="1"/>
  <c r="G17" i="21" s="1"/>
  <c r="AC23" i="19"/>
  <c r="AD23" i="19" s="1"/>
  <c r="G18" i="21" s="1"/>
  <c r="R51" i="19"/>
  <c r="AC21" i="19"/>
  <c r="AD21" i="19" s="1"/>
  <c r="G13" i="21" s="1"/>
  <c r="M103" i="19"/>
  <c r="AC19" i="19"/>
  <c r="AD19" i="19" s="1"/>
  <c r="G11" i="21" s="1"/>
  <c r="N25" i="19"/>
  <c r="O77" i="19"/>
  <c r="I43" i="19"/>
  <c r="D9" i="21" s="1"/>
  <c r="E5" i="21"/>
  <c r="Q25" i="19"/>
  <c r="AC14" i="19"/>
  <c r="AD14" i="19" s="1"/>
  <c r="G6" i="21" s="1"/>
  <c r="I45" i="19"/>
  <c r="D11" i="21" s="1"/>
  <c r="AC18" i="19"/>
  <c r="AD18" i="19" s="1"/>
  <c r="G10" i="21" s="1"/>
  <c r="R77" i="19"/>
  <c r="M77" i="19"/>
  <c r="AC15" i="19"/>
  <c r="AD15" i="19" s="1"/>
  <c r="G7" i="21" s="1"/>
  <c r="M51" i="19"/>
  <c r="Q77" i="19"/>
  <c r="P25" i="19"/>
  <c r="AC24" i="19"/>
  <c r="AD24" i="19" s="1"/>
  <c r="G19" i="21" s="1"/>
  <c r="O51" i="19"/>
  <c r="N77" i="19"/>
  <c r="G14" i="21"/>
  <c r="AC17" i="19"/>
  <c r="AD17" i="19" s="1"/>
  <c r="G9" i="21" s="1"/>
  <c r="N51" i="19"/>
  <c r="AC16" i="19"/>
  <c r="AD16" i="19" s="1"/>
  <c r="G8" i="21" s="1"/>
  <c r="P77" i="19"/>
  <c r="O25" i="19"/>
  <c r="I49" i="19"/>
  <c r="I47" i="19"/>
  <c r="I18" i="19"/>
  <c r="C10" i="21" s="1"/>
  <c r="I48" i="19"/>
  <c r="Q51" i="19"/>
  <c r="I19" i="19"/>
  <c r="C11" i="21" s="1"/>
  <c r="I78" i="19"/>
  <c r="I16" i="19"/>
  <c r="C8" i="21" s="1"/>
  <c r="I52" i="19"/>
  <c r="AD52" i="19" s="1"/>
  <c r="H21" i="21" s="1"/>
  <c r="I15" i="19"/>
  <c r="C7" i="21" s="1"/>
  <c r="I25" i="19"/>
  <c r="I26" i="19"/>
  <c r="AD26" i="19" s="1"/>
  <c r="G21" i="21" s="1"/>
  <c r="I20" i="19"/>
  <c r="C12" i="21" s="1"/>
  <c r="I14" i="19"/>
  <c r="C6" i="21" s="1"/>
  <c r="AD77" i="19" l="1"/>
  <c r="AD78" i="19"/>
  <c r="I21" i="21" s="1"/>
  <c r="AD25" i="19"/>
  <c r="G20" i="21" s="1"/>
  <c r="AD51" i="19"/>
  <c r="J13" i="21"/>
  <c r="J14" i="21"/>
  <c r="J8" i="21"/>
  <c r="J10" i="21"/>
  <c r="J7" i="21"/>
  <c r="J11" i="21"/>
  <c r="J6" i="21"/>
  <c r="J12" i="21"/>
  <c r="J17" i="21"/>
  <c r="J9" i="21"/>
  <c r="I17" i="21"/>
  <c r="I11" i="21"/>
  <c r="I10" i="21"/>
  <c r="I7" i="21"/>
  <c r="I12" i="21"/>
  <c r="I8" i="21"/>
  <c r="I6" i="21"/>
  <c r="I9" i="21"/>
  <c r="H10" i="21"/>
  <c r="H13" i="21"/>
  <c r="H11" i="21"/>
  <c r="H8" i="21"/>
  <c r="H7" i="21"/>
  <c r="H12" i="21"/>
  <c r="H9" i="21"/>
  <c r="H6" i="21"/>
  <c r="H17" i="21"/>
  <c r="I5" i="21"/>
  <c r="H5" i="21"/>
  <c r="G5" i="21"/>
  <c r="AD79" i="19" l="1"/>
  <c r="I22" i="21" s="1"/>
  <c r="I20" i="21"/>
  <c r="AD53" i="19"/>
  <c r="H22" i="21" s="1"/>
  <c r="H20" i="21"/>
  <c r="AD27" i="19"/>
  <c r="G22" i="21" s="1"/>
  <c r="P21" i="20" l="1"/>
  <c r="G21" i="20"/>
  <c r="H21" i="20"/>
  <c r="Q21" i="20"/>
  <c r="O21" i="20"/>
  <c r="M21" i="20"/>
  <c r="N21" i="20"/>
  <c r="R21" i="20"/>
  <c r="H101" i="20"/>
  <c r="H43" i="20"/>
  <c r="G72" i="20"/>
  <c r="G75" i="20"/>
  <c r="H19" i="20"/>
  <c r="O70" i="20"/>
  <c r="O66" i="20"/>
  <c r="N66" i="20"/>
  <c r="M71" i="20"/>
  <c r="H47" i="20"/>
  <c r="R70" i="20"/>
  <c r="P69" i="20"/>
  <c r="H67" i="20"/>
  <c r="Q74" i="20"/>
  <c r="R67" i="20"/>
  <c r="M70" i="20"/>
  <c r="P67" i="20"/>
  <c r="Q65" i="20"/>
  <c r="R66" i="20"/>
  <c r="Q73" i="20"/>
  <c r="H66" i="20"/>
  <c r="R72" i="20"/>
  <c r="M75" i="20"/>
  <c r="O68" i="20"/>
  <c r="M65" i="20"/>
  <c r="M73" i="20"/>
  <c r="Q69" i="20"/>
  <c r="P74" i="20"/>
  <c r="G91" i="20"/>
  <c r="H100" i="20"/>
  <c r="H14" i="20"/>
  <c r="G65" i="20"/>
  <c r="R69" i="20"/>
  <c r="Q66" i="20"/>
  <c r="H17" i="20"/>
  <c r="G70" i="20"/>
  <c r="O74" i="20"/>
  <c r="M69" i="20"/>
  <c r="H15" i="20"/>
  <c r="H20" i="20"/>
  <c r="G77" i="20"/>
  <c r="R65" i="20"/>
  <c r="N68" i="20"/>
  <c r="H65" i="20"/>
  <c r="Q68" i="20"/>
  <c r="O73" i="20"/>
  <c r="H91" i="20"/>
  <c r="H41" i="20"/>
  <c r="G71" i="20"/>
  <c r="G74" i="20"/>
  <c r="O72" i="20"/>
  <c r="R76" i="20"/>
  <c r="N67" i="20"/>
  <c r="P75" i="20"/>
  <c r="O69" i="20"/>
  <c r="M68" i="20"/>
  <c r="P71" i="20"/>
  <c r="Q75" i="20"/>
  <c r="Q76" i="20"/>
  <c r="P76" i="20"/>
  <c r="H18" i="20"/>
  <c r="G73" i="20"/>
  <c r="H70" i="20"/>
  <c r="P72" i="20"/>
  <c r="R74" i="20"/>
  <c r="H68" i="20"/>
  <c r="H48" i="20"/>
  <c r="N69" i="20"/>
  <c r="Q67" i="20"/>
  <c r="O75" i="20"/>
  <c r="P66" i="20"/>
  <c r="O71" i="20"/>
  <c r="H98" i="20"/>
  <c r="N74" i="20"/>
  <c r="H74" i="20"/>
  <c r="O67" i="20"/>
  <c r="P65" i="20"/>
  <c r="G78" i="20"/>
  <c r="R73" i="20"/>
  <c r="H72" i="20"/>
  <c r="H71" i="20"/>
  <c r="N72" i="20"/>
  <c r="N71" i="20"/>
  <c r="Q70" i="20"/>
  <c r="P73" i="20"/>
  <c r="H78" i="20"/>
  <c r="H94" i="20"/>
  <c r="H95" i="20"/>
  <c r="H77" i="20"/>
  <c r="H40" i="20"/>
  <c r="H97" i="20"/>
  <c r="G69" i="20"/>
  <c r="Q71" i="20"/>
  <c r="P70" i="20"/>
  <c r="H99" i="20"/>
  <c r="H93" i="20"/>
  <c r="R75" i="20"/>
  <c r="M66" i="20"/>
  <c r="M67" i="20"/>
  <c r="N65" i="20"/>
  <c r="H44" i="20"/>
  <c r="H49" i="20"/>
  <c r="G66" i="20"/>
  <c r="G67" i="20"/>
  <c r="R71" i="20"/>
  <c r="Q72" i="20"/>
  <c r="O65" i="20"/>
  <c r="N70" i="20"/>
  <c r="H16" i="20"/>
  <c r="G68" i="20"/>
  <c r="R68" i="20"/>
  <c r="H73" i="20"/>
  <c r="N75" i="20"/>
  <c r="H75" i="20"/>
  <c r="M72" i="20"/>
  <c r="M74" i="20"/>
  <c r="N73" i="20"/>
  <c r="H69" i="20"/>
  <c r="P68" i="20"/>
  <c r="H96" i="20"/>
  <c r="M76" i="20"/>
  <c r="Q48" i="20"/>
  <c r="P91" i="20"/>
  <c r="M39" i="20"/>
  <c r="N42" i="20"/>
  <c r="H39" i="20"/>
  <c r="H92" i="20"/>
  <c r="Q47" i="20"/>
  <c r="P92" i="20"/>
  <c r="M46" i="20"/>
  <c r="N95" i="20"/>
  <c r="O101" i="20"/>
  <c r="G99" i="20"/>
  <c r="Q98" i="20"/>
  <c r="P48" i="20"/>
  <c r="M94" i="20"/>
  <c r="G92" i="20"/>
  <c r="N20" i="20"/>
  <c r="O16" i="20"/>
  <c r="R14" i="20"/>
  <c r="M18" i="20"/>
  <c r="P14" i="20"/>
  <c r="Q13" i="20"/>
  <c r="R101" i="20"/>
  <c r="G45" i="20"/>
  <c r="O17" i="20"/>
  <c r="M14" i="20"/>
  <c r="Q45" i="20"/>
  <c r="M41" i="20"/>
  <c r="N43" i="20"/>
  <c r="O92" i="20"/>
  <c r="R42" i="20"/>
  <c r="Q91" i="20"/>
  <c r="P47" i="20"/>
  <c r="R94" i="20"/>
  <c r="M101" i="20"/>
  <c r="O40" i="20"/>
  <c r="G95" i="20"/>
  <c r="O14" i="20"/>
  <c r="R17" i="20"/>
  <c r="P17" i="20"/>
  <c r="Q14" i="20"/>
  <c r="M40" i="20"/>
  <c r="G97" i="20"/>
  <c r="G41" i="20"/>
  <c r="R47" i="20"/>
  <c r="Q100" i="20"/>
  <c r="R91" i="20"/>
  <c r="M95" i="20"/>
  <c r="O47" i="20"/>
  <c r="G40" i="20"/>
  <c r="G16" i="20"/>
  <c r="O18" i="20"/>
  <c r="R15" i="20"/>
  <c r="P20" i="20"/>
  <c r="Q15" i="20"/>
  <c r="R39" i="20"/>
  <c r="Q99" i="20"/>
  <c r="R100" i="20"/>
  <c r="N19" i="20"/>
  <c r="O22" i="20"/>
  <c r="Q23" i="20"/>
  <c r="G44" i="20"/>
  <c r="M47" i="20"/>
  <c r="O99" i="20"/>
  <c r="G43" i="20"/>
  <c r="Q16" i="20"/>
  <c r="H13" i="20"/>
  <c r="P95" i="20"/>
  <c r="M48" i="20"/>
  <c r="N76" i="20"/>
  <c r="G101" i="20"/>
  <c r="Q46" i="20"/>
  <c r="P96" i="20"/>
  <c r="O91" i="20"/>
  <c r="G46" i="20"/>
  <c r="P39" i="20"/>
  <c r="G39" i="20"/>
  <c r="N15" i="20"/>
  <c r="G20" i="20"/>
  <c r="O13" i="20"/>
  <c r="R23" i="20"/>
  <c r="M13" i="20"/>
  <c r="Q101" i="20"/>
  <c r="M98" i="20"/>
  <c r="P19" i="20"/>
  <c r="P100" i="20"/>
  <c r="D14" i="22"/>
  <c r="N92" i="20"/>
  <c r="G49" i="20"/>
  <c r="Q95" i="20"/>
  <c r="P49" i="20"/>
  <c r="R97" i="20"/>
  <c r="M97" i="20"/>
  <c r="O48" i="20"/>
  <c r="N14" i="20"/>
  <c r="G14" i="20"/>
  <c r="M23" i="20"/>
  <c r="P101" i="20"/>
  <c r="N47" i="20"/>
  <c r="O95" i="20"/>
  <c r="R46" i="20"/>
  <c r="G94" i="20"/>
  <c r="R93" i="20"/>
  <c r="O43" i="20"/>
  <c r="G22" i="20"/>
  <c r="R13" i="20"/>
  <c r="M22" i="20"/>
  <c r="Q22" i="20"/>
  <c r="M96" i="20"/>
  <c r="Q17" i="20"/>
  <c r="P93" i="20"/>
  <c r="N101" i="20"/>
  <c r="O100" i="20"/>
  <c r="G23" i="20"/>
  <c r="H45" i="20"/>
  <c r="Q39" i="20"/>
  <c r="P99" i="20"/>
  <c r="M45" i="20"/>
  <c r="H23" i="20"/>
  <c r="H22" i="20"/>
  <c r="G47" i="20"/>
  <c r="I47" i="20" s="1"/>
  <c r="Q44" i="20"/>
  <c r="M49" i="20"/>
  <c r="N46" i="20"/>
  <c r="N94" i="20"/>
  <c r="O93" i="20"/>
  <c r="R43" i="20"/>
  <c r="Q93" i="20"/>
  <c r="P40" i="20"/>
  <c r="R99" i="20"/>
  <c r="O44" i="20"/>
  <c r="N18" i="20"/>
  <c r="G18" i="20"/>
  <c r="Q19" i="20"/>
  <c r="P42" i="20"/>
  <c r="M91" i="20"/>
  <c r="N13" i="20"/>
  <c r="R18" i="20"/>
  <c r="Q18" i="20"/>
  <c r="P97" i="20"/>
  <c r="N39" i="20"/>
  <c r="N98" i="20"/>
  <c r="R44" i="20"/>
  <c r="R98" i="20"/>
  <c r="O42" i="20"/>
  <c r="G15" i="20"/>
  <c r="O20" i="20"/>
  <c r="R19" i="20"/>
  <c r="M15" i="20"/>
  <c r="P18" i="20"/>
  <c r="Q43" i="20"/>
  <c r="N45" i="20"/>
  <c r="N91" i="20"/>
  <c r="O96" i="20"/>
  <c r="R49" i="20"/>
  <c r="P43" i="20"/>
  <c r="M100" i="20"/>
  <c r="N17" i="20"/>
  <c r="O19" i="20"/>
  <c r="R22" i="20"/>
  <c r="M16" i="20"/>
  <c r="P15" i="20"/>
  <c r="R48" i="20"/>
  <c r="G96" i="20"/>
  <c r="P41" i="20"/>
  <c r="M20" i="20"/>
  <c r="Q42" i="20"/>
  <c r="P98" i="20"/>
  <c r="N44" i="20"/>
  <c r="N100" i="20"/>
  <c r="M17" i="20"/>
  <c r="H42" i="20"/>
  <c r="Q40" i="20"/>
  <c r="G48" i="20"/>
  <c r="M43" i="20"/>
  <c r="O76" i="20"/>
  <c r="H46" i="20"/>
  <c r="G98" i="20"/>
  <c r="P94" i="20"/>
  <c r="N41" i="20"/>
  <c r="N96" i="20"/>
  <c r="R40" i="20"/>
  <c r="Q92" i="20"/>
  <c r="P46" i="20"/>
  <c r="R95" i="20"/>
  <c r="M99" i="20"/>
  <c r="O41" i="20"/>
  <c r="N23" i="20"/>
  <c r="O15" i="20"/>
  <c r="P22" i="20"/>
  <c r="R92" i="20"/>
  <c r="O39" i="20"/>
  <c r="G19" i="20"/>
  <c r="I19" i="20" s="1"/>
  <c r="C12" i="22" s="1"/>
  <c r="R16" i="20"/>
  <c r="N40" i="20"/>
  <c r="N99" i="20"/>
  <c r="O94" i="20"/>
  <c r="G93" i="20"/>
  <c r="G42" i="20"/>
  <c r="Q94" i="20"/>
  <c r="P44" i="20"/>
  <c r="M92" i="20"/>
  <c r="O46" i="20"/>
  <c r="G100" i="20"/>
  <c r="I100" i="20" s="1"/>
  <c r="N16" i="20"/>
  <c r="G13" i="20"/>
  <c r="Q49" i="20"/>
  <c r="M44" i="20"/>
  <c r="N48" i="20"/>
  <c r="N97" i="20"/>
  <c r="O98" i="20"/>
  <c r="R45" i="20"/>
  <c r="Q97" i="20"/>
  <c r="P45" i="20"/>
  <c r="R96" i="20"/>
  <c r="M93" i="20"/>
  <c r="O49" i="20"/>
  <c r="N22" i="20"/>
  <c r="G17" i="20"/>
  <c r="R20" i="20"/>
  <c r="M19" i="20"/>
  <c r="P13" i="20"/>
  <c r="Q20" i="20"/>
  <c r="R41" i="20"/>
  <c r="Q96" i="20"/>
  <c r="O45" i="20"/>
  <c r="O23" i="20"/>
  <c r="P16" i="20"/>
  <c r="Q41" i="20"/>
  <c r="M42" i="20"/>
  <c r="N49" i="20"/>
  <c r="N93" i="20"/>
  <c r="O97" i="20"/>
  <c r="P23" i="20"/>
  <c r="R50" i="20"/>
  <c r="G51" i="20"/>
  <c r="R24" i="20"/>
  <c r="N102" i="20"/>
  <c r="G103" i="20"/>
  <c r="G25" i="20"/>
  <c r="G26" i="20"/>
  <c r="G52" i="20"/>
  <c r="N24" i="20"/>
  <c r="M102" i="20"/>
  <c r="Q50" i="20"/>
  <c r="Q102" i="20"/>
  <c r="H25" i="20"/>
  <c r="P24" i="20"/>
  <c r="O50" i="20"/>
  <c r="H52" i="20"/>
  <c r="AC52" i="20" s="1"/>
  <c r="G104" i="20"/>
  <c r="O102" i="20"/>
  <c r="M50" i="20"/>
  <c r="H51" i="20"/>
  <c r="H104" i="20"/>
  <c r="F5" i="21"/>
  <c r="P50" i="20"/>
  <c r="P102" i="20"/>
  <c r="O24" i="20"/>
  <c r="H26" i="20"/>
  <c r="H103" i="20"/>
  <c r="H103" i="19"/>
  <c r="R102" i="20"/>
  <c r="M24" i="20"/>
  <c r="N50" i="20"/>
  <c r="Q24" i="20"/>
  <c r="I101" i="20" l="1"/>
  <c r="I75" i="20"/>
  <c r="I43" i="20"/>
  <c r="D10" i="22" s="1"/>
  <c r="I96" i="20"/>
  <c r="F11" i="22" s="1"/>
  <c r="I21" i="20"/>
  <c r="AC21" i="20"/>
  <c r="AD21" i="20" s="1"/>
  <c r="G16" i="22" s="1"/>
  <c r="I15" i="20"/>
  <c r="C8" i="22" s="1"/>
  <c r="I48" i="20"/>
  <c r="F14" i="22"/>
  <c r="I14" i="20"/>
  <c r="C7" i="22" s="1"/>
  <c r="I98" i="20"/>
  <c r="F13" i="22" s="1"/>
  <c r="I20" i="20"/>
  <c r="C13" i="22" s="1"/>
  <c r="I16" i="20"/>
  <c r="C9" i="22" s="1"/>
  <c r="I17" i="20"/>
  <c r="C10" i="22" s="1"/>
  <c r="I42" i="20"/>
  <c r="D9" i="22" s="1"/>
  <c r="I44" i="20"/>
  <c r="D11" i="22" s="1"/>
  <c r="I14" i="22"/>
  <c r="I74" i="20"/>
  <c r="I99" i="20"/>
  <c r="I69" i="20"/>
  <c r="E10" i="22" s="1"/>
  <c r="I70" i="20"/>
  <c r="E11" i="22" s="1"/>
  <c r="I40" i="20"/>
  <c r="D7" i="22" s="1"/>
  <c r="I95" i="20"/>
  <c r="F10" i="22" s="1"/>
  <c r="I41" i="20"/>
  <c r="D8" i="22" s="1"/>
  <c r="C14" i="22"/>
  <c r="I18" i="20"/>
  <c r="C11" i="22" s="1"/>
  <c r="I94" i="20"/>
  <c r="F9" i="22" s="1"/>
  <c r="AC19" i="20"/>
  <c r="AD19" i="20" s="1"/>
  <c r="I13" i="20"/>
  <c r="C6" i="22" s="1"/>
  <c r="AC17" i="20"/>
  <c r="AD17" i="20" s="1"/>
  <c r="C15" i="22"/>
  <c r="AC72" i="20"/>
  <c r="AD72" i="20" s="1"/>
  <c r="I13" i="22" s="1"/>
  <c r="I39" i="20"/>
  <c r="D6" i="22" s="1"/>
  <c r="I91" i="20"/>
  <c r="F6" i="22" s="1"/>
  <c r="I65" i="20"/>
  <c r="E6" i="22" s="1"/>
  <c r="D15" i="22"/>
  <c r="I73" i="20"/>
  <c r="I49" i="20"/>
  <c r="AC74" i="20"/>
  <c r="AD74" i="20" s="1"/>
  <c r="I18" i="22" s="1"/>
  <c r="I92" i="20"/>
  <c r="F7" i="22" s="1"/>
  <c r="AC100" i="20"/>
  <c r="AD100" i="20" s="1"/>
  <c r="AC99" i="20"/>
  <c r="AD99" i="20" s="1"/>
  <c r="AC47" i="20"/>
  <c r="AD47" i="20" s="1"/>
  <c r="I23" i="20"/>
  <c r="I72" i="20"/>
  <c r="E13" i="22" s="1"/>
  <c r="F15" i="22"/>
  <c r="I93" i="20"/>
  <c r="F8" i="22" s="1"/>
  <c r="N77" i="20"/>
  <c r="AC78" i="20"/>
  <c r="I78" i="20"/>
  <c r="AD78" i="20" s="1"/>
  <c r="AC73" i="20"/>
  <c r="AD73" i="20" s="1"/>
  <c r="I16" i="22" s="1"/>
  <c r="AC65" i="20"/>
  <c r="AD65" i="20" s="1"/>
  <c r="I6" i="22" s="1"/>
  <c r="M77" i="20"/>
  <c r="I66" i="20"/>
  <c r="E7" i="22" s="1"/>
  <c r="Q77" i="20"/>
  <c r="AC95" i="20"/>
  <c r="AD95" i="20" s="1"/>
  <c r="AC16" i="20"/>
  <c r="AD16" i="20" s="1"/>
  <c r="AC91" i="20"/>
  <c r="AD91" i="20" s="1"/>
  <c r="AC96" i="20"/>
  <c r="AD96" i="20" s="1"/>
  <c r="I22" i="20"/>
  <c r="AC97" i="20"/>
  <c r="AD97" i="20" s="1"/>
  <c r="AC13" i="20"/>
  <c r="AD13" i="20" s="1"/>
  <c r="AC48" i="20"/>
  <c r="AD48" i="20" s="1"/>
  <c r="AC101" i="20"/>
  <c r="AD101" i="20" s="1"/>
  <c r="J19" i="22" s="1"/>
  <c r="AC41" i="20"/>
  <c r="AD41" i="20" s="1"/>
  <c r="I45" i="20"/>
  <c r="D12" i="22" s="1"/>
  <c r="AC18" i="20"/>
  <c r="AD18" i="20" s="1"/>
  <c r="AC77" i="20"/>
  <c r="I77" i="20"/>
  <c r="AD77" i="20" s="1"/>
  <c r="I21" i="22" s="1"/>
  <c r="P77" i="20"/>
  <c r="I68" i="20"/>
  <c r="E9" i="22" s="1"/>
  <c r="AC68" i="20"/>
  <c r="AD68" i="20" s="1"/>
  <c r="I9" i="22" s="1"/>
  <c r="AC71" i="20"/>
  <c r="AD71" i="20" s="1"/>
  <c r="I12" i="22" s="1"/>
  <c r="E14" i="22"/>
  <c r="AC93" i="20"/>
  <c r="AD93" i="20" s="1"/>
  <c r="AC44" i="20"/>
  <c r="AD44" i="20" s="1"/>
  <c r="AC42" i="20"/>
  <c r="AD42" i="20" s="1"/>
  <c r="AC20" i="20"/>
  <c r="AD20" i="20" s="1"/>
  <c r="AC15" i="20"/>
  <c r="AD15" i="20" s="1"/>
  <c r="AC49" i="20"/>
  <c r="AD49" i="20" s="1"/>
  <c r="H19" i="22" s="1"/>
  <c r="AC22" i="20"/>
  <c r="AD22" i="20" s="1"/>
  <c r="AC98" i="20"/>
  <c r="AD98" i="20" s="1"/>
  <c r="I97" i="20"/>
  <c r="F12" i="22" s="1"/>
  <c r="AC94" i="20"/>
  <c r="AD94" i="20" s="1"/>
  <c r="AC46" i="20"/>
  <c r="AD46" i="20" s="1"/>
  <c r="AC66" i="20"/>
  <c r="AD66" i="20" s="1"/>
  <c r="I7" i="22" s="1"/>
  <c r="AC70" i="20"/>
  <c r="AD70" i="20" s="1"/>
  <c r="I11" i="22" s="1"/>
  <c r="AC92" i="20"/>
  <c r="AD92" i="20" s="1"/>
  <c r="AC43" i="20"/>
  <c r="AD43" i="20" s="1"/>
  <c r="AC45" i="20"/>
  <c r="AD45" i="20" s="1"/>
  <c r="AC23" i="20"/>
  <c r="AD23" i="20" s="1"/>
  <c r="G19" i="22" s="1"/>
  <c r="I46" i="20"/>
  <c r="D13" i="22" s="1"/>
  <c r="AC40" i="20"/>
  <c r="AD40" i="20" s="1"/>
  <c r="AC14" i="20"/>
  <c r="AD14" i="20" s="1"/>
  <c r="AC39" i="20"/>
  <c r="AD39" i="20" s="1"/>
  <c r="AC76" i="20"/>
  <c r="AD76" i="20" s="1"/>
  <c r="I20" i="22" s="1"/>
  <c r="O77" i="20"/>
  <c r="AC67" i="20"/>
  <c r="AD67" i="20" s="1"/>
  <c r="I8" i="22" s="1"/>
  <c r="I71" i="20"/>
  <c r="E12" i="22" s="1"/>
  <c r="I15" i="22"/>
  <c r="R77" i="20"/>
  <c r="AC69" i="20"/>
  <c r="AD69" i="20" s="1"/>
  <c r="I10" i="22" s="1"/>
  <c r="E15" i="22"/>
  <c r="AC75" i="20"/>
  <c r="AD75" i="20" s="1"/>
  <c r="I19" i="22" s="1"/>
  <c r="I67" i="20"/>
  <c r="E8" i="22" s="1"/>
  <c r="AC51" i="20"/>
  <c r="AC26" i="20"/>
  <c r="AC103" i="20"/>
  <c r="AC104" i="20"/>
  <c r="AC25" i="20"/>
  <c r="I103" i="19"/>
  <c r="AC103" i="19"/>
  <c r="G17" i="22"/>
  <c r="R103" i="19"/>
  <c r="I51" i="20"/>
  <c r="I25" i="20"/>
  <c r="P103" i="20"/>
  <c r="P103" i="19"/>
  <c r="R103" i="20"/>
  <c r="Q103" i="19"/>
  <c r="I103" i="20"/>
  <c r="N103" i="19"/>
  <c r="O103" i="19"/>
  <c r="AC24" i="20"/>
  <c r="I104" i="20"/>
  <c r="AD104" i="20" s="1"/>
  <c r="J22" i="22" s="1"/>
  <c r="P25" i="20"/>
  <c r="N25" i="20"/>
  <c r="AC102" i="20"/>
  <c r="N103" i="20"/>
  <c r="AC50" i="20"/>
  <c r="R51" i="20"/>
  <c r="R25" i="20"/>
  <c r="I26" i="20"/>
  <c r="AD26" i="20" s="1"/>
  <c r="G22" i="22" s="1"/>
  <c r="O51" i="20"/>
  <c r="Q25" i="20"/>
  <c r="P51" i="20"/>
  <c r="I104" i="19"/>
  <c r="AD104" i="19" s="1"/>
  <c r="J21" i="21" s="1"/>
  <c r="O103" i="20"/>
  <c r="M51" i="20"/>
  <c r="M25" i="20"/>
  <c r="N51" i="20"/>
  <c r="O25" i="20"/>
  <c r="I52" i="20"/>
  <c r="AD52" i="20" s="1"/>
  <c r="H22" i="22" s="1"/>
  <c r="Q51" i="20"/>
  <c r="Q103" i="20"/>
  <c r="M103" i="20"/>
  <c r="I22" i="22" l="1"/>
  <c r="AD79" i="20"/>
  <c r="I23" i="22" s="1"/>
  <c r="AD51" i="20"/>
  <c r="AD25" i="20"/>
  <c r="AD103" i="20"/>
  <c r="AD103" i="19"/>
  <c r="J9" i="22"/>
  <c r="J8" i="22"/>
  <c r="J13" i="22"/>
  <c r="J12" i="22"/>
  <c r="J7" i="22"/>
  <c r="J10" i="22"/>
  <c r="J18" i="22"/>
  <c r="J14" i="22"/>
  <c r="J16" i="22"/>
  <c r="J15" i="22"/>
  <c r="J11" i="22"/>
  <c r="J17" i="22"/>
  <c r="H14" i="22"/>
  <c r="H7" i="22"/>
  <c r="H13" i="22"/>
  <c r="H10" i="22"/>
  <c r="H8" i="22"/>
  <c r="H11" i="22"/>
  <c r="H16" i="22"/>
  <c r="H12" i="22"/>
  <c r="H9" i="22"/>
  <c r="H15" i="22"/>
  <c r="H18" i="22"/>
  <c r="G10" i="22"/>
  <c r="G12" i="22"/>
  <c r="G18" i="22"/>
  <c r="G11" i="22"/>
  <c r="G13" i="22"/>
  <c r="G9" i="22"/>
  <c r="G7" i="22"/>
  <c r="G8" i="22"/>
  <c r="G14" i="22"/>
  <c r="G15" i="22"/>
  <c r="AD102" i="20"/>
  <c r="J20" i="22" s="1"/>
  <c r="G6" i="22"/>
  <c r="AD50" i="20"/>
  <c r="H20" i="22" s="1"/>
  <c r="AD24" i="20"/>
  <c r="G20" i="22" s="1"/>
  <c r="AD105" i="20" l="1"/>
  <c r="J23" i="22" s="1"/>
  <c r="J21" i="22"/>
  <c r="AD53" i="20"/>
  <c r="H23" i="22" s="1"/>
  <c r="H21" i="22"/>
  <c r="AD105" i="19"/>
  <c r="J22" i="21" s="1"/>
  <c r="J20" i="21"/>
  <c r="AD27" i="20"/>
  <c r="G23" i="22" s="1"/>
  <c r="G21" i="22"/>
  <c r="J5" i="21"/>
  <c r="H6" i="22"/>
  <c r="J6" i="22"/>
</calcChain>
</file>

<file path=xl/sharedStrings.xml><?xml version="1.0" encoding="utf-8"?>
<sst xmlns="http://schemas.openxmlformats.org/spreadsheetml/2006/main" count="584" uniqueCount="92">
  <si>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</si>
  <si>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</si>
  <si>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</si>
  <si>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</si>
  <si>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</si>
  <si>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</si>
  <si>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</si>
  <si>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</si>
  <si>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</si>
  <si>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</si>
  <si>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</si>
  <si>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</si>
  <si>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</si>
  <si>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</si>
  <si>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</si>
  <si>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</si>
  <si>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</si>
  <si>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</si>
  <si>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</si>
  <si>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</si>
  <si>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</si>
  <si>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</si>
  <si>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</si>
  <si>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</si>
  <si>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</si>
  <si>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</si>
  <si>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</si>
  <si>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</si>
  <si>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</si>
  <si>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</si>
  <si>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</si>
  <si>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</si>
  <si>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</si>
  <si>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</si>
  <si>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</si>
  <si>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</si>
  <si>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</si>
  <si>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</si>
  <si>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</si>
  <si>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</si>
  <si>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</si>
  <si>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</si>
  <si>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</si>
  <si>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</si>
  <si>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</si>
  <si>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</si>
  <si>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</si>
  <si>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</si>
  <si>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</si>
  <si>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</si>
  <si>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</si>
  <si>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</si>
  <si>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</si>
  <si>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</si>
  <si>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</si>
  <si>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</si>
  <si>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</si>
  <si>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</si>
  <si>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</si>
  <si>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</si>
  <si>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</si>
  <si>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</si>
  <si>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</si>
  <si>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</si>
  <si>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</si>
  <si>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</si>
  <si>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</si>
  <si>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</si>
  <si>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</si>
  <si>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</si>
  <si>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</si>
  <si>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</si>
  <si>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</si>
  <si>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</si>
  <si>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</si>
  <si>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</si>
  <si>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</si>
  <si>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</si>
  <si>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</si>
  <si>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</si>
  <si>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</si>
  <si>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</si>
  <si>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</si>
  <si>
    <t>FARE_per_UPT_cleaned_2018_log_FAC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</si>
  <si>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</si>
  <si>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</si>
  <si>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</si>
  <si>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</si>
  <si>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</si>
  <si>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</si>
  <si>
    <t>YEARS_SINCE_TNC_RAIL_MID_FAC</t>
  </si>
  <si>
    <t>YEARS_SINCE_TNC_RAIL_LOW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</si>
</sst>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23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0" xfId="0" applyFont="1" applyFill="1" applyBorder="1"/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opLeftCell="C1" workbookViewId="0">
      <selection activeCell="H21" sqref="H21"/>
    </sheetView>
  </sheetViews>
  <sheetFormatPr defaultColWidth="8.875" defaultRowHeight="15.75" x14ac:dyDescent="0.25"/>
  <cols>
    <col min="1" max="1" width="5.125" customWidth="1"/>
    <col min="2" max="2" width="32.625" bestFit="1" customWidth="1"/>
    <col min="3" max="3" width="8.375" bestFit="1" customWidth="1"/>
    <col min="4" max="5" width="8" bestFit="1" customWidth="1"/>
    <col min="6" max="6" width="7.375" bestFit="1" customWidth="1"/>
    <col min="7" max="7" width="8.375" bestFit="1" customWidth="1"/>
    <col min="8" max="9" width="8" bestFit="1" customWidth="1"/>
    <col min="10" max="10" width="7.375" bestFit="1" customWidth="1"/>
  </cols>
  <sheetData>
    <row r="1" spans="2:10" x14ac:dyDescent="0.25">
      <c r="B1" s="71" t="s">
        <v>64</v>
      </c>
    </row>
    <row r="2" spans="2:10" ht="16.5" thickBot="1" x14ac:dyDescent="0.3"/>
    <row r="3" spans="2:10" ht="16.5" thickTop="1" x14ac:dyDescent="0.25">
      <c r="B3" s="64"/>
      <c r="C3" s="121" t="s">
        <v>65</v>
      </c>
      <c r="D3" s="121"/>
      <c r="E3" s="121"/>
      <c r="F3" s="121"/>
      <c r="G3" s="121" t="s">
        <v>60</v>
      </c>
      <c r="H3" s="121"/>
      <c r="I3" s="121"/>
      <c r="J3" s="121"/>
    </row>
    <row r="4" spans="2:10" x14ac:dyDescent="0.25">
      <c r="B4" s="11" t="s">
        <v>22</v>
      </c>
      <c r="C4" s="30" t="s">
        <v>61</v>
      </c>
      <c r="D4" s="30" t="s">
        <v>62</v>
      </c>
      <c r="E4" s="30" t="s">
        <v>63</v>
      </c>
      <c r="F4" s="30" t="s">
        <v>31</v>
      </c>
      <c r="G4" s="30" t="s">
        <v>61</v>
      </c>
      <c r="H4" s="30" t="s">
        <v>62</v>
      </c>
      <c r="I4" s="30" t="s">
        <v>63</v>
      </c>
      <c r="J4" s="30" t="s">
        <v>31</v>
      </c>
    </row>
    <row r="5" spans="2:10" x14ac:dyDescent="0.25">
      <c r="B5" s="28" t="s">
        <v>36</v>
      </c>
      <c r="C5" s="66">
        <f>'FAC 2012-2018 BUS'!I13</f>
        <v>4.1286290109643353E-2</v>
      </c>
      <c r="D5" s="66">
        <f>'FAC 2012-2018 BUS'!I39</f>
        <v>0.12299827389416751</v>
      </c>
      <c r="E5" s="66">
        <f>'FAC 2012-2018 BUS'!I65</f>
        <v>7.6699986117592323E-2</v>
      </c>
      <c r="F5" s="66">
        <f>'FAC 2012-2018 BUS'!I91</f>
        <v>1.1857276845904874E-2</v>
      </c>
      <c r="G5" s="66">
        <f>'FAC 2012-2018 BUS'!AD13</f>
        <v>2.8999210395481704E-2</v>
      </c>
      <c r="H5" s="66">
        <f>'FAC 2012-2018 BUS'!AD39</f>
        <v>5.6592404551355523E-2</v>
      </c>
      <c r="I5" s="66">
        <f>'FAC 2012-2018 BUS'!AD65</f>
        <v>4.7812676807526676E-2</v>
      </c>
      <c r="J5" s="66">
        <f>'FAC 2012-2018 BUS'!AD91</f>
        <v>6.2940422092884864E-3</v>
      </c>
    </row>
    <row r="6" spans="2:10" x14ac:dyDescent="0.25">
      <c r="B6" s="28" t="s">
        <v>57</v>
      </c>
      <c r="C6" s="66">
        <f>'FAC 2012-2018 BUS'!I14</f>
        <v>4.6349064192019451E-3</v>
      </c>
      <c r="D6" s="66">
        <f>'FAC 2012-2018 BUS'!I40</f>
        <v>1.9646130642514859E-2</v>
      </c>
      <c r="E6" s="66">
        <f>'FAC 2012-2018 BUS'!I66</f>
        <v>0.20895257321897498</v>
      </c>
      <c r="F6" s="66">
        <f>'FAC 2012-2018 BUS'!I92</f>
        <v>0.25866623497692309</v>
      </c>
      <c r="G6" s="66">
        <f>'FAC 2012-2018 BUS'!AD14</f>
        <v>-2.4628942541257484E-3</v>
      </c>
      <c r="H6" s="66">
        <f>'FAC 2012-2018 BUS'!AD40</f>
        <v>-3.1039439873808642E-3</v>
      </c>
      <c r="I6" s="66">
        <f>'FAC 2012-2018 BUS'!AD66</f>
        <v>-3.4816801894148909E-2</v>
      </c>
      <c r="J6" s="66">
        <f>'FAC 2012-2018 BUS'!AD92</f>
        <v>-6.5021780676818727E-2</v>
      </c>
    </row>
    <row r="7" spans="2:10" x14ac:dyDescent="0.25">
      <c r="B7" s="28" t="s">
        <v>53</v>
      </c>
      <c r="C7" s="66">
        <f>'FAC 2012-2018 BUS'!I15</f>
        <v>6.2307176065072412E-2</v>
      </c>
      <c r="D7" s="66">
        <f>'FAC 2012-2018 BUS'!I41</f>
        <v>8.8131300547857006E-2</v>
      </c>
      <c r="E7" s="66">
        <f>'FAC 2012-2018 BUS'!I67</f>
        <v>5.6239007281483122E-2</v>
      </c>
      <c r="F7" s="66">
        <f>'FAC 2012-2018 BUS'!I93</f>
        <v>6.8027813555046501E-2</v>
      </c>
      <c r="G7" s="66">
        <f>'FAC 2012-2018 BUS'!AD15</f>
        <v>7.6673700975852218E-3</v>
      </c>
      <c r="H7" s="66">
        <f>'FAC 2012-2018 BUS'!AD41</f>
        <v>9.0907735575725367E-3</v>
      </c>
      <c r="I7" s="66">
        <f>'FAC 2012-2018 BUS'!AD67</f>
        <v>6.0599351443529001E-3</v>
      </c>
      <c r="J7" s="66">
        <f>'FAC 2012-2018 BUS'!AD93</f>
        <v>7.3692408919644606E-3</v>
      </c>
    </row>
    <row r="8" spans="2:10" hidden="1" x14ac:dyDescent="0.25">
      <c r="B8" s="28" t="s">
        <v>67</v>
      </c>
      <c r="C8" s="66" t="str">
        <f>'FAC 2012-2018 BUS'!I16</f>
        <v>-</v>
      </c>
      <c r="D8" s="66" t="str">
        <f>'FAC 2012-2018 BUS'!I42</f>
        <v>-</v>
      </c>
      <c r="E8" s="66" t="str">
        <f>'FAC 2012-2018 BUS'!I68</f>
        <v>-</v>
      </c>
      <c r="F8" s="66" t="str">
        <f>'FAC 2012-2018 BUS'!I94</f>
        <v>-</v>
      </c>
      <c r="G8" s="66" t="e">
        <f>'FAC 2012-2018 BUS'!AD16</f>
        <v>#REF!</v>
      </c>
      <c r="H8" s="66" t="e">
        <f>'FAC 2012-2018 BUS'!AD42</f>
        <v>#REF!</v>
      </c>
      <c r="I8" s="66" t="e">
        <f>'FAC 2012-2018 BUS'!AD68</f>
        <v>#REF!</v>
      </c>
      <c r="J8" s="66" t="e">
        <f>'FAC 2012-2018 BUS'!AD94</f>
        <v>#REF!</v>
      </c>
    </row>
    <row r="9" spans="2:10" x14ac:dyDescent="0.25">
      <c r="B9" s="28" t="s">
        <v>54</v>
      </c>
      <c r="C9" s="66">
        <f>'FAC 2012-2018 BUS'!I17</f>
        <v>-0.26449019579006461</v>
      </c>
      <c r="D9" s="66">
        <f>'FAC 2012-2018 BUS'!I43</f>
        <v>-0.28779611230663815</v>
      </c>
      <c r="E9" s="66">
        <f>'FAC 2012-2018 BUS'!I69</f>
        <v>-0.29465126874019243</v>
      </c>
      <c r="F9" s="66">
        <f>'FAC 2012-2018 BUS'!I95</f>
        <v>-0.28941668897379358</v>
      </c>
      <c r="G9" s="66">
        <f>'FAC 2012-2018 BUS'!AD17</f>
        <v>-3.3245182681224408E-2</v>
      </c>
      <c r="H9" s="66">
        <f>'FAC 2012-2018 BUS'!AD43</f>
        <v>-3.7072757651046742E-2</v>
      </c>
      <c r="I9" s="66">
        <f>'FAC 2012-2018 BUS'!AD69</f>
        <v>-3.808426008059615E-2</v>
      </c>
      <c r="J9" s="66">
        <f>'FAC 2012-2018 BUS'!AD95</f>
        <v>-3.5146715567697974E-2</v>
      </c>
    </row>
    <row r="10" spans="2:10" x14ac:dyDescent="0.25">
      <c r="B10" s="28" t="s">
        <v>51</v>
      </c>
      <c r="C10" s="66">
        <f>'FAC 2012-2018 BUS'!I18</f>
        <v>0.12465327490300271</v>
      </c>
      <c r="D10" s="66">
        <f>'FAC 2012-2018 BUS'!I44</f>
        <v>9.3121256240735084E-2</v>
      </c>
      <c r="E10" s="66">
        <f>'FAC 2012-2018 BUS'!I70</f>
        <v>8.6445425229110473E-2</v>
      </c>
      <c r="F10" s="66">
        <f>'FAC 2012-2018 BUS'!I96</f>
        <v>8.3566354398319831E-2</v>
      </c>
      <c r="G10" s="66">
        <f>'FAC 2012-2018 BUS'!AD18</f>
        <v>-3.8954218142729802E-3</v>
      </c>
      <c r="H10" s="66">
        <f>'FAC 2012-2018 BUS'!AD44</f>
        <v>-3.0846738831011296E-3</v>
      </c>
      <c r="I10" s="66">
        <f>'FAC 2012-2018 BUS'!AD70</f>
        <v>-2.8656265989490215E-3</v>
      </c>
      <c r="J10" s="66">
        <f>'FAC 2012-2018 BUS'!AD96</f>
        <v>-2.6520608330059163E-3</v>
      </c>
    </row>
    <row r="11" spans="2:10" x14ac:dyDescent="0.25">
      <c r="B11" s="28" t="s">
        <v>68</v>
      </c>
      <c r="C11" s="66">
        <f>'FAC 2012-2018 BUS'!I19</f>
        <v>-8.5199959711315332E-2</v>
      </c>
      <c r="D11" s="66">
        <f>'FAC 2012-2018 BUS'!I45</f>
        <v>-0.12572830945826097</v>
      </c>
      <c r="E11" s="66">
        <f>'FAC 2012-2018 BUS'!I71</f>
        <v>-5.2193866484843587E-2</v>
      </c>
      <c r="F11" s="66">
        <f>'FAC 2012-2018 BUS'!I97</f>
        <v>-4.7603935258651364E-2</v>
      </c>
      <c r="G11" s="66">
        <f>'FAC 2012-2018 BUS'!AD19</f>
        <v>-7.7335046660101522E-4</v>
      </c>
      <c r="H11" s="66">
        <f>'FAC 2012-2018 BUS'!AD45</f>
        <v>-9.3370564596000386E-4</v>
      </c>
      <c r="I11" s="66">
        <f>'FAC 2012-2018 BUS'!AD71</f>
        <v>-2.9944755360002996E-4</v>
      </c>
      <c r="J11" s="66">
        <f>'FAC 2012-2018 BUS'!AD97</f>
        <v>-1.3912802763269721E-3</v>
      </c>
    </row>
    <row r="12" spans="2:10" x14ac:dyDescent="0.25">
      <c r="B12" s="28" t="s">
        <v>52</v>
      </c>
      <c r="C12" s="66">
        <f>'FAC 2012-2018 BUS'!I20</f>
        <v>0.2261064491721636</v>
      </c>
      <c r="D12" s="66">
        <f>'FAC 2012-2018 BUS'!I46</f>
        <v>0.31750495768281861</v>
      </c>
      <c r="E12" s="66">
        <f>'FAC 2012-2018 BUS'!I72</f>
        <v>0.33986216994963137</v>
      </c>
      <c r="F12" s="66">
        <f>'FAC 2012-2018 BUS'!I98</f>
        <v>0.12195121951219523</v>
      </c>
      <c r="G12" s="66">
        <f>'FAC 2012-2018 BUS'!AD20</f>
        <v>-8.3397732156271064E-3</v>
      </c>
      <c r="H12" s="66">
        <f>'FAC 2012-2018 BUS'!AD46</f>
        <v>-9.9636463428706447E-3</v>
      </c>
      <c r="I12" s="66">
        <f>'FAC 2012-2018 BUS'!AD72</f>
        <v>-9.4337607470077103E-3</v>
      </c>
      <c r="J12" s="66">
        <f>'FAC 2012-2018 BUS'!AD98</f>
        <v>-3.682332779970664E-3</v>
      </c>
    </row>
    <row r="13" spans="2:10" x14ac:dyDescent="0.25">
      <c r="B13" s="28" t="s">
        <v>69</v>
      </c>
      <c r="C13" s="66"/>
      <c r="D13" s="108"/>
      <c r="E13" s="108"/>
      <c r="F13" s="66"/>
      <c r="G13" s="66">
        <f>'FAC 2012-2018 BUS'!AD21</f>
        <v>-0.13013944537521807</v>
      </c>
      <c r="H13" s="66">
        <f>'FAC 2012-2018 BUS'!AD47</f>
        <v>-0.13909522755716708</v>
      </c>
      <c r="I13" s="66">
        <f>'FAC 2012-2018 BUS'!AD73</f>
        <v>-0.11221647021119388</v>
      </c>
      <c r="J13" s="66">
        <f>'FAC 2012-2018 BUS'!AD99</f>
        <v>-2.1839614846378974E-3</v>
      </c>
    </row>
    <row r="14" spans="2:10" hidden="1" x14ac:dyDescent="0.25">
      <c r="B14" s="28" t="s">
        <v>69</v>
      </c>
      <c r="C14" s="66"/>
      <c r="D14" s="66"/>
      <c r="E14" s="66"/>
      <c r="F14" s="66"/>
      <c r="G14" s="66" t="e">
        <f>'FAC 2012-2018 BUS'!#REF!</f>
        <v>#REF!</v>
      </c>
      <c r="H14" s="5"/>
      <c r="I14" s="5"/>
      <c r="J14" s="66" t="e">
        <f>'FAC 2012-2018 BUS'!#REF!</f>
        <v>#REF!</v>
      </c>
    </row>
    <row r="15" spans="2:10" hidden="1" x14ac:dyDescent="0.25">
      <c r="B15" s="28" t="s">
        <v>69</v>
      </c>
      <c r="C15" s="66"/>
      <c r="D15" s="66"/>
      <c r="E15" s="66"/>
      <c r="F15" s="66"/>
      <c r="G15" s="66" t="e">
        <f>'FAC 2012-2018 BUS'!#REF!</f>
        <v>#REF!</v>
      </c>
      <c r="H15" s="66" t="e">
        <f>'FAC 2012-2018 BUS'!#REF!</f>
        <v>#REF!</v>
      </c>
      <c r="I15" s="66" t="e">
        <f>'FAC 2012-2018 BUS'!#REF!</f>
        <v>#REF!</v>
      </c>
      <c r="J15" s="66" t="e">
        <f>'FAC 2012-2018 BUS'!#REF!</f>
        <v>#REF!</v>
      </c>
    </row>
    <row r="16" spans="2:10" hidden="1" x14ac:dyDescent="0.25">
      <c r="B16" s="28" t="s">
        <v>69</v>
      </c>
      <c r="C16" s="66"/>
      <c r="D16" s="66"/>
      <c r="E16" s="66"/>
      <c r="F16" s="66"/>
      <c r="G16" s="66" t="e">
        <f>'FAC 2012-2018 BUS'!#REF!</f>
        <v>#REF!</v>
      </c>
      <c r="H16" s="66" t="e">
        <f>'FAC 2012-2018 BUS'!#REF!</f>
        <v>#REF!</v>
      </c>
      <c r="I16" s="66" t="e">
        <f>'FAC 2012-2018 BUS'!#REF!</f>
        <v>#REF!</v>
      </c>
      <c r="J16" s="66" t="e">
        <f>'FAC 2012-2018 BUS'!#REF!</f>
        <v>#REF!</v>
      </c>
    </row>
    <row r="17" spans="2:10" hidden="1" x14ac:dyDescent="0.25">
      <c r="B17" s="28" t="s">
        <v>70</v>
      </c>
      <c r="C17" s="66"/>
      <c r="D17" s="66"/>
      <c r="E17" s="66"/>
      <c r="F17" s="108"/>
      <c r="G17" s="66" t="e">
        <f>'FAC 2012-2018 BUS'!AD22</f>
        <v>#REF!</v>
      </c>
      <c r="H17" s="66" t="e">
        <f>'FAC 2012-2018 BUS'!AD48</f>
        <v>#REF!</v>
      </c>
      <c r="I17" s="66" t="e">
        <f>'FAC 2012-2018 BUS'!AD74</f>
        <v>#REF!</v>
      </c>
      <c r="J17" s="66" t="e">
        <f>'FAC 2012-2018 BUS'!AD100</f>
        <v>#REF!</v>
      </c>
    </row>
    <row r="18" spans="2:10" hidden="1" x14ac:dyDescent="0.25">
      <c r="B18" s="11" t="s">
        <v>71</v>
      </c>
      <c r="C18" s="109"/>
      <c r="D18" s="109"/>
      <c r="E18" s="109"/>
      <c r="F18" s="109"/>
      <c r="G18" s="67" t="e">
        <f>'FAC 2012-2018 BUS'!AD23</f>
        <v>#REF!</v>
      </c>
      <c r="H18" s="67" t="e">
        <f>'FAC 2012-2018 BUS'!AD49</f>
        <v>#REF!</v>
      </c>
      <c r="I18" s="67" t="e">
        <f>'FAC 2012-2018 BUS'!AD75</f>
        <v>#REF!</v>
      </c>
      <c r="J18" s="67" t="e">
        <f>'FAC 2012-2018 BUS'!AD101</f>
        <v>#REF!</v>
      </c>
    </row>
    <row r="19" spans="2:10" x14ac:dyDescent="0.25">
      <c r="B19" s="44" t="s">
        <v>58</v>
      </c>
      <c r="C19" s="68"/>
      <c r="D19" s="68"/>
      <c r="E19" s="68"/>
      <c r="F19" s="68"/>
      <c r="G19" s="68">
        <f>'FAC 2012-2018 BUS'!AD24</f>
        <v>0</v>
      </c>
      <c r="H19" s="68">
        <f>'FAC 2012-2018 BUS'!AD50</f>
        <v>0</v>
      </c>
      <c r="I19" s="68">
        <f>'FAC 2012-2018 BUS'!AD76</f>
        <v>0</v>
      </c>
      <c r="J19" s="68">
        <f>'FAC 2012-2018 BUS'!AD102</f>
        <v>0</v>
      </c>
    </row>
    <row r="20" spans="2:10" x14ac:dyDescent="0.25">
      <c r="B20" s="28" t="s">
        <v>72</v>
      </c>
      <c r="C20" s="72"/>
      <c r="D20" s="72"/>
      <c r="E20" s="72"/>
      <c r="F20" s="72"/>
      <c r="G20" s="72">
        <f>'FAC 2012-2018 BUS'!AD25</f>
        <v>-0.14071994240755115</v>
      </c>
      <c r="H20" s="72">
        <f>'FAC 2012-2018 BUS'!AD51</f>
        <v>-0.12716426503645217</v>
      </c>
      <c r="I20" s="72">
        <f>'FAC 2012-2018 BUS'!AD77</f>
        <v>-0.1434044588486777</v>
      </c>
      <c r="J20" s="72">
        <f>'FAC 2012-2018 BUS'!AD103</f>
        <v>-9.7363924175357774E-2</v>
      </c>
    </row>
    <row r="21" spans="2:10" ht="16.5" thickBot="1" x14ac:dyDescent="0.3">
      <c r="B21" s="12" t="s">
        <v>55</v>
      </c>
      <c r="C21" s="69"/>
      <c r="D21" s="69"/>
      <c r="E21" s="69"/>
      <c r="F21" s="69"/>
      <c r="G21" s="69">
        <f>'FAC 2012-2018 BUS'!AD26</f>
        <v>-0.14351131184823507</v>
      </c>
      <c r="H21" s="69">
        <f>'FAC 2012-2018 BUS'!AD52</f>
        <v>-0.15780496085898432</v>
      </c>
      <c r="I21" s="69">
        <f>'FAC 2012-2018 BUS'!AD78</f>
        <v>-0.14609866382839065</v>
      </c>
      <c r="J21" s="69">
        <f>'FAC 2012-2018 BUS'!AD104</f>
        <v>-9.3789934893261595E-2</v>
      </c>
    </row>
    <row r="22" spans="2:10" ht="17.25" thickTop="1" thickBot="1" x14ac:dyDescent="0.3">
      <c r="B22" s="60" t="s">
        <v>73</v>
      </c>
      <c r="C22" s="70"/>
      <c r="D22" s="70"/>
      <c r="E22" s="70"/>
      <c r="F22" s="70"/>
      <c r="G22" s="70">
        <f>'FAC 2012-2018 BUS'!AD27</f>
        <v>-2.7913694406839218E-3</v>
      </c>
      <c r="H22" s="70">
        <f>'FAC 2012-2018 BUS'!AD53</f>
        <v>-3.0640695822532149E-2</v>
      </c>
      <c r="I22" s="70">
        <f>'FAC 2012-2018 BUS'!AD79</f>
        <v>-2.6942049797129553E-3</v>
      </c>
      <c r="J22" s="70">
        <f>'FAC 2012-2018 BUS'!AD105</f>
        <v>3.5739892820961794E-3</v>
      </c>
    </row>
    <row r="23" spans="2:10" ht="16.5" thickTop="1" x14ac:dyDescent="0.25"/>
  </sheetData>
  <mergeCells count="2">
    <mergeCell ref="C3:F3"/>
    <mergeCell ref="G3:J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showGridLines="0" tabSelected="1" topLeftCell="B1" workbookViewId="0">
      <selection activeCell="J21" sqref="J21"/>
    </sheetView>
  </sheetViews>
  <sheetFormatPr defaultColWidth="8.875" defaultRowHeight="15.75" x14ac:dyDescent="0.25"/>
  <cols>
    <col min="1" max="1" width="5.125" customWidth="1"/>
    <col min="2" max="2" width="32.625" bestFit="1" customWidth="1"/>
    <col min="3" max="3" width="8.375" bestFit="1" customWidth="1"/>
    <col min="4" max="4" width="8" bestFit="1" customWidth="1"/>
    <col min="5" max="5" width="8" hidden="1" customWidth="1"/>
    <col min="6" max="6" width="7.375" bestFit="1" customWidth="1"/>
    <col min="7" max="7" width="8.375" bestFit="1" customWidth="1"/>
    <col min="8" max="8" width="8" bestFit="1" customWidth="1"/>
    <col min="9" max="9" width="8" hidden="1" customWidth="1"/>
    <col min="10" max="10" width="7.375" bestFit="1" customWidth="1"/>
    <col min="11" max="11" width="21.625" bestFit="1" customWidth="1"/>
  </cols>
  <sheetData>
    <row r="2" spans="2:11" x14ac:dyDescent="0.25">
      <c r="B2" s="71" t="s">
        <v>66</v>
      </c>
    </row>
    <row r="3" spans="2:11" ht="16.5" thickBot="1" x14ac:dyDescent="0.3"/>
    <row r="4" spans="2:11" ht="16.5" thickTop="1" x14ac:dyDescent="0.25">
      <c r="B4" s="64"/>
      <c r="C4" s="121" t="s">
        <v>65</v>
      </c>
      <c r="D4" s="121"/>
      <c r="E4" s="121"/>
      <c r="F4" s="121"/>
      <c r="G4" s="121" t="s">
        <v>60</v>
      </c>
      <c r="H4" s="121"/>
      <c r="I4" s="121"/>
      <c r="J4" s="121"/>
    </row>
    <row r="5" spans="2:11" x14ac:dyDescent="0.25">
      <c r="B5" s="11" t="s">
        <v>22</v>
      </c>
      <c r="C5" s="30" t="s">
        <v>61</v>
      </c>
      <c r="D5" s="30" t="s">
        <v>62</v>
      </c>
      <c r="E5" s="30" t="s">
        <v>63</v>
      </c>
      <c r="F5" s="30" t="s">
        <v>31</v>
      </c>
      <c r="G5" s="30" t="s">
        <v>61</v>
      </c>
      <c r="H5" s="30" t="s">
        <v>62</v>
      </c>
      <c r="I5" s="30" t="s">
        <v>63</v>
      </c>
      <c r="J5" s="30" t="s">
        <v>31</v>
      </c>
    </row>
    <row r="6" spans="2:11" x14ac:dyDescent="0.25">
      <c r="B6" s="28" t="s">
        <v>36</v>
      </c>
      <c r="C6" s="66">
        <f>'FAC 2012-2018 RAIL'!I13</f>
        <v>0.11917790861200328</v>
      </c>
      <c r="D6" s="66">
        <f>'FAC 2012-2018 RAIL'!I39</f>
        <v>0.28730023470224331</v>
      </c>
      <c r="E6" s="66" t="str">
        <f>'FAC 2012-2018 RAIL'!I65</f>
        <v>-</v>
      </c>
      <c r="F6" s="66">
        <f>'FAC 2012-2018 RAIL'!I91</f>
        <v>3.3807373956687981E-2</v>
      </c>
      <c r="G6" s="66">
        <f>'FAC 2012-2018 RAIL'!AD13</f>
        <v>7.9827481833217945E-2</v>
      </c>
      <c r="H6" s="66">
        <f>'FAC 2012-2018 RAIL'!AD39</f>
        <v>0.13516775856746641</v>
      </c>
      <c r="I6" s="66" t="e">
        <f>'FAC 2012-2018 RAIL'!AD65</f>
        <v>#N/A</v>
      </c>
      <c r="J6" s="66">
        <f>'FAC 2012-2018 RAIL'!AD91</f>
        <v>1.7653360488283937E-2</v>
      </c>
    </row>
    <row r="7" spans="2:11" x14ac:dyDescent="0.25">
      <c r="B7" s="28" t="s">
        <v>57</v>
      </c>
      <c r="C7" s="66">
        <f>'FAC 2012-2018 RAIL'!I14</f>
        <v>0.13077899739480658</v>
      </c>
      <c r="D7" s="66">
        <f>'FAC 2012-2018 RAIL'!I40</f>
        <v>8.1131106799610553E-2</v>
      </c>
      <c r="E7" s="66" t="str">
        <f>'FAC 2012-2018 RAIL'!I66</f>
        <v>-</v>
      </c>
      <c r="F7" s="66">
        <f>'FAC 2012-2018 RAIL'!I92</f>
        <v>0.15271428027284539</v>
      </c>
      <c r="G7" s="66">
        <f>'FAC 2012-2018 RAIL'!AD14</f>
        <v>-3.949623207966254E-2</v>
      </c>
      <c r="H7" s="66">
        <f>'FAC 2012-2018 RAIL'!AD40</f>
        <v>-1.0509246714299219E-2</v>
      </c>
      <c r="I7" s="66" t="e">
        <f>'FAC 2012-2018 RAIL'!AD66</f>
        <v>#N/A</v>
      </c>
      <c r="J7" s="66">
        <f>'FAC 2012-2018 RAIL'!AD92</f>
        <v>-4.6277312264041685E-2</v>
      </c>
      <c r="K7" s="73"/>
    </row>
    <row r="8" spans="2:11" x14ac:dyDescent="0.25">
      <c r="B8" s="28" t="s">
        <v>53</v>
      </c>
      <c r="C8" s="66">
        <f>'FAC 2012-2018 RAIL'!I15</f>
        <v>5.9994734581069187E-2</v>
      </c>
      <c r="D8" s="66">
        <f>'FAC 2012-2018 RAIL'!I41</f>
        <v>6.0077784574194659E-2</v>
      </c>
      <c r="E8" s="66" t="str">
        <f>'FAC 2012-2018 RAIL'!I67</f>
        <v>-</v>
      </c>
      <c r="F8" s="66">
        <f>'FAC 2012-2018 RAIL'!I93</f>
        <v>6.8027813555046501E-2</v>
      </c>
      <c r="G8" s="66">
        <f>'FAC 2012-2018 RAIL'!AD15</f>
        <v>7.7643752863332371E-3</v>
      </c>
      <c r="H8" s="66">
        <f>'FAC 2012-2018 RAIL'!AD41</f>
        <v>8.0542306996354372E-3</v>
      </c>
      <c r="I8" s="66" t="e">
        <f>'FAC 2012-2018 RAIL'!AD67</f>
        <v>#N/A</v>
      </c>
      <c r="J8" s="66">
        <f>'FAC 2012-2018 RAIL'!AD93</f>
        <v>7.7586983051843375E-3</v>
      </c>
      <c r="K8" s="73"/>
    </row>
    <row r="9" spans="2:11" hidden="1" x14ac:dyDescent="0.25">
      <c r="B9" s="28" t="s">
        <v>67</v>
      </c>
      <c r="C9" s="66" t="str">
        <f>'FAC 2012-2018 RAIL'!I16</f>
        <v>-</v>
      </c>
      <c r="D9" s="66" t="str">
        <f>'FAC 2012-2018 RAIL'!I42</f>
        <v>-</v>
      </c>
      <c r="E9" s="66" t="str">
        <f>'FAC 2012-2018 RAIL'!I68</f>
        <v>-</v>
      </c>
      <c r="F9" s="66" t="str">
        <f>'FAC 2012-2018 RAIL'!I94</f>
        <v>-</v>
      </c>
      <c r="G9" s="66" t="e">
        <f>'FAC 2012-2018 RAIL'!AD16</f>
        <v>#REF!</v>
      </c>
      <c r="H9" s="66" t="e">
        <f>'FAC 2012-2018 RAIL'!AD42</f>
        <v>#REF!</v>
      </c>
      <c r="I9" s="66" t="e">
        <f>'FAC 2012-2018 RAIL'!AD68</f>
        <v>#N/A</v>
      </c>
      <c r="J9" s="66" t="e">
        <f>'FAC 2012-2018 RAIL'!AD94</f>
        <v>#REF!</v>
      </c>
      <c r="K9" s="73"/>
    </row>
    <row r="10" spans="2:11" x14ac:dyDescent="0.25">
      <c r="B10" s="28" t="s">
        <v>54</v>
      </c>
      <c r="C10" s="66">
        <f>'FAC 2012-2018 RAIL'!I17</f>
        <v>-0.28241961702317631</v>
      </c>
      <c r="D10" s="66">
        <f>'FAC 2012-2018 RAIL'!I43</f>
        <v>-0.2803256745711693</v>
      </c>
      <c r="E10" s="66" t="str">
        <f>'FAC 2012-2018 RAIL'!I69</f>
        <v>-</v>
      </c>
      <c r="F10" s="66">
        <f>'FAC 2012-2018 RAIL'!I95</f>
        <v>-0.28941668897379358</v>
      </c>
      <c r="G10" s="66">
        <f>'FAC 2012-2018 RAIL'!AD17</f>
        <v>-3.6222742587720888E-2</v>
      </c>
      <c r="H10" s="66">
        <f>'FAC 2012-2018 RAIL'!AD43</f>
        <v>-3.7484690811435947E-2</v>
      </c>
      <c r="I10" s="66" t="e">
        <f>'FAC 2012-2018 RAIL'!AD69</f>
        <v>#N/A</v>
      </c>
      <c r="J10" s="66">
        <f>'FAC 2012-2018 RAIL'!AD95</f>
        <v>-3.7326495824386782E-2</v>
      </c>
      <c r="K10" s="73"/>
    </row>
    <row r="11" spans="2:11" x14ac:dyDescent="0.25">
      <c r="B11" s="28" t="s">
        <v>51</v>
      </c>
      <c r="C11" s="66">
        <f>'FAC 2012-2018 RAIL'!I18</f>
        <v>0.11727424120613961</v>
      </c>
      <c r="D11" s="66">
        <f>'FAC 2012-2018 RAIL'!I44</f>
        <v>9.7868612125152854E-2</v>
      </c>
      <c r="E11" s="66" t="str">
        <f>'FAC 2012-2018 RAIL'!I70</f>
        <v>-</v>
      </c>
      <c r="F11" s="66">
        <f>'FAC 2012-2018 RAIL'!I96</f>
        <v>8.3566354398319831E-2</v>
      </c>
      <c r="G11" s="66">
        <f>'FAC 2012-2018 RAIL'!AD18</f>
        <v>-4.0153541063429167E-3</v>
      </c>
      <c r="H11" s="66">
        <f>'FAC 2012-2018 RAIL'!AD44</f>
        <v>-3.6051384994010803E-3</v>
      </c>
      <c r="I11" s="66" t="e">
        <f>'FAC 2012-2018 RAIL'!AD70</f>
        <v>#N/A</v>
      </c>
      <c r="J11" s="66">
        <f>'FAC 2012-2018 RAIL'!AD96</f>
        <v>-2.9889300796561084E-3</v>
      </c>
      <c r="K11" s="73"/>
    </row>
    <row r="12" spans="2:11" x14ac:dyDescent="0.25">
      <c r="B12" s="28" t="s">
        <v>68</v>
      </c>
      <c r="C12" s="66">
        <f>'FAC 2012-2018 RAIL'!I19</f>
        <v>-7.1130047008331032E-2</v>
      </c>
      <c r="D12" s="66">
        <f>'FAC 2012-2018 RAIL'!I45</f>
        <v>-0.14240800519872532</v>
      </c>
      <c r="E12" s="66" t="str">
        <f>'FAC 2012-2018 RAIL'!I71</f>
        <v>-</v>
      </c>
      <c r="F12" s="66">
        <f>'FAC 2012-2018 RAIL'!I97</f>
        <v>-4.7603935258648034E-2</v>
      </c>
      <c r="G12" s="66">
        <f>'FAC 2012-2018 RAIL'!AD19</f>
        <v>-7.6591460880835358E-4</v>
      </c>
      <c r="H12" s="66">
        <f>'FAC 2012-2018 RAIL'!AD45</f>
        <v>-1.2088963646692816E-3</v>
      </c>
      <c r="I12" s="66" t="e">
        <f>'FAC 2012-2018 RAIL'!AD71</f>
        <v>#N/A</v>
      </c>
      <c r="J12" s="66">
        <f>'FAC 2012-2018 RAIL'!AD97</f>
        <v>-1.4127612714403448E-3</v>
      </c>
      <c r="K12" s="73"/>
    </row>
    <row r="13" spans="2:11" x14ac:dyDescent="0.25">
      <c r="B13" s="28" t="s">
        <v>52</v>
      </c>
      <c r="C13" s="66">
        <f>'FAC 2012-2018 RAIL'!I20</f>
        <v>0.23907223003890099</v>
      </c>
      <c r="D13" s="66">
        <f>'FAC 2012-2018 RAIL'!I46</f>
        <v>0.37048058500586278</v>
      </c>
      <c r="E13" s="66" t="str">
        <f>'FAC 2012-2018 RAIL'!I72</f>
        <v>-</v>
      </c>
      <c r="F13" s="66">
        <f>'FAC 2012-2018 RAIL'!I98</f>
        <v>0.12195121951219523</v>
      </c>
      <c r="G13" s="66">
        <f>'FAC 2012-2018 RAIL'!AD20</f>
        <v>-9.3032027791002218E-3</v>
      </c>
      <c r="H13" s="66">
        <f>'FAC 2012-2018 RAIL'!AD46</f>
        <v>-1.3749901752768448E-2</v>
      </c>
      <c r="I13" s="66" t="e">
        <f>'FAC 2012-2018 RAIL'!AD72</f>
        <v>#N/A</v>
      </c>
      <c r="J13" s="66">
        <f>'FAC 2012-2018 RAIL'!AD98</f>
        <v>-4.0120753511433613E-3</v>
      </c>
      <c r="K13" s="73"/>
    </row>
    <row r="14" spans="2:11" hidden="1" x14ac:dyDescent="0.25">
      <c r="B14" s="28" t="s">
        <v>69</v>
      </c>
      <c r="C14" s="66" t="e">
        <f>'FAC 2012-2018 RAIL'!#REF!</f>
        <v>#REF!</v>
      </c>
      <c r="D14" s="66" t="e">
        <f>'FAC 2012-2018 RAIL'!#REF!</f>
        <v>#REF!</v>
      </c>
      <c r="E14" s="66" t="e">
        <f>'FAC 2012-2018 RAIL'!#REF!</f>
        <v>#REF!</v>
      </c>
      <c r="F14" s="66" t="e">
        <f>'FAC 2012-2018 RAIL'!#REF!</f>
        <v>#REF!</v>
      </c>
      <c r="G14" s="66" t="e">
        <f>'FAC 2012-2018 RAIL'!#REF!</f>
        <v>#REF!</v>
      </c>
      <c r="H14" s="66" t="e">
        <f>'FAC 2012-2018 RAIL'!#REF!</f>
        <v>#REF!</v>
      </c>
      <c r="I14" s="66" t="e">
        <f>'FAC 2012-2018 RAIL'!#REF!</f>
        <v>#REF!</v>
      </c>
      <c r="J14" s="66" t="e">
        <f>'FAC 2012-2018 RAIL'!#REF!</f>
        <v>#REF!</v>
      </c>
      <c r="K14" s="73"/>
    </row>
    <row r="15" spans="2:11" hidden="1" x14ac:dyDescent="0.25">
      <c r="B15" s="28" t="s">
        <v>69</v>
      </c>
      <c r="C15" s="66" t="e">
        <f>'FAC 2012-2018 RAIL'!#REF!</f>
        <v>#REF!</v>
      </c>
      <c r="D15" s="66" t="e">
        <f>'FAC 2012-2018 RAIL'!#REF!</f>
        <v>#REF!</v>
      </c>
      <c r="E15" s="66" t="e">
        <f>'FAC 2012-2018 RAIL'!#REF!</f>
        <v>#REF!</v>
      </c>
      <c r="F15" s="66" t="e">
        <f>'FAC 2012-2018 RAIL'!#REF!</f>
        <v>#REF!</v>
      </c>
      <c r="G15" s="66" t="e">
        <f>'FAC 2012-2018 RAIL'!#REF!</f>
        <v>#REF!</v>
      </c>
      <c r="H15" s="66" t="e">
        <f>'FAC 2012-2018 RAIL'!#REF!</f>
        <v>#REF!</v>
      </c>
      <c r="I15" s="66" t="e">
        <f>'FAC 2012-2018 RAIL'!#REF!</f>
        <v>#REF!</v>
      </c>
      <c r="J15" s="66" t="e">
        <f>'FAC 2012-2018 RAIL'!#REF!</f>
        <v>#REF!</v>
      </c>
      <c r="K15" s="73"/>
    </row>
    <row r="16" spans="2:11" x14ac:dyDescent="0.25">
      <c r="B16" s="28" t="s">
        <v>69</v>
      </c>
      <c r="C16" s="66"/>
      <c r="D16" s="66"/>
      <c r="E16" s="66"/>
      <c r="F16" s="66"/>
      <c r="G16" s="66">
        <f>'FAC 2012-2018 RAIL'!AD21</f>
        <v>2.3028148715787875E-2</v>
      </c>
      <c r="H16" s="66">
        <f>'FAC 2012-2018 RAIL'!AD47</f>
        <v>-2.059859224636592E-2</v>
      </c>
      <c r="I16" s="66" t="e">
        <f>'FAC 2012-2018 RAIL'!AD73</f>
        <v>#N/A</v>
      </c>
      <c r="J16" s="66">
        <f>'FAC 2012-2018 RAIL'!AD99</f>
        <v>0.11067036742583201</v>
      </c>
      <c r="K16" s="73"/>
    </row>
    <row r="17" spans="2:11" hidden="1" x14ac:dyDescent="0.25">
      <c r="B17" s="28" t="s">
        <v>69</v>
      </c>
      <c r="C17" s="66"/>
      <c r="D17" s="66"/>
      <c r="E17" s="66"/>
      <c r="F17" s="66"/>
      <c r="G17" s="66" t="e">
        <f>'FAC 2012-2018 RAIL'!#REF!</f>
        <v>#REF!</v>
      </c>
      <c r="H17" s="5"/>
      <c r="I17" s="5"/>
      <c r="J17" s="66" t="e">
        <f>'FAC 2012-2018 RAIL'!#REF!</f>
        <v>#REF!</v>
      </c>
      <c r="K17" s="73"/>
    </row>
    <row r="18" spans="2:11" hidden="1" x14ac:dyDescent="0.25">
      <c r="B18" s="28" t="s">
        <v>70</v>
      </c>
      <c r="C18" s="66"/>
      <c r="D18" s="66"/>
      <c r="E18" s="66"/>
      <c r="F18" s="66"/>
      <c r="G18" s="66" t="e">
        <f>'FAC 2012-2018 RAIL'!AD22</f>
        <v>#REF!</v>
      </c>
      <c r="H18" s="66" t="e">
        <f>'FAC 2012-2018 RAIL'!AD48</f>
        <v>#REF!</v>
      </c>
      <c r="I18" s="66" t="e">
        <f>'FAC 2012-2018 RAIL'!AD74</f>
        <v>#N/A</v>
      </c>
      <c r="J18" s="66" t="e">
        <f>'FAC 2012-2018 RAIL'!AD100</f>
        <v>#REF!</v>
      </c>
      <c r="K18" s="73"/>
    </row>
    <row r="19" spans="2:11" hidden="1" x14ac:dyDescent="0.25">
      <c r="B19" s="11" t="s">
        <v>71</v>
      </c>
      <c r="C19" s="66"/>
      <c r="D19" s="66"/>
      <c r="E19" s="66"/>
      <c r="F19" s="66"/>
      <c r="G19" s="66" t="e">
        <f>'FAC 2012-2018 RAIL'!AD23</f>
        <v>#REF!</v>
      </c>
      <c r="H19" s="66" t="e">
        <f>'FAC 2012-2018 RAIL'!AD49</f>
        <v>#REF!</v>
      </c>
      <c r="I19" s="66" t="e">
        <f>'FAC 2012-2018 RAIL'!AD75</f>
        <v>#N/A</v>
      </c>
      <c r="J19" s="66" t="e">
        <f>'FAC 2012-2018 RAIL'!AD101</f>
        <v>#REF!</v>
      </c>
      <c r="K19" s="73"/>
    </row>
    <row r="20" spans="2:11" x14ac:dyDescent="0.25">
      <c r="B20" s="44" t="s">
        <v>58</v>
      </c>
      <c r="C20" s="68"/>
      <c r="D20" s="68"/>
      <c r="E20" s="68"/>
      <c r="F20" s="68"/>
      <c r="G20" s="68">
        <f>'FAC 2012-2018 RAIL'!AD24</f>
        <v>0</v>
      </c>
      <c r="H20" s="68">
        <f>'FAC 2012-2018 RAIL'!AD50</f>
        <v>0</v>
      </c>
      <c r="I20" s="68" t="e">
        <f>'FAC 2012-2018 RAIL'!AD76</f>
        <v>#N/A</v>
      </c>
      <c r="J20" s="68">
        <f>'FAC 2012-2018 RAIL'!AD102</f>
        <v>0</v>
      </c>
    </row>
    <row r="21" spans="2:11" x14ac:dyDescent="0.25">
      <c r="B21" s="28" t="s">
        <v>72</v>
      </c>
      <c r="C21" s="72"/>
      <c r="D21" s="72"/>
      <c r="E21" s="72"/>
      <c r="F21" s="72"/>
      <c r="G21" s="72">
        <f>'FAC 2012-2018 RAIL'!AD25</f>
        <v>2.2357421308672576E-2</v>
      </c>
      <c r="H21" s="72">
        <f>'FAC 2012-2018 RAIL'!AD51</f>
        <v>5.7871397606587882E-2</v>
      </c>
      <c r="I21" s="72" t="e">
        <f>'FAC 2012-2018 RAIL'!AD77</f>
        <v>#N/A</v>
      </c>
      <c r="J21" s="72">
        <f>'FAC 2012-2018 RAIL'!AD103</f>
        <v>4.3362486250360766E-2</v>
      </c>
    </row>
    <row r="22" spans="2:11" ht="16.5" thickBot="1" x14ac:dyDescent="0.3">
      <c r="B22" s="12" t="s">
        <v>55</v>
      </c>
      <c r="C22" s="69"/>
      <c r="D22" s="69"/>
      <c r="E22" s="69"/>
      <c r="F22" s="69"/>
      <c r="G22" s="69">
        <f>'FAC 2012-2018 RAIL'!AD26</f>
        <v>-2.85730207278454E-2</v>
      </c>
      <c r="H22" s="69">
        <f>'FAC 2012-2018 RAIL'!AD52</f>
        <v>-3.9003417465373391E-2</v>
      </c>
      <c r="I22" s="69" t="e">
        <f>'FAC 2012-2018 RAIL'!AD78</f>
        <v>#N/A</v>
      </c>
      <c r="J22" s="69">
        <f>'FAC 2012-2018 RAIL'!AD104</f>
        <v>3.3855879324180549E-2</v>
      </c>
    </row>
    <row r="23" spans="2:11" ht="17.25" thickTop="1" thickBot="1" x14ac:dyDescent="0.3">
      <c r="B23" s="60" t="s">
        <v>73</v>
      </c>
      <c r="C23" s="70"/>
      <c r="D23" s="70"/>
      <c r="E23" s="70"/>
      <c r="F23" s="70"/>
      <c r="G23" s="70">
        <f>'FAC 2012-2018 RAIL'!AD27</f>
        <v>-5.0930442036517976E-2</v>
      </c>
      <c r="H23" s="70">
        <f>'FAC 2012-2018 RAIL'!AD53</f>
        <v>-9.6874815071961273E-2</v>
      </c>
      <c r="I23" s="70" t="e">
        <f>'FAC 2012-2018 RAIL'!AD79</f>
        <v>#N/A</v>
      </c>
      <c r="J23" s="70">
        <f>'FAC 2012-2018 RAIL'!AD105</f>
        <v>-9.5066069261802166E-3</v>
      </c>
    </row>
    <row r="24" spans="2:11" ht="16.5" thickTop="1" x14ac:dyDescent="0.25"/>
  </sheetData>
  <mergeCells count="2">
    <mergeCell ref="C4:F4"/>
    <mergeCell ref="G4:J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A57" workbookViewId="0">
      <selection activeCell="H96" sqref="H96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21" t="s">
        <v>56</v>
      </c>
      <c r="H8" s="121"/>
      <c r="I8" s="121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21" t="s">
        <v>60</v>
      </c>
      <c r="AD8" s="121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2012</v>
      </c>
      <c r="H9" s="30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4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4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4" t="s">
        <v>8</v>
      </c>
      <c r="E13" s="58"/>
      <c r="F13" s="9">
        <f>MATCH($D13,FAC_TOTALS_APTA!$A$2:$BT$2,)</f>
        <v>12</v>
      </c>
      <c r="G13" s="32">
        <f>VLOOKUP(G11,FAC_TOTALS_APTA!$A$4:$BT$56,$F13,FALSE)</f>
        <v>63618134.265643701</v>
      </c>
      <c r="H13" s="32">
        <f>VLOOKUP(H11,FAC_TOTALS_APTA!$A$4:$BT$56,$F13,FALSE)</f>
        <v>66244691.013169304</v>
      </c>
      <c r="I13" s="33">
        <f>IFERROR(H13/G13-1,"-")</f>
        <v>4.1286290109643353E-2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IF(M11=0,0,VLOOKUP(M11,FAC_TOTALS_APTA!$A$4:$BT$56,$L13,FALSE))</f>
        <v>18191600.048360702</v>
      </c>
      <c r="N13" s="32">
        <f>IF(N11=0,0,VLOOKUP(N11,FAC_TOTALS_APTA!$A$4:$BT$56,$L13,FALSE))</f>
        <v>3332728.08962795</v>
      </c>
      <c r="O13" s="32">
        <f>IF(O11=0,0,VLOOKUP(O11,FAC_TOTALS_APTA!$A$4:$BT$56,$L13,FALSE))</f>
        <v>19195753.3483015</v>
      </c>
      <c r="P13" s="32">
        <f>IF(P11=0,0,VLOOKUP(P11,FAC_TOTALS_APTA!$A$4:$BT$56,$L13,FALSE))</f>
        <v>18389578.318519101</v>
      </c>
      <c r="Q13" s="32">
        <f>IF(Q11=0,0,VLOOKUP(Q11,FAC_TOTALS_APTA!$A$4:$BT$56,$L13,FALSE))</f>
        <v>9330310.4916819204</v>
      </c>
      <c r="R13" s="32">
        <f>IF(R11=0,0,VLOOKUP(R11,FAC_TOTALS_APTA!$A$4:$BT$56,$L13,FALSE))</f>
        <v>7201104.1942036301</v>
      </c>
      <c r="S13" s="32">
        <f>IF(S11=0,0,VLOOKUP(S11,FAC_TOTALS_APTA!$A$4:$BT$56,$L13,FALSE))</f>
        <v>0</v>
      </c>
      <c r="T13" s="32">
        <f>IF(T11=0,0,VLOOKUP(T11,FAC_TOTALS_APTA!$A$4:$BT$56,$L13,FALSE))</f>
        <v>0</v>
      </c>
      <c r="U13" s="32">
        <f>IF(U11=0,0,VLOOKUP(U11,FAC_TOTALS_APTA!$A$4:$BT$56,$L13,FALSE))</f>
        <v>0</v>
      </c>
      <c r="V13" s="32">
        <f>IF(V11=0,0,VLOOKUP(V11,FAC_TOTALS_APTA!$A$4:$BT$56,$L13,FALSE))</f>
        <v>0</v>
      </c>
      <c r="W13" s="32">
        <f>IF(W11=0,0,VLOOKUP(W11,FAC_TOTALS_APTA!$A$4:$BT$56,$L13,FALSE))</f>
        <v>0</v>
      </c>
      <c r="X13" s="32">
        <f>IF(X11=0,0,VLOOKUP(X11,FAC_TOTALS_APTA!$A$4:$BT$56,$L13,FALSE))</f>
        <v>0</v>
      </c>
      <c r="Y13" s="32">
        <f>IF(Y11=0,0,VLOOKUP(Y11,FAC_TOTALS_APTA!$A$4:$BT$56,$L13,FALSE))</f>
        <v>0</v>
      </c>
      <c r="Z13" s="32">
        <f>IF(Z11=0,0,VLOOKUP(Z11,FAC_TOTALS_APTA!$A$4:$BT$56,$L13,FALSE))</f>
        <v>0</v>
      </c>
      <c r="AA13" s="32">
        <f>IF(AA11=0,0,VLOOKUP(AA11,FAC_TOTALS_APTA!$A$4:$BT$56,$L13,FALSE))</f>
        <v>0</v>
      </c>
      <c r="AB13" s="32">
        <f>IF(AB11=0,0,VLOOKUP(AB11,FAC_TOTALS_APTA!$A$4:$BT$56,$L13,FALSE))</f>
        <v>0</v>
      </c>
      <c r="AC13" s="35">
        <f>SUM(M13:AB13)</f>
        <v>75641074.490694806</v>
      </c>
      <c r="AD13" s="36">
        <f>AC13/G25</f>
        <v>2.8999210395481704E-2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4" t="s">
        <v>75</v>
      </c>
      <c r="E14" s="58"/>
      <c r="F14" s="9">
        <f>MATCH($D14,FAC_TOTALS_APTA!$A$2:$BT$2,)</f>
        <v>13</v>
      </c>
      <c r="G14" s="57">
        <f>VLOOKUP(G11,FAC_TOTALS_APTA!$A$4:$BT$56,$F14,FALSE)</f>
        <v>1.03874487241514</v>
      </c>
      <c r="H14" s="57">
        <f>VLOOKUP(H11,FAC_TOTALS_APTA!$A$4:$BT$56,$F14,FALSE)</f>
        <v>1.04355935769221</v>
      </c>
      <c r="I14" s="33">
        <f t="shared" ref="I14:I23" si="1">IFERROR(H14/G14-1,"-")</f>
        <v>4.6349064192019451E-3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IF(M11=0,0,VLOOKUP(M11,FAC_TOTALS_APTA!$A$4:$BT$56,$L14,FALSE))</f>
        <v>-10509540.7909368</v>
      </c>
      <c r="N14" s="32">
        <f>IF(N11=0,0,VLOOKUP(N11,FAC_TOTALS_APTA!$A$4:$BT$56,$L14,FALSE))</f>
        <v>-3001175.4546726998</v>
      </c>
      <c r="O14" s="32">
        <f>IF(O11=0,0,VLOOKUP(O11,FAC_TOTALS_APTA!$A$4:$BT$56,$L14,FALSE))</f>
        <v>-17192330.272468399</v>
      </c>
      <c r="P14" s="32">
        <f>IF(P11=0,0,VLOOKUP(P11,FAC_TOTALS_APTA!$A$4:$BT$56,$L14,FALSE))</f>
        <v>-13660666.4052772</v>
      </c>
      <c r="Q14" s="32">
        <f>IF(Q11=0,0,VLOOKUP(Q11,FAC_TOTALS_APTA!$A$4:$BT$56,$L14,FALSE))</f>
        <v>20829226.301896699</v>
      </c>
      <c r="R14" s="32">
        <f>IF(R11=0,0,VLOOKUP(R11,FAC_TOTALS_APTA!$A$4:$BT$56,$L14,FALSE))</f>
        <v>17110312.818158701</v>
      </c>
      <c r="S14" s="32">
        <f>IF(S11=0,0,VLOOKUP(S11,FAC_TOTALS_APTA!$A$4:$BT$56,$L14,FALSE))</f>
        <v>0</v>
      </c>
      <c r="T14" s="32">
        <f>IF(T11=0,0,VLOOKUP(T11,FAC_TOTALS_APTA!$A$4:$BT$56,$L14,FALSE))</f>
        <v>0</v>
      </c>
      <c r="U14" s="32">
        <f>IF(U11=0,0,VLOOKUP(U11,FAC_TOTALS_APTA!$A$4:$BT$56,$L14,FALSE))</f>
        <v>0</v>
      </c>
      <c r="V14" s="32">
        <f>IF(V11=0,0,VLOOKUP(V11,FAC_TOTALS_APTA!$A$4:$BT$56,$L14,FALSE))</f>
        <v>0</v>
      </c>
      <c r="W14" s="32">
        <f>IF(W11=0,0,VLOOKUP(W11,FAC_TOTALS_APTA!$A$4:$BT$56,$L14,FALSE))</f>
        <v>0</v>
      </c>
      <c r="X14" s="32">
        <f>IF(X11=0,0,VLOOKUP(X11,FAC_TOTALS_APTA!$A$4:$BT$56,$L14,FALSE))</f>
        <v>0</v>
      </c>
      <c r="Y14" s="32">
        <f>IF(Y11=0,0,VLOOKUP(Y11,FAC_TOTALS_APTA!$A$4:$BT$56,$L14,FALSE))</f>
        <v>0</v>
      </c>
      <c r="Z14" s="32">
        <f>IF(Z11=0,0,VLOOKUP(Z11,FAC_TOTALS_APTA!$A$4:$BT$56,$L14,FALSE))</f>
        <v>0</v>
      </c>
      <c r="AA14" s="32">
        <f>IF(AA11=0,0,VLOOKUP(AA11,FAC_TOTALS_APTA!$A$4:$BT$56,$L14,FALSE))</f>
        <v>0</v>
      </c>
      <c r="AB14" s="32">
        <f>IF(AB11=0,0,VLOOKUP(AB11,FAC_TOTALS_APTA!$A$4:$BT$56,$L14,FALSE))</f>
        <v>0</v>
      </c>
      <c r="AC14" s="35">
        <f t="shared" ref="AC14:AC23" si="4">SUM(M14:AB14)</f>
        <v>-6424173.8032997027</v>
      </c>
      <c r="AD14" s="36">
        <f>AC14/G25</f>
        <v>-2.4628942541257484E-3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4" t="s">
        <v>9</v>
      </c>
      <c r="E15" s="58"/>
      <c r="F15" s="9">
        <f>MATCH($D15,FAC_TOTALS_APTA!$A$2:$BT$2,)</f>
        <v>14</v>
      </c>
      <c r="G15" s="32">
        <f>VLOOKUP(G11,FAC_TOTALS_APTA!$A$4:$BT$56,$F15,FALSE)</f>
        <v>10061845.840327499</v>
      </c>
      <c r="H15" s="32">
        <f>VLOOKUP(H11,FAC_TOTALS_APTA!$A$4:$BT$56,$F15,FALSE)</f>
        <v>10688771.040640401</v>
      </c>
      <c r="I15" s="33">
        <f t="shared" si="1"/>
        <v>6.2307176065072412E-2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IF(M11=0,0,VLOOKUP(M11,FAC_TOTALS_APTA!$A$4:$BT$56,$L15,FALSE))</f>
        <v>3587553.8009003401</v>
      </c>
      <c r="N15" s="32">
        <f>IF(N11=0,0,VLOOKUP(N11,FAC_TOTALS_APTA!$A$4:$BT$56,$L15,FALSE))</f>
        <v>4257774.3967250297</v>
      </c>
      <c r="O15" s="32">
        <f>IF(O11=0,0,VLOOKUP(O11,FAC_TOTALS_APTA!$A$4:$BT$56,$L15,FALSE))</f>
        <v>3675363.9278323702</v>
      </c>
      <c r="P15" s="32">
        <f>IF(P11=0,0,VLOOKUP(P11,FAC_TOTALS_APTA!$A$4:$BT$56,$L15,FALSE))</f>
        <v>2770981.43508618</v>
      </c>
      <c r="Q15" s="32">
        <f>IF(Q11=0,0,VLOOKUP(Q11,FAC_TOTALS_APTA!$A$4:$BT$56,$L15,FALSE))</f>
        <v>3217004.6877205302</v>
      </c>
      <c r="R15" s="32">
        <f>IF(R11=0,0,VLOOKUP(R11,FAC_TOTALS_APTA!$A$4:$BT$56,$L15,FALSE))</f>
        <v>2490766.7293661502</v>
      </c>
      <c r="S15" s="32">
        <f>IF(S11=0,0,VLOOKUP(S11,FAC_TOTALS_APTA!$A$4:$BT$56,$L15,FALSE))</f>
        <v>0</v>
      </c>
      <c r="T15" s="32">
        <f>IF(T11=0,0,VLOOKUP(T11,FAC_TOTALS_APTA!$A$4:$BT$56,$L15,FALSE))</f>
        <v>0</v>
      </c>
      <c r="U15" s="32">
        <f>IF(U11=0,0,VLOOKUP(U11,FAC_TOTALS_APTA!$A$4:$BT$56,$L15,FALSE))</f>
        <v>0</v>
      </c>
      <c r="V15" s="32">
        <f>IF(V11=0,0,VLOOKUP(V11,FAC_TOTALS_APTA!$A$4:$BT$56,$L15,FALSE))</f>
        <v>0</v>
      </c>
      <c r="W15" s="32">
        <f>IF(W11=0,0,VLOOKUP(W11,FAC_TOTALS_APTA!$A$4:$BT$56,$L15,FALSE))</f>
        <v>0</v>
      </c>
      <c r="X15" s="32">
        <f>IF(X11=0,0,VLOOKUP(X11,FAC_TOTALS_APTA!$A$4:$BT$56,$L15,FALSE))</f>
        <v>0</v>
      </c>
      <c r="Y15" s="32">
        <f>IF(Y11=0,0,VLOOKUP(Y11,FAC_TOTALS_APTA!$A$4:$BT$56,$L15,FALSE))</f>
        <v>0</v>
      </c>
      <c r="Z15" s="32">
        <f>IF(Z11=0,0,VLOOKUP(Z11,FAC_TOTALS_APTA!$A$4:$BT$56,$L15,FALSE))</f>
        <v>0</v>
      </c>
      <c r="AA15" s="32">
        <f>IF(AA11=0,0,VLOOKUP(AA11,FAC_TOTALS_APTA!$A$4:$BT$56,$L15,FALSE))</f>
        <v>0</v>
      </c>
      <c r="AB15" s="32">
        <f>IF(AB11=0,0,VLOOKUP(AB11,FAC_TOTALS_APTA!$A$4:$BT$56,$L15,FALSE))</f>
        <v>0</v>
      </c>
      <c r="AC15" s="35">
        <f t="shared" si="4"/>
        <v>19999444.9776306</v>
      </c>
      <c r="AD15" s="36">
        <f>AC15/G25</f>
        <v>7.6673700975852218E-3</v>
      </c>
      <c r="AE15" s="9"/>
    </row>
    <row r="16" spans="1:31" s="16" customFormat="1" hidden="1" x14ac:dyDescent="0.25">
      <c r="A16" s="9"/>
      <c r="B16" s="28" t="s">
        <v>67</v>
      </c>
      <c r="C16" s="31"/>
      <c r="D16" s="104" t="s">
        <v>11</v>
      </c>
      <c r="E16" s="58"/>
      <c r="F16" s="9" t="e">
        <f>MATCH($D16,FAC_TOTALS_APTA!$A$2:$BT$2,)</f>
        <v>#N/A</v>
      </c>
      <c r="G16" s="57" t="e">
        <f>VLOOKUP(G11,FAC_TOTALS_APTA!$A$4:$BT$56,$F16,FALSE)</f>
        <v>#REF!</v>
      </c>
      <c r="H16" s="57" t="e">
        <f>VLOOKUP(H11,FAC_TOTALS_APTA!$A$4:$BT$56,$F16,FALSE)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IF(M11=0,0,VLOOKUP(M11,FAC_TOTALS_APTA!$A$4:$BT$56,$L16,FALSE))</f>
        <v>#REF!</v>
      </c>
      <c r="N16" s="32" t="e">
        <f>IF(N11=0,0,VLOOKUP(N11,FAC_TOTALS_APTA!$A$4:$BT$56,$L16,FALSE))</f>
        <v>#REF!</v>
      </c>
      <c r="O16" s="32" t="e">
        <f>IF(O11=0,0,VLOOKUP(O11,FAC_TOTALS_APTA!$A$4:$BT$56,$L16,FALSE))</f>
        <v>#REF!</v>
      </c>
      <c r="P16" s="32" t="e">
        <f>IF(P11=0,0,VLOOKUP(P11,FAC_TOTALS_APTA!$A$4:$BT$56,$L16,FALSE))</f>
        <v>#REF!</v>
      </c>
      <c r="Q16" s="32" t="e">
        <f>IF(Q11=0,0,VLOOKUP(Q11,FAC_TOTALS_APTA!$A$4:$BT$56,$L16,FALSE))</f>
        <v>#REF!</v>
      </c>
      <c r="R16" s="32" t="e">
        <f>IF(R11=0,0,VLOOKUP(R11,FAC_TOTALS_APTA!$A$4:$BT$56,$L16,FALSE))</f>
        <v>#REF!</v>
      </c>
      <c r="S16" s="32">
        <f>IF(S11=0,0,VLOOKUP(S11,FAC_TOTALS_APTA!$A$4:$BT$56,$L16,FALSE))</f>
        <v>0</v>
      </c>
      <c r="T16" s="32">
        <f>IF(T11=0,0,VLOOKUP(T11,FAC_TOTALS_APTA!$A$4:$BT$56,$L16,FALSE))</f>
        <v>0</v>
      </c>
      <c r="U16" s="32">
        <f>IF(U11=0,0,VLOOKUP(U11,FAC_TOTALS_APTA!$A$4:$BT$56,$L16,FALSE))</f>
        <v>0</v>
      </c>
      <c r="V16" s="32">
        <f>IF(V11=0,0,VLOOKUP(V11,FAC_TOTALS_APTA!$A$4:$BT$56,$L16,FALSE))</f>
        <v>0</v>
      </c>
      <c r="W16" s="32">
        <f>IF(W11=0,0,VLOOKUP(W11,FAC_TOTALS_APTA!$A$4:$BT$56,$L16,FALSE))</f>
        <v>0</v>
      </c>
      <c r="X16" s="32">
        <f>IF(X11=0,0,VLOOKUP(X11,FAC_TOTALS_APTA!$A$4:$BT$56,$L16,FALSE))</f>
        <v>0</v>
      </c>
      <c r="Y16" s="32">
        <f>IF(Y11=0,0,VLOOKUP(Y11,FAC_TOTALS_APTA!$A$4:$BT$56,$L16,FALSE))</f>
        <v>0</v>
      </c>
      <c r="Z16" s="32">
        <f>IF(Z11=0,0,VLOOKUP(Z11,FAC_TOTALS_APTA!$A$4:$BT$56,$L16,FALSE))</f>
        <v>0</v>
      </c>
      <c r="AA16" s="32">
        <f>IF(AA11=0,0,VLOOKUP(AA11,FAC_TOTALS_APTA!$A$4:$BT$56,$L16,FALSE))</f>
        <v>0</v>
      </c>
      <c r="AB16" s="32">
        <f>IF(AB11=0,0,VLOOKUP(AB11,FAC_TOTALS_APTA!$A$4:$BT$56,$L16,FALSE))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14" t="s">
        <v>18</v>
      </c>
      <c r="E17" s="58"/>
      <c r="F17" s="9">
        <f>MATCH($D17,FAC_TOTALS_APTA!$A$2:$BT$2,)</f>
        <v>15</v>
      </c>
      <c r="G17" s="37">
        <f>VLOOKUP(G11,FAC_TOTALS_APTA!$A$4:$BT$56,$F17,FALSE)</f>
        <v>4.1407497629885297</v>
      </c>
      <c r="H17" s="37">
        <f>VLOOKUP(H11,FAC_TOTALS_APTA!$A$4:$BT$56,$F17,FALSE)</f>
        <v>3.0455620474580298</v>
      </c>
      <c r="I17" s="33">
        <f t="shared" si="1"/>
        <v>-0.26449019579006461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IF(M11=0,0,VLOOKUP(M11,FAC_TOTALS_APTA!$A$4:$BT$56,$L17,FALSE))</f>
        <v>-12061656.9084881</v>
      </c>
      <c r="N17" s="32">
        <f>IF(N11=0,0,VLOOKUP(N11,FAC_TOTALS_APTA!$A$4:$BT$56,$L17,FALSE))</f>
        <v>-15036656.010826301</v>
      </c>
      <c r="O17" s="32">
        <f>IF(O11=0,0,VLOOKUP(O11,FAC_TOTALS_APTA!$A$4:$BT$56,$L17,FALSE))</f>
        <v>-73054830.466272101</v>
      </c>
      <c r="P17" s="32">
        <f>IF(P11=0,0,VLOOKUP(P11,FAC_TOTALS_APTA!$A$4:$BT$56,$L17,FALSE))</f>
        <v>-30660609.072193101</v>
      </c>
      <c r="Q17" s="32">
        <f>IF(Q11=0,0,VLOOKUP(Q11,FAC_TOTALS_APTA!$A$4:$BT$56,$L17,FALSE))</f>
        <v>19798243.9944079</v>
      </c>
      <c r="R17" s="32">
        <f>IF(R11=0,0,VLOOKUP(R11,FAC_TOTALS_APTA!$A$4:$BT$56,$L17,FALSE))</f>
        <v>24299308.078858402</v>
      </c>
      <c r="S17" s="32">
        <f>IF(S11=0,0,VLOOKUP(S11,FAC_TOTALS_APTA!$A$4:$BT$56,$L17,FALSE))</f>
        <v>0</v>
      </c>
      <c r="T17" s="32">
        <f>IF(T11=0,0,VLOOKUP(T11,FAC_TOTALS_APTA!$A$4:$BT$56,$L17,FALSE))</f>
        <v>0</v>
      </c>
      <c r="U17" s="32">
        <f>IF(U11=0,0,VLOOKUP(U11,FAC_TOTALS_APTA!$A$4:$BT$56,$L17,FALSE))</f>
        <v>0</v>
      </c>
      <c r="V17" s="32">
        <f>IF(V11=0,0,VLOOKUP(V11,FAC_TOTALS_APTA!$A$4:$BT$56,$L17,FALSE))</f>
        <v>0</v>
      </c>
      <c r="W17" s="32">
        <f>IF(W11=0,0,VLOOKUP(W11,FAC_TOTALS_APTA!$A$4:$BT$56,$L17,FALSE))</f>
        <v>0</v>
      </c>
      <c r="X17" s="32">
        <f>IF(X11=0,0,VLOOKUP(X11,FAC_TOTALS_APTA!$A$4:$BT$56,$L17,FALSE))</f>
        <v>0</v>
      </c>
      <c r="Y17" s="32">
        <f>IF(Y11=0,0,VLOOKUP(Y11,FAC_TOTALS_APTA!$A$4:$BT$56,$L17,FALSE))</f>
        <v>0</v>
      </c>
      <c r="Z17" s="32">
        <f>IF(Z11=0,0,VLOOKUP(Z11,FAC_TOTALS_APTA!$A$4:$BT$56,$L17,FALSE))</f>
        <v>0</v>
      </c>
      <c r="AA17" s="32">
        <f>IF(AA11=0,0,VLOOKUP(AA11,FAC_TOTALS_APTA!$A$4:$BT$56,$L17,FALSE))</f>
        <v>0</v>
      </c>
      <c r="AB17" s="32">
        <f>IF(AB11=0,0,VLOOKUP(AB11,FAC_TOTALS_APTA!$A$4:$BT$56,$L17,FALSE))</f>
        <v>0</v>
      </c>
      <c r="AC17" s="35">
        <f t="shared" si="4"/>
        <v>-86716200.384513289</v>
      </c>
      <c r="AD17" s="36">
        <f>AC17/G25</f>
        <v>-3.3245182681224408E-2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4" t="s">
        <v>17</v>
      </c>
      <c r="E18" s="58"/>
      <c r="F18" s="9">
        <f>MATCH($D18,FAC_TOTALS_APTA!$A$2:$BT$2,)</f>
        <v>16</v>
      </c>
      <c r="G18" s="57">
        <f>VLOOKUP(G11,FAC_TOTALS_APTA!$A$4:$BT$56,$F18,FALSE)</f>
        <v>32856.493470736299</v>
      </c>
      <c r="H18" s="57">
        <f>VLOOKUP(H11,FAC_TOTALS_APTA!$A$4:$BT$56,$F18,FALSE)</f>
        <v>36952.162983692702</v>
      </c>
      <c r="I18" s="33">
        <f t="shared" si="1"/>
        <v>0.12465327490300271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IF(M11=0,0,VLOOKUP(M11,FAC_TOTALS_APTA!$A$4:$BT$56,$L18,FALSE))</f>
        <v>-536876.86326713895</v>
      </c>
      <c r="N18" s="32">
        <f>IF(N11=0,0,VLOOKUP(N11,FAC_TOTALS_APTA!$A$4:$BT$56,$L18,FALSE))</f>
        <v>-781755.51236890303</v>
      </c>
      <c r="O18" s="32">
        <f>IF(O11=0,0,VLOOKUP(O11,FAC_TOTALS_APTA!$A$4:$BT$56,$L18,FALSE))</f>
        <v>-3022536.6984623498</v>
      </c>
      <c r="P18" s="32">
        <f>IF(P11=0,0,VLOOKUP(P11,FAC_TOTALS_APTA!$A$4:$BT$56,$L18,FALSE))</f>
        <v>-1943196.9928729299</v>
      </c>
      <c r="Q18" s="32">
        <f>IF(Q11=0,0,VLOOKUP(Q11,FAC_TOTALS_APTA!$A$4:$BT$56,$L18,FALSE))</f>
        <v>-1923141.7334485401</v>
      </c>
      <c r="R18" s="32">
        <f>IF(R11=0,0,VLOOKUP(R11,FAC_TOTALS_APTA!$A$4:$BT$56,$L18,FALSE))</f>
        <v>-1953247.8756039699</v>
      </c>
      <c r="S18" s="32">
        <f>IF(S11=0,0,VLOOKUP(S11,FAC_TOTALS_APTA!$A$4:$BT$56,$L18,FALSE))</f>
        <v>0</v>
      </c>
      <c r="T18" s="32">
        <f>IF(T11=0,0,VLOOKUP(T11,FAC_TOTALS_APTA!$A$4:$BT$56,$L18,FALSE))</f>
        <v>0</v>
      </c>
      <c r="U18" s="32">
        <f>IF(U11=0,0,VLOOKUP(U11,FAC_TOTALS_APTA!$A$4:$BT$56,$L18,FALSE))</f>
        <v>0</v>
      </c>
      <c r="V18" s="32">
        <f>IF(V11=0,0,VLOOKUP(V11,FAC_TOTALS_APTA!$A$4:$BT$56,$L18,FALSE))</f>
        <v>0</v>
      </c>
      <c r="W18" s="32">
        <f>IF(W11=0,0,VLOOKUP(W11,FAC_TOTALS_APTA!$A$4:$BT$56,$L18,FALSE))</f>
        <v>0</v>
      </c>
      <c r="X18" s="32">
        <f>IF(X11=0,0,VLOOKUP(X11,FAC_TOTALS_APTA!$A$4:$BT$56,$L18,FALSE))</f>
        <v>0</v>
      </c>
      <c r="Y18" s="32">
        <f>IF(Y11=0,0,VLOOKUP(Y11,FAC_TOTALS_APTA!$A$4:$BT$56,$L18,FALSE))</f>
        <v>0</v>
      </c>
      <c r="Z18" s="32">
        <f>IF(Z11=0,0,VLOOKUP(Z11,FAC_TOTALS_APTA!$A$4:$BT$56,$L18,FALSE))</f>
        <v>0</v>
      </c>
      <c r="AA18" s="32">
        <f>IF(AA11=0,0,VLOOKUP(AA11,FAC_TOTALS_APTA!$A$4:$BT$56,$L18,FALSE))</f>
        <v>0</v>
      </c>
      <c r="AB18" s="32">
        <f>IF(AB11=0,0,VLOOKUP(AB11,FAC_TOTALS_APTA!$A$4:$BT$56,$L18,FALSE))</f>
        <v>0</v>
      </c>
      <c r="AC18" s="35">
        <f t="shared" si="4"/>
        <v>-10160755.676023832</v>
      </c>
      <c r="AD18" s="36">
        <f>AC18/G25</f>
        <v>-3.8954218142729802E-3</v>
      </c>
      <c r="AE18" s="9"/>
    </row>
    <row r="19" spans="1:31" s="16" customFormat="1" x14ac:dyDescent="0.25">
      <c r="A19" s="9"/>
      <c r="B19" s="28" t="s">
        <v>68</v>
      </c>
      <c r="C19" s="31"/>
      <c r="D19" s="104" t="s">
        <v>10</v>
      </c>
      <c r="E19" s="58"/>
      <c r="F19" s="9">
        <f>MATCH($D19,FAC_TOTALS_APTA!$A$2:$BT$2,)</f>
        <v>17</v>
      </c>
      <c r="G19" s="32">
        <f>VLOOKUP(G11,FAC_TOTALS_APTA!$A$4:$BT$56,$F19,FALSE)</f>
        <v>10.0024872435497</v>
      </c>
      <c r="H19" s="32">
        <f>VLOOKUP(H11,FAC_TOTALS_APTA!$A$4:$BT$56,$F19,FALSE)</f>
        <v>9.1502757333863194</v>
      </c>
      <c r="I19" s="33">
        <f t="shared" si="1"/>
        <v>-8.5199959711315332E-2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IF(M11=0,0,VLOOKUP(M11,FAC_TOTALS_APTA!$A$4:$BT$56,$L19,FALSE))</f>
        <v>-623514.07152214297</v>
      </c>
      <c r="N19" s="32">
        <f>IF(N11=0,0,VLOOKUP(N11,FAC_TOTALS_APTA!$A$4:$BT$56,$L19,FALSE))</f>
        <v>-154491.38324464101</v>
      </c>
      <c r="O19" s="32">
        <f>IF(O11=0,0,VLOOKUP(O11,FAC_TOTALS_APTA!$A$4:$BT$56,$L19,FALSE))</f>
        <v>-308027.92363704997</v>
      </c>
      <c r="P19" s="32">
        <f>IF(P11=0,0,VLOOKUP(P11,FAC_TOTALS_APTA!$A$4:$BT$56,$L19,FALSE))</f>
        <v>-310586.630347486</v>
      </c>
      <c r="Q19" s="32">
        <f>IF(Q11=0,0,VLOOKUP(Q11,FAC_TOTALS_APTA!$A$4:$BT$56,$L19,FALSE))</f>
        <v>-324705.41800681298</v>
      </c>
      <c r="R19" s="32">
        <f>IF(R11=0,0,VLOOKUP(R11,FAC_TOTALS_APTA!$A$4:$BT$56,$L19,FALSE))</f>
        <v>-295869.50558027503</v>
      </c>
      <c r="S19" s="32">
        <f>IF(S11=0,0,VLOOKUP(S11,FAC_TOTALS_APTA!$A$4:$BT$56,$L19,FALSE))</f>
        <v>0</v>
      </c>
      <c r="T19" s="32">
        <f>IF(T11=0,0,VLOOKUP(T11,FAC_TOTALS_APTA!$A$4:$BT$56,$L19,FALSE))</f>
        <v>0</v>
      </c>
      <c r="U19" s="32">
        <f>IF(U11=0,0,VLOOKUP(U11,FAC_TOTALS_APTA!$A$4:$BT$56,$L19,FALSE))</f>
        <v>0</v>
      </c>
      <c r="V19" s="32">
        <f>IF(V11=0,0,VLOOKUP(V11,FAC_TOTALS_APTA!$A$4:$BT$56,$L19,FALSE))</f>
        <v>0</v>
      </c>
      <c r="W19" s="32">
        <f>IF(W11=0,0,VLOOKUP(W11,FAC_TOTALS_APTA!$A$4:$BT$56,$L19,FALSE))</f>
        <v>0</v>
      </c>
      <c r="X19" s="32">
        <f>IF(X11=0,0,VLOOKUP(X11,FAC_TOTALS_APTA!$A$4:$BT$56,$L19,FALSE))</f>
        <v>0</v>
      </c>
      <c r="Y19" s="32">
        <f>IF(Y11=0,0,VLOOKUP(Y11,FAC_TOTALS_APTA!$A$4:$BT$56,$L19,FALSE))</f>
        <v>0</v>
      </c>
      <c r="Z19" s="32">
        <f>IF(Z11=0,0,VLOOKUP(Z11,FAC_TOTALS_APTA!$A$4:$BT$56,$L19,FALSE))</f>
        <v>0</v>
      </c>
      <c r="AA19" s="32">
        <f>IF(AA11=0,0,VLOOKUP(AA11,FAC_TOTALS_APTA!$A$4:$BT$56,$L19,FALSE))</f>
        <v>0</v>
      </c>
      <c r="AB19" s="32">
        <f>IF(AB11=0,0,VLOOKUP(AB11,FAC_TOTALS_APTA!$A$4:$BT$56,$L19,FALSE))</f>
        <v>0</v>
      </c>
      <c r="AC19" s="35">
        <f t="shared" si="4"/>
        <v>-2017194.9323384082</v>
      </c>
      <c r="AD19" s="36">
        <f>AC19/G25</f>
        <v>-7.7335046660101522E-4</v>
      </c>
      <c r="AE19" s="9"/>
    </row>
    <row r="20" spans="1:31" s="16" customFormat="1" x14ac:dyDescent="0.25">
      <c r="A20" s="9"/>
      <c r="B20" s="28" t="s">
        <v>52</v>
      </c>
      <c r="C20" s="31"/>
      <c r="D20" s="104" t="s">
        <v>32</v>
      </c>
      <c r="E20" s="58"/>
      <c r="F20" s="9">
        <f>MATCH($D20,FAC_TOTALS_APTA!$A$2:$BT$2,)</f>
        <v>18</v>
      </c>
      <c r="G20" s="37">
        <f>VLOOKUP(G11,FAC_TOTALS_APTA!$A$4:$BT$56,$F20,FALSE)</f>
        <v>5.0012955567544601</v>
      </c>
      <c r="H20" s="37">
        <f>VLOOKUP(H11,FAC_TOTALS_APTA!$A$4:$BT$56,$F20,FALSE)</f>
        <v>6.1321207363527304</v>
      </c>
      <c r="I20" s="33">
        <f t="shared" si="1"/>
        <v>0.2261064491721636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IF(M11=0,0,VLOOKUP(M11,FAC_TOTALS_APTA!$A$4:$BT$56,$L20,FALSE))</f>
        <v>-30270.937448525699</v>
      </c>
      <c r="N20" s="32">
        <f>IF(N11=0,0,VLOOKUP(N11,FAC_TOTALS_APTA!$A$4:$BT$56,$L20,FALSE))</f>
        <v>-3273329.7541257599</v>
      </c>
      <c r="O20" s="32">
        <f>IF(O11=0,0,VLOOKUP(O11,FAC_TOTALS_APTA!$A$4:$BT$56,$L20,FALSE))</f>
        <v>-2688801.36279283</v>
      </c>
      <c r="P20" s="32">
        <f>IF(P11=0,0,VLOOKUP(P11,FAC_TOTALS_APTA!$A$4:$BT$56,$L20,FALSE))</f>
        <v>-8450660.6152957007</v>
      </c>
      <c r="Q20" s="32">
        <f>IF(Q11=0,0,VLOOKUP(Q11,FAC_TOTALS_APTA!$A$4:$BT$56,$L20,FALSE))</f>
        <v>-3118834.3353576101</v>
      </c>
      <c r="R20" s="32">
        <f>IF(R11=0,0,VLOOKUP(R11,FAC_TOTALS_APTA!$A$4:$BT$56,$L20,FALSE))</f>
        <v>-4191433.4627994602</v>
      </c>
      <c r="S20" s="32">
        <f>IF(S11=0,0,VLOOKUP(S11,FAC_TOTALS_APTA!$A$4:$BT$56,$L20,FALSE))</f>
        <v>0</v>
      </c>
      <c r="T20" s="32">
        <f>IF(T11=0,0,VLOOKUP(T11,FAC_TOTALS_APTA!$A$4:$BT$56,$L20,FALSE))</f>
        <v>0</v>
      </c>
      <c r="U20" s="32">
        <f>IF(U11=0,0,VLOOKUP(U11,FAC_TOTALS_APTA!$A$4:$BT$56,$L20,FALSE))</f>
        <v>0</v>
      </c>
      <c r="V20" s="32">
        <f>IF(V11=0,0,VLOOKUP(V11,FAC_TOTALS_APTA!$A$4:$BT$56,$L20,FALSE))</f>
        <v>0</v>
      </c>
      <c r="W20" s="32">
        <f>IF(W11=0,0,VLOOKUP(W11,FAC_TOTALS_APTA!$A$4:$BT$56,$L20,FALSE))</f>
        <v>0</v>
      </c>
      <c r="X20" s="32">
        <f>IF(X11=0,0,VLOOKUP(X11,FAC_TOTALS_APTA!$A$4:$BT$56,$L20,FALSE))</f>
        <v>0</v>
      </c>
      <c r="Y20" s="32">
        <f>IF(Y11=0,0,VLOOKUP(Y11,FAC_TOTALS_APTA!$A$4:$BT$56,$L20,FALSE))</f>
        <v>0</v>
      </c>
      <c r="Z20" s="32">
        <f>IF(Z11=0,0,VLOOKUP(Z11,FAC_TOTALS_APTA!$A$4:$BT$56,$L20,FALSE))</f>
        <v>0</v>
      </c>
      <c r="AA20" s="32">
        <f>IF(AA11=0,0,VLOOKUP(AA11,FAC_TOTALS_APTA!$A$4:$BT$56,$L20,FALSE))</f>
        <v>0</v>
      </c>
      <c r="AB20" s="32">
        <f>IF(AB11=0,0,VLOOKUP(AB11,FAC_TOTALS_APTA!$A$4:$BT$56,$L20,FALSE))</f>
        <v>0</v>
      </c>
      <c r="AC20" s="35">
        <f t="shared" si="4"/>
        <v>-21753330.467819884</v>
      </c>
      <c r="AD20" s="36">
        <f>AC20/G25</f>
        <v>-8.3397732156271064E-3</v>
      </c>
      <c r="AE20" s="9"/>
    </row>
    <row r="21" spans="1:31" s="16" customFormat="1" x14ac:dyDescent="0.25">
      <c r="A21" s="9"/>
      <c r="B21" s="28" t="s">
        <v>69</v>
      </c>
      <c r="C21" s="31"/>
      <c r="D21" s="115" t="s">
        <v>77</v>
      </c>
      <c r="E21" s="58"/>
      <c r="F21" s="9">
        <f>MATCH($D21,FAC_TOTALS_APTA!$A$2:$BT$2,)</f>
        <v>20</v>
      </c>
      <c r="G21" s="37">
        <f>VLOOKUP(G11,FAC_TOTALS_APTA!$A$4:$BT$56,$F21,FALSE)</f>
        <v>0.48874482424003401</v>
      </c>
      <c r="H21" s="37">
        <f>VLOOKUP(H11,FAC_TOTALS_APTA!$A$4:$BT$56,$F21,FALSE)</f>
        <v>6.1807095320561496</v>
      </c>
      <c r="I21" s="33">
        <f t="shared" si="1"/>
        <v>11.646086926172048</v>
      </c>
      <c r="J21" s="34" t="str">
        <f t="shared" si="2"/>
        <v/>
      </c>
      <c r="K21" s="34" t="str">
        <f t="shared" si="3"/>
        <v>YEARS_SINCE_TNC_BUS_HI_FAC</v>
      </c>
      <c r="L21" s="9">
        <f>MATCH($K21,FAC_TOTALS_APTA!$A$2:$BR$2,)</f>
        <v>34</v>
      </c>
      <c r="M21" s="32">
        <f>IF(M11=0,0,VLOOKUP(M11,FAC_TOTALS_APTA!$A$4:$BT$56,$L21,FALSE))</f>
        <v>-51029476.2896557</v>
      </c>
      <c r="N21" s="32">
        <f>IF(N11=0,0,VLOOKUP(N11,FAC_TOTALS_APTA!$A$4:$BT$56,$L21,FALSE))</f>
        <v>-54621566.206325501</v>
      </c>
      <c r="O21" s="32">
        <f>IF(O11=0,0,VLOOKUP(O11,FAC_TOTALS_APTA!$A$4:$BT$56,$L21,FALSE))</f>
        <v>-61724879.754998803</v>
      </c>
      <c r="P21" s="32">
        <f>IF(P11=0,0,VLOOKUP(P11,FAC_TOTALS_APTA!$A$4:$BT$56,$L21,FALSE))</f>
        <v>-60121228.616384298</v>
      </c>
      <c r="Q21" s="32">
        <f>IF(Q11=0,0,VLOOKUP(Q11,FAC_TOTALS_APTA!$A$4:$BT$56,$L21,FALSE))</f>
        <v>-57117703.411806397</v>
      </c>
      <c r="R21" s="32">
        <f>IF(R11=0,0,VLOOKUP(R11,FAC_TOTALS_APTA!$A$4:$BT$56,$L21,FALSE))</f>
        <v>-54838784.201218098</v>
      </c>
      <c r="S21" s="32">
        <f>IF(S11=0,0,VLOOKUP(S11,FAC_TOTALS_APTA!$A$4:$BT$56,$L21,FALSE))</f>
        <v>0</v>
      </c>
      <c r="T21" s="32">
        <f>IF(T11=0,0,VLOOKUP(T11,FAC_TOTALS_APTA!$A$4:$BT$56,$L21,FALSE))</f>
        <v>0</v>
      </c>
      <c r="U21" s="32">
        <f>IF(U11=0,0,VLOOKUP(U11,FAC_TOTALS_APTA!$A$4:$BT$56,$L21,FALSE))</f>
        <v>0</v>
      </c>
      <c r="V21" s="32">
        <f>IF(V11=0,0,VLOOKUP(V11,FAC_TOTALS_APTA!$A$4:$BT$56,$L21,FALSE))</f>
        <v>0</v>
      </c>
      <c r="W21" s="32">
        <f>IF(W11=0,0,VLOOKUP(W11,FAC_TOTALS_APTA!$A$4:$BT$56,$L21,FALSE))</f>
        <v>0</v>
      </c>
      <c r="X21" s="32">
        <f>IF(X11=0,0,VLOOKUP(X11,FAC_TOTALS_APTA!$A$4:$BT$56,$L21,FALSE))</f>
        <v>0</v>
      </c>
      <c r="Y21" s="32">
        <f>IF(Y11=0,0,VLOOKUP(Y11,FAC_TOTALS_APTA!$A$4:$BT$56,$L21,FALSE))</f>
        <v>0</v>
      </c>
      <c r="Z21" s="32">
        <f>IF(Z11=0,0,VLOOKUP(Z11,FAC_TOTALS_APTA!$A$4:$BT$56,$L21,FALSE))</f>
        <v>0</v>
      </c>
      <c r="AA21" s="32">
        <f>IF(AA11=0,0,VLOOKUP(AA11,FAC_TOTALS_APTA!$A$4:$BT$56,$L21,FALSE))</f>
        <v>0</v>
      </c>
      <c r="AB21" s="32">
        <f>IF(AB11=0,0,VLOOKUP(AB11,FAC_TOTALS_APTA!$A$4:$BT$56,$L21,FALSE))</f>
        <v>0</v>
      </c>
      <c r="AC21" s="35">
        <f t="shared" si="4"/>
        <v>-339453638.48038876</v>
      </c>
      <c r="AD21" s="36">
        <f>AC21/G25</f>
        <v>-0.13013944537521807</v>
      </c>
      <c r="AE21" s="9"/>
    </row>
    <row r="22" spans="1:31" s="16" customFormat="1" hidden="1" x14ac:dyDescent="0.25">
      <c r="A22" s="9"/>
      <c r="B22" s="28" t="s">
        <v>70</v>
      </c>
      <c r="C22" s="31"/>
      <c r="D22" s="104" t="s">
        <v>48</v>
      </c>
      <c r="E22" s="58"/>
      <c r="F22" s="9" t="e">
        <f>MATCH($D22,FAC_TOTALS_APTA!$A$2:$BT$2,)</f>
        <v>#N/A</v>
      </c>
      <c r="G22" s="37" t="e">
        <f>VLOOKUP(G11,FAC_TOTALS_APTA!$A$4:$BT$56,$F22,FALSE)</f>
        <v>#REF!</v>
      </c>
      <c r="H22" s="37" t="e">
        <f>VLOOKUP(H11,FAC_TOTALS_APTA!$A$4:$BT$56,$F22,FALSE)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IF(M11=0,0,VLOOKUP(M11,FAC_TOTALS_APTA!$A$4:$BT$56,$L22,FALSE))</f>
        <v>#REF!</v>
      </c>
      <c r="N22" s="32" t="e">
        <f>IF(N11=0,0,VLOOKUP(N11,FAC_TOTALS_APTA!$A$4:$BT$56,$L22,FALSE))</f>
        <v>#REF!</v>
      </c>
      <c r="O22" s="32" t="e">
        <f>IF(O11=0,0,VLOOKUP(O11,FAC_TOTALS_APTA!$A$4:$BT$56,$L22,FALSE))</f>
        <v>#REF!</v>
      </c>
      <c r="P22" s="32" t="e">
        <f>IF(P11=0,0,VLOOKUP(P11,FAC_TOTALS_APTA!$A$4:$BT$56,$L22,FALSE))</f>
        <v>#REF!</v>
      </c>
      <c r="Q22" s="32" t="e">
        <f>IF(Q11=0,0,VLOOKUP(Q11,FAC_TOTALS_APTA!$A$4:$BT$56,$L22,FALSE))</f>
        <v>#REF!</v>
      </c>
      <c r="R22" s="32" t="e">
        <f>IF(R11=0,0,VLOOKUP(R11,FAC_TOTALS_APTA!$A$4:$BT$56,$L22,FALSE))</f>
        <v>#REF!</v>
      </c>
      <c r="S22" s="32">
        <f>IF(S11=0,0,VLOOKUP(S11,FAC_TOTALS_APTA!$A$4:$BT$56,$L22,FALSE))</f>
        <v>0</v>
      </c>
      <c r="T22" s="32">
        <f>IF(T11=0,0,VLOOKUP(T11,FAC_TOTALS_APTA!$A$4:$BT$56,$L22,FALSE))</f>
        <v>0</v>
      </c>
      <c r="U22" s="32">
        <f>IF(U11=0,0,VLOOKUP(U11,FAC_TOTALS_APTA!$A$4:$BT$56,$L22,FALSE))</f>
        <v>0</v>
      </c>
      <c r="V22" s="32">
        <f>IF(V11=0,0,VLOOKUP(V11,FAC_TOTALS_APTA!$A$4:$BT$56,$L22,FALSE))</f>
        <v>0</v>
      </c>
      <c r="W22" s="32">
        <f>IF(W11=0,0,VLOOKUP(W11,FAC_TOTALS_APTA!$A$4:$BT$56,$L22,FALSE))</f>
        <v>0</v>
      </c>
      <c r="X22" s="32">
        <f>IF(X11=0,0,VLOOKUP(X11,FAC_TOTALS_APTA!$A$4:$BT$56,$L22,FALSE))</f>
        <v>0</v>
      </c>
      <c r="Y22" s="32">
        <f>IF(Y11=0,0,VLOOKUP(Y11,FAC_TOTALS_APTA!$A$4:$BT$56,$L22,FALSE))</f>
        <v>0</v>
      </c>
      <c r="Z22" s="32">
        <f>IF(Z11=0,0,VLOOKUP(Z11,FAC_TOTALS_APTA!$A$4:$BT$56,$L22,FALSE))</f>
        <v>0</v>
      </c>
      <c r="AA22" s="32">
        <f>IF(AA11=0,0,VLOOKUP(AA11,FAC_TOTALS_APTA!$A$4:$BT$56,$L22,FALSE))</f>
        <v>0</v>
      </c>
      <c r="AB22" s="32">
        <f>IF(AB11=0,0,VLOOKUP(AB11,FAC_TOTALS_APTA!$A$4:$BT$56,$L22,FALSE))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16" t="s">
        <v>49</v>
      </c>
      <c r="E23" s="59"/>
      <c r="F23" s="10" t="e">
        <f>MATCH($D23,FAC_TOTALS_APTA!$A$2:$BT$2,)</f>
        <v>#N/A</v>
      </c>
      <c r="G23" s="38" t="e">
        <f>VLOOKUP(G11,FAC_TOTALS_APTA!$A$4:$BT$56,$F23,FALSE)</f>
        <v>#REF!</v>
      </c>
      <c r="H23" s="38" t="e">
        <f>VLOOKUP(H11,FAC_TOTALS_APTA!$A$4:$BT$56,$F23,FALSE)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IF(M11=0,0,VLOOKUP(M11,FAC_TOTALS_APTA!$A$4:$BT$56,$L23,FALSE))</f>
        <v>#REF!</v>
      </c>
      <c r="N23" s="41" t="e">
        <f>IF(N11=0,0,VLOOKUP(N11,FAC_TOTALS_APTA!$A$4:$BT$56,$L23,FALSE))</f>
        <v>#REF!</v>
      </c>
      <c r="O23" s="41" t="e">
        <f>IF(O11=0,0,VLOOKUP(O11,FAC_TOTALS_APTA!$A$4:$BT$56,$L23,FALSE))</f>
        <v>#REF!</v>
      </c>
      <c r="P23" s="41" t="e">
        <f>IF(P11=0,0,VLOOKUP(P11,FAC_TOTALS_APTA!$A$4:$BT$56,$L23,FALSE))</f>
        <v>#REF!</v>
      </c>
      <c r="Q23" s="41" t="e">
        <f>IF(Q11=0,0,VLOOKUP(Q11,FAC_TOTALS_APTA!$A$4:$BT$56,$L23,FALSE))</f>
        <v>#REF!</v>
      </c>
      <c r="R23" s="41" t="e">
        <f>IF(R11=0,0,VLOOKUP(R11,FAC_TOTALS_APTA!$A$4:$BT$56,$L23,FALSE))</f>
        <v>#REF!</v>
      </c>
      <c r="S23" s="41">
        <f>IF(S11=0,0,VLOOKUP(S11,FAC_TOTALS_APTA!$A$4:$BT$56,$L23,FALSE))</f>
        <v>0</v>
      </c>
      <c r="T23" s="41">
        <f>IF(T11=0,0,VLOOKUP(T11,FAC_TOTALS_APTA!$A$4:$BT$56,$L23,FALSE))</f>
        <v>0</v>
      </c>
      <c r="U23" s="41">
        <f>IF(U11=0,0,VLOOKUP(U11,FAC_TOTALS_APTA!$A$4:$BT$56,$L23,FALSE))</f>
        <v>0</v>
      </c>
      <c r="V23" s="41">
        <f>IF(V11=0,0,VLOOKUP(V11,FAC_TOTALS_APTA!$A$4:$BT$56,$L23,FALSE))</f>
        <v>0</v>
      </c>
      <c r="W23" s="41">
        <f>IF(W11=0,0,VLOOKUP(W11,FAC_TOTALS_APTA!$A$4:$BT$56,$L23,FALSE))</f>
        <v>0</v>
      </c>
      <c r="X23" s="41">
        <f>IF(X11=0,0,VLOOKUP(X11,FAC_TOTALS_APTA!$A$4:$BT$56,$L23,FALSE))</f>
        <v>0</v>
      </c>
      <c r="Y23" s="41">
        <f>IF(Y11=0,0,VLOOKUP(Y11,FAC_TOTALS_APTA!$A$4:$BT$56,$L23,FALSE))</f>
        <v>0</v>
      </c>
      <c r="Z23" s="41">
        <f>IF(Z11=0,0,VLOOKUP(Z11,FAC_TOTALS_APTA!$A$4:$BT$56,$L23,FALSE))</f>
        <v>0</v>
      </c>
      <c r="AA23" s="41">
        <f>IF(AA11=0,0,VLOOKUP(AA11,FAC_TOTALS_APTA!$A$4:$BT$56,$L23,FALSE))</f>
        <v>0</v>
      </c>
      <c r="AB23" s="41">
        <f>IF(AB11=0,0,VLOOKUP(AB11,FAC_TOTALS_APTA!$A$4:$BT$56,$L23,FALSE))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17" t="s">
        <v>50</v>
      </c>
      <c r="E24" s="46"/>
      <c r="F24" s="47"/>
      <c r="G24" s="48"/>
      <c r="H24" s="48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43</v>
      </c>
      <c r="M24" s="48">
        <f>IF(M11=0,0,VLOOKUP(M11,FAC_TOTALS_APTA!$A$4:$BT$56,$L24,FALSE))</f>
        <v>0</v>
      </c>
      <c r="N24" s="48">
        <f>IF(N11=0,0,VLOOKUP(N11,FAC_TOTALS_APTA!$A$4:$BT$56,$L24,FALSE))</f>
        <v>0</v>
      </c>
      <c r="O24" s="48">
        <f>IF(O11=0,0,VLOOKUP(O11,FAC_TOTALS_APTA!$A$4:$BT$56,$L24,FALSE))</f>
        <v>0</v>
      </c>
      <c r="P24" s="48">
        <f>IF(P11=0,0,VLOOKUP(P11,FAC_TOTALS_APTA!$A$4:$BT$56,$L24,FALSE))</f>
        <v>0</v>
      </c>
      <c r="Q24" s="48">
        <f>IF(Q11=0,0,VLOOKUP(Q11,FAC_TOTALS_APTA!$A$4:$BT$56,$L24,FALSE))</f>
        <v>0</v>
      </c>
      <c r="R24" s="48">
        <f>IF(R11=0,0,VLOOKUP(R11,FAC_TOTALS_APTA!$A$4:$BT$56,$L24,FALSE))</f>
        <v>0</v>
      </c>
      <c r="S24" s="48">
        <f>IF(S11=0,0,VLOOKUP(S11,FAC_TOTALS_APTA!$A$4:$BT$56,$L24,FALSE))</f>
        <v>0</v>
      </c>
      <c r="T24" s="48">
        <f>IF(T11=0,0,VLOOKUP(T11,FAC_TOTALS_APTA!$A$4:$BT$56,$L24,FALSE))</f>
        <v>0</v>
      </c>
      <c r="U24" s="48">
        <f>IF(U11=0,0,VLOOKUP(U11,FAC_TOTALS_APTA!$A$4:$BT$56,$L24,FALSE))</f>
        <v>0</v>
      </c>
      <c r="V24" s="48">
        <f>IF(V11=0,0,VLOOKUP(V11,FAC_TOTALS_APTA!$A$4:$BT$56,$L24,FALSE))</f>
        <v>0</v>
      </c>
      <c r="W24" s="48">
        <f>IF(W11=0,0,VLOOKUP(W11,FAC_TOTALS_APTA!$A$4:$BT$56,$L24,FALSE))</f>
        <v>0</v>
      </c>
      <c r="X24" s="48">
        <f>IF(X11=0,0,VLOOKUP(X11,FAC_TOTALS_APTA!$A$4:$BT$56,$L24,FALSE))</f>
        <v>0</v>
      </c>
      <c r="Y24" s="48">
        <f>IF(Y11=0,0,VLOOKUP(Y11,FAC_TOTALS_APTA!$A$4:$BT$56,$L24,FALSE))</f>
        <v>0</v>
      </c>
      <c r="Z24" s="48">
        <f>IF(Z11=0,0,VLOOKUP(Z11,FAC_TOTALS_APTA!$A$4:$BT$56,$L24,FALSE))</f>
        <v>0</v>
      </c>
      <c r="AA24" s="48">
        <f>IF(AA11=0,0,VLOOKUP(AA11,FAC_TOTALS_APTA!$A$4:$BT$56,$L24,FALSE))</f>
        <v>0</v>
      </c>
      <c r="AB24" s="48">
        <f>IF(AB11=0,0,VLOOKUP(AB11,FAC_TOTALS_APTA!$A$4:$BT$56,$L24,FALSE))</f>
        <v>0</v>
      </c>
      <c r="AC24" s="51">
        <f>SUM(M24:AB24)</f>
        <v>0</v>
      </c>
      <c r="AD24" s="52">
        <f>AC24/G26</f>
        <v>0</v>
      </c>
      <c r="AE24" s="9"/>
    </row>
    <row r="25" spans="1:31" s="105" customFormat="1" x14ac:dyDescent="0.25">
      <c r="A25" s="104"/>
      <c r="B25" s="28" t="s">
        <v>72</v>
      </c>
      <c r="C25" s="31"/>
      <c r="D25" s="104" t="s">
        <v>6</v>
      </c>
      <c r="E25" s="58"/>
      <c r="F25" s="9">
        <f>MATCH($D25,FAC_TOTALS_APTA!$A$2:$BR$2,)</f>
        <v>10</v>
      </c>
      <c r="G25" s="110">
        <f>VLOOKUP(G11,FAC_TOTALS_APTA!$A$4:$BT$56,$F25,FALSE)</f>
        <v>2608383933.8770499</v>
      </c>
      <c r="H25" s="110">
        <f>VLOOKUP(H11,FAC_TOTALS_APTA!$A$4:$BR$56,$F25,FALSE)</f>
        <v>2241332296.9250898</v>
      </c>
      <c r="I25" s="112">
        <f t="shared" ref="I25:I26" si="6">H25/G25-1</f>
        <v>-0.14071994240755115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-367051636.95196009</v>
      </c>
      <c r="AD25" s="36">
        <f>I25</f>
        <v>-0.14071994240755115</v>
      </c>
      <c r="AE25" s="104"/>
    </row>
    <row r="26" spans="1:31" ht="13.5" thickBot="1" x14ac:dyDescent="0.3">
      <c r="B26" s="12" t="s">
        <v>55</v>
      </c>
      <c r="C26" s="26"/>
      <c r="D26" s="118" t="s">
        <v>4</v>
      </c>
      <c r="E26" s="26"/>
      <c r="F26" s="26">
        <f>MATCH($D26,FAC_TOTALS_APTA!$A$2:$BR$2,)</f>
        <v>8</v>
      </c>
      <c r="G26" s="111">
        <f>VLOOKUP(G11,FAC_TOTALS_APTA!$A$4:$BR$56,$F26,FALSE)</f>
        <v>2541057030.99999</v>
      </c>
      <c r="H26" s="111">
        <f>VLOOKUP(H11,FAC_TOTALS_APTA!$A$4:$BR$56,$F26,FALSE)</f>
        <v>2176386603</v>
      </c>
      <c r="I26" s="113">
        <f t="shared" si="6"/>
        <v>-0.14351131184823507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-364670427.99998999</v>
      </c>
      <c r="AD26" s="55">
        <f>I26</f>
        <v>-0.14351131184823507</v>
      </c>
    </row>
    <row r="27" spans="1:31" ht="14.25" thickTop="1" thickBot="1" x14ac:dyDescent="0.3">
      <c r="B27" s="60" t="s">
        <v>73</v>
      </c>
      <c r="C27" s="61"/>
      <c r="D27" s="119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-2.7913694406839218E-3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21" t="s">
        <v>56</v>
      </c>
      <c r="H34" s="121"/>
      <c r="I34" s="121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21" t="s">
        <v>60</v>
      </c>
      <c r="AD34" s="121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2012</v>
      </c>
      <c r="H35" s="30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9" t="str">
        <f>CONCATENATE($C32,"_",$C33,"_",G35)</f>
        <v>0_2_2012</v>
      </c>
      <c r="H37" s="9" t="str">
        <f>CONCATENATE($C32,"_",$C33,"_",H35)</f>
        <v>0_2_2018</v>
      </c>
      <c r="I37" s="31"/>
      <c r="J37" s="9"/>
      <c r="K37" s="9"/>
      <c r="L37" s="9"/>
      <c r="M37" s="9" t="str">
        <f>IF($G35+M36&gt;$H35,0,CONCATENATE($C32,"_",$C33,"_",$G35+M36))</f>
        <v>0_2_2013</v>
      </c>
      <c r="N37" s="9" t="str">
        <f t="shared" ref="N37:AB37" si="8">IF($G35+N36&gt;$H35,0,CONCATENATE($C32,"_",$C33,"_",$G35+N36))</f>
        <v>0_2_2014</v>
      </c>
      <c r="O37" s="9" t="str">
        <f t="shared" si="8"/>
        <v>0_2_2015</v>
      </c>
      <c r="P37" s="9" t="str">
        <f t="shared" si="8"/>
        <v>0_2_2016</v>
      </c>
      <c r="Q37" s="9" t="str">
        <f t="shared" si="8"/>
        <v>0_2_2017</v>
      </c>
      <c r="R37" s="9" t="str">
        <f t="shared" si="8"/>
        <v>0_2_2018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4" t="s">
        <v>8</v>
      </c>
      <c r="E39" s="58"/>
      <c r="F39" s="9">
        <f>MATCH($D39,FAC_TOTALS_APTA!$A$2:$BT$2,)</f>
        <v>12</v>
      </c>
      <c r="G39" s="32">
        <f>VLOOKUP(G37,FAC_TOTALS_APTA!$A$4:$BT$56,$F39,FALSE)</f>
        <v>10960122.029906999</v>
      </c>
      <c r="H39" s="32">
        <f>VLOOKUP(H37,FAC_TOTALS_APTA!$A$4:$BT$56,$F39,FALSE)</f>
        <v>12308198.121254999</v>
      </c>
      <c r="I39" s="33">
        <f>IFERROR(H39/G39-1,"-")</f>
        <v>0.12299827389416751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IF(M37=0,0,VLOOKUP(M37,FAC_TOTALS_APTA!$A$4:$BT$56,$L39,FALSE))</f>
        <v>3415802.2252819999</v>
      </c>
      <c r="N39" s="32">
        <f>IF(N37=0,0,VLOOKUP(N37,FAC_TOTALS_APTA!$A$4:$BT$56,$L39,FALSE))</f>
        <v>7741102.6285309</v>
      </c>
      <c r="O39" s="32">
        <f>IF(O37=0,0,VLOOKUP(O37,FAC_TOTALS_APTA!$A$4:$BT$56,$L39,FALSE))</f>
        <v>15157572.308940699</v>
      </c>
      <c r="P39" s="32">
        <f>IF(P37=0,0,VLOOKUP(P37,FAC_TOTALS_APTA!$A$4:$BT$56,$L39,FALSE))</f>
        <v>14637866.9963657</v>
      </c>
      <c r="Q39" s="32">
        <f>IF(Q37=0,0,VLOOKUP(Q37,FAC_TOTALS_APTA!$A$4:$BT$56,$L39,FALSE))</f>
        <v>4480328.2465089504</v>
      </c>
      <c r="R39" s="32">
        <f>IF(R37=0,0,VLOOKUP(R37,FAC_TOTALS_APTA!$A$4:$BT$56,$L39,FALSE))</f>
        <v>8288775.2072928697</v>
      </c>
      <c r="S39" s="32">
        <f>IF(S37=0,0,VLOOKUP(S37,FAC_TOTALS_APTA!$A$4:$BT$56,$L39,FALSE))</f>
        <v>0</v>
      </c>
      <c r="T39" s="32">
        <f>IF(T37=0,0,VLOOKUP(T37,FAC_TOTALS_APTA!$A$4:$BT$56,$L39,FALSE))</f>
        <v>0</v>
      </c>
      <c r="U39" s="32">
        <f>IF(U37=0,0,VLOOKUP(U37,FAC_TOTALS_APTA!$A$4:$BT$56,$L39,FALSE))</f>
        <v>0</v>
      </c>
      <c r="V39" s="32">
        <f>IF(V37=0,0,VLOOKUP(V37,FAC_TOTALS_APTA!$A$4:$BT$56,$L39,FALSE))</f>
        <v>0</v>
      </c>
      <c r="W39" s="32">
        <f>IF(W37=0,0,VLOOKUP(W37,FAC_TOTALS_APTA!$A$4:$BT$56,$L39,FALSE))</f>
        <v>0</v>
      </c>
      <c r="X39" s="32">
        <f>IF(X37=0,0,VLOOKUP(X37,FAC_TOTALS_APTA!$A$4:$BT$56,$L39,FALSE))</f>
        <v>0</v>
      </c>
      <c r="Y39" s="32">
        <f>IF(Y37=0,0,VLOOKUP(Y37,FAC_TOTALS_APTA!$A$4:$BT$56,$L39,FALSE))</f>
        <v>0</v>
      </c>
      <c r="Z39" s="32">
        <f>IF(Z37=0,0,VLOOKUP(Z37,FAC_TOTALS_APTA!$A$4:$BT$56,$L39,FALSE))</f>
        <v>0</v>
      </c>
      <c r="AA39" s="32">
        <f>IF(AA37=0,0,VLOOKUP(AA37,FAC_TOTALS_APTA!$A$4:$BT$56,$L39,FALSE))</f>
        <v>0</v>
      </c>
      <c r="AB39" s="32">
        <f>IF(AB37=0,0,VLOOKUP(AB37,FAC_TOTALS_APTA!$A$4:$BT$56,$L39,FALSE))</f>
        <v>0</v>
      </c>
      <c r="AC39" s="35">
        <f>SUM(M39:AB39)</f>
        <v>53721447.612921111</v>
      </c>
      <c r="AD39" s="36">
        <f>AC39/G51</f>
        <v>5.6592404551355523E-2</v>
      </c>
    </row>
    <row r="40" spans="2:30" x14ac:dyDescent="0.25">
      <c r="B40" s="28" t="s">
        <v>57</v>
      </c>
      <c r="C40" s="31" t="s">
        <v>25</v>
      </c>
      <c r="D40" s="104" t="s">
        <v>75</v>
      </c>
      <c r="E40" s="58"/>
      <c r="F40" s="9">
        <f>MATCH($D40,FAC_TOTALS_APTA!$A$2:$BT$2,)</f>
        <v>13</v>
      </c>
      <c r="G40" s="57">
        <f>VLOOKUP(G37,FAC_TOTALS_APTA!$A$4:$BT$56,$F40,FALSE)</f>
        <v>0.96141377380051696</v>
      </c>
      <c r="H40" s="57">
        <f>VLOOKUP(H37,FAC_TOTALS_APTA!$A$4:$BT$56,$F40,FALSE)</f>
        <v>0.98030183440211505</v>
      </c>
      <c r="I40" s="33">
        <f t="shared" ref="I40:I49" si="9">IFERROR(H40/G40-1,"-")</f>
        <v>1.9646130642514859E-2</v>
      </c>
      <c r="J40" s="34" t="str">
        <f t="shared" ref="J40:J49" si="10">IF(C40="Log","_log","")</f>
        <v>_log</v>
      </c>
      <c r="K40" s="34" t="str">
        <f t="shared" ref="K40:K50" si="11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IF(M37=0,0,VLOOKUP(M37,FAC_TOTALS_APTA!$A$4:$BT$56,$L40,FALSE))</f>
        <v>-6684152.7134739198</v>
      </c>
      <c r="N40" s="32">
        <f>IF(N37=0,0,VLOOKUP(N37,FAC_TOTALS_APTA!$A$4:$BT$56,$L40,FALSE))</f>
        <v>2954434.0992959398</v>
      </c>
      <c r="O40" s="32">
        <f>IF(O37=0,0,VLOOKUP(O37,FAC_TOTALS_APTA!$A$4:$BT$56,$L40,FALSE))</f>
        <v>-1683769.21819045</v>
      </c>
      <c r="P40" s="32">
        <f>IF(P37=0,0,VLOOKUP(P37,FAC_TOTALS_APTA!$A$4:$BT$56,$L40,FALSE))</f>
        <v>-3085710.58459213</v>
      </c>
      <c r="Q40" s="32">
        <f>IF(Q37=0,0,VLOOKUP(Q37,FAC_TOTALS_APTA!$A$4:$BT$56,$L40,FALSE))</f>
        <v>2368958.7605159399</v>
      </c>
      <c r="R40" s="32">
        <f>IF(R37=0,0,VLOOKUP(R37,FAC_TOTALS_APTA!$A$4:$BT$56,$L40,FALSE))</f>
        <v>3183760.0778961498</v>
      </c>
      <c r="S40" s="32">
        <f>IF(S37=0,0,VLOOKUP(S37,FAC_TOTALS_APTA!$A$4:$BT$56,$L40,FALSE))</f>
        <v>0</v>
      </c>
      <c r="T40" s="32">
        <f>IF(T37=0,0,VLOOKUP(T37,FAC_TOTALS_APTA!$A$4:$BT$56,$L40,FALSE))</f>
        <v>0</v>
      </c>
      <c r="U40" s="32">
        <f>IF(U37=0,0,VLOOKUP(U37,FAC_TOTALS_APTA!$A$4:$BT$56,$L40,FALSE))</f>
        <v>0</v>
      </c>
      <c r="V40" s="32">
        <f>IF(V37=0,0,VLOOKUP(V37,FAC_TOTALS_APTA!$A$4:$BT$56,$L40,FALSE))</f>
        <v>0</v>
      </c>
      <c r="W40" s="32">
        <f>IF(W37=0,0,VLOOKUP(W37,FAC_TOTALS_APTA!$A$4:$BT$56,$L40,FALSE))</f>
        <v>0</v>
      </c>
      <c r="X40" s="32">
        <f>IF(X37=0,0,VLOOKUP(X37,FAC_TOTALS_APTA!$A$4:$BT$56,$L40,FALSE))</f>
        <v>0</v>
      </c>
      <c r="Y40" s="32">
        <f>IF(Y37=0,0,VLOOKUP(Y37,FAC_TOTALS_APTA!$A$4:$BT$56,$L40,FALSE))</f>
        <v>0</v>
      </c>
      <c r="Z40" s="32">
        <f>IF(Z37=0,0,VLOOKUP(Z37,FAC_TOTALS_APTA!$A$4:$BT$56,$L40,FALSE))</f>
        <v>0</v>
      </c>
      <c r="AA40" s="32">
        <f>IF(AA37=0,0,VLOOKUP(AA37,FAC_TOTALS_APTA!$A$4:$BT$56,$L40,FALSE))</f>
        <v>0</v>
      </c>
      <c r="AB40" s="32">
        <f>IF(AB37=0,0,VLOOKUP(AB37,FAC_TOTALS_APTA!$A$4:$BT$56,$L40,FALSE))</f>
        <v>0</v>
      </c>
      <c r="AC40" s="35">
        <f t="shared" ref="AC40:AC49" si="12">SUM(M40:AB40)</f>
        <v>-2946479.5785484705</v>
      </c>
      <c r="AD40" s="36">
        <f>AC40/G51</f>
        <v>-3.1039439873808642E-3</v>
      </c>
    </row>
    <row r="41" spans="2:30" x14ac:dyDescent="0.25">
      <c r="B41" s="28" t="s">
        <v>53</v>
      </c>
      <c r="C41" s="31" t="s">
        <v>25</v>
      </c>
      <c r="D41" s="104" t="s">
        <v>9</v>
      </c>
      <c r="E41" s="58"/>
      <c r="F41" s="9">
        <f>MATCH($D41,FAC_TOTALS_APTA!$A$2:$BT$2,)</f>
        <v>14</v>
      </c>
      <c r="G41" s="32">
        <f>VLOOKUP(G37,FAC_TOTALS_APTA!$A$4:$BT$56,$F41,FALSE)</f>
        <v>2473037.8764797398</v>
      </c>
      <c r="H41" s="32">
        <f>VLOOKUP(H37,FAC_TOTALS_APTA!$A$4:$BT$56,$F41,FALSE)</f>
        <v>2690989.92083801</v>
      </c>
      <c r="I41" s="33">
        <f t="shared" si="9"/>
        <v>8.8131300547857006E-2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28</v>
      </c>
      <c r="M41" s="32">
        <f>IF(M37=0,0,VLOOKUP(M37,FAC_TOTALS_APTA!$A$4:$BT$56,$L41,FALSE))</f>
        <v>1912156.62811559</v>
      </c>
      <c r="N41" s="32">
        <f>IF(N37=0,0,VLOOKUP(N37,FAC_TOTALS_APTA!$A$4:$BT$56,$L41,FALSE))</f>
        <v>1453508.15272984</v>
      </c>
      <c r="O41" s="32">
        <f>IF(O37=0,0,VLOOKUP(O37,FAC_TOTALS_APTA!$A$4:$BT$56,$L41,FALSE))</f>
        <v>1424288.68846368</v>
      </c>
      <c r="P41" s="32">
        <f>IF(P37=0,0,VLOOKUP(P37,FAC_TOTALS_APTA!$A$4:$BT$56,$L41,FALSE))</f>
        <v>1326585.21964493</v>
      </c>
      <c r="Q41" s="32">
        <f>IF(Q37=0,0,VLOOKUP(Q37,FAC_TOTALS_APTA!$A$4:$BT$56,$L41,FALSE))</f>
        <v>1345065.6948423299</v>
      </c>
      <c r="R41" s="32">
        <f>IF(R37=0,0,VLOOKUP(R37,FAC_TOTALS_APTA!$A$4:$BT$56,$L41,FALSE))</f>
        <v>1167990.3348886101</v>
      </c>
      <c r="S41" s="32">
        <f>IF(S37=0,0,VLOOKUP(S37,FAC_TOTALS_APTA!$A$4:$BT$56,$L41,FALSE))</f>
        <v>0</v>
      </c>
      <c r="T41" s="32">
        <f>IF(T37=0,0,VLOOKUP(T37,FAC_TOTALS_APTA!$A$4:$BT$56,$L41,FALSE))</f>
        <v>0</v>
      </c>
      <c r="U41" s="32">
        <f>IF(U37=0,0,VLOOKUP(U37,FAC_TOTALS_APTA!$A$4:$BT$56,$L41,FALSE))</f>
        <v>0</v>
      </c>
      <c r="V41" s="32">
        <f>IF(V37=0,0,VLOOKUP(V37,FAC_TOTALS_APTA!$A$4:$BT$56,$L41,FALSE))</f>
        <v>0</v>
      </c>
      <c r="W41" s="32">
        <f>IF(W37=0,0,VLOOKUP(W37,FAC_TOTALS_APTA!$A$4:$BT$56,$L41,FALSE))</f>
        <v>0</v>
      </c>
      <c r="X41" s="32">
        <f>IF(X37=0,0,VLOOKUP(X37,FAC_TOTALS_APTA!$A$4:$BT$56,$L41,FALSE))</f>
        <v>0</v>
      </c>
      <c r="Y41" s="32">
        <f>IF(Y37=0,0,VLOOKUP(Y37,FAC_TOTALS_APTA!$A$4:$BT$56,$L41,FALSE))</f>
        <v>0</v>
      </c>
      <c r="Z41" s="32">
        <f>IF(Z37=0,0,VLOOKUP(Z37,FAC_TOTALS_APTA!$A$4:$BT$56,$L41,FALSE))</f>
        <v>0</v>
      </c>
      <c r="AA41" s="32">
        <f>IF(AA37=0,0,VLOOKUP(AA37,FAC_TOTALS_APTA!$A$4:$BT$56,$L41,FALSE))</f>
        <v>0</v>
      </c>
      <c r="AB41" s="32">
        <f>IF(AB37=0,0,VLOOKUP(AB37,FAC_TOTALS_APTA!$A$4:$BT$56,$L41,FALSE))</f>
        <v>0</v>
      </c>
      <c r="AC41" s="35">
        <f t="shared" si="12"/>
        <v>8629594.7186849806</v>
      </c>
      <c r="AD41" s="36">
        <f>AC41/G51</f>
        <v>9.0907735575725367E-3</v>
      </c>
    </row>
    <row r="42" spans="2:30" hidden="1" x14ac:dyDescent="0.25">
      <c r="B42" s="28" t="s">
        <v>67</v>
      </c>
      <c r="C42" s="31"/>
      <c r="D42" s="104" t="s">
        <v>11</v>
      </c>
      <c r="E42" s="58"/>
      <c r="F42" s="9" t="e">
        <f>MATCH($D42,FAC_TOTALS_APTA!$A$2:$BT$2,)</f>
        <v>#N/A</v>
      </c>
      <c r="G42" s="57" t="e">
        <f>VLOOKUP(G37,FAC_TOTALS_APTA!$A$4:$BT$56,$F42,FALSE)</f>
        <v>#REF!</v>
      </c>
      <c r="H42" s="57" t="e">
        <f>VLOOKUP(H37,FAC_TOTALS_APTA!$A$4:$BT$56,$F42,FALSE)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MATCH($K42,FAC_TOTALS_APTA!$A$2:$BR$2,)</f>
        <v>#N/A</v>
      </c>
      <c r="M42" s="32" t="e">
        <f>IF(M37=0,0,VLOOKUP(M37,FAC_TOTALS_APTA!$A$4:$BT$56,$L42,FALSE))</f>
        <v>#REF!</v>
      </c>
      <c r="N42" s="32" t="e">
        <f>IF(N37=0,0,VLOOKUP(N37,FAC_TOTALS_APTA!$A$4:$BT$56,$L42,FALSE))</f>
        <v>#REF!</v>
      </c>
      <c r="O42" s="32" t="e">
        <f>IF(O37=0,0,VLOOKUP(O37,FAC_TOTALS_APTA!$A$4:$BT$56,$L42,FALSE))</f>
        <v>#REF!</v>
      </c>
      <c r="P42" s="32" t="e">
        <f>IF(P37=0,0,VLOOKUP(P37,FAC_TOTALS_APTA!$A$4:$BT$56,$L42,FALSE))</f>
        <v>#REF!</v>
      </c>
      <c r="Q42" s="32" t="e">
        <f>IF(Q37=0,0,VLOOKUP(Q37,FAC_TOTALS_APTA!$A$4:$BT$56,$L42,FALSE))</f>
        <v>#REF!</v>
      </c>
      <c r="R42" s="32" t="e">
        <f>IF(R37=0,0,VLOOKUP(R37,FAC_TOTALS_APTA!$A$4:$BT$56,$L42,FALSE))</f>
        <v>#REF!</v>
      </c>
      <c r="S42" s="32">
        <f>IF(S37=0,0,VLOOKUP(S37,FAC_TOTALS_APTA!$A$4:$BT$56,$L42,FALSE))</f>
        <v>0</v>
      </c>
      <c r="T42" s="32">
        <f>IF(T37=0,0,VLOOKUP(T37,FAC_TOTALS_APTA!$A$4:$BT$56,$L42,FALSE))</f>
        <v>0</v>
      </c>
      <c r="U42" s="32">
        <f>IF(U37=0,0,VLOOKUP(U37,FAC_TOTALS_APTA!$A$4:$BT$56,$L42,FALSE))</f>
        <v>0</v>
      </c>
      <c r="V42" s="32">
        <f>IF(V37=0,0,VLOOKUP(V37,FAC_TOTALS_APTA!$A$4:$BT$56,$L42,FALSE))</f>
        <v>0</v>
      </c>
      <c r="W42" s="32">
        <f>IF(W37=0,0,VLOOKUP(W37,FAC_TOTALS_APTA!$A$4:$BT$56,$L42,FALSE))</f>
        <v>0</v>
      </c>
      <c r="X42" s="32">
        <f>IF(X37=0,0,VLOOKUP(X37,FAC_TOTALS_APTA!$A$4:$BT$56,$L42,FALSE))</f>
        <v>0</v>
      </c>
      <c r="Y42" s="32">
        <f>IF(Y37=0,0,VLOOKUP(Y37,FAC_TOTALS_APTA!$A$4:$BT$56,$L42,FALSE))</f>
        <v>0</v>
      </c>
      <c r="Z42" s="32">
        <f>IF(Z37=0,0,VLOOKUP(Z37,FAC_TOTALS_APTA!$A$4:$BT$56,$L42,FALSE))</f>
        <v>0</v>
      </c>
      <c r="AA42" s="32">
        <f>IF(AA37=0,0,VLOOKUP(AA37,FAC_TOTALS_APTA!$A$4:$BT$56,$L42,FALSE))</f>
        <v>0</v>
      </c>
      <c r="AB42" s="32">
        <f>IF(AB37=0,0,VLOOKUP(AB37,FAC_TOTALS_APTA!$A$4:$BT$56,$L42,FALSE))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14" t="s">
        <v>18</v>
      </c>
      <c r="E43" s="58"/>
      <c r="F43" s="9">
        <f>MATCH($D43,FAC_TOTALS_APTA!$A$2:$BT$2,)</f>
        <v>15</v>
      </c>
      <c r="G43" s="37">
        <f>VLOOKUP(G37,FAC_TOTALS_APTA!$A$4:$BT$56,$F43,FALSE)</f>
        <v>4.02902437576192</v>
      </c>
      <c r="H43" s="37">
        <f>VLOOKUP(H37,FAC_TOTALS_APTA!$A$4:$BT$56,$F43,FALSE)</f>
        <v>2.8694868240289599</v>
      </c>
      <c r="I43" s="33">
        <f t="shared" si="9"/>
        <v>-0.28779611230663815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29</v>
      </c>
      <c r="M43" s="32">
        <f>IF(M37=0,0,VLOOKUP(M37,FAC_TOTALS_APTA!$A$4:$BT$56,$L43,FALSE))</f>
        <v>-4233116.8278266601</v>
      </c>
      <c r="N43" s="32">
        <f>IF(N37=0,0,VLOOKUP(N37,FAC_TOTALS_APTA!$A$4:$BT$56,$L43,FALSE))</f>
        <v>-5992633.53277029</v>
      </c>
      <c r="O43" s="32">
        <f>IF(O37=0,0,VLOOKUP(O37,FAC_TOTALS_APTA!$A$4:$BT$56,$L43,FALSE))</f>
        <v>-30139977.143673301</v>
      </c>
      <c r="P43" s="32">
        <f>IF(P37=0,0,VLOOKUP(P37,FAC_TOTALS_APTA!$A$4:$BT$56,$L43,FALSE))</f>
        <v>-10800474.1902989</v>
      </c>
      <c r="Q43" s="32">
        <f>IF(Q37=0,0,VLOOKUP(Q37,FAC_TOTALS_APTA!$A$4:$BT$56,$L43,FALSE))</f>
        <v>7390635.0826959498</v>
      </c>
      <c r="R43" s="32">
        <f>IF(R37=0,0,VLOOKUP(R37,FAC_TOTALS_APTA!$A$4:$BT$56,$L43,FALSE))</f>
        <v>8583525.8458739091</v>
      </c>
      <c r="S43" s="32">
        <f>IF(S37=0,0,VLOOKUP(S37,FAC_TOTALS_APTA!$A$4:$BT$56,$L43,FALSE))</f>
        <v>0</v>
      </c>
      <c r="T43" s="32">
        <f>IF(T37=0,0,VLOOKUP(T37,FAC_TOTALS_APTA!$A$4:$BT$56,$L43,FALSE))</f>
        <v>0</v>
      </c>
      <c r="U43" s="32">
        <f>IF(U37=0,0,VLOOKUP(U37,FAC_TOTALS_APTA!$A$4:$BT$56,$L43,FALSE))</f>
        <v>0</v>
      </c>
      <c r="V43" s="32">
        <f>IF(V37=0,0,VLOOKUP(V37,FAC_TOTALS_APTA!$A$4:$BT$56,$L43,FALSE))</f>
        <v>0</v>
      </c>
      <c r="W43" s="32">
        <f>IF(W37=0,0,VLOOKUP(W37,FAC_TOTALS_APTA!$A$4:$BT$56,$L43,FALSE))</f>
        <v>0</v>
      </c>
      <c r="X43" s="32">
        <f>IF(X37=0,0,VLOOKUP(X37,FAC_TOTALS_APTA!$A$4:$BT$56,$L43,FALSE))</f>
        <v>0</v>
      </c>
      <c r="Y43" s="32">
        <f>IF(Y37=0,0,VLOOKUP(Y37,FAC_TOTALS_APTA!$A$4:$BT$56,$L43,FALSE))</f>
        <v>0</v>
      </c>
      <c r="Z43" s="32">
        <f>IF(Z37=0,0,VLOOKUP(Z37,FAC_TOTALS_APTA!$A$4:$BT$56,$L43,FALSE))</f>
        <v>0</v>
      </c>
      <c r="AA43" s="32">
        <f>IF(AA37=0,0,VLOOKUP(AA37,FAC_TOTALS_APTA!$A$4:$BT$56,$L43,FALSE))</f>
        <v>0</v>
      </c>
      <c r="AB43" s="32">
        <f>IF(AB37=0,0,VLOOKUP(AB37,FAC_TOTALS_APTA!$A$4:$BT$56,$L43,FALSE))</f>
        <v>0</v>
      </c>
      <c r="AC43" s="35">
        <f t="shared" si="12"/>
        <v>-35192040.765999302</v>
      </c>
      <c r="AD43" s="36">
        <f>AC43/G51</f>
        <v>-3.7072757651046742E-2</v>
      </c>
    </row>
    <row r="44" spans="2:30" x14ac:dyDescent="0.25">
      <c r="B44" s="28" t="s">
        <v>51</v>
      </c>
      <c r="C44" s="31" t="s">
        <v>25</v>
      </c>
      <c r="D44" s="104" t="s">
        <v>17</v>
      </c>
      <c r="E44" s="58"/>
      <c r="F44" s="9">
        <f>MATCH($D44,FAC_TOTALS_APTA!$A$2:$BT$2,)</f>
        <v>16</v>
      </c>
      <c r="G44" s="57">
        <f>VLOOKUP(G37,FAC_TOTALS_APTA!$A$4:$BT$56,$F44,FALSE)</f>
        <v>28763.873964236798</v>
      </c>
      <c r="H44" s="57">
        <f>VLOOKUP(H37,FAC_TOTALS_APTA!$A$4:$BT$56,$F44,FALSE)</f>
        <v>31442.402042136699</v>
      </c>
      <c r="I44" s="33">
        <f t="shared" si="9"/>
        <v>9.3121256240735084E-2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30</v>
      </c>
      <c r="M44" s="32">
        <f>IF(M37=0,0,VLOOKUP(M37,FAC_TOTALS_APTA!$A$4:$BT$56,$L44,FALSE))</f>
        <v>-155758.23288535199</v>
      </c>
      <c r="N44" s="32">
        <f>IF(N37=0,0,VLOOKUP(N37,FAC_TOTALS_APTA!$A$4:$BT$56,$L44,FALSE))</f>
        <v>-118877.939914792</v>
      </c>
      <c r="O44" s="32">
        <f>IF(O37=0,0,VLOOKUP(O37,FAC_TOTALS_APTA!$A$4:$BT$56,$L44,FALSE))</f>
        <v>-1315109.5621296701</v>
      </c>
      <c r="P44" s="32">
        <f>IF(P37=0,0,VLOOKUP(P37,FAC_TOTALS_APTA!$A$4:$BT$56,$L44,FALSE))</f>
        <v>-805405.15498356801</v>
      </c>
      <c r="Q44" s="32">
        <f>IF(Q37=0,0,VLOOKUP(Q37,FAC_TOTALS_APTA!$A$4:$BT$56,$L44,FALSE))</f>
        <v>-158867.108542167</v>
      </c>
      <c r="R44" s="32">
        <f>IF(R37=0,0,VLOOKUP(R37,FAC_TOTALS_APTA!$A$4:$BT$56,$L44,FALSE))</f>
        <v>-374169.05646247801</v>
      </c>
      <c r="S44" s="32">
        <f>IF(S37=0,0,VLOOKUP(S37,FAC_TOTALS_APTA!$A$4:$BT$56,$L44,FALSE))</f>
        <v>0</v>
      </c>
      <c r="T44" s="32">
        <f>IF(T37=0,0,VLOOKUP(T37,FAC_TOTALS_APTA!$A$4:$BT$56,$L44,FALSE))</f>
        <v>0</v>
      </c>
      <c r="U44" s="32">
        <f>IF(U37=0,0,VLOOKUP(U37,FAC_TOTALS_APTA!$A$4:$BT$56,$L44,FALSE))</f>
        <v>0</v>
      </c>
      <c r="V44" s="32">
        <f>IF(V37=0,0,VLOOKUP(V37,FAC_TOTALS_APTA!$A$4:$BT$56,$L44,FALSE))</f>
        <v>0</v>
      </c>
      <c r="W44" s="32">
        <f>IF(W37=0,0,VLOOKUP(W37,FAC_TOTALS_APTA!$A$4:$BT$56,$L44,FALSE))</f>
        <v>0</v>
      </c>
      <c r="X44" s="32">
        <f>IF(X37=0,0,VLOOKUP(X37,FAC_TOTALS_APTA!$A$4:$BT$56,$L44,FALSE))</f>
        <v>0</v>
      </c>
      <c r="Y44" s="32">
        <f>IF(Y37=0,0,VLOOKUP(Y37,FAC_TOTALS_APTA!$A$4:$BT$56,$L44,FALSE))</f>
        <v>0</v>
      </c>
      <c r="Z44" s="32">
        <f>IF(Z37=0,0,VLOOKUP(Z37,FAC_TOTALS_APTA!$A$4:$BT$56,$L44,FALSE))</f>
        <v>0</v>
      </c>
      <c r="AA44" s="32">
        <f>IF(AA37=0,0,VLOOKUP(AA37,FAC_TOTALS_APTA!$A$4:$BT$56,$L44,FALSE))</f>
        <v>0</v>
      </c>
      <c r="AB44" s="32">
        <f>IF(AB37=0,0,VLOOKUP(AB37,FAC_TOTALS_APTA!$A$4:$BT$56,$L44,FALSE))</f>
        <v>0</v>
      </c>
      <c r="AC44" s="35">
        <f t="shared" si="12"/>
        <v>-2928187.054918027</v>
      </c>
      <c r="AD44" s="36">
        <f>AC44/G51</f>
        <v>-3.0846738831011296E-3</v>
      </c>
    </row>
    <row r="45" spans="2:30" x14ac:dyDescent="0.25">
      <c r="B45" s="28" t="s">
        <v>68</v>
      </c>
      <c r="C45" s="31"/>
      <c r="D45" s="104" t="s">
        <v>10</v>
      </c>
      <c r="E45" s="58"/>
      <c r="F45" s="9">
        <f>MATCH($D45,FAC_TOTALS_APTA!$A$2:$BT$2,)</f>
        <v>17</v>
      </c>
      <c r="G45" s="32">
        <f>VLOOKUP(G37,FAC_TOTALS_APTA!$A$4:$BT$56,$F45,FALSE)</f>
        <v>8.13259224844073</v>
      </c>
      <c r="H45" s="32">
        <f>VLOOKUP(H37,FAC_TOTALS_APTA!$A$4:$BT$56,$F45,FALSE)</f>
        <v>7.1100951735309197</v>
      </c>
      <c r="I45" s="33">
        <f t="shared" si="9"/>
        <v>-0.12572830945826097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31</v>
      </c>
      <c r="M45" s="32">
        <f>IF(M37=0,0,VLOOKUP(M37,FAC_TOTALS_APTA!$A$4:$BT$56,$L45,FALSE))</f>
        <v>-167594.340524417</v>
      </c>
      <c r="N45" s="32">
        <f>IF(N37=0,0,VLOOKUP(N37,FAC_TOTALS_APTA!$A$4:$BT$56,$L45,FALSE))</f>
        <v>32725.2583039946</v>
      </c>
      <c r="O45" s="32">
        <f>IF(O37=0,0,VLOOKUP(O37,FAC_TOTALS_APTA!$A$4:$BT$56,$L45,FALSE))</f>
        <v>-189041.95147355899</v>
      </c>
      <c r="P45" s="32">
        <f>IF(P37=0,0,VLOOKUP(P37,FAC_TOTALS_APTA!$A$4:$BT$56,$L45,FALSE))</f>
        <v>-118913.295169</v>
      </c>
      <c r="Q45" s="32">
        <f>IF(Q37=0,0,VLOOKUP(Q37,FAC_TOTALS_APTA!$A$4:$BT$56,$L45,FALSE))</f>
        <v>-245055.979107172</v>
      </c>
      <c r="R45" s="32">
        <f>IF(R37=0,0,VLOOKUP(R37,FAC_TOTALS_APTA!$A$4:$BT$56,$L45,FALSE))</f>
        <v>-198458.05038340701</v>
      </c>
      <c r="S45" s="32">
        <f>IF(S37=0,0,VLOOKUP(S37,FAC_TOTALS_APTA!$A$4:$BT$56,$L45,FALSE))</f>
        <v>0</v>
      </c>
      <c r="T45" s="32">
        <f>IF(T37=0,0,VLOOKUP(T37,FAC_TOTALS_APTA!$A$4:$BT$56,$L45,FALSE))</f>
        <v>0</v>
      </c>
      <c r="U45" s="32">
        <f>IF(U37=0,0,VLOOKUP(U37,FAC_TOTALS_APTA!$A$4:$BT$56,$L45,FALSE))</f>
        <v>0</v>
      </c>
      <c r="V45" s="32">
        <f>IF(V37=0,0,VLOOKUP(V37,FAC_TOTALS_APTA!$A$4:$BT$56,$L45,FALSE))</f>
        <v>0</v>
      </c>
      <c r="W45" s="32">
        <f>IF(W37=0,0,VLOOKUP(W37,FAC_TOTALS_APTA!$A$4:$BT$56,$L45,FALSE))</f>
        <v>0</v>
      </c>
      <c r="X45" s="32">
        <f>IF(X37=0,0,VLOOKUP(X37,FAC_TOTALS_APTA!$A$4:$BT$56,$L45,FALSE))</f>
        <v>0</v>
      </c>
      <c r="Y45" s="32">
        <f>IF(Y37=0,0,VLOOKUP(Y37,FAC_TOTALS_APTA!$A$4:$BT$56,$L45,FALSE))</f>
        <v>0</v>
      </c>
      <c r="Z45" s="32">
        <f>IF(Z37=0,0,VLOOKUP(Z37,FAC_TOTALS_APTA!$A$4:$BT$56,$L45,FALSE))</f>
        <v>0</v>
      </c>
      <c r="AA45" s="32">
        <f>IF(AA37=0,0,VLOOKUP(AA37,FAC_TOTALS_APTA!$A$4:$BT$56,$L45,FALSE))</f>
        <v>0</v>
      </c>
      <c r="AB45" s="32">
        <f>IF(AB37=0,0,VLOOKUP(AB37,FAC_TOTALS_APTA!$A$4:$BT$56,$L45,FALSE))</f>
        <v>0</v>
      </c>
      <c r="AC45" s="35">
        <f t="shared" si="12"/>
        <v>-886338.35835356044</v>
      </c>
      <c r="AD45" s="36">
        <f>AC45/G51</f>
        <v>-9.3370564596000386E-4</v>
      </c>
    </row>
    <row r="46" spans="2:30" x14ac:dyDescent="0.25">
      <c r="B46" s="28" t="s">
        <v>52</v>
      </c>
      <c r="C46" s="31"/>
      <c r="D46" s="104" t="s">
        <v>32</v>
      </c>
      <c r="E46" s="58"/>
      <c r="F46" s="9">
        <f>MATCH($D46,FAC_TOTALS_APTA!$A$2:$BT$2,)</f>
        <v>18</v>
      </c>
      <c r="G46" s="37">
        <f>VLOOKUP(G37,FAC_TOTALS_APTA!$A$4:$BT$56,$F46,FALSE)</f>
        <v>4.1736048681801696</v>
      </c>
      <c r="H46" s="37">
        <f>VLOOKUP(H37,FAC_TOTALS_APTA!$A$4:$BT$56,$F46,FALSE)</f>
        <v>5.4987451052365204</v>
      </c>
      <c r="I46" s="33">
        <f t="shared" si="9"/>
        <v>0.31750495768281861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32</v>
      </c>
      <c r="M46" s="32">
        <f>IF(M37=0,0,VLOOKUP(M37,FAC_TOTALS_APTA!$A$4:$BT$56,$L46,FALSE))</f>
        <v>-509464.09483365301</v>
      </c>
      <c r="N46" s="32">
        <f>IF(N37=0,0,VLOOKUP(N37,FAC_TOTALS_APTA!$A$4:$BT$56,$L46,FALSE))</f>
        <v>-639433.533042558</v>
      </c>
      <c r="O46" s="32">
        <f>IF(O37=0,0,VLOOKUP(O37,FAC_TOTALS_APTA!$A$4:$BT$56,$L46,FALSE))</f>
        <v>-1110603.6744369401</v>
      </c>
      <c r="P46" s="32">
        <f>IF(P37=0,0,VLOOKUP(P37,FAC_TOTALS_APTA!$A$4:$BT$56,$L46,FALSE))</f>
        <v>-3687661.8605454601</v>
      </c>
      <c r="Q46" s="32">
        <f>IF(Q37=0,0,VLOOKUP(Q37,FAC_TOTALS_APTA!$A$4:$BT$56,$L46,FALSE))</f>
        <v>-1565496.1689857999</v>
      </c>
      <c r="R46" s="32">
        <f>IF(R37=0,0,VLOOKUP(R37,FAC_TOTALS_APTA!$A$4:$BT$56,$L46,FALSE))</f>
        <v>-1945526.96162662</v>
      </c>
      <c r="S46" s="32">
        <f>IF(S37=0,0,VLOOKUP(S37,FAC_TOTALS_APTA!$A$4:$BT$56,$L46,FALSE))</f>
        <v>0</v>
      </c>
      <c r="T46" s="32">
        <f>IF(T37=0,0,VLOOKUP(T37,FAC_TOTALS_APTA!$A$4:$BT$56,$L46,FALSE))</f>
        <v>0</v>
      </c>
      <c r="U46" s="32">
        <f>IF(U37=0,0,VLOOKUP(U37,FAC_TOTALS_APTA!$A$4:$BT$56,$L46,FALSE))</f>
        <v>0</v>
      </c>
      <c r="V46" s="32">
        <f>IF(V37=0,0,VLOOKUP(V37,FAC_TOTALS_APTA!$A$4:$BT$56,$L46,FALSE))</f>
        <v>0</v>
      </c>
      <c r="W46" s="32">
        <f>IF(W37=0,0,VLOOKUP(W37,FAC_TOTALS_APTA!$A$4:$BT$56,$L46,FALSE))</f>
        <v>0</v>
      </c>
      <c r="X46" s="32">
        <f>IF(X37=0,0,VLOOKUP(X37,FAC_TOTALS_APTA!$A$4:$BT$56,$L46,FALSE))</f>
        <v>0</v>
      </c>
      <c r="Y46" s="32">
        <f>IF(Y37=0,0,VLOOKUP(Y37,FAC_TOTALS_APTA!$A$4:$BT$56,$L46,FALSE))</f>
        <v>0</v>
      </c>
      <c r="Z46" s="32">
        <f>IF(Z37=0,0,VLOOKUP(Z37,FAC_TOTALS_APTA!$A$4:$BT$56,$L46,FALSE))</f>
        <v>0</v>
      </c>
      <c r="AA46" s="32">
        <f>IF(AA37=0,0,VLOOKUP(AA37,FAC_TOTALS_APTA!$A$4:$BT$56,$L46,FALSE))</f>
        <v>0</v>
      </c>
      <c r="AB46" s="32">
        <f>IF(AB37=0,0,VLOOKUP(AB37,FAC_TOTALS_APTA!$A$4:$BT$56,$L46,FALSE))</f>
        <v>0</v>
      </c>
      <c r="AC46" s="35">
        <f t="shared" si="12"/>
        <v>-9458186.2934710309</v>
      </c>
      <c r="AD46" s="36">
        <f>AC46/G51</f>
        <v>-9.9636463428706447E-3</v>
      </c>
    </row>
    <row r="47" spans="2:30" x14ac:dyDescent="0.25">
      <c r="B47" s="28" t="s">
        <v>69</v>
      </c>
      <c r="C47" s="31"/>
      <c r="D47" s="14" t="s">
        <v>78</v>
      </c>
      <c r="E47" s="58"/>
      <c r="F47" s="9">
        <f>MATCH($D47,FAC_TOTALS_APTA!$A$2:$BT$2,)</f>
        <v>21</v>
      </c>
      <c r="G47" s="37">
        <f>VLOOKUP(G37,FAC_TOTALS_APTA!$A$4:$BT$56,$F47,FALSE)</f>
        <v>0</v>
      </c>
      <c r="H47" s="37">
        <f>VLOOKUP(H37,FAC_TOTALS_APTA!$A$4:$BT$56,$F47,FALSE)</f>
        <v>3.8121893864499699</v>
      </c>
      <c r="I47" s="33" t="str">
        <f t="shared" si="9"/>
        <v>-</v>
      </c>
      <c r="J47" s="34" t="str">
        <f t="shared" si="10"/>
        <v/>
      </c>
      <c r="K47" s="34" t="str">
        <f t="shared" si="11"/>
        <v>YEARS_SINCE_TNC_BUS_MID_FAC</v>
      </c>
      <c r="L47" s="9">
        <f>MATCH($K47,FAC_TOTALS_APTA!$A$2:$BR$2,)</f>
        <v>35</v>
      </c>
      <c r="M47" s="32">
        <f>IF(M37=0,0,VLOOKUP(M37,FAC_TOTALS_APTA!$A$4:$BT$56,$L47,FALSE))</f>
        <v>0</v>
      </c>
      <c r="N47" s="32">
        <f>IF(N37=0,0,VLOOKUP(N37,FAC_TOTALS_APTA!$A$4:$BT$56,$L47,FALSE))</f>
        <v>-5516065.1185833504</v>
      </c>
      <c r="O47" s="32">
        <f>IF(O37=0,0,VLOOKUP(O37,FAC_TOTALS_APTA!$A$4:$BT$56,$L47,FALSE))</f>
        <v>-29832536.930349998</v>
      </c>
      <c r="P47" s="32">
        <f>IF(P37=0,0,VLOOKUP(P37,FAC_TOTALS_APTA!$A$4:$BT$56,$L47,FALSE))</f>
        <v>-32945258.952614501</v>
      </c>
      <c r="Q47" s="32">
        <f>IF(Q37=0,0,VLOOKUP(Q37,FAC_TOTALS_APTA!$A$4:$BT$56,$L47,FALSE))</f>
        <v>-31606218.8178408</v>
      </c>
      <c r="R47" s="32">
        <f>IF(R37=0,0,VLOOKUP(R37,FAC_TOTALS_APTA!$A$4:$BT$56,$L47,FALSE))</f>
        <v>-32138787.227491599</v>
      </c>
      <c r="S47" s="32">
        <f>IF(S37=0,0,VLOOKUP(S37,FAC_TOTALS_APTA!$A$4:$BT$56,$L47,FALSE))</f>
        <v>0</v>
      </c>
      <c r="T47" s="32">
        <f>IF(T37=0,0,VLOOKUP(T37,FAC_TOTALS_APTA!$A$4:$BT$56,$L47,FALSE))</f>
        <v>0</v>
      </c>
      <c r="U47" s="32">
        <f>IF(U37=0,0,VLOOKUP(U37,FAC_TOTALS_APTA!$A$4:$BT$56,$L47,FALSE))</f>
        <v>0</v>
      </c>
      <c r="V47" s="32">
        <f>IF(V37=0,0,VLOOKUP(V37,FAC_TOTALS_APTA!$A$4:$BT$56,$L47,FALSE))</f>
        <v>0</v>
      </c>
      <c r="W47" s="32">
        <f>IF(W37=0,0,VLOOKUP(W37,FAC_TOTALS_APTA!$A$4:$BT$56,$L47,FALSE))</f>
        <v>0</v>
      </c>
      <c r="X47" s="32">
        <f>IF(X37=0,0,VLOOKUP(X37,FAC_TOTALS_APTA!$A$4:$BT$56,$L47,FALSE))</f>
        <v>0</v>
      </c>
      <c r="Y47" s="32">
        <f>IF(Y37=0,0,VLOOKUP(Y37,FAC_TOTALS_APTA!$A$4:$BT$56,$L47,FALSE))</f>
        <v>0</v>
      </c>
      <c r="Z47" s="32">
        <f>IF(Z37=0,0,VLOOKUP(Z37,FAC_TOTALS_APTA!$A$4:$BT$56,$L47,FALSE))</f>
        <v>0</v>
      </c>
      <c r="AA47" s="32">
        <f>IF(AA37=0,0,VLOOKUP(AA37,FAC_TOTALS_APTA!$A$4:$BT$56,$L47,FALSE))</f>
        <v>0</v>
      </c>
      <c r="AB47" s="32">
        <f>IF(AB37=0,0,VLOOKUP(AB37,FAC_TOTALS_APTA!$A$4:$BT$56,$L47,FALSE))</f>
        <v>0</v>
      </c>
      <c r="AC47" s="35">
        <f t="shared" si="12"/>
        <v>-132038867.04688025</v>
      </c>
      <c r="AD47" s="36">
        <f>AC47/G51</f>
        <v>-0.13909522755716708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37" t="e">
        <f>VLOOKUP(G37,FAC_TOTALS_APTA!$A$4:$BT$56,$F48,FALSE)</f>
        <v>#REF!</v>
      </c>
      <c r="H48" s="37" t="e">
        <f>VLOOKUP(H37,FAC_TOTALS_APTA!$A$4:$BT$56,$F48,FALSE)</f>
        <v>#REF!</v>
      </c>
      <c r="I48" s="33" t="str">
        <f t="shared" si="9"/>
        <v>-</v>
      </c>
      <c r="J48" s="34" t="str">
        <f t="shared" si="10"/>
        <v/>
      </c>
      <c r="K48" s="34" t="str">
        <f t="shared" si="11"/>
        <v>BIKE_SHARE_FAC</v>
      </c>
      <c r="L48" s="9" t="e">
        <f>MATCH($K48,FAC_TOTALS_APTA!$A$2:$BR$2,)</f>
        <v>#N/A</v>
      </c>
      <c r="M48" s="32" t="e">
        <f>IF(M37=0,0,VLOOKUP(M37,FAC_TOTALS_APTA!$A$4:$BT$56,$L48,FALSE))</f>
        <v>#REF!</v>
      </c>
      <c r="N48" s="32" t="e">
        <f>IF(N37=0,0,VLOOKUP(N37,FAC_TOTALS_APTA!$A$4:$BT$56,$L48,FALSE))</f>
        <v>#REF!</v>
      </c>
      <c r="O48" s="32" t="e">
        <f>IF(O37=0,0,VLOOKUP(O37,FAC_TOTALS_APTA!$A$4:$BT$56,$L48,FALSE))</f>
        <v>#REF!</v>
      </c>
      <c r="P48" s="32" t="e">
        <f>IF(P37=0,0,VLOOKUP(P37,FAC_TOTALS_APTA!$A$4:$BT$56,$L48,FALSE))</f>
        <v>#REF!</v>
      </c>
      <c r="Q48" s="32" t="e">
        <f>IF(Q37=0,0,VLOOKUP(Q37,FAC_TOTALS_APTA!$A$4:$BT$56,$L48,FALSE))</f>
        <v>#REF!</v>
      </c>
      <c r="R48" s="32" t="e">
        <f>IF(R37=0,0,VLOOKUP(R37,FAC_TOTALS_APTA!$A$4:$BT$56,$L48,FALSE))</f>
        <v>#REF!</v>
      </c>
      <c r="S48" s="32">
        <f>IF(S37=0,0,VLOOKUP(S37,FAC_TOTALS_APTA!$A$4:$BT$56,$L48,FALSE))</f>
        <v>0</v>
      </c>
      <c r="T48" s="32">
        <f>IF(T37=0,0,VLOOKUP(T37,FAC_TOTALS_APTA!$A$4:$BT$56,$L48,FALSE))</f>
        <v>0</v>
      </c>
      <c r="U48" s="32">
        <f>IF(U37=0,0,VLOOKUP(U37,FAC_TOTALS_APTA!$A$4:$BT$56,$L48,FALSE))</f>
        <v>0</v>
      </c>
      <c r="V48" s="32">
        <f>IF(V37=0,0,VLOOKUP(V37,FAC_TOTALS_APTA!$A$4:$BT$56,$L48,FALSE))</f>
        <v>0</v>
      </c>
      <c r="W48" s="32">
        <f>IF(W37=0,0,VLOOKUP(W37,FAC_TOTALS_APTA!$A$4:$BT$56,$L48,FALSE))</f>
        <v>0</v>
      </c>
      <c r="X48" s="32">
        <f>IF(X37=0,0,VLOOKUP(X37,FAC_TOTALS_APTA!$A$4:$BT$56,$L48,FALSE))</f>
        <v>0</v>
      </c>
      <c r="Y48" s="32">
        <f>IF(Y37=0,0,VLOOKUP(Y37,FAC_TOTALS_APTA!$A$4:$BT$56,$L48,FALSE))</f>
        <v>0</v>
      </c>
      <c r="Z48" s="32">
        <f>IF(Z37=0,0,VLOOKUP(Z37,FAC_TOTALS_APTA!$A$4:$BT$56,$L48,FALSE))</f>
        <v>0</v>
      </c>
      <c r="AA48" s="32">
        <f>IF(AA37=0,0,VLOOKUP(AA37,FAC_TOTALS_APTA!$A$4:$BT$56,$L48,FALSE))</f>
        <v>0</v>
      </c>
      <c r="AB48" s="32">
        <f>IF(AB37=0,0,VLOOKUP(AB37,FAC_TOTALS_APTA!$A$4:$BT$56,$L48,FALSE))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38" t="e">
        <f>VLOOKUP(G37,FAC_TOTALS_APTA!$A$4:$BT$56,$F49,FALSE)</f>
        <v>#REF!</v>
      </c>
      <c r="H49" s="38" t="e">
        <f>VLOOKUP(H37,FAC_TOTALS_APTA!$A$4:$BT$56,$F49,FALSE)</f>
        <v>#REF!</v>
      </c>
      <c r="I49" s="39" t="str">
        <f t="shared" si="9"/>
        <v>-</v>
      </c>
      <c r="J49" s="40" t="str">
        <f t="shared" si="10"/>
        <v/>
      </c>
      <c r="K49" s="40" t="str">
        <f t="shared" si="11"/>
        <v>scooter_flag_FAC</v>
      </c>
      <c r="L49" s="10" t="e">
        <f>MATCH($K49,FAC_TOTALS_APTA!$A$2:$BR$2,)</f>
        <v>#N/A</v>
      </c>
      <c r="M49" s="41" t="e">
        <f>IF(M37=0,0,VLOOKUP(M37,FAC_TOTALS_APTA!$A$4:$BT$56,$L49,FALSE))</f>
        <v>#REF!</v>
      </c>
      <c r="N49" s="41" t="e">
        <f>IF(N37=0,0,VLOOKUP(N37,FAC_TOTALS_APTA!$A$4:$BT$56,$L49,FALSE))</f>
        <v>#REF!</v>
      </c>
      <c r="O49" s="41" t="e">
        <f>IF(O37=0,0,VLOOKUP(O37,FAC_TOTALS_APTA!$A$4:$BT$56,$L49,FALSE))</f>
        <v>#REF!</v>
      </c>
      <c r="P49" s="41" t="e">
        <f>IF(P37=0,0,VLOOKUP(P37,FAC_TOTALS_APTA!$A$4:$BT$56,$L49,FALSE))</f>
        <v>#REF!</v>
      </c>
      <c r="Q49" s="41" t="e">
        <f>IF(Q37=0,0,VLOOKUP(Q37,FAC_TOTALS_APTA!$A$4:$BT$56,$L49,FALSE))</f>
        <v>#REF!</v>
      </c>
      <c r="R49" s="41" t="e">
        <f>IF(R37=0,0,VLOOKUP(R37,FAC_TOTALS_APTA!$A$4:$BT$56,$L49,FALSE))</f>
        <v>#REF!</v>
      </c>
      <c r="S49" s="41">
        <f>IF(S37=0,0,VLOOKUP(S37,FAC_TOTALS_APTA!$A$4:$BT$56,$L49,FALSE))</f>
        <v>0</v>
      </c>
      <c r="T49" s="41">
        <f>IF(T37=0,0,VLOOKUP(T37,FAC_TOTALS_APTA!$A$4:$BT$56,$L49,FALSE))</f>
        <v>0</v>
      </c>
      <c r="U49" s="41">
        <f>IF(U37=0,0,VLOOKUP(U37,FAC_TOTALS_APTA!$A$4:$BT$56,$L49,FALSE))</f>
        <v>0</v>
      </c>
      <c r="V49" s="41">
        <f>IF(V37=0,0,VLOOKUP(V37,FAC_TOTALS_APTA!$A$4:$BT$56,$L49,FALSE))</f>
        <v>0</v>
      </c>
      <c r="W49" s="41">
        <f>IF(W37=0,0,VLOOKUP(W37,FAC_TOTALS_APTA!$A$4:$BT$56,$L49,FALSE))</f>
        <v>0</v>
      </c>
      <c r="X49" s="41">
        <f>IF(X37=0,0,VLOOKUP(X37,FAC_TOTALS_APTA!$A$4:$BT$56,$L49,FALSE))</f>
        <v>0</v>
      </c>
      <c r="Y49" s="41">
        <f>IF(Y37=0,0,VLOOKUP(Y37,FAC_TOTALS_APTA!$A$4:$BT$56,$L49,FALSE))</f>
        <v>0</v>
      </c>
      <c r="Z49" s="41">
        <f>IF(Z37=0,0,VLOOKUP(Z37,FAC_TOTALS_APTA!$A$4:$BT$56,$L49,FALSE))</f>
        <v>0</v>
      </c>
      <c r="AA49" s="41">
        <f>IF(AA37=0,0,VLOOKUP(AA37,FAC_TOTALS_APTA!$A$4:$BT$56,$L49,FALSE))</f>
        <v>0</v>
      </c>
      <c r="AB49" s="41">
        <f>IF(AB37=0,0,VLOOKUP(AB37,FAC_TOTALS_APTA!$A$4:$BT$56,$L49,FALSE))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si="11"/>
        <v>New_Reporter_FAC</v>
      </c>
      <c r="L50" s="47">
        <f>MATCH($K50,FAC_TOTALS_APTA!$A$2:$BR$2,)</f>
        <v>43</v>
      </c>
      <c r="M50" s="48">
        <f>IF(M37=0,0,VLOOKUP(M37,FAC_TOTALS_APTA!$A$4:$BT$56,$L50,FALSE))</f>
        <v>0</v>
      </c>
      <c r="N50" s="48">
        <f>IF(N37=0,0,VLOOKUP(N37,FAC_TOTALS_APTA!$A$4:$BT$56,$L50,FALSE))</f>
        <v>0</v>
      </c>
      <c r="O50" s="48">
        <f>IF(O37=0,0,VLOOKUP(O37,FAC_TOTALS_APTA!$A$4:$BT$56,$L50,FALSE))</f>
        <v>0</v>
      </c>
      <c r="P50" s="48">
        <f>IF(P37=0,0,VLOOKUP(P37,FAC_TOTALS_APTA!$A$4:$BT$56,$L50,FALSE))</f>
        <v>0</v>
      </c>
      <c r="Q50" s="48">
        <f>IF(Q37=0,0,VLOOKUP(Q37,FAC_TOTALS_APTA!$A$4:$BT$56,$L50,FALSE))</f>
        <v>0</v>
      </c>
      <c r="R50" s="48">
        <f>IF(R37=0,0,VLOOKUP(R37,FAC_TOTALS_APTA!$A$4:$BT$56,$L50,FALSE))</f>
        <v>0</v>
      </c>
      <c r="S50" s="48">
        <f>IF(S37=0,0,VLOOKUP(S37,FAC_TOTALS_APTA!$A$4:$BT$56,$L50,FALSE))</f>
        <v>0</v>
      </c>
      <c r="T50" s="48">
        <f>IF(T37=0,0,VLOOKUP(T37,FAC_TOTALS_APTA!$A$4:$BT$56,$L50,FALSE))</f>
        <v>0</v>
      </c>
      <c r="U50" s="48">
        <f>IF(U37=0,0,VLOOKUP(U37,FAC_TOTALS_APTA!$A$4:$BT$56,$L50,FALSE))</f>
        <v>0</v>
      </c>
      <c r="V50" s="48">
        <f>IF(V37=0,0,VLOOKUP(V37,FAC_TOTALS_APTA!$A$4:$BT$56,$L50,FALSE))</f>
        <v>0</v>
      </c>
      <c r="W50" s="48">
        <f>IF(W37=0,0,VLOOKUP(W37,FAC_TOTALS_APTA!$A$4:$BT$56,$L50,FALSE))</f>
        <v>0</v>
      </c>
      <c r="X50" s="48">
        <f>IF(X37=0,0,VLOOKUP(X37,FAC_TOTALS_APTA!$A$4:$BT$56,$L50,FALSE))</f>
        <v>0</v>
      </c>
      <c r="Y50" s="48">
        <f>IF(Y37=0,0,VLOOKUP(Y37,FAC_TOTALS_APTA!$A$4:$BT$56,$L50,FALSE))</f>
        <v>0</v>
      </c>
      <c r="Z50" s="48">
        <f>IF(Z37=0,0,VLOOKUP(Z37,FAC_TOTALS_APTA!$A$4:$BT$56,$L50,FALSE))</f>
        <v>0</v>
      </c>
      <c r="AA50" s="48">
        <f>IF(AA37=0,0,VLOOKUP(AA37,FAC_TOTALS_APTA!$A$4:$BT$56,$L50,FALSE))</f>
        <v>0</v>
      </c>
      <c r="AB50" s="48">
        <f>IF(AB37=0,0,VLOOKUP(AB37,FAC_TOTALS_APTA!$A$4:$BT$56,$L50,FALSE))</f>
        <v>0</v>
      </c>
      <c r="AC50" s="51">
        <f>SUM(M50:AB50)</f>
        <v>0</v>
      </c>
      <c r="AD50" s="52">
        <f>AC50/G52</f>
        <v>0</v>
      </c>
    </row>
    <row r="51" spans="1:31" s="107" customFormat="1" ht="15.75" customHeight="1" x14ac:dyDescent="0.25">
      <c r="A51" s="106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10">
        <f>VLOOKUP(G37,FAC_TOTALS_APTA!$A$4:$BT$56,$F51,FALSE)</f>
        <v>949269571.39930105</v>
      </c>
      <c r="H51" s="110">
        <f>VLOOKUP(H37,FAC_TOTALS_APTA!$A$4:$BR$56,$F51,FALSE)</f>
        <v>828556404.03084099</v>
      </c>
      <c r="I51" s="112">
        <f t="shared" ref="I51" si="13">H51/G51-1</f>
        <v>-0.12716426503645217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>
        <f t="shared" si="14"/>
        <v>0</v>
      </c>
      <c r="T51" s="32">
        <f t="shared" si="14"/>
        <v>0</v>
      </c>
      <c r="U51" s="32">
        <f t="shared" si="14"/>
        <v>0</v>
      </c>
      <c r="V51" s="32">
        <f t="shared" si="14"/>
        <v>0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-120713167.36846006</v>
      </c>
      <c r="AD51" s="36">
        <f>I51</f>
        <v>-0.12716426503645217</v>
      </c>
      <c r="AE51" s="106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1">
        <f>VLOOKUP(G37,FAC_TOTALS_APTA!$A$4:$BR$56,$F52,FALSE)</f>
        <v>961216517.99999905</v>
      </c>
      <c r="H52" s="111">
        <f>VLOOKUP(H37,FAC_TOTALS_APTA!$A$4:$BR$56,$F52,FALSE)</f>
        <v>809531783</v>
      </c>
      <c r="I52" s="113">
        <f t="shared" ref="I52" si="15">H52/G52-1</f>
        <v>-0.15780496085898432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-151684734.99999905</v>
      </c>
      <c r="AD52" s="55">
        <f>I52</f>
        <v>-0.15780496085898432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-3.0640695822532149E-2</v>
      </c>
    </row>
    <row r="54" spans="1:31" ht="13.5" thickTop="1" x14ac:dyDescent="0.25"/>
    <row r="55" spans="1:31" s="13" customFormat="1" x14ac:dyDescent="0.25">
      <c r="B55" s="21" t="s">
        <v>29</v>
      </c>
      <c r="E55" s="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3"/>
      <c r="H56" s="13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3"/>
      <c r="H57" s="13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25"/>
      <c r="H59" s="25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21" t="s">
        <v>56</v>
      </c>
      <c r="H60" s="121"/>
      <c r="I60" s="121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21" t="s">
        <v>60</v>
      </c>
      <c r="AD60" s="121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30">
        <f>$C$1</f>
        <v>2012</v>
      </c>
      <c r="H61" s="30">
        <f>$C$2</f>
        <v>2018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9"/>
      <c r="H62" s="9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9" t="str">
        <f>CONCATENATE($C58,"_",$C59,"_",G61)</f>
        <v>0_3_2012</v>
      </c>
      <c r="H63" s="9" t="str">
        <f>CONCATENATE($C58,"_",$C59,"_",H61)</f>
        <v>0_3_2018</v>
      </c>
      <c r="I63" s="31"/>
      <c r="J63" s="9"/>
      <c r="K63" s="9"/>
      <c r="L63" s="9"/>
      <c r="M63" s="9" t="str">
        <f>IF($G61+M62&gt;$H61,0,CONCATENATE($C58,"_",$C59,"_",$G61+M62))</f>
        <v>0_3_2013</v>
      </c>
      <c r="N63" s="9" t="str">
        <f t="shared" ref="N63:AB63" si="16">IF($G61+N62&gt;$H61,0,CONCATENATE($C58,"_",$C59,"_",$G61+N62))</f>
        <v>0_3_2014</v>
      </c>
      <c r="O63" s="9" t="str">
        <f t="shared" si="16"/>
        <v>0_3_2015</v>
      </c>
      <c r="P63" s="9" t="str">
        <f t="shared" si="16"/>
        <v>0_3_2016</v>
      </c>
      <c r="Q63" s="9" t="str">
        <f t="shared" si="16"/>
        <v>0_3_2017</v>
      </c>
      <c r="R63" s="9" t="str">
        <f t="shared" si="16"/>
        <v>0_3_2018</v>
      </c>
      <c r="S63" s="9">
        <f t="shared" si="16"/>
        <v>0</v>
      </c>
      <c r="T63" s="9">
        <f t="shared" si="16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32"/>
      <c r="H64" s="32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4" t="s">
        <v>8</v>
      </c>
      <c r="E65" s="58"/>
      <c r="F65" s="9">
        <f>MATCH($D65,FAC_TOTALS_APTA!$A$2:$BT$2,)</f>
        <v>12</v>
      </c>
      <c r="G65" s="32">
        <f>VLOOKUP(G63,FAC_TOTALS_APTA!$A$4:$BT$56,$F65,FALSE)</f>
        <v>1961685.6316842199</v>
      </c>
      <c r="H65" s="32">
        <f>VLOOKUP(H63,FAC_TOTALS_APTA!$A$4:$BT$56,$F65,FALSE)</f>
        <v>2112146.8924014801</v>
      </c>
      <c r="I65" s="33">
        <f>IFERROR(H65/G65-1,"-")</f>
        <v>7.6699986117592323E-2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26</v>
      </c>
      <c r="M65" s="32">
        <f>IF(M63=0,0,VLOOKUP(M63,FAC_TOTALS_APTA!$A$4:$BT$56,$L65,FALSE))</f>
        <v>1241698.7081913501</v>
      </c>
      <c r="N65" s="32">
        <f>IF(N63=0,0,VLOOKUP(N63,FAC_TOTALS_APTA!$A$4:$BT$56,$L65,FALSE))</f>
        <v>3681478.4604659202</v>
      </c>
      <c r="O65" s="32">
        <f>IF(O63=0,0,VLOOKUP(O63,FAC_TOTALS_APTA!$A$4:$BT$56,$L65,FALSE))</f>
        <v>3575336.5972665399</v>
      </c>
      <c r="P65" s="32">
        <f>IF(P63=0,0,VLOOKUP(P63,FAC_TOTALS_APTA!$A$4:$BT$56,$L65,FALSE))</f>
        <v>2376514.07442796</v>
      </c>
      <c r="Q65" s="32">
        <f>IF(Q63=0,0,VLOOKUP(Q63,FAC_TOTALS_APTA!$A$4:$BT$56,$L65,FALSE))</f>
        <v>1883564.44723572</v>
      </c>
      <c r="R65" s="32">
        <f>IF(R63=0,0,VLOOKUP(R63,FAC_TOTALS_APTA!$A$4:$BT$56,$L65,FALSE))</f>
        <v>1987886.66948563</v>
      </c>
      <c r="S65" s="32">
        <f>IF(S63=0,0,VLOOKUP(S63,FAC_TOTALS_APTA!$A$4:$BT$56,$L65,FALSE))</f>
        <v>0</v>
      </c>
      <c r="T65" s="32">
        <f>IF(T63=0,0,VLOOKUP(T63,FAC_TOTALS_APTA!$A$4:$BT$56,$L65,FALSE))</f>
        <v>0</v>
      </c>
      <c r="U65" s="32">
        <f>IF(U63=0,0,VLOOKUP(U63,FAC_TOTALS_APTA!$A$4:$BT$56,$L65,FALSE))</f>
        <v>0</v>
      </c>
      <c r="V65" s="32">
        <f>IF(V63=0,0,VLOOKUP(V63,FAC_TOTALS_APTA!$A$4:$BT$56,$L65,FALSE))</f>
        <v>0</v>
      </c>
      <c r="W65" s="32">
        <f>IF(W63=0,0,VLOOKUP(W63,FAC_TOTALS_APTA!$A$4:$BT$56,$L65,FALSE))</f>
        <v>0</v>
      </c>
      <c r="X65" s="32">
        <f>IF(X63=0,0,VLOOKUP(X63,FAC_TOTALS_APTA!$A$4:$BT$56,$L65,FALSE))</f>
        <v>0</v>
      </c>
      <c r="Y65" s="32">
        <f>IF(Y63=0,0,VLOOKUP(Y63,FAC_TOTALS_APTA!$A$4:$BT$56,$L65,FALSE))</f>
        <v>0</v>
      </c>
      <c r="Z65" s="32">
        <f>IF(Z63=0,0,VLOOKUP(Z63,FAC_TOTALS_APTA!$A$4:$BT$56,$L65,FALSE))</f>
        <v>0</v>
      </c>
      <c r="AA65" s="32">
        <f>IF(AA63=0,0,VLOOKUP(AA63,FAC_TOTALS_APTA!$A$4:$BT$56,$L65,FALSE))</f>
        <v>0</v>
      </c>
      <c r="AB65" s="32">
        <f>IF(AB63=0,0,VLOOKUP(AB63,FAC_TOTALS_APTA!$A$4:$BT$56,$L65,FALSE))</f>
        <v>0</v>
      </c>
      <c r="AC65" s="35">
        <f>SUM(M65:AB65)</f>
        <v>14746478.95707312</v>
      </c>
      <c r="AD65" s="36">
        <f>AC65/G77</f>
        <v>4.7812676807526676E-2</v>
      </c>
    </row>
    <row r="66" spans="1:33" x14ac:dyDescent="0.25">
      <c r="B66" s="28" t="s">
        <v>57</v>
      </c>
      <c r="C66" s="31" t="s">
        <v>25</v>
      </c>
      <c r="D66" s="104" t="s">
        <v>75</v>
      </c>
      <c r="E66" s="58"/>
      <c r="F66" s="9">
        <f>MATCH($D66,FAC_TOTALS_APTA!$A$2:$BT$2,)</f>
        <v>13</v>
      </c>
      <c r="G66" s="57">
        <f>VLOOKUP(G63,FAC_TOTALS_APTA!$A$4:$BT$56,$F66,FALSE)</f>
        <v>0.78805711152983104</v>
      </c>
      <c r="H66" s="57">
        <f>VLOOKUP(H63,FAC_TOTALS_APTA!$A$4:$BT$56,$F66,FALSE)</f>
        <v>0.95272367282750203</v>
      </c>
      <c r="I66" s="33">
        <f t="shared" ref="I66:I75" si="17">IFERROR(H66/G66-1,"-")</f>
        <v>0.20895257321897498</v>
      </c>
      <c r="J66" s="34" t="str">
        <f t="shared" ref="J66:J73" si="18">IF(C66="Log","_log","")</f>
        <v>_log</v>
      </c>
      <c r="K66" s="34" t="str">
        <f t="shared" ref="K66:K75" si="19">CONCATENATE(D66,J66,"_FAC")</f>
        <v>FARE_per_UPT_cleaned_2018_log_FAC</v>
      </c>
      <c r="L66" s="9">
        <f>MATCH($K66,FAC_TOTALS_APTA!$A$2:$BR$2,)</f>
        <v>27</v>
      </c>
      <c r="M66" s="32">
        <f>IF(M63=0,0,VLOOKUP(M63,FAC_TOTALS_APTA!$A$4:$BT$56,$L66,FALSE))</f>
        <v>-5319888.0856406596</v>
      </c>
      <c r="N66" s="32">
        <f>IF(N63=0,0,VLOOKUP(N63,FAC_TOTALS_APTA!$A$4:$BT$56,$L66,FALSE))</f>
        <v>370510.72031265602</v>
      </c>
      <c r="O66" s="32">
        <f>IF(O63=0,0,VLOOKUP(O63,FAC_TOTALS_APTA!$A$4:$BT$56,$L66,FALSE))</f>
        <v>-3288090.4689055001</v>
      </c>
      <c r="P66" s="32">
        <f>IF(P63=0,0,VLOOKUP(P63,FAC_TOTALS_APTA!$A$4:$BT$56,$L66,FALSE))</f>
        <v>-3657132.4222001298</v>
      </c>
      <c r="Q66" s="32">
        <f>IF(Q63=0,0,VLOOKUP(Q63,FAC_TOTALS_APTA!$A$4:$BT$56,$L66,FALSE))</f>
        <v>425642.59805753501</v>
      </c>
      <c r="R66" s="32">
        <f>IF(R63=0,0,VLOOKUP(R63,FAC_TOTALS_APTA!$A$4:$BT$56,$L66,FALSE))</f>
        <v>730691.76810854103</v>
      </c>
      <c r="S66" s="32">
        <f>IF(S63=0,0,VLOOKUP(S63,FAC_TOTALS_APTA!$A$4:$BT$56,$L66,FALSE))</f>
        <v>0</v>
      </c>
      <c r="T66" s="32">
        <f>IF(T63=0,0,VLOOKUP(T63,FAC_TOTALS_APTA!$A$4:$BT$56,$L66,FALSE))</f>
        <v>0</v>
      </c>
      <c r="U66" s="32">
        <f>IF(U63=0,0,VLOOKUP(U63,FAC_TOTALS_APTA!$A$4:$BT$56,$L66,FALSE))</f>
        <v>0</v>
      </c>
      <c r="V66" s="32">
        <f>IF(V63=0,0,VLOOKUP(V63,FAC_TOTALS_APTA!$A$4:$BT$56,$L66,FALSE))</f>
        <v>0</v>
      </c>
      <c r="W66" s="32">
        <f>IF(W63=0,0,VLOOKUP(W63,FAC_TOTALS_APTA!$A$4:$BT$56,$L66,FALSE))</f>
        <v>0</v>
      </c>
      <c r="X66" s="32">
        <f>IF(X63=0,0,VLOOKUP(X63,FAC_TOTALS_APTA!$A$4:$BT$56,$L66,FALSE))</f>
        <v>0</v>
      </c>
      <c r="Y66" s="32">
        <f>IF(Y63=0,0,VLOOKUP(Y63,FAC_TOTALS_APTA!$A$4:$BT$56,$L66,FALSE))</f>
        <v>0</v>
      </c>
      <c r="Z66" s="32">
        <f>IF(Z63=0,0,VLOOKUP(Z63,FAC_TOTALS_APTA!$A$4:$BT$56,$L66,FALSE))</f>
        <v>0</v>
      </c>
      <c r="AA66" s="32">
        <f>IF(AA63=0,0,VLOOKUP(AA63,FAC_TOTALS_APTA!$A$4:$BT$56,$L66,FALSE))</f>
        <v>0</v>
      </c>
      <c r="AB66" s="32">
        <f>IF(AB63=0,0,VLOOKUP(AB63,FAC_TOTALS_APTA!$A$4:$BT$56,$L66,FALSE))</f>
        <v>0</v>
      </c>
      <c r="AC66" s="35">
        <f t="shared" ref="AC66:AC75" si="20">SUM(M66:AB66)</f>
        <v>-10738265.890267558</v>
      </c>
      <c r="AD66" s="36">
        <f>AC66/G77</f>
        <v>-3.4816801894148909E-2</v>
      </c>
    </row>
    <row r="67" spans="1:33" x14ac:dyDescent="0.25">
      <c r="B67" s="28" t="s">
        <v>53</v>
      </c>
      <c r="C67" s="31" t="s">
        <v>25</v>
      </c>
      <c r="D67" s="104" t="s">
        <v>9</v>
      </c>
      <c r="E67" s="58"/>
      <c r="F67" s="9">
        <f>MATCH($D67,FAC_TOTALS_APTA!$A$2:$BT$2,)</f>
        <v>14</v>
      </c>
      <c r="G67" s="32">
        <f>VLOOKUP(G63,FAC_TOTALS_APTA!$A$4:$BT$56,$F67,FALSE)</f>
        <v>596588.13452293898</v>
      </c>
      <c r="H67" s="32">
        <f>VLOOKUP(H63,FAC_TOTALS_APTA!$A$4:$BT$56,$F67,FALSE)</f>
        <v>630139.65896442102</v>
      </c>
      <c r="I67" s="33">
        <f t="shared" si="17"/>
        <v>5.6239007281483122E-2</v>
      </c>
      <c r="J67" s="34" t="str">
        <f t="shared" si="18"/>
        <v>_log</v>
      </c>
      <c r="K67" s="34" t="str">
        <f t="shared" si="19"/>
        <v>POP_EMP_log_FAC</v>
      </c>
      <c r="L67" s="9">
        <f>MATCH($K67,FAC_TOTALS_APTA!$A$2:$BR$2,)</f>
        <v>28</v>
      </c>
      <c r="M67" s="32">
        <f>IF(M63=0,0,VLOOKUP(M63,FAC_TOTALS_APTA!$A$4:$BT$56,$L67,FALSE))</f>
        <v>477142.84756267502</v>
      </c>
      <c r="N67" s="32">
        <f>IF(N63=0,0,VLOOKUP(N63,FAC_TOTALS_APTA!$A$4:$BT$56,$L67,FALSE))</f>
        <v>276201.76837469899</v>
      </c>
      <c r="O67" s="32">
        <f>IF(O63=0,0,VLOOKUP(O63,FAC_TOTALS_APTA!$A$4:$BT$56,$L67,FALSE))</f>
        <v>316655.67545458802</v>
      </c>
      <c r="P67" s="32">
        <f>IF(P63=0,0,VLOOKUP(P63,FAC_TOTALS_APTA!$A$4:$BT$56,$L67,FALSE))</f>
        <v>291242.47896262899</v>
      </c>
      <c r="Q67" s="32">
        <f>IF(Q63=0,0,VLOOKUP(Q63,FAC_TOTALS_APTA!$A$4:$BT$56,$L67,FALSE))</f>
        <v>247432.168692287</v>
      </c>
      <c r="R67" s="32">
        <f>IF(R63=0,0,VLOOKUP(R63,FAC_TOTALS_APTA!$A$4:$BT$56,$L67,FALSE))</f>
        <v>260342.06761777299</v>
      </c>
      <c r="S67" s="32">
        <f>IF(S63=0,0,VLOOKUP(S63,FAC_TOTALS_APTA!$A$4:$BT$56,$L67,FALSE))</f>
        <v>0</v>
      </c>
      <c r="T67" s="32">
        <f>IF(T63=0,0,VLOOKUP(T63,FAC_TOTALS_APTA!$A$4:$BT$56,$L67,FALSE))</f>
        <v>0</v>
      </c>
      <c r="U67" s="32">
        <f>IF(U63=0,0,VLOOKUP(U63,FAC_TOTALS_APTA!$A$4:$BT$56,$L67,FALSE))</f>
        <v>0</v>
      </c>
      <c r="V67" s="32">
        <f>IF(V63=0,0,VLOOKUP(V63,FAC_TOTALS_APTA!$A$4:$BT$56,$L67,FALSE))</f>
        <v>0</v>
      </c>
      <c r="W67" s="32">
        <f>IF(W63=0,0,VLOOKUP(W63,FAC_TOTALS_APTA!$A$4:$BT$56,$L67,FALSE))</f>
        <v>0</v>
      </c>
      <c r="X67" s="32">
        <f>IF(X63=0,0,VLOOKUP(X63,FAC_TOTALS_APTA!$A$4:$BT$56,$L67,FALSE))</f>
        <v>0</v>
      </c>
      <c r="Y67" s="32">
        <f>IF(Y63=0,0,VLOOKUP(Y63,FAC_TOTALS_APTA!$A$4:$BT$56,$L67,FALSE))</f>
        <v>0</v>
      </c>
      <c r="Z67" s="32">
        <f>IF(Z63=0,0,VLOOKUP(Z63,FAC_TOTALS_APTA!$A$4:$BT$56,$L67,FALSE))</f>
        <v>0</v>
      </c>
      <c r="AA67" s="32">
        <f>IF(AA63=0,0,VLOOKUP(AA63,FAC_TOTALS_APTA!$A$4:$BT$56,$L67,FALSE))</f>
        <v>0</v>
      </c>
      <c r="AB67" s="32">
        <f>IF(AB63=0,0,VLOOKUP(AB63,FAC_TOTALS_APTA!$A$4:$BT$56,$L67,FALSE))</f>
        <v>0</v>
      </c>
      <c r="AC67" s="35">
        <f t="shared" si="20"/>
        <v>1869017.0066646514</v>
      </c>
      <c r="AD67" s="36">
        <f>AC67/G77</f>
        <v>6.0599351443529001E-3</v>
      </c>
    </row>
    <row r="68" spans="1:33" hidden="1" x14ac:dyDescent="0.25">
      <c r="B68" s="28" t="s">
        <v>67</v>
      </c>
      <c r="C68" s="31"/>
      <c r="D68" s="104" t="s">
        <v>11</v>
      </c>
      <c r="E68" s="58"/>
      <c r="F68" s="9" t="e">
        <f>MATCH($D68,FAC_TOTALS_APTA!$A$2:$BT$2,)</f>
        <v>#N/A</v>
      </c>
      <c r="G68" s="57" t="e">
        <f>VLOOKUP(G63,FAC_TOTALS_APTA!$A$4:$BT$56,$F68,FALSE)</f>
        <v>#REF!</v>
      </c>
      <c r="H68" s="57" t="e">
        <f>VLOOKUP(H63,FAC_TOTALS_APTA!$A$4:$BT$56,$F68,FALSE)</f>
        <v>#REF!</v>
      </c>
      <c r="I68" s="33" t="str">
        <f t="shared" si="17"/>
        <v>-</v>
      </c>
      <c r="J68" s="34" t="str">
        <f t="shared" si="18"/>
        <v/>
      </c>
      <c r="K68" s="34" t="str">
        <f t="shared" si="19"/>
        <v>TSD_POP_PCT_FAC</v>
      </c>
      <c r="L68" s="9" t="e">
        <f>MATCH($K68,FAC_TOTALS_APTA!$A$2:$BR$2,)</f>
        <v>#N/A</v>
      </c>
      <c r="M68" s="32" t="e">
        <f>IF(M63=0,0,VLOOKUP(M63,FAC_TOTALS_APTA!$A$4:$BT$56,$L68,FALSE))</f>
        <v>#REF!</v>
      </c>
      <c r="N68" s="32" t="e">
        <f>IF(N63=0,0,VLOOKUP(N63,FAC_TOTALS_APTA!$A$4:$BT$56,$L68,FALSE))</f>
        <v>#REF!</v>
      </c>
      <c r="O68" s="32" t="e">
        <f>IF(O63=0,0,VLOOKUP(O63,FAC_TOTALS_APTA!$A$4:$BT$56,$L68,FALSE))</f>
        <v>#REF!</v>
      </c>
      <c r="P68" s="32" t="e">
        <f>IF(P63=0,0,VLOOKUP(P63,FAC_TOTALS_APTA!$A$4:$BT$56,$L68,FALSE))</f>
        <v>#REF!</v>
      </c>
      <c r="Q68" s="32" t="e">
        <f>IF(Q63=0,0,VLOOKUP(Q63,FAC_TOTALS_APTA!$A$4:$BT$56,$L68,FALSE))</f>
        <v>#REF!</v>
      </c>
      <c r="R68" s="32" t="e">
        <f>IF(R63=0,0,VLOOKUP(R63,FAC_TOTALS_APTA!$A$4:$BT$56,$L68,FALSE))</f>
        <v>#REF!</v>
      </c>
      <c r="S68" s="32">
        <f>IF(S63=0,0,VLOOKUP(S63,FAC_TOTALS_APTA!$A$4:$BT$56,$L68,FALSE))</f>
        <v>0</v>
      </c>
      <c r="T68" s="32">
        <f>IF(T63=0,0,VLOOKUP(T63,FAC_TOTALS_APTA!$A$4:$BT$56,$L68,FALSE))</f>
        <v>0</v>
      </c>
      <c r="U68" s="32">
        <f>IF(U63=0,0,VLOOKUP(U63,FAC_TOTALS_APTA!$A$4:$BT$56,$L68,FALSE))</f>
        <v>0</v>
      </c>
      <c r="V68" s="32">
        <f>IF(V63=0,0,VLOOKUP(V63,FAC_TOTALS_APTA!$A$4:$BT$56,$L68,FALSE))</f>
        <v>0</v>
      </c>
      <c r="W68" s="32">
        <f>IF(W63=0,0,VLOOKUP(W63,FAC_TOTALS_APTA!$A$4:$BT$56,$L68,FALSE))</f>
        <v>0</v>
      </c>
      <c r="X68" s="32">
        <f>IF(X63=0,0,VLOOKUP(X63,FAC_TOTALS_APTA!$A$4:$BT$56,$L68,FALSE))</f>
        <v>0</v>
      </c>
      <c r="Y68" s="32">
        <f>IF(Y63=0,0,VLOOKUP(Y63,FAC_TOTALS_APTA!$A$4:$BT$56,$L68,FALSE))</f>
        <v>0</v>
      </c>
      <c r="Z68" s="32">
        <f>IF(Z63=0,0,VLOOKUP(Z63,FAC_TOTALS_APTA!$A$4:$BT$56,$L68,FALSE))</f>
        <v>0</v>
      </c>
      <c r="AA68" s="32">
        <f>IF(AA63=0,0,VLOOKUP(AA63,FAC_TOTALS_APTA!$A$4:$BT$56,$L68,FALSE))</f>
        <v>0</v>
      </c>
      <c r="AB68" s="32">
        <f>IF(AB63=0,0,VLOOKUP(AB63,FAC_TOTALS_APTA!$A$4:$BT$56,$L68,FALSE))</f>
        <v>0</v>
      </c>
      <c r="AC68" s="35" t="e">
        <f t="shared" si="20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14" t="s">
        <v>18</v>
      </c>
      <c r="E69" s="58"/>
      <c r="F69" s="9">
        <f>MATCH($D69,FAC_TOTALS_APTA!$A$2:$BT$2,)</f>
        <v>15</v>
      </c>
      <c r="G69" s="37">
        <f>VLOOKUP(G63,FAC_TOTALS_APTA!$A$4:$BT$56,$F69,FALSE)</f>
        <v>4.0007801174539397</v>
      </c>
      <c r="H69" s="37">
        <f>VLOOKUP(H63,FAC_TOTALS_APTA!$A$4:$BT$56,$F69,FALSE)</f>
        <v>2.8219451798956001</v>
      </c>
      <c r="I69" s="33">
        <f t="shared" si="17"/>
        <v>-0.29465126874019243</v>
      </c>
      <c r="J69" s="34" t="str">
        <f t="shared" si="18"/>
        <v>_log</v>
      </c>
      <c r="K69" s="34" t="str">
        <f t="shared" si="19"/>
        <v>GAS_PRICE_2018_log_FAC</v>
      </c>
      <c r="L69" s="9">
        <f>MATCH($K69,FAC_TOTALS_APTA!$A$2:$BR$2,)</f>
        <v>29</v>
      </c>
      <c r="M69" s="32">
        <f>IF(M63=0,0,VLOOKUP(M63,FAC_TOTALS_APTA!$A$4:$BT$56,$L69,FALSE))</f>
        <v>-1301903.6381325901</v>
      </c>
      <c r="N69" s="32">
        <f>IF(N63=0,0,VLOOKUP(N63,FAC_TOTALS_APTA!$A$4:$BT$56,$L69,FALSE))</f>
        <v>-1911735.51901583</v>
      </c>
      <c r="O69" s="32">
        <f>IF(O63=0,0,VLOOKUP(O63,FAC_TOTALS_APTA!$A$4:$BT$56,$L69,FALSE))</f>
        <v>-10199669.602633899</v>
      </c>
      <c r="P69" s="32">
        <f>IF(P63=0,0,VLOOKUP(P63,FAC_TOTALS_APTA!$A$4:$BT$56,$L69,FALSE))</f>
        <v>-3308754.7026901101</v>
      </c>
      <c r="Q69" s="32">
        <f>IF(Q63=0,0,VLOOKUP(Q63,FAC_TOTALS_APTA!$A$4:$BT$56,$L69,FALSE))</f>
        <v>2374088.7508705501</v>
      </c>
      <c r="R69" s="32">
        <f>IF(R63=0,0,VLOOKUP(R63,FAC_TOTALS_APTA!$A$4:$BT$56,$L69,FALSE))</f>
        <v>2601952.9999330901</v>
      </c>
      <c r="S69" s="32">
        <f>IF(S63=0,0,VLOOKUP(S63,FAC_TOTALS_APTA!$A$4:$BT$56,$L69,FALSE))</f>
        <v>0</v>
      </c>
      <c r="T69" s="32">
        <f>IF(T63=0,0,VLOOKUP(T63,FAC_TOTALS_APTA!$A$4:$BT$56,$L69,FALSE))</f>
        <v>0</v>
      </c>
      <c r="U69" s="32">
        <f>IF(U63=0,0,VLOOKUP(U63,FAC_TOTALS_APTA!$A$4:$BT$56,$L69,FALSE))</f>
        <v>0</v>
      </c>
      <c r="V69" s="32">
        <f>IF(V63=0,0,VLOOKUP(V63,FAC_TOTALS_APTA!$A$4:$BT$56,$L69,FALSE))</f>
        <v>0</v>
      </c>
      <c r="W69" s="32">
        <f>IF(W63=0,0,VLOOKUP(W63,FAC_TOTALS_APTA!$A$4:$BT$56,$L69,FALSE))</f>
        <v>0</v>
      </c>
      <c r="X69" s="32">
        <f>IF(X63=0,0,VLOOKUP(X63,FAC_TOTALS_APTA!$A$4:$BT$56,$L69,FALSE))</f>
        <v>0</v>
      </c>
      <c r="Y69" s="32">
        <f>IF(Y63=0,0,VLOOKUP(Y63,FAC_TOTALS_APTA!$A$4:$BT$56,$L69,FALSE))</f>
        <v>0</v>
      </c>
      <c r="Z69" s="32">
        <f>IF(Z63=0,0,VLOOKUP(Z63,FAC_TOTALS_APTA!$A$4:$BT$56,$L69,FALSE))</f>
        <v>0</v>
      </c>
      <c r="AA69" s="32">
        <f>IF(AA63=0,0,VLOOKUP(AA63,FAC_TOTALS_APTA!$A$4:$BT$56,$L69,FALSE))</f>
        <v>0</v>
      </c>
      <c r="AB69" s="32">
        <f>IF(AB63=0,0,VLOOKUP(AB63,FAC_TOTALS_APTA!$A$4:$BT$56,$L69,FALSE))</f>
        <v>0</v>
      </c>
      <c r="AC69" s="35">
        <f t="shared" si="20"/>
        <v>-11746021.711668788</v>
      </c>
      <c r="AD69" s="36">
        <f>AC69/G77</f>
        <v>-3.808426008059615E-2</v>
      </c>
    </row>
    <row r="70" spans="1:33" x14ac:dyDescent="0.25">
      <c r="B70" s="28" t="s">
        <v>51</v>
      </c>
      <c r="C70" s="31" t="s">
        <v>25</v>
      </c>
      <c r="D70" s="104" t="s">
        <v>17</v>
      </c>
      <c r="E70" s="58"/>
      <c r="F70" s="9">
        <f>MATCH($D70,FAC_TOTALS_APTA!$A$2:$BT$2,)</f>
        <v>16</v>
      </c>
      <c r="G70" s="57">
        <f>VLOOKUP(G63,FAC_TOTALS_APTA!$A$4:$BT$56,$F70,FALSE)</f>
        <v>26016.398599391101</v>
      </c>
      <c r="H70" s="57">
        <f>VLOOKUP(H63,FAC_TOTALS_APTA!$A$4:$BT$56,$F70,FALSE)</f>
        <v>28265.3972392455</v>
      </c>
      <c r="I70" s="33">
        <f t="shared" si="17"/>
        <v>8.6445425229110473E-2</v>
      </c>
      <c r="J70" s="34" t="str">
        <f t="shared" si="18"/>
        <v>_log</v>
      </c>
      <c r="K70" s="34" t="str">
        <f t="shared" si="19"/>
        <v>TOTAL_MED_INC_INDIV_2018_log_FAC</v>
      </c>
      <c r="L70" s="9">
        <f>MATCH($K70,FAC_TOTALS_APTA!$A$2:$BR$2,)</f>
        <v>30</v>
      </c>
      <c r="M70" s="32">
        <f>IF(M63=0,0,VLOOKUP(M63,FAC_TOTALS_APTA!$A$4:$BT$56,$L70,FALSE))</f>
        <v>-5864.4891326719498</v>
      </c>
      <c r="N70" s="32">
        <f>IF(N63=0,0,VLOOKUP(N63,FAC_TOTALS_APTA!$A$4:$BT$56,$L70,FALSE))</f>
        <v>-154660.19995892499</v>
      </c>
      <c r="O70" s="32">
        <f>IF(O63=0,0,VLOOKUP(O63,FAC_TOTALS_APTA!$A$4:$BT$56,$L70,FALSE))</f>
        <v>-346311.00194562599</v>
      </c>
      <c r="P70" s="32">
        <f>IF(P63=0,0,VLOOKUP(P63,FAC_TOTALS_APTA!$A$4:$BT$56,$L70,FALSE))</f>
        <v>-134858.93489303</v>
      </c>
      <c r="Q70" s="32">
        <f>IF(Q63=0,0,VLOOKUP(Q63,FAC_TOTALS_APTA!$A$4:$BT$56,$L70,FALSE))</f>
        <v>-112451.624905441</v>
      </c>
      <c r="R70" s="32">
        <f>IF(R63=0,0,VLOOKUP(R63,FAC_TOTALS_APTA!$A$4:$BT$56,$L70,FALSE))</f>
        <v>-129675.889270432</v>
      </c>
      <c r="S70" s="32">
        <f>IF(S63=0,0,VLOOKUP(S63,FAC_TOTALS_APTA!$A$4:$BT$56,$L70,FALSE))</f>
        <v>0</v>
      </c>
      <c r="T70" s="32">
        <f>IF(T63=0,0,VLOOKUP(T63,FAC_TOTALS_APTA!$A$4:$BT$56,$L70,FALSE))</f>
        <v>0</v>
      </c>
      <c r="U70" s="32">
        <f>IF(U63=0,0,VLOOKUP(U63,FAC_TOTALS_APTA!$A$4:$BT$56,$L70,FALSE))</f>
        <v>0</v>
      </c>
      <c r="V70" s="32">
        <f>IF(V63=0,0,VLOOKUP(V63,FAC_TOTALS_APTA!$A$4:$BT$56,$L70,FALSE))</f>
        <v>0</v>
      </c>
      <c r="W70" s="32">
        <f>IF(W63=0,0,VLOOKUP(W63,FAC_TOTALS_APTA!$A$4:$BT$56,$L70,FALSE))</f>
        <v>0</v>
      </c>
      <c r="X70" s="32">
        <f>IF(X63=0,0,VLOOKUP(X63,FAC_TOTALS_APTA!$A$4:$BT$56,$L70,FALSE))</f>
        <v>0</v>
      </c>
      <c r="Y70" s="32">
        <f>IF(Y63=0,0,VLOOKUP(Y63,FAC_TOTALS_APTA!$A$4:$BT$56,$L70,FALSE))</f>
        <v>0</v>
      </c>
      <c r="Z70" s="32">
        <f>IF(Z63=0,0,VLOOKUP(Z63,FAC_TOTALS_APTA!$A$4:$BT$56,$L70,FALSE))</f>
        <v>0</v>
      </c>
      <c r="AA70" s="32">
        <f>IF(AA63=0,0,VLOOKUP(AA63,FAC_TOTALS_APTA!$A$4:$BT$56,$L70,FALSE))</f>
        <v>0</v>
      </c>
      <c r="AB70" s="32">
        <f>IF(AB63=0,0,VLOOKUP(AB63,FAC_TOTALS_APTA!$A$4:$BT$56,$L70,FALSE))</f>
        <v>0</v>
      </c>
      <c r="AC70" s="35">
        <f t="shared" si="20"/>
        <v>-883822.14010612597</v>
      </c>
      <c r="AD70" s="36">
        <f>AC70/G77</f>
        <v>-2.8656265989490215E-3</v>
      </c>
    </row>
    <row r="71" spans="1:33" x14ac:dyDescent="0.25">
      <c r="B71" s="28" t="s">
        <v>68</v>
      </c>
      <c r="C71" s="31"/>
      <c r="D71" s="104" t="s">
        <v>10</v>
      </c>
      <c r="E71" s="58"/>
      <c r="F71" s="9">
        <f>MATCH($D71,FAC_TOTALS_APTA!$A$2:$BT$2,)</f>
        <v>17</v>
      </c>
      <c r="G71" s="32">
        <f>VLOOKUP(G63,FAC_TOTALS_APTA!$A$4:$BT$56,$F71,FALSE)</f>
        <v>7.3752333316295404</v>
      </c>
      <c r="H71" s="32">
        <f>VLOOKUP(H63,FAC_TOTALS_APTA!$A$4:$BT$56,$F71,FALSE)</f>
        <v>6.9902913878239001</v>
      </c>
      <c r="I71" s="33">
        <f t="shared" si="17"/>
        <v>-5.2193866484843587E-2</v>
      </c>
      <c r="J71" s="34" t="str">
        <f t="shared" si="18"/>
        <v/>
      </c>
      <c r="K71" s="34" t="str">
        <f t="shared" si="19"/>
        <v>PCT_HH_NO_VEH_FAC</v>
      </c>
      <c r="L71" s="9">
        <f>MATCH($K71,FAC_TOTALS_APTA!$A$2:$BR$2,)</f>
        <v>31</v>
      </c>
      <c r="M71" s="32">
        <f>IF(M63=0,0,VLOOKUP(M63,FAC_TOTALS_APTA!$A$4:$BT$56,$L71,FALSE))</f>
        <v>7981.6229146554297</v>
      </c>
      <c r="N71" s="32">
        <f>IF(N63=0,0,VLOOKUP(N63,FAC_TOTALS_APTA!$A$4:$BT$56,$L71,FALSE))</f>
        <v>9228.7568227830398</v>
      </c>
      <c r="O71" s="32">
        <f>IF(O63=0,0,VLOOKUP(O63,FAC_TOTALS_APTA!$A$4:$BT$56,$L71,FALSE))</f>
        <v>-46616.935327001302</v>
      </c>
      <c r="P71" s="32">
        <f>IF(P63=0,0,VLOOKUP(P63,FAC_TOTALS_APTA!$A$4:$BT$56,$L71,FALSE))</f>
        <v>-36446.6479511242</v>
      </c>
      <c r="Q71" s="32">
        <f>IF(Q63=0,0,VLOOKUP(Q63,FAC_TOTALS_APTA!$A$4:$BT$56,$L71,FALSE))</f>
        <v>-11746.0813416374</v>
      </c>
      <c r="R71" s="32">
        <f>IF(R63=0,0,VLOOKUP(R63,FAC_TOTALS_APTA!$A$4:$BT$56,$L71,FALSE))</f>
        <v>-14756.913154567999</v>
      </c>
      <c r="S71" s="32">
        <f>IF(S63=0,0,VLOOKUP(S63,FAC_TOTALS_APTA!$A$4:$BT$56,$L71,FALSE))</f>
        <v>0</v>
      </c>
      <c r="T71" s="32">
        <f>IF(T63=0,0,VLOOKUP(T63,FAC_TOTALS_APTA!$A$4:$BT$56,$L71,FALSE))</f>
        <v>0</v>
      </c>
      <c r="U71" s="32">
        <f>IF(U63=0,0,VLOOKUP(U63,FAC_TOTALS_APTA!$A$4:$BT$56,$L71,FALSE))</f>
        <v>0</v>
      </c>
      <c r="V71" s="32">
        <f>IF(V63=0,0,VLOOKUP(V63,FAC_TOTALS_APTA!$A$4:$BT$56,$L71,FALSE))</f>
        <v>0</v>
      </c>
      <c r="W71" s="32">
        <f>IF(W63=0,0,VLOOKUP(W63,FAC_TOTALS_APTA!$A$4:$BT$56,$L71,FALSE))</f>
        <v>0</v>
      </c>
      <c r="X71" s="32">
        <f>IF(X63=0,0,VLOOKUP(X63,FAC_TOTALS_APTA!$A$4:$BT$56,$L71,FALSE))</f>
        <v>0</v>
      </c>
      <c r="Y71" s="32">
        <f>IF(Y63=0,0,VLOOKUP(Y63,FAC_TOTALS_APTA!$A$4:$BT$56,$L71,FALSE))</f>
        <v>0</v>
      </c>
      <c r="Z71" s="32">
        <f>IF(Z63=0,0,VLOOKUP(Z63,FAC_TOTALS_APTA!$A$4:$BT$56,$L71,FALSE))</f>
        <v>0</v>
      </c>
      <c r="AA71" s="32">
        <f>IF(AA63=0,0,VLOOKUP(AA63,FAC_TOTALS_APTA!$A$4:$BT$56,$L71,FALSE))</f>
        <v>0</v>
      </c>
      <c r="AB71" s="32">
        <f>IF(AB63=0,0,VLOOKUP(AB63,FAC_TOTALS_APTA!$A$4:$BT$56,$L71,FALSE))</f>
        <v>0</v>
      </c>
      <c r="AC71" s="35">
        <f t="shared" si="20"/>
        <v>-92356.198036892427</v>
      </c>
      <c r="AD71" s="36">
        <f>AC71/G77</f>
        <v>-2.9944755360002996E-4</v>
      </c>
    </row>
    <row r="72" spans="1:33" x14ac:dyDescent="0.25">
      <c r="B72" s="28" t="s">
        <v>52</v>
      </c>
      <c r="C72" s="31"/>
      <c r="D72" s="104" t="s">
        <v>32</v>
      </c>
      <c r="E72" s="58"/>
      <c r="F72" s="9">
        <f>MATCH($D72,FAC_TOTALS_APTA!$A$2:$BT$2,)</f>
        <v>18</v>
      </c>
      <c r="G72" s="37">
        <f>VLOOKUP(G63,FAC_TOTALS_APTA!$A$4:$BT$56,$F72,FALSE)</f>
        <v>3.8775016959450199</v>
      </c>
      <c r="H72" s="37">
        <f>VLOOKUP(H63,FAC_TOTALS_APTA!$A$4:$BT$56,$F72,FALSE)</f>
        <v>5.1953178363122703</v>
      </c>
      <c r="I72" s="33">
        <f t="shared" si="17"/>
        <v>0.33986216994963137</v>
      </c>
      <c r="J72" s="34" t="str">
        <f t="shared" si="18"/>
        <v/>
      </c>
      <c r="K72" s="34" t="str">
        <f t="shared" si="19"/>
        <v>JTW_HOME_PCT_FAC</v>
      </c>
      <c r="L72" s="9">
        <f>MATCH($K72,FAC_TOTALS_APTA!$A$2:$BR$2,)</f>
        <v>32</v>
      </c>
      <c r="M72" s="32">
        <f>IF(M63=0,0,VLOOKUP(M63,FAC_TOTALS_APTA!$A$4:$BT$56,$L72,FALSE))</f>
        <v>234541.69256446799</v>
      </c>
      <c r="N72" s="32">
        <f>IF(N63=0,0,VLOOKUP(N63,FAC_TOTALS_APTA!$A$4:$BT$56,$L72,FALSE))</f>
        <v>-409960.85142065398</v>
      </c>
      <c r="O72" s="32">
        <f>IF(O63=0,0,VLOOKUP(O63,FAC_TOTALS_APTA!$A$4:$BT$56,$L72,FALSE))</f>
        <v>28925.890641485599</v>
      </c>
      <c r="P72" s="32">
        <f>IF(P63=0,0,VLOOKUP(P63,FAC_TOTALS_APTA!$A$4:$BT$56,$L72,FALSE))</f>
        <v>-1323026.9036987601</v>
      </c>
      <c r="Q72" s="32">
        <f>IF(Q63=0,0,VLOOKUP(Q63,FAC_TOTALS_APTA!$A$4:$BT$56,$L72,FALSE))</f>
        <v>-645477.80578605202</v>
      </c>
      <c r="R72" s="32">
        <f>IF(R63=0,0,VLOOKUP(R63,FAC_TOTALS_APTA!$A$4:$BT$56,$L72,FALSE))</f>
        <v>-794580.89615914901</v>
      </c>
      <c r="S72" s="32">
        <f>IF(S63=0,0,VLOOKUP(S63,FAC_TOTALS_APTA!$A$4:$BT$56,$L72,FALSE))</f>
        <v>0</v>
      </c>
      <c r="T72" s="32">
        <f>IF(T63=0,0,VLOOKUP(T63,FAC_TOTALS_APTA!$A$4:$BT$56,$L72,FALSE))</f>
        <v>0</v>
      </c>
      <c r="U72" s="32">
        <f>IF(U63=0,0,VLOOKUP(U63,FAC_TOTALS_APTA!$A$4:$BT$56,$L72,FALSE))</f>
        <v>0</v>
      </c>
      <c r="V72" s="32">
        <f>IF(V63=0,0,VLOOKUP(V63,FAC_TOTALS_APTA!$A$4:$BT$56,$L72,FALSE))</f>
        <v>0</v>
      </c>
      <c r="W72" s="32">
        <f>IF(W63=0,0,VLOOKUP(W63,FAC_TOTALS_APTA!$A$4:$BT$56,$L72,FALSE))</f>
        <v>0</v>
      </c>
      <c r="X72" s="32">
        <f>IF(X63=0,0,VLOOKUP(X63,FAC_TOTALS_APTA!$A$4:$BT$56,$L72,FALSE))</f>
        <v>0</v>
      </c>
      <c r="Y72" s="32">
        <f>IF(Y63=0,0,VLOOKUP(Y63,FAC_TOTALS_APTA!$A$4:$BT$56,$L72,FALSE))</f>
        <v>0</v>
      </c>
      <c r="Z72" s="32">
        <f>IF(Z63=0,0,VLOOKUP(Z63,FAC_TOTALS_APTA!$A$4:$BT$56,$L72,FALSE))</f>
        <v>0</v>
      </c>
      <c r="AA72" s="32">
        <f>IF(AA63=0,0,VLOOKUP(AA63,FAC_TOTALS_APTA!$A$4:$BT$56,$L72,FALSE))</f>
        <v>0</v>
      </c>
      <c r="AB72" s="32">
        <f>IF(AB63=0,0,VLOOKUP(AB63,FAC_TOTALS_APTA!$A$4:$BT$56,$L72,FALSE))</f>
        <v>0</v>
      </c>
      <c r="AC72" s="35">
        <f t="shared" si="20"/>
        <v>-2909578.8738586614</v>
      </c>
      <c r="AD72" s="36">
        <f>AC72/G77</f>
        <v>-9.4337607470077103E-3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MATCH($D73,FAC_TOTALS_APTA!$A$2:$BT$2,)</f>
        <v>22</v>
      </c>
      <c r="G73" s="37">
        <f>VLOOKUP(G63,FAC_TOTALS_APTA!$A$4:$BT$56,$F73,FALSE)</f>
        <v>0</v>
      </c>
      <c r="H73" s="37">
        <f>VLOOKUP(H63,FAC_TOTALS_APTA!$A$4:$BT$56,$F73,FALSE)</f>
        <v>3.2187649117078498</v>
      </c>
      <c r="I73" s="33" t="str">
        <f t="shared" si="17"/>
        <v>-</v>
      </c>
      <c r="J73" s="34" t="str">
        <f t="shared" si="18"/>
        <v/>
      </c>
      <c r="K73" s="34" t="str">
        <f t="shared" si="19"/>
        <v>YEARS_SINCE_TNC_BUS_LOW_FAC</v>
      </c>
      <c r="L73" s="9">
        <f>MATCH($K73,FAC_TOTALS_APTA!$A$2:$BR$2,)</f>
        <v>36</v>
      </c>
      <c r="M73" s="32">
        <f>IF(M63=0,0,VLOOKUP(M63,FAC_TOTALS_APTA!$A$4:$BT$56,$L73,FALSE))</f>
        <v>0</v>
      </c>
      <c r="N73" s="32">
        <f>IF(N63=0,0,VLOOKUP(N63,FAC_TOTALS_APTA!$A$4:$BT$56,$L73,FALSE))</f>
        <v>0</v>
      </c>
      <c r="O73" s="32">
        <f>IF(O63=0,0,VLOOKUP(O63,FAC_TOTALS_APTA!$A$4:$BT$56,$L73,FALSE))</f>
        <v>-6483459.1086199395</v>
      </c>
      <c r="P73" s="32">
        <f>IF(P63=0,0,VLOOKUP(P63,FAC_TOTALS_APTA!$A$4:$BT$56,$L73,FALSE))</f>
        <v>-8747536.1712539606</v>
      </c>
      <c r="Q73" s="32">
        <f>IF(Q63=0,0,VLOOKUP(Q63,FAC_TOTALS_APTA!$A$4:$BT$56,$L73,FALSE))</f>
        <v>-9313918.4817532804</v>
      </c>
      <c r="R73" s="32">
        <f>IF(R63=0,0,VLOOKUP(R63,FAC_TOTALS_APTA!$A$4:$BT$56,$L73,FALSE))</f>
        <v>-10065108.6654354</v>
      </c>
      <c r="S73" s="32">
        <f>IF(S63=0,0,VLOOKUP(S63,FAC_TOTALS_APTA!$A$4:$BT$56,$L73,FALSE))</f>
        <v>0</v>
      </c>
      <c r="T73" s="32">
        <f>IF(T63=0,0,VLOOKUP(T63,FAC_TOTALS_APTA!$A$4:$BT$56,$L73,FALSE))</f>
        <v>0</v>
      </c>
      <c r="U73" s="32">
        <f>IF(U63=0,0,VLOOKUP(U63,FAC_TOTALS_APTA!$A$4:$BT$56,$L73,FALSE))</f>
        <v>0</v>
      </c>
      <c r="V73" s="32">
        <f>IF(V63=0,0,VLOOKUP(V63,FAC_TOTALS_APTA!$A$4:$BT$56,$L73,FALSE))</f>
        <v>0</v>
      </c>
      <c r="W73" s="32">
        <f>IF(W63=0,0,VLOOKUP(W63,FAC_TOTALS_APTA!$A$4:$BT$56,$L73,FALSE))</f>
        <v>0</v>
      </c>
      <c r="X73" s="32">
        <f>IF(X63=0,0,VLOOKUP(X63,FAC_TOTALS_APTA!$A$4:$BT$56,$L73,FALSE))</f>
        <v>0</v>
      </c>
      <c r="Y73" s="32">
        <f>IF(Y63=0,0,VLOOKUP(Y63,FAC_TOTALS_APTA!$A$4:$BT$56,$L73,FALSE))</f>
        <v>0</v>
      </c>
      <c r="Z73" s="32">
        <f>IF(Z63=0,0,VLOOKUP(Z63,FAC_TOTALS_APTA!$A$4:$BT$56,$L73,FALSE))</f>
        <v>0</v>
      </c>
      <c r="AA73" s="32">
        <f>IF(AA63=0,0,VLOOKUP(AA63,FAC_TOTALS_APTA!$A$4:$BT$56,$L73,FALSE))</f>
        <v>0</v>
      </c>
      <c r="AB73" s="32">
        <f>IF(AB63=0,0,VLOOKUP(AB63,FAC_TOTALS_APTA!$A$4:$BT$56,$L73,FALSE))</f>
        <v>0</v>
      </c>
      <c r="AC73" s="35">
        <f t="shared" si="20"/>
        <v>-34610022.427062586</v>
      </c>
      <c r="AD73" s="36">
        <f>AC73/G77</f>
        <v>-0.11221647021119388</v>
      </c>
    </row>
    <row r="74" spans="1:33" hidden="1" x14ac:dyDescent="0.25">
      <c r="B74" s="28" t="s">
        <v>70</v>
      </c>
      <c r="C74" s="31"/>
      <c r="D74" s="9" t="s">
        <v>48</v>
      </c>
      <c r="E74" s="58"/>
      <c r="F74" s="9" t="e">
        <f>MATCH($D74,FAC_TOTALS_APTA!$A$2:$BT$2,)</f>
        <v>#N/A</v>
      </c>
      <c r="G74" s="37" t="e">
        <f>VLOOKUP(G63,FAC_TOTALS_APTA!$A$4:$BT$56,$F74,FALSE)</f>
        <v>#REF!</v>
      </c>
      <c r="H74" s="37" t="e">
        <f>VLOOKUP(H63,FAC_TOTALS_APTA!$A$4:$BT$56,$F74,FALSE)</f>
        <v>#REF!</v>
      </c>
      <c r="I74" s="33" t="str">
        <f t="shared" si="17"/>
        <v>-</v>
      </c>
      <c r="J74" s="34" t="str">
        <f t="shared" ref="J74:J75" si="21">IF(C74="Log","_log","")</f>
        <v/>
      </c>
      <c r="K74" s="34" t="str">
        <f t="shared" si="19"/>
        <v>BIKE_SHARE_FAC</v>
      </c>
      <c r="L74" s="9" t="e">
        <f>MATCH($K74,FAC_TOTALS_APTA!$A$2:$BR$2,)</f>
        <v>#N/A</v>
      </c>
      <c r="M74" s="32" t="e">
        <f>IF(M63=0,0,VLOOKUP(M63,FAC_TOTALS_APTA!$A$4:$BT$56,$L74,FALSE))</f>
        <v>#REF!</v>
      </c>
      <c r="N74" s="32" t="e">
        <f>IF(N63=0,0,VLOOKUP(N63,FAC_TOTALS_APTA!$A$4:$BT$56,$L74,FALSE))</f>
        <v>#REF!</v>
      </c>
      <c r="O74" s="32" t="e">
        <f>IF(O63=0,0,VLOOKUP(O63,FAC_TOTALS_APTA!$A$4:$BT$56,$L74,FALSE))</f>
        <v>#REF!</v>
      </c>
      <c r="P74" s="32" t="e">
        <f>IF(P63=0,0,VLOOKUP(P63,FAC_TOTALS_APTA!$A$4:$BT$56,$L74,FALSE))</f>
        <v>#REF!</v>
      </c>
      <c r="Q74" s="32" t="e">
        <f>IF(Q63=0,0,VLOOKUP(Q63,FAC_TOTALS_APTA!$A$4:$BT$56,$L74,FALSE))</f>
        <v>#REF!</v>
      </c>
      <c r="R74" s="32" t="e">
        <f>IF(R63=0,0,VLOOKUP(R63,FAC_TOTALS_APTA!$A$4:$BT$56,$L74,FALSE))</f>
        <v>#REF!</v>
      </c>
      <c r="S74" s="32">
        <f>IF(S63=0,0,VLOOKUP(S63,FAC_TOTALS_APTA!$A$4:$BT$56,$L74,FALSE))</f>
        <v>0</v>
      </c>
      <c r="T74" s="32">
        <f>IF(T63=0,0,VLOOKUP(T63,FAC_TOTALS_APTA!$A$4:$BT$56,$L74,FALSE))</f>
        <v>0</v>
      </c>
      <c r="U74" s="32">
        <f>IF(U63=0,0,VLOOKUP(U63,FAC_TOTALS_APTA!$A$4:$BT$56,$L74,FALSE))</f>
        <v>0</v>
      </c>
      <c r="V74" s="32">
        <f>IF(V63=0,0,VLOOKUP(V63,FAC_TOTALS_APTA!$A$4:$BT$56,$L74,FALSE))</f>
        <v>0</v>
      </c>
      <c r="W74" s="32">
        <f>IF(W63=0,0,VLOOKUP(W63,FAC_TOTALS_APTA!$A$4:$BT$56,$L74,FALSE))</f>
        <v>0</v>
      </c>
      <c r="X74" s="32">
        <f>IF(X63=0,0,VLOOKUP(X63,FAC_TOTALS_APTA!$A$4:$BT$56,$L74,FALSE))</f>
        <v>0</v>
      </c>
      <c r="Y74" s="32">
        <f>IF(Y63=0,0,VLOOKUP(Y63,FAC_TOTALS_APTA!$A$4:$BT$56,$L74,FALSE))</f>
        <v>0</v>
      </c>
      <c r="Z74" s="32">
        <f>IF(Z63=0,0,VLOOKUP(Z63,FAC_TOTALS_APTA!$A$4:$BT$56,$L74,FALSE))</f>
        <v>0</v>
      </c>
      <c r="AA74" s="32">
        <f>IF(AA63=0,0,VLOOKUP(AA63,FAC_TOTALS_APTA!$A$4:$BT$56,$L74,FALSE))</f>
        <v>0</v>
      </c>
      <c r="AB74" s="32">
        <f>IF(AB63=0,0,VLOOKUP(AB63,FAC_TOTALS_APTA!$A$4:$BT$56,$L74,FALSE))</f>
        <v>0</v>
      </c>
      <c r="AC74" s="35" t="e">
        <f t="shared" si="20"/>
        <v>#REF!</v>
      </c>
      <c r="AD74" s="36" t="e">
        <f>AC74/G77</f>
        <v>#REF!</v>
      </c>
      <c r="AG74" s="56"/>
    </row>
    <row r="75" spans="1:33" hidden="1" x14ac:dyDescent="0.25">
      <c r="B75" s="11" t="s">
        <v>71</v>
      </c>
      <c r="C75" s="30"/>
      <c r="D75" s="10" t="s">
        <v>49</v>
      </c>
      <c r="E75" s="59"/>
      <c r="F75" s="10" t="e">
        <f>MATCH($D75,FAC_TOTALS_APTA!$A$2:$BT$2,)</f>
        <v>#N/A</v>
      </c>
      <c r="G75" s="38" t="e">
        <f>VLOOKUP(G63,FAC_TOTALS_APTA!$A$4:$BT$56,$F75,FALSE)</f>
        <v>#REF!</v>
      </c>
      <c r="H75" s="38" t="e">
        <f>VLOOKUP(H63,FAC_TOTALS_APTA!$A$4:$BT$56,$F75,FALSE)</f>
        <v>#REF!</v>
      </c>
      <c r="I75" s="39" t="str">
        <f t="shared" si="17"/>
        <v>-</v>
      </c>
      <c r="J75" s="40" t="str">
        <f t="shared" si="21"/>
        <v/>
      </c>
      <c r="K75" s="40" t="str">
        <f t="shared" si="19"/>
        <v>scooter_flag_FAC</v>
      </c>
      <c r="L75" s="10" t="e">
        <f>MATCH($K75,FAC_TOTALS_APTA!$A$2:$BR$2,)</f>
        <v>#N/A</v>
      </c>
      <c r="M75" s="41" t="e">
        <f>IF(M63=0,0,VLOOKUP(M63,FAC_TOTALS_APTA!$A$4:$BT$56,$L75,FALSE))</f>
        <v>#REF!</v>
      </c>
      <c r="N75" s="41" t="e">
        <f>IF(N63=0,0,VLOOKUP(N63,FAC_TOTALS_APTA!$A$4:$BT$56,$L75,FALSE))</f>
        <v>#REF!</v>
      </c>
      <c r="O75" s="41" t="e">
        <f>IF(O63=0,0,VLOOKUP(O63,FAC_TOTALS_APTA!$A$4:$BT$56,$L75,FALSE))</f>
        <v>#REF!</v>
      </c>
      <c r="P75" s="41" t="e">
        <f>IF(P63=0,0,VLOOKUP(P63,FAC_TOTALS_APTA!$A$4:$BT$56,$L75,FALSE))</f>
        <v>#REF!</v>
      </c>
      <c r="Q75" s="41" t="e">
        <f>IF(Q63=0,0,VLOOKUP(Q63,FAC_TOTALS_APTA!$A$4:$BT$56,$L75,FALSE))</f>
        <v>#REF!</v>
      </c>
      <c r="R75" s="41" t="e">
        <f>IF(R63=0,0,VLOOKUP(R63,FAC_TOTALS_APTA!$A$4:$BT$56,$L75,FALSE))</f>
        <v>#REF!</v>
      </c>
      <c r="S75" s="41">
        <f>IF(S63=0,0,VLOOKUP(S63,FAC_TOTALS_APTA!$A$4:$BT$56,$L75,FALSE))</f>
        <v>0</v>
      </c>
      <c r="T75" s="41">
        <f>IF(T63=0,0,VLOOKUP(T63,FAC_TOTALS_APTA!$A$4:$BT$56,$L75,FALSE))</f>
        <v>0</v>
      </c>
      <c r="U75" s="41">
        <f>IF(U63=0,0,VLOOKUP(U63,FAC_TOTALS_APTA!$A$4:$BT$56,$L75,FALSE))</f>
        <v>0</v>
      </c>
      <c r="V75" s="41">
        <f>IF(V63=0,0,VLOOKUP(V63,FAC_TOTALS_APTA!$A$4:$BT$56,$L75,FALSE))</f>
        <v>0</v>
      </c>
      <c r="W75" s="41">
        <f>IF(W63=0,0,VLOOKUP(W63,FAC_TOTALS_APTA!$A$4:$BT$56,$L75,FALSE))</f>
        <v>0</v>
      </c>
      <c r="X75" s="41">
        <f>IF(X63=0,0,VLOOKUP(X63,FAC_TOTALS_APTA!$A$4:$BT$56,$L75,FALSE))</f>
        <v>0</v>
      </c>
      <c r="Y75" s="41">
        <f>IF(Y63=0,0,VLOOKUP(Y63,FAC_TOTALS_APTA!$A$4:$BT$56,$L75,FALSE))</f>
        <v>0</v>
      </c>
      <c r="Z75" s="41">
        <f>IF(Z63=0,0,VLOOKUP(Z63,FAC_TOTALS_APTA!$A$4:$BT$56,$L75,FALSE))</f>
        <v>0</v>
      </c>
      <c r="AA75" s="41">
        <f>IF(AA63=0,0,VLOOKUP(AA63,FAC_TOTALS_APTA!$A$4:$BT$56,$L75,FALSE))</f>
        <v>0</v>
      </c>
      <c r="AB75" s="41">
        <f>IF(AB63=0,0,VLOOKUP(AB63,FAC_TOTALS_APTA!$A$4:$BT$56,$L75,FALSE))</f>
        <v>0</v>
      </c>
      <c r="AC75" s="42" t="e">
        <f t="shared" si="20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ref="K76" si="22">CONCATENATE(D76,J76,"_FAC")</f>
        <v>New_Reporter_FAC</v>
      </c>
      <c r="L76" s="47">
        <f>MATCH($K76,FAC_TOTALS_APTA!$A$2:$BR$2,)</f>
        <v>43</v>
      </c>
      <c r="M76" s="48">
        <f>IF(M63=0,0,VLOOKUP(M63,FAC_TOTALS_APTA!$A$4:$BT$56,$L76,FALSE))</f>
        <v>0</v>
      </c>
      <c r="N76" s="48">
        <f>IF(N63=0,0,VLOOKUP(N63,FAC_TOTALS_APTA!$A$4:$BT$56,$L76,FALSE))</f>
        <v>0</v>
      </c>
      <c r="O76" s="48">
        <f>IF(O63=0,0,VLOOKUP(O63,FAC_TOTALS_APTA!$A$4:$BT$56,$L76,FALSE))</f>
        <v>0</v>
      </c>
      <c r="P76" s="48">
        <f>IF(P63=0,0,VLOOKUP(P63,FAC_TOTALS_APTA!$A$4:$BT$56,$L76,FALSE))</f>
        <v>0</v>
      </c>
      <c r="Q76" s="48">
        <f>IF(Q63=0,0,VLOOKUP(Q63,FAC_TOTALS_APTA!$A$4:$BT$56,$L76,FALSE))</f>
        <v>0</v>
      </c>
      <c r="R76" s="48">
        <f>IF(R63=0,0,VLOOKUP(R63,FAC_TOTALS_APTA!$A$4:$BT$56,$L76,FALSE))</f>
        <v>0</v>
      </c>
      <c r="S76" s="48">
        <f>IF(S63=0,0,VLOOKUP(S63,FAC_TOTALS_APTA!$A$4:$BT$56,$L76,FALSE))</f>
        <v>0</v>
      </c>
      <c r="T76" s="48">
        <f>IF(T63=0,0,VLOOKUP(T63,FAC_TOTALS_APTA!$A$4:$BT$56,$L76,FALSE))</f>
        <v>0</v>
      </c>
      <c r="U76" s="48">
        <f>IF(U63=0,0,VLOOKUP(U63,FAC_TOTALS_APTA!$A$4:$BT$56,$L76,FALSE))</f>
        <v>0</v>
      </c>
      <c r="V76" s="48">
        <f>IF(V63=0,0,VLOOKUP(V63,FAC_TOTALS_APTA!$A$4:$BT$56,$L76,FALSE))</f>
        <v>0</v>
      </c>
      <c r="W76" s="48">
        <f>IF(W63=0,0,VLOOKUP(W63,FAC_TOTALS_APTA!$A$4:$BT$56,$L76,FALSE))</f>
        <v>0</v>
      </c>
      <c r="X76" s="48">
        <f>IF(X63=0,0,VLOOKUP(X63,FAC_TOTALS_APTA!$A$4:$BT$56,$L76,FALSE))</f>
        <v>0</v>
      </c>
      <c r="Y76" s="48">
        <f>IF(Y63=0,0,VLOOKUP(Y63,FAC_TOTALS_APTA!$A$4:$BT$56,$L76,FALSE))</f>
        <v>0</v>
      </c>
      <c r="Z76" s="48">
        <f>IF(Z63=0,0,VLOOKUP(Z63,FAC_TOTALS_APTA!$A$4:$BT$56,$L76,FALSE))</f>
        <v>0</v>
      </c>
      <c r="AA76" s="48">
        <f>IF(AA63=0,0,VLOOKUP(AA63,FAC_TOTALS_APTA!$A$4:$BT$56,$L76,FALSE))</f>
        <v>0</v>
      </c>
      <c r="AB76" s="48">
        <f>IF(AB63=0,0,VLOOKUP(AB63,FAC_TOTALS_APTA!$A$4:$BT$56,$L76,FALSE))</f>
        <v>0</v>
      </c>
      <c r="AC76" s="51">
        <f>SUM(M76:AB76)</f>
        <v>0</v>
      </c>
      <c r="AD76" s="52">
        <f>AC76/G78</f>
        <v>0</v>
      </c>
    </row>
    <row r="77" spans="1:33" s="107" customFormat="1" ht="15.75" customHeight="1" x14ac:dyDescent="0.25">
      <c r="A77" s="106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10">
        <f>VLOOKUP(G63,FAC_TOTALS_APTA!$A$4:$BT$56,$F77,FALSE)</f>
        <v>308421948.77388102</v>
      </c>
      <c r="H77" s="110">
        <f>VLOOKUP(H63,FAC_TOTALS_APTA!$A$4:$BR$56,$F77,FALSE)</f>
        <v>264192866.11290801</v>
      </c>
      <c r="I77" s="112">
        <f t="shared" ref="I77" si="23">H77/G77-1</f>
        <v>-0.1434044588486777</v>
      </c>
      <c r="J77" s="34"/>
      <c r="K77" s="34"/>
      <c r="L77" s="9"/>
      <c r="M77" s="32" t="e">
        <f t="shared" ref="M77:AB77" si="24">SUM(M65:M70)</f>
        <v>#REF!</v>
      </c>
      <c r="N77" s="32" t="e">
        <f t="shared" si="24"/>
        <v>#REF!</v>
      </c>
      <c r="O77" s="32" t="e">
        <f t="shared" si="24"/>
        <v>#REF!</v>
      </c>
      <c r="P77" s="32" t="e">
        <f t="shared" si="24"/>
        <v>#REF!</v>
      </c>
      <c r="Q77" s="32" t="e">
        <f t="shared" si="24"/>
        <v>#REF!</v>
      </c>
      <c r="R77" s="32" t="e">
        <f t="shared" si="24"/>
        <v>#REF!</v>
      </c>
      <c r="S77" s="32">
        <f t="shared" si="24"/>
        <v>0</v>
      </c>
      <c r="T77" s="32">
        <f t="shared" si="24"/>
        <v>0</v>
      </c>
      <c r="U77" s="32">
        <f t="shared" si="24"/>
        <v>0</v>
      </c>
      <c r="V77" s="32">
        <f t="shared" si="24"/>
        <v>0</v>
      </c>
      <c r="W77" s="32">
        <f t="shared" si="24"/>
        <v>0</v>
      </c>
      <c r="X77" s="32">
        <f t="shared" si="24"/>
        <v>0</v>
      </c>
      <c r="Y77" s="32">
        <f t="shared" si="24"/>
        <v>0</v>
      </c>
      <c r="Z77" s="32">
        <f t="shared" si="24"/>
        <v>0</v>
      </c>
      <c r="AA77" s="32">
        <f t="shared" si="24"/>
        <v>0</v>
      </c>
      <c r="AB77" s="32">
        <f t="shared" si="24"/>
        <v>0</v>
      </c>
      <c r="AC77" s="35">
        <f>H77-G77</f>
        <v>-44229082.660973012</v>
      </c>
      <c r="AD77" s="36">
        <f>I77</f>
        <v>-0.1434044588486777</v>
      </c>
      <c r="AE77" s="106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1">
        <f>VLOOKUP(G63,FAC_TOTALS_APTA!$A$4:$BR$56,$F78,FALSE)</f>
        <v>308782118.99999899</v>
      </c>
      <c r="H78" s="111">
        <f>VLOOKUP(H63,FAC_TOTALS_APTA!$A$4:$BR$56,$F78,FALSE)</f>
        <v>263669464</v>
      </c>
      <c r="I78" s="113">
        <f t="shared" ref="I78" si="25">H78/G78-1</f>
        <v>-0.14609866382839065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-45112654.999998987</v>
      </c>
      <c r="AD78" s="55">
        <f>I78</f>
        <v>-0.14609866382839065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-2.6942049797129553E-3</v>
      </c>
    </row>
    <row r="80" spans="1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30</v>
      </c>
      <c r="C84" s="22">
        <v>0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64"/>
      <c r="C86" s="65"/>
      <c r="D86" s="65"/>
      <c r="E86" s="65"/>
      <c r="F86" s="65"/>
      <c r="G86" s="121" t="s">
        <v>56</v>
      </c>
      <c r="H86" s="121"/>
      <c r="I86" s="121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121" t="s">
        <v>60</v>
      </c>
      <c r="AD86" s="121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2012</v>
      </c>
      <c r="H87" s="30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t="12.95" hidden="1" customHeight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t="12.95" hidden="1" customHeight="1" x14ac:dyDescent="0.25">
      <c r="B89" s="28"/>
      <c r="C89" s="31"/>
      <c r="D89" s="9"/>
      <c r="E89" s="9"/>
      <c r="F89" s="9"/>
      <c r="G89" s="9" t="str">
        <f>CONCATENATE($C84,"_",$C85,"_",G87)</f>
        <v>0_10_2012</v>
      </c>
      <c r="H89" s="9" t="str">
        <f>CONCATENATE($C84,"_",$C85,"_",H87)</f>
        <v>0_10_2018</v>
      </c>
      <c r="I89" s="31"/>
      <c r="J89" s="9"/>
      <c r="K89" s="9"/>
      <c r="L89" s="9"/>
      <c r="M89" s="9" t="str">
        <f>IF($G87+M88&gt;$H87,0,CONCATENATE($C84,"_",$C85,"_",$G87+M88))</f>
        <v>0_10_2013</v>
      </c>
      <c r="N89" s="9" t="str">
        <f t="shared" ref="N89:AB89" si="26">IF($G87+N88&gt;$H87,0,CONCATENATE($C84,"_",$C85,"_",$G87+N88))</f>
        <v>0_10_2014</v>
      </c>
      <c r="O89" s="9" t="str">
        <f t="shared" si="26"/>
        <v>0_10_2015</v>
      </c>
      <c r="P89" s="9" t="str">
        <f t="shared" si="26"/>
        <v>0_10_2016</v>
      </c>
      <c r="Q89" s="9" t="str">
        <f t="shared" si="26"/>
        <v>0_10_2017</v>
      </c>
      <c r="R89" s="9" t="str">
        <f t="shared" si="26"/>
        <v>0_10_2018</v>
      </c>
      <c r="S89" s="9">
        <f t="shared" si="26"/>
        <v>0</v>
      </c>
      <c r="T89" s="9">
        <f t="shared" si="26"/>
        <v>0</v>
      </c>
      <c r="U89" s="9">
        <f t="shared" si="26"/>
        <v>0</v>
      </c>
      <c r="V89" s="9">
        <f t="shared" si="26"/>
        <v>0</v>
      </c>
      <c r="W89" s="9">
        <f t="shared" si="26"/>
        <v>0</v>
      </c>
      <c r="X89" s="9">
        <f t="shared" si="26"/>
        <v>0</v>
      </c>
      <c r="Y89" s="9">
        <f t="shared" si="26"/>
        <v>0</v>
      </c>
      <c r="Z89" s="9">
        <f t="shared" si="26"/>
        <v>0</v>
      </c>
      <c r="AA89" s="9">
        <f t="shared" si="26"/>
        <v>0</v>
      </c>
      <c r="AB89" s="9">
        <f t="shared" si="26"/>
        <v>0</v>
      </c>
      <c r="AC89" s="9"/>
      <c r="AD89" s="9"/>
    </row>
    <row r="90" spans="2:30" ht="12.95" hidden="1" customHeight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4" t="s">
        <v>8</v>
      </c>
      <c r="E91" s="58"/>
      <c r="F91" s="9">
        <f>MATCH($D91,FAC_TOTALS_APTA!$A$2:$BT$2,)</f>
        <v>12</v>
      </c>
      <c r="G91" s="32">
        <f>VLOOKUP(G89,FAC_TOTALS_APTA!$A$4:$BT$56,$F91,FALSE)</f>
        <v>227959423.99999899</v>
      </c>
      <c r="H91" s="32">
        <f>VLOOKUP(H89,FAC_TOTALS_APTA!$A$4:$BT$56,$F91,FALSE)</f>
        <v>230662402</v>
      </c>
      <c r="I91" s="33">
        <f>IFERROR(H91/G91-1,"-")</f>
        <v>1.1857276845904874E-2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IF(M89=0,0,VLOOKUP(M89,FAC_TOTALS_APTA!$A$4:$BT$56,$L91,FALSE))</f>
        <v>9784147.8996684197</v>
      </c>
      <c r="N91" s="32">
        <f>IF(N89=0,0,VLOOKUP(N89,FAC_TOTALS_APTA!$A$4:$BT$56,$L91,FALSE))</f>
        <v>-50461.728483988903</v>
      </c>
      <c r="O91" s="32">
        <f>IF(O89=0,0,VLOOKUP(O89,FAC_TOTALS_APTA!$A$4:$BT$56,$L91,FALSE))</f>
        <v>1776521.7041322</v>
      </c>
      <c r="P91" s="32">
        <f>IF(P89=0,0,VLOOKUP(P89,FAC_TOTALS_APTA!$A$4:$BT$56,$L91,FALSE))</f>
        <v>-1494057.6275454101</v>
      </c>
      <c r="Q91" s="32">
        <f>IF(Q89=0,0,VLOOKUP(Q89,FAC_TOTALS_APTA!$A$4:$BT$56,$L91,FALSE))</f>
        <v>-2695274.1599070602</v>
      </c>
      <c r="R91" s="32">
        <f>IF(R89=0,0,VLOOKUP(R89,FAC_TOTALS_APTA!$A$4:$BT$56,$L91,FALSE))</f>
        <v>-594760.62316644902</v>
      </c>
      <c r="S91" s="32">
        <f>IF(S89=0,0,VLOOKUP(S89,FAC_TOTALS_APTA!$A$4:$BT$56,$L91,FALSE))</f>
        <v>0</v>
      </c>
      <c r="T91" s="32">
        <f>IF(T89=0,0,VLOOKUP(T89,FAC_TOTALS_APTA!$A$4:$BT$56,$L91,FALSE))</f>
        <v>0</v>
      </c>
      <c r="U91" s="32">
        <f>IF(U89=0,0,VLOOKUP(U89,FAC_TOTALS_APTA!$A$4:$BT$56,$L91,FALSE))</f>
        <v>0</v>
      </c>
      <c r="V91" s="32">
        <f>IF(V89=0,0,VLOOKUP(V89,FAC_TOTALS_APTA!$A$4:$BT$56,$L91,FALSE))</f>
        <v>0</v>
      </c>
      <c r="W91" s="32">
        <f>IF(W89=0,0,VLOOKUP(W89,FAC_TOTALS_APTA!$A$4:$BT$56,$L91,FALSE))</f>
        <v>0</v>
      </c>
      <c r="X91" s="32">
        <f>IF(X89=0,0,VLOOKUP(X89,FAC_TOTALS_APTA!$A$4:$BT$56,$L91,FALSE))</f>
        <v>0</v>
      </c>
      <c r="Y91" s="32">
        <f>IF(Y89=0,0,VLOOKUP(Y89,FAC_TOTALS_APTA!$A$4:$BT$56,$L91,FALSE))</f>
        <v>0</v>
      </c>
      <c r="Z91" s="32">
        <f>IF(Z89=0,0,VLOOKUP(Z89,FAC_TOTALS_APTA!$A$4:$BT$56,$L91,FALSE))</f>
        <v>0</v>
      </c>
      <c r="AA91" s="32">
        <f>IF(AA89=0,0,VLOOKUP(AA89,FAC_TOTALS_APTA!$A$4:$BT$56,$L91,FALSE))</f>
        <v>0</v>
      </c>
      <c r="AB91" s="32">
        <f>IF(AB89=0,0,VLOOKUP(AB89,FAC_TOTALS_APTA!$A$4:$BT$56,$L91,FALSE))</f>
        <v>0</v>
      </c>
      <c r="AC91" s="35">
        <f>SUM(M91:AB91)</f>
        <v>6726115.4646977112</v>
      </c>
      <c r="AD91" s="36">
        <f>AC91/G103</f>
        <v>6.2940422092884864E-3</v>
      </c>
    </row>
    <row r="92" spans="2:30" x14ac:dyDescent="0.25">
      <c r="B92" s="28" t="s">
        <v>57</v>
      </c>
      <c r="C92" s="31" t="s">
        <v>25</v>
      </c>
      <c r="D92" s="104" t="s">
        <v>75</v>
      </c>
      <c r="E92" s="58"/>
      <c r="F92" s="9">
        <f>MATCH($D92,FAC_TOTALS_APTA!$A$2:$BT$2,)</f>
        <v>13</v>
      </c>
      <c r="G92" s="57">
        <f>VLOOKUP(G89,FAC_TOTALS_APTA!$A$4:$BT$56,$F92,FALSE)</f>
        <v>1.36910030643</v>
      </c>
      <c r="H92" s="57">
        <f>VLOOKUP(H89,FAC_TOTALS_APTA!$A$4:$BT$56,$F92,FALSE)</f>
        <v>1.7232403279999999</v>
      </c>
      <c r="I92" s="33">
        <f t="shared" ref="I92:I101" si="27">IFERROR(H92/G92-1,"-")</f>
        <v>0.25866623497692309</v>
      </c>
      <c r="J92" s="34" t="str">
        <f t="shared" ref="J92:J99" si="28">IF(C92="Log","_log","")</f>
        <v>_log</v>
      </c>
      <c r="K92" s="34" t="str">
        <f t="shared" ref="K92:K101" si="29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IF(M89=0,0,VLOOKUP(M89,FAC_TOTALS_APTA!$A$4:$BT$56,$L92,FALSE))</f>
        <v>-52320850.217529498</v>
      </c>
      <c r="N92" s="32">
        <f>IF(N89=0,0,VLOOKUP(N89,FAC_TOTALS_APTA!$A$4:$BT$56,$L92,FALSE))</f>
        <v>748531.12231282599</v>
      </c>
      <c r="O92" s="32">
        <f>IF(O89=0,0,VLOOKUP(O89,FAC_TOTALS_APTA!$A$4:$BT$56,$L92,FALSE))</f>
        <v>-10140348.9340741</v>
      </c>
      <c r="P92" s="32">
        <f>IF(P89=0,0,VLOOKUP(P89,FAC_TOTALS_APTA!$A$4:$BT$56,$L92,FALSE))</f>
        <v>-1178818.11621904</v>
      </c>
      <c r="Q92" s="32">
        <f>IF(Q89=0,0,VLOOKUP(Q89,FAC_TOTALS_APTA!$A$4:$BT$56,$L92,FALSE))</f>
        <v>-8400589.9232341498</v>
      </c>
      <c r="R92" s="32">
        <f>IF(R89=0,0,VLOOKUP(R89,FAC_TOTALS_APTA!$A$4:$BT$56,$L92,FALSE))</f>
        <v>1806681.7847464599</v>
      </c>
      <c r="S92" s="32">
        <f>IF(S89=0,0,VLOOKUP(S89,FAC_TOTALS_APTA!$A$4:$BT$56,$L92,FALSE))</f>
        <v>0</v>
      </c>
      <c r="T92" s="32">
        <f>IF(T89=0,0,VLOOKUP(T89,FAC_TOTALS_APTA!$A$4:$BT$56,$L92,FALSE))</f>
        <v>0</v>
      </c>
      <c r="U92" s="32">
        <f>IF(U89=0,0,VLOOKUP(U89,FAC_TOTALS_APTA!$A$4:$BT$56,$L92,FALSE))</f>
        <v>0</v>
      </c>
      <c r="V92" s="32">
        <f>IF(V89=0,0,VLOOKUP(V89,FAC_TOTALS_APTA!$A$4:$BT$56,$L92,FALSE))</f>
        <v>0</v>
      </c>
      <c r="W92" s="32">
        <f>IF(W89=0,0,VLOOKUP(W89,FAC_TOTALS_APTA!$A$4:$BT$56,$L92,FALSE))</f>
        <v>0</v>
      </c>
      <c r="X92" s="32">
        <f>IF(X89=0,0,VLOOKUP(X89,FAC_TOTALS_APTA!$A$4:$BT$56,$L92,FALSE))</f>
        <v>0</v>
      </c>
      <c r="Y92" s="32">
        <f>IF(Y89=0,0,VLOOKUP(Y89,FAC_TOTALS_APTA!$A$4:$BT$56,$L92,FALSE))</f>
        <v>0</v>
      </c>
      <c r="Z92" s="32">
        <f>IF(Z89=0,0,VLOOKUP(Z89,FAC_TOTALS_APTA!$A$4:$BT$56,$L92,FALSE))</f>
        <v>0</v>
      </c>
      <c r="AA92" s="32">
        <f>IF(AA89=0,0,VLOOKUP(AA89,FAC_TOTALS_APTA!$A$4:$BT$56,$L92,FALSE))</f>
        <v>0</v>
      </c>
      <c r="AB92" s="32">
        <f>IF(AB89=0,0,VLOOKUP(AB89,FAC_TOTALS_APTA!$A$4:$BT$56,$L92,FALSE))</f>
        <v>0</v>
      </c>
      <c r="AC92" s="35">
        <f t="shared" ref="AC92:AC101" si="30">SUM(M92:AB92)</f>
        <v>-69485394.283997506</v>
      </c>
      <c r="AD92" s="36">
        <f>AC92/G103</f>
        <v>-6.5021780676818727E-2</v>
      </c>
    </row>
    <row r="93" spans="2:30" x14ac:dyDescent="0.25">
      <c r="B93" s="28" t="s">
        <v>53</v>
      </c>
      <c r="C93" s="31" t="s">
        <v>25</v>
      </c>
      <c r="D93" s="104" t="s">
        <v>9</v>
      </c>
      <c r="E93" s="58"/>
      <c r="F93" s="9">
        <f>MATCH($D93,FAC_TOTALS_APTA!$A$2:$BT$2,)</f>
        <v>14</v>
      </c>
      <c r="G93" s="32">
        <f>VLOOKUP(G89,FAC_TOTALS_APTA!$A$4:$BT$56,$F93,FALSE)</f>
        <v>27909105.420000002</v>
      </c>
      <c r="H93" s="32">
        <f>VLOOKUP(H89,FAC_TOTALS_APTA!$A$4:$BT$56,$F93,FALSE)</f>
        <v>29807700.839999899</v>
      </c>
      <c r="I93" s="33">
        <f t="shared" si="27"/>
        <v>6.8027813555046501E-2</v>
      </c>
      <c r="J93" s="34" t="str">
        <f t="shared" si="28"/>
        <v>_log</v>
      </c>
      <c r="K93" s="34" t="str">
        <f t="shared" si="29"/>
        <v>POP_EMP_log_FAC</v>
      </c>
      <c r="L93" s="9">
        <f>MATCH($K93,FAC_TOTALS_APTA!$A$2:$BR$2,)</f>
        <v>28</v>
      </c>
      <c r="M93" s="32">
        <f>IF(M89=0,0,VLOOKUP(M89,FAC_TOTALS_APTA!$A$4:$BT$56,$L93,FALSE))</f>
        <v>3887531.5225656498</v>
      </c>
      <c r="N93" s="32">
        <f>IF(N89=0,0,VLOOKUP(N89,FAC_TOTALS_APTA!$A$4:$BT$56,$L93,FALSE))</f>
        <v>1222299.65642726</v>
      </c>
      <c r="O93" s="32">
        <f>IF(O89=0,0,VLOOKUP(O89,FAC_TOTALS_APTA!$A$4:$BT$56,$L93,FALSE))</f>
        <v>1096329.7205910799</v>
      </c>
      <c r="P93" s="32">
        <f>IF(P89=0,0,VLOOKUP(P89,FAC_TOTALS_APTA!$A$4:$BT$56,$L93,FALSE))</f>
        <v>236129.27032466099</v>
      </c>
      <c r="Q93" s="32">
        <f>IF(Q89=0,0,VLOOKUP(Q89,FAC_TOTALS_APTA!$A$4:$BT$56,$L93,FALSE))</f>
        <v>914964.52619492204</v>
      </c>
      <c r="R93" s="32">
        <f>IF(R89=0,0,VLOOKUP(R89,FAC_TOTALS_APTA!$A$4:$BT$56,$L93,FALSE))</f>
        <v>517869.66410121397</v>
      </c>
      <c r="S93" s="32">
        <f>IF(S89=0,0,VLOOKUP(S89,FAC_TOTALS_APTA!$A$4:$BT$56,$L93,FALSE))</f>
        <v>0</v>
      </c>
      <c r="T93" s="32">
        <f>IF(T89=0,0,VLOOKUP(T89,FAC_TOTALS_APTA!$A$4:$BT$56,$L93,FALSE))</f>
        <v>0</v>
      </c>
      <c r="U93" s="32">
        <f>IF(U89=0,0,VLOOKUP(U89,FAC_TOTALS_APTA!$A$4:$BT$56,$L93,FALSE))</f>
        <v>0</v>
      </c>
      <c r="V93" s="32">
        <f>IF(V89=0,0,VLOOKUP(V89,FAC_TOTALS_APTA!$A$4:$BT$56,$L93,FALSE))</f>
        <v>0</v>
      </c>
      <c r="W93" s="32">
        <f>IF(W89=0,0,VLOOKUP(W89,FAC_TOTALS_APTA!$A$4:$BT$56,$L93,FALSE))</f>
        <v>0</v>
      </c>
      <c r="X93" s="32">
        <f>IF(X89=0,0,VLOOKUP(X89,FAC_TOTALS_APTA!$A$4:$BT$56,$L93,FALSE))</f>
        <v>0</v>
      </c>
      <c r="Y93" s="32">
        <f>IF(Y89=0,0,VLOOKUP(Y89,FAC_TOTALS_APTA!$A$4:$BT$56,$L93,FALSE))</f>
        <v>0</v>
      </c>
      <c r="Z93" s="32">
        <f>IF(Z89=0,0,VLOOKUP(Z89,FAC_TOTALS_APTA!$A$4:$BT$56,$L93,FALSE))</f>
        <v>0</v>
      </c>
      <c r="AA93" s="32">
        <f>IF(AA89=0,0,VLOOKUP(AA89,FAC_TOTALS_APTA!$A$4:$BT$56,$L93,FALSE))</f>
        <v>0</v>
      </c>
      <c r="AB93" s="32">
        <f>IF(AB89=0,0,VLOOKUP(AB89,FAC_TOTALS_APTA!$A$4:$BT$56,$L93,FALSE))</f>
        <v>0</v>
      </c>
      <c r="AC93" s="35">
        <f t="shared" si="30"/>
        <v>7875124.360204787</v>
      </c>
      <c r="AD93" s="36">
        <f>AC93/G103</f>
        <v>7.3692408919644606E-3</v>
      </c>
    </row>
    <row r="94" spans="2:30" hidden="1" x14ac:dyDescent="0.25">
      <c r="B94" s="28" t="s">
        <v>67</v>
      </c>
      <c r="C94" s="31"/>
      <c r="D94" s="104" t="s">
        <v>11</v>
      </c>
      <c r="E94" s="58"/>
      <c r="F94" s="9" t="e">
        <f>MATCH($D94,FAC_TOTALS_APTA!$A$2:$BT$2,)</f>
        <v>#N/A</v>
      </c>
      <c r="G94" s="57" t="e">
        <f>VLOOKUP(G89,FAC_TOTALS_APTA!$A$4:$BT$56,$F94,FALSE)</f>
        <v>#REF!</v>
      </c>
      <c r="H94" s="57" t="e">
        <f>VLOOKUP(H89,FAC_TOTALS_APTA!$A$4:$BT$56,$F94,FALSE)</f>
        <v>#REF!</v>
      </c>
      <c r="I94" s="33" t="str">
        <f t="shared" si="27"/>
        <v>-</v>
      </c>
      <c r="J94" s="34" t="str">
        <f t="shared" si="28"/>
        <v/>
      </c>
      <c r="K94" s="34" t="str">
        <f t="shared" si="29"/>
        <v>TSD_POP_PCT_FAC</v>
      </c>
      <c r="L94" s="9" t="e">
        <f>MATCH($K94,FAC_TOTALS_APTA!$A$2:$BR$2,)</f>
        <v>#N/A</v>
      </c>
      <c r="M94" s="32" t="e">
        <f>IF(M89=0,0,VLOOKUP(M89,FAC_TOTALS_APTA!$A$4:$BT$56,$L94,FALSE))</f>
        <v>#REF!</v>
      </c>
      <c r="N94" s="32" t="e">
        <f>IF(N89=0,0,VLOOKUP(N89,FAC_TOTALS_APTA!$A$4:$BT$56,$L94,FALSE))</f>
        <v>#REF!</v>
      </c>
      <c r="O94" s="32" t="e">
        <f>IF(O89=0,0,VLOOKUP(O89,FAC_TOTALS_APTA!$A$4:$BT$56,$L94,FALSE))</f>
        <v>#REF!</v>
      </c>
      <c r="P94" s="32" t="e">
        <f>IF(P89=0,0,VLOOKUP(P89,FAC_TOTALS_APTA!$A$4:$BT$56,$L94,FALSE))</f>
        <v>#REF!</v>
      </c>
      <c r="Q94" s="32" t="e">
        <f>IF(Q89=0,0,VLOOKUP(Q89,FAC_TOTALS_APTA!$A$4:$BT$56,$L94,FALSE))</f>
        <v>#REF!</v>
      </c>
      <c r="R94" s="32" t="e">
        <f>IF(R89=0,0,VLOOKUP(R89,FAC_TOTALS_APTA!$A$4:$BT$56,$L94,FALSE))</f>
        <v>#REF!</v>
      </c>
      <c r="S94" s="32">
        <f>IF(S89=0,0,VLOOKUP(S89,FAC_TOTALS_APTA!$A$4:$BT$56,$L94,FALSE))</f>
        <v>0</v>
      </c>
      <c r="T94" s="32">
        <f>IF(T89=0,0,VLOOKUP(T89,FAC_TOTALS_APTA!$A$4:$BT$56,$L94,FALSE))</f>
        <v>0</v>
      </c>
      <c r="U94" s="32">
        <f>IF(U89=0,0,VLOOKUP(U89,FAC_TOTALS_APTA!$A$4:$BT$56,$L94,FALSE))</f>
        <v>0</v>
      </c>
      <c r="V94" s="32">
        <f>IF(V89=0,0,VLOOKUP(V89,FAC_TOTALS_APTA!$A$4:$BT$56,$L94,FALSE))</f>
        <v>0</v>
      </c>
      <c r="W94" s="32">
        <f>IF(W89=0,0,VLOOKUP(W89,FAC_TOTALS_APTA!$A$4:$BT$56,$L94,FALSE))</f>
        <v>0</v>
      </c>
      <c r="X94" s="32">
        <f>IF(X89=0,0,VLOOKUP(X89,FAC_TOTALS_APTA!$A$4:$BT$56,$L94,FALSE))</f>
        <v>0</v>
      </c>
      <c r="Y94" s="32">
        <f>IF(Y89=0,0,VLOOKUP(Y89,FAC_TOTALS_APTA!$A$4:$BT$56,$L94,FALSE))</f>
        <v>0</v>
      </c>
      <c r="Z94" s="32">
        <f>IF(Z89=0,0,VLOOKUP(Z89,FAC_TOTALS_APTA!$A$4:$BT$56,$L94,FALSE))</f>
        <v>0</v>
      </c>
      <c r="AA94" s="32">
        <f>IF(AA89=0,0,VLOOKUP(AA89,FAC_TOTALS_APTA!$A$4:$BT$56,$L94,FALSE))</f>
        <v>0</v>
      </c>
      <c r="AB94" s="32">
        <f>IF(AB89=0,0,VLOOKUP(AB89,FAC_TOTALS_APTA!$A$4:$BT$56,$L94,FALSE))</f>
        <v>0</v>
      </c>
      <c r="AC94" s="35" t="e">
        <f t="shared" si="30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14" t="s">
        <v>18</v>
      </c>
      <c r="E95" s="58"/>
      <c r="F95" s="9">
        <f>MATCH($D95,FAC_TOTALS_APTA!$A$2:$BT$2,)</f>
        <v>15</v>
      </c>
      <c r="G95" s="37">
        <f>VLOOKUP(G89,FAC_TOTALS_APTA!$A$4:$BT$56,$F95,FALSE)</f>
        <v>4.1093000000000002</v>
      </c>
      <c r="H95" s="37">
        <f>VLOOKUP(H89,FAC_TOTALS_APTA!$A$4:$BT$56,$F95,FALSE)</f>
        <v>2.9199999999999902</v>
      </c>
      <c r="I95" s="33">
        <f t="shared" si="27"/>
        <v>-0.28941668897379358</v>
      </c>
      <c r="J95" s="34" t="str">
        <f t="shared" si="28"/>
        <v>_log</v>
      </c>
      <c r="K95" s="34" t="str">
        <f t="shared" si="29"/>
        <v>GAS_PRICE_2018_log_FAC</v>
      </c>
      <c r="L95" s="9">
        <f>MATCH($K95,FAC_TOTALS_APTA!$A$2:$BR$2,)</f>
        <v>29</v>
      </c>
      <c r="M95" s="32">
        <f>IF(M89=0,0,VLOOKUP(M89,FAC_TOTALS_APTA!$A$4:$BT$56,$L95,FALSE))</f>
        <v>-4768179.5425610598</v>
      </c>
      <c r="N95" s="32">
        <f>IF(N89=0,0,VLOOKUP(N89,FAC_TOTALS_APTA!$A$4:$BT$56,$L95,FALSE))</f>
        <v>-5594381.6179336198</v>
      </c>
      <c r="O95" s="32">
        <f>IF(O89=0,0,VLOOKUP(O89,FAC_TOTALS_APTA!$A$4:$BT$56,$L95,FALSE))</f>
        <v>-34804203.681937501</v>
      </c>
      <c r="P95" s="32">
        <f>IF(P89=0,0,VLOOKUP(P89,FAC_TOTALS_APTA!$A$4:$BT$56,$L95,FALSE))</f>
        <v>-10741376.6852035</v>
      </c>
      <c r="Q95" s="32">
        <f>IF(Q89=0,0,VLOOKUP(Q89,FAC_TOTALS_APTA!$A$4:$BT$56,$L95,FALSE))</f>
        <v>10492019.003918599</v>
      </c>
      <c r="R95" s="32">
        <f>IF(R89=0,0,VLOOKUP(R89,FAC_TOTALS_APTA!$A$4:$BT$56,$L95,FALSE))</f>
        <v>7856656.08665465</v>
      </c>
      <c r="S95" s="32">
        <f>IF(S89=0,0,VLOOKUP(S89,FAC_TOTALS_APTA!$A$4:$BT$56,$L95,FALSE))</f>
        <v>0</v>
      </c>
      <c r="T95" s="32">
        <f>IF(T89=0,0,VLOOKUP(T89,FAC_TOTALS_APTA!$A$4:$BT$56,$L95,FALSE))</f>
        <v>0</v>
      </c>
      <c r="U95" s="32">
        <f>IF(U89=0,0,VLOOKUP(U89,FAC_TOTALS_APTA!$A$4:$BT$56,$L95,FALSE))</f>
        <v>0</v>
      </c>
      <c r="V95" s="32">
        <f>IF(V89=0,0,VLOOKUP(V89,FAC_TOTALS_APTA!$A$4:$BT$56,$L95,FALSE))</f>
        <v>0</v>
      </c>
      <c r="W95" s="32">
        <f>IF(W89=0,0,VLOOKUP(W89,FAC_TOTALS_APTA!$A$4:$BT$56,$L95,FALSE))</f>
        <v>0</v>
      </c>
      <c r="X95" s="32">
        <f>IF(X89=0,0,VLOOKUP(X89,FAC_TOTALS_APTA!$A$4:$BT$56,$L95,FALSE))</f>
        <v>0</v>
      </c>
      <c r="Y95" s="32">
        <f>IF(Y89=0,0,VLOOKUP(Y89,FAC_TOTALS_APTA!$A$4:$BT$56,$L95,FALSE))</f>
        <v>0</v>
      </c>
      <c r="Z95" s="32">
        <f>IF(Z89=0,0,VLOOKUP(Z89,FAC_TOTALS_APTA!$A$4:$BT$56,$L95,FALSE))</f>
        <v>0</v>
      </c>
      <c r="AA95" s="32">
        <f>IF(AA89=0,0,VLOOKUP(AA89,FAC_TOTALS_APTA!$A$4:$BT$56,$L95,FALSE))</f>
        <v>0</v>
      </c>
      <c r="AB95" s="32">
        <f>IF(AB89=0,0,VLOOKUP(AB89,FAC_TOTALS_APTA!$A$4:$BT$56,$L95,FALSE))</f>
        <v>0</v>
      </c>
      <c r="AC95" s="35">
        <f t="shared" si="30"/>
        <v>-37559466.437062427</v>
      </c>
      <c r="AD95" s="36">
        <f>AC95/G103</f>
        <v>-3.5146715567697974E-2</v>
      </c>
    </row>
    <row r="96" spans="2:30" x14ac:dyDescent="0.25">
      <c r="B96" s="28" t="s">
        <v>51</v>
      </c>
      <c r="C96" s="31" t="s">
        <v>25</v>
      </c>
      <c r="D96" s="104" t="s">
        <v>17</v>
      </c>
      <c r="E96" s="58"/>
      <c r="F96" s="9">
        <f>MATCH($D96,FAC_TOTALS_APTA!$A$2:$BT$2,)</f>
        <v>16</v>
      </c>
      <c r="G96" s="57">
        <f>VLOOKUP(G89,FAC_TOTALS_APTA!$A$4:$BT$56,$F96,FALSE)</f>
        <v>33963.31</v>
      </c>
      <c r="H96" s="57">
        <f>VLOOKUP(H89,FAC_TOTALS_APTA!$A$4:$BT$56,$F96,FALSE)</f>
        <v>36801.5</v>
      </c>
      <c r="I96" s="33">
        <f t="shared" si="27"/>
        <v>8.3566354398319831E-2</v>
      </c>
      <c r="J96" s="34" t="str">
        <f t="shared" si="28"/>
        <v>_log</v>
      </c>
      <c r="K96" s="34" t="str">
        <f t="shared" si="29"/>
        <v>TOTAL_MED_INC_INDIV_2018_log_FAC</v>
      </c>
      <c r="L96" s="9">
        <f>MATCH($K96,FAC_TOTALS_APTA!$A$2:$BR$2,)</f>
        <v>30</v>
      </c>
      <c r="M96" s="32">
        <f>IF(M89=0,0,VLOOKUP(M89,FAC_TOTALS_APTA!$A$4:$BT$56,$L96,FALSE))</f>
        <v>288869.72773827502</v>
      </c>
      <c r="N96" s="32">
        <f>IF(N89=0,0,VLOOKUP(N89,FAC_TOTALS_APTA!$A$4:$BT$56,$L96,FALSE))</f>
        <v>131870.297557805</v>
      </c>
      <c r="O96" s="32">
        <f>IF(O89=0,0,VLOOKUP(O89,FAC_TOTALS_APTA!$A$4:$BT$56,$L96,FALSE))</f>
        <v>-642329.53775618598</v>
      </c>
      <c r="P96" s="32">
        <f>IF(P89=0,0,VLOOKUP(P89,FAC_TOTALS_APTA!$A$4:$BT$56,$L96,FALSE))</f>
        <v>-1165393.84178562</v>
      </c>
      <c r="Q96" s="32">
        <f>IF(Q89=0,0,VLOOKUP(Q89,FAC_TOTALS_APTA!$A$4:$BT$56,$L96,FALSE))</f>
        <v>-649537.10987179202</v>
      </c>
      <c r="R96" s="32">
        <f>IF(R89=0,0,VLOOKUP(R89,FAC_TOTALS_APTA!$A$4:$BT$56,$L96,FALSE))</f>
        <v>-797598.97598974803</v>
      </c>
      <c r="S96" s="32">
        <f>IF(S89=0,0,VLOOKUP(S89,FAC_TOTALS_APTA!$A$4:$BT$56,$L96,FALSE))</f>
        <v>0</v>
      </c>
      <c r="T96" s="32">
        <f>IF(T89=0,0,VLOOKUP(T89,FAC_TOTALS_APTA!$A$4:$BT$56,$L96,FALSE))</f>
        <v>0</v>
      </c>
      <c r="U96" s="32">
        <f>IF(U89=0,0,VLOOKUP(U89,FAC_TOTALS_APTA!$A$4:$BT$56,$L96,FALSE))</f>
        <v>0</v>
      </c>
      <c r="V96" s="32">
        <f>IF(V89=0,0,VLOOKUP(V89,FAC_TOTALS_APTA!$A$4:$BT$56,$L96,FALSE))</f>
        <v>0</v>
      </c>
      <c r="W96" s="32">
        <f>IF(W89=0,0,VLOOKUP(W89,FAC_TOTALS_APTA!$A$4:$BT$56,$L96,FALSE))</f>
        <v>0</v>
      </c>
      <c r="X96" s="32">
        <f>IF(X89=0,0,VLOOKUP(X89,FAC_TOTALS_APTA!$A$4:$BT$56,$L96,FALSE))</f>
        <v>0</v>
      </c>
      <c r="Y96" s="32">
        <f>IF(Y89=0,0,VLOOKUP(Y89,FAC_TOTALS_APTA!$A$4:$BT$56,$L96,FALSE))</f>
        <v>0</v>
      </c>
      <c r="Z96" s="32">
        <f>IF(Z89=0,0,VLOOKUP(Z89,FAC_TOTALS_APTA!$A$4:$BT$56,$L96,FALSE))</f>
        <v>0</v>
      </c>
      <c r="AA96" s="32">
        <f>IF(AA89=0,0,VLOOKUP(AA89,FAC_TOTALS_APTA!$A$4:$BT$56,$L96,FALSE))</f>
        <v>0</v>
      </c>
      <c r="AB96" s="32">
        <f>IF(AB89=0,0,VLOOKUP(AB89,FAC_TOTALS_APTA!$A$4:$BT$56,$L96,FALSE))</f>
        <v>0</v>
      </c>
      <c r="AC96" s="35">
        <f t="shared" si="30"/>
        <v>-2834119.4401072664</v>
      </c>
      <c r="AD96" s="36">
        <f>AC96/G103</f>
        <v>-2.6520608330059163E-3</v>
      </c>
    </row>
    <row r="97" spans="1:31" x14ac:dyDescent="0.25">
      <c r="B97" s="28" t="s">
        <v>68</v>
      </c>
      <c r="C97" s="31"/>
      <c r="D97" s="104" t="s">
        <v>10</v>
      </c>
      <c r="E97" s="58"/>
      <c r="F97" s="9">
        <f>MATCH($D97,FAC_TOTALS_APTA!$A$2:$BT$2,)</f>
        <v>17</v>
      </c>
      <c r="G97" s="32">
        <f>VLOOKUP(G89,FAC_TOTALS_APTA!$A$4:$BT$56,$F97,FALSE)</f>
        <v>31.51</v>
      </c>
      <c r="H97" s="32">
        <f>VLOOKUP(H89,FAC_TOTALS_APTA!$A$4:$BT$56,$F97,FALSE)</f>
        <v>30.009999999999899</v>
      </c>
      <c r="I97" s="33">
        <f t="shared" si="27"/>
        <v>-4.7603935258651364E-2</v>
      </c>
      <c r="J97" s="34" t="str">
        <f t="shared" si="28"/>
        <v/>
      </c>
      <c r="K97" s="34" t="str">
        <f t="shared" si="29"/>
        <v>PCT_HH_NO_VEH_FAC</v>
      </c>
      <c r="L97" s="9">
        <f>MATCH($K97,FAC_TOTALS_APTA!$A$2:$BR$2,)</f>
        <v>31</v>
      </c>
      <c r="M97" s="32">
        <f>IF(M89=0,0,VLOOKUP(M89,FAC_TOTALS_APTA!$A$4:$BT$56,$L97,FALSE))</f>
        <v>-1571694.52454627</v>
      </c>
      <c r="N97" s="32">
        <f>IF(N89=0,0,VLOOKUP(N89,FAC_TOTALS_APTA!$A$4:$BT$56,$L97,FALSE))</f>
        <v>268521.05654108501</v>
      </c>
      <c r="O97" s="32">
        <f>IF(O89=0,0,VLOOKUP(O89,FAC_TOTALS_APTA!$A$4:$BT$56,$L97,FALSE))</f>
        <v>-29525.9029629221</v>
      </c>
      <c r="P97" s="32">
        <f>IF(P89=0,0,VLOOKUP(P89,FAC_TOTALS_APTA!$A$4:$BT$56,$L97,FALSE))</f>
        <v>-278779.31062957202</v>
      </c>
      <c r="Q97" s="32">
        <f>IF(Q89=0,0,VLOOKUP(Q89,FAC_TOTALS_APTA!$A$4:$BT$56,$L97,FALSE))</f>
        <v>115602.386692514</v>
      </c>
      <c r="R97" s="32">
        <f>IF(R89=0,0,VLOOKUP(R89,FAC_TOTALS_APTA!$A$4:$BT$56,$L97,FALSE))</f>
        <v>9087.4442486295902</v>
      </c>
      <c r="S97" s="32">
        <f>IF(S89=0,0,VLOOKUP(S89,FAC_TOTALS_APTA!$A$4:$BT$56,$L97,FALSE))</f>
        <v>0</v>
      </c>
      <c r="T97" s="32">
        <f>IF(T89=0,0,VLOOKUP(T89,FAC_TOTALS_APTA!$A$4:$BT$56,$L97,FALSE))</f>
        <v>0</v>
      </c>
      <c r="U97" s="32">
        <f>IF(U89=0,0,VLOOKUP(U89,FAC_TOTALS_APTA!$A$4:$BT$56,$L97,FALSE))</f>
        <v>0</v>
      </c>
      <c r="V97" s="32">
        <f>IF(V89=0,0,VLOOKUP(V89,FAC_TOTALS_APTA!$A$4:$BT$56,$L97,FALSE))</f>
        <v>0</v>
      </c>
      <c r="W97" s="32">
        <f>IF(W89=0,0,VLOOKUP(W89,FAC_TOTALS_APTA!$A$4:$BT$56,$L97,FALSE))</f>
        <v>0</v>
      </c>
      <c r="X97" s="32">
        <f>IF(X89=0,0,VLOOKUP(X89,FAC_TOTALS_APTA!$A$4:$BT$56,$L97,FALSE))</f>
        <v>0</v>
      </c>
      <c r="Y97" s="32">
        <f>IF(Y89=0,0,VLOOKUP(Y89,FAC_TOTALS_APTA!$A$4:$BT$56,$L97,FALSE))</f>
        <v>0</v>
      </c>
      <c r="Z97" s="32">
        <f>IF(Z89=0,0,VLOOKUP(Z89,FAC_TOTALS_APTA!$A$4:$BT$56,$L97,FALSE))</f>
        <v>0</v>
      </c>
      <c r="AA97" s="32">
        <f>IF(AA89=0,0,VLOOKUP(AA89,FAC_TOTALS_APTA!$A$4:$BT$56,$L97,FALSE))</f>
        <v>0</v>
      </c>
      <c r="AB97" s="32">
        <f>IF(AB89=0,0,VLOOKUP(AB89,FAC_TOTALS_APTA!$A$4:$BT$56,$L97,FALSE))</f>
        <v>0</v>
      </c>
      <c r="AC97" s="35">
        <f t="shared" si="30"/>
        <v>-1486788.8506565357</v>
      </c>
      <c r="AD97" s="36">
        <f>AC97/G103</f>
        <v>-1.3912802763269721E-3</v>
      </c>
    </row>
    <row r="98" spans="1:31" x14ac:dyDescent="0.25">
      <c r="B98" s="28" t="s">
        <v>52</v>
      </c>
      <c r="C98" s="31"/>
      <c r="D98" s="104" t="s">
        <v>32</v>
      </c>
      <c r="E98" s="58"/>
      <c r="F98" s="9">
        <f>MATCH($D98,FAC_TOTALS_APTA!$A$2:$BT$2,)</f>
        <v>18</v>
      </c>
      <c r="G98" s="37">
        <f>VLOOKUP(G89,FAC_TOTALS_APTA!$A$4:$BT$56,$F98,FALSE)</f>
        <v>4.0999999999999996</v>
      </c>
      <c r="H98" s="37">
        <f>VLOOKUP(H89,FAC_TOTALS_APTA!$A$4:$BT$56,$F98,FALSE)</f>
        <v>4.5999999999999996</v>
      </c>
      <c r="I98" s="33">
        <f t="shared" si="27"/>
        <v>0.12195121951219523</v>
      </c>
      <c r="J98" s="34" t="str">
        <f t="shared" si="28"/>
        <v/>
      </c>
      <c r="K98" s="34" t="str">
        <f t="shared" si="29"/>
        <v>JTW_HOME_PCT_FAC</v>
      </c>
      <c r="L98" s="9">
        <f>MATCH($K98,FAC_TOTALS_APTA!$A$2:$BR$2,)</f>
        <v>32</v>
      </c>
      <c r="M98" s="32">
        <f>IF(M89=0,0,VLOOKUP(M89,FAC_TOTALS_APTA!$A$4:$BT$56,$L98,FALSE))</f>
        <v>-822913.48093271104</v>
      </c>
      <c r="N98" s="32">
        <f>IF(N89=0,0,VLOOKUP(N89,FAC_TOTALS_APTA!$A$4:$BT$56,$L98,FALSE))</f>
        <v>0</v>
      </c>
      <c r="O98" s="32">
        <f>IF(O89=0,0,VLOOKUP(O89,FAC_TOTALS_APTA!$A$4:$BT$56,$L98,FALSE))</f>
        <v>814229.53891886596</v>
      </c>
      <c r="P98" s="32">
        <f>IF(P89=0,0,VLOOKUP(P89,FAC_TOTALS_APTA!$A$4:$BT$56,$L98,FALSE))</f>
        <v>-3175239.5717850402</v>
      </c>
      <c r="Q98" s="32">
        <f>IF(Q89=0,0,VLOOKUP(Q89,FAC_TOTALS_APTA!$A$4:$BT$56,$L98,FALSE))</f>
        <v>0</v>
      </c>
      <c r="R98" s="32">
        <f>IF(R89=0,0,VLOOKUP(R89,FAC_TOTALS_APTA!$A$4:$BT$56,$L98,FALSE))</f>
        <v>-751193.95665161696</v>
      </c>
      <c r="S98" s="32">
        <f>IF(S89=0,0,VLOOKUP(S89,FAC_TOTALS_APTA!$A$4:$BT$56,$L98,FALSE))</f>
        <v>0</v>
      </c>
      <c r="T98" s="32">
        <f>IF(T89=0,0,VLOOKUP(T89,FAC_TOTALS_APTA!$A$4:$BT$56,$L98,FALSE))</f>
        <v>0</v>
      </c>
      <c r="U98" s="32">
        <f>IF(U89=0,0,VLOOKUP(U89,FAC_TOTALS_APTA!$A$4:$BT$56,$L98,FALSE))</f>
        <v>0</v>
      </c>
      <c r="V98" s="32">
        <f>IF(V89=0,0,VLOOKUP(V89,FAC_TOTALS_APTA!$A$4:$BT$56,$L98,FALSE))</f>
        <v>0</v>
      </c>
      <c r="W98" s="32">
        <f>IF(W89=0,0,VLOOKUP(W89,FAC_TOTALS_APTA!$A$4:$BT$56,$L98,FALSE))</f>
        <v>0</v>
      </c>
      <c r="X98" s="32">
        <f>IF(X89=0,0,VLOOKUP(X89,FAC_TOTALS_APTA!$A$4:$BT$56,$L98,FALSE))</f>
        <v>0</v>
      </c>
      <c r="Y98" s="32">
        <f>IF(Y89=0,0,VLOOKUP(Y89,FAC_TOTALS_APTA!$A$4:$BT$56,$L98,FALSE))</f>
        <v>0</v>
      </c>
      <c r="Z98" s="32">
        <f>IF(Z89=0,0,VLOOKUP(Z89,FAC_TOTALS_APTA!$A$4:$BT$56,$L98,FALSE))</f>
        <v>0</v>
      </c>
      <c r="AA98" s="32">
        <f>IF(AA89=0,0,VLOOKUP(AA89,FAC_TOTALS_APTA!$A$4:$BT$56,$L98,FALSE))</f>
        <v>0</v>
      </c>
      <c r="AB98" s="32">
        <f>IF(AB89=0,0,VLOOKUP(AB89,FAC_TOTALS_APTA!$A$4:$BT$56,$L98,FALSE))</f>
        <v>0</v>
      </c>
      <c r="AC98" s="35">
        <f t="shared" si="30"/>
        <v>-3935117.4704505019</v>
      </c>
      <c r="AD98" s="36">
        <f>AC98/G103</f>
        <v>-3.682332779970664E-3</v>
      </c>
    </row>
    <row r="99" spans="1:31" x14ac:dyDescent="0.25">
      <c r="B99" s="28" t="s">
        <v>69</v>
      </c>
      <c r="C99" s="31"/>
      <c r="D99" s="14" t="s">
        <v>76</v>
      </c>
      <c r="E99" s="58"/>
      <c r="F99" s="9">
        <f>MATCH($D99,FAC_TOTALS_APTA!$A$2:$BT$2,)</f>
        <v>19</v>
      </c>
      <c r="G99" s="37">
        <f>VLOOKUP(G89,FAC_TOTALS_APTA!$A$4:$BT$56,$F99,FALSE)</f>
        <v>1</v>
      </c>
      <c r="H99" s="37">
        <f>VLOOKUP(H89,FAC_TOTALS_APTA!$A$4:$BT$56,$F99,FALSE)</f>
        <v>7</v>
      </c>
      <c r="I99" s="33">
        <f t="shared" si="27"/>
        <v>6</v>
      </c>
      <c r="J99" s="34" t="str">
        <f t="shared" si="28"/>
        <v/>
      </c>
      <c r="K99" s="34" t="str">
        <f t="shared" si="29"/>
        <v>YEARS_SINCE_TNC_BUS_NY_FAC</v>
      </c>
      <c r="L99" s="9">
        <f>MATCH($K99,FAC_TOTALS_APTA!$A$2:$BR$2,)</f>
        <v>33</v>
      </c>
      <c r="M99" s="32">
        <f>IF(M89=0,0,VLOOKUP(M89,FAC_TOTALS_APTA!$A$4:$BT$56,$L99,FALSE))</f>
        <v>-400060.63780468499</v>
      </c>
      <c r="N99" s="32">
        <f>IF(N89=0,0,VLOOKUP(N89,FAC_TOTALS_APTA!$A$4:$BT$56,$L99,FALSE))</f>
        <v>-399615.31802479899</v>
      </c>
      <c r="O99" s="32">
        <f>IF(O89=0,0,VLOOKUP(O89,FAC_TOTALS_APTA!$A$4:$BT$56,$L99,FALSE))</f>
        <v>-395523.48765815201</v>
      </c>
      <c r="P99" s="32">
        <f>IF(P89=0,0,VLOOKUP(P89,FAC_TOTALS_APTA!$A$4:$BT$56,$L99,FALSE))</f>
        <v>-386373.48253374401</v>
      </c>
      <c r="Q99" s="32">
        <f>IF(Q89=0,0,VLOOKUP(Q89,FAC_TOTALS_APTA!$A$4:$BT$56,$L99,FALSE))</f>
        <v>-387119.01090047997</v>
      </c>
      <c r="R99" s="32">
        <f>IF(R89=0,0,VLOOKUP(R89,FAC_TOTALS_APTA!$A$4:$BT$56,$L99,FALSE))</f>
        <v>-365194.08221682103</v>
      </c>
      <c r="S99" s="32">
        <f>IF(S89=0,0,VLOOKUP(S89,FAC_TOTALS_APTA!$A$4:$BT$56,$L99,FALSE))</f>
        <v>0</v>
      </c>
      <c r="T99" s="32">
        <f>IF(T89=0,0,VLOOKUP(T89,FAC_TOTALS_APTA!$A$4:$BT$56,$L99,FALSE))</f>
        <v>0</v>
      </c>
      <c r="U99" s="32">
        <f>IF(U89=0,0,VLOOKUP(U89,FAC_TOTALS_APTA!$A$4:$BT$56,$L99,FALSE))</f>
        <v>0</v>
      </c>
      <c r="V99" s="32">
        <f>IF(V89=0,0,VLOOKUP(V89,FAC_TOTALS_APTA!$A$4:$BT$56,$L99,FALSE))</f>
        <v>0</v>
      </c>
      <c r="W99" s="32">
        <f>IF(W89=0,0,VLOOKUP(W89,FAC_TOTALS_APTA!$A$4:$BT$56,$L99,FALSE))</f>
        <v>0</v>
      </c>
      <c r="X99" s="32">
        <f>IF(X89=0,0,VLOOKUP(X89,FAC_TOTALS_APTA!$A$4:$BT$56,$L99,FALSE))</f>
        <v>0</v>
      </c>
      <c r="Y99" s="32">
        <f>IF(Y89=0,0,VLOOKUP(Y89,FAC_TOTALS_APTA!$A$4:$BT$56,$L99,FALSE))</f>
        <v>0</v>
      </c>
      <c r="Z99" s="32">
        <f>IF(Z89=0,0,VLOOKUP(Z89,FAC_TOTALS_APTA!$A$4:$BT$56,$L99,FALSE))</f>
        <v>0</v>
      </c>
      <c r="AA99" s="32">
        <f>IF(AA89=0,0,VLOOKUP(AA89,FAC_TOTALS_APTA!$A$4:$BT$56,$L99,FALSE))</f>
        <v>0</v>
      </c>
      <c r="AB99" s="32">
        <f>IF(AB89=0,0,VLOOKUP(AB89,FAC_TOTALS_APTA!$A$4:$BT$56,$L99,FALSE))</f>
        <v>0</v>
      </c>
      <c r="AC99" s="35">
        <f t="shared" si="30"/>
        <v>-2333886.0191386808</v>
      </c>
      <c r="AD99" s="36">
        <f>AC99/G103</f>
        <v>-2.1839614846378974E-3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37" t="e">
        <f>VLOOKUP(G89,FAC_TOTALS_APTA!$A$4:$BT$56,$F100,FALSE)</f>
        <v>#REF!</v>
      </c>
      <c r="H100" s="37" t="e">
        <f>VLOOKUP(H89,FAC_TOTALS_APTA!$A$4:$BT$56,$F100,FALSE)</f>
        <v>#REF!</v>
      </c>
      <c r="I100" s="33" t="str">
        <f t="shared" si="27"/>
        <v>-</v>
      </c>
      <c r="J100" s="34" t="str">
        <f t="shared" ref="J100:J101" si="31">IF(C100="Log","_log","")</f>
        <v/>
      </c>
      <c r="K100" s="34" t="str">
        <f t="shared" si="29"/>
        <v>BIKE_SHARE_FAC</v>
      </c>
      <c r="L100" s="9" t="e">
        <f>MATCH($K100,FAC_TOTALS_APTA!$A$2:$BR$2,)</f>
        <v>#N/A</v>
      </c>
      <c r="M100" s="32" t="e">
        <f>IF(M89=0,0,VLOOKUP(M89,FAC_TOTALS_APTA!$A$4:$BT$56,$L100,FALSE))</f>
        <v>#REF!</v>
      </c>
      <c r="N100" s="32" t="e">
        <f>IF(N89=0,0,VLOOKUP(N89,FAC_TOTALS_APTA!$A$4:$BT$56,$L100,FALSE))</f>
        <v>#REF!</v>
      </c>
      <c r="O100" s="32" t="e">
        <f>IF(O89=0,0,VLOOKUP(O89,FAC_TOTALS_APTA!$A$4:$BT$56,$L100,FALSE))</f>
        <v>#REF!</v>
      </c>
      <c r="P100" s="32" t="e">
        <f>IF(P89=0,0,VLOOKUP(P89,FAC_TOTALS_APTA!$A$4:$BT$56,$L100,FALSE))</f>
        <v>#REF!</v>
      </c>
      <c r="Q100" s="32" t="e">
        <f>IF(Q89=0,0,VLOOKUP(Q89,FAC_TOTALS_APTA!$A$4:$BT$56,$L100,FALSE))</f>
        <v>#REF!</v>
      </c>
      <c r="R100" s="32" t="e">
        <f>IF(R89=0,0,VLOOKUP(R89,FAC_TOTALS_APTA!$A$4:$BT$56,$L100,FALSE))</f>
        <v>#REF!</v>
      </c>
      <c r="S100" s="32">
        <f>IF(S89=0,0,VLOOKUP(S89,FAC_TOTALS_APTA!$A$4:$BT$56,$L100,FALSE))</f>
        <v>0</v>
      </c>
      <c r="T100" s="32">
        <f>IF(T89=0,0,VLOOKUP(T89,FAC_TOTALS_APTA!$A$4:$BT$56,$L100,FALSE))</f>
        <v>0</v>
      </c>
      <c r="U100" s="32">
        <f>IF(U89=0,0,VLOOKUP(U89,FAC_TOTALS_APTA!$A$4:$BT$56,$L100,FALSE))</f>
        <v>0</v>
      </c>
      <c r="V100" s="32">
        <f>IF(V89=0,0,VLOOKUP(V89,FAC_TOTALS_APTA!$A$4:$BT$56,$L100,FALSE))</f>
        <v>0</v>
      </c>
      <c r="W100" s="32">
        <f>IF(W89=0,0,VLOOKUP(W89,FAC_TOTALS_APTA!$A$4:$BT$56,$L100,FALSE))</f>
        <v>0</v>
      </c>
      <c r="X100" s="32">
        <f>IF(X89=0,0,VLOOKUP(X89,FAC_TOTALS_APTA!$A$4:$BT$56,$L100,FALSE))</f>
        <v>0</v>
      </c>
      <c r="Y100" s="32">
        <f>IF(Y89=0,0,VLOOKUP(Y89,FAC_TOTALS_APTA!$A$4:$BT$56,$L100,FALSE))</f>
        <v>0</v>
      </c>
      <c r="Z100" s="32">
        <f>IF(Z89=0,0,VLOOKUP(Z89,FAC_TOTALS_APTA!$A$4:$BT$56,$L100,FALSE))</f>
        <v>0</v>
      </c>
      <c r="AA100" s="32">
        <f>IF(AA89=0,0,VLOOKUP(AA89,FAC_TOTALS_APTA!$A$4:$BT$56,$L100,FALSE))</f>
        <v>0</v>
      </c>
      <c r="AB100" s="32">
        <f>IF(AB89=0,0,VLOOKUP(AB89,FAC_TOTALS_APTA!$A$4:$BT$56,$L100,FALSE))</f>
        <v>0</v>
      </c>
      <c r="AC100" s="35" t="e">
        <f t="shared" si="30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38" t="e">
        <f>VLOOKUP(G89,FAC_TOTALS_APTA!$A$4:$BT$56,$F101,FALSE)</f>
        <v>#REF!</v>
      </c>
      <c r="H101" s="38" t="e">
        <f>VLOOKUP(H89,FAC_TOTALS_APTA!$A$4:$BT$56,$F101,FALSE)</f>
        <v>#REF!</v>
      </c>
      <c r="I101" s="39" t="str">
        <f t="shared" si="27"/>
        <v>-</v>
      </c>
      <c r="J101" s="40" t="str">
        <f t="shared" si="31"/>
        <v/>
      </c>
      <c r="K101" s="40" t="str">
        <f t="shared" si="29"/>
        <v>scooter_flag_FAC</v>
      </c>
      <c r="L101" s="10" t="e">
        <f>MATCH($K101,FAC_TOTALS_APTA!$A$2:$BR$2,)</f>
        <v>#N/A</v>
      </c>
      <c r="M101" s="41" t="e">
        <f>IF(M89=0,0,VLOOKUP(M89,FAC_TOTALS_APTA!$A$4:$BT$56,$L101,FALSE))</f>
        <v>#REF!</v>
      </c>
      <c r="N101" s="41" t="e">
        <f>IF(N89=0,0,VLOOKUP(N89,FAC_TOTALS_APTA!$A$4:$BT$56,$L101,FALSE))</f>
        <v>#REF!</v>
      </c>
      <c r="O101" s="41" t="e">
        <f>IF(O89=0,0,VLOOKUP(O89,FAC_TOTALS_APTA!$A$4:$BT$56,$L101,FALSE))</f>
        <v>#REF!</v>
      </c>
      <c r="P101" s="41" t="e">
        <f>IF(P89=0,0,VLOOKUP(P89,FAC_TOTALS_APTA!$A$4:$BT$56,$L101,FALSE))</f>
        <v>#REF!</v>
      </c>
      <c r="Q101" s="41" t="e">
        <f>IF(Q89=0,0,VLOOKUP(Q89,FAC_TOTALS_APTA!$A$4:$BT$56,$L101,FALSE))</f>
        <v>#REF!</v>
      </c>
      <c r="R101" s="41" t="e">
        <f>IF(R89=0,0,VLOOKUP(R89,FAC_TOTALS_APTA!$A$4:$BT$56,$L101,FALSE))</f>
        <v>#REF!</v>
      </c>
      <c r="S101" s="41">
        <f>IF(S89=0,0,VLOOKUP(S89,FAC_TOTALS_APTA!$A$4:$BT$56,$L101,FALSE))</f>
        <v>0</v>
      </c>
      <c r="T101" s="41">
        <f>IF(T89=0,0,VLOOKUP(T89,FAC_TOTALS_APTA!$A$4:$BT$56,$L101,FALSE))</f>
        <v>0</v>
      </c>
      <c r="U101" s="41">
        <f>IF(U89=0,0,VLOOKUP(U89,FAC_TOTALS_APTA!$A$4:$BT$56,$L101,FALSE))</f>
        <v>0</v>
      </c>
      <c r="V101" s="41">
        <f>IF(V89=0,0,VLOOKUP(V89,FAC_TOTALS_APTA!$A$4:$BT$56,$L101,FALSE))</f>
        <v>0</v>
      </c>
      <c r="W101" s="41">
        <f>IF(W89=0,0,VLOOKUP(W89,FAC_TOTALS_APTA!$A$4:$BT$56,$L101,FALSE))</f>
        <v>0</v>
      </c>
      <c r="X101" s="41">
        <f>IF(X89=0,0,VLOOKUP(X89,FAC_TOTALS_APTA!$A$4:$BT$56,$L101,FALSE))</f>
        <v>0</v>
      </c>
      <c r="Y101" s="41">
        <f>IF(Y89=0,0,VLOOKUP(Y89,FAC_TOTALS_APTA!$A$4:$BT$56,$L101,FALSE))</f>
        <v>0</v>
      </c>
      <c r="Z101" s="41">
        <f>IF(Z89=0,0,VLOOKUP(Z89,FAC_TOTALS_APTA!$A$4:$BT$56,$L101,FALSE))</f>
        <v>0</v>
      </c>
      <c r="AA101" s="41">
        <f>IF(AA89=0,0,VLOOKUP(AA89,FAC_TOTALS_APTA!$A$4:$BT$56,$L101,FALSE))</f>
        <v>0</v>
      </c>
      <c r="AB101" s="41">
        <f>IF(AB89=0,0,VLOOKUP(AB89,FAC_TOTALS_APTA!$A$4:$BT$56,$L101,FALSE))</f>
        <v>0</v>
      </c>
      <c r="AC101" s="42" t="e">
        <f t="shared" si="30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ref="K102" si="32">CONCATENATE(D102,J102,"_FAC")</f>
        <v>New_Reporter_FAC</v>
      </c>
      <c r="L102" s="47">
        <f>MATCH($K102,FAC_TOTALS_APTA!$A$2:$BR$2,)</f>
        <v>43</v>
      </c>
      <c r="M102" s="48">
        <f>IF(M89=0,0,VLOOKUP(M89,FAC_TOTALS_APTA!$A$4:$BT$56,$L102,FALSE))</f>
        <v>0</v>
      </c>
      <c r="N102" s="48">
        <f>IF(N89=0,0,VLOOKUP(N89,FAC_TOTALS_APTA!$A$4:$BT$56,$L102,FALSE))</f>
        <v>0</v>
      </c>
      <c r="O102" s="48">
        <f>IF(O89=0,0,VLOOKUP(O89,FAC_TOTALS_APTA!$A$4:$BT$56,$L102,FALSE))</f>
        <v>0</v>
      </c>
      <c r="P102" s="48">
        <f>IF(P89=0,0,VLOOKUP(P89,FAC_TOTALS_APTA!$A$4:$BT$56,$L102,FALSE))</f>
        <v>0</v>
      </c>
      <c r="Q102" s="48">
        <f>IF(Q89=0,0,VLOOKUP(Q89,FAC_TOTALS_APTA!$A$4:$BT$56,$L102,FALSE))</f>
        <v>0</v>
      </c>
      <c r="R102" s="48">
        <f>IF(R89=0,0,VLOOKUP(R89,FAC_TOTALS_APTA!$A$4:$BT$56,$L102,FALSE))</f>
        <v>0</v>
      </c>
      <c r="S102" s="48">
        <f>IF(S89=0,0,VLOOKUP(S89,FAC_TOTALS_APTA!$A$4:$BT$56,$L102,FALSE))</f>
        <v>0</v>
      </c>
      <c r="T102" s="48">
        <f>IF(T89=0,0,VLOOKUP(T89,FAC_TOTALS_APTA!$A$4:$BT$56,$L102,FALSE))</f>
        <v>0</v>
      </c>
      <c r="U102" s="48">
        <f>IF(U89=0,0,VLOOKUP(U89,FAC_TOTALS_APTA!$A$4:$BT$56,$L102,FALSE))</f>
        <v>0</v>
      </c>
      <c r="V102" s="48">
        <f>IF(V89=0,0,VLOOKUP(V89,FAC_TOTALS_APTA!$A$4:$BT$56,$L102,FALSE))</f>
        <v>0</v>
      </c>
      <c r="W102" s="48">
        <f>IF(W89=0,0,VLOOKUP(W89,FAC_TOTALS_APTA!$A$4:$BT$56,$L102,FALSE))</f>
        <v>0</v>
      </c>
      <c r="X102" s="48">
        <f>IF(X89=0,0,VLOOKUP(X89,FAC_TOTALS_APTA!$A$4:$BT$56,$L102,FALSE))</f>
        <v>0</v>
      </c>
      <c r="Y102" s="48">
        <f>IF(Y89=0,0,VLOOKUP(Y89,FAC_TOTALS_APTA!$A$4:$BT$56,$L102,FALSE))</f>
        <v>0</v>
      </c>
      <c r="Z102" s="48">
        <f>IF(Z89=0,0,VLOOKUP(Z89,FAC_TOTALS_APTA!$A$4:$BT$56,$L102,FALSE))</f>
        <v>0</v>
      </c>
      <c r="AA102" s="48">
        <f>IF(AA89=0,0,VLOOKUP(AA89,FAC_TOTALS_APTA!$A$4:$BT$56,$L102,FALSE))</f>
        <v>0</v>
      </c>
      <c r="AB102" s="48">
        <f>IF(AB89=0,0,VLOOKUP(AB89,FAC_TOTALS_APTA!$A$4:$BT$56,$L102,FALSE))</f>
        <v>0</v>
      </c>
      <c r="AC102" s="51">
        <f>SUM(M102:AB102)</f>
        <v>0</v>
      </c>
      <c r="AD102" s="52">
        <f>AC102/G104</f>
        <v>0</v>
      </c>
    </row>
    <row r="103" spans="1:31" s="107" customFormat="1" ht="15.75" customHeight="1" x14ac:dyDescent="0.25">
      <c r="A103" s="106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10">
        <f>VLOOKUP(G89,FAC_TOTALS_APTA!$A$4:$BT$56,$F103,FALSE)</f>
        <v>1068647975.50477</v>
      </c>
      <c r="H103" s="110">
        <f>VLOOKUP(H89,FAC_TOTALS_APTA!$A$4:$BR$56,$F103,FALSE)</f>
        <v>964600215.04757404</v>
      </c>
      <c r="I103" s="112">
        <f t="shared" ref="I103" si="33">H103/G103-1</f>
        <v>-9.7363924175357774E-2</v>
      </c>
      <c r="J103" s="34"/>
      <c r="K103" s="34"/>
      <c r="L103" s="9"/>
      <c r="M103" s="32" t="e">
        <f t="shared" ref="M103:AB103" si="34">SUM(M91:M96)</f>
        <v>#REF!</v>
      </c>
      <c r="N103" s="32" t="e">
        <f t="shared" si="34"/>
        <v>#REF!</v>
      </c>
      <c r="O103" s="32" t="e">
        <f t="shared" si="34"/>
        <v>#REF!</v>
      </c>
      <c r="P103" s="32" t="e">
        <f t="shared" si="34"/>
        <v>#REF!</v>
      </c>
      <c r="Q103" s="32" t="e">
        <f t="shared" si="34"/>
        <v>#REF!</v>
      </c>
      <c r="R103" s="32" t="e">
        <f t="shared" si="34"/>
        <v>#REF!</v>
      </c>
      <c r="S103" s="32">
        <f t="shared" si="34"/>
        <v>0</v>
      </c>
      <c r="T103" s="32">
        <f t="shared" si="34"/>
        <v>0</v>
      </c>
      <c r="U103" s="32">
        <f t="shared" si="34"/>
        <v>0</v>
      </c>
      <c r="V103" s="32">
        <f t="shared" si="34"/>
        <v>0</v>
      </c>
      <c r="W103" s="32">
        <f t="shared" si="34"/>
        <v>0</v>
      </c>
      <c r="X103" s="32">
        <f t="shared" si="34"/>
        <v>0</v>
      </c>
      <c r="Y103" s="32">
        <f t="shared" si="34"/>
        <v>0</v>
      </c>
      <c r="Z103" s="32">
        <f t="shared" si="34"/>
        <v>0</v>
      </c>
      <c r="AA103" s="32">
        <f t="shared" si="34"/>
        <v>0</v>
      </c>
      <c r="AB103" s="32">
        <f t="shared" si="34"/>
        <v>0</v>
      </c>
      <c r="AC103" s="35">
        <f>H103-G103</f>
        <v>-104047760.457196</v>
      </c>
      <c r="AD103" s="36">
        <f>I103</f>
        <v>-9.7363924175357774E-2</v>
      </c>
      <c r="AE103" s="106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1">
        <f>VLOOKUP(G89,FAC_TOTALS_APTA!$A$4:$BR$56,$F104,FALSE)</f>
        <v>1032661299</v>
      </c>
      <c r="H104" s="111">
        <f>VLOOKUP(H89,FAC_TOTALS_APTA!$A$4:$BR$56,$F104,FALSE)</f>
        <v>935808062.99999905</v>
      </c>
      <c r="I104" s="113">
        <f t="shared" ref="I104" si="35">H104/G104-1</f>
        <v>-9.3789934893261595E-2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-96853236.000000954</v>
      </c>
      <c r="AD104" s="55">
        <f>I104</f>
        <v>-9.3789934893261595E-2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3.5739892820961794E-3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D18" sqref="D18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21" t="s">
        <v>56</v>
      </c>
      <c r="H8" s="121"/>
      <c r="I8" s="12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21" t="s">
        <v>60</v>
      </c>
      <c r="AD8" s="121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2012</v>
      </c>
      <c r="H9" s="30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4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4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4" t="s">
        <v>8</v>
      </c>
      <c r="E13" s="58"/>
      <c r="F13" s="9">
        <f>MATCH($D13,FAC_TOTALS_APTA!$A$2:$BT$2,)</f>
        <v>12</v>
      </c>
      <c r="G13" s="32">
        <f>VLOOKUP(G11,FAC_TOTALS_APTA!$A$4:$BT$56,$F13,FALSE)</f>
        <v>58920327.169087999</v>
      </c>
      <c r="H13" s="32">
        <f>VLOOKUP(H11,FAC_TOTALS_APTA!$A$4:$BT$56,$F13,FALSE)</f>
        <v>65942328.535834901</v>
      </c>
      <c r="I13" s="33">
        <f>IFERROR(H13/G13-1,"-")</f>
        <v>0.11917790861200328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IF(M11=0,0,VLOOKUP(M11,FAC_TOTALS_APTA!$A$4:$BT$56,$L13,FALSE))</f>
        <v>24797625.998696402</v>
      </c>
      <c r="N13" s="32">
        <f>IF(N11=0,0,VLOOKUP(N11,FAC_TOTALS_APTA!$A$4:$BT$56,$L13,FALSE))</f>
        <v>33894606.340901397</v>
      </c>
      <c r="O13" s="32">
        <f>IF(O11=0,0,VLOOKUP(O11,FAC_TOTALS_APTA!$A$4:$BT$56,$L13,FALSE))</f>
        <v>16949229.920511302</v>
      </c>
      <c r="P13" s="32">
        <f>IF(P11=0,0,VLOOKUP(P11,FAC_TOTALS_APTA!$A$4:$BT$56,$L13,FALSE))</f>
        <v>21599906.5818584</v>
      </c>
      <c r="Q13" s="32">
        <f>IF(Q11=0,0,VLOOKUP(Q11,FAC_TOTALS_APTA!$A$4:$BT$56,$L13,FALSE))</f>
        <v>27675934.087891798</v>
      </c>
      <c r="R13" s="32">
        <f>IF(R11=0,0,VLOOKUP(R11,FAC_TOTALS_APTA!$A$4:$BT$56,$L13,FALSE))</f>
        <v>10367599.995495901</v>
      </c>
      <c r="S13" s="32">
        <f>IF(S11=0,0,VLOOKUP(S11,FAC_TOTALS_APTA!$A$4:$BT$56,$L13,FALSE))</f>
        <v>0</v>
      </c>
      <c r="T13" s="32">
        <f>IF(T11=0,0,VLOOKUP(T11,FAC_TOTALS_APTA!$A$4:$BT$56,$L13,FALSE))</f>
        <v>0</v>
      </c>
      <c r="U13" s="32">
        <f>IF(U11=0,0,VLOOKUP(U11,FAC_TOTALS_APTA!$A$4:$BT$56,$L13,FALSE))</f>
        <v>0</v>
      </c>
      <c r="V13" s="32">
        <f>IF(V11=0,0,VLOOKUP(V11,FAC_TOTALS_APTA!$A$4:$BT$56,$L13,FALSE))</f>
        <v>0</v>
      </c>
      <c r="W13" s="32">
        <f>IF(W11=0,0,VLOOKUP(W11,FAC_TOTALS_APTA!$A$4:$BT$56,$L13,FALSE))</f>
        <v>0</v>
      </c>
      <c r="X13" s="32">
        <f>IF(X11=0,0,VLOOKUP(X11,FAC_TOTALS_APTA!$A$4:$BT$56,$L13,FALSE))</f>
        <v>0</v>
      </c>
      <c r="Y13" s="32">
        <f>IF(Y11=0,0,VLOOKUP(Y11,FAC_TOTALS_APTA!$A$4:$BT$56,$L13,FALSE))</f>
        <v>0</v>
      </c>
      <c r="Z13" s="32">
        <f>IF(Z11=0,0,VLOOKUP(Z11,FAC_TOTALS_APTA!$A$4:$BT$56,$L13,FALSE))</f>
        <v>0</v>
      </c>
      <c r="AA13" s="32">
        <f>IF(AA11=0,0,VLOOKUP(AA11,FAC_TOTALS_APTA!$A$4:$BT$56,$L13,FALSE))</f>
        <v>0</v>
      </c>
      <c r="AB13" s="32">
        <f>IF(AB11=0,0,VLOOKUP(AB11,FAC_TOTALS_APTA!$A$4:$BT$56,$L13,FALSE))</f>
        <v>0</v>
      </c>
      <c r="AC13" s="35">
        <f>SUM(M13:AB13)</f>
        <v>135284902.9253552</v>
      </c>
      <c r="AD13" s="36">
        <f>AC13/G25</f>
        <v>7.9827481833217945E-2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4" t="s">
        <v>75</v>
      </c>
      <c r="E14" s="58"/>
      <c r="F14" s="9">
        <f>MATCH($D14,FAC_TOTALS_APTA!$A$2:$BT$2,)</f>
        <v>13</v>
      </c>
      <c r="G14" s="57">
        <f>VLOOKUP(G11,FAC_TOTALS_APTA!$A$4:$BT$56,$F14,FALSE)</f>
        <v>1.85770478869643</v>
      </c>
      <c r="H14" s="57">
        <f>VLOOKUP(H11,FAC_TOTALS_APTA!$A$4:$BT$56,$F14,FALSE)</f>
        <v>2.10065355841768</v>
      </c>
      <c r="I14" s="33">
        <f t="shared" ref="I14:I23" si="1">IFERROR(H14/G14-1,"-")</f>
        <v>0.13077899739480658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IF(M11=0,0,VLOOKUP(M11,FAC_TOTALS_APTA!$A$4:$BT$56,$L14,FALSE))</f>
        <v>-36131629.779598497</v>
      </c>
      <c r="N14" s="32">
        <f>IF(N11=0,0,VLOOKUP(N11,FAC_TOTALS_APTA!$A$4:$BT$56,$L14,FALSE))</f>
        <v>6908777.5215397198</v>
      </c>
      <c r="O14" s="32">
        <f>IF(O11=0,0,VLOOKUP(O11,FAC_TOTALS_APTA!$A$4:$BT$56,$L14,FALSE))</f>
        <v>-35279658.859538101</v>
      </c>
      <c r="P14" s="32">
        <f>IF(P11=0,0,VLOOKUP(P11,FAC_TOTALS_APTA!$A$4:$BT$56,$L14,FALSE))</f>
        <v>-11250309.488374401</v>
      </c>
      <c r="Q14" s="32">
        <f>IF(Q11=0,0,VLOOKUP(Q11,FAC_TOTALS_APTA!$A$4:$BT$56,$L14,FALSE))</f>
        <v>8395105.8428892791</v>
      </c>
      <c r="R14" s="32">
        <f>IF(R11=0,0,VLOOKUP(R11,FAC_TOTALS_APTA!$A$4:$BT$56,$L14,FALSE))</f>
        <v>422822.16584355198</v>
      </c>
      <c r="S14" s="32">
        <f>IF(S11=0,0,VLOOKUP(S11,FAC_TOTALS_APTA!$A$4:$BT$56,$L14,FALSE))</f>
        <v>0</v>
      </c>
      <c r="T14" s="32">
        <f>IF(T11=0,0,VLOOKUP(T11,FAC_TOTALS_APTA!$A$4:$BT$56,$L14,FALSE))</f>
        <v>0</v>
      </c>
      <c r="U14" s="32">
        <f>IF(U11=0,0,VLOOKUP(U11,FAC_TOTALS_APTA!$A$4:$BT$56,$L14,FALSE))</f>
        <v>0</v>
      </c>
      <c r="V14" s="32">
        <f>IF(V11=0,0,VLOOKUP(V11,FAC_TOTALS_APTA!$A$4:$BT$56,$L14,FALSE))</f>
        <v>0</v>
      </c>
      <c r="W14" s="32">
        <f>IF(W11=0,0,VLOOKUP(W11,FAC_TOTALS_APTA!$A$4:$BT$56,$L14,FALSE))</f>
        <v>0</v>
      </c>
      <c r="X14" s="32">
        <f>IF(X11=0,0,VLOOKUP(X11,FAC_TOTALS_APTA!$A$4:$BT$56,$L14,FALSE))</f>
        <v>0</v>
      </c>
      <c r="Y14" s="32">
        <f>IF(Y11=0,0,VLOOKUP(Y11,FAC_TOTALS_APTA!$A$4:$BT$56,$L14,FALSE))</f>
        <v>0</v>
      </c>
      <c r="Z14" s="32">
        <f>IF(Z11=0,0,VLOOKUP(Z11,FAC_TOTALS_APTA!$A$4:$BT$56,$L14,FALSE))</f>
        <v>0</v>
      </c>
      <c r="AA14" s="32">
        <f>IF(AA11=0,0,VLOOKUP(AA11,FAC_TOTALS_APTA!$A$4:$BT$56,$L14,FALSE))</f>
        <v>0</v>
      </c>
      <c r="AB14" s="32">
        <f>IF(AB11=0,0,VLOOKUP(AB11,FAC_TOTALS_APTA!$A$4:$BT$56,$L14,FALSE))</f>
        <v>0</v>
      </c>
      <c r="AC14" s="35">
        <f t="shared" ref="AC14:AC23" si="4">SUM(M14:AB14)</f>
        <v>-66934892.597238444</v>
      </c>
      <c r="AD14" s="36">
        <f>AC14/G25</f>
        <v>-3.949623207966254E-2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4" t="s">
        <v>9</v>
      </c>
      <c r="E15" s="58"/>
      <c r="F15" s="9">
        <f>MATCH($D15,FAC_TOTALS_APTA!$A$2:$BT$2,)</f>
        <v>14</v>
      </c>
      <c r="G15" s="32">
        <f>VLOOKUP(G11,FAC_TOTALS_APTA!$A$4:$BT$56,$F15,FALSE)</f>
        <v>9372134.82210855</v>
      </c>
      <c r="H15" s="32">
        <f>VLOOKUP(H11,FAC_TOTALS_APTA!$A$4:$BT$56,$F15,FALSE)</f>
        <v>9934413.5632189494</v>
      </c>
      <c r="I15" s="33">
        <f t="shared" si="1"/>
        <v>5.9994734581069187E-2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IF(M11=0,0,VLOOKUP(M11,FAC_TOTALS_APTA!$A$4:$BT$56,$L15,FALSE))</f>
        <v>2199504.4946638802</v>
      </c>
      <c r="N15" s="32">
        <f>IF(N11=0,0,VLOOKUP(N11,FAC_TOTALS_APTA!$A$4:$BT$56,$L15,FALSE))</f>
        <v>2595401.3272770299</v>
      </c>
      <c r="O15" s="32">
        <f>IF(O11=0,0,VLOOKUP(O11,FAC_TOTALS_APTA!$A$4:$BT$56,$L15,FALSE))</f>
        <v>2403764.7281740298</v>
      </c>
      <c r="P15" s="32">
        <f>IF(P11=0,0,VLOOKUP(P11,FAC_TOTALS_APTA!$A$4:$BT$56,$L15,FALSE))</f>
        <v>1810892.1310038499</v>
      </c>
      <c r="Q15" s="32">
        <f>IF(Q11=0,0,VLOOKUP(Q11,FAC_TOTALS_APTA!$A$4:$BT$56,$L15,FALSE))</f>
        <v>2215537.98710594</v>
      </c>
      <c r="R15" s="32">
        <f>IF(R11=0,0,VLOOKUP(R11,FAC_TOTALS_APTA!$A$4:$BT$56,$L15,FALSE))</f>
        <v>1933309.60309268</v>
      </c>
      <c r="S15" s="32">
        <f>IF(S11=0,0,VLOOKUP(S11,FAC_TOTALS_APTA!$A$4:$BT$56,$L15,FALSE))</f>
        <v>0</v>
      </c>
      <c r="T15" s="32">
        <f>IF(T11=0,0,VLOOKUP(T11,FAC_TOTALS_APTA!$A$4:$BT$56,$L15,FALSE))</f>
        <v>0</v>
      </c>
      <c r="U15" s="32">
        <f>IF(U11=0,0,VLOOKUP(U11,FAC_TOTALS_APTA!$A$4:$BT$56,$L15,FALSE))</f>
        <v>0</v>
      </c>
      <c r="V15" s="32">
        <f>IF(V11=0,0,VLOOKUP(V11,FAC_TOTALS_APTA!$A$4:$BT$56,$L15,FALSE))</f>
        <v>0</v>
      </c>
      <c r="W15" s="32">
        <f>IF(W11=0,0,VLOOKUP(W11,FAC_TOTALS_APTA!$A$4:$BT$56,$L15,FALSE))</f>
        <v>0</v>
      </c>
      <c r="X15" s="32">
        <f>IF(X11=0,0,VLOOKUP(X11,FAC_TOTALS_APTA!$A$4:$BT$56,$L15,FALSE))</f>
        <v>0</v>
      </c>
      <c r="Y15" s="32">
        <f>IF(Y11=0,0,VLOOKUP(Y11,FAC_TOTALS_APTA!$A$4:$BT$56,$L15,FALSE))</f>
        <v>0</v>
      </c>
      <c r="Z15" s="32">
        <f>IF(Z11=0,0,VLOOKUP(Z11,FAC_TOTALS_APTA!$A$4:$BT$56,$L15,FALSE))</f>
        <v>0</v>
      </c>
      <c r="AA15" s="32">
        <f>IF(AA11=0,0,VLOOKUP(AA11,FAC_TOTALS_APTA!$A$4:$BT$56,$L15,FALSE))</f>
        <v>0</v>
      </c>
      <c r="AB15" s="32">
        <f>IF(AB11=0,0,VLOOKUP(AB11,FAC_TOTALS_APTA!$A$4:$BT$56,$L15,FALSE))</f>
        <v>0</v>
      </c>
      <c r="AC15" s="35">
        <f t="shared" si="4"/>
        <v>13158410.271317409</v>
      </c>
      <c r="AD15" s="36">
        <f>AC15/G25</f>
        <v>7.7643752863332371E-3</v>
      </c>
      <c r="AE15" s="9"/>
    </row>
    <row r="16" spans="1:31" s="16" customFormat="1" x14ac:dyDescent="0.25">
      <c r="A16" s="9"/>
      <c r="B16" s="28" t="s">
        <v>67</v>
      </c>
      <c r="C16" s="31"/>
      <c r="D16" s="104" t="s">
        <v>11</v>
      </c>
      <c r="E16" s="58"/>
      <c r="F16" s="9" t="e">
        <f>MATCH($D16,FAC_TOTALS_APTA!$A$2:$BT$2,)</f>
        <v>#N/A</v>
      </c>
      <c r="G16" s="57" t="e">
        <f>VLOOKUP(G11,FAC_TOTALS_APTA!$A$4:$BT$56,$F16,FALSE)</f>
        <v>#REF!</v>
      </c>
      <c r="H16" s="57" t="e">
        <f>VLOOKUP(H11,FAC_TOTALS_APTA!$A$4:$BT$56,$F16,FALSE)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IF(M11=0,0,VLOOKUP(M11,FAC_TOTALS_APTA!$A$4:$BT$56,$L16,FALSE))</f>
        <v>#REF!</v>
      </c>
      <c r="N16" s="32" t="e">
        <f>IF(N11=0,0,VLOOKUP(N11,FAC_TOTALS_APTA!$A$4:$BT$56,$L16,FALSE))</f>
        <v>#REF!</v>
      </c>
      <c r="O16" s="32" t="e">
        <f>IF(O11=0,0,VLOOKUP(O11,FAC_TOTALS_APTA!$A$4:$BT$56,$L16,FALSE))</f>
        <v>#REF!</v>
      </c>
      <c r="P16" s="32" t="e">
        <f>IF(P11=0,0,VLOOKUP(P11,FAC_TOTALS_APTA!$A$4:$BT$56,$L16,FALSE))</f>
        <v>#REF!</v>
      </c>
      <c r="Q16" s="32" t="e">
        <f>IF(Q11=0,0,VLOOKUP(Q11,FAC_TOTALS_APTA!$A$4:$BT$56,$L16,FALSE))</f>
        <v>#REF!</v>
      </c>
      <c r="R16" s="32" t="e">
        <f>IF(R11=0,0,VLOOKUP(R11,FAC_TOTALS_APTA!$A$4:$BT$56,$L16,FALSE))</f>
        <v>#REF!</v>
      </c>
      <c r="S16" s="32">
        <f>IF(S11=0,0,VLOOKUP(S11,FAC_TOTALS_APTA!$A$4:$BT$56,$L16,FALSE))</f>
        <v>0</v>
      </c>
      <c r="T16" s="32">
        <f>IF(T11=0,0,VLOOKUP(T11,FAC_TOTALS_APTA!$A$4:$BT$56,$L16,FALSE))</f>
        <v>0</v>
      </c>
      <c r="U16" s="32">
        <f>IF(U11=0,0,VLOOKUP(U11,FAC_TOTALS_APTA!$A$4:$BT$56,$L16,FALSE))</f>
        <v>0</v>
      </c>
      <c r="V16" s="32">
        <f>IF(V11=0,0,VLOOKUP(V11,FAC_TOTALS_APTA!$A$4:$BT$56,$L16,FALSE))</f>
        <v>0</v>
      </c>
      <c r="W16" s="32">
        <f>IF(W11=0,0,VLOOKUP(W11,FAC_TOTALS_APTA!$A$4:$BT$56,$L16,FALSE))</f>
        <v>0</v>
      </c>
      <c r="X16" s="32">
        <f>IF(X11=0,0,VLOOKUP(X11,FAC_TOTALS_APTA!$A$4:$BT$56,$L16,FALSE))</f>
        <v>0</v>
      </c>
      <c r="Y16" s="32">
        <f>IF(Y11=0,0,VLOOKUP(Y11,FAC_TOTALS_APTA!$A$4:$BT$56,$L16,FALSE))</f>
        <v>0</v>
      </c>
      <c r="Z16" s="32">
        <f>IF(Z11=0,0,VLOOKUP(Z11,FAC_TOTALS_APTA!$A$4:$BT$56,$L16,FALSE))</f>
        <v>0</v>
      </c>
      <c r="AA16" s="32">
        <f>IF(AA11=0,0,VLOOKUP(AA11,FAC_TOTALS_APTA!$A$4:$BT$56,$L16,FALSE))</f>
        <v>0</v>
      </c>
      <c r="AB16" s="32">
        <f>IF(AB11=0,0,VLOOKUP(AB11,FAC_TOTALS_APTA!$A$4:$BT$56,$L16,FALSE))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14" t="s">
        <v>18</v>
      </c>
      <c r="E17" s="58"/>
      <c r="F17" s="9">
        <f>MATCH($D17,FAC_TOTALS_APTA!$A$2:$BT$2,)</f>
        <v>15</v>
      </c>
      <c r="G17" s="37">
        <f>VLOOKUP(G11,FAC_TOTALS_APTA!$A$4:$BT$56,$F17,FALSE)</f>
        <v>4.0932039675377601</v>
      </c>
      <c r="H17" s="37">
        <f>VLOOKUP(H11,FAC_TOTALS_APTA!$A$4:$BT$56,$F17,FALSE)</f>
        <v>2.937202870628</v>
      </c>
      <c r="I17" s="33">
        <f t="shared" si="1"/>
        <v>-0.28241961702317631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IF(M11=0,0,VLOOKUP(M11,FAC_TOTALS_APTA!$A$4:$BT$56,$L17,FALSE))</f>
        <v>-7456330.6355429301</v>
      </c>
      <c r="N17" s="32">
        <f>IF(N11=0,0,VLOOKUP(N11,FAC_TOTALS_APTA!$A$4:$BT$56,$L17,FALSE))</f>
        <v>-10231358.752691399</v>
      </c>
      <c r="O17" s="32">
        <f>IF(O11=0,0,VLOOKUP(O11,FAC_TOTALS_APTA!$A$4:$BT$56,$L17,FALSE))</f>
        <v>-54921845.182264</v>
      </c>
      <c r="P17" s="32">
        <f>IF(P11=0,0,VLOOKUP(P11,FAC_TOTALS_APTA!$A$4:$BT$56,$L17,FALSE))</f>
        <v>-20313605.159747101</v>
      </c>
      <c r="Q17" s="32">
        <f>IF(Q11=0,0,VLOOKUP(Q11,FAC_TOTALS_APTA!$A$4:$BT$56,$L17,FALSE))</f>
        <v>14358749.2814373</v>
      </c>
      <c r="R17" s="32">
        <f>IF(R11=0,0,VLOOKUP(R11,FAC_TOTALS_APTA!$A$4:$BT$56,$L17,FALSE))</f>
        <v>17177132.550478801</v>
      </c>
      <c r="S17" s="32">
        <f>IF(S11=0,0,VLOOKUP(S11,FAC_TOTALS_APTA!$A$4:$BT$56,$L17,FALSE))</f>
        <v>0</v>
      </c>
      <c r="T17" s="32">
        <f>IF(T11=0,0,VLOOKUP(T11,FAC_TOTALS_APTA!$A$4:$BT$56,$L17,FALSE))</f>
        <v>0</v>
      </c>
      <c r="U17" s="32">
        <f>IF(U11=0,0,VLOOKUP(U11,FAC_TOTALS_APTA!$A$4:$BT$56,$L17,FALSE))</f>
        <v>0</v>
      </c>
      <c r="V17" s="32">
        <f>IF(V11=0,0,VLOOKUP(V11,FAC_TOTALS_APTA!$A$4:$BT$56,$L17,FALSE))</f>
        <v>0</v>
      </c>
      <c r="W17" s="32">
        <f>IF(W11=0,0,VLOOKUP(W11,FAC_TOTALS_APTA!$A$4:$BT$56,$L17,FALSE))</f>
        <v>0</v>
      </c>
      <c r="X17" s="32">
        <f>IF(X11=0,0,VLOOKUP(X11,FAC_TOTALS_APTA!$A$4:$BT$56,$L17,FALSE))</f>
        <v>0</v>
      </c>
      <c r="Y17" s="32">
        <f>IF(Y11=0,0,VLOOKUP(Y11,FAC_TOTALS_APTA!$A$4:$BT$56,$L17,FALSE))</f>
        <v>0</v>
      </c>
      <c r="Z17" s="32">
        <f>IF(Z11=0,0,VLOOKUP(Z11,FAC_TOTALS_APTA!$A$4:$BT$56,$L17,FALSE))</f>
        <v>0</v>
      </c>
      <c r="AA17" s="32">
        <f>IF(AA11=0,0,VLOOKUP(AA11,FAC_TOTALS_APTA!$A$4:$BT$56,$L17,FALSE))</f>
        <v>0</v>
      </c>
      <c r="AB17" s="32">
        <f>IF(AB11=0,0,VLOOKUP(AB11,FAC_TOTALS_APTA!$A$4:$BT$56,$L17,FALSE))</f>
        <v>0</v>
      </c>
      <c r="AC17" s="35">
        <f t="shared" si="4"/>
        <v>-61387257.898329332</v>
      </c>
      <c r="AD17" s="36">
        <f>AC17/G25</f>
        <v>-3.6222742587720888E-2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4" t="s">
        <v>17</v>
      </c>
      <c r="E18" s="58"/>
      <c r="F18" s="9">
        <f>MATCH($D18,FAC_TOTALS_APTA!$A$2:$BT$2,)</f>
        <v>16</v>
      </c>
      <c r="G18" s="57">
        <f>VLOOKUP(G11,FAC_TOTALS_APTA!$A$4:$BT$56,$F18,FALSE)</f>
        <v>35063.916386447898</v>
      </c>
      <c r="H18" s="57">
        <f>VLOOKUP(H11,FAC_TOTALS_APTA!$A$4:$BT$56,$F18,FALSE)</f>
        <v>39176.010574384098</v>
      </c>
      <c r="I18" s="33">
        <f t="shared" si="1"/>
        <v>0.11727424120613961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IF(M11=0,0,VLOOKUP(M11,FAC_TOTALS_APTA!$A$4:$BT$56,$L18,FALSE))</f>
        <v>-523069.14113987802</v>
      </c>
      <c r="N18" s="32">
        <f>IF(N11=0,0,VLOOKUP(N11,FAC_TOTALS_APTA!$A$4:$BT$56,$L18,FALSE))</f>
        <v>-317167.40868680697</v>
      </c>
      <c r="O18" s="32">
        <f>IF(O11=0,0,VLOOKUP(O11,FAC_TOTALS_APTA!$A$4:$BT$56,$L18,FALSE))</f>
        <v>-1836501.3016949301</v>
      </c>
      <c r="P18" s="32">
        <f>IF(P11=0,0,VLOOKUP(P11,FAC_TOTALS_APTA!$A$4:$BT$56,$L18,FALSE))</f>
        <v>-1340118.1523986901</v>
      </c>
      <c r="Q18" s="32">
        <f>IF(Q11=0,0,VLOOKUP(Q11,FAC_TOTALS_APTA!$A$4:$BT$56,$L18,FALSE))</f>
        <v>-1356116.37797871</v>
      </c>
      <c r="R18" s="32">
        <f>IF(R11=0,0,VLOOKUP(R11,FAC_TOTALS_APTA!$A$4:$BT$56,$L18,FALSE))</f>
        <v>-1431912.07659437</v>
      </c>
      <c r="S18" s="32">
        <f>IF(S11=0,0,VLOOKUP(S11,FAC_TOTALS_APTA!$A$4:$BT$56,$L18,FALSE))</f>
        <v>0</v>
      </c>
      <c r="T18" s="32">
        <f>IF(T11=0,0,VLOOKUP(T11,FAC_TOTALS_APTA!$A$4:$BT$56,$L18,FALSE))</f>
        <v>0</v>
      </c>
      <c r="U18" s="32">
        <f>IF(U11=0,0,VLOOKUP(U11,FAC_TOTALS_APTA!$A$4:$BT$56,$L18,FALSE))</f>
        <v>0</v>
      </c>
      <c r="V18" s="32">
        <f>IF(V11=0,0,VLOOKUP(V11,FAC_TOTALS_APTA!$A$4:$BT$56,$L18,FALSE))</f>
        <v>0</v>
      </c>
      <c r="W18" s="32">
        <f>IF(W11=0,0,VLOOKUP(W11,FAC_TOTALS_APTA!$A$4:$BT$56,$L18,FALSE))</f>
        <v>0</v>
      </c>
      <c r="X18" s="32">
        <f>IF(X11=0,0,VLOOKUP(X11,FAC_TOTALS_APTA!$A$4:$BT$56,$L18,FALSE))</f>
        <v>0</v>
      </c>
      <c r="Y18" s="32">
        <f>IF(Y11=0,0,VLOOKUP(Y11,FAC_TOTALS_APTA!$A$4:$BT$56,$L18,FALSE))</f>
        <v>0</v>
      </c>
      <c r="Z18" s="32">
        <f>IF(Z11=0,0,VLOOKUP(Z11,FAC_TOTALS_APTA!$A$4:$BT$56,$L18,FALSE))</f>
        <v>0</v>
      </c>
      <c r="AA18" s="32">
        <f>IF(AA11=0,0,VLOOKUP(AA11,FAC_TOTALS_APTA!$A$4:$BT$56,$L18,FALSE))</f>
        <v>0</v>
      </c>
      <c r="AB18" s="32">
        <f>IF(AB11=0,0,VLOOKUP(AB11,FAC_TOTALS_APTA!$A$4:$BT$56,$L18,FALSE))</f>
        <v>0</v>
      </c>
      <c r="AC18" s="35">
        <f t="shared" si="4"/>
        <v>-6804884.4584933855</v>
      </c>
      <c r="AD18" s="36">
        <f>AC18/G25</f>
        <v>-4.0153541063429167E-3</v>
      </c>
      <c r="AE18" s="9"/>
    </row>
    <row r="19" spans="1:31" s="16" customFormat="1" x14ac:dyDescent="0.25">
      <c r="A19" s="9"/>
      <c r="B19" s="28" t="s">
        <v>68</v>
      </c>
      <c r="C19" s="31"/>
      <c r="D19" s="104" t="s">
        <v>10</v>
      </c>
      <c r="E19" s="58"/>
      <c r="F19" s="9">
        <f>MATCH($D19,FAC_TOTALS_APTA!$A$2:$BT$2,)</f>
        <v>17</v>
      </c>
      <c r="G19" s="32">
        <f>VLOOKUP(G11,FAC_TOTALS_APTA!$A$4:$BT$56,$F19,FALSE)</f>
        <v>11.1770999781904</v>
      </c>
      <c r="H19" s="32">
        <f>VLOOKUP(H11,FAC_TOTALS_APTA!$A$4:$BT$56,$F19,FALSE)</f>
        <v>10.382072331324901</v>
      </c>
      <c r="I19" s="33">
        <f t="shared" si="1"/>
        <v>-7.1130047008331032E-2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IF(M11=0,0,VLOOKUP(M11,FAC_TOTALS_APTA!$A$4:$BT$56,$L19,FALSE))</f>
        <v>-541920.42025091196</v>
      </c>
      <c r="N19" s="32">
        <f>IF(N11=0,0,VLOOKUP(N11,FAC_TOTALS_APTA!$A$4:$BT$56,$L19,FALSE))</f>
        <v>-61614.339874741097</v>
      </c>
      <c r="O19" s="32">
        <f>IF(O11=0,0,VLOOKUP(O11,FAC_TOTALS_APTA!$A$4:$BT$56,$L19,FALSE))</f>
        <v>-20553.4472340584</v>
      </c>
      <c r="P19" s="32">
        <f>IF(P11=0,0,VLOOKUP(P11,FAC_TOTALS_APTA!$A$4:$BT$56,$L19,FALSE))</f>
        <v>-165226.49885651999</v>
      </c>
      <c r="Q19" s="32">
        <f>IF(Q11=0,0,VLOOKUP(Q11,FAC_TOTALS_APTA!$A$4:$BT$56,$L19,FALSE))</f>
        <v>-274027.11707988998</v>
      </c>
      <c r="R19" s="32">
        <f>IF(R11=0,0,VLOOKUP(R11,FAC_TOTALS_APTA!$A$4:$BT$56,$L19,FALSE))</f>
        <v>-234665.84426670999</v>
      </c>
      <c r="S19" s="32">
        <f>IF(S11=0,0,VLOOKUP(S11,FAC_TOTALS_APTA!$A$4:$BT$56,$L19,FALSE))</f>
        <v>0</v>
      </c>
      <c r="T19" s="32">
        <f>IF(T11=0,0,VLOOKUP(T11,FAC_TOTALS_APTA!$A$4:$BT$56,$L19,FALSE))</f>
        <v>0</v>
      </c>
      <c r="U19" s="32">
        <f>IF(U11=0,0,VLOOKUP(U11,FAC_TOTALS_APTA!$A$4:$BT$56,$L19,FALSE))</f>
        <v>0</v>
      </c>
      <c r="V19" s="32">
        <f>IF(V11=0,0,VLOOKUP(V11,FAC_TOTALS_APTA!$A$4:$BT$56,$L19,FALSE))</f>
        <v>0</v>
      </c>
      <c r="W19" s="32">
        <f>IF(W11=0,0,VLOOKUP(W11,FAC_TOTALS_APTA!$A$4:$BT$56,$L19,FALSE))</f>
        <v>0</v>
      </c>
      <c r="X19" s="32">
        <f>IF(X11=0,0,VLOOKUP(X11,FAC_TOTALS_APTA!$A$4:$BT$56,$L19,FALSE))</f>
        <v>0</v>
      </c>
      <c r="Y19" s="32">
        <f>IF(Y11=0,0,VLOOKUP(Y11,FAC_TOTALS_APTA!$A$4:$BT$56,$L19,FALSE))</f>
        <v>0</v>
      </c>
      <c r="Z19" s="32">
        <f>IF(Z11=0,0,VLOOKUP(Z11,FAC_TOTALS_APTA!$A$4:$BT$56,$L19,FALSE))</f>
        <v>0</v>
      </c>
      <c r="AA19" s="32">
        <f>IF(AA11=0,0,VLOOKUP(AA11,FAC_TOTALS_APTA!$A$4:$BT$56,$L19,FALSE))</f>
        <v>0</v>
      </c>
      <c r="AB19" s="32">
        <f>IF(AB11=0,0,VLOOKUP(AB11,FAC_TOTALS_APTA!$A$4:$BT$56,$L19,FALSE))</f>
        <v>0</v>
      </c>
      <c r="AC19" s="35">
        <f t="shared" si="4"/>
        <v>-1298007.6675628312</v>
      </c>
      <c r="AD19" s="36">
        <f>AC19/G25</f>
        <v>-7.6591460880835358E-4</v>
      </c>
      <c r="AE19" s="9"/>
    </row>
    <row r="20" spans="1:31" s="16" customFormat="1" x14ac:dyDescent="0.25">
      <c r="A20" s="9"/>
      <c r="B20" s="28" t="s">
        <v>52</v>
      </c>
      <c r="C20" s="31"/>
      <c r="D20" s="104" t="s">
        <v>32</v>
      </c>
      <c r="E20" s="58"/>
      <c r="F20" s="9">
        <f>MATCH($D20,FAC_TOTALS_APTA!$A$2:$BT$2,)</f>
        <v>18</v>
      </c>
      <c r="G20" s="37">
        <f>VLOOKUP(G11,FAC_TOTALS_APTA!$A$4:$BT$56,$F20,FALSE)</f>
        <v>4.8991967179903604</v>
      </c>
      <c r="H20" s="37">
        <f>VLOOKUP(H11,FAC_TOTALS_APTA!$A$4:$BT$56,$F20,FALSE)</f>
        <v>6.0704586027595804</v>
      </c>
      <c r="I20" s="33">
        <f t="shared" si="1"/>
        <v>0.23907223003890099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IF(M11=0,0,VLOOKUP(M11,FAC_TOTALS_APTA!$A$4:$BT$56,$L20,FALSE))</f>
        <v>-39046.811477695803</v>
      </c>
      <c r="N20" s="32">
        <f>IF(N11=0,0,VLOOKUP(N11,FAC_TOTALS_APTA!$A$4:$BT$56,$L20,FALSE))</f>
        <v>-3277167.04055773</v>
      </c>
      <c r="O20" s="32">
        <f>IF(O11=0,0,VLOOKUP(O11,FAC_TOTALS_APTA!$A$4:$BT$56,$L20,FALSE))</f>
        <v>-431648.27697329299</v>
      </c>
      <c r="P20" s="32">
        <f>IF(P11=0,0,VLOOKUP(P11,FAC_TOTALS_APTA!$A$4:$BT$56,$L20,FALSE))</f>
        <v>-6843055.9940350195</v>
      </c>
      <c r="Q20" s="32">
        <f>IF(Q11=0,0,VLOOKUP(Q11,FAC_TOTALS_APTA!$A$4:$BT$56,$L20,FALSE))</f>
        <v>-2026615.9515207601</v>
      </c>
      <c r="R20" s="32">
        <f>IF(R11=0,0,VLOOKUP(R11,FAC_TOTALS_APTA!$A$4:$BT$56,$L20,FALSE))</f>
        <v>-3148751.6200663499</v>
      </c>
      <c r="S20" s="32">
        <f>IF(S11=0,0,VLOOKUP(S11,FAC_TOTALS_APTA!$A$4:$BT$56,$L20,FALSE))</f>
        <v>0</v>
      </c>
      <c r="T20" s="32">
        <f>IF(T11=0,0,VLOOKUP(T11,FAC_TOTALS_APTA!$A$4:$BT$56,$L20,FALSE))</f>
        <v>0</v>
      </c>
      <c r="U20" s="32">
        <f>IF(U11=0,0,VLOOKUP(U11,FAC_TOTALS_APTA!$A$4:$BT$56,$L20,FALSE))</f>
        <v>0</v>
      </c>
      <c r="V20" s="32">
        <f>IF(V11=0,0,VLOOKUP(V11,FAC_TOTALS_APTA!$A$4:$BT$56,$L20,FALSE))</f>
        <v>0</v>
      </c>
      <c r="W20" s="32">
        <f>IF(W11=0,0,VLOOKUP(W11,FAC_TOTALS_APTA!$A$4:$BT$56,$L20,FALSE))</f>
        <v>0</v>
      </c>
      <c r="X20" s="32">
        <f>IF(X11=0,0,VLOOKUP(X11,FAC_TOTALS_APTA!$A$4:$BT$56,$L20,FALSE))</f>
        <v>0</v>
      </c>
      <c r="Y20" s="32">
        <f>IF(Y11=0,0,VLOOKUP(Y11,FAC_TOTALS_APTA!$A$4:$BT$56,$L20,FALSE))</f>
        <v>0</v>
      </c>
      <c r="Z20" s="32">
        <f>IF(Z11=0,0,VLOOKUP(Z11,FAC_TOTALS_APTA!$A$4:$BT$56,$L20,FALSE))</f>
        <v>0</v>
      </c>
      <c r="AA20" s="32">
        <f>IF(AA11=0,0,VLOOKUP(AA11,FAC_TOTALS_APTA!$A$4:$BT$56,$L20,FALSE))</f>
        <v>0</v>
      </c>
      <c r="AB20" s="32">
        <f>IF(AB11=0,0,VLOOKUP(AB11,FAC_TOTALS_APTA!$A$4:$BT$56,$L20,FALSE))</f>
        <v>0</v>
      </c>
      <c r="AC20" s="35">
        <f t="shared" si="4"/>
        <v>-15766285.694630848</v>
      </c>
      <c r="AD20" s="36">
        <f>AC20/G25</f>
        <v>-9.3032027791002218E-3</v>
      </c>
      <c r="AE20" s="9"/>
    </row>
    <row r="21" spans="1:31" s="16" customFormat="1" x14ac:dyDescent="0.25">
      <c r="A21" s="9"/>
      <c r="B21" s="28" t="s">
        <v>69</v>
      </c>
      <c r="C21" s="31"/>
      <c r="D21" s="115" t="s">
        <v>81</v>
      </c>
      <c r="E21" s="58"/>
      <c r="F21" s="9">
        <f>MATCH($D21,FAC_TOTALS_APTA!$A$2:$BT$2,)</f>
        <v>24</v>
      </c>
      <c r="G21" s="37">
        <f>VLOOKUP(G11,FAC_TOTALS_APTA!$A$4:$BT$56,$F21,FALSE)</f>
        <v>0.60551491400186097</v>
      </c>
      <c r="H21" s="37">
        <f>VLOOKUP(H11,FAC_TOTALS_APTA!$A$4:$BT$56,$F21,FALSE)</f>
        <v>6.4578582810460903</v>
      </c>
      <c r="I21" s="33">
        <f t="shared" si="1"/>
        <v>9.665068905348619</v>
      </c>
      <c r="J21" s="34"/>
      <c r="K21" s="34" t="str">
        <f t="shared" si="3"/>
        <v>YEARS_SINCE_TNC_RAIL_HI_FAC</v>
      </c>
      <c r="L21" s="9">
        <f>MATCH($K21,FAC_TOTALS_APTA!$A$2:$BR$2,)</f>
        <v>38</v>
      </c>
      <c r="M21" s="32">
        <f>IF(M11=0,0,VLOOKUP(M11,FAC_TOTALS_APTA!$A$4:$BT$56,$L21,FALSE))</f>
        <v>6010985.9816054096</v>
      </c>
      <c r="N21" s="32">
        <f>IF(N11=0,0,VLOOKUP(N11,FAC_TOTALS_APTA!$A$4:$BT$56,$L21,FALSE))</f>
        <v>6249250.27633736</v>
      </c>
      <c r="O21" s="32">
        <f>IF(O11=0,0,VLOOKUP(O11,FAC_TOTALS_APTA!$A$4:$BT$56,$L21,FALSE))</f>
        <v>6824246.6895132996</v>
      </c>
      <c r="P21" s="32">
        <f>IF(P11=0,0,VLOOKUP(P11,FAC_TOTALS_APTA!$A$4:$BT$56,$L21,FALSE))</f>
        <v>6753358.7920329897</v>
      </c>
      <c r="Q21" s="32">
        <f>IF(Q11=0,0,VLOOKUP(Q11,FAC_TOTALS_APTA!$A$4:$BT$56,$L21,FALSE))</f>
        <v>6655791.6416341197</v>
      </c>
      <c r="R21" s="32">
        <f>IF(R11=0,0,VLOOKUP(R11,FAC_TOTALS_APTA!$A$4:$BT$56,$L21,FALSE))</f>
        <v>6532536.4544087797</v>
      </c>
      <c r="S21" s="32">
        <f>IF(S11=0,0,VLOOKUP(S11,FAC_TOTALS_APTA!$A$4:$BT$56,$L21,FALSE))</f>
        <v>0</v>
      </c>
      <c r="T21" s="32">
        <f>IF(T11=0,0,VLOOKUP(T11,FAC_TOTALS_APTA!$A$4:$BT$56,$L21,FALSE))</f>
        <v>0</v>
      </c>
      <c r="U21" s="32">
        <f>IF(U11=0,0,VLOOKUP(U11,FAC_TOTALS_APTA!$A$4:$BT$56,$L21,FALSE))</f>
        <v>0</v>
      </c>
      <c r="V21" s="32">
        <f>IF(V11=0,0,VLOOKUP(V11,FAC_TOTALS_APTA!$A$4:$BT$56,$L21,FALSE))</f>
        <v>0</v>
      </c>
      <c r="W21" s="32">
        <f>IF(W11=0,0,VLOOKUP(W11,FAC_TOTALS_APTA!$A$4:$BT$56,$L21,FALSE))</f>
        <v>0</v>
      </c>
      <c r="X21" s="32">
        <f>IF(X11=0,0,VLOOKUP(X11,FAC_TOTALS_APTA!$A$4:$BT$56,$L21,FALSE))</f>
        <v>0</v>
      </c>
      <c r="Y21" s="32">
        <f>IF(Y11=0,0,VLOOKUP(Y11,FAC_TOTALS_APTA!$A$4:$BT$56,$L21,FALSE))</f>
        <v>0</v>
      </c>
      <c r="Z21" s="32">
        <f>IF(Z11=0,0,VLOOKUP(Z11,FAC_TOTALS_APTA!$A$4:$BT$56,$L21,FALSE))</f>
        <v>0</v>
      </c>
      <c r="AA21" s="32">
        <f>IF(AA11=0,0,VLOOKUP(AA11,FAC_TOTALS_APTA!$A$4:$BT$56,$L21,FALSE))</f>
        <v>0</v>
      </c>
      <c r="AB21" s="32">
        <f>IF(AB11=0,0,VLOOKUP(AB11,FAC_TOTALS_APTA!$A$4:$BT$56,$L21,FALSE))</f>
        <v>0</v>
      </c>
      <c r="AC21" s="35">
        <f t="shared" si="4"/>
        <v>39026169.835531957</v>
      </c>
      <c r="AD21" s="36">
        <f>AC21/G25</f>
        <v>2.3028148715787875E-2</v>
      </c>
      <c r="AE21" s="9"/>
    </row>
    <row r="22" spans="1:31" s="16" customFormat="1" x14ac:dyDescent="0.25">
      <c r="A22" s="9"/>
      <c r="B22" s="28" t="s">
        <v>70</v>
      </c>
      <c r="C22" s="31"/>
      <c r="D22" s="104" t="s">
        <v>48</v>
      </c>
      <c r="E22" s="58"/>
      <c r="F22" s="9" t="e">
        <f>MATCH($D22,FAC_TOTALS_APTA!$A$2:$BT$2,)</f>
        <v>#N/A</v>
      </c>
      <c r="G22" s="37" t="e">
        <f>VLOOKUP(G11,FAC_TOTALS_APTA!$A$4:$BT$56,$F22,FALSE)</f>
        <v>#REF!</v>
      </c>
      <c r="H22" s="37" t="e">
        <f>VLOOKUP(H11,FAC_TOTALS_APTA!$A$4:$BT$56,$F22,FALSE)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IF(M11=0,0,VLOOKUP(M11,FAC_TOTALS_APTA!$A$4:$BT$56,$L22,FALSE))</f>
        <v>#REF!</v>
      </c>
      <c r="N22" s="32" t="e">
        <f>IF(N11=0,0,VLOOKUP(N11,FAC_TOTALS_APTA!$A$4:$BT$56,$L22,FALSE))</f>
        <v>#REF!</v>
      </c>
      <c r="O22" s="32" t="e">
        <f>IF(O11=0,0,VLOOKUP(O11,FAC_TOTALS_APTA!$A$4:$BT$56,$L22,FALSE))</f>
        <v>#REF!</v>
      </c>
      <c r="P22" s="32" t="e">
        <f>IF(P11=0,0,VLOOKUP(P11,FAC_TOTALS_APTA!$A$4:$BT$56,$L22,FALSE))</f>
        <v>#REF!</v>
      </c>
      <c r="Q22" s="32" t="e">
        <f>IF(Q11=0,0,VLOOKUP(Q11,FAC_TOTALS_APTA!$A$4:$BT$56,$L22,FALSE))</f>
        <v>#REF!</v>
      </c>
      <c r="R22" s="32" t="e">
        <f>IF(R11=0,0,VLOOKUP(R11,FAC_TOTALS_APTA!$A$4:$BT$56,$L22,FALSE))</f>
        <v>#REF!</v>
      </c>
      <c r="S22" s="32">
        <f>IF(S11=0,0,VLOOKUP(S11,FAC_TOTALS_APTA!$A$4:$BT$56,$L22,FALSE))</f>
        <v>0</v>
      </c>
      <c r="T22" s="32">
        <f>IF(T11=0,0,VLOOKUP(T11,FAC_TOTALS_APTA!$A$4:$BT$56,$L22,FALSE))</f>
        <v>0</v>
      </c>
      <c r="U22" s="32">
        <f>IF(U11=0,0,VLOOKUP(U11,FAC_TOTALS_APTA!$A$4:$BT$56,$L22,FALSE))</f>
        <v>0</v>
      </c>
      <c r="V22" s="32">
        <f>IF(V11=0,0,VLOOKUP(V11,FAC_TOTALS_APTA!$A$4:$BT$56,$L22,FALSE))</f>
        <v>0</v>
      </c>
      <c r="W22" s="32">
        <f>IF(W11=0,0,VLOOKUP(W11,FAC_TOTALS_APTA!$A$4:$BT$56,$L22,FALSE))</f>
        <v>0</v>
      </c>
      <c r="X22" s="32">
        <f>IF(X11=0,0,VLOOKUP(X11,FAC_TOTALS_APTA!$A$4:$BT$56,$L22,FALSE))</f>
        <v>0</v>
      </c>
      <c r="Y22" s="32">
        <f>IF(Y11=0,0,VLOOKUP(Y11,FAC_TOTALS_APTA!$A$4:$BT$56,$L22,FALSE))</f>
        <v>0</v>
      </c>
      <c r="Z22" s="32">
        <f>IF(Z11=0,0,VLOOKUP(Z11,FAC_TOTALS_APTA!$A$4:$BT$56,$L22,FALSE))</f>
        <v>0</v>
      </c>
      <c r="AA22" s="32">
        <f>IF(AA11=0,0,VLOOKUP(AA11,FAC_TOTALS_APTA!$A$4:$BT$56,$L22,FALSE))</f>
        <v>0</v>
      </c>
      <c r="AB22" s="32">
        <f>IF(AB11=0,0,VLOOKUP(AB11,FAC_TOTALS_APTA!$A$4:$BT$56,$L22,FALSE))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x14ac:dyDescent="0.25">
      <c r="A23" s="9"/>
      <c r="B23" s="11" t="s">
        <v>71</v>
      </c>
      <c r="C23" s="30"/>
      <c r="D23" s="116" t="s">
        <v>49</v>
      </c>
      <c r="E23" s="59"/>
      <c r="F23" s="10" t="e">
        <f>MATCH($D23,FAC_TOTALS_APTA!$A$2:$BT$2,)</f>
        <v>#N/A</v>
      </c>
      <c r="G23" s="38" t="e">
        <f>VLOOKUP(G11,FAC_TOTALS_APTA!$A$4:$BT$56,$F23,FALSE)</f>
        <v>#REF!</v>
      </c>
      <c r="H23" s="38" t="e">
        <f>VLOOKUP(H11,FAC_TOTALS_APTA!$A$4:$BT$56,$F23,FALSE)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IF(M11=0,0,VLOOKUP(M11,FAC_TOTALS_APTA!$A$4:$BT$56,$L23,FALSE))</f>
        <v>#REF!</v>
      </c>
      <c r="N23" s="41" t="e">
        <f>IF(N11=0,0,VLOOKUP(N11,FAC_TOTALS_APTA!$A$4:$BT$56,$L23,FALSE))</f>
        <v>#REF!</v>
      </c>
      <c r="O23" s="41" t="e">
        <f>IF(O11=0,0,VLOOKUP(O11,FAC_TOTALS_APTA!$A$4:$BT$56,$L23,FALSE))</f>
        <v>#REF!</v>
      </c>
      <c r="P23" s="41" t="e">
        <f>IF(P11=0,0,VLOOKUP(P11,FAC_TOTALS_APTA!$A$4:$BT$56,$L23,FALSE))</f>
        <v>#REF!</v>
      </c>
      <c r="Q23" s="41" t="e">
        <f>IF(Q11=0,0,VLOOKUP(Q11,FAC_TOTALS_APTA!$A$4:$BT$56,$L23,FALSE))</f>
        <v>#REF!</v>
      </c>
      <c r="R23" s="41" t="e">
        <f>IF(R11=0,0,VLOOKUP(R11,FAC_TOTALS_APTA!$A$4:$BT$56,$L23,FALSE))</f>
        <v>#REF!</v>
      </c>
      <c r="S23" s="41">
        <f>IF(S11=0,0,VLOOKUP(S11,FAC_TOTALS_APTA!$A$4:$BT$56,$L23,FALSE))</f>
        <v>0</v>
      </c>
      <c r="T23" s="41">
        <f>IF(T11=0,0,VLOOKUP(T11,FAC_TOTALS_APTA!$A$4:$BT$56,$L23,FALSE))</f>
        <v>0</v>
      </c>
      <c r="U23" s="41">
        <f>IF(U11=0,0,VLOOKUP(U11,FAC_TOTALS_APTA!$A$4:$BT$56,$L23,FALSE))</f>
        <v>0</v>
      </c>
      <c r="V23" s="41">
        <f>IF(V11=0,0,VLOOKUP(V11,FAC_TOTALS_APTA!$A$4:$BT$56,$L23,FALSE))</f>
        <v>0</v>
      </c>
      <c r="W23" s="41">
        <f>IF(W11=0,0,VLOOKUP(W11,FAC_TOTALS_APTA!$A$4:$BT$56,$L23,FALSE))</f>
        <v>0</v>
      </c>
      <c r="X23" s="41">
        <f>IF(X11=0,0,VLOOKUP(X11,FAC_TOTALS_APTA!$A$4:$BT$56,$L23,FALSE))</f>
        <v>0</v>
      </c>
      <c r="Y23" s="41">
        <f>IF(Y11=0,0,VLOOKUP(Y11,FAC_TOTALS_APTA!$A$4:$BT$56,$L23,FALSE))</f>
        <v>0</v>
      </c>
      <c r="Z23" s="41">
        <f>IF(Z11=0,0,VLOOKUP(Z11,FAC_TOTALS_APTA!$A$4:$BT$56,$L23,FALSE))</f>
        <v>0</v>
      </c>
      <c r="AA23" s="41">
        <f>IF(AA11=0,0,VLOOKUP(AA11,FAC_TOTALS_APTA!$A$4:$BT$56,$L23,FALSE))</f>
        <v>0</v>
      </c>
      <c r="AB23" s="41">
        <f>IF(AB11=0,0,VLOOKUP(AB11,FAC_TOTALS_APTA!$A$4:$BT$56,$L23,FALSE))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17" t="s">
        <v>50</v>
      </c>
      <c r="E24" s="46"/>
      <c r="F24" s="47"/>
      <c r="G24" s="48"/>
      <c r="H24" s="48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43</v>
      </c>
      <c r="M24" s="48">
        <f>IF(M11=0,0,VLOOKUP(M11,FAC_TOTALS_APTA!$A$4:$BT$56,$L24,FALSE))</f>
        <v>0</v>
      </c>
      <c r="N24" s="48">
        <f>IF(N11=0,0,VLOOKUP(N11,FAC_TOTALS_APTA!$A$4:$BT$56,$L24,FALSE))</f>
        <v>0</v>
      </c>
      <c r="O24" s="48">
        <f>IF(O11=0,0,VLOOKUP(O11,FAC_TOTALS_APTA!$A$4:$BT$56,$L24,FALSE))</f>
        <v>0</v>
      </c>
      <c r="P24" s="48">
        <f>IF(P11=0,0,VLOOKUP(P11,FAC_TOTALS_APTA!$A$4:$BT$56,$L24,FALSE))</f>
        <v>0</v>
      </c>
      <c r="Q24" s="48">
        <f>IF(Q11=0,0,VLOOKUP(Q11,FAC_TOTALS_APTA!$A$4:$BT$56,$L24,FALSE))</f>
        <v>0</v>
      </c>
      <c r="R24" s="48">
        <f>IF(R11=0,0,VLOOKUP(R11,FAC_TOTALS_APTA!$A$4:$BT$56,$L24,FALSE))</f>
        <v>0</v>
      </c>
      <c r="S24" s="48">
        <f>IF(S11=0,0,VLOOKUP(S11,FAC_TOTALS_APTA!$A$4:$BT$56,$L24,FALSE))</f>
        <v>0</v>
      </c>
      <c r="T24" s="48">
        <f>IF(T11=0,0,VLOOKUP(T11,FAC_TOTALS_APTA!$A$4:$BT$56,$L24,FALSE))</f>
        <v>0</v>
      </c>
      <c r="U24" s="48">
        <f>IF(U11=0,0,VLOOKUP(U11,FAC_TOTALS_APTA!$A$4:$BT$56,$L24,FALSE))</f>
        <v>0</v>
      </c>
      <c r="V24" s="48">
        <f>IF(V11=0,0,VLOOKUP(V11,FAC_TOTALS_APTA!$A$4:$BT$56,$L24,FALSE))</f>
        <v>0</v>
      </c>
      <c r="W24" s="48">
        <f>IF(W11=0,0,VLOOKUP(W11,FAC_TOTALS_APTA!$A$4:$BT$56,$L24,FALSE))</f>
        <v>0</v>
      </c>
      <c r="X24" s="48">
        <f>IF(X11=0,0,VLOOKUP(X11,FAC_TOTALS_APTA!$A$4:$BT$56,$L24,FALSE))</f>
        <v>0</v>
      </c>
      <c r="Y24" s="48">
        <f>IF(Y11=0,0,VLOOKUP(Y11,FAC_TOTALS_APTA!$A$4:$BT$56,$L24,FALSE))</f>
        <v>0</v>
      </c>
      <c r="Z24" s="48">
        <f>IF(Z11=0,0,VLOOKUP(Z11,FAC_TOTALS_APTA!$A$4:$BT$56,$L24,FALSE))</f>
        <v>0</v>
      </c>
      <c r="AA24" s="48">
        <f>IF(AA11=0,0,VLOOKUP(AA11,FAC_TOTALS_APTA!$A$4:$BT$56,$L24,FALSE))</f>
        <v>0</v>
      </c>
      <c r="AB24" s="48">
        <f>IF(AB11=0,0,VLOOKUP(AB11,FAC_TOTALS_APTA!$A$4:$BT$56,$L24,FALSE))</f>
        <v>0</v>
      </c>
      <c r="AC24" s="51">
        <f>SUM(M24:AB24)</f>
        <v>0</v>
      </c>
      <c r="AD24" s="52">
        <f>AC24/G26</f>
        <v>0</v>
      </c>
      <c r="AE24" s="9"/>
    </row>
    <row r="25" spans="1:31" s="105" customFormat="1" x14ac:dyDescent="0.25">
      <c r="A25" s="104"/>
      <c r="B25" s="28" t="s">
        <v>72</v>
      </c>
      <c r="C25" s="31"/>
      <c r="D25" s="104" t="s">
        <v>6</v>
      </c>
      <c r="E25" s="58"/>
      <c r="F25" s="9">
        <f>MATCH($D25,FAC_TOTALS_APTA!$A$2:$BR$2,)</f>
        <v>10</v>
      </c>
      <c r="G25" s="110">
        <f>VLOOKUP(G11,FAC_TOTALS_APTA!$A$4:$BT$56,$F25,FALSE)</f>
        <v>1694715902.57605</v>
      </c>
      <c r="H25" s="110">
        <f>VLOOKUP(H11,FAC_TOTALS_APTA!$A$4:$BR$56,$F25,FALSE)</f>
        <v>1732605380.00845</v>
      </c>
      <c r="I25" s="112">
        <f t="shared" ref="I25:I26" si="6">H25/G25-1</f>
        <v>2.2357421308672576E-2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37889477.432399988</v>
      </c>
      <c r="AD25" s="36">
        <f>I25</f>
        <v>2.2357421308672576E-2</v>
      </c>
      <c r="AE25" s="104"/>
    </row>
    <row r="26" spans="1:31" ht="13.5" thickBot="1" x14ac:dyDescent="0.3">
      <c r="B26" s="12" t="s">
        <v>55</v>
      </c>
      <c r="C26" s="26"/>
      <c r="D26" s="118" t="s">
        <v>4</v>
      </c>
      <c r="E26" s="26"/>
      <c r="F26" s="26">
        <f>MATCH($D26,FAC_TOTALS_APTA!$A$2:$BR$2,)</f>
        <v>8</v>
      </c>
      <c r="G26" s="111">
        <f>VLOOKUP(G11,FAC_TOTALS_APTA!$A$4:$BR$56,$F26,FALSE)</f>
        <v>1684310471</v>
      </c>
      <c r="H26" s="111">
        <f>VLOOKUP(H11,FAC_TOTALS_APTA!$A$4:$BR$56,$F26,FALSE)</f>
        <v>1636184632.99999</v>
      </c>
      <c r="I26" s="113">
        <f t="shared" si="6"/>
        <v>-2.85730207278454E-2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-48125838.000010014</v>
      </c>
      <c r="AD26" s="55">
        <f>I26</f>
        <v>-2.85730207278454E-2</v>
      </c>
    </row>
    <row r="27" spans="1:31" ht="14.25" thickTop="1" thickBot="1" x14ac:dyDescent="0.3">
      <c r="B27" s="60" t="s">
        <v>73</v>
      </c>
      <c r="C27" s="61"/>
      <c r="D27" s="119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-5.0930442036517976E-2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28"/>
      <c r="C34" s="9"/>
      <c r="D34" s="65"/>
      <c r="E34" s="9"/>
      <c r="F34" s="9"/>
      <c r="G34" s="121" t="s">
        <v>56</v>
      </c>
      <c r="H34" s="121"/>
      <c r="I34" s="12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21" t="s">
        <v>60</v>
      </c>
      <c r="AD34" s="121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2012</v>
      </c>
      <c r="H35" s="30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idden="1" x14ac:dyDescent="0.25">
      <c r="B37" s="28"/>
      <c r="C37" s="31"/>
      <c r="D37" s="9"/>
      <c r="E37" s="9"/>
      <c r="F37" s="9"/>
      <c r="G37" s="9" t="str">
        <f>CONCATENATE($C32,"_",$C33,"_",G35)</f>
        <v>1_2_2012</v>
      </c>
      <c r="H37" s="9" t="str">
        <f>CONCATENATE($C32,"_",$C33,"_",H35)</f>
        <v>1_2_2018</v>
      </c>
      <c r="I37" s="31"/>
      <c r="J37" s="9"/>
      <c r="K37" s="9"/>
      <c r="L37" s="9"/>
      <c r="M37" s="9" t="str">
        <f>IF($G35+M36&gt;$H35,0,CONCATENATE($C32,"_",$C33,"_",$G35+M36))</f>
        <v>1_2_2013</v>
      </c>
      <c r="N37" s="9" t="str">
        <f t="shared" ref="N37:AB37" si="8">IF($G35+N36&gt;$H35,0,CONCATENATE($C32,"_",$C33,"_",$G35+N36))</f>
        <v>1_2_2014</v>
      </c>
      <c r="O37" s="9" t="str">
        <f t="shared" si="8"/>
        <v>1_2_2015</v>
      </c>
      <c r="P37" s="9" t="str">
        <f t="shared" si="8"/>
        <v>1_2_2016</v>
      </c>
      <c r="Q37" s="9" t="str">
        <f t="shared" si="8"/>
        <v>1_2_2017</v>
      </c>
      <c r="R37" s="9" t="str">
        <f t="shared" si="8"/>
        <v>1_2_2018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4" t="s">
        <v>8</v>
      </c>
      <c r="E39" s="58"/>
      <c r="F39" s="9">
        <f>MATCH($D39,FAC_TOTALS_APTA!$A$2:$BT$2,)</f>
        <v>12</v>
      </c>
      <c r="G39" s="32">
        <f>VLOOKUP(G37,FAC_TOTALS_APTA!$A$4:$BT$56,$F39,FALSE)</f>
        <v>4167496.3639548002</v>
      </c>
      <c r="H39" s="32">
        <f>VLOOKUP(H37,FAC_TOTALS_APTA!$A$4:$BT$56,$F39,FALSE)</f>
        <v>5364819.0474397596</v>
      </c>
      <c r="I39" s="33">
        <f>IFERROR(H39/G39-1,"-")</f>
        <v>0.28730023470224331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IF(M37=0,0,VLOOKUP(M37,FAC_TOTALS_APTA!$A$4:$BT$56,$L39,FALSE))</f>
        <v>5718945.3366796197</v>
      </c>
      <c r="N39" s="32">
        <f>IF(N37=0,0,VLOOKUP(N37,FAC_TOTALS_APTA!$A$4:$BT$56,$L39,FALSE))</f>
        <v>1292498.5776517</v>
      </c>
      <c r="O39" s="32">
        <f>IF(O37=0,0,VLOOKUP(O37,FAC_TOTALS_APTA!$A$4:$BT$56,$L39,FALSE))</f>
        <v>642329.86679777596</v>
      </c>
      <c r="P39" s="32">
        <f>IF(P37=0,0,VLOOKUP(P37,FAC_TOTALS_APTA!$A$4:$BT$56,$L39,FALSE))</f>
        <v>1562249.0882874001</v>
      </c>
      <c r="Q39" s="32">
        <f>IF(Q37=0,0,VLOOKUP(Q37,FAC_TOTALS_APTA!$A$4:$BT$56,$L39,FALSE))</f>
        <v>382802.25988033199</v>
      </c>
      <c r="R39" s="32">
        <f>IF(R37=0,0,VLOOKUP(R37,FAC_TOTALS_APTA!$A$4:$BT$56,$L39,FALSE))</f>
        <v>1585601.2813824101</v>
      </c>
      <c r="S39" s="32">
        <f>IF(S37=0,0,VLOOKUP(S37,FAC_TOTALS_APTA!$A$4:$BT$56,$L39,FALSE))</f>
        <v>0</v>
      </c>
      <c r="T39" s="32">
        <f>IF(T37=0,0,VLOOKUP(T37,FAC_TOTALS_APTA!$A$4:$BT$56,$L39,FALSE))</f>
        <v>0</v>
      </c>
      <c r="U39" s="32">
        <f>IF(U37=0,0,VLOOKUP(U37,FAC_TOTALS_APTA!$A$4:$BT$56,$L39,FALSE))</f>
        <v>0</v>
      </c>
      <c r="V39" s="32">
        <f>IF(V37=0,0,VLOOKUP(V37,FAC_TOTALS_APTA!$A$4:$BT$56,$L39,FALSE))</f>
        <v>0</v>
      </c>
      <c r="W39" s="32">
        <f>IF(W37=0,0,VLOOKUP(W37,FAC_TOTALS_APTA!$A$4:$BT$56,$L39,FALSE))</f>
        <v>0</v>
      </c>
      <c r="X39" s="32">
        <f>IF(X37=0,0,VLOOKUP(X37,FAC_TOTALS_APTA!$A$4:$BT$56,$L39,FALSE))</f>
        <v>0</v>
      </c>
      <c r="Y39" s="32">
        <f>IF(Y37=0,0,VLOOKUP(Y37,FAC_TOTALS_APTA!$A$4:$BT$56,$L39,FALSE))</f>
        <v>0</v>
      </c>
      <c r="Z39" s="32">
        <f>IF(Z37=0,0,VLOOKUP(Z37,FAC_TOTALS_APTA!$A$4:$BT$56,$L39,FALSE))</f>
        <v>0</v>
      </c>
      <c r="AA39" s="32">
        <f>IF(AA37=0,0,VLOOKUP(AA37,FAC_TOTALS_APTA!$A$4:$BT$56,$L39,FALSE))</f>
        <v>0</v>
      </c>
      <c r="AB39" s="32">
        <f>IF(AB37=0,0,VLOOKUP(AB37,FAC_TOTALS_APTA!$A$4:$BT$56,$L39,FALSE))</f>
        <v>0</v>
      </c>
      <c r="AC39" s="35">
        <f>SUM(M39:AB39)</f>
        <v>11184426.410679238</v>
      </c>
      <c r="AD39" s="36">
        <f>AC39/G51</f>
        <v>0.13516775856746641</v>
      </c>
    </row>
    <row r="40" spans="2:30" x14ac:dyDescent="0.25">
      <c r="B40" s="28" t="s">
        <v>57</v>
      </c>
      <c r="C40" s="31" t="s">
        <v>25</v>
      </c>
      <c r="D40" s="104" t="s">
        <v>75</v>
      </c>
      <c r="E40" s="58"/>
      <c r="F40" s="9">
        <f>MATCH($D40,FAC_TOTALS_APTA!$A$2:$BT$2,)</f>
        <v>13</v>
      </c>
      <c r="G40" s="57">
        <f>VLOOKUP(G37,FAC_TOTALS_APTA!$A$4:$BT$56,$F40,FALSE)</f>
        <v>1.23648691601224</v>
      </c>
      <c r="H40" s="57">
        <f>VLOOKUP(H37,FAC_TOTALS_APTA!$A$4:$BT$56,$F40,FALSE)</f>
        <v>1.3368044680515501</v>
      </c>
      <c r="I40" s="33">
        <f t="shared" ref="I40:I49" si="9">IFERROR(H40/G40-1,"-")</f>
        <v>8.1131106799610553E-2</v>
      </c>
      <c r="J40" s="34" t="str">
        <f t="shared" ref="J40:J46" si="10">IF(C40="Log","_log","")</f>
        <v>_log</v>
      </c>
      <c r="K40" s="34" t="str">
        <f t="shared" ref="K40:K49" si="11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IF(M37=0,0,VLOOKUP(M37,FAC_TOTALS_APTA!$A$4:$BT$56,$L40,FALSE))</f>
        <v>-1501799.7885706299</v>
      </c>
      <c r="N40" s="32">
        <f>IF(N37=0,0,VLOOKUP(N37,FAC_TOTALS_APTA!$A$4:$BT$56,$L40,FALSE))</f>
        <v>87527.625891793199</v>
      </c>
      <c r="O40" s="32">
        <f>IF(O37=0,0,VLOOKUP(O37,FAC_TOTALS_APTA!$A$4:$BT$56,$L40,FALSE))</f>
        <v>-549937.54644943401</v>
      </c>
      <c r="P40" s="32">
        <f>IF(P37=0,0,VLOOKUP(P37,FAC_TOTALS_APTA!$A$4:$BT$56,$L40,FALSE))</f>
        <v>1014110.0877718501</v>
      </c>
      <c r="Q40" s="32">
        <f>IF(Q37=0,0,VLOOKUP(Q37,FAC_TOTALS_APTA!$A$4:$BT$56,$L40,FALSE))</f>
        <v>-212735.49368545201</v>
      </c>
      <c r="R40" s="32">
        <f>IF(R37=0,0,VLOOKUP(R37,FAC_TOTALS_APTA!$A$4:$BT$56,$L40,FALSE))</f>
        <v>293249.81042883202</v>
      </c>
      <c r="S40" s="32">
        <f>IF(S37=0,0,VLOOKUP(S37,FAC_TOTALS_APTA!$A$4:$BT$56,$L40,FALSE))</f>
        <v>0</v>
      </c>
      <c r="T40" s="32">
        <f>IF(T37=0,0,VLOOKUP(T37,FAC_TOTALS_APTA!$A$4:$BT$56,$L40,FALSE))</f>
        <v>0</v>
      </c>
      <c r="U40" s="32">
        <f>IF(U37=0,0,VLOOKUP(U37,FAC_TOTALS_APTA!$A$4:$BT$56,$L40,FALSE))</f>
        <v>0</v>
      </c>
      <c r="V40" s="32">
        <f>IF(V37=0,0,VLOOKUP(V37,FAC_TOTALS_APTA!$A$4:$BT$56,$L40,FALSE))</f>
        <v>0</v>
      </c>
      <c r="W40" s="32">
        <f>IF(W37=0,0,VLOOKUP(W37,FAC_TOTALS_APTA!$A$4:$BT$56,$L40,FALSE))</f>
        <v>0</v>
      </c>
      <c r="X40" s="32">
        <f>IF(X37=0,0,VLOOKUP(X37,FAC_TOTALS_APTA!$A$4:$BT$56,$L40,FALSE))</f>
        <v>0</v>
      </c>
      <c r="Y40" s="32">
        <f>IF(Y37=0,0,VLOOKUP(Y37,FAC_TOTALS_APTA!$A$4:$BT$56,$L40,FALSE))</f>
        <v>0</v>
      </c>
      <c r="Z40" s="32">
        <f>IF(Z37=0,0,VLOOKUP(Z37,FAC_TOTALS_APTA!$A$4:$BT$56,$L40,FALSE))</f>
        <v>0</v>
      </c>
      <c r="AA40" s="32">
        <f>IF(AA37=0,0,VLOOKUP(AA37,FAC_TOTALS_APTA!$A$4:$BT$56,$L40,FALSE))</f>
        <v>0</v>
      </c>
      <c r="AB40" s="32">
        <f>IF(AB37=0,0,VLOOKUP(AB37,FAC_TOTALS_APTA!$A$4:$BT$56,$L40,FALSE))</f>
        <v>0</v>
      </c>
      <c r="AC40" s="35">
        <f t="shared" ref="AC40:AC49" si="12">SUM(M40:AB40)</f>
        <v>-869585.30461304053</v>
      </c>
      <c r="AD40" s="36">
        <f>AC40/G51</f>
        <v>-1.0509246714299219E-2</v>
      </c>
    </row>
    <row r="41" spans="2:30" x14ac:dyDescent="0.25">
      <c r="B41" s="28" t="s">
        <v>53</v>
      </c>
      <c r="C41" s="31" t="s">
        <v>25</v>
      </c>
      <c r="D41" s="104" t="s">
        <v>9</v>
      </c>
      <c r="E41" s="58"/>
      <c r="F41" s="9">
        <f>MATCH($D41,FAC_TOTALS_APTA!$A$2:$BT$2,)</f>
        <v>14</v>
      </c>
      <c r="G41" s="32">
        <f>VLOOKUP(G37,FAC_TOTALS_APTA!$A$4:$BT$56,$F41,FALSE)</f>
        <v>2757483.3367610201</v>
      </c>
      <c r="H41" s="32">
        <f>VLOOKUP(H37,FAC_TOTALS_APTA!$A$4:$BT$56,$F41,FALSE)</f>
        <v>2923146.8266338799</v>
      </c>
      <c r="I41" s="33">
        <f t="shared" si="9"/>
        <v>6.0077784574194659E-2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28</v>
      </c>
      <c r="M41" s="32">
        <f>IF(M37=0,0,VLOOKUP(M37,FAC_TOTALS_APTA!$A$4:$BT$56,$L41,FALSE))</f>
        <v>130870.25138654299</v>
      </c>
      <c r="N41" s="32">
        <f>IF(N37=0,0,VLOOKUP(N37,FAC_TOTALS_APTA!$A$4:$BT$56,$L41,FALSE))</f>
        <v>111443.298984141</v>
      </c>
      <c r="O41" s="32">
        <f>IF(O37=0,0,VLOOKUP(O37,FAC_TOTALS_APTA!$A$4:$BT$56,$L41,FALSE))</f>
        <v>122684.139426988</v>
      </c>
      <c r="P41" s="32">
        <f>IF(P37=0,0,VLOOKUP(P37,FAC_TOTALS_APTA!$A$4:$BT$56,$L41,FALSE))</f>
        <v>102303.864890178</v>
      </c>
      <c r="Q41" s="32">
        <f>IF(Q37=0,0,VLOOKUP(Q37,FAC_TOTALS_APTA!$A$4:$BT$56,$L41,FALSE))</f>
        <v>106176.336297122</v>
      </c>
      <c r="R41" s="32">
        <f>IF(R37=0,0,VLOOKUP(R37,FAC_TOTALS_APTA!$A$4:$BT$56,$L41,FALSE))</f>
        <v>92967.654235365597</v>
      </c>
      <c r="S41" s="32">
        <f>IF(S37=0,0,VLOOKUP(S37,FAC_TOTALS_APTA!$A$4:$BT$56,$L41,FALSE))</f>
        <v>0</v>
      </c>
      <c r="T41" s="32">
        <f>IF(T37=0,0,VLOOKUP(T37,FAC_TOTALS_APTA!$A$4:$BT$56,$L41,FALSE))</f>
        <v>0</v>
      </c>
      <c r="U41" s="32">
        <f>IF(U37=0,0,VLOOKUP(U37,FAC_TOTALS_APTA!$A$4:$BT$56,$L41,FALSE))</f>
        <v>0</v>
      </c>
      <c r="V41" s="32">
        <f>IF(V37=0,0,VLOOKUP(V37,FAC_TOTALS_APTA!$A$4:$BT$56,$L41,FALSE))</f>
        <v>0</v>
      </c>
      <c r="W41" s="32">
        <f>IF(W37=0,0,VLOOKUP(W37,FAC_TOTALS_APTA!$A$4:$BT$56,$L41,FALSE))</f>
        <v>0</v>
      </c>
      <c r="X41" s="32">
        <f>IF(X37=0,0,VLOOKUP(X37,FAC_TOTALS_APTA!$A$4:$BT$56,$L41,FALSE))</f>
        <v>0</v>
      </c>
      <c r="Y41" s="32">
        <f>IF(Y37=0,0,VLOOKUP(Y37,FAC_TOTALS_APTA!$A$4:$BT$56,$L41,FALSE))</f>
        <v>0</v>
      </c>
      <c r="Z41" s="32">
        <f>IF(Z37=0,0,VLOOKUP(Z37,FAC_TOTALS_APTA!$A$4:$BT$56,$L41,FALSE))</f>
        <v>0</v>
      </c>
      <c r="AA41" s="32">
        <f>IF(AA37=0,0,VLOOKUP(AA37,FAC_TOTALS_APTA!$A$4:$BT$56,$L41,FALSE))</f>
        <v>0</v>
      </c>
      <c r="AB41" s="32">
        <f>IF(AB37=0,0,VLOOKUP(AB37,FAC_TOTALS_APTA!$A$4:$BT$56,$L41,FALSE))</f>
        <v>0</v>
      </c>
      <c r="AC41" s="35">
        <f t="shared" si="12"/>
        <v>666445.54522033758</v>
      </c>
      <c r="AD41" s="36">
        <f>AC41/G51</f>
        <v>8.0542306996354372E-3</v>
      </c>
    </row>
    <row r="42" spans="2:30" x14ac:dyDescent="0.25">
      <c r="B42" s="28" t="s">
        <v>67</v>
      </c>
      <c r="C42" s="31"/>
      <c r="D42" s="104" t="s">
        <v>11</v>
      </c>
      <c r="E42" s="58"/>
      <c r="F42" s="9" t="e">
        <f>MATCH($D42,FAC_TOTALS_APTA!$A$2:$BT$2,)</f>
        <v>#N/A</v>
      </c>
      <c r="G42" s="57" t="e">
        <f>VLOOKUP(G37,FAC_TOTALS_APTA!$A$4:$BT$56,$F42,FALSE)</f>
        <v>#REF!</v>
      </c>
      <c r="H42" s="57" t="e">
        <f>VLOOKUP(H37,FAC_TOTALS_APTA!$A$4:$BT$56,$F42,FALSE)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MATCH($K42,FAC_TOTALS_APTA!$A$2:$BR$2,)</f>
        <v>#N/A</v>
      </c>
      <c r="M42" s="32" t="e">
        <f>IF(M37=0,0,VLOOKUP(M37,FAC_TOTALS_APTA!$A$4:$BT$56,$L42,FALSE))</f>
        <v>#REF!</v>
      </c>
      <c r="N42" s="32" t="e">
        <f>IF(N37=0,0,VLOOKUP(N37,FAC_TOTALS_APTA!$A$4:$BT$56,$L42,FALSE))</f>
        <v>#REF!</v>
      </c>
      <c r="O42" s="32" t="e">
        <f>IF(O37=0,0,VLOOKUP(O37,FAC_TOTALS_APTA!$A$4:$BT$56,$L42,FALSE))</f>
        <v>#REF!</v>
      </c>
      <c r="P42" s="32" t="e">
        <f>IF(P37=0,0,VLOOKUP(P37,FAC_TOTALS_APTA!$A$4:$BT$56,$L42,FALSE))</f>
        <v>#REF!</v>
      </c>
      <c r="Q42" s="32" t="e">
        <f>IF(Q37=0,0,VLOOKUP(Q37,FAC_TOTALS_APTA!$A$4:$BT$56,$L42,FALSE))</f>
        <v>#REF!</v>
      </c>
      <c r="R42" s="32" t="e">
        <f>IF(R37=0,0,VLOOKUP(R37,FAC_TOTALS_APTA!$A$4:$BT$56,$L42,FALSE))</f>
        <v>#REF!</v>
      </c>
      <c r="S42" s="32">
        <f>IF(S37=0,0,VLOOKUP(S37,FAC_TOTALS_APTA!$A$4:$BT$56,$L42,FALSE))</f>
        <v>0</v>
      </c>
      <c r="T42" s="32">
        <f>IF(T37=0,0,VLOOKUP(T37,FAC_TOTALS_APTA!$A$4:$BT$56,$L42,FALSE))</f>
        <v>0</v>
      </c>
      <c r="U42" s="32">
        <f>IF(U37=0,0,VLOOKUP(U37,FAC_TOTALS_APTA!$A$4:$BT$56,$L42,FALSE))</f>
        <v>0</v>
      </c>
      <c r="V42" s="32">
        <f>IF(V37=0,0,VLOOKUP(V37,FAC_TOTALS_APTA!$A$4:$BT$56,$L42,FALSE))</f>
        <v>0</v>
      </c>
      <c r="W42" s="32">
        <f>IF(W37=0,0,VLOOKUP(W37,FAC_TOTALS_APTA!$A$4:$BT$56,$L42,FALSE))</f>
        <v>0</v>
      </c>
      <c r="X42" s="32">
        <f>IF(X37=0,0,VLOOKUP(X37,FAC_TOTALS_APTA!$A$4:$BT$56,$L42,FALSE))</f>
        <v>0</v>
      </c>
      <c r="Y42" s="32">
        <f>IF(Y37=0,0,VLOOKUP(Y37,FAC_TOTALS_APTA!$A$4:$BT$56,$L42,FALSE))</f>
        <v>0</v>
      </c>
      <c r="Z42" s="32">
        <f>IF(Z37=0,0,VLOOKUP(Z37,FAC_TOTALS_APTA!$A$4:$BT$56,$L42,FALSE))</f>
        <v>0</v>
      </c>
      <c r="AA42" s="32">
        <f>IF(AA37=0,0,VLOOKUP(AA37,FAC_TOTALS_APTA!$A$4:$BT$56,$L42,FALSE))</f>
        <v>0</v>
      </c>
      <c r="AB42" s="32">
        <f>IF(AB37=0,0,VLOOKUP(AB37,FAC_TOTALS_APTA!$A$4:$BT$56,$L42,FALSE))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14" t="s">
        <v>18</v>
      </c>
      <c r="E43" s="58"/>
      <c r="F43" s="9">
        <f>MATCH($D43,FAC_TOTALS_APTA!$A$2:$BT$2,)</f>
        <v>15</v>
      </c>
      <c r="G43" s="37">
        <f>VLOOKUP(G37,FAC_TOTALS_APTA!$A$4:$BT$56,$F43,FALSE)</f>
        <v>3.9957375032866498</v>
      </c>
      <c r="H43" s="37">
        <f>VLOOKUP(H37,FAC_TOTALS_APTA!$A$4:$BT$56,$F43,FALSE)</f>
        <v>2.8756296922684998</v>
      </c>
      <c r="I43" s="33">
        <f t="shared" si="9"/>
        <v>-0.2803256745711693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29</v>
      </c>
      <c r="M43" s="32">
        <f>IF(M37=0,0,VLOOKUP(M37,FAC_TOTALS_APTA!$A$4:$BT$56,$L43,FALSE))</f>
        <v>-358791.23005332198</v>
      </c>
      <c r="N43" s="32">
        <f>IF(N37=0,0,VLOOKUP(N37,FAC_TOTALS_APTA!$A$4:$BT$56,$L43,FALSE))</f>
        <v>-535085.985525792</v>
      </c>
      <c r="O43" s="32">
        <f>IF(O37=0,0,VLOOKUP(O37,FAC_TOTALS_APTA!$A$4:$BT$56,$L43,FALSE))</f>
        <v>-2840369.7332285098</v>
      </c>
      <c r="P43" s="32">
        <f>IF(P37=0,0,VLOOKUP(P37,FAC_TOTALS_APTA!$A$4:$BT$56,$L43,FALSE))</f>
        <v>-1029531.39763285</v>
      </c>
      <c r="Q43" s="32">
        <f>IF(Q37=0,0,VLOOKUP(Q37,FAC_TOTALS_APTA!$A$4:$BT$56,$L43,FALSE))</f>
        <v>748395.67064136697</v>
      </c>
      <c r="R43" s="32">
        <f>IF(R37=0,0,VLOOKUP(R37,FAC_TOTALS_APTA!$A$4:$BT$56,$L43,FALSE))</f>
        <v>913720.190966886</v>
      </c>
      <c r="S43" s="32">
        <f>IF(S37=0,0,VLOOKUP(S37,FAC_TOTALS_APTA!$A$4:$BT$56,$L43,FALSE))</f>
        <v>0</v>
      </c>
      <c r="T43" s="32">
        <f>IF(T37=0,0,VLOOKUP(T37,FAC_TOTALS_APTA!$A$4:$BT$56,$L43,FALSE))</f>
        <v>0</v>
      </c>
      <c r="U43" s="32">
        <f>IF(U37=0,0,VLOOKUP(U37,FAC_TOTALS_APTA!$A$4:$BT$56,$L43,FALSE))</f>
        <v>0</v>
      </c>
      <c r="V43" s="32">
        <f>IF(V37=0,0,VLOOKUP(V37,FAC_TOTALS_APTA!$A$4:$BT$56,$L43,FALSE))</f>
        <v>0</v>
      </c>
      <c r="W43" s="32">
        <f>IF(W37=0,0,VLOOKUP(W37,FAC_TOTALS_APTA!$A$4:$BT$56,$L43,FALSE))</f>
        <v>0</v>
      </c>
      <c r="X43" s="32">
        <f>IF(X37=0,0,VLOOKUP(X37,FAC_TOTALS_APTA!$A$4:$BT$56,$L43,FALSE))</f>
        <v>0</v>
      </c>
      <c r="Y43" s="32">
        <f>IF(Y37=0,0,VLOOKUP(Y37,FAC_TOTALS_APTA!$A$4:$BT$56,$L43,FALSE))</f>
        <v>0</v>
      </c>
      <c r="Z43" s="32">
        <f>IF(Z37=0,0,VLOOKUP(Z37,FAC_TOTALS_APTA!$A$4:$BT$56,$L43,FALSE))</f>
        <v>0</v>
      </c>
      <c r="AA43" s="32">
        <f>IF(AA37=0,0,VLOOKUP(AA37,FAC_TOTALS_APTA!$A$4:$BT$56,$L43,FALSE))</f>
        <v>0</v>
      </c>
      <c r="AB43" s="32">
        <f>IF(AB37=0,0,VLOOKUP(AB37,FAC_TOTALS_APTA!$A$4:$BT$56,$L43,FALSE))</f>
        <v>0</v>
      </c>
      <c r="AC43" s="35">
        <f t="shared" si="12"/>
        <v>-3101662.4848322207</v>
      </c>
      <c r="AD43" s="36">
        <f>AC43/G51</f>
        <v>-3.7484690811435947E-2</v>
      </c>
    </row>
    <row r="44" spans="2:30" x14ac:dyDescent="0.25">
      <c r="B44" s="28" t="s">
        <v>51</v>
      </c>
      <c r="C44" s="31" t="s">
        <v>25</v>
      </c>
      <c r="D44" s="104" t="s">
        <v>17</v>
      </c>
      <c r="E44" s="58"/>
      <c r="F44" s="9">
        <f>MATCH($D44,FAC_TOTALS_APTA!$A$2:$BT$2,)</f>
        <v>16</v>
      </c>
      <c r="G44" s="57">
        <f>VLOOKUP(G37,FAC_TOTALS_APTA!$A$4:$BT$56,$F44,FALSE)</f>
        <v>28884.9326866255</v>
      </c>
      <c r="H44" s="57">
        <f>VLOOKUP(H37,FAC_TOTALS_APTA!$A$4:$BT$56,$F44,FALSE)</f>
        <v>31711.860959993999</v>
      </c>
      <c r="I44" s="33">
        <f t="shared" si="9"/>
        <v>9.7868612125152854E-2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30</v>
      </c>
      <c r="M44" s="32">
        <f>IF(M37=0,0,VLOOKUP(M37,FAC_TOTALS_APTA!$A$4:$BT$56,$L44,FALSE))</f>
        <v>-62770.838182245097</v>
      </c>
      <c r="N44" s="32">
        <f>IF(N37=0,0,VLOOKUP(N37,FAC_TOTALS_APTA!$A$4:$BT$56,$L44,FALSE))</f>
        <v>-8160.2317507197004</v>
      </c>
      <c r="O44" s="32">
        <f>IF(O37=0,0,VLOOKUP(O37,FAC_TOTALS_APTA!$A$4:$BT$56,$L44,FALSE))</f>
        <v>-161836.021832912</v>
      </c>
      <c r="P44" s="32">
        <f>IF(P37=0,0,VLOOKUP(P37,FAC_TOTALS_APTA!$A$4:$BT$56,$L44,FALSE))</f>
        <v>-61583.447072430099</v>
      </c>
      <c r="Q44" s="32">
        <f>IF(Q37=0,0,VLOOKUP(Q37,FAC_TOTALS_APTA!$A$4:$BT$56,$L44,FALSE))</f>
        <v>12667.782502245</v>
      </c>
      <c r="R44" s="32">
        <f>IF(R37=0,0,VLOOKUP(R37,FAC_TOTALS_APTA!$A$4:$BT$56,$L44,FALSE))</f>
        <v>-16623.634730801099</v>
      </c>
      <c r="S44" s="32">
        <f>IF(S37=0,0,VLOOKUP(S37,FAC_TOTALS_APTA!$A$4:$BT$56,$L44,FALSE))</f>
        <v>0</v>
      </c>
      <c r="T44" s="32">
        <f>IF(T37=0,0,VLOOKUP(T37,FAC_TOTALS_APTA!$A$4:$BT$56,$L44,FALSE))</f>
        <v>0</v>
      </c>
      <c r="U44" s="32">
        <f>IF(U37=0,0,VLOOKUP(U37,FAC_TOTALS_APTA!$A$4:$BT$56,$L44,FALSE))</f>
        <v>0</v>
      </c>
      <c r="V44" s="32">
        <f>IF(V37=0,0,VLOOKUP(V37,FAC_TOTALS_APTA!$A$4:$BT$56,$L44,FALSE))</f>
        <v>0</v>
      </c>
      <c r="W44" s="32">
        <f>IF(W37=0,0,VLOOKUP(W37,FAC_TOTALS_APTA!$A$4:$BT$56,$L44,FALSE))</f>
        <v>0</v>
      </c>
      <c r="X44" s="32">
        <f>IF(X37=0,0,VLOOKUP(X37,FAC_TOTALS_APTA!$A$4:$BT$56,$L44,FALSE))</f>
        <v>0</v>
      </c>
      <c r="Y44" s="32">
        <f>IF(Y37=0,0,VLOOKUP(Y37,FAC_TOTALS_APTA!$A$4:$BT$56,$L44,FALSE))</f>
        <v>0</v>
      </c>
      <c r="Z44" s="32">
        <f>IF(Z37=0,0,VLOOKUP(Z37,FAC_TOTALS_APTA!$A$4:$BT$56,$L44,FALSE))</f>
        <v>0</v>
      </c>
      <c r="AA44" s="32">
        <f>IF(AA37=0,0,VLOOKUP(AA37,FAC_TOTALS_APTA!$A$4:$BT$56,$L44,FALSE))</f>
        <v>0</v>
      </c>
      <c r="AB44" s="32">
        <f>IF(AB37=0,0,VLOOKUP(AB37,FAC_TOTALS_APTA!$A$4:$BT$56,$L44,FALSE))</f>
        <v>0</v>
      </c>
      <c r="AC44" s="35">
        <f t="shared" si="12"/>
        <v>-298306.39106686303</v>
      </c>
      <c r="AD44" s="36">
        <f>AC44/G51</f>
        <v>-3.6051384994010803E-3</v>
      </c>
    </row>
    <row r="45" spans="2:30" x14ac:dyDescent="0.25">
      <c r="B45" s="28" t="s">
        <v>68</v>
      </c>
      <c r="C45" s="31"/>
      <c r="D45" s="104" t="s">
        <v>10</v>
      </c>
      <c r="E45" s="58"/>
      <c r="F45" s="9">
        <f>MATCH($D45,FAC_TOTALS_APTA!$A$2:$BT$2,)</f>
        <v>17</v>
      </c>
      <c r="G45" s="32">
        <f>VLOOKUP(G37,FAC_TOTALS_APTA!$A$4:$BT$56,$F45,FALSE)</f>
        <v>8.2271064735444792</v>
      </c>
      <c r="H45" s="32">
        <f>VLOOKUP(H37,FAC_TOTALS_APTA!$A$4:$BT$56,$F45,FALSE)</f>
        <v>7.0555006520894903</v>
      </c>
      <c r="I45" s="33">
        <f t="shared" si="9"/>
        <v>-0.14240800519872532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31</v>
      </c>
      <c r="M45" s="32">
        <f>IF(M37=0,0,VLOOKUP(M37,FAC_TOTALS_APTA!$A$4:$BT$56,$L45,FALSE))</f>
        <v>-13313.5164690933</v>
      </c>
      <c r="N45" s="32">
        <f>IF(N37=0,0,VLOOKUP(N37,FAC_TOTALS_APTA!$A$4:$BT$56,$L45,FALSE))</f>
        <v>-1051.1451131306801</v>
      </c>
      <c r="O45" s="32">
        <f>IF(O37=0,0,VLOOKUP(O37,FAC_TOTALS_APTA!$A$4:$BT$56,$L45,FALSE))</f>
        <v>-18208.473902206999</v>
      </c>
      <c r="P45" s="32">
        <f>IF(P37=0,0,VLOOKUP(P37,FAC_TOTALS_APTA!$A$4:$BT$56,$L45,FALSE))</f>
        <v>-26178.053662915601</v>
      </c>
      <c r="Q45" s="32">
        <f>IF(Q37=0,0,VLOOKUP(Q37,FAC_TOTALS_APTA!$A$4:$BT$56,$L45,FALSE))</f>
        <v>-20417.150165166699</v>
      </c>
      <c r="R45" s="32">
        <f>IF(R37=0,0,VLOOKUP(R37,FAC_TOTALS_APTA!$A$4:$BT$56,$L45,FALSE))</f>
        <v>-20861.524111112099</v>
      </c>
      <c r="S45" s="32">
        <f>IF(S37=0,0,VLOOKUP(S37,FAC_TOTALS_APTA!$A$4:$BT$56,$L45,FALSE))</f>
        <v>0</v>
      </c>
      <c r="T45" s="32">
        <f>IF(T37=0,0,VLOOKUP(T37,FAC_TOTALS_APTA!$A$4:$BT$56,$L45,FALSE))</f>
        <v>0</v>
      </c>
      <c r="U45" s="32">
        <f>IF(U37=0,0,VLOOKUP(U37,FAC_TOTALS_APTA!$A$4:$BT$56,$L45,FALSE))</f>
        <v>0</v>
      </c>
      <c r="V45" s="32">
        <f>IF(V37=0,0,VLOOKUP(V37,FAC_TOTALS_APTA!$A$4:$BT$56,$L45,FALSE))</f>
        <v>0</v>
      </c>
      <c r="W45" s="32">
        <f>IF(W37=0,0,VLOOKUP(W37,FAC_TOTALS_APTA!$A$4:$BT$56,$L45,FALSE))</f>
        <v>0</v>
      </c>
      <c r="X45" s="32">
        <f>IF(X37=0,0,VLOOKUP(X37,FAC_TOTALS_APTA!$A$4:$BT$56,$L45,FALSE))</f>
        <v>0</v>
      </c>
      <c r="Y45" s="32">
        <f>IF(Y37=0,0,VLOOKUP(Y37,FAC_TOTALS_APTA!$A$4:$BT$56,$L45,FALSE))</f>
        <v>0</v>
      </c>
      <c r="Z45" s="32">
        <f>IF(Z37=0,0,VLOOKUP(Z37,FAC_TOTALS_APTA!$A$4:$BT$56,$L45,FALSE))</f>
        <v>0</v>
      </c>
      <c r="AA45" s="32">
        <f>IF(AA37=0,0,VLOOKUP(AA37,FAC_TOTALS_APTA!$A$4:$BT$56,$L45,FALSE))</f>
        <v>0</v>
      </c>
      <c r="AB45" s="32">
        <f>IF(AB37=0,0,VLOOKUP(AB37,FAC_TOTALS_APTA!$A$4:$BT$56,$L45,FALSE))</f>
        <v>0</v>
      </c>
      <c r="AC45" s="35">
        <f t="shared" si="12"/>
        <v>-100029.86342362537</v>
      </c>
      <c r="AD45" s="36">
        <f>AC45/G51</f>
        <v>-1.2088963646692816E-3</v>
      </c>
    </row>
    <row r="46" spans="2:30" x14ac:dyDescent="0.25">
      <c r="B46" s="28" t="s">
        <v>52</v>
      </c>
      <c r="C46" s="31"/>
      <c r="D46" s="104" t="s">
        <v>32</v>
      </c>
      <c r="E46" s="58"/>
      <c r="F46" s="9">
        <f>MATCH($D46,FAC_TOTALS_APTA!$A$2:$BT$2,)</f>
        <v>18</v>
      </c>
      <c r="G46" s="37">
        <f>VLOOKUP(G37,FAC_TOTALS_APTA!$A$4:$BT$56,$F46,FALSE)</f>
        <v>4.3533563877014698</v>
      </c>
      <c r="H46" s="37">
        <f>VLOOKUP(H37,FAC_TOTALS_APTA!$A$4:$BT$56,$F46,FALSE)</f>
        <v>5.9661904089561197</v>
      </c>
      <c r="I46" s="33">
        <f t="shared" si="9"/>
        <v>0.37048058500586278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32</v>
      </c>
      <c r="M46" s="32">
        <f>IF(M37=0,0,VLOOKUP(M37,FAC_TOTALS_APTA!$A$4:$BT$56,$L46,FALSE))</f>
        <v>-9320.4285006422506</v>
      </c>
      <c r="N46" s="32">
        <f>IF(N37=0,0,VLOOKUP(N37,FAC_TOTALS_APTA!$A$4:$BT$56,$L46,FALSE))</f>
        <v>-46391.573017175899</v>
      </c>
      <c r="O46" s="32">
        <f>IF(O37=0,0,VLOOKUP(O37,FAC_TOTALS_APTA!$A$4:$BT$56,$L46,FALSE))</f>
        <v>-134197.59707427799</v>
      </c>
      <c r="P46" s="32">
        <f>IF(P37=0,0,VLOOKUP(P37,FAC_TOTALS_APTA!$A$4:$BT$56,$L46,FALSE))</f>
        <v>-452042.83154916501</v>
      </c>
      <c r="Q46" s="32">
        <f>IF(Q37=0,0,VLOOKUP(Q37,FAC_TOTALS_APTA!$A$4:$BT$56,$L46,FALSE))</f>
        <v>-221701.505936309</v>
      </c>
      <c r="R46" s="32">
        <f>IF(R37=0,0,VLOOKUP(R37,FAC_TOTALS_APTA!$A$4:$BT$56,$L46,FALSE))</f>
        <v>-274078.65590848</v>
      </c>
      <c r="S46" s="32">
        <f>IF(S37=0,0,VLOOKUP(S37,FAC_TOTALS_APTA!$A$4:$BT$56,$L46,FALSE))</f>
        <v>0</v>
      </c>
      <c r="T46" s="32">
        <f>IF(T37=0,0,VLOOKUP(T37,FAC_TOTALS_APTA!$A$4:$BT$56,$L46,FALSE))</f>
        <v>0</v>
      </c>
      <c r="U46" s="32">
        <f>IF(U37=0,0,VLOOKUP(U37,FAC_TOTALS_APTA!$A$4:$BT$56,$L46,FALSE))</f>
        <v>0</v>
      </c>
      <c r="V46" s="32">
        <f>IF(V37=0,0,VLOOKUP(V37,FAC_TOTALS_APTA!$A$4:$BT$56,$L46,FALSE))</f>
        <v>0</v>
      </c>
      <c r="W46" s="32">
        <f>IF(W37=0,0,VLOOKUP(W37,FAC_TOTALS_APTA!$A$4:$BT$56,$L46,FALSE))</f>
        <v>0</v>
      </c>
      <c r="X46" s="32">
        <f>IF(X37=0,0,VLOOKUP(X37,FAC_TOTALS_APTA!$A$4:$BT$56,$L46,FALSE))</f>
        <v>0</v>
      </c>
      <c r="Y46" s="32">
        <f>IF(Y37=0,0,VLOOKUP(Y37,FAC_TOTALS_APTA!$A$4:$BT$56,$L46,FALSE))</f>
        <v>0</v>
      </c>
      <c r="Z46" s="32">
        <f>IF(Z37=0,0,VLOOKUP(Z37,FAC_TOTALS_APTA!$A$4:$BT$56,$L46,FALSE))</f>
        <v>0</v>
      </c>
      <c r="AA46" s="32">
        <f>IF(AA37=0,0,VLOOKUP(AA37,FAC_TOTALS_APTA!$A$4:$BT$56,$L46,FALSE))</f>
        <v>0</v>
      </c>
      <c r="AB46" s="32">
        <f>IF(AB37=0,0,VLOOKUP(AB37,FAC_TOTALS_APTA!$A$4:$BT$56,$L46,FALSE))</f>
        <v>0</v>
      </c>
      <c r="AC46" s="35">
        <f t="shared" si="12"/>
        <v>-1137732.5919860501</v>
      </c>
      <c r="AD46" s="36">
        <f>AC46/G51</f>
        <v>-1.3749901752768448E-2</v>
      </c>
    </row>
    <row r="47" spans="2:30" x14ac:dyDescent="0.25">
      <c r="B47" s="28" t="s">
        <v>69</v>
      </c>
      <c r="C47" s="31"/>
      <c r="D47" s="14" t="s">
        <v>82</v>
      </c>
      <c r="E47" s="58"/>
      <c r="F47" s="9">
        <f>MATCH($D47,FAC_TOTALS_APTA!$A$2:$BT$2,)</f>
        <v>25</v>
      </c>
      <c r="G47" s="37">
        <f>VLOOKUP(G37,FAC_TOTALS_APTA!$A$4:$BT$56,$F47,FALSE)</f>
        <v>0</v>
      </c>
      <c r="H47" s="37">
        <f>VLOOKUP(H37,FAC_TOTALS_APTA!$A$4:$BT$56,$F47,FALSE)</f>
        <v>4.1573764741945496</v>
      </c>
      <c r="I47" s="33" t="str">
        <f t="shared" si="9"/>
        <v>-</v>
      </c>
      <c r="J47" s="34"/>
      <c r="K47" s="34" t="str">
        <f t="shared" si="11"/>
        <v>YEARS_SINCE_TNC_RAIL_MID_FAC</v>
      </c>
      <c r="L47" s="9">
        <f>MATCH($K47,FAC_TOTALS_APTA!$A$2:$BR$2,)</f>
        <v>39</v>
      </c>
      <c r="M47" s="32">
        <f>IF(M37=0,0,VLOOKUP(M37,FAC_TOTALS_APTA!$A$4:$BT$56,$L47,FALSE))</f>
        <v>0</v>
      </c>
      <c r="N47" s="32">
        <f>IF(N37=0,0,VLOOKUP(N37,FAC_TOTALS_APTA!$A$4:$BT$56,$L47,FALSE))</f>
        <v>-97147.831960156793</v>
      </c>
      <c r="O47" s="32">
        <f>IF(O37=0,0,VLOOKUP(O37,FAC_TOTALS_APTA!$A$4:$BT$56,$L47,FALSE))</f>
        <v>-385026.61030417</v>
      </c>
      <c r="P47" s="32">
        <f>IF(P37=0,0,VLOOKUP(P37,FAC_TOTALS_APTA!$A$4:$BT$56,$L47,FALSE))</f>
        <v>-415034.64477582101</v>
      </c>
      <c r="Q47" s="32">
        <f>IF(Q37=0,0,VLOOKUP(Q37,FAC_TOTALS_APTA!$A$4:$BT$56,$L47,FALSE))</f>
        <v>-408792.07687659201</v>
      </c>
      <c r="R47" s="32">
        <f>IF(R37=0,0,VLOOKUP(R37,FAC_TOTALS_APTA!$A$4:$BT$56,$L47,FALSE))</f>
        <v>-398424.814472745</v>
      </c>
      <c r="S47" s="32">
        <f>IF(S37=0,0,VLOOKUP(S37,FAC_TOTALS_APTA!$A$4:$BT$56,$L47,FALSE))</f>
        <v>0</v>
      </c>
      <c r="T47" s="32">
        <f>IF(T37=0,0,VLOOKUP(T37,FAC_TOTALS_APTA!$A$4:$BT$56,$L47,FALSE))</f>
        <v>0</v>
      </c>
      <c r="U47" s="32">
        <f>IF(U37=0,0,VLOOKUP(U37,FAC_TOTALS_APTA!$A$4:$BT$56,$L47,FALSE))</f>
        <v>0</v>
      </c>
      <c r="V47" s="32">
        <f>IF(V37=0,0,VLOOKUP(V37,FAC_TOTALS_APTA!$A$4:$BT$56,$L47,FALSE))</f>
        <v>0</v>
      </c>
      <c r="W47" s="32">
        <f>IF(W37=0,0,VLOOKUP(W37,FAC_TOTALS_APTA!$A$4:$BT$56,$L47,FALSE))</f>
        <v>0</v>
      </c>
      <c r="X47" s="32">
        <f>IF(X37=0,0,VLOOKUP(X37,FAC_TOTALS_APTA!$A$4:$BT$56,$L47,FALSE))</f>
        <v>0</v>
      </c>
      <c r="Y47" s="32">
        <f>IF(Y37=0,0,VLOOKUP(Y37,FAC_TOTALS_APTA!$A$4:$BT$56,$L47,FALSE))</f>
        <v>0</v>
      </c>
      <c r="Z47" s="32">
        <f>IF(Z37=0,0,VLOOKUP(Z37,FAC_TOTALS_APTA!$A$4:$BT$56,$L47,FALSE))</f>
        <v>0</v>
      </c>
      <c r="AA47" s="32">
        <f>IF(AA37=0,0,VLOOKUP(AA37,FAC_TOTALS_APTA!$A$4:$BT$56,$L47,FALSE))</f>
        <v>0</v>
      </c>
      <c r="AB47" s="32">
        <f>IF(AB37=0,0,VLOOKUP(AB37,FAC_TOTALS_APTA!$A$4:$BT$56,$L47,FALSE))</f>
        <v>0</v>
      </c>
      <c r="AC47" s="35">
        <f t="shared" si="12"/>
        <v>-1704425.9783894846</v>
      </c>
      <c r="AD47" s="36">
        <f>AC47/G51</f>
        <v>-2.059859224636592E-2</v>
      </c>
    </row>
    <row r="48" spans="2:30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37" t="e">
        <f>VLOOKUP(G37,FAC_TOTALS_APTA!$A$4:$BT$56,$F48,FALSE)</f>
        <v>#REF!</v>
      </c>
      <c r="H48" s="37" t="e">
        <f>VLOOKUP(H37,FAC_TOTALS_APTA!$A$4:$BT$56,$F48,FALSE)</f>
        <v>#REF!</v>
      </c>
      <c r="I48" s="33" t="str">
        <f t="shared" si="9"/>
        <v>-</v>
      </c>
      <c r="J48" s="34" t="str">
        <f t="shared" ref="J48:J49" si="13">IF(C48="Log","_log","")</f>
        <v/>
      </c>
      <c r="K48" s="34" t="str">
        <f t="shared" si="11"/>
        <v>BIKE_SHARE_FAC</v>
      </c>
      <c r="L48" s="9" t="e">
        <f>MATCH($K48,FAC_TOTALS_APTA!$A$2:$BR$2,)</f>
        <v>#N/A</v>
      </c>
      <c r="M48" s="32" t="e">
        <f>IF(M37=0,0,VLOOKUP(M37,FAC_TOTALS_APTA!$A$4:$BT$56,$L48,FALSE))</f>
        <v>#REF!</v>
      </c>
      <c r="N48" s="32" t="e">
        <f>IF(N37=0,0,VLOOKUP(N37,FAC_TOTALS_APTA!$A$4:$BT$56,$L48,FALSE))</f>
        <v>#REF!</v>
      </c>
      <c r="O48" s="32" t="e">
        <f>IF(O37=0,0,VLOOKUP(O37,FAC_TOTALS_APTA!$A$4:$BT$56,$L48,FALSE))</f>
        <v>#REF!</v>
      </c>
      <c r="P48" s="32" t="e">
        <f>IF(P37=0,0,VLOOKUP(P37,FAC_TOTALS_APTA!$A$4:$BT$56,$L48,FALSE))</f>
        <v>#REF!</v>
      </c>
      <c r="Q48" s="32" t="e">
        <f>IF(Q37=0,0,VLOOKUP(Q37,FAC_TOTALS_APTA!$A$4:$BT$56,$L48,FALSE))</f>
        <v>#REF!</v>
      </c>
      <c r="R48" s="32" t="e">
        <f>IF(R37=0,0,VLOOKUP(R37,FAC_TOTALS_APTA!$A$4:$BT$56,$L48,FALSE))</f>
        <v>#REF!</v>
      </c>
      <c r="S48" s="32">
        <f>IF(S37=0,0,VLOOKUP(S37,FAC_TOTALS_APTA!$A$4:$BT$56,$L48,FALSE))</f>
        <v>0</v>
      </c>
      <c r="T48" s="32">
        <f>IF(T37=0,0,VLOOKUP(T37,FAC_TOTALS_APTA!$A$4:$BT$56,$L48,FALSE))</f>
        <v>0</v>
      </c>
      <c r="U48" s="32">
        <f>IF(U37=0,0,VLOOKUP(U37,FAC_TOTALS_APTA!$A$4:$BT$56,$L48,FALSE))</f>
        <v>0</v>
      </c>
      <c r="V48" s="32">
        <f>IF(V37=0,0,VLOOKUP(V37,FAC_TOTALS_APTA!$A$4:$BT$56,$L48,FALSE))</f>
        <v>0</v>
      </c>
      <c r="W48" s="32">
        <f>IF(W37=0,0,VLOOKUP(W37,FAC_TOTALS_APTA!$A$4:$BT$56,$L48,FALSE))</f>
        <v>0</v>
      </c>
      <c r="X48" s="32">
        <f>IF(X37=0,0,VLOOKUP(X37,FAC_TOTALS_APTA!$A$4:$BT$56,$L48,FALSE))</f>
        <v>0</v>
      </c>
      <c r="Y48" s="32">
        <f>IF(Y37=0,0,VLOOKUP(Y37,FAC_TOTALS_APTA!$A$4:$BT$56,$L48,FALSE))</f>
        <v>0</v>
      </c>
      <c r="Z48" s="32">
        <f>IF(Z37=0,0,VLOOKUP(Z37,FAC_TOTALS_APTA!$A$4:$BT$56,$L48,FALSE))</f>
        <v>0</v>
      </c>
      <c r="AA48" s="32">
        <f>IF(AA37=0,0,VLOOKUP(AA37,FAC_TOTALS_APTA!$A$4:$BT$56,$L48,FALSE))</f>
        <v>0</v>
      </c>
      <c r="AB48" s="32">
        <f>IF(AB37=0,0,VLOOKUP(AB37,FAC_TOTALS_APTA!$A$4:$BT$56,$L48,FALSE))</f>
        <v>0</v>
      </c>
      <c r="AC48" s="35" t="e">
        <f t="shared" si="12"/>
        <v>#REF!</v>
      </c>
      <c r="AD48" s="36" t="e">
        <f>AC48/G51</f>
        <v>#REF!</v>
      </c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38" t="e">
        <f>VLOOKUP(G37,FAC_TOTALS_APTA!$A$4:$BT$56,$F49,FALSE)</f>
        <v>#REF!</v>
      </c>
      <c r="H49" s="38" t="e">
        <f>VLOOKUP(H37,FAC_TOTALS_APTA!$A$4:$BT$56,$F49,FALSE)</f>
        <v>#REF!</v>
      </c>
      <c r="I49" s="39" t="str">
        <f t="shared" si="9"/>
        <v>-</v>
      </c>
      <c r="J49" s="40" t="str">
        <f t="shared" si="13"/>
        <v/>
      </c>
      <c r="K49" s="40" t="str">
        <f t="shared" si="11"/>
        <v>scooter_flag_FAC</v>
      </c>
      <c r="L49" s="10" t="e">
        <f>MATCH($K49,FAC_TOTALS_APTA!$A$2:$BR$2,)</f>
        <v>#N/A</v>
      </c>
      <c r="M49" s="41" t="e">
        <f>IF(M37=0,0,VLOOKUP(M37,FAC_TOTALS_APTA!$A$4:$BT$56,$L49,FALSE))</f>
        <v>#REF!</v>
      </c>
      <c r="N49" s="41" t="e">
        <f>IF(N37=0,0,VLOOKUP(N37,FAC_TOTALS_APTA!$A$4:$BT$56,$L49,FALSE))</f>
        <v>#REF!</v>
      </c>
      <c r="O49" s="41" t="e">
        <f>IF(O37=0,0,VLOOKUP(O37,FAC_TOTALS_APTA!$A$4:$BT$56,$L49,FALSE))</f>
        <v>#REF!</v>
      </c>
      <c r="P49" s="41" t="e">
        <f>IF(P37=0,0,VLOOKUP(P37,FAC_TOTALS_APTA!$A$4:$BT$56,$L49,FALSE))</f>
        <v>#REF!</v>
      </c>
      <c r="Q49" s="41" t="e">
        <f>IF(Q37=0,0,VLOOKUP(Q37,FAC_TOTALS_APTA!$A$4:$BT$56,$L49,FALSE))</f>
        <v>#REF!</v>
      </c>
      <c r="R49" s="41" t="e">
        <f>IF(R37=0,0,VLOOKUP(R37,FAC_TOTALS_APTA!$A$4:$BT$56,$L49,FALSE))</f>
        <v>#REF!</v>
      </c>
      <c r="S49" s="41">
        <f>IF(S37=0,0,VLOOKUP(S37,FAC_TOTALS_APTA!$A$4:$BT$56,$L49,FALSE))</f>
        <v>0</v>
      </c>
      <c r="T49" s="41">
        <f>IF(T37=0,0,VLOOKUP(T37,FAC_TOTALS_APTA!$A$4:$BT$56,$L49,FALSE))</f>
        <v>0</v>
      </c>
      <c r="U49" s="41">
        <f>IF(U37=0,0,VLOOKUP(U37,FAC_TOTALS_APTA!$A$4:$BT$56,$L49,FALSE))</f>
        <v>0</v>
      </c>
      <c r="V49" s="41">
        <f>IF(V37=0,0,VLOOKUP(V37,FAC_TOTALS_APTA!$A$4:$BT$56,$L49,FALSE))</f>
        <v>0</v>
      </c>
      <c r="W49" s="41">
        <f>IF(W37=0,0,VLOOKUP(W37,FAC_TOTALS_APTA!$A$4:$BT$56,$L49,FALSE))</f>
        <v>0</v>
      </c>
      <c r="X49" s="41">
        <f>IF(X37=0,0,VLOOKUP(X37,FAC_TOTALS_APTA!$A$4:$BT$56,$L49,FALSE))</f>
        <v>0</v>
      </c>
      <c r="Y49" s="41">
        <f>IF(Y37=0,0,VLOOKUP(Y37,FAC_TOTALS_APTA!$A$4:$BT$56,$L49,FALSE))</f>
        <v>0</v>
      </c>
      <c r="Z49" s="41">
        <f>IF(Z37=0,0,VLOOKUP(Z37,FAC_TOTALS_APTA!$A$4:$BT$56,$L49,FALSE))</f>
        <v>0</v>
      </c>
      <c r="AA49" s="41">
        <f>IF(AA37=0,0,VLOOKUP(AA37,FAC_TOTALS_APTA!$A$4:$BT$56,$L49,FALSE))</f>
        <v>0</v>
      </c>
      <c r="AB49" s="41">
        <f>IF(AB37=0,0,VLOOKUP(AB37,FAC_TOTALS_APTA!$A$4:$BT$56,$L49,FALSE))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ref="K50" si="14">CONCATENATE(D50,J50,"_FAC")</f>
        <v>New_Reporter_FAC</v>
      </c>
      <c r="L50" s="47">
        <f>MATCH($K50,FAC_TOTALS_APTA!$A$2:$BR$2,)</f>
        <v>43</v>
      </c>
      <c r="M50" s="48">
        <f>IF(M37=0,0,VLOOKUP(M37,FAC_TOTALS_APTA!$A$4:$BT$56,$L50,FALSE))</f>
        <v>0</v>
      </c>
      <c r="N50" s="48">
        <f>IF(N37=0,0,VLOOKUP(N37,FAC_TOTALS_APTA!$A$4:$BT$56,$L50,FALSE))</f>
        <v>0</v>
      </c>
      <c r="O50" s="48">
        <f>IF(O37=0,0,VLOOKUP(O37,FAC_TOTALS_APTA!$A$4:$BT$56,$L50,FALSE))</f>
        <v>0</v>
      </c>
      <c r="P50" s="48">
        <f>IF(P37=0,0,VLOOKUP(P37,FAC_TOTALS_APTA!$A$4:$BT$56,$L50,FALSE))</f>
        <v>0</v>
      </c>
      <c r="Q50" s="48">
        <f>IF(Q37=0,0,VLOOKUP(Q37,FAC_TOTALS_APTA!$A$4:$BT$56,$L50,FALSE))</f>
        <v>0</v>
      </c>
      <c r="R50" s="48">
        <f>IF(R37=0,0,VLOOKUP(R37,FAC_TOTALS_APTA!$A$4:$BT$56,$L50,FALSE))</f>
        <v>0</v>
      </c>
      <c r="S50" s="48">
        <f>IF(S37=0,0,VLOOKUP(S37,FAC_TOTALS_APTA!$A$4:$BT$56,$L50,FALSE))</f>
        <v>0</v>
      </c>
      <c r="T50" s="48">
        <f>IF(T37=0,0,VLOOKUP(T37,FAC_TOTALS_APTA!$A$4:$BT$56,$L50,FALSE))</f>
        <v>0</v>
      </c>
      <c r="U50" s="48">
        <f>IF(U37=0,0,VLOOKUP(U37,FAC_TOTALS_APTA!$A$4:$BT$56,$L50,FALSE))</f>
        <v>0</v>
      </c>
      <c r="V50" s="48">
        <f>IF(V37=0,0,VLOOKUP(V37,FAC_TOTALS_APTA!$A$4:$BT$56,$L50,FALSE))</f>
        <v>0</v>
      </c>
      <c r="W50" s="48">
        <f>IF(W37=0,0,VLOOKUP(W37,FAC_TOTALS_APTA!$A$4:$BT$56,$L50,FALSE))</f>
        <v>0</v>
      </c>
      <c r="X50" s="48">
        <f>IF(X37=0,0,VLOOKUP(X37,FAC_TOTALS_APTA!$A$4:$BT$56,$L50,FALSE))</f>
        <v>0</v>
      </c>
      <c r="Y50" s="48">
        <f>IF(Y37=0,0,VLOOKUP(Y37,FAC_TOTALS_APTA!$A$4:$BT$56,$L50,FALSE))</f>
        <v>0</v>
      </c>
      <c r="Z50" s="48">
        <f>IF(Z37=0,0,VLOOKUP(Z37,FAC_TOTALS_APTA!$A$4:$BT$56,$L50,FALSE))</f>
        <v>0</v>
      </c>
      <c r="AA50" s="48">
        <f>IF(AA37=0,0,VLOOKUP(AA37,FAC_TOTALS_APTA!$A$4:$BT$56,$L50,FALSE))</f>
        <v>0</v>
      </c>
      <c r="AB50" s="48">
        <f>IF(AB37=0,0,VLOOKUP(AB37,FAC_TOTALS_APTA!$A$4:$BT$56,$L50,FALSE))</f>
        <v>0</v>
      </c>
      <c r="AC50" s="51">
        <f>SUM(M50:AB50)</f>
        <v>0</v>
      </c>
      <c r="AD50" s="52">
        <f>AC50/G52</f>
        <v>0</v>
      </c>
    </row>
    <row r="51" spans="1:31" s="107" customFormat="1" ht="15.75" customHeight="1" x14ac:dyDescent="0.25">
      <c r="A51" s="106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10">
        <f>VLOOKUP(G37,FAC_TOTALS_APTA!$A$4:$BT$56,$F51,FALSE)</f>
        <v>82744779.740478903</v>
      </c>
      <c r="H51" s="110">
        <f>VLOOKUP(H37,FAC_TOTALS_APTA!$A$4:$BR$56,$F51,FALSE)</f>
        <v>87533335.7887097</v>
      </c>
      <c r="I51" s="112">
        <f t="shared" ref="I51" si="15">H51/G51-1</f>
        <v>5.7871397606587882E-2</v>
      </c>
      <c r="J51" s="34"/>
      <c r="K51" s="34"/>
      <c r="L51" s="9"/>
      <c r="M51" s="32" t="e">
        <f t="shared" ref="M51:AB51" si="16">SUM(M39:M44)</f>
        <v>#REF!</v>
      </c>
      <c r="N51" s="32" t="e">
        <f t="shared" si="16"/>
        <v>#REF!</v>
      </c>
      <c r="O51" s="32" t="e">
        <f t="shared" si="16"/>
        <v>#REF!</v>
      </c>
      <c r="P51" s="32" t="e">
        <f t="shared" si="16"/>
        <v>#REF!</v>
      </c>
      <c r="Q51" s="32" t="e">
        <f t="shared" si="16"/>
        <v>#REF!</v>
      </c>
      <c r="R51" s="32" t="e">
        <f t="shared" si="16"/>
        <v>#REF!</v>
      </c>
      <c r="S51" s="32">
        <f t="shared" si="16"/>
        <v>0</v>
      </c>
      <c r="T51" s="32">
        <f t="shared" si="16"/>
        <v>0</v>
      </c>
      <c r="U51" s="32">
        <f t="shared" si="16"/>
        <v>0</v>
      </c>
      <c r="V51" s="32">
        <f t="shared" si="16"/>
        <v>0</v>
      </c>
      <c r="W51" s="32">
        <f t="shared" si="16"/>
        <v>0</v>
      </c>
      <c r="X51" s="32">
        <f t="shared" si="16"/>
        <v>0</v>
      </c>
      <c r="Y51" s="32">
        <f t="shared" si="16"/>
        <v>0</v>
      </c>
      <c r="Z51" s="32">
        <f t="shared" si="16"/>
        <v>0</v>
      </c>
      <c r="AA51" s="32">
        <f t="shared" si="16"/>
        <v>0</v>
      </c>
      <c r="AB51" s="32">
        <f t="shared" si="16"/>
        <v>0</v>
      </c>
      <c r="AC51" s="35">
        <f>H51-G51</f>
        <v>4788556.0482307971</v>
      </c>
      <c r="AD51" s="36">
        <f>I51</f>
        <v>5.7871397606587882E-2</v>
      </c>
      <c r="AE51" s="106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1">
        <f>VLOOKUP(G37,FAC_TOTALS_APTA!$A$4:$BR$56,$F52,FALSE)</f>
        <v>85082647</v>
      </c>
      <c r="H52" s="111">
        <f>VLOOKUP(H37,FAC_TOTALS_APTA!$A$4:$BR$56,$F52,FALSE)</f>
        <v>81764133</v>
      </c>
      <c r="I52" s="113">
        <f t="shared" ref="I52" si="17">H52/G52-1</f>
        <v>-3.9003417465373391E-2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-3318514</v>
      </c>
      <c r="AD52" s="55">
        <f>I52</f>
        <v>-3.9003417465373391E-2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-9.6874815071961273E-2</v>
      </c>
    </row>
    <row r="54" spans="1:31" ht="13.5" thickTop="1" x14ac:dyDescent="0.25"/>
    <row r="55" spans="1:31" s="13" customFormat="1" x14ac:dyDescent="0.25">
      <c r="B55" s="80" t="s">
        <v>29</v>
      </c>
      <c r="C55" s="78"/>
      <c r="E55" s="78"/>
      <c r="F55" s="78"/>
      <c r="G55" s="78"/>
      <c r="H55" s="78"/>
      <c r="I55" s="79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</row>
    <row r="56" spans="1:31" x14ac:dyDescent="0.25">
      <c r="B56" s="76" t="s">
        <v>20</v>
      </c>
      <c r="C56" s="77" t="s">
        <v>21</v>
      </c>
      <c r="D56" s="13"/>
      <c r="E56" s="78"/>
      <c r="F56" s="78"/>
      <c r="G56" s="78"/>
      <c r="H56" s="78"/>
      <c r="I56" s="79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</row>
    <row r="57" spans="1:31" x14ac:dyDescent="0.25">
      <c r="B57" s="76"/>
      <c r="C57" s="77"/>
      <c r="D57" s="13"/>
      <c r="E57" s="78"/>
      <c r="F57" s="78"/>
      <c r="G57" s="78"/>
      <c r="H57" s="78"/>
      <c r="I57" s="79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</row>
    <row r="58" spans="1:31" x14ac:dyDescent="0.25">
      <c r="B58" s="80" t="s">
        <v>19</v>
      </c>
      <c r="C58" s="81">
        <v>1</v>
      </c>
      <c r="D58" s="13"/>
      <c r="E58" s="78"/>
      <c r="F58" s="78"/>
      <c r="G58" s="78"/>
      <c r="H58" s="78"/>
      <c r="I58" s="79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</row>
    <row r="59" spans="1:31" ht="13.5" thickBot="1" x14ac:dyDescent="0.3">
      <c r="B59" s="82" t="s">
        <v>39</v>
      </c>
      <c r="C59" s="83">
        <v>3</v>
      </c>
      <c r="D59" s="25"/>
      <c r="E59" s="84"/>
      <c r="F59" s="84"/>
      <c r="G59" s="84"/>
      <c r="H59" s="84"/>
      <c r="I59" s="85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</row>
    <row r="60" spans="1:31" ht="13.5" thickTop="1" x14ac:dyDescent="0.25">
      <c r="B60" s="76"/>
      <c r="C60" s="78"/>
      <c r="D60" s="65"/>
      <c r="E60" s="78"/>
      <c r="F60" s="78"/>
      <c r="G60" s="122" t="s">
        <v>56</v>
      </c>
      <c r="H60" s="122"/>
      <c r="I60" s="122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122" t="s">
        <v>60</v>
      </c>
      <c r="AD60" s="122"/>
    </row>
    <row r="61" spans="1:31" x14ac:dyDescent="0.25">
      <c r="B61" s="86" t="s">
        <v>22</v>
      </c>
      <c r="C61" s="87" t="s">
        <v>23</v>
      </c>
      <c r="D61" s="10" t="s">
        <v>24</v>
      </c>
      <c r="E61" s="88"/>
      <c r="F61" s="88"/>
      <c r="G61" s="87">
        <f>$C$1</f>
        <v>2012</v>
      </c>
      <c r="H61" s="87">
        <f>$C$2</f>
        <v>2018</v>
      </c>
      <c r="I61" s="87" t="s">
        <v>26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 t="s">
        <v>28</v>
      </c>
      <c r="AD61" s="87" t="s">
        <v>26</v>
      </c>
    </row>
    <row r="62" spans="1:31" ht="14.1" hidden="1" customHeight="1" x14ac:dyDescent="0.25">
      <c r="B62" s="76"/>
      <c r="C62" s="79"/>
      <c r="D62" s="9"/>
      <c r="E62" s="78"/>
      <c r="F62" s="78"/>
      <c r="G62" s="78"/>
      <c r="H62" s="78"/>
      <c r="I62" s="79"/>
      <c r="J62" s="78"/>
      <c r="K62" s="78"/>
      <c r="L62" s="78"/>
      <c r="M62" s="78">
        <v>1</v>
      </c>
      <c r="N62" s="78">
        <v>2</v>
      </c>
      <c r="O62" s="78">
        <v>3</v>
      </c>
      <c r="P62" s="78">
        <v>4</v>
      </c>
      <c r="Q62" s="78">
        <v>5</v>
      </c>
      <c r="R62" s="78">
        <v>6</v>
      </c>
      <c r="S62" s="78">
        <v>7</v>
      </c>
      <c r="T62" s="78">
        <v>8</v>
      </c>
      <c r="U62" s="78">
        <v>9</v>
      </c>
      <c r="V62" s="78">
        <v>10</v>
      </c>
      <c r="W62" s="78">
        <v>11</v>
      </c>
      <c r="X62" s="78">
        <v>12</v>
      </c>
      <c r="Y62" s="78">
        <v>13</v>
      </c>
      <c r="Z62" s="78">
        <v>14</v>
      </c>
      <c r="AA62" s="78">
        <v>15</v>
      </c>
      <c r="AB62" s="78">
        <v>16</v>
      </c>
      <c r="AC62" s="78"/>
      <c r="AD62" s="78"/>
    </row>
    <row r="63" spans="1:31" ht="14.1" hidden="1" customHeight="1" x14ac:dyDescent="0.25">
      <c r="B63" s="76"/>
      <c r="C63" s="79"/>
      <c r="D63" s="9"/>
      <c r="E63" s="78"/>
      <c r="F63" s="78"/>
      <c r="G63" s="78" t="str">
        <f>CONCATENATE($C58,"_",$C59,"_",G61)</f>
        <v>1_3_2012</v>
      </c>
      <c r="H63" s="78" t="str">
        <f>CONCATENATE($C58,"_",$C59,"_",H61)</f>
        <v>1_3_2018</v>
      </c>
      <c r="I63" s="79"/>
      <c r="J63" s="78"/>
      <c r="K63" s="78"/>
      <c r="L63" s="78"/>
      <c r="M63" s="78" t="str">
        <f>IF($G61+M62&gt;$H61,0,CONCATENATE($C58,"_",$C59,"_",$G61+M62))</f>
        <v>1_3_2013</v>
      </c>
      <c r="N63" s="78" t="str">
        <f t="shared" ref="N63:AB63" si="18">IF($G61+N62&gt;$H61,0,CONCATENATE($C58,"_",$C59,"_",$G61+N62))</f>
        <v>1_3_2014</v>
      </c>
      <c r="O63" s="78" t="str">
        <f t="shared" si="18"/>
        <v>1_3_2015</v>
      </c>
      <c r="P63" s="78" t="str">
        <f t="shared" si="18"/>
        <v>1_3_2016</v>
      </c>
      <c r="Q63" s="78" t="str">
        <f t="shared" si="18"/>
        <v>1_3_2017</v>
      </c>
      <c r="R63" s="78" t="str">
        <f t="shared" si="18"/>
        <v>1_3_2018</v>
      </c>
      <c r="S63" s="78">
        <f t="shared" si="18"/>
        <v>0</v>
      </c>
      <c r="T63" s="78">
        <f t="shared" si="18"/>
        <v>0</v>
      </c>
      <c r="U63" s="78">
        <f t="shared" si="18"/>
        <v>0</v>
      </c>
      <c r="V63" s="78">
        <f t="shared" si="18"/>
        <v>0</v>
      </c>
      <c r="W63" s="78">
        <f t="shared" si="18"/>
        <v>0</v>
      </c>
      <c r="X63" s="78">
        <f t="shared" si="18"/>
        <v>0</v>
      </c>
      <c r="Y63" s="78">
        <f t="shared" si="18"/>
        <v>0</v>
      </c>
      <c r="Z63" s="78">
        <f t="shared" si="18"/>
        <v>0</v>
      </c>
      <c r="AA63" s="78">
        <f t="shared" si="18"/>
        <v>0</v>
      </c>
      <c r="AB63" s="78">
        <f t="shared" si="18"/>
        <v>0</v>
      </c>
      <c r="AC63" s="78"/>
      <c r="AD63" s="78"/>
    </row>
    <row r="64" spans="1:31" ht="14.1" hidden="1" customHeight="1" x14ac:dyDescent="0.25">
      <c r="B64" s="76"/>
      <c r="C64" s="79"/>
      <c r="D64" s="9"/>
      <c r="E64" s="78"/>
      <c r="F64" s="78" t="s">
        <v>27</v>
      </c>
      <c r="G64" s="89"/>
      <c r="H64" s="89"/>
      <c r="I64" s="79"/>
      <c r="J64" s="78"/>
      <c r="K64" s="78"/>
      <c r="L64" s="78" t="s">
        <v>27</v>
      </c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</row>
    <row r="65" spans="2:33" x14ac:dyDescent="0.25">
      <c r="B65" s="76" t="s">
        <v>36</v>
      </c>
      <c r="C65" s="79" t="s">
        <v>25</v>
      </c>
      <c r="D65" s="104" t="s">
        <v>8</v>
      </c>
      <c r="E65" s="90"/>
      <c r="F65" s="78">
        <f>MATCH($D65,FAC_TOTALS_APTA!$A$2:$BT$2,)</f>
        <v>12</v>
      </c>
      <c r="G65" s="89" t="e">
        <f>VLOOKUP(G63,FAC_TOTALS_APTA!$A$4:$BT$56,$F65,FALSE)</f>
        <v>#N/A</v>
      </c>
      <c r="H65" s="89" t="e">
        <f>VLOOKUP(H63,FAC_TOTALS_APTA!$A$4:$BT$56,$F65,FALSE)</f>
        <v>#N/A</v>
      </c>
      <c r="I65" s="91" t="str">
        <f>IFERROR(H65/G65-1,"-")</f>
        <v>-</v>
      </c>
      <c r="J65" s="92" t="str">
        <f>IF(C65="Log","_log","")</f>
        <v>_log</v>
      </c>
      <c r="K65" s="92" t="str">
        <f>CONCATENATE(D65,J65,"_FAC")</f>
        <v>VRM_ADJ_log_FAC</v>
      </c>
      <c r="L65" s="78">
        <f>MATCH($K65,FAC_TOTALS_APTA!$A$2:$BR$2,)</f>
        <v>26</v>
      </c>
      <c r="M65" s="89" t="e">
        <f>IF(M63=0,0,VLOOKUP(M63,FAC_TOTALS_APTA!$A$4:$BT$56,$L65,FALSE))</f>
        <v>#N/A</v>
      </c>
      <c r="N65" s="89" t="e">
        <f>IF(N63=0,0,VLOOKUP(N63,FAC_TOTALS_APTA!$A$4:$BT$56,$L65,FALSE))</f>
        <v>#N/A</v>
      </c>
      <c r="O65" s="89" t="e">
        <f>IF(O63=0,0,VLOOKUP(O63,FAC_TOTALS_APTA!$A$4:$BT$56,$L65,FALSE))</f>
        <v>#N/A</v>
      </c>
      <c r="P65" s="89" t="e">
        <f>IF(P63=0,0,VLOOKUP(P63,FAC_TOTALS_APTA!$A$4:$BT$56,$L65,FALSE))</f>
        <v>#N/A</v>
      </c>
      <c r="Q65" s="89" t="e">
        <f>IF(Q63=0,0,VLOOKUP(Q63,FAC_TOTALS_APTA!$A$4:$BT$56,$L65,FALSE))</f>
        <v>#N/A</v>
      </c>
      <c r="R65" s="89" t="e">
        <f>IF(R63=0,0,VLOOKUP(R63,FAC_TOTALS_APTA!$A$4:$BT$56,$L65,FALSE))</f>
        <v>#N/A</v>
      </c>
      <c r="S65" s="89">
        <f>IF(S63=0,0,VLOOKUP(S63,FAC_TOTALS_APTA!$A$4:$BT$56,$L65,FALSE))</f>
        <v>0</v>
      </c>
      <c r="T65" s="89">
        <f>IF(T63=0,0,VLOOKUP(T63,FAC_TOTALS_APTA!$A$4:$BT$56,$L65,FALSE))</f>
        <v>0</v>
      </c>
      <c r="U65" s="89">
        <f>IF(U63=0,0,VLOOKUP(U63,FAC_TOTALS_APTA!$A$4:$BT$56,$L65,FALSE))</f>
        <v>0</v>
      </c>
      <c r="V65" s="89">
        <f>IF(V63=0,0,VLOOKUP(V63,FAC_TOTALS_APTA!$A$4:$BT$56,$L65,FALSE))</f>
        <v>0</v>
      </c>
      <c r="W65" s="89">
        <f>IF(W63=0,0,VLOOKUP(W63,FAC_TOTALS_APTA!$A$4:$BT$56,$L65,FALSE))</f>
        <v>0</v>
      </c>
      <c r="X65" s="89">
        <f>IF(X63=0,0,VLOOKUP(X63,FAC_TOTALS_APTA!$A$4:$BT$56,$L65,FALSE))</f>
        <v>0</v>
      </c>
      <c r="Y65" s="89">
        <f>IF(Y63=0,0,VLOOKUP(Y63,FAC_TOTALS_APTA!$A$4:$BT$56,$L65,FALSE))</f>
        <v>0</v>
      </c>
      <c r="Z65" s="89">
        <f>IF(Z63=0,0,VLOOKUP(Z63,FAC_TOTALS_APTA!$A$4:$BT$56,$L65,FALSE))</f>
        <v>0</v>
      </c>
      <c r="AA65" s="89">
        <f>IF(AA63=0,0,VLOOKUP(AA63,FAC_TOTALS_APTA!$A$4:$BT$56,$L65,FALSE))</f>
        <v>0</v>
      </c>
      <c r="AB65" s="89">
        <f>IF(AB63=0,0,VLOOKUP(AB63,FAC_TOTALS_APTA!$A$4:$BT$56,$L65,FALSE))</f>
        <v>0</v>
      </c>
      <c r="AC65" s="93" t="e">
        <f>SUM(M65:AB65)</f>
        <v>#N/A</v>
      </c>
      <c r="AD65" s="94" t="e">
        <f>AC65/G77</f>
        <v>#N/A</v>
      </c>
    </row>
    <row r="66" spans="2:33" x14ac:dyDescent="0.25">
      <c r="B66" s="76" t="s">
        <v>57</v>
      </c>
      <c r="C66" s="79" t="s">
        <v>25</v>
      </c>
      <c r="D66" s="104" t="s">
        <v>75</v>
      </c>
      <c r="E66" s="90"/>
      <c r="F66" s="78">
        <f>MATCH($D66,FAC_TOTALS_APTA!$A$2:$BT$2,)</f>
        <v>13</v>
      </c>
      <c r="G66" s="95" t="e">
        <f>VLOOKUP(G63,FAC_TOTALS_APTA!$A$4:$BT$56,$F66,FALSE)</f>
        <v>#N/A</v>
      </c>
      <c r="H66" s="95" t="e">
        <f>VLOOKUP(H63,FAC_TOTALS_APTA!$A$4:$BT$56,$F66,FALSE)</f>
        <v>#N/A</v>
      </c>
      <c r="I66" s="91" t="str">
        <f t="shared" ref="I66:I75" si="19">IFERROR(H66/G66-1,"-")</f>
        <v>-</v>
      </c>
      <c r="J66" s="92" t="str">
        <f t="shared" ref="J66:J72" si="20">IF(C66="Log","_log","")</f>
        <v>_log</v>
      </c>
      <c r="K66" s="92" t="str">
        <f t="shared" ref="K66:K75" si="21">CONCATENATE(D66,J66,"_FAC")</f>
        <v>FARE_per_UPT_cleaned_2018_log_FAC</v>
      </c>
      <c r="L66" s="78">
        <f>MATCH($K66,FAC_TOTALS_APTA!$A$2:$BR$2,)</f>
        <v>27</v>
      </c>
      <c r="M66" s="89" t="e">
        <f>IF(M63=0,0,VLOOKUP(M63,FAC_TOTALS_APTA!$A$4:$BT$56,$L66,FALSE))</f>
        <v>#N/A</v>
      </c>
      <c r="N66" s="89" t="e">
        <f>IF(N63=0,0,VLOOKUP(N63,FAC_TOTALS_APTA!$A$4:$BT$56,$L66,FALSE))</f>
        <v>#N/A</v>
      </c>
      <c r="O66" s="89" t="e">
        <f>IF(O63=0,0,VLOOKUP(O63,FAC_TOTALS_APTA!$A$4:$BT$56,$L66,FALSE))</f>
        <v>#N/A</v>
      </c>
      <c r="P66" s="89" t="e">
        <f>IF(P63=0,0,VLOOKUP(P63,FAC_TOTALS_APTA!$A$4:$BT$56,$L66,FALSE))</f>
        <v>#N/A</v>
      </c>
      <c r="Q66" s="89" t="e">
        <f>IF(Q63=0,0,VLOOKUP(Q63,FAC_TOTALS_APTA!$A$4:$BT$56,$L66,FALSE))</f>
        <v>#N/A</v>
      </c>
      <c r="R66" s="89" t="e">
        <f>IF(R63=0,0,VLOOKUP(R63,FAC_TOTALS_APTA!$A$4:$BT$56,$L66,FALSE))</f>
        <v>#N/A</v>
      </c>
      <c r="S66" s="89">
        <f>IF(S63=0,0,VLOOKUP(S63,FAC_TOTALS_APTA!$A$4:$BT$56,$L66,FALSE))</f>
        <v>0</v>
      </c>
      <c r="T66" s="89">
        <f>IF(T63=0,0,VLOOKUP(T63,FAC_TOTALS_APTA!$A$4:$BT$56,$L66,FALSE))</f>
        <v>0</v>
      </c>
      <c r="U66" s="89">
        <f>IF(U63=0,0,VLOOKUP(U63,FAC_TOTALS_APTA!$A$4:$BT$56,$L66,FALSE))</f>
        <v>0</v>
      </c>
      <c r="V66" s="89">
        <f>IF(V63=0,0,VLOOKUP(V63,FAC_TOTALS_APTA!$A$4:$BT$56,$L66,FALSE))</f>
        <v>0</v>
      </c>
      <c r="W66" s="89">
        <f>IF(W63=0,0,VLOOKUP(W63,FAC_TOTALS_APTA!$A$4:$BT$56,$L66,FALSE))</f>
        <v>0</v>
      </c>
      <c r="X66" s="89">
        <f>IF(X63=0,0,VLOOKUP(X63,FAC_TOTALS_APTA!$A$4:$BT$56,$L66,FALSE))</f>
        <v>0</v>
      </c>
      <c r="Y66" s="89">
        <f>IF(Y63=0,0,VLOOKUP(Y63,FAC_TOTALS_APTA!$A$4:$BT$56,$L66,FALSE))</f>
        <v>0</v>
      </c>
      <c r="Z66" s="89">
        <f>IF(Z63=0,0,VLOOKUP(Z63,FAC_TOTALS_APTA!$A$4:$BT$56,$L66,FALSE))</f>
        <v>0</v>
      </c>
      <c r="AA66" s="89">
        <f>IF(AA63=0,0,VLOOKUP(AA63,FAC_TOTALS_APTA!$A$4:$BT$56,$L66,FALSE))</f>
        <v>0</v>
      </c>
      <c r="AB66" s="89">
        <f>IF(AB63=0,0,VLOOKUP(AB63,FAC_TOTALS_APTA!$A$4:$BT$56,$L66,FALSE))</f>
        <v>0</v>
      </c>
      <c r="AC66" s="93" t="e">
        <f t="shared" ref="AC66:AC75" si="22">SUM(M66:AB66)</f>
        <v>#N/A</v>
      </c>
      <c r="AD66" s="94" t="e">
        <f>AC66/G77</f>
        <v>#N/A</v>
      </c>
    </row>
    <row r="67" spans="2:33" x14ac:dyDescent="0.25">
      <c r="B67" s="76" t="s">
        <v>53</v>
      </c>
      <c r="C67" s="79" t="s">
        <v>25</v>
      </c>
      <c r="D67" s="104" t="s">
        <v>9</v>
      </c>
      <c r="E67" s="90"/>
      <c r="F67" s="78">
        <f>MATCH($D67,FAC_TOTALS_APTA!$A$2:$BT$2,)</f>
        <v>14</v>
      </c>
      <c r="G67" s="89" t="e">
        <f>VLOOKUP(G63,FAC_TOTALS_APTA!$A$4:$BT$56,$F67,FALSE)</f>
        <v>#N/A</v>
      </c>
      <c r="H67" s="89" t="e">
        <f>VLOOKUP(H63,FAC_TOTALS_APTA!$A$4:$BT$56,$F67,FALSE)</f>
        <v>#N/A</v>
      </c>
      <c r="I67" s="91" t="str">
        <f t="shared" si="19"/>
        <v>-</v>
      </c>
      <c r="J67" s="92" t="str">
        <f t="shared" si="20"/>
        <v>_log</v>
      </c>
      <c r="K67" s="92" t="str">
        <f t="shared" si="21"/>
        <v>POP_EMP_log_FAC</v>
      </c>
      <c r="L67" s="78">
        <f>MATCH($K67,FAC_TOTALS_APTA!$A$2:$BR$2,)</f>
        <v>28</v>
      </c>
      <c r="M67" s="89" t="e">
        <f>IF(M63=0,0,VLOOKUP(M63,FAC_TOTALS_APTA!$A$4:$BT$56,$L67,FALSE))</f>
        <v>#N/A</v>
      </c>
      <c r="N67" s="89" t="e">
        <f>IF(N63=0,0,VLOOKUP(N63,FAC_TOTALS_APTA!$A$4:$BT$56,$L67,FALSE))</f>
        <v>#N/A</v>
      </c>
      <c r="O67" s="89" t="e">
        <f>IF(O63=0,0,VLOOKUP(O63,FAC_TOTALS_APTA!$A$4:$BT$56,$L67,FALSE))</f>
        <v>#N/A</v>
      </c>
      <c r="P67" s="89" t="e">
        <f>IF(P63=0,0,VLOOKUP(P63,FAC_TOTALS_APTA!$A$4:$BT$56,$L67,FALSE))</f>
        <v>#N/A</v>
      </c>
      <c r="Q67" s="89" t="e">
        <f>IF(Q63=0,0,VLOOKUP(Q63,FAC_TOTALS_APTA!$A$4:$BT$56,$L67,FALSE))</f>
        <v>#N/A</v>
      </c>
      <c r="R67" s="89" t="e">
        <f>IF(R63=0,0,VLOOKUP(R63,FAC_TOTALS_APTA!$A$4:$BT$56,$L67,FALSE))</f>
        <v>#N/A</v>
      </c>
      <c r="S67" s="89">
        <f>IF(S63=0,0,VLOOKUP(S63,FAC_TOTALS_APTA!$A$4:$BT$56,$L67,FALSE))</f>
        <v>0</v>
      </c>
      <c r="T67" s="89">
        <f>IF(T63=0,0,VLOOKUP(T63,FAC_TOTALS_APTA!$A$4:$BT$56,$L67,FALSE))</f>
        <v>0</v>
      </c>
      <c r="U67" s="89">
        <f>IF(U63=0,0,VLOOKUP(U63,FAC_TOTALS_APTA!$A$4:$BT$56,$L67,FALSE))</f>
        <v>0</v>
      </c>
      <c r="V67" s="89">
        <f>IF(V63=0,0,VLOOKUP(V63,FAC_TOTALS_APTA!$A$4:$BT$56,$L67,FALSE))</f>
        <v>0</v>
      </c>
      <c r="W67" s="89">
        <f>IF(W63=0,0,VLOOKUP(W63,FAC_TOTALS_APTA!$A$4:$BT$56,$L67,FALSE))</f>
        <v>0</v>
      </c>
      <c r="X67" s="89">
        <f>IF(X63=0,0,VLOOKUP(X63,FAC_TOTALS_APTA!$A$4:$BT$56,$L67,FALSE))</f>
        <v>0</v>
      </c>
      <c r="Y67" s="89">
        <f>IF(Y63=0,0,VLOOKUP(Y63,FAC_TOTALS_APTA!$A$4:$BT$56,$L67,FALSE))</f>
        <v>0</v>
      </c>
      <c r="Z67" s="89">
        <f>IF(Z63=0,0,VLOOKUP(Z63,FAC_TOTALS_APTA!$A$4:$BT$56,$L67,FALSE))</f>
        <v>0</v>
      </c>
      <c r="AA67" s="89">
        <f>IF(AA63=0,0,VLOOKUP(AA63,FAC_TOTALS_APTA!$A$4:$BT$56,$L67,FALSE))</f>
        <v>0</v>
      </c>
      <c r="AB67" s="89">
        <f>IF(AB63=0,0,VLOOKUP(AB63,FAC_TOTALS_APTA!$A$4:$BT$56,$L67,FALSE))</f>
        <v>0</v>
      </c>
      <c r="AC67" s="93" t="e">
        <f t="shared" si="22"/>
        <v>#N/A</v>
      </c>
      <c r="AD67" s="94" t="e">
        <f>AC67/G77</f>
        <v>#N/A</v>
      </c>
    </row>
    <row r="68" spans="2:33" x14ac:dyDescent="0.25">
      <c r="B68" s="76" t="s">
        <v>67</v>
      </c>
      <c r="C68" s="79"/>
      <c r="D68" s="104" t="s">
        <v>11</v>
      </c>
      <c r="E68" s="90"/>
      <c r="F68" s="78" t="e">
        <f>MATCH($D68,FAC_TOTALS_APTA!$A$2:$BT$2,)</f>
        <v>#N/A</v>
      </c>
      <c r="G68" s="95" t="e">
        <f>VLOOKUP(G63,FAC_TOTALS_APTA!$A$4:$BT$56,$F68,FALSE)</f>
        <v>#N/A</v>
      </c>
      <c r="H68" s="95" t="e">
        <f>VLOOKUP(H63,FAC_TOTALS_APTA!$A$4:$BT$56,$F68,FALSE)</f>
        <v>#N/A</v>
      </c>
      <c r="I68" s="91" t="str">
        <f t="shared" si="19"/>
        <v>-</v>
      </c>
      <c r="J68" s="92" t="str">
        <f t="shared" si="20"/>
        <v/>
      </c>
      <c r="K68" s="92" t="str">
        <f t="shared" si="21"/>
        <v>TSD_POP_PCT_FAC</v>
      </c>
      <c r="L68" s="78" t="e">
        <f>MATCH($K68,FAC_TOTALS_APTA!$A$2:$BR$2,)</f>
        <v>#N/A</v>
      </c>
      <c r="M68" s="89" t="e">
        <f>IF(M63=0,0,VLOOKUP(M63,FAC_TOTALS_APTA!$A$4:$BT$56,$L68,FALSE))</f>
        <v>#N/A</v>
      </c>
      <c r="N68" s="89" t="e">
        <f>IF(N63=0,0,VLOOKUP(N63,FAC_TOTALS_APTA!$A$4:$BT$56,$L68,FALSE))</f>
        <v>#N/A</v>
      </c>
      <c r="O68" s="89" t="e">
        <f>IF(O63=0,0,VLOOKUP(O63,FAC_TOTALS_APTA!$A$4:$BT$56,$L68,FALSE))</f>
        <v>#N/A</v>
      </c>
      <c r="P68" s="89" t="e">
        <f>IF(P63=0,0,VLOOKUP(P63,FAC_TOTALS_APTA!$A$4:$BT$56,$L68,FALSE))</f>
        <v>#N/A</v>
      </c>
      <c r="Q68" s="89" t="e">
        <f>IF(Q63=0,0,VLOOKUP(Q63,FAC_TOTALS_APTA!$A$4:$BT$56,$L68,FALSE))</f>
        <v>#N/A</v>
      </c>
      <c r="R68" s="89" t="e">
        <f>IF(R63=0,0,VLOOKUP(R63,FAC_TOTALS_APTA!$A$4:$BT$56,$L68,FALSE))</f>
        <v>#N/A</v>
      </c>
      <c r="S68" s="89">
        <f>IF(S63=0,0,VLOOKUP(S63,FAC_TOTALS_APTA!$A$4:$BT$56,$L68,FALSE))</f>
        <v>0</v>
      </c>
      <c r="T68" s="89">
        <f>IF(T63=0,0,VLOOKUP(T63,FAC_TOTALS_APTA!$A$4:$BT$56,$L68,FALSE))</f>
        <v>0</v>
      </c>
      <c r="U68" s="89">
        <f>IF(U63=0,0,VLOOKUP(U63,FAC_TOTALS_APTA!$A$4:$BT$56,$L68,FALSE))</f>
        <v>0</v>
      </c>
      <c r="V68" s="89">
        <f>IF(V63=0,0,VLOOKUP(V63,FAC_TOTALS_APTA!$A$4:$BT$56,$L68,FALSE))</f>
        <v>0</v>
      </c>
      <c r="W68" s="89">
        <f>IF(W63=0,0,VLOOKUP(W63,FAC_TOTALS_APTA!$A$4:$BT$56,$L68,FALSE))</f>
        <v>0</v>
      </c>
      <c r="X68" s="89">
        <f>IF(X63=0,0,VLOOKUP(X63,FAC_TOTALS_APTA!$A$4:$BT$56,$L68,FALSE))</f>
        <v>0</v>
      </c>
      <c r="Y68" s="89">
        <f>IF(Y63=0,0,VLOOKUP(Y63,FAC_TOTALS_APTA!$A$4:$BT$56,$L68,FALSE))</f>
        <v>0</v>
      </c>
      <c r="Z68" s="89">
        <f>IF(Z63=0,0,VLOOKUP(Z63,FAC_TOTALS_APTA!$A$4:$BT$56,$L68,FALSE))</f>
        <v>0</v>
      </c>
      <c r="AA68" s="89">
        <f>IF(AA63=0,0,VLOOKUP(AA63,FAC_TOTALS_APTA!$A$4:$BT$56,$L68,FALSE))</f>
        <v>0</v>
      </c>
      <c r="AB68" s="89">
        <f>IF(AB63=0,0,VLOOKUP(AB63,FAC_TOTALS_APTA!$A$4:$BT$56,$L68,FALSE))</f>
        <v>0</v>
      </c>
      <c r="AC68" s="93" t="e">
        <f t="shared" si="22"/>
        <v>#N/A</v>
      </c>
      <c r="AD68" s="94" t="e">
        <f>AC68/G77</f>
        <v>#N/A</v>
      </c>
    </row>
    <row r="69" spans="2:33" x14ac:dyDescent="0.2">
      <c r="B69" s="76" t="s">
        <v>54</v>
      </c>
      <c r="C69" s="79" t="s">
        <v>25</v>
      </c>
      <c r="D69" s="114" t="s">
        <v>18</v>
      </c>
      <c r="E69" s="90"/>
      <c r="F69" s="78">
        <f>MATCH($D69,FAC_TOTALS_APTA!$A$2:$BT$2,)</f>
        <v>15</v>
      </c>
      <c r="G69" s="96" t="e">
        <f>VLOOKUP(G63,FAC_TOTALS_APTA!$A$4:$BT$56,$F69,FALSE)</f>
        <v>#N/A</v>
      </c>
      <c r="H69" s="96" t="e">
        <f>VLOOKUP(H63,FAC_TOTALS_APTA!$A$4:$BT$56,$F69,FALSE)</f>
        <v>#N/A</v>
      </c>
      <c r="I69" s="91" t="str">
        <f t="shared" si="19"/>
        <v>-</v>
      </c>
      <c r="J69" s="92" t="str">
        <f t="shared" si="20"/>
        <v>_log</v>
      </c>
      <c r="K69" s="92" t="str">
        <f t="shared" si="21"/>
        <v>GAS_PRICE_2018_log_FAC</v>
      </c>
      <c r="L69" s="78">
        <f>MATCH($K69,FAC_TOTALS_APTA!$A$2:$BR$2,)</f>
        <v>29</v>
      </c>
      <c r="M69" s="89" t="e">
        <f>IF(M63=0,0,VLOOKUP(M63,FAC_TOTALS_APTA!$A$4:$BT$56,$L69,FALSE))</f>
        <v>#N/A</v>
      </c>
      <c r="N69" s="89" t="e">
        <f>IF(N63=0,0,VLOOKUP(N63,FAC_TOTALS_APTA!$A$4:$BT$56,$L69,FALSE))</f>
        <v>#N/A</v>
      </c>
      <c r="O69" s="89" t="e">
        <f>IF(O63=0,0,VLOOKUP(O63,FAC_TOTALS_APTA!$A$4:$BT$56,$L69,FALSE))</f>
        <v>#N/A</v>
      </c>
      <c r="P69" s="89" t="e">
        <f>IF(P63=0,0,VLOOKUP(P63,FAC_TOTALS_APTA!$A$4:$BT$56,$L69,FALSE))</f>
        <v>#N/A</v>
      </c>
      <c r="Q69" s="89" t="e">
        <f>IF(Q63=0,0,VLOOKUP(Q63,FAC_TOTALS_APTA!$A$4:$BT$56,$L69,FALSE))</f>
        <v>#N/A</v>
      </c>
      <c r="R69" s="89" t="e">
        <f>IF(R63=0,0,VLOOKUP(R63,FAC_TOTALS_APTA!$A$4:$BT$56,$L69,FALSE))</f>
        <v>#N/A</v>
      </c>
      <c r="S69" s="89">
        <f>IF(S63=0,0,VLOOKUP(S63,FAC_TOTALS_APTA!$A$4:$BT$56,$L69,FALSE))</f>
        <v>0</v>
      </c>
      <c r="T69" s="89">
        <f>IF(T63=0,0,VLOOKUP(T63,FAC_TOTALS_APTA!$A$4:$BT$56,$L69,FALSE))</f>
        <v>0</v>
      </c>
      <c r="U69" s="89">
        <f>IF(U63=0,0,VLOOKUP(U63,FAC_TOTALS_APTA!$A$4:$BT$56,$L69,FALSE))</f>
        <v>0</v>
      </c>
      <c r="V69" s="89">
        <f>IF(V63=0,0,VLOOKUP(V63,FAC_TOTALS_APTA!$A$4:$BT$56,$L69,FALSE))</f>
        <v>0</v>
      </c>
      <c r="W69" s="89">
        <f>IF(W63=0,0,VLOOKUP(W63,FAC_TOTALS_APTA!$A$4:$BT$56,$L69,FALSE))</f>
        <v>0</v>
      </c>
      <c r="X69" s="89">
        <f>IF(X63=0,0,VLOOKUP(X63,FAC_TOTALS_APTA!$A$4:$BT$56,$L69,FALSE))</f>
        <v>0</v>
      </c>
      <c r="Y69" s="89">
        <f>IF(Y63=0,0,VLOOKUP(Y63,FAC_TOTALS_APTA!$A$4:$BT$56,$L69,FALSE))</f>
        <v>0</v>
      </c>
      <c r="Z69" s="89">
        <f>IF(Z63=0,0,VLOOKUP(Z63,FAC_TOTALS_APTA!$A$4:$BT$56,$L69,FALSE))</f>
        <v>0</v>
      </c>
      <c r="AA69" s="89">
        <f>IF(AA63=0,0,VLOOKUP(AA63,FAC_TOTALS_APTA!$A$4:$BT$56,$L69,FALSE))</f>
        <v>0</v>
      </c>
      <c r="AB69" s="89">
        <f>IF(AB63=0,0,VLOOKUP(AB63,FAC_TOTALS_APTA!$A$4:$BT$56,$L69,FALSE))</f>
        <v>0</v>
      </c>
      <c r="AC69" s="93" t="e">
        <f t="shared" si="22"/>
        <v>#N/A</v>
      </c>
      <c r="AD69" s="94" t="e">
        <f>AC69/G77</f>
        <v>#N/A</v>
      </c>
    </row>
    <row r="70" spans="2:33" x14ac:dyDescent="0.25">
      <c r="B70" s="76" t="s">
        <v>51</v>
      </c>
      <c r="C70" s="79" t="s">
        <v>25</v>
      </c>
      <c r="D70" s="104" t="s">
        <v>17</v>
      </c>
      <c r="E70" s="90"/>
      <c r="F70" s="78">
        <f>MATCH($D70,FAC_TOTALS_APTA!$A$2:$BT$2,)</f>
        <v>16</v>
      </c>
      <c r="G70" s="95" t="e">
        <f>VLOOKUP(G63,FAC_TOTALS_APTA!$A$4:$BT$56,$F70,FALSE)</f>
        <v>#N/A</v>
      </c>
      <c r="H70" s="95" t="e">
        <f>VLOOKUP(H63,FAC_TOTALS_APTA!$A$4:$BT$56,$F70,FALSE)</f>
        <v>#N/A</v>
      </c>
      <c r="I70" s="91" t="str">
        <f t="shared" si="19"/>
        <v>-</v>
      </c>
      <c r="J70" s="92" t="str">
        <f t="shared" si="20"/>
        <v>_log</v>
      </c>
      <c r="K70" s="92" t="str">
        <f t="shared" si="21"/>
        <v>TOTAL_MED_INC_INDIV_2018_log_FAC</v>
      </c>
      <c r="L70" s="78">
        <f>MATCH($K70,FAC_TOTALS_APTA!$A$2:$BR$2,)</f>
        <v>30</v>
      </c>
      <c r="M70" s="89" t="e">
        <f>IF(M63=0,0,VLOOKUP(M63,FAC_TOTALS_APTA!$A$4:$BT$56,$L70,FALSE))</f>
        <v>#N/A</v>
      </c>
      <c r="N70" s="89" t="e">
        <f>IF(N63=0,0,VLOOKUP(N63,FAC_TOTALS_APTA!$A$4:$BT$56,$L70,FALSE))</f>
        <v>#N/A</v>
      </c>
      <c r="O70" s="89" t="e">
        <f>IF(O63=0,0,VLOOKUP(O63,FAC_TOTALS_APTA!$A$4:$BT$56,$L70,FALSE))</f>
        <v>#N/A</v>
      </c>
      <c r="P70" s="89" t="e">
        <f>IF(P63=0,0,VLOOKUP(P63,FAC_TOTALS_APTA!$A$4:$BT$56,$L70,FALSE))</f>
        <v>#N/A</v>
      </c>
      <c r="Q70" s="89" t="e">
        <f>IF(Q63=0,0,VLOOKUP(Q63,FAC_TOTALS_APTA!$A$4:$BT$56,$L70,FALSE))</f>
        <v>#N/A</v>
      </c>
      <c r="R70" s="89" t="e">
        <f>IF(R63=0,0,VLOOKUP(R63,FAC_TOTALS_APTA!$A$4:$BT$56,$L70,FALSE))</f>
        <v>#N/A</v>
      </c>
      <c r="S70" s="89">
        <f>IF(S63=0,0,VLOOKUP(S63,FAC_TOTALS_APTA!$A$4:$BT$56,$L70,FALSE))</f>
        <v>0</v>
      </c>
      <c r="T70" s="89">
        <f>IF(T63=0,0,VLOOKUP(T63,FAC_TOTALS_APTA!$A$4:$BT$56,$L70,FALSE))</f>
        <v>0</v>
      </c>
      <c r="U70" s="89">
        <f>IF(U63=0,0,VLOOKUP(U63,FAC_TOTALS_APTA!$A$4:$BT$56,$L70,FALSE))</f>
        <v>0</v>
      </c>
      <c r="V70" s="89">
        <f>IF(V63=0,0,VLOOKUP(V63,FAC_TOTALS_APTA!$A$4:$BT$56,$L70,FALSE))</f>
        <v>0</v>
      </c>
      <c r="W70" s="89">
        <f>IF(W63=0,0,VLOOKUP(W63,FAC_TOTALS_APTA!$A$4:$BT$56,$L70,FALSE))</f>
        <v>0</v>
      </c>
      <c r="X70" s="89">
        <f>IF(X63=0,0,VLOOKUP(X63,FAC_TOTALS_APTA!$A$4:$BT$56,$L70,FALSE))</f>
        <v>0</v>
      </c>
      <c r="Y70" s="89">
        <f>IF(Y63=0,0,VLOOKUP(Y63,FAC_TOTALS_APTA!$A$4:$BT$56,$L70,FALSE))</f>
        <v>0</v>
      </c>
      <c r="Z70" s="89">
        <f>IF(Z63=0,0,VLOOKUP(Z63,FAC_TOTALS_APTA!$A$4:$BT$56,$L70,FALSE))</f>
        <v>0</v>
      </c>
      <c r="AA70" s="89">
        <f>IF(AA63=0,0,VLOOKUP(AA63,FAC_TOTALS_APTA!$A$4:$BT$56,$L70,FALSE))</f>
        <v>0</v>
      </c>
      <c r="AB70" s="89">
        <f>IF(AB63=0,0,VLOOKUP(AB63,FAC_TOTALS_APTA!$A$4:$BT$56,$L70,FALSE))</f>
        <v>0</v>
      </c>
      <c r="AC70" s="93" t="e">
        <f t="shared" si="22"/>
        <v>#N/A</v>
      </c>
      <c r="AD70" s="94" t="e">
        <f>AC70/G77</f>
        <v>#N/A</v>
      </c>
    </row>
    <row r="71" spans="2:33" x14ac:dyDescent="0.25">
      <c r="B71" s="76" t="s">
        <v>68</v>
      </c>
      <c r="C71" s="79"/>
      <c r="D71" s="104" t="s">
        <v>10</v>
      </c>
      <c r="E71" s="90"/>
      <c r="F71" s="78">
        <f>MATCH($D71,FAC_TOTALS_APTA!$A$2:$BT$2,)</f>
        <v>17</v>
      </c>
      <c r="G71" s="89" t="e">
        <f>VLOOKUP(G63,FAC_TOTALS_APTA!$A$4:$BT$56,$F71,FALSE)</f>
        <v>#N/A</v>
      </c>
      <c r="H71" s="89" t="e">
        <f>VLOOKUP(H63,FAC_TOTALS_APTA!$A$4:$BT$56,$F71,FALSE)</f>
        <v>#N/A</v>
      </c>
      <c r="I71" s="91" t="str">
        <f t="shared" si="19"/>
        <v>-</v>
      </c>
      <c r="J71" s="92" t="str">
        <f t="shared" si="20"/>
        <v/>
      </c>
      <c r="K71" s="92" t="str">
        <f t="shared" si="21"/>
        <v>PCT_HH_NO_VEH_FAC</v>
      </c>
      <c r="L71" s="78">
        <f>MATCH($K71,FAC_TOTALS_APTA!$A$2:$BR$2,)</f>
        <v>31</v>
      </c>
      <c r="M71" s="89" t="e">
        <f>IF(M63=0,0,VLOOKUP(M63,FAC_TOTALS_APTA!$A$4:$BT$56,$L71,FALSE))</f>
        <v>#N/A</v>
      </c>
      <c r="N71" s="89" t="e">
        <f>IF(N63=0,0,VLOOKUP(N63,FAC_TOTALS_APTA!$A$4:$BT$56,$L71,FALSE))</f>
        <v>#N/A</v>
      </c>
      <c r="O71" s="89" t="e">
        <f>IF(O63=0,0,VLOOKUP(O63,FAC_TOTALS_APTA!$A$4:$BT$56,$L71,FALSE))</f>
        <v>#N/A</v>
      </c>
      <c r="P71" s="89" t="e">
        <f>IF(P63=0,0,VLOOKUP(P63,FAC_TOTALS_APTA!$A$4:$BT$56,$L71,FALSE))</f>
        <v>#N/A</v>
      </c>
      <c r="Q71" s="89" t="e">
        <f>IF(Q63=0,0,VLOOKUP(Q63,FAC_TOTALS_APTA!$A$4:$BT$56,$L71,FALSE))</f>
        <v>#N/A</v>
      </c>
      <c r="R71" s="89" t="e">
        <f>IF(R63=0,0,VLOOKUP(R63,FAC_TOTALS_APTA!$A$4:$BT$56,$L71,FALSE))</f>
        <v>#N/A</v>
      </c>
      <c r="S71" s="89">
        <f>IF(S63=0,0,VLOOKUP(S63,FAC_TOTALS_APTA!$A$4:$BT$56,$L71,FALSE))</f>
        <v>0</v>
      </c>
      <c r="T71" s="89">
        <f>IF(T63=0,0,VLOOKUP(T63,FAC_TOTALS_APTA!$A$4:$BT$56,$L71,FALSE))</f>
        <v>0</v>
      </c>
      <c r="U71" s="89">
        <f>IF(U63=0,0,VLOOKUP(U63,FAC_TOTALS_APTA!$A$4:$BT$56,$L71,FALSE))</f>
        <v>0</v>
      </c>
      <c r="V71" s="89">
        <f>IF(V63=0,0,VLOOKUP(V63,FAC_TOTALS_APTA!$A$4:$BT$56,$L71,FALSE))</f>
        <v>0</v>
      </c>
      <c r="W71" s="89">
        <f>IF(W63=0,0,VLOOKUP(W63,FAC_TOTALS_APTA!$A$4:$BT$56,$L71,FALSE))</f>
        <v>0</v>
      </c>
      <c r="X71" s="89">
        <f>IF(X63=0,0,VLOOKUP(X63,FAC_TOTALS_APTA!$A$4:$BT$56,$L71,FALSE))</f>
        <v>0</v>
      </c>
      <c r="Y71" s="89">
        <f>IF(Y63=0,0,VLOOKUP(Y63,FAC_TOTALS_APTA!$A$4:$BT$56,$L71,FALSE))</f>
        <v>0</v>
      </c>
      <c r="Z71" s="89">
        <f>IF(Z63=0,0,VLOOKUP(Z63,FAC_TOTALS_APTA!$A$4:$BT$56,$L71,FALSE))</f>
        <v>0</v>
      </c>
      <c r="AA71" s="89">
        <f>IF(AA63=0,0,VLOOKUP(AA63,FAC_TOTALS_APTA!$A$4:$BT$56,$L71,FALSE))</f>
        <v>0</v>
      </c>
      <c r="AB71" s="89">
        <f>IF(AB63=0,0,VLOOKUP(AB63,FAC_TOTALS_APTA!$A$4:$BT$56,$L71,FALSE))</f>
        <v>0</v>
      </c>
      <c r="AC71" s="93" t="e">
        <f t="shared" si="22"/>
        <v>#N/A</v>
      </c>
      <c r="AD71" s="94" t="e">
        <f>AC71/G77</f>
        <v>#N/A</v>
      </c>
    </row>
    <row r="72" spans="2:33" x14ac:dyDescent="0.25">
      <c r="B72" s="76" t="s">
        <v>52</v>
      </c>
      <c r="C72" s="79"/>
      <c r="D72" s="104" t="s">
        <v>32</v>
      </c>
      <c r="E72" s="90"/>
      <c r="F72" s="78">
        <f>MATCH($D72,FAC_TOTALS_APTA!$A$2:$BT$2,)</f>
        <v>18</v>
      </c>
      <c r="G72" s="96" t="e">
        <f>VLOOKUP(G63,FAC_TOTALS_APTA!$A$4:$BT$56,$F72,FALSE)</f>
        <v>#N/A</v>
      </c>
      <c r="H72" s="96" t="e">
        <f>VLOOKUP(H63,FAC_TOTALS_APTA!$A$4:$BT$56,$F72,FALSE)</f>
        <v>#N/A</v>
      </c>
      <c r="I72" s="91" t="str">
        <f t="shared" si="19"/>
        <v>-</v>
      </c>
      <c r="J72" s="92" t="str">
        <f t="shared" si="20"/>
        <v/>
      </c>
      <c r="K72" s="92" t="str">
        <f t="shared" si="21"/>
        <v>JTW_HOME_PCT_FAC</v>
      </c>
      <c r="L72" s="78">
        <f>MATCH($K72,FAC_TOTALS_APTA!$A$2:$BR$2,)</f>
        <v>32</v>
      </c>
      <c r="M72" s="89" t="e">
        <f>IF(M63=0,0,VLOOKUP(M63,FAC_TOTALS_APTA!$A$4:$BT$56,$L72,FALSE))</f>
        <v>#N/A</v>
      </c>
      <c r="N72" s="89" t="e">
        <f>IF(N63=0,0,VLOOKUP(N63,FAC_TOTALS_APTA!$A$4:$BT$56,$L72,FALSE))</f>
        <v>#N/A</v>
      </c>
      <c r="O72" s="89" t="e">
        <f>IF(O63=0,0,VLOOKUP(O63,FAC_TOTALS_APTA!$A$4:$BT$56,$L72,FALSE))</f>
        <v>#N/A</v>
      </c>
      <c r="P72" s="89" t="e">
        <f>IF(P63=0,0,VLOOKUP(P63,FAC_TOTALS_APTA!$A$4:$BT$56,$L72,FALSE))</f>
        <v>#N/A</v>
      </c>
      <c r="Q72" s="89" t="e">
        <f>IF(Q63=0,0,VLOOKUP(Q63,FAC_TOTALS_APTA!$A$4:$BT$56,$L72,FALSE))</f>
        <v>#N/A</v>
      </c>
      <c r="R72" s="89" t="e">
        <f>IF(R63=0,0,VLOOKUP(R63,FAC_TOTALS_APTA!$A$4:$BT$56,$L72,FALSE))</f>
        <v>#N/A</v>
      </c>
      <c r="S72" s="89">
        <f>IF(S63=0,0,VLOOKUP(S63,FAC_TOTALS_APTA!$A$4:$BT$56,$L72,FALSE))</f>
        <v>0</v>
      </c>
      <c r="T72" s="89">
        <f>IF(T63=0,0,VLOOKUP(T63,FAC_TOTALS_APTA!$A$4:$BT$56,$L72,FALSE))</f>
        <v>0</v>
      </c>
      <c r="U72" s="89">
        <f>IF(U63=0,0,VLOOKUP(U63,FAC_TOTALS_APTA!$A$4:$BT$56,$L72,FALSE))</f>
        <v>0</v>
      </c>
      <c r="V72" s="89">
        <f>IF(V63=0,0,VLOOKUP(V63,FAC_TOTALS_APTA!$A$4:$BT$56,$L72,FALSE))</f>
        <v>0</v>
      </c>
      <c r="W72" s="89">
        <f>IF(W63=0,0,VLOOKUP(W63,FAC_TOTALS_APTA!$A$4:$BT$56,$L72,FALSE))</f>
        <v>0</v>
      </c>
      <c r="X72" s="89">
        <f>IF(X63=0,0,VLOOKUP(X63,FAC_TOTALS_APTA!$A$4:$BT$56,$L72,FALSE))</f>
        <v>0</v>
      </c>
      <c r="Y72" s="89">
        <f>IF(Y63=0,0,VLOOKUP(Y63,FAC_TOTALS_APTA!$A$4:$BT$56,$L72,FALSE))</f>
        <v>0</v>
      </c>
      <c r="Z72" s="89">
        <f>IF(Z63=0,0,VLOOKUP(Z63,FAC_TOTALS_APTA!$A$4:$BT$56,$L72,FALSE))</f>
        <v>0</v>
      </c>
      <c r="AA72" s="89">
        <f>IF(AA63=0,0,VLOOKUP(AA63,FAC_TOTALS_APTA!$A$4:$BT$56,$L72,FALSE))</f>
        <v>0</v>
      </c>
      <c r="AB72" s="89">
        <f>IF(AB63=0,0,VLOOKUP(AB63,FAC_TOTALS_APTA!$A$4:$BT$56,$L72,FALSE))</f>
        <v>0</v>
      </c>
      <c r="AC72" s="93" t="e">
        <f t="shared" si="22"/>
        <v>#N/A</v>
      </c>
      <c r="AD72" s="94" t="e">
        <f>AC72/G77</f>
        <v>#N/A</v>
      </c>
    </row>
    <row r="73" spans="2:33" x14ac:dyDescent="0.25">
      <c r="B73" s="76" t="s">
        <v>69</v>
      </c>
      <c r="C73" s="79"/>
      <c r="D73" s="14" t="s">
        <v>91</v>
      </c>
      <c r="E73" s="90"/>
      <c r="F73" s="78" t="e">
        <f>MATCH($D73,FAC_TOTALS_APTA!$A$2:$BT$2,)</f>
        <v>#N/A</v>
      </c>
      <c r="G73" s="96" t="e">
        <f>VLOOKUP(G63,FAC_TOTALS_APTA!$A$4:$BT$56,$F73,FALSE)</f>
        <v>#N/A</v>
      </c>
      <c r="H73" s="96" t="e">
        <f>VLOOKUP(H63,FAC_TOTALS_APTA!$A$4:$BT$56,$F73,FALSE)</f>
        <v>#N/A</v>
      </c>
      <c r="I73" s="91" t="str">
        <f t="shared" si="19"/>
        <v>-</v>
      </c>
      <c r="J73" s="92"/>
      <c r="K73" s="92" t="str">
        <f t="shared" si="21"/>
        <v>YEARS_SINCE_TNC_RAIL_LOW_FAC</v>
      </c>
      <c r="L73" s="78" t="e">
        <f>MATCH($K73,FAC_TOTALS_APTA!$A$2:$BR$2,)</f>
        <v>#N/A</v>
      </c>
      <c r="M73" s="89" t="e">
        <f>IF(M63=0,0,VLOOKUP(M63,FAC_TOTALS_APTA!$A$4:$BT$56,$L73,FALSE))</f>
        <v>#N/A</v>
      </c>
      <c r="N73" s="89" t="e">
        <f>IF(N63=0,0,VLOOKUP(N63,FAC_TOTALS_APTA!$A$4:$BT$56,$L73,FALSE))</f>
        <v>#N/A</v>
      </c>
      <c r="O73" s="89" t="e">
        <f>IF(O63=0,0,VLOOKUP(O63,FAC_TOTALS_APTA!$A$4:$BT$56,$L73,FALSE))</f>
        <v>#N/A</v>
      </c>
      <c r="P73" s="89" t="e">
        <f>IF(P63=0,0,VLOOKUP(P63,FAC_TOTALS_APTA!$A$4:$BT$56,$L73,FALSE))</f>
        <v>#N/A</v>
      </c>
      <c r="Q73" s="89" t="e">
        <f>IF(Q63=0,0,VLOOKUP(Q63,FAC_TOTALS_APTA!$A$4:$BT$56,$L73,FALSE))</f>
        <v>#N/A</v>
      </c>
      <c r="R73" s="89" t="e">
        <f>IF(R63=0,0,VLOOKUP(R63,FAC_TOTALS_APTA!$A$4:$BT$56,$L73,FALSE))</f>
        <v>#N/A</v>
      </c>
      <c r="S73" s="89">
        <f>IF(S63=0,0,VLOOKUP(S63,FAC_TOTALS_APTA!$A$4:$BT$56,$L73,FALSE))</f>
        <v>0</v>
      </c>
      <c r="T73" s="89">
        <f>IF(T63=0,0,VLOOKUP(T63,FAC_TOTALS_APTA!$A$4:$BT$56,$L73,FALSE))</f>
        <v>0</v>
      </c>
      <c r="U73" s="89">
        <f>IF(U63=0,0,VLOOKUP(U63,FAC_TOTALS_APTA!$A$4:$BT$56,$L73,FALSE))</f>
        <v>0</v>
      </c>
      <c r="V73" s="89">
        <f>IF(V63=0,0,VLOOKUP(V63,FAC_TOTALS_APTA!$A$4:$BT$56,$L73,FALSE))</f>
        <v>0</v>
      </c>
      <c r="W73" s="89">
        <f>IF(W63=0,0,VLOOKUP(W63,FAC_TOTALS_APTA!$A$4:$BT$56,$L73,FALSE))</f>
        <v>0</v>
      </c>
      <c r="X73" s="89">
        <f>IF(X63=0,0,VLOOKUP(X63,FAC_TOTALS_APTA!$A$4:$BT$56,$L73,FALSE))</f>
        <v>0</v>
      </c>
      <c r="Y73" s="89">
        <f>IF(Y63=0,0,VLOOKUP(Y63,FAC_TOTALS_APTA!$A$4:$BT$56,$L73,FALSE))</f>
        <v>0</v>
      </c>
      <c r="Z73" s="89">
        <f>IF(Z63=0,0,VLOOKUP(Z63,FAC_TOTALS_APTA!$A$4:$BT$56,$L73,FALSE))</f>
        <v>0</v>
      </c>
      <c r="AA73" s="89">
        <f>IF(AA63=0,0,VLOOKUP(AA63,FAC_TOTALS_APTA!$A$4:$BT$56,$L73,FALSE))</f>
        <v>0</v>
      </c>
      <c r="AB73" s="89">
        <f>IF(AB63=0,0,VLOOKUP(AB63,FAC_TOTALS_APTA!$A$4:$BT$56,$L73,FALSE))</f>
        <v>0</v>
      </c>
      <c r="AC73" s="93" t="e">
        <f t="shared" si="22"/>
        <v>#N/A</v>
      </c>
      <c r="AD73" s="94" t="e">
        <f>AC73/G77</f>
        <v>#N/A</v>
      </c>
      <c r="AG73" s="56"/>
    </row>
    <row r="74" spans="2:33" x14ac:dyDescent="0.25">
      <c r="B74" s="76" t="s">
        <v>70</v>
      </c>
      <c r="C74" s="79"/>
      <c r="D74" s="9" t="s">
        <v>48</v>
      </c>
      <c r="E74" s="90"/>
      <c r="F74" s="78" t="e">
        <f>MATCH($D74,FAC_TOTALS_APTA!$A$2:$BT$2,)</f>
        <v>#N/A</v>
      </c>
      <c r="G74" s="96" t="e">
        <f>VLOOKUP(G63,FAC_TOTALS_APTA!$A$4:$BT$56,$F74,FALSE)</f>
        <v>#N/A</v>
      </c>
      <c r="H74" s="96" t="e">
        <f>VLOOKUP(H63,FAC_TOTALS_APTA!$A$4:$BT$56,$F74,FALSE)</f>
        <v>#N/A</v>
      </c>
      <c r="I74" s="91" t="str">
        <f t="shared" si="19"/>
        <v>-</v>
      </c>
      <c r="J74" s="92" t="str">
        <f t="shared" ref="J74:J75" si="23">IF(C74="Log","_log","")</f>
        <v/>
      </c>
      <c r="K74" s="92" t="str">
        <f t="shared" si="21"/>
        <v>BIKE_SHARE_FAC</v>
      </c>
      <c r="L74" s="78" t="e">
        <f>MATCH($K74,FAC_TOTALS_APTA!$A$2:$BR$2,)</f>
        <v>#N/A</v>
      </c>
      <c r="M74" s="89" t="e">
        <f>IF(M63=0,0,VLOOKUP(M63,FAC_TOTALS_APTA!$A$4:$BT$56,$L74,FALSE))</f>
        <v>#N/A</v>
      </c>
      <c r="N74" s="89" t="e">
        <f>IF(N63=0,0,VLOOKUP(N63,FAC_TOTALS_APTA!$A$4:$BT$56,$L74,FALSE))</f>
        <v>#N/A</v>
      </c>
      <c r="O74" s="89" t="e">
        <f>IF(O63=0,0,VLOOKUP(O63,FAC_TOTALS_APTA!$A$4:$BT$56,$L74,FALSE))</f>
        <v>#N/A</v>
      </c>
      <c r="P74" s="89" t="e">
        <f>IF(P63=0,0,VLOOKUP(P63,FAC_TOTALS_APTA!$A$4:$BT$56,$L74,FALSE))</f>
        <v>#N/A</v>
      </c>
      <c r="Q74" s="89" t="e">
        <f>IF(Q63=0,0,VLOOKUP(Q63,FAC_TOTALS_APTA!$A$4:$BT$56,$L74,FALSE))</f>
        <v>#N/A</v>
      </c>
      <c r="R74" s="89" t="e">
        <f>IF(R63=0,0,VLOOKUP(R63,FAC_TOTALS_APTA!$A$4:$BT$56,$L74,FALSE))</f>
        <v>#N/A</v>
      </c>
      <c r="S74" s="89">
        <f>IF(S63=0,0,VLOOKUP(S63,FAC_TOTALS_APTA!$A$4:$BT$56,$L74,FALSE))</f>
        <v>0</v>
      </c>
      <c r="T74" s="89">
        <f>IF(T63=0,0,VLOOKUP(T63,FAC_TOTALS_APTA!$A$4:$BT$56,$L74,FALSE))</f>
        <v>0</v>
      </c>
      <c r="U74" s="89">
        <f>IF(U63=0,0,VLOOKUP(U63,FAC_TOTALS_APTA!$A$4:$BT$56,$L74,FALSE))</f>
        <v>0</v>
      </c>
      <c r="V74" s="89">
        <f>IF(V63=0,0,VLOOKUP(V63,FAC_TOTALS_APTA!$A$4:$BT$56,$L74,FALSE))</f>
        <v>0</v>
      </c>
      <c r="W74" s="89">
        <f>IF(W63=0,0,VLOOKUP(W63,FAC_TOTALS_APTA!$A$4:$BT$56,$L74,FALSE))</f>
        <v>0</v>
      </c>
      <c r="X74" s="89">
        <f>IF(X63=0,0,VLOOKUP(X63,FAC_TOTALS_APTA!$A$4:$BT$56,$L74,FALSE))</f>
        <v>0</v>
      </c>
      <c r="Y74" s="89">
        <f>IF(Y63=0,0,VLOOKUP(Y63,FAC_TOTALS_APTA!$A$4:$BT$56,$L74,FALSE))</f>
        <v>0</v>
      </c>
      <c r="Z74" s="89">
        <f>IF(Z63=0,0,VLOOKUP(Z63,FAC_TOTALS_APTA!$A$4:$BT$56,$L74,FALSE))</f>
        <v>0</v>
      </c>
      <c r="AA74" s="89">
        <f>IF(AA63=0,0,VLOOKUP(AA63,FAC_TOTALS_APTA!$A$4:$BT$56,$L74,FALSE))</f>
        <v>0</v>
      </c>
      <c r="AB74" s="89">
        <f>IF(AB63=0,0,VLOOKUP(AB63,FAC_TOTALS_APTA!$A$4:$BT$56,$L74,FALSE))</f>
        <v>0</v>
      </c>
      <c r="AC74" s="93" t="e">
        <f t="shared" si="22"/>
        <v>#N/A</v>
      </c>
      <c r="AD74" s="94" t="e">
        <f>AC74/G77</f>
        <v>#N/A</v>
      </c>
      <c r="AG74" s="56"/>
    </row>
    <row r="75" spans="2:33" x14ac:dyDescent="0.25">
      <c r="B75" s="86" t="s">
        <v>71</v>
      </c>
      <c r="C75" s="87"/>
      <c r="D75" s="10" t="s">
        <v>49</v>
      </c>
      <c r="E75" s="97"/>
      <c r="F75" s="88" t="e">
        <f>MATCH($D75,FAC_TOTALS_APTA!$A$2:$BT$2,)</f>
        <v>#N/A</v>
      </c>
      <c r="G75" s="98" t="e">
        <f>VLOOKUP(G63,FAC_TOTALS_APTA!$A$4:$BT$56,$F75,FALSE)</f>
        <v>#N/A</v>
      </c>
      <c r="H75" s="98" t="e">
        <f>VLOOKUP(H63,FAC_TOTALS_APTA!$A$4:$BT$56,$F75,FALSE)</f>
        <v>#N/A</v>
      </c>
      <c r="I75" s="99" t="str">
        <f t="shared" si="19"/>
        <v>-</v>
      </c>
      <c r="J75" s="100" t="str">
        <f t="shared" si="23"/>
        <v/>
      </c>
      <c r="K75" s="100" t="str">
        <f t="shared" si="21"/>
        <v>scooter_flag_FAC</v>
      </c>
      <c r="L75" s="88" t="e">
        <f>MATCH($K75,FAC_TOTALS_APTA!$A$2:$BR$2,)</f>
        <v>#N/A</v>
      </c>
      <c r="M75" s="101" t="e">
        <f>IF(M63=0,0,VLOOKUP(M63,FAC_TOTALS_APTA!$A$4:$BT$56,$L75,FALSE))</f>
        <v>#N/A</v>
      </c>
      <c r="N75" s="101" t="e">
        <f>IF(N63=0,0,VLOOKUP(N63,FAC_TOTALS_APTA!$A$4:$BT$56,$L75,FALSE))</f>
        <v>#N/A</v>
      </c>
      <c r="O75" s="101" t="e">
        <f>IF(O63=0,0,VLOOKUP(O63,FAC_TOTALS_APTA!$A$4:$BT$56,$L75,FALSE))</f>
        <v>#N/A</v>
      </c>
      <c r="P75" s="101" t="e">
        <f>IF(P63=0,0,VLOOKUP(P63,FAC_TOTALS_APTA!$A$4:$BT$56,$L75,FALSE))</f>
        <v>#N/A</v>
      </c>
      <c r="Q75" s="101" t="e">
        <f>IF(Q63=0,0,VLOOKUP(Q63,FAC_TOTALS_APTA!$A$4:$BT$56,$L75,FALSE))</f>
        <v>#N/A</v>
      </c>
      <c r="R75" s="101" t="e">
        <f>IF(R63=0,0,VLOOKUP(R63,FAC_TOTALS_APTA!$A$4:$BT$56,$L75,FALSE))</f>
        <v>#N/A</v>
      </c>
      <c r="S75" s="101">
        <f>IF(S63=0,0,VLOOKUP(S63,FAC_TOTALS_APTA!$A$4:$BT$56,$L75,FALSE))</f>
        <v>0</v>
      </c>
      <c r="T75" s="101">
        <f>IF(T63=0,0,VLOOKUP(T63,FAC_TOTALS_APTA!$A$4:$BT$56,$L75,FALSE))</f>
        <v>0</v>
      </c>
      <c r="U75" s="101">
        <f>IF(U63=0,0,VLOOKUP(U63,FAC_TOTALS_APTA!$A$4:$BT$56,$L75,FALSE))</f>
        <v>0</v>
      </c>
      <c r="V75" s="101">
        <f>IF(V63=0,0,VLOOKUP(V63,FAC_TOTALS_APTA!$A$4:$BT$56,$L75,FALSE))</f>
        <v>0</v>
      </c>
      <c r="W75" s="101">
        <f>IF(W63=0,0,VLOOKUP(W63,FAC_TOTALS_APTA!$A$4:$BT$56,$L75,FALSE))</f>
        <v>0</v>
      </c>
      <c r="X75" s="101">
        <f>IF(X63=0,0,VLOOKUP(X63,FAC_TOTALS_APTA!$A$4:$BT$56,$L75,FALSE))</f>
        <v>0</v>
      </c>
      <c r="Y75" s="101">
        <f>IF(Y63=0,0,VLOOKUP(Y63,FAC_TOTALS_APTA!$A$4:$BT$56,$L75,FALSE))</f>
        <v>0</v>
      </c>
      <c r="Z75" s="101">
        <f>IF(Z63=0,0,VLOOKUP(Z63,FAC_TOTALS_APTA!$A$4:$BT$56,$L75,FALSE))</f>
        <v>0</v>
      </c>
      <c r="AA75" s="101">
        <f>IF(AA63=0,0,VLOOKUP(AA63,FAC_TOTALS_APTA!$A$4:$BT$56,$L75,FALSE))</f>
        <v>0</v>
      </c>
      <c r="AB75" s="101">
        <f>IF(AB63=0,0,VLOOKUP(AB63,FAC_TOTALS_APTA!$A$4:$BT$56,$L75,FALSE))</f>
        <v>0</v>
      </c>
      <c r="AC75" s="102" t="e">
        <f t="shared" si="22"/>
        <v>#N/A</v>
      </c>
      <c r="AD75" s="103" t="e">
        <f>AC75/G77</f>
        <v>#N/A</v>
      </c>
      <c r="AG75" s="56"/>
    </row>
    <row r="76" spans="2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ref="K76" si="24">CONCATENATE(D76,J76,"_FAC")</f>
        <v>New_Reporter_FAC</v>
      </c>
      <c r="L76" s="47">
        <f>MATCH($K76,FAC_TOTALS_APTA!$A$2:$BR$2,)</f>
        <v>43</v>
      </c>
      <c r="M76" s="48" t="e">
        <f>IF(M63=0,0,VLOOKUP(M63,FAC_TOTALS_APTA!$A$4:$BT$56,$L76,FALSE))</f>
        <v>#N/A</v>
      </c>
      <c r="N76" s="48" t="e">
        <f>IF(N63=0,0,VLOOKUP(N63,FAC_TOTALS_APTA!$A$4:$BT$56,$L76,FALSE))</f>
        <v>#N/A</v>
      </c>
      <c r="O76" s="48" t="e">
        <f>IF(O63=0,0,VLOOKUP(O63,FAC_TOTALS_APTA!$A$4:$BT$56,$L76,FALSE))</f>
        <v>#N/A</v>
      </c>
      <c r="P76" s="48" t="e">
        <f>IF(P63=0,0,VLOOKUP(P63,FAC_TOTALS_APTA!$A$4:$BT$56,$L76,FALSE))</f>
        <v>#N/A</v>
      </c>
      <c r="Q76" s="48" t="e">
        <f>IF(Q63=0,0,VLOOKUP(Q63,FAC_TOTALS_APTA!$A$4:$BT$56,$L76,FALSE))</f>
        <v>#N/A</v>
      </c>
      <c r="R76" s="48" t="e">
        <f>IF(R63=0,0,VLOOKUP(R63,FAC_TOTALS_APTA!$A$4:$BT$56,$L76,FALSE))</f>
        <v>#N/A</v>
      </c>
      <c r="S76" s="48">
        <f>IF(S63=0,0,VLOOKUP(S63,FAC_TOTALS_APTA!$A$4:$BT$56,$L76,FALSE))</f>
        <v>0</v>
      </c>
      <c r="T76" s="48">
        <f>IF(T63=0,0,VLOOKUP(T63,FAC_TOTALS_APTA!$A$4:$BT$56,$L76,FALSE))</f>
        <v>0</v>
      </c>
      <c r="U76" s="48">
        <f>IF(U63=0,0,VLOOKUP(U63,FAC_TOTALS_APTA!$A$4:$BT$56,$L76,FALSE))</f>
        <v>0</v>
      </c>
      <c r="V76" s="48">
        <f>IF(V63=0,0,VLOOKUP(V63,FAC_TOTALS_APTA!$A$4:$BT$56,$L76,FALSE))</f>
        <v>0</v>
      </c>
      <c r="W76" s="48">
        <f>IF(W63=0,0,VLOOKUP(W63,FAC_TOTALS_APTA!$A$4:$BT$56,$L76,FALSE))</f>
        <v>0</v>
      </c>
      <c r="X76" s="48">
        <f>IF(X63=0,0,VLOOKUP(X63,FAC_TOTALS_APTA!$A$4:$BT$56,$L76,FALSE))</f>
        <v>0</v>
      </c>
      <c r="Y76" s="48">
        <f>IF(Y63=0,0,VLOOKUP(Y63,FAC_TOTALS_APTA!$A$4:$BT$56,$L76,FALSE))</f>
        <v>0</v>
      </c>
      <c r="Z76" s="48">
        <f>IF(Z63=0,0,VLOOKUP(Z63,FAC_TOTALS_APTA!$A$4:$BT$56,$L76,FALSE))</f>
        <v>0</v>
      </c>
      <c r="AA76" s="48">
        <f>IF(AA63=0,0,VLOOKUP(AA63,FAC_TOTALS_APTA!$A$4:$BT$56,$L76,FALSE))</f>
        <v>0</v>
      </c>
      <c r="AB76" s="48">
        <f>IF(AB63=0,0,VLOOKUP(AB63,FAC_TOTALS_APTA!$A$4:$BT$56,$L76,FALSE))</f>
        <v>0</v>
      </c>
      <c r="AC76" s="51" t="e">
        <f>SUM(M76:AB76)</f>
        <v>#N/A</v>
      </c>
      <c r="AD76" s="52" t="e">
        <f>AC76/G78</f>
        <v>#N/A</v>
      </c>
    </row>
    <row r="77" spans="2:33" x14ac:dyDescent="0.25"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10" t="e">
        <f>VLOOKUP(G63,FAC_TOTALS_APTA!$A$4:$BT$56,$F77,FALSE)</f>
        <v>#N/A</v>
      </c>
      <c r="H77" s="110" t="e">
        <f>VLOOKUP(H63,FAC_TOTALS_APTA!$A$4:$BR$56,$F77,FALSE)</f>
        <v>#N/A</v>
      </c>
      <c r="I77" s="112" t="e">
        <f t="shared" ref="I77" si="25">H77/G77-1</f>
        <v>#N/A</v>
      </c>
      <c r="J77" s="34"/>
      <c r="K77" s="34"/>
      <c r="L77" s="9"/>
      <c r="M77" s="32" t="e">
        <f t="shared" ref="M77:AB77" si="26">SUM(M65:M70)</f>
        <v>#N/A</v>
      </c>
      <c r="N77" s="32" t="e">
        <f t="shared" si="26"/>
        <v>#N/A</v>
      </c>
      <c r="O77" s="32" t="e">
        <f t="shared" si="26"/>
        <v>#N/A</v>
      </c>
      <c r="P77" s="32" t="e">
        <f t="shared" si="26"/>
        <v>#N/A</v>
      </c>
      <c r="Q77" s="32" t="e">
        <f t="shared" si="26"/>
        <v>#N/A</v>
      </c>
      <c r="R77" s="32" t="e">
        <f t="shared" si="26"/>
        <v>#N/A</v>
      </c>
      <c r="S77" s="32">
        <f t="shared" si="26"/>
        <v>0</v>
      </c>
      <c r="T77" s="32">
        <f t="shared" si="26"/>
        <v>0</v>
      </c>
      <c r="U77" s="32">
        <f t="shared" si="26"/>
        <v>0</v>
      </c>
      <c r="V77" s="32">
        <f t="shared" si="26"/>
        <v>0</v>
      </c>
      <c r="W77" s="32">
        <f t="shared" si="26"/>
        <v>0</v>
      </c>
      <c r="X77" s="32">
        <f t="shared" si="26"/>
        <v>0</v>
      </c>
      <c r="Y77" s="32">
        <f t="shared" si="26"/>
        <v>0</v>
      </c>
      <c r="Z77" s="32">
        <f t="shared" si="26"/>
        <v>0</v>
      </c>
      <c r="AA77" s="32">
        <f t="shared" si="26"/>
        <v>0</v>
      </c>
      <c r="AB77" s="32">
        <f t="shared" si="26"/>
        <v>0</v>
      </c>
      <c r="AC77" s="35" t="e">
        <f>H77-G77</f>
        <v>#N/A</v>
      </c>
      <c r="AD77" s="36" t="e">
        <f>I77</f>
        <v>#N/A</v>
      </c>
    </row>
    <row r="78" spans="2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1" t="e">
        <f>VLOOKUP(G63,FAC_TOTALS_APTA!$A$4:$BR$56,$F78,FALSE)</f>
        <v>#N/A</v>
      </c>
      <c r="H78" s="111" t="e">
        <f>VLOOKUP(H63,FAC_TOTALS_APTA!$A$4:$BR$56,$F78,FALSE)</f>
        <v>#N/A</v>
      </c>
      <c r="I78" s="113" t="e">
        <f t="shared" ref="I78" si="27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2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2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21" t="s">
        <v>56</v>
      </c>
      <c r="H86" s="121"/>
      <c r="I86" s="12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21" t="s">
        <v>60</v>
      </c>
      <c r="AD86" s="121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2012</v>
      </c>
      <c r="H87" s="30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1_10_2012</v>
      </c>
      <c r="H89" s="9" t="str">
        <f>CONCATENATE($C84,"_",$C85,"_",H87)</f>
        <v>1_10_2018</v>
      </c>
      <c r="I89" s="31"/>
      <c r="J89" s="9"/>
      <c r="K89" s="9"/>
      <c r="L89" s="9"/>
      <c r="M89" s="9" t="str">
        <f>IF($G87+M88&gt;$H87,0,CONCATENATE($C84,"_",$C85,"_",$G87+M88))</f>
        <v>1_10_2013</v>
      </c>
      <c r="N89" s="9" t="str">
        <f t="shared" ref="N89:AB89" si="28">IF($G87+N88&gt;$H87,0,CONCATENATE($C84,"_",$C85,"_",$G87+N88))</f>
        <v>1_10_2014</v>
      </c>
      <c r="O89" s="9" t="str">
        <f t="shared" si="28"/>
        <v>1_10_2015</v>
      </c>
      <c r="P89" s="9" t="str">
        <f t="shared" si="28"/>
        <v>1_10_2016</v>
      </c>
      <c r="Q89" s="9" t="str">
        <f t="shared" si="28"/>
        <v>1_10_2017</v>
      </c>
      <c r="R89" s="9" t="str">
        <f t="shared" si="28"/>
        <v>1_10_2018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4" t="s">
        <v>8</v>
      </c>
      <c r="E91" s="58"/>
      <c r="F91" s="9">
        <f>MATCH($D91,FAC_TOTALS_APTA!$A$2:$BT$2,)</f>
        <v>12</v>
      </c>
      <c r="G91" s="32">
        <f>VLOOKUP(G89,FAC_TOTALS_APTA!$A$4:$BT$56,$F91,FALSE)</f>
        <v>542311539</v>
      </c>
      <c r="H91" s="32">
        <f>VLOOKUP(H89,FAC_TOTALS_APTA!$A$4:$BT$56,$F91,FALSE)</f>
        <v>560645668</v>
      </c>
      <c r="I91" s="33">
        <f>IFERROR(H91/G91-1,"-")</f>
        <v>3.3807373956687981E-2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IF(M89=0,0,VLOOKUP(M89,FAC_TOTALS_APTA!$A$4:$BT$56,$L91,FALSE))</f>
        <v>34707433.310684703</v>
      </c>
      <c r="N91" s="32">
        <f>IF(N89=0,0,VLOOKUP(N89,FAC_TOTALS_APTA!$A$4:$BT$56,$L91,FALSE))</f>
        <v>20135798.625946</v>
      </c>
      <c r="O91" s="32">
        <f>IF(O89=0,0,VLOOKUP(O89,FAC_TOTALS_APTA!$A$4:$BT$56,$L91,FALSE))</f>
        <v>3559331.8538988298</v>
      </c>
      <c r="P91" s="32">
        <f>IF(P89=0,0,VLOOKUP(P89,FAC_TOTALS_APTA!$A$4:$BT$56,$L91,FALSE))</f>
        <v>-1510802.41715346</v>
      </c>
      <c r="Q91" s="32">
        <f>IF(Q89=0,0,VLOOKUP(Q89,FAC_TOTALS_APTA!$A$4:$BT$56,$L91,FALSE))</f>
        <v>9416003.2006340101</v>
      </c>
      <c r="R91" s="32">
        <f>IF(R89=0,0,VLOOKUP(R89,FAC_TOTALS_APTA!$A$4:$BT$56,$L91,FALSE))</f>
        <v>-13473113.2742627</v>
      </c>
      <c r="S91" s="32">
        <f>IF(S89=0,0,VLOOKUP(S89,FAC_TOTALS_APTA!$A$4:$BT$56,$L91,FALSE))</f>
        <v>0</v>
      </c>
      <c r="T91" s="32">
        <f>IF(T89=0,0,VLOOKUP(T89,FAC_TOTALS_APTA!$A$4:$BT$56,$L91,FALSE))</f>
        <v>0</v>
      </c>
      <c r="U91" s="32">
        <f>IF(U89=0,0,VLOOKUP(U89,FAC_TOTALS_APTA!$A$4:$BT$56,$L91,FALSE))</f>
        <v>0</v>
      </c>
      <c r="V91" s="32">
        <f>IF(V89=0,0,VLOOKUP(V89,FAC_TOTALS_APTA!$A$4:$BT$56,$L91,FALSE))</f>
        <v>0</v>
      </c>
      <c r="W91" s="32">
        <f>IF(W89=0,0,VLOOKUP(W89,FAC_TOTALS_APTA!$A$4:$BT$56,$L91,FALSE))</f>
        <v>0</v>
      </c>
      <c r="X91" s="32">
        <f>IF(X89=0,0,VLOOKUP(X89,FAC_TOTALS_APTA!$A$4:$BT$56,$L91,FALSE))</f>
        <v>0</v>
      </c>
      <c r="Y91" s="32">
        <f>IF(Y89=0,0,VLOOKUP(Y89,FAC_TOTALS_APTA!$A$4:$BT$56,$L91,FALSE))</f>
        <v>0</v>
      </c>
      <c r="Z91" s="32">
        <f>IF(Z89=0,0,VLOOKUP(Z89,FAC_TOTALS_APTA!$A$4:$BT$56,$L91,FALSE))</f>
        <v>0</v>
      </c>
      <c r="AA91" s="32">
        <f>IF(AA89=0,0,VLOOKUP(AA89,FAC_TOTALS_APTA!$A$4:$BT$56,$L91,FALSE))</f>
        <v>0</v>
      </c>
      <c r="AB91" s="32">
        <f>IF(AB89=0,0,VLOOKUP(AB89,FAC_TOTALS_APTA!$A$4:$BT$56,$L91,FALSE))</f>
        <v>0</v>
      </c>
      <c r="AC91" s="35">
        <f>SUM(M91:AB91)</f>
        <v>52834651.299747378</v>
      </c>
      <c r="AD91" s="36">
        <f>AC91/G103</f>
        <v>1.7653360488283937E-2</v>
      </c>
    </row>
    <row r="92" spans="2:30" x14ac:dyDescent="0.25">
      <c r="B92" s="28" t="s">
        <v>57</v>
      </c>
      <c r="C92" s="31" t="s">
        <v>25</v>
      </c>
      <c r="D92" s="104" t="s">
        <v>75</v>
      </c>
      <c r="E92" s="58"/>
      <c r="F92" s="9">
        <f>MATCH($D92,FAC_TOTALS_APTA!$A$2:$BT$2,)</f>
        <v>13</v>
      </c>
      <c r="G92" s="57">
        <f>VLOOKUP(G89,FAC_TOTALS_APTA!$A$4:$BT$56,$F92,FALSE)</f>
        <v>1.6964752675200001</v>
      </c>
      <c r="H92" s="57">
        <f>VLOOKUP(H89,FAC_TOTALS_APTA!$A$4:$BT$56,$F92,FALSE)</f>
        <v>1.9555512669999999</v>
      </c>
      <c r="I92" s="33">
        <f t="shared" ref="I92:I101" si="29">IFERROR(H92/G92-1,"-")</f>
        <v>0.15271428027284539</v>
      </c>
      <c r="J92" s="34" t="str">
        <f t="shared" ref="J92:J98" si="30">IF(C92="Log","_log","")</f>
        <v>_log</v>
      </c>
      <c r="K92" s="34" t="str">
        <f t="shared" ref="K92:K101" si="31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IF(M89=0,0,VLOOKUP(M89,FAC_TOTALS_APTA!$A$4:$BT$56,$L92,FALSE))</f>
        <v>-32392069.429122102</v>
      </c>
      <c r="N92" s="32">
        <f>IF(N89=0,0,VLOOKUP(N89,FAC_TOTALS_APTA!$A$4:$BT$56,$L92,FALSE))</f>
        <v>4982319.4538697703</v>
      </c>
      <c r="O92" s="32">
        <f>IF(O89=0,0,VLOOKUP(O89,FAC_TOTALS_APTA!$A$4:$BT$56,$L92,FALSE))</f>
        <v>-73842950.4491335</v>
      </c>
      <c r="P92" s="32">
        <f>IF(P89=0,0,VLOOKUP(P89,FAC_TOTALS_APTA!$A$4:$BT$56,$L92,FALSE))</f>
        <v>-5130962.8513140501</v>
      </c>
      <c r="Q92" s="32">
        <f>IF(Q89=0,0,VLOOKUP(Q89,FAC_TOTALS_APTA!$A$4:$BT$56,$L92,FALSE))</f>
        <v>-2068168.06069399</v>
      </c>
      <c r="R92" s="32">
        <f>IF(R89=0,0,VLOOKUP(R89,FAC_TOTALS_APTA!$A$4:$BT$56,$L92,FALSE))</f>
        <v>-30051297.185956098</v>
      </c>
      <c r="S92" s="32">
        <f>IF(S89=0,0,VLOOKUP(S89,FAC_TOTALS_APTA!$A$4:$BT$56,$L92,FALSE))</f>
        <v>0</v>
      </c>
      <c r="T92" s="32">
        <f>IF(T89=0,0,VLOOKUP(T89,FAC_TOTALS_APTA!$A$4:$BT$56,$L92,FALSE))</f>
        <v>0</v>
      </c>
      <c r="U92" s="32">
        <f>IF(U89=0,0,VLOOKUP(U89,FAC_TOTALS_APTA!$A$4:$BT$56,$L92,FALSE))</f>
        <v>0</v>
      </c>
      <c r="V92" s="32">
        <f>IF(V89=0,0,VLOOKUP(V89,FAC_TOTALS_APTA!$A$4:$BT$56,$L92,FALSE))</f>
        <v>0</v>
      </c>
      <c r="W92" s="32">
        <f>IF(W89=0,0,VLOOKUP(W89,FAC_TOTALS_APTA!$A$4:$BT$56,$L92,FALSE))</f>
        <v>0</v>
      </c>
      <c r="X92" s="32">
        <f>IF(X89=0,0,VLOOKUP(X89,FAC_TOTALS_APTA!$A$4:$BT$56,$L92,FALSE))</f>
        <v>0</v>
      </c>
      <c r="Y92" s="32">
        <f>IF(Y89=0,0,VLOOKUP(Y89,FAC_TOTALS_APTA!$A$4:$BT$56,$L92,FALSE))</f>
        <v>0</v>
      </c>
      <c r="Z92" s="32">
        <f>IF(Z89=0,0,VLOOKUP(Z89,FAC_TOTALS_APTA!$A$4:$BT$56,$L92,FALSE))</f>
        <v>0</v>
      </c>
      <c r="AA92" s="32">
        <f>IF(AA89=0,0,VLOOKUP(AA89,FAC_TOTALS_APTA!$A$4:$BT$56,$L92,FALSE))</f>
        <v>0</v>
      </c>
      <c r="AB92" s="32">
        <f>IF(AB89=0,0,VLOOKUP(AB89,FAC_TOTALS_APTA!$A$4:$BT$56,$L92,FALSE))</f>
        <v>0</v>
      </c>
      <c r="AC92" s="35">
        <f t="shared" ref="AC92:AC101" si="32">SUM(M92:AB92)</f>
        <v>-138503128.52234998</v>
      </c>
      <c r="AD92" s="36">
        <f>AC92/G103</f>
        <v>-4.6277312264041685E-2</v>
      </c>
    </row>
    <row r="93" spans="2:30" x14ac:dyDescent="0.25">
      <c r="B93" s="28" t="s">
        <v>53</v>
      </c>
      <c r="C93" s="31" t="s">
        <v>25</v>
      </c>
      <c r="D93" s="104" t="s">
        <v>9</v>
      </c>
      <c r="E93" s="58"/>
      <c r="F93" s="9">
        <f>MATCH($D93,FAC_TOTALS_APTA!$A$2:$BT$2,)</f>
        <v>14</v>
      </c>
      <c r="G93" s="32">
        <f>VLOOKUP(G89,FAC_TOTALS_APTA!$A$4:$BT$56,$F93,FALSE)</f>
        <v>27909105.420000002</v>
      </c>
      <c r="H93" s="32">
        <f>VLOOKUP(H89,FAC_TOTALS_APTA!$A$4:$BT$56,$F93,FALSE)</f>
        <v>29807700.839999899</v>
      </c>
      <c r="I93" s="33">
        <f t="shared" si="29"/>
        <v>6.8027813555046501E-2</v>
      </c>
      <c r="J93" s="34" t="str">
        <f t="shared" si="30"/>
        <v>_log</v>
      </c>
      <c r="K93" s="34" t="str">
        <f t="shared" si="31"/>
        <v>POP_EMP_log_FAC</v>
      </c>
      <c r="L93" s="9">
        <f>MATCH($K93,FAC_TOTALS_APTA!$A$2:$BR$2,)</f>
        <v>28</v>
      </c>
      <c r="M93" s="32">
        <f>IF(M89=0,0,VLOOKUP(M89,FAC_TOTALS_APTA!$A$4:$BT$56,$L93,FALSE))</f>
        <v>11028327.7059731</v>
      </c>
      <c r="N93" s="32">
        <f>IF(N89=0,0,VLOOKUP(N89,FAC_TOTALS_APTA!$A$4:$BT$56,$L93,FALSE))</f>
        <v>3588923.9103121902</v>
      </c>
      <c r="O93" s="32">
        <f>IF(O89=0,0,VLOOKUP(O89,FAC_TOTALS_APTA!$A$4:$BT$56,$L93,FALSE))</f>
        <v>3369027.1868575402</v>
      </c>
      <c r="P93" s="32">
        <f>IF(P89=0,0,VLOOKUP(P89,FAC_TOTALS_APTA!$A$4:$BT$56,$L93,FALSE))</f>
        <v>722116.99677414401</v>
      </c>
      <c r="Q93" s="32">
        <f>IF(Q89=0,0,VLOOKUP(Q89,FAC_TOTALS_APTA!$A$4:$BT$56,$L93,FALSE))</f>
        <v>2813187.0090209101</v>
      </c>
      <c r="R93" s="32">
        <f>IF(R89=0,0,VLOOKUP(R89,FAC_TOTALS_APTA!$A$4:$BT$56,$L93,FALSE))</f>
        <v>1699385.21958075</v>
      </c>
      <c r="S93" s="32">
        <f>IF(S89=0,0,VLOOKUP(S89,FAC_TOTALS_APTA!$A$4:$BT$56,$L93,FALSE))</f>
        <v>0</v>
      </c>
      <c r="T93" s="32">
        <f>IF(T89=0,0,VLOOKUP(T89,FAC_TOTALS_APTA!$A$4:$BT$56,$L93,FALSE))</f>
        <v>0</v>
      </c>
      <c r="U93" s="32">
        <f>IF(U89=0,0,VLOOKUP(U89,FAC_TOTALS_APTA!$A$4:$BT$56,$L93,FALSE))</f>
        <v>0</v>
      </c>
      <c r="V93" s="32">
        <f>IF(V89=0,0,VLOOKUP(V89,FAC_TOTALS_APTA!$A$4:$BT$56,$L93,FALSE))</f>
        <v>0</v>
      </c>
      <c r="W93" s="32">
        <f>IF(W89=0,0,VLOOKUP(W89,FAC_TOTALS_APTA!$A$4:$BT$56,$L93,FALSE))</f>
        <v>0</v>
      </c>
      <c r="X93" s="32">
        <f>IF(X89=0,0,VLOOKUP(X89,FAC_TOTALS_APTA!$A$4:$BT$56,$L93,FALSE))</f>
        <v>0</v>
      </c>
      <c r="Y93" s="32">
        <f>IF(Y89=0,0,VLOOKUP(Y89,FAC_TOTALS_APTA!$A$4:$BT$56,$L93,FALSE))</f>
        <v>0</v>
      </c>
      <c r="Z93" s="32">
        <f>IF(Z89=0,0,VLOOKUP(Z89,FAC_TOTALS_APTA!$A$4:$BT$56,$L93,FALSE))</f>
        <v>0</v>
      </c>
      <c r="AA93" s="32">
        <f>IF(AA89=0,0,VLOOKUP(AA89,FAC_TOTALS_APTA!$A$4:$BT$56,$L93,FALSE))</f>
        <v>0</v>
      </c>
      <c r="AB93" s="32">
        <f>IF(AB89=0,0,VLOOKUP(AB89,FAC_TOTALS_APTA!$A$4:$BT$56,$L93,FALSE))</f>
        <v>0</v>
      </c>
      <c r="AC93" s="35">
        <f t="shared" si="32"/>
        <v>23220968.028518636</v>
      </c>
      <c r="AD93" s="36">
        <f>AC93/G103</f>
        <v>7.7586983051843375E-3</v>
      </c>
    </row>
    <row r="94" spans="2:30" x14ac:dyDescent="0.25">
      <c r="B94" s="28" t="s">
        <v>67</v>
      </c>
      <c r="C94" s="31"/>
      <c r="D94" s="104" t="s">
        <v>11</v>
      </c>
      <c r="E94" s="58"/>
      <c r="F94" s="9" t="e">
        <f>MATCH($D94,FAC_TOTALS_APTA!$A$2:$BT$2,)</f>
        <v>#N/A</v>
      </c>
      <c r="G94" s="57" t="e">
        <f>VLOOKUP(G89,FAC_TOTALS_APTA!$A$4:$BT$56,$F94,FALSE)</f>
        <v>#REF!</v>
      </c>
      <c r="H94" s="57" t="e">
        <f>VLOOKUP(H89,FAC_TOTALS_APTA!$A$4:$BT$56,$F94,FALSE)</f>
        <v>#REF!</v>
      </c>
      <c r="I94" s="33" t="str">
        <f t="shared" si="29"/>
        <v>-</v>
      </c>
      <c r="J94" s="34" t="str">
        <f t="shared" si="30"/>
        <v/>
      </c>
      <c r="K94" s="34" t="str">
        <f t="shared" si="31"/>
        <v>TSD_POP_PCT_FAC</v>
      </c>
      <c r="L94" s="9" t="e">
        <f>MATCH($K94,FAC_TOTALS_APTA!$A$2:$BR$2,)</f>
        <v>#N/A</v>
      </c>
      <c r="M94" s="32" t="e">
        <f>IF(M89=0,0,VLOOKUP(M89,FAC_TOTALS_APTA!$A$4:$BT$56,$L94,FALSE))</f>
        <v>#REF!</v>
      </c>
      <c r="N94" s="32" t="e">
        <f>IF(N89=0,0,VLOOKUP(N89,FAC_TOTALS_APTA!$A$4:$BT$56,$L94,FALSE))</f>
        <v>#REF!</v>
      </c>
      <c r="O94" s="32" t="e">
        <f>IF(O89=0,0,VLOOKUP(O89,FAC_TOTALS_APTA!$A$4:$BT$56,$L94,FALSE))</f>
        <v>#REF!</v>
      </c>
      <c r="P94" s="32" t="e">
        <f>IF(P89=0,0,VLOOKUP(P89,FAC_TOTALS_APTA!$A$4:$BT$56,$L94,FALSE))</f>
        <v>#REF!</v>
      </c>
      <c r="Q94" s="32" t="e">
        <f>IF(Q89=0,0,VLOOKUP(Q89,FAC_TOTALS_APTA!$A$4:$BT$56,$L94,FALSE))</f>
        <v>#REF!</v>
      </c>
      <c r="R94" s="32" t="e">
        <f>IF(R89=0,0,VLOOKUP(R89,FAC_TOTALS_APTA!$A$4:$BT$56,$L94,FALSE))</f>
        <v>#REF!</v>
      </c>
      <c r="S94" s="32">
        <f>IF(S89=0,0,VLOOKUP(S89,FAC_TOTALS_APTA!$A$4:$BT$56,$L94,FALSE))</f>
        <v>0</v>
      </c>
      <c r="T94" s="32">
        <f>IF(T89=0,0,VLOOKUP(T89,FAC_TOTALS_APTA!$A$4:$BT$56,$L94,FALSE))</f>
        <v>0</v>
      </c>
      <c r="U94" s="32">
        <f>IF(U89=0,0,VLOOKUP(U89,FAC_TOTALS_APTA!$A$4:$BT$56,$L94,FALSE))</f>
        <v>0</v>
      </c>
      <c r="V94" s="32">
        <f>IF(V89=0,0,VLOOKUP(V89,FAC_TOTALS_APTA!$A$4:$BT$56,$L94,FALSE))</f>
        <v>0</v>
      </c>
      <c r="W94" s="32">
        <f>IF(W89=0,0,VLOOKUP(W89,FAC_TOTALS_APTA!$A$4:$BT$56,$L94,FALSE))</f>
        <v>0</v>
      </c>
      <c r="X94" s="32">
        <f>IF(X89=0,0,VLOOKUP(X89,FAC_TOTALS_APTA!$A$4:$BT$56,$L94,FALSE))</f>
        <v>0</v>
      </c>
      <c r="Y94" s="32">
        <f>IF(Y89=0,0,VLOOKUP(Y89,FAC_TOTALS_APTA!$A$4:$BT$56,$L94,FALSE))</f>
        <v>0</v>
      </c>
      <c r="Z94" s="32">
        <f>IF(Z89=0,0,VLOOKUP(Z89,FAC_TOTALS_APTA!$A$4:$BT$56,$L94,FALSE))</f>
        <v>0</v>
      </c>
      <c r="AA94" s="32">
        <f>IF(AA89=0,0,VLOOKUP(AA89,FAC_TOTALS_APTA!$A$4:$BT$56,$L94,FALSE))</f>
        <v>0</v>
      </c>
      <c r="AB94" s="32">
        <f>IF(AB89=0,0,VLOOKUP(AB89,FAC_TOTALS_APTA!$A$4:$BT$56,$L94,FALSE))</f>
        <v>0</v>
      </c>
      <c r="AC94" s="35" t="e">
        <f t="shared" si="32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14" t="s">
        <v>18</v>
      </c>
      <c r="E95" s="58"/>
      <c r="F95" s="9">
        <f>MATCH($D95,FAC_TOTALS_APTA!$A$2:$BT$2,)</f>
        <v>15</v>
      </c>
      <c r="G95" s="37">
        <f>VLOOKUP(G89,FAC_TOTALS_APTA!$A$4:$BT$56,$F95,FALSE)</f>
        <v>4.1093000000000002</v>
      </c>
      <c r="H95" s="37">
        <f>VLOOKUP(H89,FAC_TOTALS_APTA!$A$4:$BT$56,$F95,FALSE)</f>
        <v>2.9199999999999902</v>
      </c>
      <c r="I95" s="33">
        <f t="shared" si="29"/>
        <v>-0.28941668897379358</v>
      </c>
      <c r="J95" s="34" t="str">
        <f t="shared" si="30"/>
        <v>_log</v>
      </c>
      <c r="K95" s="34" t="str">
        <f t="shared" si="31"/>
        <v>GAS_PRICE_2018_log_FAC</v>
      </c>
      <c r="L95" s="9">
        <f>MATCH($K95,FAC_TOTALS_APTA!$A$2:$BR$2,)</f>
        <v>29</v>
      </c>
      <c r="M95" s="32">
        <f>IF(M89=0,0,VLOOKUP(M89,FAC_TOTALS_APTA!$A$4:$BT$56,$L95,FALSE))</f>
        <v>-13526590.3957418</v>
      </c>
      <c r="N95" s="32">
        <f>IF(N89=0,0,VLOOKUP(N89,FAC_TOTALS_APTA!$A$4:$BT$56,$L95,FALSE))</f>
        <v>-16426258.3617994</v>
      </c>
      <c r="O95" s="32">
        <f>IF(O89=0,0,VLOOKUP(O89,FAC_TOTALS_APTA!$A$4:$BT$56,$L95,FALSE))</f>
        <v>-106953506.97795101</v>
      </c>
      <c r="P95" s="32">
        <f>IF(P89=0,0,VLOOKUP(P89,FAC_TOTALS_APTA!$A$4:$BT$56,$L95,FALSE))</f>
        <v>-32848662.355473001</v>
      </c>
      <c r="Q95" s="32">
        <f>IF(Q89=0,0,VLOOKUP(Q89,FAC_TOTALS_APTA!$A$4:$BT$56,$L95,FALSE))</f>
        <v>32259186.793802001</v>
      </c>
      <c r="R95" s="32">
        <f>IF(R89=0,0,VLOOKUP(R89,FAC_TOTALS_APTA!$A$4:$BT$56,$L95,FALSE))</f>
        <v>25781555.0021879</v>
      </c>
      <c r="S95" s="32">
        <f>IF(S89=0,0,VLOOKUP(S89,FAC_TOTALS_APTA!$A$4:$BT$56,$L95,FALSE))</f>
        <v>0</v>
      </c>
      <c r="T95" s="32">
        <f>IF(T89=0,0,VLOOKUP(T89,FAC_TOTALS_APTA!$A$4:$BT$56,$L95,FALSE))</f>
        <v>0</v>
      </c>
      <c r="U95" s="32">
        <f>IF(U89=0,0,VLOOKUP(U89,FAC_TOTALS_APTA!$A$4:$BT$56,$L95,FALSE))</f>
        <v>0</v>
      </c>
      <c r="V95" s="32">
        <f>IF(V89=0,0,VLOOKUP(V89,FAC_TOTALS_APTA!$A$4:$BT$56,$L95,FALSE))</f>
        <v>0</v>
      </c>
      <c r="W95" s="32">
        <f>IF(W89=0,0,VLOOKUP(W89,FAC_TOTALS_APTA!$A$4:$BT$56,$L95,FALSE))</f>
        <v>0</v>
      </c>
      <c r="X95" s="32">
        <f>IF(X89=0,0,VLOOKUP(X89,FAC_TOTALS_APTA!$A$4:$BT$56,$L95,FALSE))</f>
        <v>0</v>
      </c>
      <c r="Y95" s="32">
        <f>IF(Y89=0,0,VLOOKUP(Y89,FAC_TOTALS_APTA!$A$4:$BT$56,$L95,FALSE))</f>
        <v>0</v>
      </c>
      <c r="Z95" s="32">
        <f>IF(Z89=0,0,VLOOKUP(Z89,FAC_TOTALS_APTA!$A$4:$BT$56,$L95,FALSE))</f>
        <v>0</v>
      </c>
      <c r="AA95" s="32">
        <f>IF(AA89=0,0,VLOOKUP(AA89,FAC_TOTALS_APTA!$A$4:$BT$56,$L95,FALSE))</f>
        <v>0</v>
      </c>
      <c r="AB95" s="32">
        <f>IF(AB89=0,0,VLOOKUP(AB89,FAC_TOTALS_APTA!$A$4:$BT$56,$L95,FALSE))</f>
        <v>0</v>
      </c>
      <c r="AC95" s="35">
        <f t="shared" si="32"/>
        <v>-111714276.29497531</v>
      </c>
      <c r="AD95" s="36">
        <f>AC95/G103</f>
        <v>-3.7326495824386782E-2</v>
      </c>
    </row>
    <row r="96" spans="2:30" x14ac:dyDescent="0.25">
      <c r="B96" s="28" t="s">
        <v>51</v>
      </c>
      <c r="C96" s="31" t="s">
        <v>25</v>
      </c>
      <c r="D96" s="104" t="s">
        <v>17</v>
      </c>
      <c r="E96" s="58"/>
      <c r="F96" s="9">
        <f>MATCH($D96,FAC_TOTALS_APTA!$A$2:$BT$2,)</f>
        <v>16</v>
      </c>
      <c r="G96" s="57">
        <f>VLOOKUP(G89,FAC_TOTALS_APTA!$A$4:$BT$56,$F96,FALSE)</f>
        <v>33963.31</v>
      </c>
      <c r="H96" s="57">
        <f>VLOOKUP(H89,FAC_TOTALS_APTA!$A$4:$BT$56,$F96,FALSE)</f>
        <v>36801.5</v>
      </c>
      <c r="I96" s="33">
        <f t="shared" si="29"/>
        <v>8.3566354398319831E-2</v>
      </c>
      <c r="J96" s="34" t="str">
        <f t="shared" si="30"/>
        <v>_log</v>
      </c>
      <c r="K96" s="34" t="str">
        <f t="shared" si="31"/>
        <v>TOTAL_MED_INC_INDIV_2018_log_FAC</v>
      </c>
      <c r="L96" s="9">
        <f>MATCH($K96,FAC_TOTALS_APTA!$A$2:$BR$2,)</f>
        <v>30</v>
      </c>
      <c r="M96" s="32">
        <f>IF(M89=0,0,VLOOKUP(M89,FAC_TOTALS_APTA!$A$4:$BT$56,$L96,FALSE))</f>
        <v>819478.89125550597</v>
      </c>
      <c r="N96" s="32">
        <f>IF(N89=0,0,VLOOKUP(N89,FAC_TOTALS_APTA!$A$4:$BT$56,$L96,FALSE))</f>
        <v>387198.39400802</v>
      </c>
      <c r="O96" s="32">
        <f>IF(O89=0,0,VLOOKUP(O89,FAC_TOTALS_APTA!$A$4:$BT$56,$L96,FALSE))</f>
        <v>-1973882.15878658</v>
      </c>
      <c r="P96" s="32">
        <f>IF(P89=0,0,VLOOKUP(P89,FAC_TOTALS_APTA!$A$4:$BT$56,$L96,FALSE))</f>
        <v>-3563940.6327400301</v>
      </c>
      <c r="Q96" s="32">
        <f>IF(Q89=0,0,VLOOKUP(Q89,FAC_TOTALS_APTA!$A$4:$BT$56,$L96,FALSE))</f>
        <v>-1997093.11897305</v>
      </c>
      <c r="R96" s="32">
        <f>IF(R89=0,0,VLOOKUP(R89,FAC_TOTALS_APTA!$A$4:$BT$56,$L96,FALSE))</f>
        <v>-2617314.7510042302</v>
      </c>
      <c r="S96" s="32">
        <f>IF(S89=0,0,VLOOKUP(S89,FAC_TOTALS_APTA!$A$4:$BT$56,$L96,FALSE))</f>
        <v>0</v>
      </c>
      <c r="T96" s="32">
        <f>IF(T89=0,0,VLOOKUP(T89,FAC_TOTALS_APTA!$A$4:$BT$56,$L96,FALSE))</f>
        <v>0</v>
      </c>
      <c r="U96" s="32">
        <f>IF(U89=0,0,VLOOKUP(U89,FAC_TOTALS_APTA!$A$4:$BT$56,$L96,FALSE))</f>
        <v>0</v>
      </c>
      <c r="V96" s="32">
        <f>IF(V89=0,0,VLOOKUP(V89,FAC_TOTALS_APTA!$A$4:$BT$56,$L96,FALSE))</f>
        <v>0</v>
      </c>
      <c r="W96" s="32">
        <f>IF(W89=0,0,VLOOKUP(W89,FAC_TOTALS_APTA!$A$4:$BT$56,$L96,FALSE))</f>
        <v>0</v>
      </c>
      <c r="X96" s="32">
        <f>IF(X89=0,0,VLOOKUP(X89,FAC_TOTALS_APTA!$A$4:$BT$56,$L96,FALSE))</f>
        <v>0</v>
      </c>
      <c r="Y96" s="32">
        <f>IF(Y89=0,0,VLOOKUP(Y89,FAC_TOTALS_APTA!$A$4:$BT$56,$L96,FALSE))</f>
        <v>0</v>
      </c>
      <c r="Z96" s="32">
        <f>IF(Z89=0,0,VLOOKUP(Z89,FAC_TOTALS_APTA!$A$4:$BT$56,$L96,FALSE))</f>
        <v>0</v>
      </c>
      <c r="AA96" s="32">
        <f>IF(AA89=0,0,VLOOKUP(AA89,FAC_TOTALS_APTA!$A$4:$BT$56,$L96,FALSE))</f>
        <v>0</v>
      </c>
      <c r="AB96" s="32">
        <f>IF(AB89=0,0,VLOOKUP(AB89,FAC_TOTALS_APTA!$A$4:$BT$56,$L96,FALSE))</f>
        <v>0</v>
      </c>
      <c r="AC96" s="35">
        <f t="shared" si="32"/>
        <v>-8945553.3762403652</v>
      </c>
      <c r="AD96" s="36">
        <f>AC96/G103</f>
        <v>-2.9889300796561084E-3</v>
      </c>
    </row>
    <row r="97" spans="1:31" x14ac:dyDescent="0.25">
      <c r="B97" s="28" t="s">
        <v>68</v>
      </c>
      <c r="C97" s="31"/>
      <c r="D97" s="104" t="s">
        <v>10</v>
      </c>
      <c r="E97" s="58"/>
      <c r="F97" s="9">
        <f>MATCH($D97,FAC_TOTALS_APTA!$A$2:$BT$2,)</f>
        <v>17</v>
      </c>
      <c r="G97" s="32">
        <f>VLOOKUP(G89,FAC_TOTALS_APTA!$A$4:$BT$56,$F97,FALSE)</f>
        <v>31.51</v>
      </c>
      <c r="H97" s="32">
        <f>VLOOKUP(H89,FAC_TOTALS_APTA!$A$4:$BT$56,$F97,FALSE)</f>
        <v>30.01</v>
      </c>
      <c r="I97" s="33">
        <f t="shared" si="29"/>
        <v>-4.7603935258648034E-2</v>
      </c>
      <c r="J97" s="34" t="str">
        <f t="shared" si="30"/>
        <v/>
      </c>
      <c r="K97" s="34" t="str">
        <f t="shared" si="31"/>
        <v>PCT_HH_NO_VEH_FAC</v>
      </c>
      <c r="L97" s="9">
        <f>MATCH($K97,FAC_TOTALS_APTA!$A$2:$BR$2,)</f>
        <v>31</v>
      </c>
      <c r="M97" s="32">
        <f>IF(M89=0,0,VLOOKUP(M89,FAC_TOTALS_APTA!$A$4:$BT$56,$L97,FALSE))</f>
        <v>-4458655.1053714901</v>
      </c>
      <c r="N97" s="32">
        <f>IF(N89=0,0,VLOOKUP(N89,FAC_TOTALS_APTA!$A$4:$BT$56,$L97,FALSE))</f>
        <v>788433.20880859601</v>
      </c>
      <c r="O97" s="32">
        <f>IF(O89=0,0,VLOOKUP(O89,FAC_TOTALS_APTA!$A$4:$BT$56,$L97,FALSE))</f>
        <v>-90733.260195637995</v>
      </c>
      <c r="P97" s="32">
        <f>IF(P89=0,0,VLOOKUP(P89,FAC_TOTALS_APTA!$A$4:$BT$56,$L97,FALSE))</f>
        <v>-852546.90482803795</v>
      </c>
      <c r="Q97" s="32">
        <f>IF(Q89=0,0,VLOOKUP(Q89,FAC_TOTALS_APTA!$A$4:$BT$56,$L97,FALSE))</f>
        <v>355435.78263919801</v>
      </c>
      <c r="R97" s="32">
        <f>IF(R89=0,0,VLOOKUP(R89,FAC_TOTALS_APTA!$A$4:$BT$56,$L97,FALSE))</f>
        <v>29820.376651502302</v>
      </c>
      <c r="S97" s="32">
        <f>IF(S89=0,0,VLOOKUP(S89,FAC_TOTALS_APTA!$A$4:$BT$56,$L97,FALSE))</f>
        <v>0</v>
      </c>
      <c r="T97" s="32">
        <f>IF(T89=0,0,VLOOKUP(T89,FAC_TOTALS_APTA!$A$4:$BT$56,$L97,FALSE))</f>
        <v>0</v>
      </c>
      <c r="U97" s="32">
        <f>IF(U89=0,0,VLOOKUP(U89,FAC_TOTALS_APTA!$A$4:$BT$56,$L97,FALSE))</f>
        <v>0</v>
      </c>
      <c r="V97" s="32">
        <f>IF(V89=0,0,VLOOKUP(V89,FAC_TOTALS_APTA!$A$4:$BT$56,$L97,FALSE))</f>
        <v>0</v>
      </c>
      <c r="W97" s="32">
        <f>IF(W89=0,0,VLOOKUP(W89,FAC_TOTALS_APTA!$A$4:$BT$56,$L97,FALSE))</f>
        <v>0</v>
      </c>
      <c r="X97" s="32">
        <f>IF(X89=0,0,VLOOKUP(X89,FAC_TOTALS_APTA!$A$4:$BT$56,$L97,FALSE))</f>
        <v>0</v>
      </c>
      <c r="Y97" s="32">
        <f>IF(Y89=0,0,VLOOKUP(Y89,FAC_TOTALS_APTA!$A$4:$BT$56,$L97,FALSE))</f>
        <v>0</v>
      </c>
      <c r="Z97" s="32">
        <f>IF(Z89=0,0,VLOOKUP(Z89,FAC_TOTALS_APTA!$A$4:$BT$56,$L97,FALSE))</f>
        <v>0</v>
      </c>
      <c r="AA97" s="32">
        <f>IF(AA89=0,0,VLOOKUP(AA89,FAC_TOTALS_APTA!$A$4:$BT$56,$L97,FALSE))</f>
        <v>0</v>
      </c>
      <c r="AB97" s="32">
        <f>IF(AB89=0,0,VLOOKUP(AB89,FAC_TOTALS_APTA!$A$4:$BT$56,$L97,FALSE))</f>
        <v>0</v>
      </c>
      <c r="AC97" s="35">
        <f t="shared" si="32"/>
        <v>-4228245.9022958698</v>
      </c>
      <c r="AD97" s="36">
        <f>AC97/G103</f>
        <v>-1.4127612714403448E-3</v>
      </c>
    </row>
    <row r="98" spans="1:31" x14ac:dyDescent="0.25">
      <c r="B98" s="28" t="s">
        <v>52</v>
      </c>
      <c r="C98" s="31"/>
      <c r="D98" s="104" t="s">
        <v>32</v>
      </c>
      <c r="E98" s="58"/>
      <c r="F98" s="9">
        <f>MATCH($D98,FAC_TOTALS_APTA!$A$2:$BT$2,)</f>
        <v>18</v>
      </c>
      <c r="G98" s="37">
        <f>VLOOKUP(G89,FAC_TOTALS_APTA!$A$4:$BT$56,$F98,FALSE)</f>
        <v>4.0999999999999996</v>
      </c>
      <c r="H98" s="37">
        <f>VLOOKUP(H89,FAC_TOTALS_APTA!$A$4:$BT$56,$F98,FALSE)</f>
        <v>4.5999999999999996</v>
      </c>
      <c r="I98" s="33">
        <f t="shared" si="29"/>
        <v>0.12195121951219523</v>
      </c>
      <c r="J98" s="34" t="str">
        <f t="shared" si="30"/>
        <v/>
      </c>
      <c r="K98" s="34" t="str">
        <f t="shared" si="31"/>
        <v>JTW_HOME_PCT_FAC</v>
      </c>
      <c r="L98" s="9">
        <f>MATCH($K98,FAC_TOTALS_APTA!$A$2:$BR$2,)</f>
        <v>32</v>
      </c>
      <c r="M98" s="32">
        <f>IF(M89=0,0,VLOOKUP(M89,FAC_TOTALS_APTA!$A$4:$BT$56,$L98,FALSE))</f>
        <v>-2334478.7016413799</v>
      </c>
      <c r="N98" s="32">
        <f>IF(N89=0,0,VLOOKUP(N89,FAC_TOTALS_APTA!$A$4:$BT$56,$L98,FALSE))</f>
        <v>0</v>
      </c>
      <c r="O98" s="32">
        <f>IF(O89=0,0,VLOOKUP(O89,FAC_TOTALS_APTA!$A$4:$BT$56,$L98,FALSE))</f>
        <v>2502131.7961545</v>
      </c>
      <c r="P98" s="32">
        <f>IF(P89=0,0,VLOOKUP(P89,FAC_TOTALS_APTA!$A$4:$BT$56,$L98,FALSE))</f>
        <v>-9710335.6160092391</v>
      </c>
      <c r="Q98" s="32">
        <f>IF(Q89=0,0,VLOOKUP(Q89,FAC_TOTALS_APTA!$A$4:$BT$56,$L98,FALSE))</f>
        <v>0</v>
      </c>
      <c r="R98" s="32">
        <f>IF(R89=0,0,VLOOKUP(R89,FAC_TOTALS_APTA!$A$4:$BT$56,$L98,FALSE))</f>
        <v>-2465037.0459286901</v>
      </c>
      <c r="S98" s="32">
        <f>IF(S89=0,0,VLOOKUP(S89,FAC_TOTALS_APTA!$A$4:$BT$56,$L98,FALSE))</f>
        <v>0</v>
      </c>
      <c r="T98" s="32">
        <f>IF(T89=0,0,VLOOKUP(T89,FAC_TOTALS_APTA!$A$4:$BT$56,$L98,FALSE))</f>
        <v>0</v>
      </c>
      <c r="U98" s="32">
        <f>IF(U89=0,0,VLOOKUP(U89,FAC_TOTALS_APTA!$A$4:$BT$56,$L98,FALSE))</f>
        <v>0</v>
      </c>
      <c r="V98" s="32">
        <f>IF(V89=0,0,VLOOKUP(V89,FAC_TOTALS_APTA!$A$4:$BT$56,$L98,FALSE))</f>
        <v>0</v>
      </c>
      <c r="W98" s="32">
        <f>IF(W89=0,0,VLOOKUP(W89,FAC_TOTALS_APTA!$A$4:$BT$56,$L98,FALSE))</f>
        <v>0</v>
      </c>
      <c r="X98" s="32">
        <f>IF(X89=0,0,VLOOKUP(X89,FAC_TOTALS_APTA!$A$4:$BT$56,$L98,FALSE))</f>
        <v>0</v>
      </c>
      <c r="Y98" s="32">
        <f>IF(Y89=0,0,VLOOKUP(Y89,FAC_TOTALS_APTA!$A$4:$BT$56,$L98,FALSE))</f>
        <v>0</v>
      </c>
      <c r="Z98" s="32">
        <f>IF(Z89=0,0,VLOOKUP(Z89,FAC_TOTALS_APTA!$A$4:$BT$56,$L98,FALSE))</f>
        <v>0</v>
      </c>
      <c r="AA98" s="32">
        <f>IF(AA89=0,0,VLOOKUP(AA89,FAC_TOTALS_APTA!$A$4:$BT$56,$L98,FALSE))</f>
        <v>0</v>
      </c>
      <c r="AB98" s="32">
        <f>IF(AB89=0,0,VLOOKUP(AB89,FAC_TOTALS_APTA!$A$4:$BT$56,$L98,FALSE))</f>
        <v>0</v>
      </c>
      <c r="AC98" s="35">
        <f t="shared" si="32"/>
        <v>-12007719.56742481</v>
      </c>
      <c r="AD98" s="36">
        <f>AC98/G103</f>
        <v>-4.0120753511433613E-3</v>
      </c>
    </row>
    <row r="99" spans="1:31" x14ac:dyDescent="0.25">
      <c r="B99" s="28" t="s">
        <v>69</v>
      </c>
      <c r="C99" s="31"/>
      <c r="D99" s="14" t="s">
        <v>80</v>
      </c>
      <c r="E99" s="58"/>
      <c r="F99" s="9">
        <f>MATCH($D99,FAC_TOTALS_APTA!$A$2:$BT$2,)</f>
        <v>23</v>
      </c>
      <c r="G99" s="37">
        <f>VLOOKUP(G89,FAC_TOTALS_APTA!$A$4:$BT$56,$F99,FALSE)</f>
        <v>1</v>
      </c>
      <c r="H99" s="37">
        <f>VLOOKUP(H89,FAC_TOTALS_APTA!$A$4:$BT$56,$F99,FALSE)</f>
        <v>7</v>
      </c>
      <c r="I99" s="33">
        <f t="shared" si="29"/>
        <v>6</v>
      </c>
      <c r="J99" s="34"/>
      <c r="K99" s="34" t="str">
        <f t="shared" si="31"/>
        <v>YEARS_SINCE_TNC_RAIL_NY_FAC</v>
      </c>
      <c r="L99" s="9">
        <f>MATCH($K99,FAC_TOTALS_APTA!$A$2:$BR$2,)</f>
        <v>37</v>
      </c>
      <c r="M99" s="32">
        <f>IF(M89=0,0,VLOOKUP(M89,FAC_TOTALS_APTA!$A$4:$BT$56,$L99,FALSE))</f>
        <v>52990450.326638497</v>
      </c>
      <c r="N99" s="32">
        <f>IF(N89=0,0,VLOOKUP(N89,FAC_TOTALS_APTA!$A$4:$BT$56,$L99,FALSE))</f>
        <v>54785387.348283201</v>
      </c>
      <c r="O99" s="32">
        <f>IF(O89=0,0,VLOOKUP(O89,FAC_TOTALS_APTA!$A$4:$BT$56,$L99,FALSE))</f>
        <v>56750756.454726301</v>
      </c>
      <c r="P99" s="32">
        <f>IF(P89=0,0,VLOOKUP(P89,FAC_TOTALS_APTA!$A$4:$BT$56,$L99,FALSE))</f>
        <v>55169761.032159299</v>
      </c>
      <c r="Q99" s="32">
        <f>IF(Q89=0,0,VLOOKUP(Q89,FAC_TOTALS_APTA!$A$4:$BT$56,$L99,FALSE))</f>
        <v>55574414.305970103</v>
      </c>
      <c r="R99" s="32">
        <f>IF(R89=0,0,VLOOKUP(R89,FAC_TOTALS_APTA!$A$4:$BT$56,$L99,FALSE))</f>
        <v>55954000.798450701</v>
      </c>
      <c r="S99" s="32">
        <f>IF(S89=0,0,VLOOKUP(S89,FAC_TOTALS_APTA!$A$4:$BT$56,$L99,FALSE))</f>
        <v>0</v>
      </c>
      <c r="T99" s="32">
        <f>IF(T89=0,0,VLOOKUP(T89,FAC_TOTALS_APTA!$A$4:$BT$56,$L99,FALSE))</f>
        <v>0</v>
      </c>
      <c r="U99" s="32">
        <f>IF(U89=0,0,VLOOKUP(U89,FAC_TOTALS_APTA!$A$4:$BT$56,$L99,FALSE))</f>
        <v>0</v>
      </c>
      <c r="V99" s="32">
        <f>IF(V89=0,0,VLOOKUP(V89,FAC_TOTALS_APTA!$A$4:$BT$56,$L99,FALSE))</f>
        <v>0</v>
      </c>
      <c r="W99" s="32">
        <f>IF(W89=0,0,VLOOKUP(W89,FAC_TOTALS_APTA!$A$4:$BT$56,$L99,FALSE))</f>
        <v>0</v>
      </c>
      <c r="X99" s="32">
        <f>IF(X89=0,0,VLOOKUP(X89,FAC_TOTALS_APTA!$A$4:$BT$56,$L99,FALSE))</f>
        <v>0</v>
      </c>
      <c r="Y99" s="32">
        <f>IF(Y89=0,0,VLOOKUP(Y89,FAC_TOTALS_APTA!$A$4:$BT$56,$L99,FALSE))</f>
        <v>0</v>
      </c>
      <c r="Z99" s="32">
        <f>IF(Z89=0,0,VLOOKUP(Z89,FAC_TOTALS_APTA!$A$4:$BT$56,$L99,FALSE))</f>
        <v>0</v>
      </c>
      <c r="AA99" s="32">
        <f>IF(AA89=0,0,VLOOKUP(AA89,FAC_TOTALS_APTA!$A$4:$BT$56,$L99,FALSE))</f>
        <v>0</v>
      </c>
      <c r="AB99" s="32">
        <f>IF(AB89=0,0,VLOOKUP(AB89,FAC_TOTALS_APTA!$A$4:$BT$56,$L99,FALSE))</f>
        <v>0</v>
      </c>
      <c r="AC99" s="35">
        <f t="shared" si="32"/>
        <v>331224770.26622808</v>
      </c>
      <c r="AD99" s="36">
        <f>AC99/G103</f>
        <v>0.11067036742583201</v>
      </c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37" t="e">
        <f>VLOOKUP(G89,FAC_TOTALS_APTA!$A$4:$BT$56,$F100,FALSE)</f>
        <v>#REF!</v>
      </c>
      <c r="H100" s="37" t="e">
        <f>VLOOKUP(H89,FAC_TOTALS_APTA!$A$4:$BT$56,$F100,FALSE)</f>
        <v>#REF!</v>
      </c>
      <c r="I100" s="33" t="str">
        <f t="shared" si="29"/>
        <v>-</v>
      </c>
      <c r="J100" s="34" t="str">
        <f t="shared" ref="J100:J101" si="33">IF(C100="Log","_log","")</f>
        <v/>
      </c>
      <c r="K100" s="34" t="str">
        <f t="shared" si="31"/>
        <v>BIKE_SHARE_FAC</v>
      </c>
      <c r="L100" s="9" t="e">
        <f>MATCH($K100,FAC_TOTALS_APTA!$A$2:$BR$2,)</f>
        <v>#N/A</v>
      </c>
      <c r="M100" s="32" t="e">
        <f>IF(M89=0,0,VLOOKUP(M89,FAC_TOTALS_APTA!$A$4:$BT$56,$L100,FALSE))</f>
        <v>#REF!</v>
      </c>
      <c r="N100" s="32" t="e">
        <f>IF(N89=0,0,VLOOKUP(N89,FAC_TOTALS_APTA!$A$4:$BT$56,$L100,FALSE))</f>
        <v>#REF!</v>
      </c>
      <c r="O100" s="32" t="e">
        <f>IF(O89=0,0,VLOOKUP(O89,FAC_TOTALS_APTA!$A$4:$BT$56,$L100,FALSE))</f>
        <v>#REF!</v>
      </c>
      <c r="P100" s="32" t="e">
        <f>IF(P89=0,0,VLOOKUP(P89,FAC_TOTALS_APTA!$A$4:$BT$56,$L100,FALSE))</f>
        <v>#REF!</v>
      </c>
      <c r="Q100" s="32" t="e">
        <f>IF(Q89=0,0,VLOOKUP(Q89,FAC_TOTALS_APTA!$A$4:$BT$56,$L100,FALSE))</f>
        <v>#REF!</v>
      </c>
      <c r="R100" s="32" t="e">
        <f>IF(R89=0,0,VLOOKUP(R89,FAC_TOTALS_APTA!$A$4:$BT$56,$L100,FALSE))</f>
        <v>#REF!</v>
      </c>
      <c r="S100" s="32">
        <f>IF(S89=0,0,VLOOKUP(S89,FAC_TOTALS_APTA!$A$4:$BT$56,$L100,FALSE))</f>
        <v>0</v>
      </c>
      <c r="T100" s="32">
        <f>IF(T89=0,0,VLOOKUP(T89,FAC_TOTALS_APTA!$A$4:$BT$56,$L100,FALSE))</f>
        <v>0</v>
      </c>
      <c r="U100" s="32">
        <f>IF(U89=0,0,VLOOKUP(U89,FAC_TOTALS_APTA!$A$4:$BT$56,$L100,FALSE))</f>
        <v>0</v>
      </c>
      <c r="V100" s="32">
        <f>IF(V89=0,0,VLOOKUP(V89,FAC_TOTALS_APTA!$A$4:$BT$56,$L100,FALSE))</f>
        <v>0</v>
      </c>
      <c r="W100" s="32">
        <f>IF(W89=0,0,VLOOKUP(W89,FAC_TOTALS_APTA!$A$4:$BT$56,$L100,FALSE))</f>
        <v>0</v>
      </c>
      <c r="X100" s="32">
        <f>IF(X89=0,0,VLOOKUP(X89,FAC_TOTALS_APTA!$A$4:$BT$56,$L100,FALSE))</f>
        <v>0</v>
      </c>
      <c r="Y100" s="32">
        <f>IF(Y89=0,0,VLOOKUP(Y89,FAC_TOTALS_APTA!$A$4:$BT$56,$L100,FALSE))</f>
        <v>0</v>
      </c>
      <c r="Z100" s="32">
        <f>IF(Z89=0,0,VLOOKUP(Z89,FAC_TOTALS_APTA!$A$4:$BT$56,$L100,FALSE))</f>
        <v>0</v>
      </c>
      <c r="AA100" s="32">
        <f>IF(AA89=0,0,VLOOKUP(AA89,FAC_TOTALS_APTA!$A$4:$BT$56,$L100,FALSE))</f>
        <v>0</v>
      </c>
      <c r="AB100" s="32">
        <f>IF(AB89=0,0,VLOOKUP(AB89,FAC_TOTALS_APTA!$A$4:$BT$56,$L100,FALSE))</f>
        <v>0</v>
      </c>
      <c r="AC100" s="35" t="e">
        <f t="shared" si="32"/>
        <v>#REF!</v>
      </c>
      <c r="AD100" s="36" t="e">
        <f>AC100/G103</f>
        <v>#REF!</v>
      </c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38" t="e">
        <f>VLOOKUP(G89,FAC_TOTALS_APTA!$A$4:$BT$56,$F101,FALSE)</f>
        <v>#REF!</v>
      </c>
      <c r="H101" s="38" t="e">
        <f>VLOOKUP(H89,FAC_TOTALS_APTA!$A$4:$BT$56,$F101,FALSE)</f>
        <v>#REF!</v>
      </c>
      <c r="I101" s="39" t="str">
        <f t="shared" si="29"/>
        <v>-</v>
      </c>
      <c r="J101" s="40" t="str">
        <f t="shared" si="33"/>
        <v/>
      </c>
      <c r="K101" s="40" t="str">
        <f t="shared" si="31"/>
        <v>scooter_flag_FAC</v>
      </c>
      <c r="L101" s="10" t="e">
        <f>MATCH($K101,FAC_TOTALS_APTA!$A$2:$BR$2,)</f>
        <v>#N/A</v>
      </c>
      <c r="M101" s="41" t="e">
        <f>IF(M89=0,0,VLOOKUP(M89,FAC_TOTALS_APTA!$A$4:$BT$56,$L101,FALSE))</f>
        <v>#REF!</v>
      </c>
      <c r="N101" s="41" t="e">
        <f>IF(N89=0,0,VLOOKUP(N89,FAC_TOTALS_APTA!$A$4:$BT$56,$L101,FALSE))</f>
        <v>#REF!</v>
      </c>
      <c r="O101" s="41" t="e">
        <f>IF(O89=0,0,VLOOKUP(O89,FAC_TOTALS_APTA!$A$4:$BT$56,$L101,FALSE))</f>
        <v>#REF!</v>
      </c>
      <c r="P101" s="41" t="e">
        <f>IF(P89=0,0,VLOOKUP(P89,FAC_TOTALS_APTA!$A$4:$BT$56,$L101,FALSE))</f>
        <v>#REF!</v>
      </c>
      <c r="Q101" s="41" t="e">
        <f>IF(Q89=0,0,VLOOKUP(Q89,FAC_TOTALS_APTA!$A$4:$BT$56,$L101,FALSE))</f>
        <v>#REF!</v>
      </c>
      <c r="R101" s="41" t="e">
        <f>IF(R89=0,0,VLOOKUP(R89,FAC_TOTALS_APTA!$A$4:$BT$56,$L101,FALSE))</f>
        <v>#REF!</v>
      </c>
      <c r="S101" s="41">
        <f>IF(S89=0,0,VLOOKUP(S89,FAC_TOTALS_APTA!$A$4:$BT$56,$L101,FALSE))</f>
        <v>0</v>
      </c>
      <c r="T101" s="41">
        <f>IF(T89=0,0,VLOOKUP(T89,FAC_TOTALS_APTA!$A$4:$BT$56,$L101,FALSE))</f>
        <v>0</v>
      </c>
      <c r="U101" s="41">
        <f>IF(U89=0,0,VLOOKUP(U89,FAC_TOTALS_APTA!$A$4:$BT$56,$L101,FALSE))</f>
        <v>0</v>
      </c>
      <c r="V101" s="41">
        <f>IF(V89=0,0,VLOOKUP(V89,FAC_TOTALS_APTA!$A$4:$BT$56,$L101,FALSE))</f>
        <v>0</v>
      </c>
      <c r="W101" s="41">
        <f>IF(W89=0,0,VLOOKUP(W89,FAC_TOTALS_APTA!$A$4:$BT$56,$L101,FALSE))</f>
        <v>0</v>
      </c>
      <c r="X101" s="41">
        <f>IF(X89=0,0,VLOOKUP(X89,FAC_TOTALS_APTA!$A$4:$BT$56,$L101,FALSE))</f>
        <v>0</v>
      </c>
      <c r="Y101" s="41">
        <f>IF(Y89=0,0,VLOOKUP(Y89,FAC_TOTALS_APTA!$A$4:$BT$56,$L101,FALSE))</f>
        <v>0</v>
      </c>
      <c r="Z101" s="41">
        <f>IF(Z89=0,0,VLOOKUP(Z89,FAC_TOTALS_APTA!$A$4:$BT$56,$L101,FALSE))</f>
        <v>0</v>
      </c>
      <c r="AA101" s="41">
        <f>IF(AA89=0,0,VLOOKUP(AA89,FAC_TOTALS_APTA!$A$4:$BT$56,$L101,FALSE))</f>
        <v>0</v>
      </c>
      <c r="AB101" s="41">
        <f>IF(AB89=0,0,VLOOKUP(AB89,FAC_TOTALS_APTA!$A$4:$BT$56,$L101,FALSE))</f>
        <v>0</v>
      </c>
      <c r="AC101" s="42" t="e">
        <f t="shared" si="32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ref="K102" si="34">CONCATENATE(D102,J102,"_FAC")</f>
        <v>New_Reporter_FAC</v>
      </c>
      <c r="L102" s="47">
        <f>MATCH($K102,FAC_TOTALS_APTA!$A$2:$BR$2,)</f>
        <v>43</v>
      </c>
      <c r="M102" s="48">
        <f>IF(M89=0,0,VLOOKUP(M89,FAC_TOTALS_APTA!$A$4:$BT$56,$L102,FALSE))</f>
        <v>0</v>
      </c>
      <c r="N102" s="48">
        <f>IF(N89=0,0,VLOOKUP(N89,FAC_TOTALS_APTA!$A$4:$BT$56,$L102,FALSE))</f>
        <v>0</v>
      </c>
      <c r="O102" s="48">
        <f>IF(O89=0,0,VLOOKUP(O89,FAC_TOTALS_APTA!$A$4:$BT$56,$L102,FALSE))</f>
        <v>0</v>
      </c>
      <c r="P102" s="48">
        <f>IF(P89=0,0,VLOOKUP(P89,FAC_TOTALS_APTA!$A$4:$BT$56,$L102,FALSE))</f>
        <v>0</v>
      </c>
      <c r="Q102" s="48">
        <f>IF(Q89=0,0,VLOOKUP(Q89,FAC_TOTALS_APTA!$A$4:$BT$56,$L102,FALSE))</f>
        <v>0</v>
      </c>
      <c r="R102" s="48">
        <f>IF(R89=0,0,VLOOKUP(R89,FAC_TOTALS_APTA!$A$4:$BT$56,$L102,FALSE))</f>
        <v>0</v>
      </c>
      <c r="S102" s="48">
        <f>IF(S89=0,0,VLOOKUP(S89,FAC_TOTALS_APTA!$A$4:$BT$56,$L102,FALSE))</f>
        <v>0</v>
      </c>
      <c r="T102" s="48">
        <f>IF(T89=0,0,VLOOKUP(T89,FAC_TOTALS_APTA!$A$4:$BT$56,$L102,FALSE))</f>
        <v>0</v>
      </c>
      <c r="U102" s="48">
        <f>IF(U89=0,0,VLOOKUP(U89,FAC_TOTALS_APTA!$A$4:$BT$56,$L102,FALSE))</f>
        <v>0</v>
      </c>
      <c r="V102" s="48">
        <f>IF(V89=0,0,VLOOKUP(V89,FAC_TOTALS_APTA!$A$4:$BT$56,$L102,FALSE))</f>
        <v>0</v>
      </c>
      <c r="W102" s="48">
        <f>IF(W89=0,0,VLOOKUP(W89,FAC_TOTALS_APTA!$A$4:$BT$56,$L102,FALSE))</f>
        <v>0</v>
      </c>
      <c r="X102" s="48">
        <f>IF(X89=0,0,VLOOKUP(X89,FAC_TOTALS_APTA!$A$4:$BT$56,$L102,FALSE))</f>
        <v>0</v>
      </c>
      <c r="Y102" s="48">
        <f>IF(Y89=0,0,VLOOKUP(Y89,FAC_TOTALS_APTA!$A$4:$BT$56,$L102,FALSE))</f>
        <v>0</v>
      </c>
      <c r="Z102" s="48">
        <f>IF(Z89=0,0,VLOOKUP(Z89,FAC_TOTALS_APTA!$A$4:$BT$56,$L102,FALSE))</f>
        <v>0</v>
      </c>
      <c r="AA102" s="48">
        <f>IF(AA89=0,0,VLOOKUP(AA89,FAC_TOTALS_APTA!$A$4:$BT$56,$L102,FALSE))</f>
        <v>0</v>
      </c>
      <c r="AB102" s="48">
        <f>IF(AB89=0,0,VLOOKUP(AB89,FAC_TOTALS_APTA!$A$4:$BT$56,$L102,FALSE))</f>
        <v>0</v>
      </c>
      <c r="AC102" s="51">
        <f>SUM(M102:AB102)</f>
        <v>0</v>
      </c>
      <c r="AD102" s="52">
        <f>AC102/G104</f>
        <v>0</v>
      </c>
    </row>
    <row r="103" spans="1:31" s="107" customFormat="1" ht="15.75" customHeight="1" x14ac:dyDescent="0.25">
      <c r="A103" s="106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10">
        <f>VLOOKUP(G89,FAC_TOTALS_APTA!$A$4:$BT$56,$F103,FALSE)</f>
        <v>2992894827.8608098</v>
      </c>
      <c r="H103" s="110">
        <f>VLOOKUP(H89,FAC_TOTALS_APTA!$A$4:$BR$56,$F103,FALSE)</f>
        <v>3122674188.6827002</v>
      </c>
      <c r="I103" s="112">
        <f t="shared" ref="I103" si="35">H103/G103-1</f>
        <v>4.3362486250360766E-2</v>
      </c>
      <c r="J103" s="34"/>
      <c r="K103" s="34"/>
      <c r="L103" s="9"/>
      <c r="M103" s="32" t="e">
        <f t="shared" ref="M103:AB103" si="36">SUM(M91:M96)</f>
        <v>#REF!</v>
      </c>
      <c r="N103" s="32" t="e">
        <f t="shared" si="36"/>
        <v>#REF!</v>
      </c>
      <c r="O103" s="32" t="e">
        <f t="shared" si="36"/>
        <v>#REF!</v>
      </c>
      <c r="P103" s="32" t="e">
        <f t="shared" si="36"/>
        <v>#REF!</v>
      </c>
      <c r="Q103" s="32" t="e">
        <f t="shared" si="36"/>
        <v>#REF!</v>
      </c>
      <c r="R103" s="32" t="e">
        <f t="shared" si="36"/>
        <v>#REF!</v>
      </c>
      <c r="S103" s="32">
        <f t="shared" si="36"/>
        <v>0</v>
      </c>
      <c r="T103" s="32">
        <f t="shared" si="36"/>
        <v>0</v>
      </c>
      <c r="U103" s="32">
        <f t="shared" si="36"/>
        <v>0</v>
      </c>
      <c r="V103" s="32">
        <f t="shared" si="36"/>
        <v>0</v>
      </c>
      <c r="W103" s="32">
        <f t="shared" si="36"/>
        <v>0</v>
      </c>
      <c r="X103" s="32">
        <f t="shared" si="36"/>
        <v>0</v>
      </c>
      <c r="Y103" s="32">
        <f t="shared" si="36"/>
        <v>0</v>
      </c>
      <c r="Z103" s="32">
        <f t="shared" si="36"/>
        <v>0</v>
      </c>
      <c r="AA103" s="32">
        <f t="shared" si="36"/>
        <v>0</v>
      </c>
      <c r="AB103" s="32">
        <f t="shared" si="36"/>
        <v>0</v>
      </c>
      <c r="AC103" s="35">
        <f>H103-G103</f>
        <v>129779360.82189035</v>
      </c>
      <c r="AD103" s="36">
        <f>I103</f>
        <v>4.3362486250360766E-2</v>
      </c>
      <c r="AE103" s="106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1">
        <f>VLOOKUP(G89,FAC_TOTALS_APTA!$A$4:$BR$56,$F104,FALSE)</f>
        <v>2929500930.99999</v>
      </c>
      <c r="H104" s="111">
        <f>VLOOKUP(H89,FAC_TOTALS_APTA!$A$4:$BR$56,$F104,FALSE)</f>
        <v>3028681761</v>
      </c>
      <c r="I104" s="113">
        <f t="shared" ref="I104" si="37">H104/G104-1</f>
        <v>3.3855879324180549E-2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99180830.000010014</v>
      </c>
      <c r="AD104" s="55">
        <f>I104</f>
        <v>3.3855879324180549E-2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-9.5066069261802166E-3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27" workbookViewId="0">
      <selection activeCell="E34" sqref="E34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3.75" style="4" bestFit="1" customWidth="1"/>
    <col min="20" max="20" width="13.875" style="4" bestFit="1" customWidth="1"/>
    <col min="21" max="21" width="13.875" style="4" customWidth="1"/>
    <col min="22" max="22" width="13.875" style="4" bestFit="1" customWidth="1"/>
    <col min="23" max="23" width="13.875" style="4" customWidth="1"/>
    <col min="24" max="24" width="14" style="4" bestFit="1" customWidth="1"/>
    <col min="25" max="25" width="14" style="4" customWidth="1"/>
    <col min="26" max="26" width="14.25" style="4" bestFit="1" customWidth="1"/>
    <col min="27" max="28" width="11.875" style="4" bestFit="1" customWidth="1"/>
    <col min="29" max="29" width="14.25" style="4" bestFit="1" customWidth="1"/>
    <col min="30" max="30" width="14" style="4" bestFit="1" customWidth="1"/>
    <col min="31" max="31" width="16.625" style="2" bestFit="1" customWidth="1"/>
    <col min="32" max="32" width="21.75" bestFit="1" customWidth="1"/>
    <col min="33" max="33" width="22" style="2" bestFit="1" customWidth="1"/>
    <col min="34" max="34" width="27" bestFit="1" customWidth="1"/>
    <col min="35" max="35" width="18.625" style="2" bestFit="1" customWidth="1"/>
    <col min="36" max="36" width="22.875" bestFit="1" customWidth="1"/>
    <col min="37" max="37" width="17.625" style="2" bestFit="1" customWidth="1"/>
    <col min="38" max="38" width="22" bestFit="1" customWidth="1"/>
    <col min="39" max="40" width="22" customWidth="1"/>
    <col min="41" max="41" width="21.875" style="2" bestFit="1" customWidth="1"/>
    <col min="42" max="42" width="26.125" bestFit="1" customWidth="1"/>
    <col min="43" max="43" width="18.625" style="2" bestFit="1" customWidth="1"/>
    <col min="44" max="44" width="23" bestFit="1" customWidth="1"/>
    <col min="45" max="64" width="23" customWidth="1"/>
    <col min="65" max="65" width="15.375" style="2" bestFit="1" customWidth="1"/>
    <col min="66" max="69" width="25.125" style="2" customWidth="1"/>
    <col min="70" max="70" width="17.5" style="2" bestFit="1" customWidth="1"/>
  </cols>
  <sheetData>
    <row r="1" spans="1:74" s="6" customFormat="1" x14ac:dyDescent="0.25">
      <c r="C1" s="74" t="s">
        <v>15</v>
      </c>
      <c r="E1" t="s">
        <v>59</v>
      </c>
      <c r="F1" t="s">
        <v>74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75</v>
      </c>
      <c r="N1" t="s">
        <v>9</v>
      </c>
      <c r="O1" t="s">
        <v>18</v>
      </c>
      <c r="P1" t="s">
        <v>17</v>
      </c>
      <c r="Q1" t="s">
        <v>10</v>
      </c>
      <c r="R1" t="s">
        <v>32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12</v>
      </c>
      <c r="AA1" t="s">
        <v>83</v>
      </c>
      <c r="AB1" t="s">
        <v>13</v>
      </c>
      <c r="AC1" t="s">
        <v>33</v>
      </c>
      <c r="AD1" t="s">
        <v>34</v>
      </c>
      <c r="AE1" t="s">
        <v>14</v>
      </c>
      <c r="AF1" t="s">
        <v>35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W1" s="7"/>
      <c r="AX1" s="7"/>
      <c r="AY1" s="7"/>
      <c r="AZ1" s="7"/>
      <c r="BM1" s="75"/>
      <c r="BN1" s="75"/>
      <c r="BO1" s="75"/>
      <c r="BP1" s="75"/>
      <c r="BQ1" s="75"/>
      <c r="BR1" s="75"/>
    </row>
    <row r="2" spans="1:74" s="6" customFormat="1" x14ac:dyDescent="0.25">
      <c r="B2" s="6" t="s">
        <v>0</v>
      </c>
      <c r="C2" s="6" t="s">
        <v>2</v>
      </c>
      <c r="D2" s="6" t="s">
        <v>1</v>
      </c>
      <c r="E2" t="s">
        <v>59</v>
      </c>
      <c r="F2" t="s">
        <v>74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75</v>
      </c>
      <c r="N2" t="s">
        <v>9</v>
      </c>
      <c r="O2" t="s">
        <v>18</v>
      </c>
      <c r="P2" t="s">
        <v>17</v>
      </c>
      <c r="Q2" t="s">
        <v>10</v>
      </c>
      <c r="R2" t="s">
        <v>32</v>
      </c>
      <c r="S2" t="s">
        <v>76</v>
      </c>
      <c r="T2" t="s">
        <v>77</v>
      </c>
      <c r="U2" t="s">
        <v>78</v>
      </c>
      <c r="V2" t="s">
        <v>79</v>
      </c>
      <c r="W2" t="s">
        <v>80</v>
      </c>
      <c r="X2" t="s">
        <v>81</v>
      </c>
      <c r="Y2" t="s">
        <v>82</v>
      </c>
      <c r="Z2" t="s">
        <v>12</v>
      </c>
      <c r="AA2" t="s">
        <v>83</v>
      </c>
      <c r="AB2" t="s">
        <v>13</v>
      </c>
      <c r="AC2" t="s">
        <v>33</v>
      </c>
      <c r="AD2" t="s">
        <v>34</v>
      </c>
      <c r="AE2" t="s">
        <v>14</v>
      </c>
      <c r="AF2" t="s">
        <v>35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BN2" s="8"/>
      <c r="BO2" s="8"/>
      <c r="BP2" s="8"/>
      <c r="BQ2" s="8"/>
      <c r="BR2" s="8"/>
    </row>
    <row r="3" spans="1:74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1:74" x14ac:dyDescent="0.25">
      <c r="A4" t="str">
        <f t="shared" ref="A4:A31" si="0">CONCATENATE(B4,"_",C4,"_",D4)</f>
        <v>0_1_2012</v>
      </c>
      <c r="B4">
        <v>0</v>
      </c>
      <c r="C4">
        <v>1</v>
      </c>
      <c r="D4">
        <v>2012</v>
      </c>
      <c r="E4">
        <v>2541057030.99999</v>
      </c>
      <c r="F4">
        <v>2541057031</v>
      </c>
      <c r="G4">
        <v>0</v>
      </c>
      <c r="H4">
        <v>2541057030.99999</v>
      </c>
      <c r="I4">
        <v>0</v>
      </c>
      <c r="J4">
        <v>2608383933.8770499</v>
      </c>
      <c r="K4">
        <v>0</v>
      </c>
      <c r="L4">
        <v>63618134.265643701</v>
      </c>
      <c r="M4">
        <v>1.03874487241514</v>
      </c>
      <c r="N4">
        <v>10061845.840327499</v>
      </c>
      <c r="O4">
        <v>4.1407497629885297</v>
      </c>
      <c r="P4">
        <v>32856.493470736299</v>
      </c>
      <c r="Q4">
        <v>10.0024872435497</v>
      </c>
      <c r="R4">
        <v>5.0012955567544601</v>
      </c>
      <c r="S4">
        <v>0</v>
      </c>
      <c r="T4">
        <v>0.48874482424003401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2541057030.99999</v>
      </c>
      <c r="AR4">
        <v>2541057030.99999</v>
      </c>
      <c r="AS4" s="3"/>
      <c r="AU4" s="3"/>
      <c r="AW4" s="3"/>
      <c r="AY4" s="3"/>
      <c r="BA4" s="3"/>
      <c r="BC4" s="3"/>
      <c r="BE4" s="3"/>
      <c r="BH4" s="3"/>
      <c r="BJ4" s="3"/>
      <c r="BL4" s="3"/>
      <c r="BM4"/>
      <c r="BN4"/>
      <c r="BO4"/>
      <c r="BP4"/>
      <c r="BQ4"/>
      <c r="BR4"/>
    </row>
    <row r="5" spans="1:74" x14ac:dyDescent="0.25">
      <c r="A5" t="str">
        <f t="shared" si="0"/>
        <v>0_1_2013</v>
      </c>
      <c r="B5">
        <v>0</v>
      </c>
      <c r="C5">
        <v>1</v>
      </c>
      <c r="D5">
        <v>2013</v>
      </c>
      <c r="E5">
        <v>2541057030.99999</v>
      </c>
      <c r="F5">
        <v>2541057031</v>
      </c>
      <c r="G5">
        <v>2541057030.99999</v>
      </c>
      <c r="H5">
        <v>2538567550</v>
      </c>
      <c r="I5">
        <v>-2489480.9999990901</v>
      </c>
      <c r="J5">
        <v>2552720559.1655002</v>
      </c>
      <c r="K5">
        <v>-55663374.7115504</v>
      </c>
      <c r="L5">
        <v>64395739.409672201</v>
      </c>
      <c r="M5">
        <v>1.05715332169973</v>
      </c>
      <c r="N5">
        <v>10172282.288731201</v>
      </c>
      <c r="O5">
        <v>3.9668071450237301</v>
      </c>
      <c r="P5">
        <v>33049.930932337098</v>
      </c>
      <c r="Q5">
        <v>9.7478855581931203</v>
      </c>
      <c r="R5">
        <v>5.0029563818553999</v>
      </c>
      <c r="S5">
        <v>0</v>
      </c>
      <c r="T5">
        <v>1.3056655700853399</v>
      </c>
      <c r="U5">
        <v>0</v>
      </c>
      <c r="V5">
        <v>0</v>
      </c>
      <c r="W5">
        <v>0</v>
      </c>
      <c r="X5">
        <v>0</v>
      </c>
      <c r="Y5">
        <v>0</v>
      </c>
      <c r="Z5">
        <v>18191600.048360702</v>
      </c>
      <c r="AA5">
        <v>-10509540.7909368</v>
      </c>
      <c r="AB5">
        <v>3587553.8009003401</v>
      </c>
      <c r="AC5">
        <v>-12061656.9084881</v>
      </c>
      <c r="AD5">
        <v>-536876.86326713895</v>
      </c>
      <c r="AE5">
        <v>-623514.07152214297</v>
      </c>
      <c r="AF5">
        <v>-30270.937448525699</v>
      </c>
      <c r="AG5">
        <v>0</v>
      </c>
      <c r="AH5">
        <v>-51029476.2896557</v>
      </c>
      <c r="AI5">
        <v>0</v>
      </c>
      <c r="AJ5">
        <v>0</v>
      </c>
      <c r="AK5">
        <v>0</v>
      </c>
      <c r="AL5">
        <v>0</v>
      </c>
      <c r="AM5">
        <v>0</v>
      </c>
      <c r="AN5">
        <v>-53012182.012057401</v>
      </c>
      <c r="AO5">
        <v>-52979418.186510503</v>
      </c>
      <c r="AP5">
        <v>50489937.186511397</v>
      </c>
      <c r="AQ5">
        <v>0</v>
      </c>
      <c r="AR5">
        <v>-2489480.9999990901</v>
      </c>
      <c r="AS5" s="3"/>
      <c r="AU5" s="3"/>
      <c r="AW5" s="3"/>
      <c r="AY5" s="3"/>
      <c r="BA5" s="3"/>
      <c r="BC5" s="3"/>
      <c r="BE5" s="3"/>
      <c r="BH5" s="3"/>
      <c r="BJ5" s="3"/>
      <c r="BL5" s="3"/>
      <c r="BM5"/>
      <c r="BN5"/>
      <c r="BO5"/>
      <c r="BP5"/>
      <c r="BQ5"/>
      <c r="BR5"/>
    </row>
    <row r="6" spans="1:74" x14ac:dyDescent="0.25">
      <c r="A6" t="str">
        <f t="shared" si="0"/>
        <v>0_1_2014</v>
      </c>
      <c r="B6">
        <v>0</v>
      </c>
      <c r="C6">
        <v>1</v>
      </c>
      <c r="D6">
        <v>2014</v>
      </c>
      <c r="E6">
        <v>2541057030.99999</v>
      </c>
      <c r="F6">
        <v>2541057031</v>
      </c>
      <c r="G6">
        <v>2538567550</v>
      </c>
      <c r="H6">
        <v>2510923485.99999</v>
      </c>
      <c r="I6">
        <v>-27644064.000002</v>
      </c>
      <c r="J6">
        <v>2483588271.6434898</v>
      </c>
      <c r="K6">
        <v>-69132287.522013396</v>
      </c>
      <c r="L6">
        <v>64426676.8904787</v>
      </c>
      <c r="M6">
        <v>1.06298435691378</v>
      </c>
      <c r="N6">
        <v>10309599.310833501</v>
      </c>
      <c r="O6">
        <v>3.7591817262453202</v>
      </c>
      <c r="P6">
        <v>33333.934193492903</v>
      </c>
      <c r="Q6">
        <v>9.6853461718899894</v>
      </c>
      <c r="R6">
        <v>5.16565980706633</v>
      </c>
      <c r="S6">
        <v>0</v>
      </c>
      <c r="T6">
        <v>2.18070953205615</v>
      </c>
      <c r="U6">
        <v>0</v>
      </c>
      <c r="V6">
        <v>0</v>
      </c>
      <c r="W6">
        <v>0</v>
      </c>
      <c r="X6">
        <v>0</v>
      </c>
      <c r="Y6">
        <v>0</v>
      </c>
      <c r="Z6">
        <v>3332728.08962795</v>
      </c>
      <c r="AA6">
        <v>-3001175.4546726998</v>
      </c>
      <c r="AB6">
        <v>4257774.3967250297</v>
      </c>
      <c r="AC6">
        <v>-15036656.010826301</v>
      </c>
      <c r="AD6">
        <v>-781755.51236890303</v>
      </c>
      <c r="AE6">
        <v>-154491.38324464101</v>
      </c>
      <c r="AF6">
        <v>-3273329.7541257599</v>
      </c>
      <c r="AG6">
        <v>0</v>
      </c>
      <c r="AH6">
        <v>-54621566.206325501</v>
      </c>
      <c r="AI6">
        <v>0</v>
      </c>
      <c r="AJ6">
        <v>0</v>
      </c>
      <c r="AK6">
        <v>0</v>
      </c>
      <c r="AL6">
        <v>0</v>
      </c>
      <c r="AM6">
        <v>0</v>
      </c>
      <c r="AN6">
        <v>-69278471.835210904</v>
      </c>
      <c r="AO6">
        <v>-68866601.693443298</v>
      </c>
      <c r="AP6">
        <v>41222537.693441302</v>
      </c>
      <c r="AQ6">
        <v>0</v>
      </c>
      <c r="AR6">
        <v>-27644064.000002</v>
      </c>
      <c r="AS6" s="3"/>
      <c r="AU6" s="3"/>
      <c r="AW6" s="3"/>
      <c r="AY6" s="3"/>
      <c r="BA6" s="3"/>
      <c r="BC6" s="3"/>
      <c r="BE6" s="3"/>
      <c r="BH6" s="3"/>
      <c r="BJ6" s="3"/>
      <c r="BL6" s="3"/>
      <c r="BM6"/>
      <c r="BN6"/>
      <c r="BO6"/>
      <c r="BP6"/>
      <c r="BQ6"/>
      <c r="BR6"/>
    </row>
    <row r="7" spans="1:74" x14ac:dyDescent="0.25">
      <c r="A7" t="str">
        <f t="shared" si="0"/>
        <v>0_1_2015</v>
      </c>
      <c r="B7">
        <v>0</v>
      </c>
      <c r="C7">
        <v>1</v>
      </c>
      <c r="D7">
        <v>2015</v>
      </c>
      <c r="E7">
        <v>2541057030.99999</v>
      </c>
      <c r="F7">
        <v>2541057031</v>
      </c>
      <c r="G7">
        <v>2510923485.99999</v>
      </c>
      <c r="H7">
        <v>2445688117</v>
      </c>
      <c r="I7">
        <v>-65235368.999997698</v>
      </c>
      <c r="J7">
        <v>2351751945.10502</v>
      </c>
      <c r="K7">
        <v>-131836326.538462</v>
      </c>
      <c r="L7">
        <v>65145541.084122099</v>
      </c>
      <c r="M7">
        <v>1.0909988532800201</v>
      </c>
      <c r="N7">
        <v>10421963.362910001</v>
      </c>
      <c r="O7">
        <v>2.8572777759141101</v>
      </c>
      <c r="P7">
        <v>34459.1724229213</v>
      </c>
      <c r="Q7">
        <v>9.5590333683030195</v>
      </c>
      <c r="R7">
        <v>5.3010568916270797</v>
      </c>
      <c r="S7">
        <v>0</v>
      </c>
      <c r="T7">
        <v>3.18070953205615</v>
      </c>
      <c r="U7">
        <v>0</v>
      </c>
      <c r="V7">
        <v>0</v>
      </c>
      <c r="W7">
        <v>0</v>
      </c>
      <c r="X7">
        <v>0</v>
      </c>
      <c r="Y7">
        <v>0</v>
      </c>
      <c r="Z7">
        <v>19195753.3483015</v>
      </c>
      <c r="AA7">
        <v>-17192330.272468399</v>
      </c>
      <c r="AB7">
        <v>3675363.9278323702</v>
      </c>
      <c r="AC7">
        <v>-73054830.466272101</v>
      </c>
      <c r="AD7">
        <v>-3022536.6984623498</v>
      </c>
      <c r="AE7">
        <v>-308027.92363704997</v>
      </c>
      <c r="AF7">
        <v>-2688801.36279283</v>
      </c>
      <c r="AG7">
        <v>0</v>
      </c>
      <c r="AH7">
        <v>-61724879.754998803</v>
      </c>
      <c r="AI7">
        <v>0</v>
      </c>
      <c r="AJ7">
        <v>0</v>
      </c>
      <c r="AK7">
        <v>0</v>
      </c>
      <c r="AL7">
        <v>0</v>
      </c>
      <c r="AM7">
        <v>0</v>
      </c>
      <c r="AN7">
        <v>-135120289.20249701</v>
      </c>
      <c r="AO7">
        <v>-133327259.334654</v>
      </c>
      <c r="AP7">
        <v>68091890.3346567</v>
      </c>
      <c r="AQ7">
        <v>0</v>
      </c>
      <c r="AR7">
        <v>-65235368.999997698</v>
      </c>
      <c r="AS7" s="3"/>
      <c r="AU7" s="3"/>
      <c r="AW7" s="3"/>
      <c r="AY7" s="3"/>
      <c r="BA7" s="3"/>
      <c r="BC7" s="3"/>
      <c r="BE7" s="3"/>
      <c r="BH7" s="3"/>
      <c r="BJ7" s="3"/>
      <c r="BL7" s="3"/>
      <c r="BM7"/>
      <c r="BN7"/>
      <c r="BO7"/>
      <c r="BP7"/>
      <c r="BQ7"/>
      <c r="BR7"/>
    </row>
    <row r="8" spans="1:74" x14ac:dyDescent="0.25">
      <c r="A8" t="str">
        <f t="shared" si="0"/>
        <v>0_1_2016</v>
      </c>
      <c r="B8">
        <v>0</v>
      </c>
      <c r="C8">
        <v>1</v>
      </c>
      <c r="D8">
        <v>2016</v>
      </c>
      <c r="E8">
        <v>2541057030.99999</v>
      </c>
      <c r="F8">
        <v>2541057031</v>
      </c>
      <c r="G8">
        <v>2445688117</v>
      </c>
      <c r="H8">
        <v>2323506883</v>
      </c>
      <c r="I8">
        <v>-122181234</v>
      </c>
      <c r="J8">
        <v>2262260580.6694498</v>
      </c>
      <c r="K8">
        <v>-89491364.435570806</v>
      </c>
      <c r="L8">
        <v>66006397.973876797</v>
      </c>
      <c r="M8">
        <v>1.11488216179912</v>
      </c>
      <c r="N8">
        <v>10503495.499568401</v>
      </c>
      <c r="O8">
        <v>2.51878517278662</v>
      </c>
      <c r="P8">
        <v>35238.075523473497</v>
      </c>
      <c r="Q8">
        <v>9.4314857691440697</v>
      </c>
      <c r="R8">
        <v>5.7324557097278301</v>
      </c>
      <c r="S8">
        <v>0</v>
      </c>
      <c r="T8">
        <v>4.1807095320561496</v>
      </c>
      <c r="U8">
        <v>0</v>
      </c>
      <c r="V8">
        <v>0</v>
      </c>
      <c r="W8">
        <v>0</v>
      </c>
      <c r="X8">
        <v>0</v>
      </c>
      <c r="Y8">
        <v>0</v>
      </c>
      <c r="Z8">
        <v>18389578.318519101</v>
      </c>
      <c r="AA8">
        <v>-13660666.4052772</v>
      </c>
      <c r="AB8">
        <v>2770981.43508618</v>
      </c>
      <c r="AC8">
        <v>-30660609.072193101</v>
      </c>
      <c r="AD8">
        <v>-1943196.9928729299</v>
      </c>
      <c r="AE8">
        <v>-310586.630347486</v>
      </c>
      <c r="AF8">
        <v>-8450660.6152957007</v>
      </c>
      <c r="AG8">
        <v>0</v>
      </c>
      <c r="AH8">
        <v>-60121228.616384298</v>
      </c>
      <c r="AI8">
        <v>0</v>
      </c>
      <c r="AJ8">
        <v>0</v>
      </c>
      <c r="AK8">
        <v>0</v>
      </c>
      <c r="AL8">
        <v>0</v>
      </c>
      <c r="AM8">
        <v>0</v>
      </c>
      <c r="AN8">
        <v>-93986388.578765407</v>
      </c>
      <c r="AO8">
        <v>-93170789.267702207</v>
      </c>
      <c r="AP8">
        <v>-29010444.7322984</v>
      </c>
      <c r="AQ8">
        <v>0</v>
      </c>
      <c r="AR8">
        <v>-122181234</v>
      </c>
      <c r="AS8" s="3"/>
      <c r="AU8" s="3"/>
      <c r="AW8" s="3"/>
      <c r="AY8" s="3"/>
      <c r="BA8" s="3"/>
      <c r="BC8" s="3"/>
      <c r="BE8" s="3"/>
      <c r="BH8" s="3"/>
      <c r="BJ8" s="3"/>
      <c r="BL8" s="3"/>
      <c r="BM8"/>
      <c r="BN8"/>
      <c r="BO8"/>
      <c r="BP8"/>
      <c r="BQ8"/>
      <c r="BR8"/>
    </row>
    <row r="9" spans="1:74" x14ac:dyDescent="0.25">
      <c r="A9" t="str">
        <f t="shared" si="0"/>
        <v>0_1_2017</v>
      </c>
      <c r="B9">
        <v>0</v>
      </c>
      <c r="C9">
        <v>1</v>
      </c>
      <c r="D9">
        <v>2017</v>
      </c>
      <c r="E9">
        <v>2541057030.99999</v>
      </c>
      <c r="F9">
        <v>2541057031</v>
      </c>
      <c r="G9">
        <v>2323506883</v>
      </c>
      <c r="H9">
        <v>2230802096.99999</v>
      </c>
      <c r="I9">
        <v>-92704786.000000596</v>
      </c>
      <c r="J9">
        <v>2252512743.3357902</v>
      </c>
      <c r="K9">
        <v>-9747837.3336641192</v>
      </c>
      <c r="L9">
        <v>66137888.501106396</v>
      </c>
      <c r="M9">
        <v>1.07575597967035</v>
      </c>
      <c r="N9">
        <v>10610789.207510101</v>
      </c>
      <c r="O9">
        <v>2.7391673738759899</v>
      </c>
      <c r="P9">
        <v>36055.171142648702</v>
      </c>
      <c r="Q9">
        <v>9.2855300628984594</v>
      </c>
      <c r="R9">
        <v>5.8992073223562302</v>
      </c>
      <c r="S9">
        <v>0</v>
      </c>
      <c r="T9">
        <v>5.1807095320561496</v>
      </c>
      <c r="U9">
        <v>0</v>
      </c>
      <c r="V9">
        <v>0</v>
      </c>
      <c r="W9">
        <v>0</v>
      </c>
      <c r="X9">
        <v>0</v>
      </c>
      <c r="Y9">
        <v>0</v>
      </c>
      <c r="Z9">
        <v>9330310.4916819204</v>
      </c>
      <c r="AA9">
        <v>20829226.301896699</v>
      </c>
      <c r="AB9">
        <v>3217004.6877205302</v>
      </c>
      <c r="AC9">
        <v>19798243.9944079</v>
      </c>
      <c r="AD9">
        <v>-1923141.7334485401</v>
      </c>
      <c r="AE9">
        <v>-324705.41800681298</v>
      </c>
      <c r="AF9">
        <v>-3118834.3353576101</v>
      </c>
      <c r="AG9">
        <v>0</v>
      </c>
      <c r="AH9">
        <v>-57117703.411806397</v>
      </c>
      <c r="AI9">
        <v>0</v>
      </c>
      <c r="AJ9">
        <v>0</v>
      </c>
      <c r="AK9">
        <v>0</v>
      </c>
      <c r="AL9">
        <v>0</v>
      </c>
      <c r="AM9">
        <v>0</v>
      </c>
      <c r="AN9">
        <v>-9309599.4229122307</v>
      </c>
      <c r="AO9">
        <v>-10106860.749928599</v>
      </c>
      <c r="AP9">
        <v>-82597925.250071898</v>
      </c>
      <c r="AQ9">
        <v>0</v>
      </c>
      <c r="AR9">
        <v>-92704786.000000596</v>
      </c>
      <c r="AS9" s="3"/>
      <c r="AU9" s="3"/>
      <c r="AW9" s="3"/>
      <c r="AY9" s="3"/>
      <c r="BA9" s="3"/>
      <c r="BC9" s="3"/>
      <c r="BE9" s="3"/>
      <c r="BH9" s="3"/>
      <c r="BJ9" s="3"/>
      <c r="BL9" s="3"/>
      <c r="BM9"/>
      <c r="BN9"/>
      <c r="BO9"/>
      <c r="BP9"/>
      <c r="BQ9"/>
      <c r="BR9"/>
    </row>
    <row r="10" spans="1:74" x14ac:dyDescent="0.25">
      <c r="A10" t="str">
        <f t="shared" si="0"/>
        <v>0_1_2018</v>
      </c>
      <c r="B10">
        <v>0</v>
      </c>
      <c r="C10">
        <v>1</v>
      </c>
      <c r="D10">
        <v>2018</v>
      </c>
      <c r="E10">
        <v>2541057030.99999</v>
      </c>
      <c r="F10">
        <v>2541057031</v>
      </c>
      <c r="G10">
        <v>2230802096.99999</v>
      </c>
      <c r="H10">
        <v>2176386603</v>
      </c>
      <c r="I10">
        <v>-54415493.999999203</v>
      </c>
      <c r="J10">
        <v>2241332296.9250898</v>
      </c>
      <c r="K10">
        <v>-11180446.410699001</v>
      </c>
      <c r="L10">
        <v>66244691.013169304</v>
      </c>
      <c r="M10">
        <v>1.04355935769221</v>
      </c>
      <c r="N10">
        <v>10688771.040640401</v>
      </c>
      <c r="O10">
        <v>3.0455620474580298</v>
      </c>
      <c r="P10">
        <v>36952.162983692702</v>
      </c>
      <c r="Q10">
        <v>9.1502757333863194</v>
      </c>
      <c r="R10">
        <v>6.1321207363527304</v>
      </c>
      <c r="S10">
        <v>0</v>
      </c>
      <c r="T10">
        <v>6.1807095320561496</v>
      </c>
      <c r="U10">
        <v>0</v>
      </c>
      <c r="V10">
        <v>0</v>
      </c>
      <c r="W10">
        <v>0</v>
      </c>
      <c r="X10">
        <v>0</v>
      </c>
      <c r="Y10">
        <v>0</v>
      </c>
      <c r="Z10">
        <v>7201104.1942036301</v>
      </c>
      <c r="AA10">
        <v>17110312.818158701</v>
      </c>
      <c r="AB10">
        <v>2490766.7293661502</v>
      </c>
      <c r="AC10">
        <v>24299308.078858402</v>
      </c>
      <c r="AD10">
        <v>-1953247.8756039699</v>
      </c>
      <c r="AE10">
        <v>-295869.50558027503</v>
      </c>
      <c r="AF10">
        <v>-4191433.4627994602</v>
      </c>
      <c r="AG10">
        <v>0</v>
      </c>
      <c r="AH10">
        <v>-54838784.201218098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-10177843.224614801</v>
      </c>
      <c r="AO10">
        <v>-11086013.072705001</v>
      </c>
      <c r="AP10">
        <v>-43329480.927294202</v>
      </c>
      <c r="AQ10">
        <v>0</v>
      </c>
      <c r="AR10">
        <v>-54415493.999999203</v>
      </c>
      <c r="AS10" s="3"/>
      <c r="AU10" s="3"/>
      <c r="AW10" s="3"/>
      <c r="AY10" s="3"/>
      <c r="BA10" s="3"/>
      <c r="BC10" s="3"/>
      <c r="BE10" s="3"/>
      <c r="BH10" s="3"/>
      <c r="BJ10" s="3"/>
      <c r="BL10" s="3"/>
      <c r="BM10"/>
      <c r="BN10"/>
      <c r="BO10"/>
      <c r="BP10"/>
      <c r="BQ10"/>
      <c r="BR10"/>
    </row>
    <row r="11" spans="1:74" x14ac:dyDescent="0.25">
      <c r="A11" t="str">
        <f t="shared" si="0"/>
        <v>0_2_2012</v>
      </c>
      <c r="B11">
        <v>0</v>
      </c>
      <c r="C11">
        <v>2</v>
      </c>
      <c r="D11">
        <v>2012</v>
      </c>
      <c r="E11">
        <v>961216517.99999905</v>
      </c>
      <c r="F11">
        <v>961216518</v>
      </c>
      <c r="G11">
        <v>0</v>
      </c>
      <c r="H11">
        <v>961216517.99999905</v>
      </c>
      <c r="I11">
        <v>0</v>
      </c>
      <c r="J11">
        <v>949269571.39930105</v>
      </c>
      <c r="K11">
        <v>0</v>
      </c>
      <c r="L11">
        <v>10960122.029906999</v>
      </c>
      <c r="M11">
        <v>0.96141377380051696</v>
      </c>
      <c r="N11">
        <v>2473037.8764797398</v>
      </c>
      <c r="O11">
        <v>4.02902437576192</v>
      </c>
      <c r="P11">
        <v>28763.873964236798</v>
      </c>
      <c r="Q11">
        <v>8.13259224844073</v>
      </c>
      <c r="R11">
        <v>4.1736048681801696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961216517.99999905</v>
      </c>
      <c r="AR11">
        <v>961216517.99999905</v>
      </c>
      <c r="AS11" s="3"/>
      <c r="AU11" s="3"/>
      <c r="AW11" s="3"/>
      <c r="AY11" s="3"/>
      <c r="BA11" s="3"/>
      <c r="BC11" s="3"/>
      <c r="BE11" s="3"/>
      <c r="BH11" s="3"/>
      <c r="BJ11" s="3"/>
      <c r="BL11" s="3"/>
      <c r="BM11"/>
      <c r="BN11"/>
      <c r="BO11"/>
      <c r="BP11"/>
      <c r="BQ11"/>
      <c r="BR11"/>
    </row>
    <row r="12" spans="1:74" x14ac:dyDescent="0.25">
      <c r="A12" t="str">
        <f t="shared" si="0"/>
        <v>0_2_2013</v>
      </c>
      <c r="B12">
        <v>0</v>
      </c>
      <c r="C12">
        <v>2</v>
      </c>
      <c r="D12">
        <v>2013</v>
      </c>
      <c r="E12">
        <v>961216517.99999905</v>
      </c>
      <c r="F12">
        <v>961216518</v>
      </c>
      <c r="G12">
        <v>961216517.99999905</v>
      </c>
      <c r="H12">
        <v>943429917.99999905</v>
      </c>
      <c r="I12">
        <v>-17786599.999999601</v>
      </c>
      <c r="J12">
        <v>943065477.39984596</v>
      </c>
      <c r="K12">
        <v>-6204093.9994545896</v>
      </c>
      <c r="L12">
        <v>10984879.710632</v>
      </c>
      <c r="M12">
        <v>0.98970716516558499</v>
      </c>
      <c r="N12">
        <v>2513596.8218931402</v>
      </c>
      <c r="O12">
        <v>3.8712342584861799</v>
      </c>
      <c r="P12">
        <v>28886.028884812298</v>
      </c>
      <c r="Q12">
        <v>7.9515190030057203</v>
      </c>
      <c r="R12">
        <v>4.2410513810999602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3415802.2252819999</v>
      </c>
      <c r="AA12">
        <v>-6684152.7134739198</v>
      </c>
      <c r="AB12">
        <v>1912156.62811559</v>
      </c>
      <c r="AC12">
        <v>-4233116.8278266601</v>
      </c>
      <c r="AD12">
        <v>-155758.23288535199</v>
      </c>
      <c r="AE12">
        <v>-167594.340524417</v>
      </c>
      <c r="AF12">
        <v>-509464.09483365301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-6422127.3561464101</v>
      </c>
      <c r="AO12">
        <v>-6420076.3347228002</v>
      </c>
      <c r="AP12">
        <v>-11366523.665276799</v>
      </c>
      <c r="AQ12">
        <v>0</v>
      </c>
      <c r="AR12">
        <v>-17786599.999999601</v>
      </c>
      <c r="AS12" s="3"/>
      <c r="AU12" s="3"/>
      <c r="AW12" s="3"/>
      <c r="AY12" s="3"/>
      <c r="BA12" s="3"/>
      <c r="BC12" s="3"/>
      <c r="BE12" s="3"/>
      <c r="BH12" s="3"/>
      <c r="BJ12" s="3"/>
      <c r="BL12" s="3"/>
      <c r="BM12"/>
      <c r="BN12"/>
      <c r="BO12"/>
      <c r="BP12"/>
      <c r="BQ12"/>
      <c r="BR12"/>
    </row>
    <row r="13" spans="1:74" x14ac:dyDescent="0.25">
      <c r="A13" t="str">
        <f t="shared" si="0"/>
        <v>0_2_2014</v>
      </c>
      <c r="B13">
        <v>0</v>
      </c>
      <c r="C13">
        <v>2</v>
      </c>
      <c r="D13">
        <v>2014</v>
      </c>
      <c r="E13">
        <v>961216517.99999905</v>
      </c>
      <c r="F13">
        <v>961216518</v>
      </c>
      <c r="G13">
        <v>943429917.99999905</v>
      </c>
      <c r="H13">
        <v>939315734</v>
      </c>
      <c r="I13">
        <v>-4114183.9999997602</v>
      </c>
      <c r="J13">
        <v>942865485.698331</v>
      </c>
      <c r="K13">
        <v>-199991.701514699</v>
      </c>
      <c r="L13">
        <v>11149382.7067919</v>
      </c>
      <c r="M13">
        <v>0.97539018464370497</v>
      </c>
      <c r="N13">
        <v>2548819.67614087</v>
      </c>
      <c r="O13">
        <v>3.6533257391109402</v>
      </c>
      <c r="P13">
        <v>28992.107355296001</v>
      </c>
      <c r="Q13">
        <v>7.98505441873814</v>
      </c>
      <c r="R13">
        <v>4.3246698207489596</v>
      </c>
      <c r="S13">
        <v>0</v>
      </c>
      <c r="T13">
        <v>0</v>
      </c>
      <c r="U13">
        <v>0.15011351167812501</v>
      </c>
      <c r="V13">
        <v>0</v>
      </c>
      <c r="W13">
        <v>0</v>
      </c>
      <c r="X13">
        <v>0</v>
      </c>
      <c r="Y13">
        <v>0</v>
      </c>
      <c r="Z13">
        <v>7741102.6285309</v>
      </c>
      <c r="AA13">
        <v>2954434.0992959398</v>
      </c>
      <c r="AB13">
        <v>1453508.15272984</v>
      </c>
      <c r="AC13">
        <v>-5992633.53277029</v>
      </c>
      <c r="AD13">
        <v>-118877.939914792</v>
      </c>
      <c r="AE13">
        <v>32725.2583039946</v>
      </c>
      <c r="AF13">
        <v>-639433.533042558</v>
      </c>
      <c r="AG13">
        <v>0</v>
      </c>
      <c r="AH13">
        <v>0</v>
      </c>
      <c r="AI13">
        <v>-5516065.1185833504</v>
      </c>
      <c r="AJ13">
        <v>0</v>
      </c>
      <c r="AK13">
        <v>0</v>
      </c>
      <c r="AL13">
        <v>0</v>
      </c>
      <c r="AM13">
        <v>0</v>
      </c>
      <c r="AN13">
        <v>-85239.9854503112</v>
      </c>
      <c r="AO13">
        <v>-141033.55869923701</v>
      </c>
      <c r="AP13">
        <v>-3973150.4413005202</v>
      </c>
      <c r="AQ13">
        <v>0</v>
      </c>
      <c r="AR13">
        <v>-4114183.9999997602</v>
      </c>
      <c r="AS13" s="3"/>
      <c r="AU13" s="3"/>
      <c r="AW13" s="3"/>
      <c r="AY13" s="3"/>
      <c r="BA13" s="3"/>
      <c r="BC13" s="3"/>
      <c r="BE13" s="3"/>
      <c r="BH13" s="3"/>
      <c r="BJ13" s="3"/>
      <c r="BL13" s="3"/>
      <c r="BM13"/>
      <c r="BN13"/>
      <c r="BO13"/>
      <c r="BP13"/>
      <c r="BQ13"/>
      <c r="BR13"/>
    </row>
    <row r="14" spans="1:74" x14ac:dyDescent="0.25">
      <c r="A14" t="str">
        <f t="shared" si="0"/>
        <v>0_2_2015</v>
      </c>
      <c r="B14">
        <v>0</v>
      </c>
      <c r="C14">
        <v>2</v>
      </c>
      <c r="D14">
        <v>2015</v>
      </c>
      <c r="E14">
        <v>961216517.99999905</v>
      </c>
      <c r="F14">
        <v>961216518</v>
      </c>
      <c r="G14">
        <v>939315734</v>
      </c>
      <c r="H14">
        <v>913699509</v>
      </c>
      <c r="I14">
        <v>-25616225.000000101</v>
      </c>
      <c r="J14">
        <v>895088202.71002495</v>
      </c>
      <c r="K14">
        <v>-47777282.988306299</v>
      </c>
      <c r="L14">
        <v>11498679.791133899</v>
      </c>
      <c r="M14">
        <v>0.98217140768202305</v>
      </c>
      <c r="N14">
        <v>2584569.0982635301</v>
      </c>
      <c r="O14">
        <v>2.6850023275326098</v>
      </c>
      <c r="P14">
        <v>30146.445106019499</v>
      </c>
      <c r="Q14">
        <v>7.7866660828543903</v>
      </c>
      <c r="R14">
        <v>4.4879159862710498</v>
      </c>
      <c r="S14">
        <v>0</v>
      </c>
      <c r="T14">
        <v>0</v>
      </c>
      <c r="U14">
        <v>0.96834138882328202</v>
      </c>
      <c r="V14">
        <v>0</v>
      </c>
      <c r="W14">
        <v>0</v>
      </c>
      <c r="X14">
        <v>0</v>
      </c>
      <c r="Y14">
        <v>0</v>
      </c>
      <c r="Z14">
        <v>15157572.308940699</v>
      </c>
      <c r="AA14">
        <v>-1683769.21819045</v>
      </c>
      <c r="AB14">
        <v>1424288.68846368</v>
      </c>
      <c r="AC14">
        <v>-30139977.143673301</v>
      </c>
      <c r="AD14">
        <v>-1315109.5621296701</v>
      </c>
      <c r="AE14">
        <v>-189041.95147355899</v>
      </c>
      <c r="AF14">
        <v>-1110603.6744369401</v>
      </c>
      <c r="AG14">
        <v>0</v>
      </c>
      <c r="AH14">
        <v>0</v>
      </c>
      <c r="AI14">
        <v>-29832536.930349998</v>
      </c>
      <c r="AJ14">
        <v>0</v>
      </c>
      <c r="AK14">
        <v>0</v>
      </c>
      <c r="AL14">
        <v>0</v>
      </c>
      <c r="AM14">
        <v>0</v>
      </c>
      <c r="AN14">
        <v>-47689177.482849598</v>
      </c>
      <c r="AO14">
        <v>-47484248.506369703</v>
      </c>
      <c r="AP14">
        <v>21868023.506369598</v>
      </c>
      <c r="AQ14">
        <v>0</v>
      </c>
      <c r="AR14">
        <v>-25616225.000000101</v>
      </c>
      <c r="AS14" s="3"/>
      <c r="AU14" s="3"/>
      <c r="AW14" s="3"/>
      <c r="AY14" s="3"/>
      <c r="BA14" s="3"/>
      <c r="BC14" s="3"/>
      <c r="BE14" s="3"/>
      <c r="BH14" s="3"/>
      <c r="BJ14" s="3"/>
      <c r="BL14" s="3"/>
      <c r="BM14"/>
      <c r="BN14"/>
      <c r="BO14"/>
      <c r="BP14"/>
      <c r="BQ14"/>
      <c r="BR14"/>
    </row>
    <row r="15" spans="1:74" x14ac:dyDescent="0.25">
      <c r="A15" t="str">
        <f t="shared" si="0"/>
        <v>0_2_2016</v>
      </c>
      <c r="B15">
        <v>0</v>
      </c>
      <c r="C15">
        <v>2</v>
      </c>
      <c r="D15">
        <v>2016</v>
      </c>
      <c r="E15">
        <v>961216517.99999905</v>
      </c>
      <c r="F15">
        <v>961216518</v>
      </c>
      <c r="G15">
        <v>913699509</v>
      </c>
      <c r="H15">
        <v>871357915</v>
      </c>
      <c r="I15">
        <v>-42341593.999999903</v>
      </c>
      <c r="J15">
        <v>860437959.229774</v>
      </c>
      <c r="K15">
        <v>-34650243.480250701</v>
      </c>
      <c r="L15">
        <v>11874962.047723601</v>
      </c>
      <c r="M15">
        <v>0.99705099053364099</v>
      </c>
      <c r="N15">
        <v>2618970.2481768001</v>
      </c>
      <c r="O15">
        <v>2.38099089340243</v>
      </c>
      <c r="P15">
        <v>30903.486560284698</v>
      </c>
      <c r="Q15">
        <v>7.6352328415042896</v>
      </c>
      <c r="R15">
        <v>4.9901218892703199</v>
      </c>
      <c r="S15">
        <v>0</v>
      </c>
      <c r="T15">
        <v>0</v>
      </c>
      <c r="U15">
        <v>1.8923385833866799</v>
      </c>
      <c r="V15">
        <v>0</v>
      </c>
      <c r="W15">
        <v>0</v>
      </c>
      <c r="X15">
        <v>0</v>
      </c>
      <c r="Y15">
        <v>0</v>
      </c>
      <c r="Z15">
        <v>14637866.9963657</v>
      </c>
      <c r="AA15">
        <v>-3085710.58459213</v>
      </c>
      <c r="AB15">
        <v>1326585.21964493</v>
      </c>
      <c r="AC15">
        <v>-10800474.1902989</v>
      </c>
      <c r="AD15">
        <v>-805405.15498356801</v>
      </c>
      <c r="AE15">
        <v>-118913.295169</v>
      </c>
      <c r="AF15">
        <v>-3687661.8605454601</v>
      </c>
      <c r="AG15">
        <v>0</v>
      </c>
      <c r="AH15">
        <v>0</v>
      </c>
      <c r="AI15">
        <v>-32945258.952614501</v>
      </c>
      <c r="AJ15">
        <v>0</v>
      </c>
      <c r="AK15">
        <v>0</v>
      </c>
      <c r="AL15">
        <v>0</v>
      </c>
      <c r="AM15">
        <v>0</v>
      </c>
      <c r="AN15">
        <v>-35478971.822192997</v>
      </c>
      <c r="AO15">
        <v>-35528787.5265451</v>
      </c>
      <c r="AP15">
        <v>-6812806.4734548498</v>
      </c>
      <c r="AQ15">
        <v>0</v>
      </c>
      <c r="AR15">
        <v>-42341593.999999903</v>
      </c>
      <c r="AS15" s="3"/>
      <c r="AU15" s="3"/>
      <c r="AW15" s="3"/>
      <c r="AY15" s="3"/>
      <c r="BA15" s="3"/>
      <c r="BC15" s="3"/>
      <c r="BE15" s="3"/>
      <c r="BH15" s="3"/>
      <c r="BJ15" s="3"/>
      <c r="BL15" s="3"/>
      <c r="BM15"/>
      <c r="BN15"/>
      <c r="BO15"/>
      <c r="BP15"/>
      <c r="BQ15"/>
      <c r="BR15"/>
    </row>
    <row r="16" spans="1:74" x14ac:dyDescent="0.25">
      <c r="A16" t="str">
        <f t="shared" si="0"/>
        <v>0_2_2017</v>
      </c>
      <c r="B16">
        <v>0</v>
      </c>
      <c r="C16">
        <v>2</v>
      </c>
      <c r="D16">
        <v>2017</v>
      </c>
      <c r="E16">
        <v>961216517.99999905</v>
      </c>
      <c r="F16">
        <v>961216518</v>
      </c>
      <c r="G16">
        <v>871357915</v>
      </c>
      <c r="H16">
        <v>831552342</v>
      </c>
      <c r="I16">
        <v>-39805573</v>
      </c>
      <c r="J16">
        <v>842445566.88104796</v>
      </c>
      <c r="K16">
        <v>-17992392.3487265</v>
      </c>
      <c r="L16">
        <v>12004962.178058499</v>
      </c>
      <c r="M16">
        <v>0.98768641437285898</v>
      </c>
      <c r="N16">
        <v>2657071.28674941</v>
      </c>
      <c r="O16">
        <v>2.5924879865335302</v>
      </c>
      <c r="P16">
        <v>31047.843334094599</v>
      </c>
      <c r="Q16">
        <v>7.3537699605782203</v>
      </c>
      <c r="R16">
        <v>5.2090200265368303</v>
      </c>
      <c r="S16">
        <v>0</v>
      </c>
      <c r="T16">
        <v>0</v>
      </c>
      <c r="U16">
        <v>2.82420355576952</v>
      </c>
      <c r="V16">
        <v>0</v>
      </c>
      <c r="W16">
        <v>0</v>
      </c>
      <c r="X16">
        <v>0</v>
      </c>
      <c r="Y16">
        <v>0</v>
      </c>
      <c r="Z16">
        <v>4480328.2465089504</v>
      </c>
      <c r="AA16">
        <v>2368958.7605159399</v>
      </c>
      <c r="AB16">
        <v>1345065.6948423299</v>
      </c>
      <c r="AC16">
        <v>7390635.0826959498</v>
      </c>
      <c r="AD16">
        <v>-158867.108542167</v>
      </c>
      <c r="AE16">
        <v>-245055.979107172</v>
      </c>
      <c r="AF16">
        <v>-1565496.1689857999</v>
      </c>
      <c r="AG16">
        <v>0</v>
      </c>
      <c r="AH16">
        <v>0</v>
      </c>
      <c r="AI16">
        <v>-31606218.8178408</v>
      </c>
      <c r="AJ16">
        <v>0</v>
      </c>
      <c r="AK16">
        <v>0</v>
      </c>
      <c r="AL16">
        <v>0</v>
      </c>
      <c r="AM16">
        <v>0</v>
      </c>
      <c r="AN16">
        <v>-17990650.289912701</v>
      </c>
      <c r="AO16">
        <v>-18396049.356157701</v>
      </c>
      <c r="AP16">
        <v>-21409523.643842299</v>
      </c>
      <c r="AQ16">
        <v>0</v>
      </c>
      <c r="AR16">
        <v>-39805573</v>
      </c>
      <c r="AS16" s="3"/>
      <c r="AU16" s="3"/>
      <c r="AW16" s="3"/>
      <c r="AY16" s="3"/>
      <c r="BA16" s="3"/>
      <c r="BC16" s="3"/>
      <c r="BE16" s="3"/>
      <c r="BH16" s="3"/>
      <c r="BJ16" s="3"/>
      <c r="BL16" s="3"/>
      <c r="BM16"/>
      <c r="BN16"/>
      <c r="BO16"/>
      <c r="BP16"/>
      <c r="BQ16"/>
      <c r="BR16"/>
    </row>
    <row r="17" spans="1:70" x14ac:dyDescent="0.25">
      <c r="A17" t="str">
        <f t="shared" si="0"/>
        <v>0_2_2018</v>
      </c>
      <c r="B17">
        <v>0</v>
      </c>
      <c r="C17">
        <v>2</v>
      </c>
      <c r="D17">
        <v>2018</v>
      </c>
      <c r="E17">
        <v>961216517.99999905</v>
      </c>
      <c r="F17">
        <v>961216518</v>
      </c>
      <c r="G17">
        <v>831552342</v>
      </c>
      <c r="H17">
        <v>809531783</v>
      </c>
      <c r="I17">
        <v>-22020558.999999899</v>
      </c>
      <c r="J17">
        <v>828556404.03084099</v>
      </c>
      <c r="K17">
        <v>-13889162.850206699</v>
      </c>
      <c r="L17">
        <v>12308198.121254999</v>
      </c>
      <c r="M17">
        <v>0.98030183440211505</v>
      </c>
      <c r="N17">
        <v>2690989.92083801</v>
      </c>
      <c r="O17">
        <v>2.8694868240289599</v>
      </c>
      <c r="P17">
        <v>31442.402042136699</v>
      </c>
      <c r="Q17">
        <v>7.1100951735309197</v>
      </c>
      <c r="R17">
        <v>5.4987451052365204</v>
      </c>
      <c r="S17">
        <v>0</v>
      </c>
      <c r="T17">
        <v>0</v>
      </c>
      <c r="U17">
        <v>3.8121893864499699</v>
      </c>
      <c r="V17">
        <v>0</v>
      </c>
      <c r="W17">
        <v>0</v>
      </c>
      <c r="X17">
        <v>0</v>
      </c>
      <c r="Y17">
        <v>0</v>
      </c>
      <c r="Z17">
        <v>8288775.2072928697</v>
      </c>
      <c r="AA17">
        <v>3183760.0778961498</v>
      </c>
      <c r="AB17">
        <v>1167990.3348886101</v>
      </c>
      <c r="AC17">
        <v>8583525.8458739091</v>
      </c>
      <c r="AD17">
        <v>-374169.05646247801</v>
      </c>
      <c r="AE17">
        <v>-198458.05038340701</v>
      </c>
      <c r="AF17">
        <v>-1945526.96162662</v>
      </c>
      <c r="AG17">
        <v>0</v>
      </c>
      <c r="AH17">
        <v>0</v>
      </c>
      <c r="AI17">
        <v>-32138787.227491599</v>
      </c>
      <c r="AJ17">
        <v>0</v>
      </c>
      <c r="AK17">
        <v>0</v>
      </c>
      <c r="AL17">
        <v>0</v>
      </c>
      <c r="AM17">
        <v>0</v>
      </c>
      <c r="AN17">
        <v>-13432889.830012601</v>
      </c>
      <c r="AO17">
        <v>-13922852.736746199</v>
      </c>
      <c r="AP17">
        <v>-8097706.2632536497</v>
      </c>
      <c r="AQ17">
        <v>0</v>
      </c>
      <c r="AR17">
        <v>-22020558.999999899</v>
      </c>
      <c r="AS17" s="3"/>
      <c r="AU17" s="3"/>
      <c r="AW17" s="3"/>
      <c r="AY17" s="3"/>
      <c r="BA17" s="3"/>
      <c r="BC17" s="3"/>
      <c r="BE17" s="3"/>
      <c r="BH17" s="3"/>
      <c r="BJ17" s="3"/>
      <c r="BL17" s="3"/>
      <c r="BM17"/>
      <c r="BN17"/>
      <c r="BO17"/>
      <c r="BP17"/>
      <c r="BQ17"/>
      <c r="BR17"/>
    </row>
    <row r="18" spans="1:70" x14ac:dyDescent="0.25">
      <c r="A18" t="str">
        <f t="shared" si="0"/>
        <v>0_3_2012</v>
      </c>
      <c r="B18">
        <v>0</v>
      </c>
      <c r="C18">
        <v>3</v>
      </c>
      <c r="D18">
        <v>2012</v>
      </c>
      <c r="E18">
        <v>308782118.99999899</v>
      </c>
      <c r="F18">
        <v>308782119</v>
      </c>
      <c r="G18">
        <v>0</v>
      </c>
      <c r="H18">
        <v>308782118.99999899</v>
      </c>
      <c r="I18">
        <v>0</v>
      </c>
      <c r="J18">
        <v>308421948.77388102</v>
      </c>
      <c r="K18">
        <v>0</v>
      </c>
      <c r="L18">
        <v>1961685.6316842199</v>
      </c>
      <c r="M18">
        <v>0.78805711152983104</v>
      </c>
      <c r="N18">
        <v>596588.13452293898</v>
      </c>
      <c r="O18">
        <v>4.0007801174539397</v>
      </c>
      <c r="P18">
        <v>26016.398599391101</v>
      </c>
      <c r="Q18">
        <v>7.3752333316295404</v>
      </c>
      <c r="R18">
        <v>3.8775016959450199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308782118.99999899</v>
      </c>
      <c r="AR18">
        <v>308782118.99999899</v>
      </c>
      <c r="AS18" s="3"/>
      <c r="AU18" s="3"/>
      <c r="AW18" s="3"/>
      <c r="AY18" s="3"/>
      <c r="BA18" s="3"/>
      <c r="BC18" s="3"/>
      <c r="BE18" s="3"/>
      <c r="BH18" s="3"/>
      <c r="BJ18" s="3"/>
      <c r="BL18" s="3"/>
      <c r="BM18"/>
      <c r="BN18"/>
      <c r="BO18"/>
      <c r="BP18"/>
      <c r="BQ18"/>
      <c r="BR18"/>
    </row>
    <row r="19" spans="1:70" x14ac:dyDescent="0.25">
      <c r="A19" t="str">
        <f t="shared" si="0"/>
        <v>0_3_2013</v>
      </c>
      <c r="B19">
        <v>0</v>
      </c>
      <c r="C19">
        <v>3</v>
      </c>
      <c r="D19">
        <v>2013</v>
      </c>
      <c r="E19">
        <v>308782118.99999899</v>
      </c>
      <c r="F19">
        <v>308782119</v>
      </c>
      <c r="G19">
        <v>308782118.99999899</v>
      </c>
      <c r="H19">
        <v>305945778</v>
      </c>
      <c r="I19">
        <v>-2836340.9999998701</v>
      </c>
      <c r="J19">
        <v>303491777.802459</v>
      </c>
      <c r="K19">
        <v>-4930170.9714225195</v>
      </c>
      <c r="L19">
        <v>1972380.6281413401</v>
      </c>
      <c r="M19">
        <v>0.86121092693145196</v>
      </c>
      <c r="N19">
        <v>606175.70788374497</v>
      </c>
      <c r="O19">
        <v>3.8506230612142298</v>
      </c>
      <c r="P19">
        <v>26029.558289628101</v>
      </c>
      <c r="Q19">
        <v>7.4014579580503703</v>
      </c>
      <c r="R19">
        <v>3.7851277440712101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1241698.7081913501</v>
      </c>
      <c r="AA19">
        <v>-5319888.0856406596</v>
      </c>
      <c r="AB19">
        <v>477142.84756267502</v>
      </c>
      <c r="AC19">
        <v>-1301903.6381325901</v>
      </c>
      <c r="AD19">
        <v>-5864.4891326719498</v>
      </c>
      <c r="AE19">
        <v>7981.6229146554297</v>
      </c>
      <c r="AF19">
        <v>234541.69256446799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-4666291.3416727697</v>
      </c>
      <c r="AO19">
        <v>-4662304.9366228404</v>
      </c>
      <c r="AP19">
        <v>1825963.93662297</v>
      </c>
      <c r="AQ19">
        <v>0</v>
      </c>
      <c r="AR19">
        <v>-2836340.9999998701</v>
      </c>
      <c r="AS19" s="3"/>
      <c r="AU19" s="3"/>
      <c r="AW19" s="3"/>
      <c r="AY19" s="3"/>
      <c r="BA19" s="3"/>
      <c r="BC19" s="3"/>
      <c r="BE19" s="3"/>
      <c r="BH19" s="3"/>
      <c r="BJ19" s="3"/>
      <c r="BL19" s="3"/>
      <c r="BM19"/>
      <c r="BN19"/>
      <c r="BO19"/>
      <c r="BP19"/>
      <c r="BQ19"/>
      <c r="BR19"/>
    </row>
    <row r="20" spans="1:70" x14ac:dyDescent="0.25">
      <c r="A20" t="str">
        <f t="shared" si="0"/>
        <v>0_3_2014</v>
      </c>
      <c r="B20">
        <v>0</v>
      </c>
      <c r="C20">
        <v>3</v>
      </c>
      <c r="D20">
        <v>2014</v>
      </c>
      <c r="E20">
        <v>308782118.99999899</v>
      </c>
      <c r="F20">
        <v>308782119</v>
      </c>
      <c r="G20">
        <v>305945778</v>
      </c>
      <c r="H20">
        <v>305688281</v>
      </c>
      <c r="I20">
        <v>-257497.00000005399</v>
      </c>
      <c r="J20">
        <v>305241456.83859903</v>
      </c>
      <c r="K20">
        <v>1749679.03614025</v>
      </c>
      <c r="L20">
        <v>2000478.5452399999</v>
      </c>
      <c r="M20">
        <v>0.85754090183679299</v>
      </c>
      <c r="N20">
        <v>610614.11576043896</v>
      </c>
      <c r="O20">
        <v>3.6375981404143398</v>
      </c>
      <c r="P20">
        <v>26377.5169881857</v>
      </c>
      <c r="Q20">
        <v>7.43042632776831</v>
      </c>
      <c r="R20">
        <v>3.9565688915425801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3681478.4604659202</v>
      </c>
      <c r="AA20">
        <v>370510.72031265602</v>
      </c>
      <c r="AB20">
        <v>276201.76837469899</v>
      </c>
      <c r="AC20">
        <v>-1911735.51901583</v>
      </c>
      <c r="AD20">
        <v>-154660.19995892499</v>
      </c>
      <c r="AE20">
        <v>9228.7568227830398</v>
      </c>
      <c r="AF20">
        <v>-409960.85142065398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1861063.1355806501</v>
      </c>
      <c r="AO20">
        <v>1908010.4646925</v>
      </c>
      <c r="AP20">
        <v>-2165507.46469256</v>
      </c>
      <c r="AQ20">
        <v>0</v>
      </c>
      <c r="AR20">
        <v>-257497.00000005399</v>
      </c>
      <c r="AS20" s="3"/>
      <c r="AU20" s="3"/>
      <c r="AW20" s="3"/>
      <c r="AY20" s="3"/>
      <c r="BA20" s="3"/>
      <c r="BC20" s="3"/>
      <c r="BE20" s="3"/>
      <c r="BH20" s="3"/>
      <c r="BJ20" s="3"/>
      <c r="BL20" s="3"/>
      <c r="BM20"/>
      <c r="BN20"/>
      <c r="BO20"/>
      <c r="BP20"/>
      <c r="BQ20"/>
      <c r="BR20"/>
    </row>
    <row r="21" spans="1:70" x14ac:dyDescent="0.25">
      <c r="A21" t="str">
        <f t="shared" si="0"/>
        <v>0_3_2015</v>
      </c>
      <c r="B21">
        <v>0</v>
      </c>
      <c r="C21">
        <v>3</v>
      </c>
      <c r="D21">
        <v>2015</v>
      </c>
      <c r="E21">
        <v>308782118.99999899</v>
      </c>
      <c r="F21">
        <v>308782119</v>
      </c>
      <c r="G21">
        <v>305688281</v>
      </c>
      <c r="H21">
        <v>294101975</v>
      </c>
      <c r="I21">
        <v>-11586306</v>
      </c>
      <c r="J21">
        <v>289076498.76190197</v>
      </c>
      <c r="K21">
        <v>-16164958.076696699</v>
      </c>
      <c r="L21">
        <v>2039312.4708937099</v>
      </c>
      <c r="M21">
        <v>0.90195980311014501</v>
      </c>
      <c r="N21">
        <v>615963.99356658501</v>
      </c>
      <c r="O21">
        <v>2.6379656611178302</v>
      </c>
      <c r="P21">
        <v>27241.256389919501</v>
      </c>
      <c r="Q21">
        <v>7.2823414522511003</v>
      </c>
      <c r="R21">
        <v>3.9596556858915699</v>
      </c>
      <c r="S21">
        <v>0</v>
      </c>
      <c r="T21">
        <v>0</v>
      </c>
      <c r="U21">
        <v>0</v>
      </c>
      <c r="V21">
        <v>0.56883214795219394</v>
      </c>
      <c r="W21">
        <v>0</v>
      </c>
      <c r="X21">
        <v>0</v>
      </c>
      <c r="Y21">
        <v>0</v>
      </c>
      <c r="Z21">
        <v>3575336.5972665399</v>
      </c>
      <c r="AA21">
        <v>-3288090.4689055001</v>
      </c>
      <c r="AB21">
        <v>316655.67545458802</v>
      </c>
      <c r="AC21">
        <v>-10199669.602633899</v>
      </c>
      <c r="AD21">
        <v>-346311.00194562599</v>
      </c>
      <c r="AE21">
        <v>-46616.935327001302</v>
      </c>
      <c r="AF21">
        <v>28925.890641485599</v>
      </c>
      <c r="AG21">
        <v>0</v>
      </c>
      <c r="AH21">
        <v>0</v>
      </c>
      <c r="AI21">
        <v>0</v>
      </c>
      <c r="AJ21">
        <v>-6483459.1086199395</v>
      </c>
      <c r="AK21">
        <v>0</v>
      </c>
      <c r="AL21">
        <v>0</v>
      </c>
      <c r="AM21">
        <v>0</v>
      </c>
      <c r="AN21">
        <v>-16443228.9540694</v>
      </c>
      <c r="AO21">
        <v>-16232679.683617201</v>
      </c>
      <c r="AP21">
        <v>4646373.6836172203</v>
      </c>
      <c r="AQ21">
        <v>0</v>
      </c>
      <c r="AR21">
        <v>-11586306</v>
      </c>
      <c r="AS21" s="3"/>
      <c r="AU21" s="3"/>
      <c r="AW21" s="3"/>
      <c r="AY21" s="3"/>
      <c r="BA21" s="3"/>
      <c r="BC21" s="3"/>
      <c r="BE21" s="3"/>
      <c r="BH21" s="3"/>
      <c r="BJ21" s="3"/>
      <c r="BL21" s="3"/>
      <c r="BM21"/>
      <c r="BN21"/>
      <c r="BO21"/>
      <c r="BP21"/>
      <c r="BQ21"/>
      <c r="BR21"/>
    </row>
    <row r="22" spans="1:70" x14ac:dyDescent="0.25">
      <c r="A22" t="str">
        <f t="shared" si="0"/>
        <v>0_3_2016</v>
      </c>
      <c r="B22">
        <v>0</v>
      </c>
      <c r="C22">
        <v>3</v>
      </c>
      <c r="D22">
        <v>2016</v>
      </c>
      <c r="E22">
        <v>308782118.99999899</v>
      </c>
      <c r="F22">
        <v>308782119</v>
      </c>
      <c r="G22">
        <v>294101975</v>
      </c>
      <c r="H22">
        <v>275538089</v>
      </c>
      <c r="I22">
        <v>-18563885.999999899</v>
      </c>
      <c r="J22">
        <v>274968212.62994301</v>
      </c>
      <c r="K22">
        <v>-14108286.131959099</v>
      </c>
      <c r="L22">
        <v>2071736.0829901299</v>
      </c>
      <c r="M22">
        <v>0.96009180661648497</v>
      </c>
      <c r="N22">
        <v>620555.44163969206</v>
      </c>
      <c r="O22">
        <v>2.3520633821189598</v>
      </c>
      <c r="P22">
        <v>27593.089524020401</v>
      </c>
      <c r="Q22">
        <v>7.1447354203072502</v>
      </c>
      <c r="R22">
        <v>4.5074036696405901</v>
      </c>
      <c r="S22">
        <v>0</v>
      </c>
      <c r="T22">
        <v>0</v>
      </c>
      <c r="U22">
        <v>0</v>
      </c>
      <c r="V22">
        <v>1.3508774029755199</v>
      </c>
      <c r="W22">
        <v>0</v>
      </c>
      <c r="X22">
        <v>0</v>
      </c>
      <c r="Y22">
        <v>0</v>
      </c>
      <c r="Z22">
        <v>2376514.07442796</v>
      </c>
      <c r="AA22">
        <v>-3657132.4222001298</v>
      </c>
      <c r="AB22">
        <v>291242.47896262899</v>
      </c>
      <c r="AC22">
        <v>-3308754.7026901101</v>
      </c>
      <c r="AD22">
        <v>-134858.93489303</v>
      </c>
      <c r="AE22">
        <v>-36446.6479511242</v>
      </c>
      <c r="AF22">
        <v>-1323026.9036987601</v>
      </c>
      <c r="AG22">
        <v>0</v>
      </c>
      <c r="AH22">
        <v>0</v>
      </c>
      <c r="AI22">
        <v>0</v>
      </c>
      <c r="AJ22">
        <v>-8747536.1712539606</v>
      </c>
      <c r="AK22">
        <v>0</v>
      </c>
      <c r="AL22">
        <v>0</v>
      </c>
      <c r="AM22">
        <v>0</v>
      </c>
      <c r="AN22">
        <v>-14539999.2292965</v>
      </c>
      <c r="AO22">
        <v>-14272382.5507752</v>
      </c>
      <c r="AP22">
        <v>-4291503.4492247403</v>
      </c>
      <c r="AQ22">
        <v>0</v>
      </c>
      <c r="AR22">
        <v>-18563885.999999899</v>
      </c>
      <c r="AS22" s="3"/>
      <c r="AU22" s="3"/>
      <c r="AW22" s="3"/>
      <c r="AY22" s="3"/>
      <c r="BA22" s="3"/>
      <c r="BC22" s="3"/>
      <c r="BE22" s="3"/>
      <c r="BH22" s="3"/>
      <c r="BJ22" s="3"/>
      <c r="BL22" s="3"/>
      <c r="BM22"/>
      <c r="BN22"/>
      <c r="BO22"/>
      <c r="BP22"/>
      <c r="BQ22"/>
      <c r="BR22"/>
    </row>
    <row r="23" spans="1:70" x14ac:dyDescent="0.25">
      <c r="A23" t="str">
        <f t="shared" si="0"/>
        <v>0_3_2017</v>
      </c>
      <c r="B23">
        <v>0</v>
      </c>
      <c r="C23">
        <v>3</v>
      </c>
      <c r="D23">
        <v>2017</v>
      </c>
      <c r="E23">
        <v>308782118.99999899</v>
      </c>
      <c r="F23">
        <v>308782119</v>
      </c>
      <c r="G23">
        <v>275538089</v>
      </c>
      <c r="H23">
        <v>267025343</v>
      </c>
      <c r="I23">
        <v>-8512745.9999999907</v>
      </c>
      <c r="J23">
        <v>269635456.34566802</v>
      </c>
      <c r="K23">
        <v>-5332756.28427542</v>
      </c>
      <c r="L23">
        <v>2096414.65070246</v>
      </c>
      <c r="M23">
        <v>0.95462421254215502</v>
      </c>
      <c r="N23">
        <v>625021.91442843096</v>
      </c>
      <c r="O23">
        <v>2.5653065737158101</v>
      </c>
      <c r="P23">
        <v>27877.9337517198</v>
      </c>
      <c r="Q23">
        <v>7.0766715528798398</v>
      </c>
      <c r="R23">
        <v>4.8222477672031197</v>
      </c>
      <c r="S23">
        <v>0</v>
      </c>
      <c r="T23">
        <v>0</v>
      </c>
      <c r="U23">
        <v>0</v>
      </c>
      <c r="V23">
        <v>2.2330165724395399</v>
      </c>
      <c r="W23">
        <v>0</v>
      </c>
      <c r="X23">
        <v>0</v>
      </c>
      <c r="Y23">
        <v>0</v>
      </c>
      <c r="Z23">
        <v>1883564.44723572</v>
      </c>
      <c r="AA23">
        <v>425642.59805753501</v>
      </c>
      <c r="AB23">
        <v>247432.168692287</v>
      </c>
      <c r="AC23">
        <v>2374088.7508705501</v>
      </c>
      <c r="AD23">
        <v>-112451.624905441</v>
      </c>
      <c r="AE23">
        <v>-11746.0813416374</v>
      </c>
      <c r="AF23">
        <v>-645477.80578605202</v>
      </c>
      <c r="AG23">
        <v>0</v>
      </c>
      <c r="AH23">
        <v>0</v>
      </c>
      <c r="AI23">
        <v>0</v>
      </c>
      <c r="AJ23">
        <v>-9313918.4817532804</v>
      </c>
      <c r="AK23">
        <v>0</v>
      </c>
      <c r="AL23">
        <v>0</v>
      </c>
      <c r="AM23">
        <v>0</v>
      </c>
      <c r="AN23">
        <v>-5152866.0289302999</v>
      </c>
      <c r="AO23">
        <v>-5296025.0118860304</v>
      </c>
      <c r="AP23">
        <v>-3216720.98811395</v>
      </c>
      <c r="AQ23">
        <v>0</v>
      </c>
      <c r="AR23">
        <v>-8512745.9999999907</v>
      </c>
      <c r="AS23" s="3"/>
      <c r="AU23" s="3"/>
      <c r="AW23" s="3"/>
      <c r="AY23" s="3"/>
      <c r="BA23" s="3"/>
      <c r="BC23" s="3"/>
      <c r="BE23" s="3"/>
      <c r="BH23" s="3"/>
      <c r="BJ23" s="3"/>
      <c r="BL23" s="3"/>
      <c r="BM23"/>
      <c r="BN23"/>
      <c r="BO23"/>
      <c r="BP23"/>
      <c r="BQ23"/>
      <c r="BR23"/>
    </row>
    <row r="24" spans="1:70" x14ac:dyDescent="0.25">
      <c r="A24" t="str">
        <f t="shared" si="0"/>
        <v>0_3_2018</v>
      </c>
      <c r="B24">
        <v>0</v>
      </c>
      <c r="C24">
        <v>3</v>
      </c>
      <c r="D24">
        <v>2018</v>
      </c>
      <c r="E24">
        <v>308782118.99999899</v>
      </c>
      <c r="F24">
        <v>308782119</v>
      </c>
      <c r="G24">
        <v>267025343</v>
      </c>
      <c r="H24">
        <v>263669464</v>
      </c>
      <c r="I24">
        <v>-3355879.00000002</v>
      </c>
      <c r="J24">
        <v>264192866.11290801</v>
      </c>
      <c r="K24">
        <v>-5442590.2327599796</v>
      </c>
      <c r="L24">
        <v>2112146.8924014801</v>
      </c>
      <c r="M24">
        <v>0.95272367282750203</v>
      </c>
      <c r="N24">
        <v>630139.65896442102</v>
      </c>
      <c r="O24">
        <v>2.8219451798956001</v>
      </c>
      <c r="P24">
        <v>28265.3972392455</v>
      </c>
      <c r="Q24">
        <v>6.9902913878239001</v>
      </c>
      <c r="R24">
        <v>5.1953178363122703</v>
      </c>
      <c r="S24">
        <v>0</v>
      </c>
      <c r="T24">
        <v>0</v>
      </c>
      <c r="U24">
        <v>0</v>
      </c>
      <c r="V24">
        <v>3.2187649117078498</v>
      </c>
      <c r="W24">
        <v>0</v>
      </c>
      <c r="X24">
        <v>0</v>
      </c>
      <c r="Y24">
        <v>0</v>
      </c>
      <c r="Z24">
        <v>1987886.66948563</v>
      </c>
      <c r="AA24">
        <v>730691.76810854103</v>
      </c>
      <c r="AB24">
        <v>260342.06761777299</v>
      </c>
      <c r="AC24">
        <v>2601952.9999330901</v>
      </c>
      <c r="AD24">
        <v>-129675.889270432</v>
      </c>
      <c r="AE24">
        <v>-14756.913154567999</v>
      </c>
      <c r="AF24">
        <v>-794580.89615914901</v>
      </c>
      <c r="AG24">
        <v>0</v>
      </c>
      <c r="AH24">
        <v>0</v>
      </c>
      <c r="AI24">
        <v>0</v>
      </c>
      <c r="AJ24">
        <v>-10065108.6654354</v>
      </c>
      <c r="AK24">
        <v>0</v>
      </c>
      <c r="AL24">
        <v>0</v>
      </c>
      <c r="AM24">
        <v>0</v>
      </c>
      <c r="AN24">
        <v>-5423248.8588745501</v>
      </c>
      <c r="AO24">
        <v>-5533966.2940432997</v>
      </c>
      <c r="AP24">
        <v>2178087.2940432802</v>
      </c>
      <c r="AQ24">
        <v>0</v>
      </c>
      <c r="AR24">
        <v>-3355879.00000002</v>
      </c>
      <c r="AS24" s="3"/>
      <c r="AU24" s="3"/>
      <c r="AW24" s="3"/>
      <c r="AY24" s="3"/>
      <c r="BA24" s="3"/>
      <c r="BC24" s="3"/>
      <c r="BE24" s="3"/>
      <c r="BH24" s="3"/>
      <c r="BJ24" s="3"/>
      <c r="BL24" s="3"/>
      <c r="BM24"/>
      <c r="BN24"/>
      <c r="BO24"/>
      <c r="BP24"/>
      <c r="BQ24"/>
      <c r="BR24"/>
    </row>
    <row r="25" spans="1:70" x14ac:dyDescent="0.25">
      <c r="A25" t="str">
        <f t="shared" si="0"/>
        <v>0_10_2012</v>
      </c>
      <c r="B25">
        <v>0</v>
      </c>
      <c r="C25">
        <v>10</v>
      </c>
      <c r="D25">
        <v>2012</v>
      </c>
      <c r="E25">
        <v>1032661299</v>
      </c>
      <c r="F25">
        <v>1032661299</v>
      </c>
      <c r="G25">
        <v>0</v>
      </c>
      <c r="H25">
        <v>1032661299</v>
      </c>
      <c r="I25">
        <v>0</v>
      </c>
      <c r="J25">
        <v>1068647975.50477</v>
      </c>
      <c r="K25">
        <v>0</v>
      </c>
      <c r="L25">
        <v>227959423.99999899</v>
      </c>
      <c r="M25">
        <v>1.36910030643</v>
      </c>
      <c r="N25">
        <v>27909105.420000002</v>
      </c>
      <c r="O25">
        <v>4.1093000000000002</v>
      </c>
      <c r="P25">
        <v>33963.31</v>
      </c>
      <c r="Q25">
        <v>31.51</v>
      </c>
      <c r="R25">
        <v>4.0999999999999996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1032661299</v>
      </c>
      <c r="AR25">
        <v>1032661299</v>
      </c>
      <c r="AS25" s="3"/>
      <c r="AU25" s="3"/>
      <c r="AW25" s="3"/>
      <c r="AY25" s="3"/>
      <c r="BA25" s="3"/>
      <c r="BC25" s="3"/>
      <c r="BE25" s="3"/>
      <c r="BH25" s="3"/>
      <c r="BJ25" s="3"/>
      <c r="BL25" s="3"/>
      <c r="BM25"/>
      <c r="BN25"/>
      <c r="BO25"/>
      <c r="BP25"/>
      <c r="BQ25"/>
      <c r="BR25"/>
    </row>
    <row r="26" spans="1:70" x14ac:dyDescent="0.25">
      <c r="A26" t="str">
        <f t="shared" si="0"/>
        <v>0_10_2013</v>
      </c>
      <c r="B26">
        <v>0</v>
      </c>
      <c r="C26">
        <v>10</v>
      </c>
      <c r="D26">
        <v>2013</v>
      </c>
      <c r="E26">
        <v>1032661299</v>
      </c>
      <c r="F26">
        <v>1032661299</v>
      </c>
      <c r="G26">
        <v>1032661299</v>
      </c>
      <c r="H26">
        <v>1031511812</v>
      </c>
      <c r="I26">
        <v>-1149486.9999998801</v>
      </c>
      <c r="J26">
        <v>1020743257.31284</v>
      </c>
      <c r="K26">
        <v>-47904718.191928901</v>
      </c>
      <c r="L26">
        <v>232024740.99999899</v>
      </c>
      <c r="M26">
        <v>1.6314814637999999</v>
      </c>
      <c r="N26">
        <v>28818049.079999998</v>
      </c>
      <c r="O26">
        <v>3.9420000000000002</v>
      </c>
      <c r="P26">
        <v>33700.32</v>
      </c>
      <c r="Q26">
        <v>29.9299999999999</v>
      </c>
      <c r="R26">
        <v>4.2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9784147.8996684197</v>
      </c>
      <c r="AA26">
        <v>-52320850.217529498</v>
      </c>
      <c r="AB26">
        <v>3887531.5225656498</v>
      </c>
      <c r="AC26">
        <v>-4768179.5425610598</v>
      </c>
      <c r="AD26">
        <v>288869.72773827502</v>
      </c>
      <c r="AE26">
        <v>-1571694.52454627</v>
      </c>
      <c r="AF26">
        <v>-822913.48093271104</v>
      </c>
      <c r="AG26">
        <v>-400060.63780468499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-45923149.253401898</v>
      </c>
      <c r="AO26">
        <v>-46291528.782375298</v>
      </c>
      <c r="AP26">
        <v>45142041.7823755</v>
      </c>
      <c r="AQ26">
        <v>0</v>
      </c>
      <c r="AR26">
        <v>-1149486.9999998801</v>
      </c>
      <c r="AS26" s="3"/>
      <c r="AU26" s="3"/>
      <c r="AW26" s="3"/>
      <c r="AY26" s="3"/>
      <c r="BA26" s="3"/>
      <c r="BC26" s="3"/>
      <c r="BE26" s="3"/>
      <c r="BH26" s="3"/>
      <c r="BJ26" s="3"/>
      <c r="BL26" s="3"/>
      <c r="BM26"/>
      <c r="BN26"/>
      <c r="BO26"/>
      <c r="BP26"/>
      <c r="BQ26"/>
      <c r="BR26"/>
    </row>
    <row r="27" spans="1:70" x14ac:dyDescent="0.25">
      <c r="A27" t="str">
        <f t="shared" si="0"/>
        <v>0_10_2014</v>
      </c>
      <c r="B27">
        <v>0</v>
      </c>
      <c r="C27">
        <v>10</v>
      </c>
      <c r="D27">
        <v>2014</v>
      </c>
      <c r="E27">
        <v>1032661299</v>
      </c>
      <c r="F27">
        <v>1032661299</v>
      </c>
      <c r="G27">
        <v>1031511812</v>
      </c>
      <c r="H27">
        <v>1020949725.99999</v>
      </c>
      <c r="I27">
        <v>-10562086.0000026</v>
      </c>
      <c r="J27">
        <v>1017098717.66335</v>
      </c>
      <c r="K27">
        <v>-3644539.64949262</v>
      </c>
      <c r="L27">
        <v>232003465</v>
      </c>
      <c r="M27">
        <v>1.62762807398</v>
      </c>
      <c r="N27">
        <v>29110612.079999998</v>
      </c>
      <c r="O27">
        <v>3.75239999999999</v>
      </c>
      <c r="P27">
        <v>33580.799999999901</v>
      </c>
      <c r="Q27">
        <v>30.2</v>
      </c>
      <c r="R27">
        <v>4.2</v>
      </c>
      <c r="S27">
        <v>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-50461.728483988903</v>
      </c>
      <c r="AA27">
        <v>748531.12231282599</v>
      </c>
      <c r="AB27">
        <v>1222299.65642726</v>
      </c>
      <c r="AC27">
        <v>-5594381.6179336198</v>
      </c>
      <c r="AD27">
        <v>131870.297557805</v>
      </c>
      <c r="AE27">
        <v>268521.05654108501</v>
      </c>
      <c r="AF27">
        <v>0</v>
      </c>
      <c r="AG27">
        <v>-399615.31802479899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-3673236.5316034202</v>
      </c>
      <c r="AO27">
        <v>-3682988.5192195498</v>
      </c>
      <c r="AP27">
        <v>-6879097.4807830704</v>
      </c>
      <c r="AQ27">
        <v>0</v>
      </c>
      <c r="AR27">
        <v>-10562086.0000026</v>
      </c>
      <c r="AS27" s="3"/>
      <c r="AU27" s="3"/>
      <c r="AW27" s="3"/>
      <c r="AY27" s="3"/>
      <c r="BA27" s="3"/>
      <c r="BC27" s="3"/>
      <c r="BE27" s="3"/>
      <c r="BH27" s="3"/>
      <c r="BJ27" s="3"/>
      <c r="BL27" s="3"/>
      <c r="BM27"/>
      <c r="BN27"/>
      <c r="BO27"/>
      <c r="BP27"/>
      <c r="BQ27"/>
      <c r="BR27"/>
    </row>
    <row r="28" spans="1:70" x14ac:dyDescent="0.25">
      <c r="A28" t="str">
        <f t="shared" si="0"/>
        <v>0_10_2015</v>
      </c>
      <c r="B28">
        <v>0</v>
      </c>
      <c r="C28">
        <v>10</v>
      </c>
      <c r="D28">
        <v>2015</v>
      </c>
      <c r="E28">
        <v>1032661299</v>
      </c>
      <c r="F28">
        <v>1032661299</v>
      </c>
      <c r="G28">
        <v>1020949725.99999</v>
      </c>
      <c r="H28">
        <v>997331165.99999905</v>
      </c>
      <c r="I28">
        <v>-23618559.9999988</v>
      </c>
      <c r="J28">
        <v>975164481.72249997</v>
      </c>
      <c r="K28">
        <v>-41934235.940849699</v>
      </c>
      <c r="L28">
        <v>232760765</v>
      </c>
      <c r="M28">
        <v>1.6811518782799999</v>
      </c>
      <c r="N28">
        <v>29378317.829999901</v>
      </c>
      <c r="O28">
        <v>2.7029999999999998</v>
      </c>
      <c r="P28">
        <v>34173.339999999902</v>
      </c>
      <c r="Q28">
        <v>30.17</v>
      </c>
      <c r="R28">
        <v>4.0999999999999996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1776521.7041322</v>
      </c>
      <c r="AA28">
        <v>-10140348.9340741</v>
      </c>
      <c r="AB28">
        <v>1096329.7205910799</v>
      </c>
      <c r="AC28">
        <v>-34804203.681937501</v>
      </c>
      <c r="AD28">
        <v>-642329.53775618598</v>
      </c>
      <c r="AE28">
        <v>-29525.9029629221</v>
      </c>
      <c r="AF28">
        <v>814229.53891886596</v>
      </c>
      <c r="AG28">
        <v>-395523.48765815201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-42324850.580746703</v>
      </c>
      <c r="AO28">
        <v>-42093010.196872897</v>
      </c>
      <c r="AP28">
        <v>18474450.196874101</v>
      </c>
      <c r="AQ28">
        <v>0</v>
      </c>
      <c r="AR28">
        <v>-23618559.9999988</v>
      </c>
      <c r="AS28" s="3"/>
      <c r="AU28" s="3"/>
      <c r="AW28" s="3"/>
      <c r="AY28" s="3"/>
      <c r="BA28" s="3"/>
      <c r="BC28" s="3"/>
      <c r="BE28" s="3"/>
      <c r="BH28" s="3"/>
      <c r="BJ28" s="3"/>
      <c r="BL28" s="3"/>
      <c r="BM28"/>
      <c r="BN28"/>
      <c r="BO28"/>
      <c r="BP28"/>
      <c r="BQ28"/>
      <c r="BR28"/>
    </row>
    <row r="29" spans="1:70" x14ac:dyDescent="0.25">
      <c r="A29" t="str">
        <f t="shared" si="0"/>
        <v>0_10_2016</v>
      </c>
      <c r="B29">
        <v>0</v>
      </c>
      <c r="C29">
        <v>10</v>
      </c>
      <c r="D29">
        <v>2016</v>
      </c>
      <c r="E29">
        <v>1032661299</v>
      </c>
      <c r="F29">
        <v>1032661299</v>
      </c>
      <c r="G29">
        <v>997331165.99999905</v>
      </c>
      <c r="H29">
        <v>999255570.00000095</v>
      </c>
      <c r="I29">
        <v>1924404.0000016601</v>
      </c>
      <c r="J29">
        <v>957482498.69092095</v>
      </c>
      <c r="K29">
        <v>-17681983.0315798</v>
      </c>
      <c r="L29">
        <v>232107588.99999899</v>
      </c>
      <c r="M29">
        <v>1.6875652615500001</v>
      </c>
      <c r="N29">
        <v>29437697.499999899</v>
      </c>
      <c r="O29">
        <v>2.4255</v>
      </c>
      <c r="P29">
        <v>35302.049999999901</v>
      </c>
      <c r="Q29">
        <v>29.88</v>
      </c>
      <c r="R29">
        <v>4.4999999999999902</v>
      </c>
      <c r="S29">
        <v>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-1494057.6275454101</v>
      </c>
      <c r="AA29">
        <v>-1178818.11621904</v>
      </c>
      <c r="AB29">
        <v>236129.27032466099</v>
      </c>
      <c r="AC29">
        <v>-10741376.6852035</v>
      </c>
      <c r="AD29">
        <v>-1165393.84178562</v>
      </c>
      <c r="AE29">
        <v>-278779.31062957202</v>
      </c>
      <c r="AF29">
        <v>-3175239.5717850402</v>
      </c>
      <c r="AG29">
        <v>-386373.48253374401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-18183909.365377299</v>
      </c>
      <c r="AO29">
        <v>-18083916.185019501</v>
      </c>
      <c r="AP29">
        <v>20008320.185021199</v>
      </c>
      <c r="AQ29">
        <v>0</v>
      </c>
      <c r="AR29">
        <v>1924404.0000016601</v>
      </c>
      <c r="AS29" s="3"/>
      <c r="AU29" s="3"/>
      <c r="AW29" s="3"/>
      <c r="AY29" s="3"/>
      <c r="BA29" s="3"/>
      <c r="BC29" s="3"/>
      <c r="BE29" s="3"/>
      <c r="BH29" s="3"/>
      <c r="BJ29" s="3"/>
      <c r="BL29" s="3"/>
      <c r="BM29"/>
      <c r="BN29"/>
      <c r="BO29"/>
      <c r="BP29"/>
      <c r="BQ29"/>
      <c r="BR29"/>
    </row>
    <row r="30" spans="1:70" x14ac:dyDescent="0.25">
      <c r="A30" t="str">
        <f t="shared" si="0"/>
        <v>0_10_2017</v>
      </c>
      <c r="B30">
        <v>0</v>
      </c>
      <c r="C30">
        <v>10</v>
      </c>
      <c r="D30">
        <v>2017</v>
      </c>
      <c r="E30">
        <v>1032661299</v>
      </c>
      <c r="F30">
        <v>1032661299</v>
      </c>
      <c r="G30">
        <v>999255570.00000095</v>
      </c>
      <c r="H30">
        <v>942661585.99999905</v>
      </c>
      <c r="I30">
        <v>-56593984.000002198</v>
      </c>
      <c r="J30">
        <v>956807690.13912797</v>
      </c>
      <c r="K30">
        <v>-674808.55179262103</v>
      </c>
      <c r="L30">
        <v>230935446.99999899</v>
      </c>
      <c r="M30">
        <v>1.7337943710599999</v>
      </c>
      <c r="N30">
        <v>29668394.669999901</v>
      </c>
      <c r="O30">
        <v>2.6928000000000001</v>
      </c>
      <c r="P30">
        <v>35945.819999999898</v>
      </c>
      <c r="Q30">
        <v>30</v>
      </c>
      <c r="R30">
        <v>4.4999999999999902</v>
      </c>
      <c r="S30">
        <v>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-2695274.1599070602</v>
      </c>
      <c r="AA30">
        <v>-8400589.9232341498</v>
      </c>
      <c r="AB30">
        <v>914964.52619492204</v>
      </c>
      <c r="AC30">
        <v>10492019.003918599</v>
      </c>
      <c r="AD30">
        <v>-649537.10987179202</v>
      </c>
      <c r="AE30">
        <v>115602.386692514</v>
      </c>
      <c r="AF30">
        <v>0</v>
      </c>
      <c r="AG30">
        <v>-387119.01090047997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-609934.28710739198</v>
      </c>
      <c r="AO30">
        <v>-704249.11680823297</v>
      </c>
      <c r="AP30">
        <v>-55889734.883194</v>
      </c>
      <c r="AQ30">
        <v>0</v>
      </c>
      <c r="AR30">
        <v>-56593984.000002198</v>
      </c>
      <c r="AS30" s="3"/>
      <c r="AU30" s="3"/>
      <c r="AW30" s="3"/>
      <c r="AY30" s="3"/>
      <c r="BA30" s="3"/>
      <c r="BC30" s="3"/>
      <c r="BE30" s="3"/>
      <c r="BH30" s="3"/>
      <c r="BJ30" s="3"/>
      <c r="BL30" s="3"/>
      <c r="BM30"/>
      <c r="BN30"/>
      <c r="BO30"/>
      <c r="BP30"/>
      <c r="BQ30"/>
      <c r="BR30"/>
    </row>
    <row r="31" spans="1:70" x14ac:dyDescent="0.25">
      <c r="A31" t="str">
        <f t="shared" si="0"/>
        <v>0_10_2018</v>
      </c>
      <c r="B31">
        <v>0</v>
      </c>
      <c r="C31">
        <v>10</v>
      </c>
      <c r="D31">
        <v>2018</v>
      </c>
      <c r="E31">
        <v>1032661299</v>
      </c>
      <c r="F31">
        <v>1032661299</v>
      </c>
      <c r="G31">
        <v>942661585.99999905</v>
      </c>
      <c r="H31">
        <v>935808062.99999905</v>
      </c>
      <c r="I31">
        <v>-6853522.9999997597</v>
      </c>
      <c r="J31">
        <v>964600215.04757404</v>
      </c>
      <c r="K31">
        <v>7792524.9084463101</v>
      </c>
      <c r="L31">
        <v>230662402</v>
      </c>
      <c r="M31">
        <v>1.7232403279999999</v>
      </c>
      <c r="N31">
        <v>29807700.839999899</v>
      </c>
      <c r="O31">
        <v>2.9199999999999902</v>
      </c>
      <c r="P31">
        <v>36801.5</v>
      </c>
      <c r="Q31">
        <v>30.009999999999899</v>
      </c>
      <c r="R31">
        <v>4.5999999999999996</v>
      </c>
      <c r="S31">
        <v>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-594760.62316644902</v>
      </c>
      <c r="AA31">
        <v>1806681.7847464599</v>
      </c>
      <c r="AB31">
        <v>517869.66410121397</v>
      </c>
      <c r="AC31">
        <v>7856656.08665465</v>
      </c>
      <c r="AD31">
        <v>-797598.97598974803</v>
      </c>
      <c r="AE31">
        <v>9087.4442486295902</v>
      </c>
      <c r="AF31">
        <v>-751193.95665161696</v>
      </c>
      <c r="AG31">
        <v>-365194.08221682103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7681547.3417263199</v>
      </c>
      <c r="AO31">
        <v>7677314.8510881197</v>
      </c>
      <c r="AP31">
        <v>-14530837.851087799</v>
      </c>
      <c r="AQ31">
        <v>0</v>
      </c>
      <c r="AR31">
        <v>-6853522.9999997597</v>
      </c>
      <c r="AS31" s="3"/>
      <c r="AU31" s="3"/>
      <c r="AW31" s="3"/>
      <c r="AY31" s="3"/>
      <c r="BA31" s="3"/>
      <c r="BC31" s="3"/>
      <c r="BE31" s="3"/>
      <c r="BH31" s="3"/>
      <c r="BJ31" s="3"/>
      <c r="BL31" s="3"/>
      <c r="BM31"/>
      <c r="BN31"/>
      <c r="BO31"/>
      <c r="BP31"/>
      <c r="BQ31"/>
      <c r="BR31"/>
    </row>
    <row r="32" spans="1:70" x14ac:dyDescent="0.25"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I32"/>
      <c r="AK32"/>
      <c r="AO32"/>
      <c r="AQ32"/>
      <c r="AS32" s="3"/>
      <c r="AU32" s="3"/>
      <c r="AW32" s="3"/>
      <c r="AY32" s="3"/>
      <c r="BA32" s="3"/>
      <c r="BC32" s="3"/>
      <c r="BE32" s="3"/>
      <c r="BH32" s="3"/>
      <c r="BJ32" s="3"/>
      <c r="BL32" s="3"/>
      <c r="BM32"/>
      <c r="BN32"/>
      <c r="BO32"/>
      <c r="BP32"/>
      <c r="BQ32"/>
      <c r="BR32"/>
    </row>
    <row r="33" spans="1:70" x14ac:dyDescent="0.25"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G33"/>
      <c r="AI33"/>
      <c r="AK33"/>
      <c r="AO33"/>
      <c r="AQ3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H33" s="3"/>
      <c r="BJ33" s="3"/>
      <c r="BL33" s="3"/>
      <c r="BM33"/>
      <c r="BN33"/>
      <c r="BO33"/>
      <c r="BP33"/>
      <c r="BQ33"/>
    </row>
    <row r="34" spans="1:70" x14ac:dyDescent="0.25">
      <c r="C34" s="1" t="s">
        <v>16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G34"/>
      <c r="AI34"/>
      <c r="AK34"/>
      <c r="AO34"/>
      <c r="AQ34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H34" s="3"/>
      <c r="BJ34" s="3"/>
      <c r="BL34" s="3"/>
      <c r="BM34"/>
      <c r="BN34"/>
      <c r="BO34"/>
      <c r="BP34"/>
      <c r="BQ34"/>
    </row>
    <row r="35" spans="1:70" s="6" customFormat="1" x14ac:dyDescent="0.25">
      <c r="B35" s="6" t="s">
        <v>0</v>
      </c>
      <c r="C35" s="6" t="s">
        <v>2</v>
      </c>
      <c r="D35" s="6" t="s">
        <v>1</v>
      </c>
      <c r="E35" t="s">
        <v>59</v>
      </c>
      <c r="F35" t="s">
        <v>74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75</v>
      </c>
      <c r="N35" t="s">
        <v>9</v>
      </c>
      <c r="O35" t="s">
        <v>18</v>
      </c>
      <c r="P35" t="s">
        <v>17</v>
      </c>
      <c r="Q35" t="s">
        <v>10</v>
      </c>
      <c r="R35" t="s">
        <v>32</v>
      </c>
      <c r="S35" t="s">
        <v>76</v>
      </c>
      <c r="T35" t="s">
        <v>77</v>
      </c>
      <c r="U35" t="s">
        <v>78</v>
      </c>
      <c r="V35" t="s">
        <v>79</v>
      </c>
      <c r="W35" t="s">
        <v>80</v>
      </c>
      <c r="X35" t="s">
        <v>81</v>
      </c>
      <c r="Y35" t="s">
        <v>82</v>
      </c>
      <c r="Z35" t="s">
        <v>12</v>
      </c>
      <c r="AA35" t="s">
        <v>83</v>
      </c>
      <c r="AB35" t="s">
        <v>13</v>
      </c>
      <c r="AC35" t="s">
        <v>33</v>
      </c>
      <c r="AD35" t="s">
        <v>34</v>
      </c>
      <c r="AE35" t="s">
        <v>14</v>
      </c>
      <c r="AF35" t="s">
        <v>35</v>
      </c>
      <c r="AG35" t="s">
        <v>84</v>
      </c>
      <c r="AH35" t="s">
        <v>85</v>
      </c>
      <c r="AI35" t="s">
        <v>86</v>
      </c>
      <c r="AJ35" t="s">
        <v>87</v>
      </c>
      <c r="AK35" t="s">
        <v>88</v>
      </c>
      <c r="AL35" t="s">
        <v>89</v>
      </c>
      <c r="AM35" t="s">
        <v>90</v>
      </c>
      <c r="AN35" t="s">
        <v>43</v>
      </c>
      <c r="AO35" t="s">
        <v>44</v>
      </c>
      <c r="AP35" t="s">
        <v>45</v>
      </c>
      <c r="AQ35" t="s">
        <v>46</v>
      </c>
      <c r="AR35" t="s">
        <v>47</v>
      </c>
      <c r="BN35" s="8"/>
      <c r="BO35" s="8"/>
      <c r="BP35" s="8"/>
      <c r="BQ35" s="8"/>
      <c r="BR35" s="8"/>
    </row>
    <row r="36" spans="1:70" x14ac:dyDescent="0.25">
      <c r="A36" t="str">
        <f t="shared" ref="A36:A56" si="1">CONCATENATE(B36,"_",C36,"_",D36)</f>
        <v>1_1_2012</v>
      </c>
      <c r="B36">
        <v>1</v>
      </c>
      <c r="C36">
        <v>1</v>
      </c>
      <c r="D36">
        <v>2012</v>
      </c>
      <c r="E36" s="120">
        <v>1684310471</v>
      </c>
      <c r="F36" s="120">
        <v>1684310471</v>
      </c>
      <c r="G36" s="120">
        <v>0</v>
      </c>
      <c r="H36" s="120">
        <v>1684310471</v>
      </c>
      <c r="I36" s="120">
        <v>0</v>
      </c>
      <c r="J36" s="120">
        <v>1694715902.57605</v>
      </c>
      <c r="K36" s="120">
        <v>0</v>
      </c>
      <c r="L36" s="120">
        <v>58920327.169087999</v>
      </c>
      <c r="M36" s="120">
        <v>1.85770478869643</v>
      </c>
      <c r="N36" s="120">
        <v>9372134.82210855</v>
      </c>
      <c r="O36" s="120">
        <v>4.0932039675377601</v>
      </c>
      <c r="P36" s="120">
        <v>35063.916386447898</v>
      </c>
      <c r="Q36" s="120">
        <v>11.1770999781904</v>
      </c>
      <c r="R36" s="120">
        <v>4.8991967179903604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0.60551491400186097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>
        <v>0</v>
      </c>
      <c r="AN36" s="120">
        <v>0</v>
      </c>
      <c r="AO36" s="120">
        <v>0</v>
      </c>
      <c r="AP36" s="120">
        <v>0</v>
      </c>
      <c r="AQ36" s="120">
        <v>1684310471</v>
      </c>
      <c r="AR36" s="120">
        <v>1684310471</v>
      </c>
      <c r="AS36" s="3"/>
      <c r="AU36" s="3"/>
      <c r="AW36" s="3"/>
      <c r="AY36" s="3"/>
      <c r="BA36" s="3"/>
      <c r="BC36" s="3"/>
      <c r="BE36" s="3"/>
      <c r="BH36" s="3"/>
      <c r="BJ36" s="3"/>
      <c r="BL36" s="3"/>
      <c r="BM36"/>
      <c r="BN36"/>
      <c r="BO36"/>
      <c r="BP36"/>
      <c r="BQ36"/>
      <c r="BR36"/>
    </row>
    <row r="37" spans="1:70" x14ac:dyDescent="0.25">
      <c r="A37" t="str">
        <f t="shared" si="1"/>
        <v>1_1_2013</v>
      </c>
      <c r="B37">
        <v>1</v>
      </c>
      <c r="C37">
        <v>1</v>
      </c>
      <c r="D37">
        <v>2013</v>
      </c>
      <c r="E37" s="120">
        <v>1684310471</v>
      </c>
      <c r="F37" s="120">
        <v>1684310471</v>
      </c>
      <c r="G37" s="120">
        <v>1684310471</v>
      </c>
      <c r="H37" s="120">
        <v>1692923428</v>
      </c>
      <c r="I37" s="120">
        <v>8612957.0000004098</v>
      </c>
      <c r="J37" s="120">
        <v>1682080042.6322801</v>
      </c>
      <c r="K37" s="120">
        <v>-12635859.9437782</v>
      </c>
      <c r="L37" s="120">
        <v>60231269.012443602</v>
      </c>
      <c r="M37" s="120">
        <v>1.9882561036870401</v>
      </c>
      <c r="N37" s="120">
        <v>9468002.8776079305</v>
      </c>
      <c r="O37" s="120">
        <v>3.9324671012025001</v>
      </c>
      <c r="P37" s="120">
        <v>35349.688067534102</v>
      </c>
      <c r="Q37" s="120">
        <v>10.843268035759801</v>
      </c>
      <c r="R37" s="120">
        <v>4.9022156397316596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1.5160186390600401</v>
      </c>
      <c r="Y37" s="120">
        <v>0</v>
      </c>
      <c r="Z37" s="120">
        <v>24797625.998696402</v>
      </c>
      <c r="AA37" s="120">
        <v>-36131629.779598497</v>
      </c>
      <c r="AB37" s="120">
        <v>2199504.4946638802</v>
      </c>
      <c r="AC37" s="120">
        <v>-7456330.6355429301</v>
      </c>
      <c r="AD37" s="120">
        <v>-523069.14113987802</v>
      </c>
      <c r="AE37" s="120">
        <v>-541920.42025091196</v>
      </c>
      <c r="AF37" s="120">
        <v>-39046.811477695803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6010985.9816054096</v>
      </c>
      <c r="AM37" s="120">
        <v>0</v>
      </c>
      <c r="AN37" s="120">
        <v>-11683880.313044099</v>
      </c>
      <c r="AO37" s="120">
        <v>-12136849.295867801</v>
      </c>
      <c r="AP37" s="120">
        <v>20749806.295868199</v>
      </c>
      <c r="AQ37" s="120">
        <v>0</v>
      </c>
      <c r="AR37" s="120">
        <v>8612957.0000004098</v>
      </c>
      <c r="AS37" s="3"/>
      <c r="AU37" s="3"/>
      <c r="AW37" s="3"/>
      <c r="AY37" s="3"/>
      <c r="BA37" s="3"/>
      <c r="BC37" s="3"/>
      <c r="BE37" s="3"/>
      <c r="BH37" s="3"/>
      <c r="BJ37" s="3"/>
      <c r="BL37" s="3"/>
      <c r="BM37"/>
      <c r="BN37"/>
      <c r="BO37"/>
      <c r="BP37"/>
      <c r="BQ37"/>
      <c r="BR37"/>
    </row>
    <row r="38" spans="1:70" x14ac:dyDescent="0.25">
      <c r="A38" t="str">
        <f t="shared" si="1"/>
        <v>1_1_2014</v>
      </c>
      <c r="B38">
        <v>1</v>
      </c>
      <c r="C38">
        <v>1</v>
      </c>
      <c r="D38">
        <v>2014</v>
      </c>
      <c r="E38" s="120">
        <v>1684310471</v>
      </c>
      <c r="F38" s="120">
        <v>1684310471</v>
      </c>
      <c r="G38" s="120">
        <v>1692923428</v>
      </c>
      <c r="H38" s="120">
        <v>1741056553</v>
      </c>
      <c r="I38" s="120">
        <v>48133124.999999397</v>
      </c>
      <c r="J38" s="120">
        <v>1717959936.5787699</v>
      </c>
      <c r="K38" s="120">
        <v>35879893.946492396</v>
      </c>
      <c r="L38" s="120">
        <v>62010979.532302</v>
      </c>
      <c r="M38" s="120">
        <v>1.9586101512673799</v>
      </c>
      <c r="N38" s="120">
        <v>9582631.7939081397</v>
      </c>
      <c r="O38" s="120">
        <v>3.7221227696227901</v>
      </c>
      <c r="P38" s="120">
        <v>35507.654843135701</v>
      </c>
      <c r="Q38" s="120">
        <v>10.805355042211801</v>
      </c>
      <c r="R38" s="120">
        <v>5.14502142437847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2.4578582810460898</v>
      </c>
      <c r="Y38" s="120">
        <v>0</v>
      </c>
      <c r="Z38" s="120">
        <v>33894606.340901397</v>
      </c>
      <c r="AA38" s="120">
        <v>6908777.5215397198</v>
      </c>
      <c r="AB38" s="120">
        <v>2595401.3272770299</v>
      </c>
      <c r="AC38" s="120">
        <v>-10231358.752691399</v>
      </c>
      <c r="AD38" s="120">
        <v>-317167.40868680697</v>
      </c>
      <c r="AE38" s="120">
        <v>-61614.339874741097</v>
      </c>
      <c r="AF38" s="120">
        <v>-3277167.04055773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6249250.27633736</v>
      </c>
      <c r="AM38" s="120">
        <v>0</v>
      </c>
      <c r="AN38" s="120">
        <v>35760727.924244702</v>
      </c>
      <c r="AO38" s="120">
        <v>36080905.047433697</v>
      </c>
      <c r="AP38" s="120">
        <v>12052219.952565599</v>
      </c>
      <c r="AQ38" s="120">
        <v>0</v>
      </c>
      <c r="AR38" s="120">
        <v>48133124.999999397</v>
      </c>
      <c r="AS38" s="3"/>
      <c r="AU38" s="3"/>
      <c r="AW38" s="3"/>
      <c r="AY38" s="3"/>
      <c r="BA38" s="3"/>
      <c r="BC38" s="3"/>
      <c r="BE38" s="3"/>
      <c r="BH38" s="3"/>
      <c r="BJ38" s="3"/>
      <c r="BL38" s="3"/>
      <c r="BM38"/>
      <c r="BN38"/>
      <c r="BO38"/>
      <c r="BP38"/>
      <c r="BQ38"/>
      <c r="BR38"/>
    </row>
    <row r="39" spans="1:70" x14ac:dyDescent="0.25">
      <c r="A39" t="str">
        <f t="shared" si="1"/>
        <v>1_1_2015</v>
      </c>
      <c r="B39">
        <v>1</v>
      </c>
      <c r="C39">
        <v>1</v>
      </c>
      <c r="D39">
        <v>2015</v>
      </c>
      <c r="E39" s="120">
        <v>1684310471</v>
      </c>
      <c r="F39" s="120">
        <v>1684310471</v>
      </c>
      <c r="G39" s="120">
        <v>1741056553</v>
      </c>
      <c r="H39" s="120">
        <v>1722971063.99999</v>
      </c>
      <c r="I39" s="120">
        <v>-18085489.000000302</v>
      </c>
      <c r="J39" s="120">
        <v>1653317345.67536</v>
      </c>
      <c r="K39" s="120">
        <v>-64642590.903407298</v>
      </c>
      <c r="L39" s="120">
        <v>62638594.567536801</v>
      </c>
      <c r="M39" s="120">
        <v>2.0972943393999302</v>
      </c>
      <c r="N39" s="120">
        <v>9681963.6091964692</v>
      </c>
      <c r="O39" s="120">
        <v>2.7520770592363002</v>
      </c>
      <c r="P39" s="120">
        <v>36535.8625647273</v>
      </c>
      <c r="Q39" s="120">
        <v>10.8044776476011</v>
      </c>
      <c r="R39" s="120">
        <v>5.1761491335524603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3.4578582810460898</v>
      </c>
      <c r="Y39" s="120">
        <v>0</v>
      </c>
      <c r="Z39" s="120">
        <v>16949229.920511302</v>
      </c>
      <c r="AA39" s="120">
        <v>-35279658.859538101</v>
      </c>
      <c r="AB39" s="120">
        <v>2403764.7281740298</v>
      </c>
      <c r="AC39" s="120">
        <v>-54921845.182264</v>
      </c>
      <c r="AD39" s="120">
        <v>-1836501.3016949301</v>
      </c>
      <c r="AE39" s="120">
        <v>-20553.4472340584</v>
      </c>
      <c r="AF39" s="120">
        <v>-431648.27697329299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6824246.6895132996</v>
      </c>
      <c r="AM39" s="120">
        <v>0</v>
      </c>
      <c r="AN39" s="120">
        <v>-66312965.7295058</v>
      </c>
      <c r="AO39" s="120">
        <v>-66129535.820088796</v>
      </c>
      <c r="AP39" s="120">
        <v>48044046.820088401</v>
      </c>
      <c r="AQ39" s="120">
        <v>0</v>
      </c>
      <c r="AR39" s="120">
        <v>-18085489.000000302</v>
      </c>
      <c r="AS39" s="3"/>
      <c r="AU39" s="3"/>
      <c r="AW39" s="3"/>
      <c r="AY39" s="3"/>
      <c r="BA39" s="3"/>
      <c r="BC39" s="3"/>
      <c r="BE39" s="3"/>
      <c r="BH39" s="3"/>
      <c r="BJ39" s="3"/>
      <c r="BL39" s="3"/>
      <c r="BM39"/>
      <c r="BN39"/>
      <c r="BO39"/>
      <c r="BP39"/>
      <c r="BQ39"/>
      <c r="BR39"/>
    </row>
    <row r="40" spans="1:70" x14ac:dyDescent="0.25">
      <c r="A40" t="str">
        <f t="shared" si="1"/>
        <v>1_1_2016</v>
      </c>
      <c r="B40">
        <v>1</v>
      </c>
      <c r="C40">
        <v>1</v>
      </c>
      <c r="D40">
        <v>2016</v>
      </c>
      <c r="E40" s="120">
        <v>1684310471</v>
      </c>
      <c r="F40" s="120">
        <v>1684310471</v>
      </c>
      <c r="G40" s="120">
        <v>1722971063.99999</v>
      </c>
      <c r="H40" s="120">
        <v>1698078949.99999</v>
      </c>
      <c r="I40" s="120">
        <v>-24892114.0000007</v>
      </c>
      <c r="J40" s="120">
        <v>1644343964.19136</v>
      </c>
      <c r="K40" s="120">
        <v>-8973381.4840023294</v>
      </c>
      <c r="L40" s="120">
        <v>63221890.990123399</v>
      </c>
      <c r="M40" s="120">
        <v>2.1456889516790301</v>
      </c>
      <c r="N40" s="120">
        <v>9755602.9018740505</v>
      </c>
      <c r="O40" s="120">
        <v>2.44424240060044</v>
      </c>
      <c r="P40" s="120">
        <v>37356.652983121399</v>
      </c>
      <c r="Q40" s="120">
        <v>10.7073313316829</v>
      </c>
      <c r="R40" s="120">
        <v>5.67671611803451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4.4578582810460903</v>
      </c>
      <c r="Y40" s="120">
        <v>0</v>
      </c>
      <c r="Z40" s="120">
        <v>21599906.5818584</v>
      </c>
      <c r="AA40" s="120">
        <v>-11250309.488374401</v>
      </c>
      <c r="AB40" s="120">
        <v>1810892.1310038499</v>
      </c>
      <c r="AC40" s="120">
        <v>-20313605.159747101</v>
      </c>
      <c r="AD40" s="120">
        <v>-1340118.1523986901</v>
      </c>
      <c r="AE40" s="120">
        <v>-165226.49885651999</v>
      </c>
      <c r="AF40" s="120">
        <v>-6843055.9940350195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6753358.7920329897</v>
      </c>
      <c r="AM40" s="120">
        <v>0</v>
      </c>
      <c r="AN40" s="120">
        <v>-9748157.7885165196</v>
      </c>
      <c r="AO40" s="120">
        <v>-10129252.7505765</v>
      </c>
      <c r="AP40" s="120">
        <v>-14762861.249424201</v>
      </c>
      <c r="AQ40" s="120">
        <v>0</v>
      </c>
      <c r="AR40" s="120">
        <v>-24892114.0000007</v>
      </c>
      <c r="AS40" s="3"/>
      <c r="AU40" s="3"/>
      <c r="AW40" s="3"/>
      <c r="AY40" s="3"/>
      <c r="BA40" s="3"/>
      <c r="BC40" s="3"/>
      <c r="BE40" s="3"/>
      <c r="BH40" s="3"/>
      <c r="BJ40" s="3"/>
      <c r="BL40" s="3"/>
      <c r="BM40"/>
      <c r="BN40"/>
      <c r="BO40"/>
      <c r="BP40"/>
      <c r="BQ40"/>
      <c r="BR40"/>
    </row>
    <row r="41" spans="1:70" x14ac:dyDescent="0.25">
      <c r="A41" t="str">
        <f t="shared" si="1"/>
        <v>1_1_2017</v>
      </c>
      <c r="B41">
        <v>1</v>
      </c>
      <c r="C41">
        <v>1</v>
      </c>
      <c r="D41">
        <v>2017</v>
      </c>
      <c r="E41" s="120">
        <v>1684310471</v>
      </c>
      <c r="F41" s="120">
        <v>1684310471</v>
      </c>
      <c r="G41" s="120">
        <v>1698078949.99999</v>
      </c>
      <c r="H41" s="120">
        <v>1666633098</v>
      </c>
      <c r="I41" s="120">
        <v>-31445851.999998201</v>
      </c>
      <c r="J41" s="120">
        <v>1698858784.7353401</v>
      </c>
      <c r="K41" s="120">
        <v>54514820.543980002</v>
      </c>
      <c r="L41" s="120">
        <v>65140807.726970002</v>
      </c>
      <c r="M41" s="120">
        <v>2.1067936492943899</v>
      </c>
      <c r="N41" s="120">
        <v>9852293.1153874397</v>
      </c>
      <c r="O41" s="120">
        <v>2.6591851850365802</v>
      </c>
      <c r="P41" s="120">
        <v>38224.844856401702</v>
      </c>
      <c r="Q41" s="120">
        <v>10.5323361906297</v>
      </c>
      <c r="R41" s="120">
        <v>5.8302022543799703</v>
      </c>
      <c r="S41" s="120">
        <v>0</v>
      </c>
      <c r="T41" s="120">
        <v>0</v>
      </c>
      <c r="U41" s="120">
        <v>0</v>
      </c>
      <c r="V41" s="120">
        <v>0</v>
      </c>
      <c r="W41" s="120">
        <v>0</v>
      </c>
      <c r="X41" s="120">
        <v>5.4578582810460903</v>
      </c>
      <c r="Y41" s="120">
        <v>0</v>
      </c>
      <c r="Z41" s="120">
        <v>27675934.087891798</v>
      </c>
      <c r="AA41" s="120">
        <v>8395105.8428892791</v>
      </c>
      <c r="AB41" s="120">
        <v>2215537.98710594</v>
      </c>
      <c r="AC41" s="120">
        <v>14358749.2814373</v>
      </c>
      <c r="AD41" s="120">
        <v>-1356116.37797871</v>
      </c>
      <c r="AE41" s="120">
        <v>-274027.11707988998</v>
      </c>
      <c r="AF41" s="120">
        <v>-2026615.9515207601</v>
      </c>
      <c r="AG41" s="120">
        <v>0</v>
      </c>
      <c r="AH41" s="120">
        <v>0</v>
      </c>
      <c r="AI41" s="120">
        <v>0</v>
      </c>
      <c r="AJ41" s="120">
        <v>0</v>
      </c>
      <c r="AK41" s="120">
        <v>0</v>
      </c>
      <c r="AL41" s="120">
        <v>6655791.6416341197</v>
      </c>
      <c r="AM41" s="120">
        <v>0</v>
      </c>
      <c r="AN41" s="120">
        <v>55644359.394379199</v>
      </c>
      <c r="AO41" s="120">
        <v>56264454.671126798</v>
      </c>
      <c r="AP41" s="120">
        <v>-87710306.671124995</v>
      </c>
      <c r="AQ41" s="120">
        <v>0</v>
      </c>
      <c r="AR41" s="120">
        <v>-31445851.999998201</v>
      </c>
      <c r="AS41" s="3"/>
      <c r="AU41" s="3"/>
      <c r="AW41" s="3"/>
      <c r="AY41" s="3"/>
      <c r="BA41" s="3"/>
      <c r="BC41" s="3"/>
      <c r="BE41" s="3"/>
      <c r="BH41" s="3"/>
      <c r="BJ41" s="3"/>
      <c r="BL41" s="3"/>
      <c r="BM41"/>
      <c r="BN41"/>
      <c r="BO41"/>
      <c r="BP41"/>
      <c r="BQ41"/>
      <c r="BR41"/>
    </row>
    <row r="42" spans="1:70" x14ac:dyDescent="0.25">
      <c r="A42" t="str">
        <f t="shared" si="1"/>
        <v>1_1_2018</v>
      </c>
      <c r="B42">
        <v>1</v>
      </c>
      <c r="C42">
        <v>1</v>
      </c>
      <c r="D42">
        <v>2018</v>
      </c>
      <c r="E42" s="120">
        <v>1684310471</v>
      </c>
      <c r="F42" s="120">
        <v>1684310471</v>
      </c>
      <c r="G42" s="120">
        <v>1666633098</v>
      </c>
      <c r="H42" s="120">
        <v>1636184632.99999</v>
      </c>
      <c r="I42" s="120">
        <v>-30448465.0000006</v>
      </c>
      <c r="J42" s="120">
        <v>1732605380.00845</v>
      </c>
      <c r="K42" s="120">
        <v>33746595.273110203</v>
      </c>
      <c r="L42" s="120">
        <v>65942328.535834901</v>
      </c>
      <c r="M42" s="120">
        <v>2.10065355841768</v>
      </c>
      <c r="N42" s="120">
        <v>9934413.5632189494</v>
      </c>
      <c r="O42" s="120">
        <v>2.937202870628</v>
      </c>
      <c r="P42" s="120">
        <v>39176.010574384098</v>
      </c>
      <c r="Q42" s="120">
        <v>10.382072331324901</v>
      </c>
      <c r="R42" s="120">
        <v>6.0704586027595804</v>
      </c>
      <c r="S42" s="120">
        <v>0</v>
      </c>
      <c r="T42" s="120">
        <v>0</v>
      </c>
      <c r="U42" s="120">
        <v>0</v>
      </c>
      <c r="V42" s="120">
        <v>0</v>
      </c>
      <c r="W42" s="120">
        <v>0</v>
      </c>
      <c r="X42" s="120">
        <v>6.4578582810460903</v>
      </c>
      <c r="Y42" s="120">
        <v>0</v>
      </c>
      <c r="Z42" s="120">
        <v>10367599.995495901</v>
      </c>
      <c r="AA42" s="120">
        <v>422822.16584355198</v>
      </c>
      <c r="AB42" s="120">
        <v>1933309.60309268</v>
      </c>
      <c r="AC42" s="120">
        <v>17177132.550478801</v>
      </c>
      <c r="AD42" s="120">
        <v>-1431912.07659437</v>
      </c>
      <c r="AE42" s="120">
        <v>-234665.84426670999</v>
      </c>
      <c r="AF42" s="120">
        <v>-3148751.6200663499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6532536.4544087797</v>
      </c>
      <c r="AM42" s="120">
        <v>0</v>
      </c>
      <c r="AN42" s="120">
        <v>31618071.228392299</v>
      </c>
      <c r="AO42" s="120">
        <v>31889786.464747</v>
      </c>
      <c r="AP42" s="120">
        <v>-62338251.4647476</v>
      </c>
      <c r="AQ42" s="120">
        <v>0</v>
      </c>
      <c r="AR42" s="120">
        <v>-30448465.0000006</v>
      </c>
      <c r="AS42" s="3"/>
      <c r="AU42" s="3"/>
      <c r="AW42" s="3"/>
      <c r="AY42" s="3"/>
      <c r="BA42" s="3"/>
      <c r="BC42" s="3"/>
      <c r="BE42" s="3"/>
      <c r="BH42" s="3"/>
      <c r="BJ42" s="3"/>
      <c r="BL42" s="3"/>
      <c r="BM42"/>
      <c r="BN42"/>
      <c r="BO42"/>
      <c r="BP42"/>
      <c r="BQ42"/>
      <c r="BR42"/>
    </row>
    <row r="43" spans="1:70" x14ac:dyDescent="0.25">
      <c r="A43" t="str">
        <f t="shared" si="1"/>
        <v>1_2_2012</v>
      </c>
      <c r="B43">
        <v>1</v>
      </c>
      <c r="C43">
        <v>2</v>
      </c>
      <c r="D43">
        <v>2012</v>
      </c>
      <c r="E43" s="120">
        <v>85082647</v>
      </c>
      <c r="F43" s="120">
        <v>85082647</v>
      </c>
      <c r="G43" s="120">
        <v>0</v>
      </c>
      <c r="H43" s="120">
        <v>85082647</v>
      </c>
      <c r="I43" s="120">
        <v>0</v>
      </c>
      <c r="J43" s="120">
        <v>82744779.740478903</v>
      </c>
      <c r="K43" s="120">
        <v>0</v>
      </c>
      <c r="L43" s="120">
        <v>4167496.3639548002</v>
      </c>
      <c r="M43" s="120">
        <v>1.23648691601224</v>
      </c>
      <c r="N43" s="120">
        <v>2757483.3367610201</v>
      </c>
      <c r="O43" s="120">
        <v>3.9957375032866498</v>
      </c>
      <c r="P43" s="120">
        <v>28884.9326866255</v>
      </c>
      <c r="Q43" s="120">
        <v>8.2271064735444792</v>
      </c>
      <c r="R43" s="120">
        <v>4.3533563877014698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0</v>
      </c>
      <c r="AD43" s="120">
        <v>0</v>
      </c>
      <c r="AE43" s="120">
        <v>0</v>
      </c>
      <c r="AF43" s="120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0</v>
      </c>
      <c r="AM43" s="120">
        <v>0</v>
      </c>
      <c r="AN43" s="120">
        <v>0</v>
      </c>
      <c r="AO43" s="120">
        <v>0</v>
      </c>
      <c r="AP43" s="120">
        <v>0</v>
      </c>
      <c r="AQ43" s="120">
        <v>85082647</v>
      </c>
      <c r="AR43" s="120">
        <v>85082647</v>
      </c>
      <c r="AS43" s="3"/>
      <c r="AU43" s="3"/>
      <c r="AW43" s="3"/>
      <c r="AY43" s="3"/>
      <c r="BA43" s="3"/>
      <c r="BC43" s="3"/>
      <c r="BE43" s="3"/>
      <c r="BH43" s="3"/>
      <c r="BJ43" s="3"/>
      <c r="BL43" s="3"/>
      <c r="BM43"/>
      <c r="BN43"/>
      <c r="BO43"/>
      <c r="BP43"/>
      <c r="BQ43"/>
      <c r="BR43"/>
    </row>
    <row r="44" spans="1:70" x14ac:dyDescent="0.25">
      <c r="A44" t="str">
        <f t="shared" si="1"/>
        <v>1_2_2013</v>
      </c>
      <c r="B44">
        <v>1</v>
      </c>
      <c r="C44">
        <v>2</v>
      </c>
      <c r="D44">
        <v>2013</v>
      </c>
      <c r="E44" s="120">
        <v>85082647</v>
      </c>
      <c r="F44" s="120">
        <v>85082647</v>
      </c>
      <c r="G44" s="120">
        <v>85082647</v>
      </c>
      <c r="H44" s="120">
        <v>89235247.999999896</v>
      </c>
      <c r="I44" s="120">
        <v>4152600.9999999399</v>
      </c>
      <c r="J44" s="120">
        <v>86585442.167610496</v>
      </c>
      <c r="K44" s="120">
        <v>3840662.4271316198</v>
      </c>
      <c r="L44" s="120">
        <v>5114360.3141170098</v>
      </c>
      <c r="M44" s="120">
        <v>1.3226646951851599</v>
      </c>
      <c r="N44" s="120">
        <v>2792387.5603109598</v>
      </c>
      <c r="O44" s="120">
        <v>3.8454944091290399</v>
      </c>
      <c r="P44" s="120">
        <v>29489.141280809399</v>
      </c>
      <c r="Q44" s="120">
        <v>8.0645627238183994</v>
      </c>
      <c r="R44" s="120">
        <v>4.3676218923936396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5718945.3366796197</v>
      </c>
      <c r="AA44" s="120">
        <v>-1501799.7885706299</v>
      </c>
      <c r="AB44" s="120">
        <v>130870.25138654299</v>
      </c>
      <c r="AC44" s="120">
        <v>-358791.23005332198</v>
      </c>
      <c r="AD44" s="120">
        <v>-62770.838182245097</v>
      </c>
      <c r="AE44" s="120">
        <v>-13313.5164690933</v>
      </c>
      <c r="AF44" s="120">
        <v>-9320.4285006422506</v>
      </c>
      <c r="AG44" s="120">
        <v>0</v>
      </c>
      <c r="AH44" s="120">
        <v>0</v>
      </c>
      <c r="AI44" s="120">
        <v>0</v>
      </c>
      <c r="AJ44" s="120">
        <v>0</v>
      </c>
      <c r="AK44" s="120">
        <v>0</v>
      </c>
      <c r="AL44" s="120">
        <v>0</v>
      </c>
      <c r="AM44" s="120">
        <v>0</v>
      </c>
      <c r="AN44" s="120">
        <v>3903819.7862902302</v>
      </c>
      <c r="AO44" s="120">
        <v>3782663.0653812601</v>
      </c>
      <c r="AP44" s="120">
        <v>369937.93461867602</v>
      </c>
      <c r="AQ44" s="120">
        <v>0</v>
      </c>
      <c r="AR44" s="120">
        <v>4152600.9999999399</v>
      </c>
      <c r="AS44" s="3"/>
      <c r="AU44" s="3"/>
      <c r="AW44" s="3"/>
      <c r="AY44" s="3"/>
      <c r="BA44" s="3"/>
      <c r="BC44" s="3"/>
      <c r="BE44" s="3"/>
      <c r="BH44" s="3"/>
      <c r="BJ44" s="3"/>
      <c r="BL44" s="3"/>
      <c r="BM44"/>
      <c r="BN44"/>
      <c r="BO44"/>
      <c r="BP44"/>
      <c r="BQ44"/>
      <c r="BR44"/>
    </row>
    <row r="45" spans="1:70" x14ac:dyDescent="0.25">
      <c r="A45" t="str">
        <f t="shared" si="1"/>
        <v>1_2_2014</v>
      </c>
      <c r="B45">
        <v>1</v>
      </c>
      <c r="C45">
        <v>2</v>
      </c>
      <c r="D45">
        <v>2014</v>
      </c>
      <c r="E45" s="120">
        <v>85082647</v>
      </c>
      <c r="F45" s="120">
        <v>85082647</v>
      </c>
      <c r="G45" s="120">
        <v>89235247.999999896</v>
      </c>
      <c r="H45" s="120">
        <v>87881509.999999896</v>
      </c>
      <c r="I45" s="120">
        <v>-1353737.99999997</v>
      </c>
      <c r="J45" s="120">
        <v>87293867.546532407</v>
      </c>
      <c r="K45" s="120">
        <v>708425.37892185105</v>
      </c>
      <c r="L45" s="120">
        <v>5163144.7019060599</v>
      </c>
      <c r="M45" s="120">
        <v>1.33651573910669</v>
      </c>
      <c r="N45" s="120">
        <v>2819795.4962547999</v>
      </c>
      <c r="O45" s="120">
        <v>3.6398491781784799</v>
      </c>
      <c r="P45" s="120">
        <v>29537.006125996199</v>
      </c>
      <c r="Q45" s="120">
        <v>8.0419164729324901</v>
      </c>
      <c r="R45" s="120">
        <v>4.4284337615871303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0.242323901840994</v>
      </c>
      <c r="Z45" s="120">
        <v>1292498.5776517</v>
      </c>
      <c r="AA45" s="120">
        <v>87527.625891793199</v>
      </c>
      <c r="AB45" s="120">
        <v>111443.298984141</v>
      </c>
      <c r="AC45" s="120">
        <v>-535085.985525792</v>
      </c>
      <c r="AD45" s="120">
        <v>-8160.2317507197004</v>
      </c>
      <c r="AE45" s="120">
        <v>-1051.1451131306801</v>
      </c>
      <c r="AF45" s="120">
        <v>-46391.573017175899</v>
      </c>
      <c r="AG45" s="120">
        <v>0</v>
      </c>
      <c r="AH45" s="120">
        <v>0</v>
      </c>
      <c r="AI45" s="120">
        <v>0</v>
      </c>
      <c r="AJ45" s="120">
        <v>0</v>
      </c>
      <c r="AK45" s="120">
        <v>0</v>
      </c>
      <c r="AL45" s="120">
        <v>0</v>
      </c>
      <c r="AM45" s="120">
        <v>-97147.831960156793</v>
      </c>
      <c r="AN45" s="120">
        <v>803632.73516066605</v>
      </c>
      <c r="AO45" s="120">
        <v>786231.12261216796</v>
      </c>
      <c r="AP45" s="120">
        <v>-2139969.1226121401</v>
      </c>
      <c r="AQ45" s="120">
        <v>0</v>
      </c>
      <c r="AR45" s="120">
        <v>-1353737.99999997</v>
      </c>
      <c r="AS45" s="3"/>
      <c r="AU45" s="3"/>
      <c r="AW45" s="3"/>
      <c r="AY45" s="3"/>
      <c r="BA45" s="3"/>
      <c r="BC45" s="3"/>
      <c r="BE45" s="3"/>
      <c r="BH45" s="3"/>
      <c r="BJ45" s="3"/>
      <c r="BL45" s="3"/>
      <c r="BM45"/>
      <c r="BN45"/>
      <c r="BO45"/>
      <c r="BP45"/>
      <c r="BQ45"/>
      <c r="BR45"/>
    </row>
    <row r="46" spans="1:70" x14ac:dyDescent="0.25">
      <c r="A46" t="str">
        <f t="shared" si="1"/>
        <v>1_2_2015</v>
      </c>
      <c r="B46">
        <v>1</v>
      </c>
      <c r="C46">
        <v>2</v>
      </c>
      <c r="D46">
        <v>2015</v>
      </c>
      <c r="E46" s="120">
        <v>85082647</v>
      </c>
      <c r="F46" s="120">
        <v>85082647</v>
      </c>
      <c r="G46" s="120">
        <v>87881509.999999896</v>
      </c>
      <c r="H46" s="120">
        <v>86693927</v>
      </c>
      <c r="I46" s="120">
        <v>-1187582.99999997</v>
      </c>
      <c r="J46" s="120">
        <v>84051876.307235003</v>
      </c>
      <c r="K46" s="120">
        <v>-3241991.2392973201</v>
      </c>
      <c r="L46" s="120">
        <v>5243101.2724629799</v>
      </c>
      <c r="M46" s="120">
        <v>1.3623520235606399</v>
      </c>
      <c r="N46" s="120">
        <v>2850813.8616133402</v>
      </c>
      <c r="O46" s="120">
        <v>2.6718243666725598</v>
      </c>
      <c r="P46" s="120">
        <v>31080.818248962001</v>
      </c>
      <c r="Q46" s="120">
        <v>7.8318636895488201</v>
      </c>
      <c r="R46" s="120">
        <v>4.6200802791196596</v>
      </c>
      <c r="S46" s="120">
        <v>0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1.15737647419455</v>
      </c>
      <c r="Z46" s="120">
        <v>642329.86679777596</v>
      </c>
      <c r="AA46" s="120">
        <v>-549937.54644943401</v>
      </c>
      <c r="AB46" s="120">
        <v>122684.139426988</v>
      </c>
      <c r="AC46" s="120">
        <v>-2840369.7332285098</v>
      </c>
      <c r="AD46" s="120">
        <v>-161836.021832912</v>
      </c>
      <c r="AE46" s="120">
        <v>-18208.473902206999</v>
      </c>
      <c r="AF46" s="120">
        <v>-134197.59707427799</v>
      </c>
      <c r="AG46" s="120">
        <v>0</v>
      </c>
      <c r="AH46" s="120">
        <v>0</v>
      </c>
      <c r="AI46" s="120">
        <v>0</v>
      </c>
      <c r="AJ46" s="120">
        <v>0</v>
      </c>
      <c r="AK46" s="120">
        <v>0</v>
      </c>
      <c r="AL46" s="120">
        <v>0</v>
      </c>
      <c r="AM46" s="120">
        <v>-385026.61030417</v>
      </c>
      <c r="AN46" s="120">
        <v>-3324561.9765667398</v>
      </c>
      <c r="AO46" s="120">
        <v>-3292483.7682149401</v>
      </c>
      <c r="AP46" s="120">
        <v>2104900.7682149699</v>
      </c>
      <c r="AQ46" s="120">
        <v>0</v>
      </c>
      <c r="AR46" s="120">
        <v>-1187582.99999997</v>
      </c>
      <c r="AS46" s="3"/>
      <c r="AU46" s="3"/>
      <c r="AW46" s="3"/>
      <c r="AY46" s="3"/>
      <c r="BA46" s="3"/>
      <c r="BC46" s="3"/>
      <c r="BE46" s="3"/>
      <c r="BH46" s="3"/>
      <c r="BJ46" s="3"/>
      <c r="BL46" s="3"/>
      <c r="BM46"/>
      <c r="BN46"/>
      <c r="BO46"/>
      <c r="BP46"/>
      <c r="BQ46"/>
      <c r="BR46"/>
    </row>
    <row r="47" spans="1:70" x14ac:dyDescent="0.25">
      <c r="A47" t="str">
        <f t="shared" si="1"/>
        <v>1_2_2016</v>
      </c>
      <c r="B47">
        <v>1</v>
      </c>
      <c r="C47">
        <v>2</v>
      </c>
      <c r="D47">
        <v>2016</v>
      </c>
      <c r="E47" s="120">
        <v>85082647</v>
      </c>
      <c r="F47" s="120">
        <v>85082647</v>
      </c>
      <c r="G47" s="120">
        <v>86693927</v>
      </c>
      <c r="H47" s="120">
        <v>85389957</v>
      </c>
      <c r="I47" s="120">
        <v>-1303970</v>
      </c>
      <c r="J47" s="120">
        <v>84713170.131641597</v>
      </c>
      <c r="K47" s="120">
        <v>661293.82440656796</v>
      </c>
      <c r="L47" s="120">
        <v>5335123.0030241702</v>
      </c>
      <c r="M47" s="120">
        <v>1.30920210850424</v>
      </c>
      <c r="N47" s="120">
        <v>2874655.90697568</v>
      </c>
      <c r="O47" s="120">
        <v>2.3667844176204298</v>
      </c>
      <c r="P47" s="120">
        <v>31739.269045884801</v>
      </c>
      <c r="Q47" s="120">
        <v>7.4923076142659202</v>
      </c>
      <c r="R47" s="120">
        <v>5.28151359465814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2.15737647419455</v>
      </c>
      <c r="Z47" s="120">
        <v>1562249.0882874001</v>
      </c>
      <c r="AA47" s="120">
        <v>1014110.0877718501</v>
      </c>
      <c r="AB47" s="120">
        <v>102303.864890178</v>
      </c>
      <c r="AC47" s="120">
        <v>-1029531.39763285</v>
      </c>
      <c r="AD47" s="120">
        <v>-61583.447072430099</v>
      </c>
      <c r="AE47" s="120">
        <v>-26178.053662915601</v>
      </c>
      <c r="AF47" s="120">
        <v>-452042.83154916501</v>
      </c>
      <c r="AG47" s="120">
        <v>0</v>
      </c>
      <c r="AH47" s="120">
        <v>0</v>
      </c>
      <c r="AI47" s="120">
        <v>0</v>
      </c>
      <c r="AJ47" s="120">
        <v>0</v>
      </c>
      <c r="AK47" s="120">
        <v>0</v>
      </c>
      <c r="AL47" s="120">
        <v>0</v>
      </c>
      <c r="AM47" s="120">
        <v>-415034.64477582101</v>
      </c>
      <c r="AN47" s="120">
        <v>694292.66625625198</v>
      </c>
      <c r="AO47" s="120">
        <v>673171.27816852496</v>
      </c>
      <c r="AP47" s="120">
        <v>-1977141.27816852</v>
      </c>
      <c r="AQ47" s="120">
        <v>0</v>
      </c>
      <c r="AR47" s="120">
        <v>-1303970</v>
      </c>
      <c r="AS47" s="3"/>
      <c r="AU47" s="3"/>
      <c r="AW47" s="3"/>
      <c r="AY47" s="3"/>
      <c r="BA47" s="3"/>
      <c r="BC47" s="3"/>
      <c r="BE47" s="3"/>
      <c r="BH47" s="3"/>
      <c r="BJ47" s="3"/>
      <c r="BL47" s="3"/>
      <c r="BM47"/>
      <c r="BN47"/>
      <c r="BO47"/>
      <c r="BP47"/>
      <c r="BQ47"/>
      <c r="BR47"/>
    </row>
    <row r="48" spans="1:70" x14ac:dyDescent="0.25">
      <c r="A48" t="str">
        <f t="shared" si="1"/>
        <v>1_2_2017</v>
      </c>
      <c r="B48">
        <v>1</v>
      </c>
      <c r="C48">
        <v>2</v>
      </c>
      <c r="D48">
        <v>2017</v>
      </c>
      <c r="E48" s="120">
        <v>85082647</v>
      </c>
      <c r="F48" s="120">
        <v>85082647</v>
      </c>
      <c r="G48" s="120">
        <v>85389957</v>
      </c>
      <c r="H48" s="120">
        <v>83224405.999999896</v>
      </c>
      <c r="I48" s="120">
        <v>-2165551.00000004</v>
      </c>
      <c r="J48" s="120">
        <v>85125831.762152106</v>
      </c>
      <c r="K48" s="120">
        <v>412661.63051042601</v>
      </c>
      <c r="L48" s="120">
        <v>5336562.1626998596</v>
      </c>
      <c r="M48" s="120">
        <v>1.3248409391162801</v>
      </c>
      <c r="N48" s="120">
        <v>2899501.1878616801</v>
      </c>
      <c r="O48" s="120">
        <v>2.58412871700618</v>
      </c>
      <c r="P48" s="120">
        <v>31565.316496371499</v>
      </c>
      <c r="Q48" s="120">
        <v>7.2879504590401298</v>
      </c>
      <c r="R48" s="120">
        <v>5.5782670148943501</v>
      </c>
      <c r="S48" s="120">
        <v>0</v>
      </c>
      <c r="T48" s="120">
        <v>0</v>
      </c>
      <c r="U48" s="120">
        <v>0</v>
      </c>
      <c r="V48" s="120">
        <v>0</v>
      </c>
      <c r="W48" s="120">
        <v>0</v>
      </c>
      <c r="X48" s="120">
        <v>0</v>
      </c>
      <c r="Y48" s="120">
        <v>3.15737647419455</v>
      </c>
      <c r="Z48" s="120">
        <v>382802.25988033199</v>
      </c>
      <c r="AA48" s="120">
        <v>-212735.49368545201</v>
      </c>
      <c r="AB48" s="120">
        <v>106176.336297122</v>
      </c>
      <c r="AC48" s="120">
        <v>748395.67064136697</v>
      </c>
      <c r="AD48" s="120">
        <v>12667.782502245</v>
      </c>
      <c r="AE48" s="120">
        <v>-20417.150165166699</v>
      </c>
      <c r="AF48" s="120">
        <v>-221701.505936309</v>
      </c>
      <c r="AG48" s="120">
        <v>0</v>
      </c>
      <c r="AH48" s="120">
        <v>0</v>
      </c>
      <c r="AI48" s="120">
        <v>0</v>
      </c>
      <c r="AJ48" s="120">
        <v>0</v>
      </c>
      <c r="AK48" s="120">
        <v>0</v>
      </c>
      <c r="AL48" s="120">
        <v>0</v>
      </c>
      <c r="AM48" s="120">
        <v>-408792.07687659201</v>
      </c>
      <c r="AN48" s="120">
        <v>386395.82265754498</v>
      </c>
      <c r="AO48" s="120">
        <v>409888.90931093699</v>
      </c>
      <c r="AP48" s="120">
        <v>-2575439.90931097</v>
      </c>
      <c r="AQ48" s="120">
        <v>0</v>
      </c>
      <c r="AR48" s="120">
        <v>-2165551.00000004</v>
      </c>
      <c r="AS48" s="3"/>
      <c r="AU48" s="3"/>
      <c r="AW48" s="3"/>
      <c r="AY48" s="3"/>
      <c r="BA48" s="3"/>
      <c r="BC48" s="3"/>
      <c r="BE48" s="3"/>
      <c r="BH48" s="3"/>
      <c r="BJ48" s="3"/>
      <c r="BL48" s="3"/>
      <c r="BM48"/>
      <c r="BN48"/>
      <c r="BO48"/>
      <c r="BP48"/>
      <c r="BQ48"/>
      <c r="BR48"/>
    </row>
    <row r="49" spans="1:70" x14ac:dyDescent="0.25">
      <c r="A49" t="str">
        <f t="shared" si="1"/>
        <v>1_2_2018</v>
      </c>
      <c r="B49">
        <v>1</v>
      </c>
      <c r="C49">
        <v>2</v>
      </c>
      <c r="D49">
        <v>2018</v>
      </c>
      <c r="E49" s="120">
        <v>85082647</v>
      </c>
      <c r="F49" s="120">
        <v>85082647</v>
      </c>
      <c r="G49" s="120">
        <v>83224405.999999896</v>
      </c>
      <c r="H49" s="120">
        <v>81764133</v>
      </c>
      <c r="I49" s="120">
        <v>-1460272.9999999399</v>
      </c>
      <c r="J49" s="120">
        <v>87533335.7887097</v>
      </c>
      <c r="K49" s="120">
        <v>2407504.0265576402</v>
      </c>
      <c r="L49" s="120">
        <v>5364819.0474397596</v>
      </c>
      <c r="M49" s="120">
        <v>1.3368044680515501</v>
      </c>
      <c r="N49" s="120">
        <v>2923146.8266338799</v>
      </c>
      <c r="O49" s="120">
        <v>2.8756296922684998</v>
      </c>
      <c r="P49" s="120">
        <v>31711.860959993999</v>
      </c>
      <c r="Q49" s="120">
        <v>7.0555006520894903</v>
      </c>
      <c r="R49" s="120">
        <v>5.9661904089561197</v>
      </c>
      <c r="S49" s="120">
        <v>0</v>
      </c>
      <c r="T49" s="120">
        <v>0</v>
      </c>
      <c r="U49" s="120">
        <v>0</v>
      </c>
      <c r="V49" s="120">
        <v>0</v>
      </c>
      <c r="W49" s="120">
        <v>0</v>
      </c>
      <c r="X49" s="120">
        <v>0</v>
      </c>
      <c r="Y49" s="120">
        <v>4.1573764741945496</v>
      </c>
      <c r="Z49" s="120">
        <v>1585601.2813824101</v>
      </c>
      <c r="AA49" s="120">
        <v>293249.81042883202</v>
      </c>
      <c r="AB49" s="120">
        <v>92967.654235365597</v>
      </c>
      <c r="AC49" s="120">
        <v>913720.190966886</v>
      </c>
      <c r="AD49" s="120">
        <v>-16623.634730801099</v>
      </c>
      <c r="AE49" s="120">
        <v>-20861.524111112099</v>
      </c>
      <c r="AF49" s="120">
        <v>-274078.65590848</v>
      </c>
      <c r="AG49" s="120">
        <v>0</v>
      </c>
      <c r="AH49" s="120">
        <v>0</v>
      </c>
      <c r="AI49" s="120">
        <v>0</v>
      </c>
      <c r="AJ49" s="120">
        <v>0</v>
      </c>
      <c r="AK49" s="120">
        <v>0</v>
      </c>
      <c r="AL49" s="120">
        <v>0</v>
      </c>
      <c r="AM49" s="120">
        <v>-398424.814472745</v>
      </c>
      <c r="AN49" s="120">
        <v>2175550.3077903502</v>
      </c>
      <c r="AO49" s="120">
        <v>2382339.26315438</v>
      </c>
      <c r="AP49" s="120">
        <v>-3842612.26315432</v>
      </c>
      <c r="AQ49" s="120">
        <v>0</v>
      </c>
      <c r="AR49" s="120">
        <v>-1460272.9999999399</v>
      </c>
      <c r="AS49" s="3"/>
      <c r="AU49" s="3"/>
      <c r="AW49" s="3"/>
      <c r="AY49" s="3"/>
      <c r="BA49" s="3"/>
      <c r="BC49" s="3"/>
      <c r="BE49" s="3"/>
      <c r="BH49" s="3"/>
      <c r="BJ49" s="3"/>
      <c r="BL49" s="3"/>
      <c r="BM49"/>
      <c r="BN49"/>
      <c r="BO49"/>
      <c r="BP49"/>
      <c r="BQ49"/>
      <c r="BR49"/>
    </row>
    <row r="50" spans="1:70" x14ac:dyDescent="0.25">
      <c r="A50" t="str">
        <f t="shared" si="1"/>
        <v>1_10_2012</v>
      </c>
      <c r="B50">
        <v>1</v>
      </c>
      <c r="C50">
        <v>10</v>
      </c>
      <c r="D50">
        <v>2012</v>
      </c>
      <c r="E50" s="120">
        <v>2929500930.99999</v>
      </c>
      <c r="F50" s="120">
        <v>2929500931</v>
      </c>
      <c r="G50" s="120">
        <v>0</v>
      </c>
      <c r="H50" s="120">
        <v>2929500930.99999</v>
      </c>
      <c r="I50" s="120">
        <v>0</v>
      </c>
      <c r="J50" s="120">
        <v>2992894827.8608098</v>
      </c>
      <c r="K50" s="120">
        <v>0</v>
      </c>
      <c r="L50" s="120">
        <v>542311539</v>
      </c>
      <c r="M50" s="120">
        <v>1.6964752675200001</v>
      </c>
      <c r="N50" s="120">
        <v>27909105.420000002</v>
      </c>
      <c r="O50" s="120">
        <v>4.1093000000000002</v>
      </c>
      <c r="P50" s="120">
        <v>33963.31</v>
      </c>
      <c r="Q50" s="120">
        <v>31.51</v>
      </c>
      <c r="R50" s="120">
        <v>4.0999999999999996</v>
      </c>
      <c r="S50" s="120">
        <v>0</v>
      </c>
      <c r="T50" s="120">
        <v>0</v>
      </c>
      <c r="U50" s="120">
        <v>0</v>
      </c>
      <c r="V50" s="120">
        <v>0</v>
      </c>
      <c r="W50" s="120">
        <v>1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>
        <v>0</v>
      </c>
      <c r="AE50" s="120">
        <v>0</v>
      </c>
      <c r="AF50" s="120">
        <v>0</v>
      </c>
      <c r="AG50" s="120">
        <v>0</v>
      </c>
      <c r="AH50" s="120">
        <v>0</v>
      </c>
      <c r="AI50" s="120">
        <v>0</v>
      </c>
      <c r="AJ50" s="120">
        <v>0</v>
      </c>
      <c r="AK50" s="120">
        <v>0</v>
      </c>
      <c r="AL50" s="120">
        <v>0</v>
      </c>
      <c r="AM50" s="120">
        <v>0</v>
      </c>
      <c r="AN50" s="120">
        <v>0</v>
      </c>
      <c r="AO50" s="120">
        <v>0</v>
      </c>
      <c r="AP50" s="120">
        <v>0</v>
      </c>
      <c r="AQ50" s="120">
        <v>2929500930.99999</v>
      </c>
      <c r="AR50" s="120">
        <v>2929500930.99999</v>
      </c>
      <c r="AS50" s="3"/>
      <c r="AU50" s="3"/>
      <c r="AW50" s="3"/>
      <c r="AY50" s="3"/>
      <c r="BA50" s="3"/>
      <c r="BC50" s="3"/>
      <c r="BE50" s="3"/>
      <c r="BH50" s="3"/>
      <c r="BJ50" s="3"/>
      <c r="BL50" s="3"/>
      <c r="BM50"/>
      <c r="BN50"/>
      <c r="BO50"/>
      <c r="BP50"/>
      <c r="BQ50"/>
      <c r="BR50"/>
    </row>
    <row r="51" spans="1:70" x14ac:dyDescent="0.25">
      <c r="A51" t="str">
        <f t="shared" si="1"/>
        <v>1_10_2013</v>
      </c>
      <c r="B51">
        <v>1</v>
      </c>
      <c r="C51">
        <v>10</v>
      </c>
      <c r="D51">
        <v>2013</v>
      </c>
      <c r="E51" s="120">
        <v>2929500930.99999</v>
      </c>
      <c r="F51" s="120">
        <v>2929500931</v>
      </c>
      <c r="G51" s="120">
        <v>2929500930.99999</v>
      </c>
      <c r="H51" s="120">
        <v>3028731445.99999</v>
      </c>
      <c r="I51" s="120">
        <v>99230515.0000038</v>
      </c>
      <c r="J51" s="120">
        <v>3040177585.3716602</v>
      </c>
      <c r="K51" s="120">
        <v>47282757.5108537</v>
      </c>
      <c r="L51" s="120">
        <v>554417452</v>
      </c>
      <c r="M51" s="120">
        <v>1.75772764368</v>
      </c>
      <c r="N51" s="120">
        <v>28818049.079999998</v>
      </c>
      <c r="O51" s="120">
        <v>3.9420000000000002</v>
      </c>
      <c r="P51" s="120">
        <v>33700.32</v>
      </c>
      <c r="Q51" s="120">
        <v>29.9299999999999</v>
      </c>
      <c r="R51" s="120">
        <v>4.2</v>
      </c>
      <c r="S51" s="120">
        <v>0</v>
      </c>
      <c r="T51" s="120">
        <v>0</v>
      </c>
      <c r="U51" s="120">
        <v>0</v>
      </c>
      <c r="V51" s="120">
        <v>0</v>
      </c>
      <c r="W51" s="120">
        <v>2</v>
      </c>
      <c r="X51" s="120">
        <v>0</v>
      </c>
      <c r="Y51" s="120">
        <v>0</v>
      </c>
      <c r="Z51" s="120">
        <v>34707433.310684703</v>
      </c>
      <c r="AA51" s="120">
        <v>-32392069.429122102</v>
      </c>
      <c r="AB51" s="120">
        <v>11028327.7059731</v>
      </c>
      <c r="AC51" s="120">
        <v>-13526590.3957418</v>
      </c>
      <c r="AD51" s="120">
        <v>819478.89125550597</v>
      </c>
      <c r="AE51" s="120">
        <v>-4458655.1053714901</v>
      </c>
      <c r="AF51" s="120">
        <v>-2334478.7016413799</v>
      </c>
      <c r="AG51" s="120">
        <v>0</v>
      </c>
      <c r="AH51" s="120">
        <v>0</v>
      </c>
      <c r="AI51" s="120">
        <v>0</v>
      </c>
      <c r="AJ51" s="120">
        <v>0</v>
      </c>
      <c r="AK51" s="120">
        <v>52990450.326638497</v>
      </c>
      <c r="AL51" s="120">
        <v>0</v>
      </c>
      <c r="AM51" s="120">
        <v>0</v>
      </c>
      <c r="AN51" s="120">
        <v>46833896.602674998</v>
      </c>
      <c r="AO51" s="120">
        <v>46281239.440444201</v>
      </c>
      <c r="AP51" s="120">
        <v>52949275.559559502</v>
      </c>
      <c r="AQ51" s="120">
        <v>0</v>
      </c>
      <c r="AR51" s="120">
        <v>99230515.0000038</v>
      </c>
      <c r="AS51" s="3"/>
      <c r="AU51" s="3"/>
      <c r="AW51" s="3"/>
      <c r="AY51" s="3"/>
      <c r="BA51" s="3"/>
      <c r="BC51" s="3"/>
      <c r="BE51" s="3"/>
      <c r="BH51" s="3"/>
      <c r="BJ51" s="3"/>
      <c r="BL51" s="3"/>
      <c r="BM51"/>
      <c r="BN51"/>
      <c r="BO51"/>
      <c r="BP51"/>
      <c r="BQ51"/>
      <c r="BR51"/>
    </row>
    <row r="52" spans="1:70" x14ac:dyDescent="0.25">
      <c r="A52" t="str">
        <f t="shared" si="1"/>
        <v>1_10_2014</v>
      </c>
      <c r="B52">
        <v>1</v>
      </c>
      <c r="C52">
        <v>10</v>
      </c>
      <c r="D52">
        <v>2014</v>
      </c>
      <c r="E52" s="120">
        <v>2929500930.99999</v>
      </c>
      <c r="F52" s="120">
        <v>2929500931</v>
      </c>
      <c r="G52" s="120">
        <v>3028731445.99999</v>
      </c>
      <c r="H52" s="120">
        <v>3137384053.99999</v>
      </c>
      <c r="I52" s="120">
        <v>108652607.999998</v>
      </c>
      <c r="J52" s="120">
        <v>3108831402.7179399</v>
      </c>
      <c r="K52" s="120">
        <v>68653817.346275806</v>
      </c>
      <c r="L52" s="120">
        <v>561346638.99999905</v>
      </c>
      <c r="M52" s="120">
        <v>1.74858594174</v>
      </c>
      <c r="N52" s="120">
        <v>29110612.079999998</v>
      </c>
      <c r="O52" s="120">
        <v>3.75239999999999</v>
      </c>
      <c r="P52" s="120">
        <v>33580.799999999901</v>
      </c>
      <c r="Q52" s="120">
        <v>30.2</v>
      </c>
      <c r="R52" s="120">
        <v>4.2</v>
      </c>
      <c r="S52" s="120">
        <v>0</v>
      </c>
      <c r="T52" s="120">
        <v>0</v>
      </c>
      <c r="U52" s="120">
        <v>0</v>
      </c>
      <c r="V52" s="120">
        <v>0</v>
      </c>
      <c r="W52" s="120">
        <v>2.9999999999999898</v>
      </c>
      <c r="X52" s="120">
        <v>0</v>
      </c>
      <c r="Y52" s="120">
        <v>0</v>
      </c>
      <c r="Z52" s="120">
        <v>20135798.625946</v>
      </c>
      <c r="AA52" s="120">
        <v>4982319.4538697703</v>
      </c>
      <c r="AB52" s="120">
        <v>3588923.9103121902</v>
      </c>
      <c r="AC52" s="120">
        <v>-16426258.3617994</v>
      </c>
      <c r="AD52" s="120">
        <v>387198.39400802</v>
      </c>
      <c r="AE52" s="120">
        <v>788433.20880859601</v>
      </c>
      <c r="AF52" s="120">
        <v>0</v>
      </c>
      <c r="AG52" s="120">
        <v>0</v>
      </c>
      <c r="AH52" s="120">
        <v>0</v>
      </c>
      <c r="AI52" s="120">
        <v>0</v>
      </c>
      <c r="AJ52" s="120">
        <v>0</v>
      </c>
      <c r="AK52" s="120">
        <v>54785387.348283201</v>
      </c>
      <c r="AL52" s="120">
        <v>0</v>
      </c>
      <c r="AM52" s="120">
        <v>0</v>
      </c>
      <c r="AN52" s="120">
        <v>68241802.579428405</v>
      </c>
      <c r="AO52" s="120">
        <v>68395338.642425001</v>
      </c>
      <c r="AP52" s="120">
        <v>40257269.357573397</v>
      </c>
      <c r="AQ52" s="120">
        <v>0</v>
      </c>
      <c r="AR52" s="120">
        <v>108652607.999998</v>
      </c>
      <c r="AS52" s="3"/>
      <c r="AU52" s="3"/>
      <c r="AW52" s="3"/>
      <c r="AY52" s="3"/>
      <c r="BA52" s="3"/>
      <c r="BC52" s="3"/>
      <c r="BE52" s="3"/>
      <c r="BH52" s="3"/>
      <c r="BJ52" s="3"/>
      <c r="BL52" s="3"/>
      <c r="BM52"/>
      <c r="BN52"/>
      <c r="BO52"/>
      <c r="BP52"/>
      <c r="BQ52"/>
      <c r="BR52"/>
    </row>
    <row r="53" spans="1:70" x14ac:dyDescent="0.25">
      <c r="A53" t="str">
        <f t="shared" si="1"/>
        <v>1_10_2015</v>
      </c>
      <c r="B53">
        <v>1</v>
      </c>
      <c r="C53">
        <v>10</v>
      </c>
      <c r="D53">
        <v>2015</v>
      </c>
      <c r="E53" s="120">
        <v>2929500930.99999</v>
      </c>
      <c r="F53" s="120">
        <v>2929500931</v>
      </c>
      <c r="G53" s="120">
        <v>3137384053.99999</v>
      </c>
      <c r="H53" s="120">
        <v>3049980992.99999</v>
      </c>
      <c r="I53" s="120">
        <v>-87403061.000001401</v>
      </c>
      <c r="J53" s="120">
        <v>2992225202.8340502</v>
      </c>
      <c r="K53" s="120">
        <v>-116606199.883883</v>
      </c>
      <c r="L53" s="120">
        <v>562540969</v>
      </c>
      <c r="M53" s="120">
        <v>1.88406904356</v>
      </c>
      <c r="N53" s="120">
        <v>29378317.829999901</v>
      </c>
      <c r="O53" s="120">
        <v>2.7029999999999998</v>
      </c>
      <c r="P53" s="120">
        <v>34173.339999999902</v>
      </c>
      <c r="Q53" s="120">
        <v>30.17</v>
      </c>
      <c r="R53" s="120">
        <v>4.0999999999999996</v>
      </c>
      <c r="S53" s="120">
        <v>0</v>
      </c>
      <c r="T53" s="120">
        <v>0</v>
      </c>
      <c r="U53" s="120">
        <v>0</v>
      </c>
      <c r="V53" s="120">
        <v>0</v>
      </c>
      <c r="W53" s="120">
        <v>4</v>
      </c>
      <c r="X53" s="120">
        <v>0</v>
      </c>
      <c r="Y53" s="120">
        <v>0</v>
      </c>
      <c r="Z53" s="120">
        <v>3559331.8538988298</v>
      </c>
      <c r="AA53" s="120">
        <v>-73842950.4491335</v>
      </c>
      <c r="AB53" s="120">
        <v>3369027.1868575402</v>
      </c>
      <c r="AC53" s="120">
        <v>-106953506.97795101</v>
      </c>
      <c r="AD53" s="120">
        <v>-1973882.15878658</v>
      </c>
      <c r="AE53" s="120">
        <v>-90733.260195637995</v>
      </c>
      <c r="AF53" s="120">
        <v>2502131.7961545</v>
      </c>
      <c r="AG53" s="120">
        <v>0</v>
      </c>
      <c r="AH53" s="120">
        <v>0</v>
      </c>
      <c r="AI53" s="120">
        <v>0</v>
      </c>
      <c r="AJ53" s="120">
        <v>0</v>
      </c>
      <c r="AK53" s="120">
        <v>56750756.454726301</v>
      </c>
      <c r="AL53" s="120">
        <v>0</v>
      </c>
      <c r="AM53" s="120">
        <v>0</v>
      </c>
      <c r="AN53" s="120">
        <v>-116679825.55442999</v>
      </c>
      <c r="AO53" s="120">
        <v>-117677154.120803</v>
      </c>
      <c r="AP53" s="120">
        <v>30274093.120802</v>
      </c>
      <c r="AQ53" s="120">
        <v>0</v>
      </c>
      <c r="AR53" s="120">
        <v>-87403061.000001401</v>
      </c>
      <c r="AS53" s="3"/>
      <c r="AU53" s="3"/>
      <c r="AW53" s="3"/>
      <c r="AY53" s="3"/>
      <c r="BA53" s="3"/>
      <c r="BC53" s="3"/>
      <c r="BE53" s="3"/>
      <c r="BH53" s="3"/>
      <c r="BJ53" s="3"/>
      <c r="BL53" s="3"/>
      <c r="BM53"/>
      <c r="BN53"/>
      <c r="BO53"/>
      <c r="BP53"/>
      <c r="BQ53"/>
      <c r="BR53"/>
    </row>
    <row r="54" spans="1:70" x14ac:dyDescent="0.25">
      <c r="A54" t="str">
        <f t="shared" si="1"/>
        <v>1_10_2016</v>
      </c>
      <c r="B54">
        <v>1</v>
      </c>
      <c r="C54">
        <v>10</v>
      </c>
      <c r="D54">
        <v>2016</v>
      </c>
      <c r="E54" s="120">
        <v>2929500930.99999</v>
      </c>
      <c r="F54" s="120">
        <v>2929500931</v>
      </c>
      <c r="G54" s="120">
        <v>3049980992.99999</v>
      </c>
      <c r="H54" s="120">
        <v>3072351667.99999</v>
      </c>
      <c r="I54" s="120">
        <v>22370675.000002801</v>
      </c>
      <c r="J54" s="120">
        <v>2993776614.0257401</v>
      </c>
      <c r="K54" s="120">
        <v>1551411.19169139</v>
      </c>
      <c r="L54" s="120">
        <v>562018755.99999905</v>
      </c>
      <c r="M54" s="120">
        <v>1.8938954432999999</v>
      </c>
      <c r="N54" s="120">
        <v>29437697.499999899</v>
      </c>
      <c r="O54" s="120">
        <v>2.4255</v>
      </c>
      <c r="P54" s="120">
        <v>35302.049999999901</v>
      </c>
      <c r="Q54" s="120">
        <v>29.88</v>
      </c>
      <c r="R54" s="120">
        <v>4.5</v>
      </c>
      <c r="S54" s="120">
        <v>0</v>
      </c>
      <c r="T54" s="120">
        <v>0</v>
      </c>
      <c r="U54" s="120">
        <v>0</v>
      </c>
      <c r="V54" s="120">
        <v>0</v>
      </c>
      <c r="W54" s="120">
        <v>5</v>
      </c>
      <c r="X54" s="120">
        <v>0</v>
      </c>
      <c r="Y54" s="120">
        <v>0</v>
      </c>
      <c r="Z54" s="120">
        <v>-1510802.41715346</v>
      </c>
      <c r="AA54" s="120">
        <v>-5130962.8513140501</v>
      </c>
      <c r="AB54" s="120">
        <v>722116.99677414401</v>
      </c>
      <c r="AC54" s="120">
        <v>-32848662.355473001</v>
      </c>
      <c r="AD54" s="120">
        <v>-3563940.6327400301</v>
      </c>
      <c r="AE54" s="120">
        <v>-852546.90482803795</v>
      </c>
      <c r="AF54" s="120">
        <v>-9710335.6160092391</v>
      </c>
      <c r="AG54" s="120">
        <v>0</v>
      </c>
      <c r="AH54" s="120">
        <v>0</v>
      </c>
      <c r="AI54" s="120">
        <v>0</v>
      </c>
      <c r="AJ54" s="120">
        <v>0</v>
      </c>
      <c r="AK54" s="120">
        <v>55169761.032159299</v>
      </c>
      <c r="AL54" s="120">
        <v>0</v>
      </c>
      <c r="AM54" s="120">
        <v>0</v>
      </c>
      <c r="AN54" s="120">
        <v>2274627.2514156001</v>
      </c>
      <c r="AO54" s="120">
        <v>1581356.4575638501</v>
      </c>
      <c r="AP54" s="120">
        <v>20789318.542438999</v>
      </c>
      <c r="AQ54" s="120">
        <v>0</v>
      </c>
      <c r="AR54" s="120">
        <v>22370675.000002801</v>
      </c>
      <c r="AS54" s="3"/>
      <c r="AU54" s="3"/>
      <c r="AW54" s="3"/>
      <c r="AY54" s="3"/>
      <c r="BA54" s="3"/>
      <c r="BC54" s="3"/>
      <c r="BE54" s="3"/>
      <c r="BH54" s="3"/>
      <c r="BJ54" s="3"/>
      <c r="BL54" s="3"/>
      <c r="BM54"/>
      <c r="BN54"/>
      <c r="BO54"/>
      <c r="BP54"/>
      <c r="BQ54"/>
      <c r="BR54"/>
    </row>
    <row r="55" spans="1:70" x14ac:dyDescent="0.25">
      <c r="A55" t="str">
        <f t="shared" si="1"/>
        <v>1_10_2017</v>
      </c>
      <c r="B55">
        <v>1</v>
      </c>
      <c r="C55">
        <v>10</v>
      </c>
      <c r="D55">
        <v>2017</v>
      </c>
      <c r="E55" s="120">
        <v>2929500930.99999</v>
      </c>
      <c r="F55" s="120">
        <v>2929500931</v>
      </c>
      <c r="G55" s="120">
        <v>3072351667.99999</v>
      </c>
      <c r="H55" s="120">
        <v>3093336562</v>
      </c>
      <c r="I55" s="120">
        <v>20984894.000001401</v>
      </c>
      <c r="J55" s="120">
        <v>3088467574.3485398</v>
      </c>
      <c r="K55" s="120">
        <v>94690960.3227963</v>
      </c>
      <c r="L55" s="120">
        <v>565251751</v>
      </c>
      <c r="M55" s="120">
        <v>1.89783477048</v>
      </c>
      <c r="N55" s="120">
        <v>29668394.669999901</v>
      </c>
      <c r="O55" s="120">
        <v>2.6928000000000001</v>
      </c>
      <c r="P55" s="120">
        <v>35945.819999999898</v>
      </c>
      <c r="Q55" s="120">
        <v>30</v>
      </c>
      <c r="R55" s="120">
        <v>4.5</v>
      </c>
      <c r="S55" s="120">
        <v>0</v>
      </c>
      <c r="T55" s="120">
        <v>0</v>
      </c>
      <c r="U55" s="120">
        <v>0</v>
      </c>
      <c r="V55" s="120">
        <v>0</v>
      </c>
      <c r="W55" s="120">
        <v>5.9999999999999902</v>
      </c>
      <c r="X55" s="120">
        <v>0</v>
      </c>
      <c r="Y55" s="120">
        <v>0</v>
      </c>
      <c r="Z55" s="120">
        <v>9416003.2006340101</v>
      </c>
      <c r="AA55" s="120">
        <v>-2068168.06069399</v>
      </c>
      <c r="AB55" s="120">
        <v>2813187.0090209101</v>
      </c>
      <c r="AC55" s="120">
        <v>32259186.793802001</v>
      </c>
      <c r="AD55" s="120">
        <v>-1997093.11897305</v>
      </c>
      <c r="AE55" s="120">
        <v>355435.78263919801</v>
      </c>
      <c r="AF55" s="120">
        <v>0</v>
      </c>
      <c r="AG55" s="120">
        <v>0</v>
      </c>
      <c r="AH55" s="120">
        <v>0</v>
      </c>
      <c r="AI55" s="120">
        <v>0</v>
      </c>
      <c r="AJ55" s="120">
        <v>0</v>
      </c>
      <c r="AK55" s="120">
        <v>55574414.305970103</v>
      </c>
      <c r="AL55" s="120">
        <v>0</v>
      </c>
      <c r="AM55" s="120">
        <v>0</v>
      </c>
      <c r="AN55" s="120">
        <v>96352965.912399203</v>
      </c>
      <c r="AO55" s="120">
        <v>97176231.696545407</v>
      </c>
      <c r="AP55" s="120">
        <v>-76191337.696543902</v>
      </c>
      <c r="AQ55" s="120">
        <v>0</v>
      </c>
      <c r="AR55" s="120">
        <v>20984894.000001401</v>
      </c>
      <c r="AS55" s="3"/>
      <c r="AU55" s="3"/>
      <c r="AW55" s="3"/>
      <c r="AY55" s="3"/>
      <c r="BA55" s="3"/>
      <c r="BC55" s="3"/>
      <c r="BE55" s="3"/>
      <c r="BH55" s="3"/>
      <c r="BJ55" s="3"/>
      <c r="BL55" s="3"/>
      <c r="BM55"/>
      <c r="BN55"/>
      <c r="BO55"/>
      <c r="BP55"/>
      <c r="BQ55"/>
      <c r="BR55"/>
    </row>
    <row r="56" spans="1:70" x14ac:dyDescent="0.25">
      <c r="A56" t="str">
        <f t="shared" si="1"/>
        <v>1_10_2018</v>
      </c>
      <c r="B56">
        <v>1</v>
      </c>
      <c r="C56">
        <v>10</v>
      </c>
      <c r="D56">
        <v>2018</v>
      </c>
      <c r="E56" s="120">
        <v>2929500930.99999</v>
      </c>
      <c r="F56" s="120">
        <v>2929500931</v>
      </c>
      <c r="G56" s="120">
        <v>3093336562</v>
      </c>
      <c r="H56" s="120">
        <v>3028681761</v>
      </c>
      <c r="I56" s="120">
        <v>-64654800.999999002</v>
      </c>
      <c r="J56" s="120">
        <v>3122674188.6827002</v>
      </c>
      <c r="K56" s="120">
        <v>34206614.334160797</v>
      </c>
      <c r="L56" s="120">
        <v>560645668</v>
      </c>
      <c r="M56" s="120">
        <v>1.9555512669999999</v>
      </c>
      <c r="N56" s="120">
        <v>29807700.839999899</v>
      </c>
      <c r="O56" s="120">
        <v>2.9199999999999902</v>
      </c>
      <c r="P56" s="120">
        <v>36801.5</v>
      </c>
      <c r="Q56" s="120">
        <v>30.01</v>
      </c>
      <c r="R56" s="120">
        <v>4.5999999999999996</v>
      </c>
      <c r="S56" s="120">
        <v>0</v>
      </c>
      <c r="T56" s="120">
        <v>0</v>
      </c>
      <c r="U56" s="120">
        <v>0</v>
      </c>
      <c r="V56" s="120">
        <v>0</v>
      </c>
      <c r="W56" s="120">
        <v>7</v>
      </c>
      <c r="X56" s="120">
        <v>0</v>
      </c>
      <c r="Y56" s="120">
        <v>0</v>
      </c>
      <c r="Z56" s="120">
        <v>-13473113.2742627</v>
      </c>
      <c r="AA56" s="120">
        <v>-30051297.185956098</v>
      </c>
      <c r="AB56" s="120">
        <v>1699385.21958075</v>
      </c>
      <c r="AC56" s="120">
        <v>25781555.0021879</v>
      </c>
      <c r="AD56" s="120">
        <v>-2617314.7510042302</v>
      </c>
      <c r="AE56" s="120">
        <v>29820.376651502302</v>
      </c>
      <c r="AF56" s="120">
        <v>-2465037.0459286901</v>
      </c>
      <c r="AG56" s="120">
        <v>0</v>
      </c>
      <c r="AH56" s="120">
        <v>0</v>
      </c>
      <c r="AI56" s="120">
        <v>0</v>
      </c>
      <c r="AJ56" s="120">
        <v>0</v>
      </c>
      <c r="AK56" s="120">
        <v>55954000.798450701</v>
      </c>
      <c r="AL56" s="120">
        <v>0</v>
      </c>
      <c r="AM56" s="120">
        <v>0</v>
      </c>
      <c r="AN56" s="120">
        <v>34857999.139719099</v>
      </c>
      <c r="AO56" s="120">
        <v>34260541.266784303</v>
      </c>
      <c r="AP56" s="120">
        <v>-98915342.266783297</v>
      </c>
      <c r="AQ56" s="120">
        <v>0</v>
      </c>
      <c r="AR56" s="120">
        <v>-64654800.999999002</v>
      </c>
      <c r="AS56" s="3"/>
      <c r="AU56" s="3"/>
      <c r="AW56" s="3"/>
      <c r="AY56" s="3"/>
      <c r="BA56" s="3"/>
      <c r="BC56" s="3"/>
      <c r="BE56" s="3"/>
      <c r="BH56" s="3"/>
      <c r="BJ56" s="3"/>
      <c r="BL56" s="3"/>
      <c r="BM56"/>
      <c r="BN56"/>
      <c r="BO56"/>
      <c r="BP56"/>
      <c r="BQ56"/>
      <c r="BR5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Summary-Bus</vt:lpstr>
      <vt:lpstr>Summary-Rail</vt:lpstr>
      <vt:lpstr>FAC 2012-2018 BUS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2020-12-24T03:14:50Z</dcterms:modified>
</cp:coreProperties>
</file>